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D:\2026\Creacion de Sofware para L.T\"/>
    </mc:Choice>
  </mc:AlternateContent>
  <xr:revisionPtr revIDLastSave="0" documentId="8_{C5A6368F-2574-4049-85D2-0DE084BED89A}" xr6:coauthVersionLast="47" xr6:coauthVersionMax="47" xr10:uidLastSave="{00000000-0000-0000-0000-000000000000}"/>
  <bookViews>
    <workbookView xWindow="-108" yWindow="-108" windowWidth="23256" windowHeight="12456" activeTab="3" xr2:uid="{40938F00-8CDB-4A85-9A6A-33F3A64B09B7}"/>
  </bookViews>
  <sheets>
    <sheet name="Programacion" sheetId="2" r:id="rId1"/>
    <sheet name="Seg Diario" sheetId="24" r:id="rId2"/>
    <sheet name="SOCIO-PREDIAL" sheetId="20" r:id="rId3"/>
    <sheet name="SOCIO-AMBIENTAL" sheetId="22" r:id="rId4"/>
    <sheet name="H. LLuvia" sheetId="23" r:id="rId5"/>
    <sheet name="RS data" sheetId="25" r:id="rId6"/>
    <sheet name="Hochimin" sheetId="26" r:id="rId7"/>
    <sheet name="Reporte Replanteo" sheetId="9" state="hidden" r:id="rId8"/>
    <sheet name="Lectura" sheetId="29" r:id="rId9"/>
    <sheet name="SST" sheetId="28" r:id="rId10"/>
    <sheet name="Entrega" sheetId="27" r:id="rId11"/>
    <sheet name="Entrega Flechas" sheetId="30" r:id="rId12"/>
    <sheet name="En ElectromeK" sheetId="32" r:id="rId13"/>
    <sheet name="Pendientes" sheetId="31" r:id="rId14"/>
  </sheets>
  <definedNames>
    <definedName name="\0" localSheetId="4">#REF!</definedName>
    <definedName name="\0">#REF!</definedName>
    <definedName name="\01" localSheetId="4">#REF!</definedName>
    <definedName name="\01">#REF!</definedName>
    <definedName name="\a" localSheetId="4">#REF!</definedName>
    <definedName name="\a">#REF!</definedName>
    <definedName name="\b">#REF!</definedName>
    <definedName name="\c">#REF!</definedName>
    <definedName name="\d">#REF!</definedName>
    <definedName name="\e">#REF!</definedName>
    <definedName name="\f" localSheetId="6">#REF!</definedName>
    <definedName name="\f">#N/A</definedName>
    <definedName name="\g" localSheetId="6">#REF!</definedName>
    <definedName name="\g">#N/A</definedName>
    <definedName name="\h" localSheetId="6">#REF!</definedName>
    <definedName name="\h">#N/A</definedName>
    <definedName name="\i">#REF!</definedName>
    <definedName name="\j">#N/A</definedName>
    <definedName name="\k">#REF!</definedName>
    <definedName name="\m">#N/A</definedName>
    <definedName name="\n">#REF!</definedName>
    <definedName name="\o">#REF!</definedName>
    <definedName name="\p">#REF!</definedName>
    <definedName name="\Q">#REF!</definedName>
    <definedName name="\r">#N/A</definedName>
    <definedName name="\s" localSheetId="6">#REF!</definedName>
    <definedName name="\s">#N/A</definedName>
    <definedName name="\t">#N/A</definedName>
    <definedName name="\u" localSheetId="6">#REF!</definedName>
    <definedName name="\u">#N/A</definedName>
    <definedName name="\v">#N/A</definedName>
    <definedName name="\w">#N/A</definedName>
    <definedName name="\x" localSheetId="6">#REF!</definedName>
    <definedName name="\x">#N/A</definedName>
    <definedName name="\y">#REF!</definedName>
    <definedName name="\Z">#REF!</definedName>
    <definedName name="\z1">#REF!</definedName>
    <definedName name="___________ADD1" localSheetId="4">#REF!</definedName>
    <definedName name="___________ADD1">#REF!</definedName>
    <definedName name="___________add12" localSheetId="4">#REF!</definedName>
    <definedName name="___________add12">#REF!</definedName>
    <definedName name="___________ADD2" localSheetId="4">#REF!</definedName>
    <definedName name="___________ADD2">#REF!</definedName>
    <definedName name="___________PP2" localSheetId="4">#REF!</definedName>
    <definedName name="___________PP2">#REF!</definedName>
    <definedName name="__________ADD1" localSheetId="4">#REF!</definedName>
    <definedName name="__________ADD1">#REF!</definedName>
    <definedName name="__________add12" localSheetId="4">#REF!</definedName>
    <definedName name="__________add12">#REF!</definedName>
    <definedName name="__________ADD2" localSheetId="4">#REF!</definedName>
    <definedName name="__________ADD2">#REF!</definedName>
    <definedName name="__________PP2" localSheetId="4">#REF!</definedName>
    <definedName name="__________PP2">#REF!</definedName>
    <definedName name="_________ADD1" localSheetId="4">#REF!</definedName>
    <definedName name="_________ADD1">#REF!</definedName>
    <definedName name="_________add12" localSheetId="4">#REF!</definedName>
    <definedName name="_________add12">#REF!</definedName>
    <definedName name="_________ADD2" localSheetId="4">#REF!</definedName>
    <definedName name="_________ADD2">#REF!</definedName>
    <definedName name="_________PP1" localSheetId="4">#REF!</definedName>
    <definedName name="_________PP1">#REF!</definedName>
    <definedName name="_________PP2" localSheetId="4">#REF!</definedName>
    <definedName name="_________PP2">#REF!</definedName>
    <definedName name="_________R" localSheetId="4" hidden="1">{#N/A,#N/A,FALSE,"GRAFICO";#N/A,#N/A,FALSE,"CAJA (2)";#N/A,#N/A,FALSE,"TERCEROS-PROMEDIO";#N/A,#N/A,FALSE,"CAJA";#N/A,#N/A,FALSE,"INGRESOS1995-2003";#N/A,#N/A,FALSE,"GASTOS1995-2003"}</definedName>
    <definedName name="_________R" hidden="1">{#N/A,#N/A,FALSE,"GRAFICO";#N/A,#N/A,FALSE,"CAJA (2)";#N/A,#N/A,FALSE,"TERCEROS-PROMEDIO";#N/A,#N/A,FALSE,"CAJA";#N/A,#N/A,FALSE,"INGRESOS1995-2003";#N/A,#N/A,FALSE,"GASTOS1995-2003"}</definedName>
    <definedName name="_________TOT1">#REF!</definedName>
    <definedName name="_________TOT2">#REF!</definedName>
    <definedName name="________ADD1">#REF!</definedName>
    <definedName name="________add12">#REF!</definedName>
    <definedName name="________ADD2">#REF!</definedName>
    <definedName name="________BDI1">#REF!</definedName>
    <definedName name="________F">#REF!</definedName>
    <definedName name="________INC110">#REF!</definedName>
    <definedName name="________INC220">#REF!</definedName>
    <definedName name="________INC44">#REF!</definedName>
    <definedName name="________NAC3">#REF!</definedName>
    <definedName name="________NAC4">#REF!</definedName>
    <definedName name="________PP1">#REF!</definedName>
    <definedName name="________PP2">#REF!</definedName>
    <definedName name="________R" localSheetId="4" hidden="1">{#N/A,#N/A,FALSE,"GRAFICO";#N/A,#N/A,FALSE,"CAJA (2)";#N/A,#N/A,FALSE,"TERCEROS-PROMEDIO";#N/A,#N/A,FALSE,"CAJA";#N/A,#N/A,FALSE,"INGRESOS1995-2003";#N/A,#N/A,FALSE,"GASTOS1995-2003"}</definedName>
    <definedName name="________R" hidden="1">{#N/A,#N/A,FALSE,"GRAFICO";#N/A,#N/A,FALSE,"CAJA (2)";#N/A,#N/A,FALSE,"TERCEROS-PROMEDIO";#N/A,#N/A,FALSE,"CAJA";#N/A,#N/A,FALSE,"INGRESOS1995-2003";#N/A,#N/A,FALSE,"GASTOS1995-2003"}</definedName>
    <definedName name="________TOT1">#REF!</definedName>
    <definedName name="________TOT2">#REF!</definedName>
    <definedName name="_______BDI1">#REF!</definedName>
    <definedName name="_______F">#REF!</definedName>
    <definedName name="_______INC110">#REF!</definedName>
    <definedName name="_______INC220">#REF!</definedName>
    <definedName name="_______INC44">#REF!</definedName>
    <definedName name="_______NAC3">#REF!</definedName>
    <definedName name="_______NAC4">#REF!</definedName>
    <definedName name="_______PP1">#REF!</definedName>
    <definedName name="_______R" localSheetId="4" hidden="1">{#N/A,#N/A,FALSE,"GRAFICO";#N/A,#N/A,FALSE,"CAJA (2)";#N/A,#N/A,FALSE,"TERCEROS-PROMEDIO";#N/A,#N/A,FALSE,"CAJA";#N/A,#N/A,FALSE,"INGRESOS1995-2003";#N/A,#N/A,FALSE,"GASTOS1995-2003"}</definedName>
    <definedName name="_______R" hidden="1">{#N/A,#N/A,FALSE,"GRAFICO";#N/A,#N/A,FALSE,"CAJA (2)";#N/A,#N/A,FALSE,"TERCEROS-PROMEDIO";#N/A,#N/A,FALSE,"CAJA";#N/A,#N/A,FALSE,"INGRESOS1995-2003";#N/A,#N/A,FALSE,"GASTOS1995-2003"}</definedName>
    <definedName name="_______TOT1">#REF!</definedName>
    <definedName name="_______TOT2">#REF!</definedName>
    <definedName name="______ADD1">#REF!</definedName>
    <definedName name="______add12">#REF!</definedName>
    <definedName name="______ADD2">#REF!</definedName>
    <definedName name="______BDI1">#REF!</definedName>
    <definedName name="______F">#REF!</definedName>
    <definedName name="______INC110">#REF!</definedName>
    <definedName name="______INC220">#REF!</definedName>
    <definedName name="______INC44">#REF!</definedName>
    <definedName name="______NAC3">#REF!</definedName>
    <definedName name="______NAC4">#REF!</definedName>
    <definedName name="______PP1">#REF!</definedName>
    <definedName name="______PP2">#REF!</definedName>
    <definedName name="______R" localSheetId="4" hidden="1">{#N/A,#N/A,FALSE,"GRAFICO";#N/A,#N/A,FALSE,"CAJA (2)";#N/A,#N/A,FALSE,"TERCEROS-PROMEDIO";#N/A,#N/A,FALSE,"CAJA";#N/A,#N/A,FALSE,"INGRESOS1995-2003";#N/A,#N/A,FALSE,"GASTOS1995-2003"}</definedName>
    <definedName name="______R" hidden="1">{#N/A,#N/A,FALSE,"GRAFICO";#N/A,#N/A,FALSE,"CAJA (2)";#N/A,#N/A,FALSE,"TERCEROS-PROMEDIO";#N/A,#N/A,FALSE,"CAJA";#N/A,#N/A,FALSE,"INGRESOS1995-2003";#N/A,#N/A,FALSE,"GASTOS1995-2003"}</definedName>
    <definedName name="______TOT1">#REF!</definedName>
    <definedName name="______TOT2">#REF!</definedName>
    <definedName name="_____ADD1">#REF!</definedName>
    <definedName name="_____add12">#REF!</definedName>
    <definedName name="_____ADD2">#REF!</definedName>
    <definedName name="_____BDI1">#REF!</definedName>
    <definedName name="_____DAT1">#REF!</definedName>
    <definedName name="_____DAT2">#REF!</definedName>
    <definedName name="_____F">#REF!</definedName>
    <definedName name="_____INC110">#REF!</definedName>
    <definedName name="_____INC220">#REF!</definedName>
    <definedName name="_____INC44">#REF!</definedName>
    <definedName name="_____NAC3">#REF!</definedName>
    <definedName name="_____NAC4">#REF!</definedName>
    <definedName name="_____PP1">#REF!</definedName>
    <definedName name="_____PP2">#REF!</definedName>
    <definedName name="_____R" localSheetId="4" hidden="1">{#N/A,#N/A,FALSE,"GRAFICO";#N/A,#N/A,FALSE,"CAJA (2)";#N/A,#N/A,FALSE,"TERCEROS-PROMEDIO";#N/A,#N/A,FALSE,"CAJA";#N/A,#N/A,FALSE,"INGRESOS1995-2003";#N/A,#N/A,FALSE,"GASTOS1995-2003"}</definedName>
    <definedName name="_____R" hidden="1">{#N/A,#N/A,FALSE,"GRAFICO";#N/A,#N/A,FALSE,"CAJA (2)";#N/A,#N/A,FALSE,"TERCEROS-PROMEDIO";#N/A,#N/A,FALSE,"CAJA";#N/A,#N/A,FALSE,"INGRESOS1995-2003";#N/A,#N/A,FALSE,"GASTOS1995-2003"}</definedName>
    <definedName name="_____TOT1">#REF!</definedName>
    <definedName name="_____TOT2">#REF!</definedName>
    <definedName name="____ADD1">#REF!</definedName>
    <definedName name="____add12">#REF!</definedName>
    <definedName name="____ADD2">#REF!</definedName>
    <definedName name="____BDI1">#REF!</definedName>
    <definedName name="____DAT3">#REF!</definedName>
    <definedName name="____DAT4">#REF!</definedName>
    <definedName name="____F">#REF!</definedName>
    <definedName name="____INC110">#REF!</definedName>
    <definedName name="____INC220">#REF!</definedName>
    <definedName name="____INC44">#REF!</definedName>
    <definedName name="____NAC3">#REF!</definedName>
    <definedName name="____NAC4">#REF!</definedName>
    <definedName name="____PP1">#REF!</definedName>
    <definedName name="____PP2">#REF!</definedName>
    <definedName name="____R" localSheetId="4" hidden="1">{#N/A,#N/A,FALSE,"GRAFICO";#N/A,#N/A,FALSE,"CAJA (2)";#N/A,#N/A,FALSE,"TERCEROS-PROMEDIO";#N/A,#N/A,FALSE,"CAJA";#N/A,#N/A,FALSE,"INGRESOS1995-2003";#N/A,#N/A,FALSE,"GASTOS1995-2003"}</definedName>
    <definedName name="____R" hidden="1">{#N/A,#N/A,FALSE,"GRAFICO";#N/A,#N/A,FALSE,"CAJA (2)";#N/A,#N/A,FALSE,"TERCEROS-PROMEDIO";#N/A,#N/A,FALSE,"CAJA";#N/A,#N/A,FALSE,"INGRESOS1995-2003";#N/A,#N/A,FALSE,"GASTOS1995-2003"}</definedName>
    <definedName name="____TOT1">#REF!</definedName>
    <definedName name="____TOT2">#REF!</definedName>
    <definedName name="___ADD1">#REF!</definedName>
    <definedName name="___add12">#REF!</definedName>
    <definedName name="___ADD2">#REF!</definedName>
    <definedName name="___BDI1">#REF!</definedName>
    <definedName name="___DAT1">#REF!</definedName>
    <definedName name="___DAT2">#REF!</definedName>
    <definedName name="___DAT3">#REF!</definedName>
    <definedName name="___DAT4">#REF!</definedName>
    <definedName name="___F">#REF!</definedName>
    <definedName name="___INC110">#REF!</definedName>
    <definedName name="___INC220">#REF!</definedName>
    <definedName name="___INC44">#REF!</definedName>
    <definedName name="___kV211">#REF!</definedName>
    <definedName name="___NAC3">#REF!</definedName>
    <definedName name="___NAC4">#REF!</definedName>
    <definedName name="___PP1">#REF!</definedName>
    <definedName name="___PP2">#REF!</definedName>
    <definedName name="___R" localSheetId="4" hidden="1">{#N/A,#N/A,FALSE,"GRAFICO";#N/A,#N/A,FALSE,"CAJA (2)";#N/A,#N/A,FALSE,"TERCEROS-PROMEDIO";#N/A,#N/A,FALSE,"CAJA";#N/A,#N/A,FALSE,"INGRESOS1995-2003";#N/A,#N/A,FALSE,"GASTOS1995-2003"}</definedName>
    <definedName name="___R" hidden="1">{#N/A,#N/A,FALSE,"GRAFICO";#N/A,#N/A,FALSE,"CAJA (2)";#N/A,#N/A,FALSE,"TERCEROS-PROMEDIO";#N/A,#N/A,FALSE,"CAJA";#N/A,#N/A,FALSE,"INGRESOS1995-2003";#N/A,#N/A,FALSE,"GASTOS1995-2003"}</definedName>
    <definedName name="___tno1">#REF!</definedName>
    <definedName name="___tno10">#REF!</definedName>
    <definedName name="___tno100">#REF!</definedName>
    <definedName name="___tno101">#REF!</definedName>
    <definedName name="___tno102">#REF!</definedName>
    <definedName name="___tno103">#REF!</definedName>
    <definedName name="___tno104">#REF!</definedName>
    <definedName name="___tno105">#REF!</definedName>
    <definedName name="___tno106">#REF!</definedName>
    <definedName name="___tno107">#REF!</definedName>
    <definedName name="___tno108">#REF!</definedName>
    <definedName name="___tno109">#REF!</definedName>
    <definedName name="___tno11">#REF!</definedName>
    <definedName name="___tno110">#REF!</definedName>
    <definedName name="___tno111">#REF!</definedName>
    <definedName name="___tno112">#REF!</definedName>
    <definedName name="___tno113">#REF!</definedName>
    <definedName name="___tno114">#REF!</definedName>
    <definedName name="___tno115">#REF!</definedName>
    <definedName name="___tno116">#REF!</definedName>
    <definedName name="___tno117">#REF!</definedName>
    <definedName name="___tno118">#REF!</definedName>
    <definedName name="___tno119">#REF!</definedName>
    <definedName name="___tno12">#REF!</definedName>
    <definedName name="___tno120">#REF!</definedName>
    <definedName name="___tno121">#REF!</definedName>
    <definedName name="___tno122">#REF!</definedName>
    <definedName name="___tno123">#REF!</definedName>
    <definedName name="___tno124">#REF!</definedName>
    <definedName name="___tno125">#REF!</definedName>
    <definedName name="___tno126">#REF!</definedName>
    <definedName name="___tno127">#REF!</definedName>
    <definedName name="___tno128">#REF!</definedName>
    <definedName name="___tno129">#REF!</definedName>
    <definedName name="___tno13">#REF!</definedName>
    <definedName name="___tno130">#REF!</definedName>
    <definedName name="___tno131">#REF!</definedName>
    <definedName name="___tno132">#REF!</definedName>
    <definedName name="___tno133">#REF!</definedName>
    <definedName name="___tno134">#REF!</definedName>
    <definedName name="___tno135">#REF!</definedName>
    <definedName name="___tno136">#REF!</definedName>
    <definedName name="___tno137">#REF!</definedName>
    <definedName name="___tno138">#REF!</definedName>
    <definedName name="___tno139">#REF!</definedName>
    <definedName name="___tno14">#REF!</definedName>
    <definedName name="___tno140">#REF!</definedName>
    <definedName name="___tno141">#REF!</definedName>
    <definedName name="___tno142">#REF!</definedName>
    <definedName name="___tno143">#REF!</definedName>
    <definedName name="___tno144">#REF!</definedName>
    <definedName name="___tno145">#REF!</definedName>
    <definedName name="___tno146">#REF!</definedName>
    <definedName name="___tno147">#REF!</definedName>
    <definedName name="___tno148">#REF!</definedName>
    <definedName name="___tno149">#REF!</definedName>
    <definedName name="___tno15">#REF!</definedName>
    <definedName name="___tno150">#REF!</definedName>
    <definedName name="___tno151">#REF!</definedName>
    <definedName name="___tno152">#REF!</definedName>
    <definedName name="___tno153">#REF!</definedName>
    <definedName name="___tno154">#REF!</definedName>
    <definedName name="___tno155">#REF!</definedName>
    <definedName name="___tno156">#REF!</definedName>
    <definedName name="___tno157">#REF!</definedName>
    <definedName name="___tno158">#REF!</definedName>
    <definedName name="___tno159">#REF!</definedName>
    <definedName name="___tno16">#REF!</definedName>
    <definedName name="___tno160">#REF!</definedName>
    <definedName name="___tno161">#REF!</definedName>
    <definedName name="___tno162">#REF!</definedName>
    <definedName name="___tno163">#REF!</definedName>
    <definedName name="___tno164">#REF!</definedName>
    <definedName name="___tno165">#REF!</definedName>
    <definedName name="___tno166">#REF!</definedName>
    <definedName name="___tno167">#REF!</definedName>
    <definedName name="___tno168">#REF!</definedName>
    <definedName name="___tno169">#REF!</definedName>
    <definedName name="___tno17">#REF!</definedName>
    <definedName name="___tno170">#REF!</definedName>
    <definedName name="___tno171">#REF!</definedName>
    <definedName name="___tno172">#REF!</definedName>
    <definedName name="___tno173">#REF!</definedName>
    <definedName name="___tno174">#REF!</definedName>
    <definedName name="___tno175">#REF!</definedName>
    <definedName name="___tno176">#REF!</definedName>
    <definedName name="___tno177">#REF!</definedName>
    <definedName name="___tno178">#REF!</definedName>
    <definedName name="___tno179">#REF!</definedName>
    <definedName name="___tno18">#REF!</definedName>
    <definedName name="___tno180">#REF!</definedName>
    <definedName name="___tno181">#REF!</definedName>
    <definedName name="___tno182">#REF!</definedName>
    <definedName name="___tno183">#REF!</definedName>
    <definedName name="___tno184">#REF!</definedName>
    <definedName name="___tno185">#REF!</definedName>
    <definedName name="___tno186">#REF!</definedName>
    <definedName name="___tno187">#REF!</definedName>
    <definedName name="___tno188">#REF!</definedName>
    <definedName name="___tno189">#REF!</definedName>
    <definedName name="___tno19">#REF!</definedName>
    <definedName name="___tno190">#REF!</definedName>
    <definedName name="___tno191">#REF!</definedName>
    <definedName name="___tno192">#REF!</definedName>
    <definedName name="___tno193">#REF!</definedName>
    <definedName name="___tno194">#REF!</definedName>
    <definedName name="___tno195">#REF!</definedName>
    <definedName name="___tno196">#REF!</definedName>
    <definedName name="___tno197">#REF!</definedName>
    <definedName name="___tno198">#REF!</definedName>
    <definedName name="___tno199">#REF!</definedName>
    <definedName name="___tno2">#REF!</definedName>
    <definedName name="___tno20">#REF!</definedName>
    <definedName name="___tno200">#REF!</definedName>
    <definedName name="___tno201">#REF!</definedName>
    <definedName name="___tno21">#REF!</definedName>
    <definedName name="___tno22">#REF!</definedName>
    <definedName name="___tno23">#REF!</definedName>
    <definedName name="___tno24">#REF!</definedName>
    <definedName name="___tno25">#REF!</definedName>
    <definedName name="___tno26">#REF!</definedName>
    <definedName name="___tno27">#REF!</definedName>
    <definedName name="___tno28">#REF!</definedName>
    <definedName name="___tno29">#REF!</definedName>
    <definedName name="___tno3">#REF!</definedName>
    <definedName name="___tno30">#REF!</definedName>
    <definedName name="___tno31">#REF!</definedName>
    <definedName name="___tno32">#REF!</definedName>
    <definedName name="___tno33">#REF!</definedName>
    <definedName name="___tno34">#REF!</definedName>
    <definedName name="___tno35">#REF!</definedName>
    <definedName name="___tno36">#REF!</definedName>
    <definedName name="___tno37">#REF!</definedName>
    <definedName name="___tno38">#REF!</definedName>
    <definedName name="___tno39">#REF!</definedName>
    <definedName name="___tno4">#REF!</definedName>
    <definedName name="___tno40">#REF!</definedName>
    <definedName name="___tno41">#REF!</definedName>
    <definedName name="___tno42">#REF!</definedName>
    <definedName name="___tno43">#REF!</definedName>
    <definedName name="___tno44">#REF!</definedName>
    <definedName name="___tno45">#REF!</definedName>
    <definedName name="___tno46">#REF!</definedName>
    <definedName name="___tno47">#REF!</definedName>
    <definedName name="___tno48">#REF!</definedName>
    <definedName name="___tno49">#REF!</definedName>
    <definedName name="___tno5">#REF!</definedName>
    <definedName name="___tno50">#REF!</definedName>
    <definedName name="___tno51">#REF!</definedName>
    <definedName name="___tno52">#REF!</definedName>
    <definedName name="___tno53">#REF!</definedName>
    <definedName name="___tno54">#REF!</definedName>
    <definedName name="___tno55">#REF!</definedName>
    <definedName name="___tno56">#REF!</definedName>
    <definedName name="___tno57">#REF!</definedName>
    <definedName name="___tno58">#REF!</definedName>
    <definedName name="___tno59">#REF!</definedName>
    <definedName name="___tno6">#REF!</definedName>
    <definedName name="___tno60">#REF!</definedName>
    <definedName name="___tno61">#REF!</definedName>
    <definedName name="___tno62">#REF!</definedName>
    <definedName name="___tno63">#REF!</definedName>
    <definedName name="___tno64">#REF!</definedName>
    <definedName name="___tno65">#REF!</definedName>
    <definedName name="___tno66">#REF!</definedName>
    <definedName name="___tno67">#REF!</definedName>
    <definedName name="___tno68">#REF!</definedName>
    <definedName name="___tno69">#REF!</definedName>
    <definedName name="___tno7">#REF!</definedName>
    <definedName name="___tno70">#REF!</definedName>
    <definedName name="___tno71">#REF!</definedName>
    <definedName name="___tno72">#REF!</definedName>
    <definedName name="___tno73">#REF!</definedName>
    <definedName name="___tno74">#REF!</definedName>
    <definedName name="___tno75">#REF!</definedName>
    <definedName name="___tno76">#REF!</definedName>
    <definedName name="___tno77">#REF!</definedName>
    <definedName name="___tno78">#REF!</definedName>
    <definedName name="___tno79">#REF!</definedName>
    <definedName name="___tno8">#REF!</definedName>
    <definedName name="___tno80">#REF!</definedName>
    <definedName name="___tno81">#REF!</definedName>
    <definedName name="___tno82">#REF!</definedName>
    <definedName name="___tno83">#REF!</definedName>
    <definedName name="___tno84">#REF!</definedName>
    <definedName name="___tno85">#REF!</definedName>
    <definedName name="___tno86">#REF!</definedName>
    <definedName name="___tno87">#REF!</definedName>
    <definedName name="___tno88">#REF!</definedName>
    <definedName name="___tno89">#REF!</definedName>
    <definedName name="___tno9">#REF!</definedName>
    <definedName name="___tno90">#REF!</definedName>
    <definedName name="___tno91">#REF!</definedName>
    <definedName name="___tno92">#REF!</definedName>
    <definedName name="___tno93">#REF!</definedName>
    <definedName name="___tno94">#REF!</definedName>
    <definedName name="___tno95">#REF!</definedName>
    <definedName name="___tno96">#REF!</definedName>
    <definedName name="___tno97">#REF!</definedName>
    <definedName name="___tno98">#REF!</definedName>
    <definedName name="___tno99">#REF!</definedName>
    <definedName name="___TOT1">#REF!</definedName>
    <definedName name="___TOT2">#REF!</definedName>
    <definedName name="__BDI1">#REF!</definedName>
    <definedName name="__DAT1">#REF!</definedName>
    <definedName name="__DAT2">#REF!</definedName>
    <definedName name="__DAT3">#REF!</definedName>
    <definedName name="__DAT4">#REF!</definedName>
    <definedName name="__F">#REF!</definedName>
    <definedName name="__INC110">#REF!</definedName>
    <definedName name="__INC220">#REF!</definedName>
    <definedName name="__INC44">#REF!</definedName>
    <definedName name="__NAC3">#REF!</definedName>
    <definedName name="__NAC4">#REF!</definedName>
    <definedName name="__PP1">#REF!</definedName>
    <definedName name="__R" localSheetId="4" hidden="1">{#N/A,#N/A,FALSE,"GRAFICO";#N/A,#N/A,FALSE,"CAJA (2)";#N/A,#N/A,FALSE,"TERCEROS-PROMEDIO";#N/A,#N/A,FALSE,"CAJA";#N/A,#N/A,FALSE,"INGRESOS1995-2003";#N/A,#N/A,FALSE,"GASTOS1995-2003"}</definedName>
    <definedName name="__R" localSheetId="6" hidden="1">{#N/A,#N/A,FALSE,"GRAFICO";#N/A,#N/A,FALSE,"CAJA (2)";#N/A,#N/A,FALSE,"TERCEROS-PROMEDIO";#N/A,#N/A,FALSE,"CAJA";#N/A,#N/A,FALSE,"INGRESOS1995-2003";#N/A,#N/A,FALSE,"GASTOS1995-2003"}</definedName>
    <definedName name="__R" localSheetId="1" hidden="1">{#N/A,#N/A,FALSE,"GRAFICO";#N/A,#N/A,FALSE,"CAJA (2)";#N/A,#N/A,FALSE,"TERCEROS-PROMEDIO";#N/A,#N/A,FALSE,"CAJA";#N/A,#N/A,FALSE,"INGRESOS1995-2003";#N/A,#N/A,FALSE,"GASTOS1995-2003"}</definedName>
    <definedName name="__R" hidden="1">{#N/A,#N/A,FALSE,"GRAFICO";#N/A,#N/A,FALSE,"CAJA (2)";#N/A,#N/A,FALSE,"TERCEROS-PROMEDIO";#N/A,#N/A,FALSE,"CAJA";#N/A,#N/A,FALSE,"INGRESOS1995-2003";#N/A,#N/A,FALSE,"GASTOS1995-2003"}</definedName>
    <definedName name="__tno1">#REF!</definedName>
    <definedName name="__tno10">#REF!</definedName>
    <definedName name="__tno100">#REF!</definedName>
    <definedName name="__tno101">#REF!</definedName>
    <definedName name="__tno102">#REF!</definedName>
    <definedName name="__tno103">#REF!</definedName>
    <definedName name="__tno104">#REF!</definedName>
    <definedName name="__tno105">#REF!</definedName>
    <definedName name="__tno106">#REF!</definedName>
    <definedName name="__tno107">#REF!</definedName>
    <definedName name="__tno108">#REF!</definedName>
    <definedName name="__tno109">#REF!</definedName>
    <definedName name="__tno11">#REF!</definedName>
    <definedName name="__tno110">#REF!</definedName>
    <definedName name="__tno111">#REF!</definedName>
    <definedName name="__tno112">#REF!</definedName>
    <definedName name="__tno113">#REF!</definedName>
    <definedName name="__tno114">#REF!</definedName>
    <definedName name="__tno115">#REF!</definedName>
    <definedName name="__tno116">#REF!</definedName>
    <definedName name="__tno117">#REF!</definedName>
    <definedName name="__tno118">#REF!</definedName>
    <definedName name="__tno119">#REF!</definedName>
    <definedName name="__tno12">#REF!</definedName>
    <definedName name="__tno120">#REF!</definedName>
    <definedName name="__tno121">#REF!</definedName>
    <definedName name="__tno122">#REF!</definedName>
    <definedName name="__tno123">#REF!</definedName>
    <definedName name="__tno124">#REF!</definedName>
    <definedName name="__tno125">#REF!</definedName>
    <definedName name="__tno126">#REF!</definedName>
    <definedName name="__tno127">#REF!</definedName>
    <definedName name="__tno128">#REF!</definedName>
    <definedName name="__tno129">#REF!</definedName>
    <definedName name="__tno13">#REF!</definedName>
    <definedName name="__tno130">#REF!</definedName>
    <definedName name="__tno131">#REF!</definedName>
    <definedName name="__tno132">#REF!</definedName>
    <definedName name="__tno133">#REF!</definedName>
    <definedName name="__tno134">#REF!</definedName>
    <definedName name="__tno135">#REF!</definedName>
    <definedName name="__tno136">#REF!</definedName>
    <definedName name="__tno137">#REF!</definedName>
    <definedName name="__tno138">#REF!</definedName>
    <definedName name="__tno139">#REF!</definedName>
    <definedName name="__tno14">#REF!</definedName>
    <definedName name="__tno140">#REF!</definedName>
    <definedName name="__tno141">#REF!</definedName>
    <definedName name="__tno142">#REF!</definedName>
    <definedName name="__tno143">#REF!</definedName>
    <definedName name="__tno144">#REF!</definedName>
    <definedName name="__tno145">#REF!</definedName>
    <definedName name="__tno146">#REF!</definedName>
    <definedName name="__tno147">#REF!</definedName>
    <definedName name="__tno148">#REF!</definedName>
    <definedName name="__tno149">#REF!</definedName>
    <definedName name="__tno15">#REF!</definedName>
    <definedName name="__tno150">#REF!</definedName>
    <definedName name="__tno151">#REF!</definedName>
    <definedName name="__tno152">#REF!</definedName>
    <definedName name="__tno153">#REF!</definedName>
    <definedName name="__tno154">#REF!</definedName>
    <definedName name="__tno155">#REF!</definedName>
    <definedName name="__tno156">#REF!</definedName>
    <definedName name="__tno157">#REF!</definedName>
    <definedName name="__tno158">#REF!</definedName>
    <definedName name="__tno159">#REF!</definedName>
    <definedName name="__tno16">#REF!</definedName>
    <definedName name="__tno160">#REF!</definedName>
    <definedName name="__tno161">#REF!</definedName>
    <definedName name="__tno162">#REF!</definedName>
    <definedName name="__tno163">#REF!</definedName>
    <definedName name="__tno164">#REF!</definedName>
    <definedName name="__tno165">#REF!</definedName>
    <definedName name="__tno166">#REF!</definedName>
    <definedName name="__tno167">#REF!</definedName>
    <definedName name="__tno168">#REF!</definedName>
    <definedName name="__tno169">#REF!</definedName>
    <definedName name="__tno17">#REF!</definedName>
    <definedName name="__tno170">#REF!</definedName>
    <definedName name="__tno171">#REF!</definedName>
    <definedName name="__tno172">#REF!</definedName>
    <definedName name="__tno173">#REF!</definedName>
    <definedName name="__tno174">#REF!</definedName>
    <definedName name="__tno175">#REF!</definedName>
    <definedName name="__tno176">#REF!</definedName>
    <definedName name="__tno177">#REF!</definedName>
    <definedName name="__tno178">#REF!</definedName>
    <definedName name="__tno179">#REF!</definedName>
    <definedName name="__tno18">#REF!</definedName>
    <definedName name="__tno180">#REF!</definedName>
    <definedName name="__tno181">#REF!</definedName>
    <definedName name="__tno182">#REF!</definedName>
    <definedName name="__tno183">#REF!</definedName>
    <definedName name="__tno184">#REF!</definedName>
    <definedName name="__tno185">#REF!</definedName>
    <definedName name="__tno186">#REF!</definedName>
    <definedName name="__tno187">#REF!</definedName>
    <definedName name="__tno188">#REF!</definedName>
    <definedName name="__tno189">#REF!</definedName>
    <definedName name="__tno19">#REF!</definedName>
    <definedName name="__tno190">#REF!</definedName>
    <definedName name="__tno191">#REF!</definedName>
    <definedName name="__tno192">#REF!</definedName>
    <definedName name="__tno193">#REF!</definedName>
    <definedName name="__tno194">#REF!</definedName>
    <definedName name="__tno195">#REF!</definedName>
    <definedName name="__tno196">#REF!</definedName>
    <definedName name="__tno197">#REF!</definedName>
    <definedName name="__tno198">#REF!</definedName>
    <definedName name="__tno199">#REF!</definedName>
    <definedName name="__tno2">#REF!</definedName>
    <definedName name="__tno20">#REF!</definedName>
    <definedName name="__tno200">#REF!</definedName>
    <definedName name="__tno201">#REF!</definedName>
    <definedName name="__tno21">#REF!</definedName>
    <definedName name="__tno22">#REF!</definedName>
    <definedName name="__tno23">#REF!</definedName>
    <definedName name="__tno24">#REF!</definedName>
    <definedName name="__tno25">#REF!</definedName>
    <definedName name="__tno26">#REF!</definedName>
    <definedName name="__tno27">#REF!</definedName>
    <definedName name="__tno28">#REF!</definedName>
    <definedName name="__tno29">#REF!</definedName>
    <definedName name="__tno3">#REF!</definedName>
    <definedName name="__tno30">#REF!</definedName>
    <definedName name="__tno31">#REF!</definedName>
    <definedName name="__tno32">#REF!</definedName>
    <definedName name="__tno33">#REF!</definedName>
    <definedName name="__tno34">#REF!</definedName>
    <definedName name="__tno35">#REF!</definedName>
    <definedName name="__tno36">#REF!</definedName>
    <definedName name="__tno37">#REF!</definedName>
    <definedName name="__tno38">#REF!</definedName>
    <definedName name="__tno39">#REF!</definedName>
    <definedName name="__tno4">#REF!</definedName>
    <definedName name="__tno40">#REF!</definedName>
    <definedName name="__tno41">#REF!</definedName>
    <definedName name="__tno42">#REF!</definedName>
    <definedName name="__tno43">#REF!</definedName>
    <definedName name="__tno44">#REF!</definedName>
    <definedName name="__tno45">#REF!</definedName>
    <definedName name="__tno46">#REF!</definedName>
    <definedName name="__tno47">#REF!</definedName>
    <definedName name="__tno48">#REF!</definedName>
    <definedName name="__tno49">#REF!</definedName>
    <definedName name="__tno5">#REF!</definedName>
    <definedName name="__tno50">#REF!</definedName>
    <definedName name="__tno51">#REF!</definedName>
    <definedName name="__tno52">#REF!</definedName>
    <definedName name="__tno53">#REF!</definedName>
    <definedName name="__tno54">#REF!</definedName>
    <definedName name="__tno55">#REF!</definedName>
    <definedName name="__tno56">#REF!</definedName>
    <definedName name="__tno57">#REF!</definedName>
    <definedName name="__tno58">#REF!</definedName>
    <definedName name="__tno59">#REF!</definedName>
    <definedName name="__tno6">#REF!</definedName>
    <definedName name="__tno60">#REF!</definedName>
    <definedName name="__tno61">#REF!</definedName>
    <definedName name="__tno62">#REF!</definedName>
    <definedName name="__tno63">#REF!</definedName>
    <definedName name="__tno64">#REF!</definedName>
    <definedName name="__tno65">#REF!</definedName>
    <definedName name="__tno66">#REF!</definedName>
    <definedName name="__tno67">#REF!</definedName>
    <definedName name="__tno68">#REF!</definedName>
    <definedName name="__tno69">#REF!</definedName>
    <definedName name="__tno7">#REF!</definedName>
    <definedName name="__tno70">#REF!</definedName>
    <definedName name="__tno71">#REF!</definedName>
    <definedName name="__tno72">#REF!</definedName>
    <definedName name="__tno73">#REF!</definedName>
    <definedName name="__tno74">#REF!</definedName>
    <definedName name="__tno75">#REF!</definedName>
    <definedName name="__tno76">#REF!</definedName>
    <definedName name="__tno77">#REF!</definedName>
    <definedName name="__tno78">#REF!</definedName>
    <definedName name="__tno79">#REF!</definedName>
    <definedName name="__tno8">#REF!</definedName>
    <definedName name="__tno80">#REF!</definedName>
    <definedName name="__tno81">#REF!</definedName>
    <definedName name="__tno82">#REF!</definedName>
    <definedName name="__tno83">#REF!</definedName>
    <definedName name="__tno84">#REF!</definedName>
    <definedName name="__tno85">#REF!</definedName>
    <definedName name="__tno86">#REF!</definedName>
    <definedName name="__tno87">#REF!</definedName>
    <definedName name="__tno88">#REF!</definedName>
    <definedName name="__tno89">#REF!</definedName>
    <definedName name="__tno9">#REF!</definedName>
    <definedName name="__tno90">#REF!</definedName>
    <definedName name="__tno91">#REF!</definedName>
    <definedName name="__tno92">#REF!</definedName>
    <definedName name="__tno93">#REF!</definedName>
    <definedName name="__tno94">#REF!</definedName>
    <definedName name="__tno95">#REF!</definedName>
    <definedName name="__tno96">#REF!</definedName>
    <definedName name="__tno97">#REF!</definedName>
    <definedName name="__tno98">#REF!</definedName>
    <definedName name="__tno99">#REF!</definedName>
    <definedName name="__TOT1">#REF!</definedName>
    <definedName name="__TOT2">#REF!</definedName>
    <definedName name="__xlfn.BAHTTEXT" hidden="1">#NAME?</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"$B$4:$J$59"</definedName>
    <definedName name="_10">#REF!</definedName>
    <definedName name="_11">#REF!</definedName>
    <definedName name="_12">#REF!</definedName>
    <definedName name="_13">#REF!</definedName>
    <definedName name="_14">#REF!</definedName>
    <definedName name="_15">#REF!</definedName>
    <definedName name="_16">#REF!</definedName>
    <definedName name="_17">#REF!</definedName>
    <definedName name="_18">#REF!</definedName>
    <definedName name="_19">#REF!</definedName>
    <definedName name="_1ALTU">#REF!</definedName>
    <definedName name="_2">#REF!</definedName>
    <definedName name="_20">#REF!</definedName>
    <definedName name="_21">#REF!</definedName>
    <definedName name="_22">#REF!</definedName>
    <definedName name="_23">#REF!</definedName>
    <definedName name="_24">#REF!</definedName>
    <definedName name="_25">#REF!</definedName>
    <definedName name="_26">#REF!</definedName>
    <definedName name="_27">#REF!</definedName>
    <definedName name="_28">#REF!</definedName>
    <definedName name="_29">#REF!</definedName>
    <definedName name="_2TENSIO">#REF!</definedName>
    <definedName name="_3">#REF!</definedName>
    <definedName name="_30">#REF!</definedName>
    <definedName name="_31">#REF!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TENSION">#REF!</definedName>
    <definedName name="_4">#REF!</definedName>
    <definedName name="_40">#REF!</definedName>
    <definedName name="_4U">#REF!</definedName>
    <definedName name="_5">#REF!</definedName>
    <definedName name="_6">#REF!</definedName>
    <definedName name="_7">#REF!</definedName>
    <definedName name="_A">#REF!</definedName>
    <definedName name="_ADD1">#REF!</definedName>
    <definedName name="_add12">#REF!</definedName>
    <definedName name="_ADD2">#REF!</definedName>
    <definedName name="_bda7">#REF!</definedName>
    <definedName name="_BDA8">#REF!</definedName>
    <definedName name="_BDI1">#REF!</definedName>
    <definedName name="_DAT1">#REF!</definedName>
    <definedName name="_DAT2">#REF!</definedName>
    <definedName name="_DAT3">#REF!</definedName>
    <definedName name="_DAT4">#REF!</definedName>
    <definedName name="_F">#REF!</definedName>
    <definedName name="_Fill" hidden="1">#REF!</definedName>
    <definedName name="_xlnm._FilterDatabase" localSheetId="12" hidden="1">'En ElectromeK'!$A$4:$V$70</definedName>
    <definedName name="_xlnm._FilterDatabase" localSheetId="4" hidden="1">#REF!</definedName>
    <definedName name="_xlnm._FilterDatabase" localSheetId="0" hidden="1">Programacion!$A$37:$JY$367</definedName>
    <definedName name="_xlnm._FilterDatabase" localSheetId="7" hidden="1">'Reporte Replanteo'!$A$5:$H$5</definedName>
    <definedName name="_xlnm._FilterDatabase" localSheetId="5" hidden="1">'RS data'!$A$7:$AW$73</definedName>
    <definedName name="_xlnm._FilterDatabase" localSheetId="1" hidden="1">'Seg Diario'!$A$11:$QT$106</definedName>
    <definedName name="_xlnm._FilterDatabase" localSheetId="3" hidden="1">'SOCIO-AMBIENTAL'!$C$2:$AC$70</definedName>
    <definedName name="_xlnm._FilterDatabase" localSheetId="2" hidden="1">'SOCIO-PREDIAL'!$C$2:$AA$71</definedName>
    <definedName name="_xlnm._FilterDatabase" localSheetId="9" hidden="1">SST!$A$2:$I$2</definedName>
    <definedName name="_xlnm._FilterDatabase" hidden="1">#REF!</definedName>
    <definedName name="_GMA1" localSheetId="4">#REF!</definedName>
    <definedName name="_GMA1">#REF!</definedName>
    <definedName name="_HOJ66">#REF!</definedName>
    <definedName name="_HOJ88">#REF!</definedName>
    <definedName name="_INC110">#REF!</definedName>
    <definedName name="_INC220">#REF!</definedName>
    <definedName name="_INC44">#REF!</definedName>
    <definedName name="_Key1" localSheetId="6" hidden="1">#REF!</definedName>
    <definedName name="_Key1" localSheetId="1" hidden="1">#REF!</definedName>
    <definedName name="_Key1" hidden="1">#REF!</definedName>
    <definedName name="_Key2">"#ref!"</definedName>
    <definedName name="_kV211">#REF!</definedName>
    <definedName name="_LUP1">#N/A</definedName>
    <definedName name="_LUP2">#N/A</definedName>
    <definedName name="_NAC3">#REF!</definedName>
    <definedName name="_NAC4">#REF!</definedName>
    <definedName name="_nf836">#REF!</definedName>
    <definedName name="_OFI1">#REF!</definedName>
    <definedName name="_OFI2">#REF!</definedName>
    <definedName name="_OPC1">#REF!</definedName>
    <definedName name="_Order1" hidden="1">255</definedName>
    <definedName name="_Order2">255</definedName>
    <definedName name="_par1">#REF!</definedName>
    <definedName name="_par2">#REF!</definedName>
    <definedName name="_par3">#REF!</definedName>
    <definedName name="_Parse_Out" localSheetId="1" hidden="1">#REF!</definedName>
    <definedName name="_Parse_Out" hidden="1">#REF!</definedName>
    <definedName name="_PP1">#REF!</definedName>
    <definedName name="_PP2">#REF!</definedName>
    <definedName name="_PR1">#REF!</definedName>
    <definedName name="_PR2">#REF!</definedName>
    <definedName name="_QER1" localSheetId="11">file</definedName>
    <definedName name="_QER1" localSheetId="4">file</definedName>
    <definedName name="_QER1" localSheetId="13">file</definedName>
    <definedName name="_QER1" localSheetId="3">file</definedName>
    <definedName name="_QER1">file</definedName>
    <definedName name="_R">#N/A</definedName>
    <definedName name="_RDC220" localSheetId="4">#REF!</definedName>
    <definedName name="_RDC220">#REF!</definedName>
    <definedName name="_RDC500">#REF!</definedName>
    <definedName name="_RT1">#REF!</definedName>
    <definedName name="_RT2">#REF!</definedName>
    <definedName name="_RT3">#REF!</definedName>
    <definedName name="_Sort" localSheetId="1" hidden="1">#REF!</definedName>
    <definedName name="_Sort" hidden="1">#REF!</definedName>
    <definedName name="_Table1_In1" localSheetId="1" hidden="1">#REF!</definedName>
    <definedName name="_Table1_In1" hidden="1">#REF!</definedName>
    <definedName name="_Table1_Out" localSheetId="1" hidden="1">#REF!</definedName>
    <definedName name="_Table1_Out" hidden="1">#REF!</definedName>
    <definedName name="_tno1">#REF!</definedName>
    <definedName name="_tno10">#REF!</definedName>
    <definedName name="_tno100">#REF!</definedName>
    <definedName name="_tno101">#REF!</definedName>
    <definedName name="_tno102">#REF!</definedName>
    <definedName name="_tno103">#REF!</definedName>
    <definedName name="_tno104">#REF!</definedName>
    <definedName name="_tno105">#REF!</definedName>
    <definedName name="_tno106">#REF!</definedName>
    <definedName name="_tno107">#REF!</definedName>
    <definedName name="_tno108">#REF!</definedName>
    <definedName name="_tno109">#REF!</definedName>
    <definedName name="_tno11">#REF!</definedName>
    <definedName name="_tno110">#REF!</definedName>
    <definedName name="_tno111">#REF!</definedName>
    <definedName name="_tno112">#REF!</definedName>
    <definedName name="_tno113">#REF!</definedName>
    <definedName name="_tno114">#REF!</definedName>
    <definedName name="_tno115">#REF!</definedName>
    <definedName name="_tno116">#REF!</definedName>
    <definedName name="_tno117">#REF!</definedName>
    <definedName name="_tno118">#REF!</definedName>
    <definedName name="_tno119">#REF!</definedName>
    <definedName name="_tno12">#REF!</definedName>
    <definedName name="_tno120">#REF!</definedName>
    <definedName name="_tno121">#REF!</definedName>
    <definedName name="_tno122">#REF!</definedName>
    <definedName name="_tno123">#REF!</definedName>
    <definedName name="_tno124">#REF!</definedName>
    <definedName name="_tno125">#REF!</definedName>
    <definedName name="_tno126">#REF!</definedName>
    <definedName name="_tno127">#REF!</definedName>
    <definedName name="_tno128">#REF!</definedName>
    <definedName name="_tno129">#REF!</definedName>
    <definedName name="_tno13">#REF!</definedName>
    <definedName name="_tno130">#REF!</definedName>
    <definedName name="_tno131">#REF!</definedName>
    <definedName name="_tno132">#REF!</definedName>
    <definedName name="_tno133">#REF!</definedName>
    <definedName name="_tno134">#REF!</definedName>
    <definedName name="_tno135">#REF!</definedName>
    <definedName name="_tno136">#REF!</definedName>
    <definedName name="_tno137">#REF!</definedName>
    <definedName name="_tno138">#REF!</definedName>
    <definedName name="_tno139">#REF!</definedName>
    <definedName name="_tno14">#REF!</definedName>
    <definedName name="_tno140">#REF!</definedName>
    <definedName name="_tno141">#REF!</definedName>
    <definedName name="_tno142">#REF!</definedName>
    <definedName name="_tno143">#REF!</definedName>
    <definedName name="_tno144">#REF!</definedName>
    <definedName name="_tno145">#REF!</definedName>
    <definedName name="_tno146">#REF!</definedName>
    <definedName name="_tno147">#REF!</definedName>
    <definedName name="_tno148">#REF!</definedName>
    <definedName name="_tno149">#REF!</definedName>
    <definedName name="_tno15">#REF!</definedName>
    <definedName name="_tno150">#REF!</definedName>
    <definedName name="_tno151">#REF!</definedName>
    <definedName name="_tno152">#REF!</definedName>
    <definedName name="_tno153">#REF!</definedName>
    <definedName name="_tno154">#REF!</definedName>
    <definedName name="_tno155">#REF!</definedName>
    <definedName name="_tno156">#REF!</definedName>
    <definedName name="_tno157">#REF!</definedName>
    <definedName name="_tno158">#REF!</definedName>
    <definedName name="_tno159">#REF!</definedName>
    <definedName name="_tno16">#REF!</definedName>
    <definedName name="_tno160">#REF!</definedName>
    <definedName name="_tno161">#REF!</definedName>
    <definedName name="_tno162">#REF!</definedName>
    <definedName name="_tno163">#REF!</definedName>
    <definedName name="_tno164">#REF!</definedName>
    <definedName name="_tno165">#REF!</definedName>
    <definedName name="_tno166">#REF!</definedName>
    <definedName name="_tno167">#REF!</definedName>
    <definedName name="_tno168">#REF!</definedName>
    <definedName name="_tno169">#REF!</definedName>
    <definedName name="_tno17">#REF!</definedName>
    <definedName name="_tno170">#REF!</definedName>
    <definedName name="_tno171">#REF!</definedName>
    <definedName name="_tno172">#REF!</definedName>
    <definedName name="_tno173">#REF!</definedName>
    <definedName name="_tno174">#REF!</definedName>
    <definedName name="_tno175">#REF!</definedName>
    <definedName name="_tno176">#REF!</definedName>
    <definedName name="_tno177">#REF!</definedName>
    <definedName name="_tno178">#REF!</definedName>
    <definedName name="_tno179">#REF!</definedName>
    <definedName name="_tno18">#REF!</definedName>
    <definedName name="_tno180">#REF!</definedName>
    <definedName name="_tno181">#REF!</definedName>
    <definedName name="_tno182">#REF!</definedName>
    <definedName name="_tno183">#REF!</definedName>
    <definedName name="_tno184">#REF!</definedName>
    <definedName name="_tno185">#REF!</definedName>
    <definedName name="_tno186">#REF!</definedName>
    <definedName name="_tno187">#REF!</definedName>
    <definedName name="_tno188">#REF!</definedName>
    <definedName name="_tno189">#REF!</definedName>
    <definedName name="_tno19">#REF!</definedName>
    <definedName name="_tno190">#REF!</definedName>
    <definedName name="_tno191">#REF!</definedName>
    <definedName name="_tno192">#REF!</definedName>
    <definedName name="_tno193">#REF!</definedName>
    <definedName name="_tno194">#REF!</definedName>
    <definedName name="_tno195">#REF!</definedName>
    <definedName name="_tno196">#REF!</definedName>
    <definedName name="_tno197">#REF!</definedName>
    <definedName name="_tno198">#REF!</definedName>
    <definedName name="_tno199">#REF!</definedName>
    <definedName name="_tno2">#REF!</definedName>
    <definedName name="_tno20">#REF!</definedName>
    <definedName name="_tno200">#REF!</definedName>
    <definedName name="_tno201">#REF!</definedName>
    <definedName name="_tno21">#REF!</definedName>
    <definedName name="_tno22">#REF!</definedName>
    <definedName name="_tno23">#REF!</definedName>
    <definedName name="_tno24">#REF!</definedName>
    <definedName name="_tno25">#REF!</definedName>
    <definedName name="_tno26">#REF!</definedName>
    <definedName name="_tno27">#REF!</definedName>
    <definedName name="_tno28">#REF!</definedName>
    <definedName name="_tno29">#REF!</definedName>
    <definedName name="_tno3">#REF!</definedName>
    <definedName name="_tno30">#REF!</definedName>
    <definedName name="_tno31">#REF!</definedName>
    <definedName name="_tno32">#REF!</definedName>
    <definedName name="_tno33">#REF!</definedName>
    <definedName name="_tno34">#REF!</definedName>
    <definedName name="_tno35">#REF!</definedName>
    <definedName name="_tno36">#REF!</definedName>
    <definedName name="_tno37">#REF!</definedName>
    <definedName name="_tno38">#REF!</definedName>
    <definedName name="_tno39">#REF!</definedName>
    <definedName name="_tno4">#REF!</definedName>
    <definedName name="_tno40">#REF!</definedName>
    <definedName name="_tno41">#REF!</definedName>
    <definedName name="_tno42">#REF!</definedName>
    <definedName name="_tno43">#REF!</definedName>
    <definedName name="_tno44">#REF!</definedName>
    <definedName name="_tno45">#REF!</definedName>
    <definedName name="_tno46">#REF!</definedName>
    <definedName name="_tno47">#REF!</definedName>
    <definedName name="_tno48">#REF!</definedName>
    <definedName name="_tno49">#REF!</definedName>
    <definedName name="_tno5">#REF!</definedName>
    <definedName name="_tno50">#REF!</definedName>
    <definedName name="_tno51">#REF!</definedName>
    <definedName name="_tno52">#REF!</definedName>
    <definedName name="_tno53">#REF!</definedName>
    <definedName name="_tno54">#REF!</definedName>
    <definedName name="_tno55">#REF!</definedName>
    <definedName name="_tno56">#REF!</definedName>
    <definedName name="_tno57">#REF!</definedName>
    <definedName name="_tno58">#REF!</definedName>
    <definedName name="_tno59">#REF!</definedName>
    <definedName name="_tno6">#REF!</definedName>
    <definedName name="_tno60">#REF!</definedName>
    <definedName name="_tno61">#REF!</definedName>
    <definedName name="_tno62">#REF!</definedName>
    <definedName name="_tno63">#REF!</definedName>
    <definedName name="_tno64">#REF!</definedName>
    <definedName name="_tno65">#REF!</definedName>
    <definedName name="_tno66">#REF!</definedName>
    <definedName name="_tno67">#REF!</definedName>
    <definedName name="_tno68">#REF!</definedName>
    <definedName name="_tno69">#REF!</definedName>
    <definedName name="_tno7">#REF!</definedName>
    <definedName name="_tno70">#REF!</definedName>
    <definedName name="_tno71">#REF!</definedName>
    <definedName name="_tno72">#REF!</definedName>
    <definedName name="_tno73">#REF!</definedName>
    <definedName name="_tno74">#REF!</definedName>
    <definedName name="_tno75">#REF!</definedName>
    <definedName name="_tno76">#REF!</definedName>
    <definedName name="_tno77">#REF!</definedName>
    <definedName name="_tno78">#REF!</definedName>
    <definedName name="_tno79">#REF!</definedName>
    <definedName name="_tno8">#REF!</definedName>
    <definedName name="_tno80">#REF!</definedName>
    <definedName name="_tno81">#REF!</definedName>
    <definedName name="_tno82">#REF!</definedName>
    <definedName name="_tno83">#REF!</definedName>
    <definedName name="_tno84">#REF!</definedName>
    <definedName name="_tno85">#REF!</definedName>
    <definedName name="_tno86">#REF!</definedName>
    <definedName name="_tno87">#REF!</definedName>
    <definedName name="_tno88">#REF!</definedName>
    <definedName name="_tno89">#REF!</definedName>
    <definedName name="_tno9">#REF!</definedName>
    <definedName name="_tno90">#REF!</definedName>
    <definedName name="_tno91">#REF!</definedName>
    <definedName name="_tno92">#REF!</definedName>
    <definedName name="_tno93">#REF!</definedName>
    <definedName name="_tno94">#REF!</definedName>
    <definedName name="_tno95">#REF!</definedName>
    <definedName name="_tno96">#REF!</definedName>
    <definedName name="_tno97">#REF!</definedName>
    <definedName name="_tno98">#REF!</definedName>
    <definedName name="_tno99">#REF!</definedName>
    <definedName name="_TOT1">#REF!</definedName>
    <definedName name="_TOT2">#REF!</definedName>
    <definedName name="_TST3">#REF!</definedName>
    <definedName name="_WER3">#REF!</definedName>
    <definedName name="A" localSheetId="1" hidden="1">#REF!</definedName>
    <definedName name="A">#REF!</definedName>
    <definedName name="A\">#REF!</definedName>
    <definedName name="A_">#REF!</definedName>
    <definedName name="A_IMPRESIÓN_IM">#REF!</definedName>
    <definedName name="A1_Período_1">#REF!</definedName>
    <definedName name="A1_Período_2">#REF!</definedName>
    <definedName name="A1_Período_3">#REF!</definedName>
    <definedName name="A2_Período_1">#REF!</definedName>
    <definedName name="A2_Período_2">#REF!</definedName>
    <definedName name="A2_Período_3">#REF!</definedName>
    <definedName name="A3_Período_1">#REF!</definedName>
    <definedName name="A3_Período_2">#REF!</definedName>
    <definedName name="A3_Período_3">#REF!</definedName>
    <definedName name="A4_Período_1">#REF!</definedName>
    <definedName name="A4_Período_2">#REF!</definedName>
    <definedName name="A4_Período_3">#REF!</definedName>
    <definedName name="aaaaaaaa" localSheetId="11">file</definedName>
    <definedName name="aaaaaaaa" localSheetId="4">file</definedName>
    <definedName name="aaaaaaaa" localSheetId="13">file</definedName>
    <definedName name="aaaaaaaa" localSheetId="3">file</definedName>
    <definedName name="aaaaaaaa">file</definedName>
    <definedName name="AAAAAAAAAA" localSheetId="11">file</definedName>
    <definedName name="AAAAAAAAAA" localSheetId="4">file</definedName>
    <definedName name="AAAAAAAAAA" localSheetId="13">file</definedName>
    <definedName name="AAAAAAAAAA" localSheetId="3">file</definedName>
    <definedName name="AAAAAAAAAA">file</definedName>
    <definedName name="abb" localSheetId="4">#REF!</definedName>
    <definedName name="abb">#REF!</definedName>
    <definedName name="Access_Button" hidden="1">"Maestro_Equipo_Lista"</definedName>
    <definedName name="AccessDatabase" hidden="1">"C:\USUARIO\USUARIOS\Petroductos\Precios unitarios\Maestro.mdb"</definedName>
    <definedName name="ACESSOKM">#REF!</definedName>
    <definedName name="ACESSOMES">#REF!</definedName>
    <definedName name="acp">#REF!</definedName>
    <definedName name="acs" hidden="1">#REF!</definedName>
    <definedName name="ACTDEUD">#REF!</definedName>
    <definedName name="ACTENER">#REF!</definedName>
    <definedName name="ACTESC">#REF!</definedName>
    <definedName name="ACTINVER">#REF!</definedName>
    <definedName name="ACTTARIF">#REF!</definedName>
    <definedName name="AdditionalConstruction" localSheetId="6">#REF!</definedName>
    <definedName name="AdditionalConstruction">#REF!</definedName>
    <definedName name="ADF" localSheetId="11">file</definedName>
    <definedName name="ADF" localSheetId="4">file</definedName>
    <definedName name="ADF" localSheetId="13">file</definedName>
    <definedName name="ADF" localSheetId="3">file</definedName>
    <definedName name="ADF">file</definedName>
    <definedName name="ADFA" localSheetId="11">file</definedName>
    <definedName name="ADFA" localSheetId="4">file</definedName>
    <definedName name="ADFA" localSheetId="13">file</definedName>
    <definedName name="ADFA" localSheetId="3">file</definedName>
    <definedName name="ADFA">file</definedName>
    <definedName name="ADFADFA" localSheetId="4">#REF!</definedName>
    <definedName name="ADFADFA">#REF!</definedName>
    <definedName name="ADIC1">#REF!</definedName>
    <definedName name="ADIC2">#REF!</definedName>
    <definedName name="ADICIONAIS">#REF!</definedName>
    <definedName name="ADSF" localSheetId="11">file</definedName>
    <definedName name="ADSF" localSheetId="4">file</definedName>
    <definedName name="ADSF" localSheetId="13">file</definedName>
    <definedName name="ADSF" localSheetId="3">file</definedName>
    <definedName name="ADSF">file</definedName>
    <definedName name="Advance" localSheetId="6">#REF!</definedName>
    <definedName name="Advance">#REF!</definedName>
    <definedName name="aeae" localSheetId="11">file</definedName>
    <definedName name="aeae" localSheetId="4">file</definedName>
    <definedName name="aeae" localSheetId="13">file</definedName>
    <definedName name="aeae" localSheetId="3">file</definedName>
    <definedName name="aeae">file</definedName>
    <definedName name="aefsefwerf" hidden="1">#REF!</definedName>
    <definedName name="aerq" localSheetId="11">file</definedName>
    <definedName name="aerq" localSheetId="4">file</definedName>
    <definedName name="aerq" localSheetId="13">file</definedName>
    <definedName name="aerq" localSheetId="3">file</definedName>
    <definedName name="aerq">file</definedName>
    <definedName name="AFDA">#REF!</definedName>
    <definedName name="AFFFFFE" localSheetId="11">file</definedName>
    <definedName name="AFFFFFE" localSheetId="4">file</definedName>
    <definedName name="AFFFFFE" localSheetId="13">file</definedName>
    <definedName name="AFFFFFE" localSheetId="3">file</definedName>
    <definedName name="AFFFFFE">file</definedName>
    <definedName name="AFSDE" localSheetId="11">file</definedName>
    <definedName name="AFSDE" localSheetId="4">file</definedName>
    <definedName name="AFSDE" localSheetId="13">file</definedName>
    <definedName name="AFSDE" localSheetId="3">file</definedName>
    <definedName name="AFSDE">file</definedName>
    <definedName name="Agosto" localSheetId="4" hidden="1">{"PYGS",#N/A,FALSE,"PYG";"ACTIS",#N/A,FALSE,"BCE_GRAL-ACTIVO";"PASIS",#N/A,FALSE,"BCE_GRAL-PASIVO-PATRIM";"CAJAS",#N/A,FALSE,"CAJA"}</definedName>
    <definedName name="Agosto" localSheetId="6" hidden="1">{"PYGS",#N/A,FALSE,"PYG";"ACTIS",#N/A,FALSE,"BCE_GRAL-ACTIVO";"PASIS",#N/A,FALSE,"BCE_GRAL-PASIVO-PATRIM";"CAJAS",#N/A,FALSE,"CAJA"}</definedName>
    <definedName name="Agosto" localSheetId="1" hidden="1">{"PYGS",#N/A,FALSE,"PYG";"ACTIS",#N/A,FALSE,"BCE_GRAL-ACTIVO";"PASIS",#N/A,FALSE,"BCE_GRAL-PASIVO-PATRIM";"CAJAS",#N/A,FALSE,"CAJA"}</definedName>
    <definedName name="Agosto" hidden="1">{"PYGS",#N/A,FALSE,"PYG";"ACTIS",#N/A,FALSE,"BCE_GRAL-ACTIVO";"PASIS",#N/A,FALSE,"BCE_GRAL-PASIVO-PATRIM";"CAJAS",#N/A,FALSE,"CAJA"}</definedName>
    <definedName name="AIU">#REF!</definedName>
    <definedName name="AIU_APU">#REF!</definedName>
    <definedName name="AIU_EdeM" localSheetId="6">#REF!</definedName>
    <definedName name="AIU_EdeM">#REF!</definedName>
    <definedName name="AIU_ESP">#REF!</definedName>
    <definedName name="AJUSTE">#REF!</definedName>
    <definedName name="ak">#REF!</definedName>
    <definedName name="ali" hidden="1">#REF!</definedName>
    <definedName name="ALMOCO">#N/A</definedName>
    <definedName name="ALMOCOMES">#N/A</definedName>
    <definedName name="ALTABSAL">#N/A</definedName>
    <definedName name="ALTERSAL">#N/A</definedName>
    <definedName name="ALTURAS">#REF!</definedName>
    <definedName name="AM">#REF!</definedName>
    <definedName name="AMARRE">#REF!</definedName>
    <definedName name="amarreg">#REF!</definedName>
    <definedName name="amarrei">#REF!</definedName>
    <definedName name="amarrem">#REF!</definedName>
    <definedName name="amarres">#REF!</definedName>
    <definedName name="ANE">#REF!</definedName>
    <definedName name="ANEXO21">#REF!</definedName>
    <definedName name="ANEXRE">#REF!</definedName>
    <definedName name="ANOUNO">#REF!</definedName>
    <definedName name="anticipo">#REF!</definedName>
    <definedName name="AOMC">#REF!</definedName>
    <definedName name="AOMI">#REF!</definedName>
    <definedName name="ap">#REF!</definedName>
    <definedName name="APAGTAB">#N/A</definedName>
    <definedName name="AQ" localSheetId="11">file</definedName>
    <definedName name="AQ" localSheetId="4">file</definedName>
    <definedName name="AQ" localSheetId="13">file</definedName>
    <definedName name="AQ" localSheetId="3">file</definedName>
    <definedName name="AQ">file</definedName>
    <definedName name="ARCH" localSheetId="4">#REF!</definedName>
    <definedName name="ARCH">#REF!</definedName>
    <definedName name="_xlnm.Extract">#REF!</definedName>
    <definedName name="_xlnm.Print_Area" localSheetId="4">#REF!</definedName>
    <definedName name="_xlnm.Print_Area" localSheetId="6">Hochimin!$A$1:$AB$161</definedName>
    <definedName name="_xlnm.Print_Area" localSheetId="0">Programacion!$A$2:$AC$739</definedName>
    <definedName name="_xlnm.Print_Area">#REF!</definedName>
    <definedName name="Área_impressão_IM">#REF!</definedName>
    <definedName name="AREA_M2">#REF!</definedName>
    <definedName name="AREA_MES">#REF!</definedName>
    <definedName name="area_pintura">#REF!,#REF!,#REF!</definedName>
    <definedName name="AREE" localSheetId="11">file</definedName>
    <definedName name="AREE" localSheetId="4">file</definedName>
    <definedName name="AREE" localSheetId="13">file</definedName>
    <definedName name="AREE" localSheetId="3">file</definedName>
    <definedName name="AREE">file</definedName>
    <definedName name="ARM_KG" localSheetId="4">#REF!</definedName>
    <definedName name="ARM_KG">#REF!</definedName>
    <definedName name="ART" localSheetId="11">file</definedName>
    <definedName name="ART" localSheetId="4">file</definedName>
    <definedName name="ART" localSheetId="13">file</definedName>
    <definedName name="ART" localSheetId="3">file</definedName>
    <definedName name="ART">file</definedName>
    <definedName name="ARTA" localSheetId="11">file</definedName>
    <definedName name="ARTA" localSheetId="4">file</definedName>
    <definedName name="ARTA" localSheetId="13">file</definedName>
    <definedName name="ARTA" localSheetId="3">file</definedName>
    <definedName name="ARTA">file</definedName>
    <definedName name="as" hidden="1">#REF!</definedName>
    <definedName name="asc" hidden="1">#REF!</definedName>
    <definedName name="ASDE">#REF!</definedName>
    <definedName name="ASDF" localSheetId="11">file</definedName>
    <definedName name="ASDF" localSheetId="4">file</definedName>
    <definedName name="ASDF" localSheetId="13">file</definedName>
    <definedName name="ASDF" localSheetId="3">file</definedName>
    <definedName name="ASDF">file</definedName>
    <definedName name="ASDFA" localSheetId="4">#REF!</definedName>
    <definedName name="ASDFA">#REF!</definedName>
    <definedName name="ASDFE" localSheetId="11">file</definedName>
    <definedName name="ASDFE" localSheetId="4">file</definedName>
    <definedName name="ASDFE" localSheetId="13">file</definedName>
    <definedName name="ASDFE" localSheetId="3">file</definedName>
    <definedName name="ASDFE">file</definedName>
    <definedName name="ASDFEF" localSheetId="11">file</definedName>
    <definedName name="ASDFEF" localSheetId="4">file</definedName>
    <definedName name="ASDFEF" localSheetId="13">file</definedName>
    <definedName name="ASDFEF" localSheetId="3">file</definedName>
    <definedName name="ASDFEF">file</definedName>
    <definedName name="ase" localSheetId="11">file</definedName>
    <definedName name="ase" localSheetId="4">file</definedName>
    <definedName name="ase" localSheetId="13">file</definedName>
    <definedName name="ase" localSheetId="3">file</definedName>
    <definedName name="ase">file</definedName>
    <definedName name="ASFASDA" localSheetId="11">file</definedName>
    <definedName name="ASFASDA" localSheetId="4">file</definedName>
    <definedName name="ASFASDA" localSheetId="13">file</definedName>
    <definedName name="ASFASDA" localSheetId="3">file</definedName>
    <definedName name="ASFASDA">file</definedName>
    <definedName name="ASS" localSheetId="4">#REF!</definedName>
    <definedName name="ASS">#REF!</definedName>
    <definedName name="ATAR" localSheetId="11">file</definedName>
    <definedName name="ATAR" localSheetId="4">file</definedName>
    <definedName name="ATAR" localSheetId="13">file</definedName>
    <definedName name="ATAR" localSheetId="3">file</definedName>
    <definedName name="ATAR">file</definedName>
    <definedName name="ATMES" localSheetId="4">#REF!</definedName>
    <definedName name="ATMES">#REF!</definedName>
    <definedName name="ATQUANT">#REF!</definedName>
    <definedName name="ATR" localSheetId="11">file</definedName>
    <definedName name="ATR" localSheetId="4">file</definedName>
    <definedName name="ATR" localSheetId="13">file</definedName>
    <definedName name="ATR" localSheetId="3">file</definedName>
    <definedName name="ATR">file</definedName>
    <definedName name="AUTO" localSheetId="4">#REF!</definedName>
    <definedName name="AUTO">#REF!</definedName>
    <definedName name="Autosoportadas">#REF!</definedName>
    <definedName name="avance2">#REF!</definedName>
    <definedName name="AY">#REF!</definedName>
    <definedName name="B">#REF!</definedName>
    <definedName name="BANCO">#REF!</definedName>
    <definedName name="BARRACHEIA">#N/A</definedName>
    <definedName name="BARRAS">#N/A</definedName>
    <definedName name="BARRAUM">#N/A</definedName>
    <definedName name="BASE">#REF!</definedName>
    <definedName name="BASE_APU">#REF!</definedName>
    <definedName name="base_pol">#REF!</definedName>
    <definedName name="base_por">#REF!</definedName>
    <definedName name="BASE_PRE">#REF!</definedName>
    <definedName name="BASE_PRESTA">#REF!</definedName>
    <definedName name="_xlnm.Database">#REF!</definedName>
    <definedName name="baseformulario">#REF!</definedName>
    <definedName name="BASEHER">#REF!</definedName>
    <definedName name="BASEMAN">#REF!</definedName>
    <definedName name="BASETRA">#REF!</definedName>
    <definedName name="BC">#REF!</definedName>
    <definedName name="BD">#REF!</definedName>
    <definedName name="BD_03">#REF!</definedName>
    <definedName name="BD_04">#REF!</definedName>
    <definedName name="BD_05">#REF!</definedName>
    <definedName name="BD_06">#REF!</definedName>
    <definedName name="BD_1">#REF!</definedName>
    <definedName name="BD_2">#REF!</definedName>
    <definedName name="BDI">#REF!</definedName>
    <definedName name="BDIA">#REF!</definedName>
    <definedName name="bdiconst">#REF!</definedName>
    <definedName name="BDIE">#REF!</definedName>
    <definedName name="bdieq">#REF!</definedName>
    <definedName name="bdiequi">#REF!</definedName>
    <definedName name="BDIFIXO">#REF!</definedName>
    <definedName name="bdiforn">#REF!</definedName>
    <definedName name="BDIMO">#REF!</definedName>
    <definedName name="BFG" localSheetId="11">file</definedName>
    <definedName name="BFG" localSheetId="4">file</definedName>
    <definedName name="BFG" localSheetId="13">file</definedName>
    <definedName name="BFG" localSheetId="3">file</definedName>
    <definedName name="BFG">file</definedName>
    <definedName name="BHER" localSheetId="4">#REF!</definedName>
    <definedName name="BHER">#REF!</definedName>
    <definedName name="bienvenido">#REF!</definedName>
    <definedName name="Blñanca" localSheetId="4" hidden="1">{"PYGT",#N/A,FALSE,"PYG";"ACTIT",#N/A,FALSE,"BCE_GRAL-ACTIVO";"PASIT",#N/A,FALSE,"BCE_GRAL-PASIVO-PATRIM";"CAJAT",#N/A,FALSE,"CAJA"}</definedName>
    <definedName name="Blñanca" localSheetId="6" hidden="1">{"PYGT",#N/A,FALSE,"PYG";"ACTIT",#N/A,FALSE,"BCE_GRAL-ACTIVO";"PASIT",#N/A,FALSE,"BCE_GRAL-PASIVO-PATRIM";"CAJAT",#N/A,FALSE,"CAJA"}</definedName>
    <definedName name="Blñanca" localSheetId="1" hidden="1">{"PYGT",#N/A,FALSE,"PYG";"ACTIT",#N/A,FALSE,"BCE_GRAL-ACTIVO";"PASIT",#N/A,FALSE,"BCE_GRAL-PASIVO-PATRIM";"CAJAT",#N/A,FALSE,"CAJA"}</definedName>
    <definedName name="Blñanca" hidden="1">{"PYGT",#N/A,FALSE,"PYG";"ACTIT",#N/A,FALSE,"BCE_GRAL-ACTIVO";"PASIT",#N/A,FALSE,"BCE_GRAL-PASIVO-PATRIM";"CAJAT",#N/A,FALSE,"CAJA"}</definedName>
    <definedName name="BMAN">#REF!</definedName>
    <definedName name="BOB">#REF!</definedName>
    <definedName name="BORLIM">#REF!</definedName>
    <definedName name="BORPLAA1">#REF!</definedName>
    <definedName name="BRANCO">#N/A</definedName>
    <definedName name="BRANCO1">#N/A</definedName>
    <definedName name="BTRA">#REF!</definedName>
    <definedName name="BUSCTAB">#N/A</definedName>
    <definedName name="C_">#REF!</definedName>
    <definedName name="C_HEXTRAS">#REF!</definedName>
    <definedName name="CAble_Comunicaciones" localSheetId="6">#REF!</definedName>
    <definedName name="CAble_Comunicaciones">#REF!</definedName>
    <definedName name="Cable_de_Guardia" localSheetId="6">#REF!</definedName>
    <definedName name="Cable_de_Guardia">#REF!</definedName>
    <definedName name="Cable_Potencia" localSheetId="6">#REF!</definedName>
    <definedName name="Cable_Potencia">#REF!</definedName>
    <definedName name="Cable_Potencia2">#REF!</definedName>
    <definedName name="CAFI">#REF!</definedName>
    <definedName name="CAFM">#REF!</definedName>
    <definedName name="CAFS">#REF!</definedName>
    <definedName name="CAII">#REF!</definedName>
    <definedName name="CAIM">#REF!</definedName>
    <definedName name="CAIS">#REF!</definedName>
    <definedName name="caja">#REF!,#REF!,#REF!,#REF!,#REF!</definedName>
    <definedName name="cajainver">#REF!</definedName>
    <definedName name="cal" hidden="1">#REF!</definedName>
    <definedName name="CALCEQUIP">#N/A</definedName>
    <definedName name="CALCULAR">#REF!</definedName>
    <definedName name="cali" hidden="1">#REF!</definedName>
    <definedName name="CAN">#REF!</definedName>
    <definedName name="cantp">#REF!</definedName>
    <definedName name="CAP">#REF!</definedName>
    <definedName name="CARACTERISTICAS">#REF!</definedName>
    <definedName name="Case" localSheetId="6">#REF!</definedName>
    <definedName name="Case">#REF!</definedName>
    <definedName name="causinver">#REF!</definedName>
    <definedName name="CCFI">#REF!</definedName>
    <definedName name="CCFM">#REF!</definedName>
    <definedName name="CCFS">#REF!</definedName>
    <definedName name="CCII">#REF!</definedName>
    <definedName name="CCIM">#REF!</definedName>
    <definedName name="CCIS">#REF!</definedName>
    <definedName name="ccuad">#REF!</definedName>
    <definedName name="CD">#REF!</definedName>
    <definedName name="CDAS">#REF!</definedName>
    <definedName name="CDASD">#REF!</definedName>
    <definedName name="CDF">#REF!</definedName>
    <definedName name="CE">#REF!</definedName>
    <definedName name="Cel">#REF!</definedName>
    <definedName name="CelActiCor">#REF!</definedName>
    <definedName name="CelActiNoCor">#REF!</definedName>
    <definedName name="celi" hidden="1">#REF!</definedName>
    <definedName name="CelOTRINGREGR">#REF!</definedName>
    <definedName name="CelPasCor">#REF!</definedName>
    <definedName name="CelPasNoCor">#REF!</definedName>
    <definedName name="CF" localSheetId="11">file</definedName>
    <definedName name="CF" localSheetId="4">file</definedName>
    <definedName name="CF" localSheetId="13">file</definedName>
    <definedName name="CF" localSheetId="3">file</definedName>
    <definedName name="CF">file</definedName>
    <definedName name="CFDF" localSheetId="4">#REF!</definedName>
    <definedName name="CFDF">#REF!</definedName>
    <definedName name="CGF">#REF!</definedName>
    <definedName name="CGI">#REF!</definedName>
    <definedName name="CHEKGER">#N/A</definedName>
    <definedName name="CHEKGER1">#N/A</definedName>
    <definedName name="CHEKGER2">#N/A</definedName>
    <definedName name="CHI">#REF!</definedName>
    <definedName name="CID">#REF!</definedName>
    <definedName name="Circuitos" localSheetId="6">#REF!</definedName>
    <definedName name="Circuitos">#REF!</definedName>
    <definedName name="Circuitos_Cable_de_guardia" localSheetId="6">#REF!</definedName>
    <definedName name="Circuitos_Cable_de_guardia">#REF!</definedName>
    <definedName name="Circutos_Cominicaciones" localSheetId="6">#REF!</definedName>
    <definedName name="Circutos_Cominicaciones">#REF!</definedName>
    <definedName name="CL_CO">#REF!</definedName>
    <definedName name="CL_PAIS">#REF!</definedName>
    <definedName name="CL_PE">#REF!</definedName>
    <definedName name="CLAUSULA">#REF!</definedName>
    <definedName name="CM">#REF!</definedName>
    <definedName name="COD">#N/A</definedName>
    <definedName name="CODAIU">#REF!</definedName>
    <definedName name="CODAPU">#REF!</definedName>
    <definedName name="CODENOME">#N/A</definedName>
    <definedName name="CODENOME1" hidden="1">#N/A</definedName>
    <definedName name="CODHER">#REF!</definedName>
    <definedName name="CODIGOS">#REF!</definedName>
    <definedName name="CODMAN">#REF!</definedName>
    <definedName name="CODTRA">#REF!</definedName>
    <definedName name="COL">#REF!</definedName>
    <definedName name="Col_AP_EST">#REF!</definedName>
    <definedName name="Col_Conc_AP">#REF!</definedName>
    <definedName name="Col_Conc_Est_Conclui">#REF!</definedName>
    <definedName name="Col_Conc_Estai">#REF!</definedName>
    <definedName name="Col_Conc_MC">#REF!</definedName>
    <definedName name="Col_Emen_Condutor">#REF!</definedName>
    <definedName name="Col_Emen_OPGW">#REF!</definedName>
    <definedName name="Col_Emen_PR">#REF!</definedName>
    <definedName name="Col_Ent_Linha">#REF!</definedName>
    <definedName name="Col_Esc_AP">#REF!</definedName>
    <definedName name="Col_Esc_Concluida">#REF!</definedName>
    <definedName name="Col_Esc_Estai">#REF!</definedName>
    <definedName name="Col_Esc_Estai_Concluida">#REF!</definedName>
    <definedName name="Col_Esc_MC">#REF!</definedName>
    <definedName name="Col_Esc_Rocha">#REF!</definedName>
    <definedName name="Col_Est_Aces">#REF!</definedName>
    <definedName name="Col_Est_Concluidas">#REF!</definedName>
    <definedName name="Col_Gramp_Condut">#REF!</definedName>
    <definedName name="Col_Gramp_OPGW">#REF!</definedName>
    <definedName name="Col_Gramp_PRaio">#REF!</definedName>
    <definedName name="Col_Iça_bandolas">#REF!</definedName>
    <definedName name="Col_Inst_Acessor">#REF!</definedName>
    <definedName name="Col_Inst_caval">#REF!</definedName>
    <definedName name="Col_Inst_CPeso">#REF!</definedName>
    <definedName name="Col_Inst_Stub">#REF!</definedName>
    <definedName name="Col_Lanc_Condut">#REF!</definedName>
    <definedName name="Col_Lanc_OPGW">#REF!</definedName>
    <definedName name="Col_Lanc_PRaio">#REF!</definedName>
    <definedName name="Col_Limp_Faixa">#REF!</definedName>
    <definedName name="Col_Loc_Cav">#REF!</definedName>
    <definedName name="Col_Mont_AP">#REF!</definedName>
    <definedName name="Col_Mont_Estai">#REF!</definedName>
    <definedName name="Col_Niv_Estai">#REF!</definedName>
    <definedName name="Col_Niv_MC">#REF!</definedName>
    <definedName name="Col_Pil_Condutor">#REF!</definedName>
    <definedName name="Col_Pil_OPGW">#REF!</definedName>
    <definedName name="Col_praças">#REF!</definedName>
    <definedName name="Col_Pre_Tor">#REF!</definedName>
    <definedName name="Col_Reat_AP">#REF!</definedName>
    <definedName name="Col_Reat_Estai">#REF!</definedName>
    <definedName name="Col_Reat_MC">#REF!</definedName>
    <definedName name="Col_Rev_Final">#REF!</definedName>
    <definedName name="Col_Rev_Tor">#REF!</definedName>
    <definedName name="Col_Transp_Tor">#REF!</definedName>
    <definedName name="COM">#REF!</definedName>
    <definedName name="COM_MES">#REF!</definedName>
    <definedName name="COMECO">#N/A</definedName>
    <definedName name="CONC_M3">#REF!</definedName>
    <definedName name="CONCMES1">#REF!</definedName>
    <definedName name="CONCMES2">#REF!</definedName>
    <definedName name="CONCRETE">#REF!</definedName>
    <definedName name="CONCVOL1">#REF!</definedName>
    <definedName name="CONCVOL2">#REF!</definedName>
    <definedName name="CONCVOL3">#REF!</definedName>
    <definedName name="COND1">#REF!</definedName>
    <definedName name="COND2">#REF!</definedName>
    <definedName name="COND3">#REF!</definedName>
    <definedName name="Conductores_por_fase" localSheetId="6">#REF!</definedName>
    <definedName name="Conductores_por_fase">#REF!</definedName>
    <definedName name="CONMAT">#REF!</definedName>
    <definedName name="CONSULTAS">#REF!</definedName>
    <definedName name="Consumo">#REF!</definedName>
    <definedName name="CONSUMO_ESTRATO_3">#REF!</definedName>
    <definedName name="CONT_50">#REF!</definedName>
    <definedName name="Cont_diar_torres">#REF!</definedName>
    <definedName name="CONT_MES">#REF!</definedName>
    <definedName name="CONT_ML">#REF!</definedName>
    <definedName name="CONT_TL">#REF!</definedName>
    <definedName name="CONTAB">#REF!</definedName>
    <definedName name="CONTADOR">#N/A</definedName>
    <definedName name="CONTCRONMOB">#N/A</definedName>
    <definedName name="CONTLINHA">#N/A</definedName>
    <definedName name="contrapeso">#REF!</definedName>
    <definedName name="CONV">#REF!</definedName>
    <definedName name="CONV1">#REF!</definedName>
    <definedName name="CONV2">#REF!</definedName>
    <definedName name="COPDIR">#N/A</definedName>
    <definedName name="COPIAR">#N/A</definedName>
    <definedName name="COPIND">#N/A</definedName>
    <definedName name="COTA">#REF!</definedName>
    <definedName name="crit" hidden="1">#REF!</definedName>
    <definedName name="Criteria_MI">#REF!</definedName>
    <definedName name="CRITERIO">#REF!</definedName>
    <definedName name="_xlnm.Criteria" localSheetId="4" hidden="1">{#N/A,#N/A,FALSE,"GRAFICO";#N/A,#N/A,FALSE,"CAJA (2)";#N/A,#N/A,FALSE,"TERCEROS-PROMEDIO";#N/A,#N/A,FALSE,"CAJA";#N/A,#N/A,FALSE,"INGRESOS1995-2003";#N/A,#N/A,FALSE,"GASTOS1995-2003"}</definedName>
    <definedName name="_xlnm.Criteria" localSheetId="6" hidden="1">{#N/A,#N/A,FALSE,"GRAFICO";#N/A,#N/A,FALSE,"CAJA (2)";#N/A,#N/A,FALSE,"TERCEROS-PROMEDIO";#N/A,#N/A,FALSE,"CAJA";#N/A,#N/A,FALSE,"INGRESOS1995-2003";#N/A,#N/A,FALSE,"GASTOS1995-2003"}</definedName>
    <definedName name="_xlnm.Criteria" localSheetId="1" hidden="1">{#N/A,#N/A,FALSE,"GRAFICO";#N/A,#N/A,FALSE,"CAJA (2)";#N/A,#N/A,FALSE,"TERCEROS-PROMEDIO";#N/A,#N/A,FALSE,"CAJA";#N/A,#N/A,FALSE,"INGRESOS1995-2003";#N/A,#N/A,FALSE,"GASTOS1995-2003"}</definedName>
    <definedName name="_xlnm.Criteria" hidden="1">{#N/A,#N/A,FALSE,"GRAFICO";#N/A,#N/A,FALSE,"CAJA (2)";#N/A,#N/A,FALSE,"TERCEROS-PROMEDIO";#N/A,#N/A,FALSE,"CAJA";#N/A,#N/A,FALSE,"INGRESOS1995-2003";#N/A,#N/A,FALSE,"GASTOS1995-2003"}</definedName>
    <definedName name="CRONGER">#N/A</definedName>
    <definedName name="CRONIMP">#N/A</definedName>
    <definedName name="CRONOG0">#N/A</definedName>
    <definedName name="CRONOG1">#N/A</definedName>
    <definedName name="CRONOGFIS">#N/A</definedName>
    <definedName name="CRONOGRAMAS">#N/A</definedName>
    <definedName name="crt" localSheetId="4" hidden="1">{#N/A,#N/A,FALSE,"GRAFICO";#N/A,#N/A,FALSE,"CAJA (2)";#N/A,#N/A,FALSE,"TERCEROS-PROMEDIO";#N/A,#N/A,FALSE,"CAJA";#N/A,#N/A,FALSE,"INGRESOS1995-2003";#N/A,#N/A,FALSE,"GASTOS1995-2003"}</definedName>
    <definedName name="crt" localSheetId="6" hidden="1">{#N/A,#N/A,FALSE,"GRAFICO";#N/A,#N/A,FALSE,"CAJA (2)";#N/A,#N/A,FALSE,"TERCEROS-PROMEDIO";#N/A,#N/A,FALSE,"CAJA";#N/A,#N/A,FALSE,"INGRESOS1995-2003";#N/A,#N/A,FALSE,"GASTOS1995-2003"}</definedName>
    <definedName name="crt" localSheetId="1" hidden="1">{#N/A,#N/A,FALSE,"GRAFICO";#N/A,#N/A,FALSE,"CAJA (2)";#N/A,#N/A,FALSE,"TERCEROS-PROMEDIO";#N/A,#N/A,FALSE,"CAJA";#N/A,#N/A,FALSE,"INGRESOS1995-2003";#N/A,#N/A,FALSE,"GASTOS1995-2003"}</definedName>
    <definedName name="crt" hidden="1">{#N/A,#N/A,FALSE,"GRAFICO";#N/A,#N/A,FALSE,"CAJA (2)";#N/A,#N/A,FALSE,"TERCEROS-PROMEDIO";#N/A,#N/A,FALSE,"CAJA";#N/A,#N/A,FALSE,"INGRESOS1995-2003";#N/A,#N/A,FALSE,"GASTOS1995-2003"}</definedName>
    <definedName name="CSELETIVOMES">#REF!</definedName>
    <definedName name="CSELETIVOQUANT">#REF!</definedName>
    <definedName name="CT">#REF!</definedName>
    <definedName name="ctf">#REF!</definedName>
    <definedName name="cti">#REF!</definedName>
    <definedName name="CV">#REF!</definedName>
    <definedName name="D" localSheetId="6" hidden="1">{"PYGT",#N/A,FALSE,"PYG";"ACTIT",#N/A,FALSE,"BCE_GRAL-ACTIVO";"PASIT",#N/A,FALSE,"BCE_GRAL-PASIVO-PATRIM";"CAJAT",#N/A,FALSE,"CAJA"}</definedName>
    <definedName name="D" localSheetId="1" hidden="1">{"PYGT",#N/A,FALSE,"PYG";"ACTIT",#N/A,FALSE,"BCE_GRAL-ACTIVO";"PASIT",#N/A,FALSE,"BCE_GRAL-PASIVO-PATRIM";"CAJAT",#N/A,FALSE,"CAJA"}</definedName>
    <definedName name="D">#REF!</definedName>
    <definedName name="D0">#REF!</definedName>
    <definedName name="DA">#REF!</definedName>
    <definedName name="DADOS">#REF!</definedName>
    <definedName name="dados1">#REF!</definedName>
    <definedName name="dados2">#REF!</definedName>
    <definedName name="dados3">#REF!</definedName>
    <definedName name="DADOSACOMPANHAMENTO">#REF!</definedName>
    <definedName name="dadosacompanhamento1">#REF!</definedName>
    <definedName name="dadosf">#REF!</definedName>
    <definedName name="DADOSFUND">#REF!</definedName>
    <definedName name="DADOSPROCV">#REF!</definedName>
    <definedName name="DADOSR">#REF!</definedName>
    <definedName name="dampers">#REF!</definedName>
    <definedName name="dani" hidden="1">#REF!</definedName>
    <definedName name="danie" hidden="1">#REF!</definedName>
    <definedName name="Data">#REF!</definedName>
    <definedName name="Database_MI">#REF!</definedName>
    <definedName name="DBHH">#REF!</definedName>
    <definedName name="DBT">#REF!</definedName>
    <definedName name="dc" hidden="1">#REF!</definedName>
    <definedName name="DCEJE">#REF!</definedName>
    <definedName name="dd">#REF!</definedName>
    <definedName name="ddd" localSheetId="6" hidden="1">{"'Sheet1'!$A$1:$G$85"}</definedName>
    <definedName name="ddd" localSheetId="1" hidden="1">{"'Sheet1'!$A$1:$G$85"}</definedName>
    <definedName name="DDD">#REF!</definedName>
    <definedName name="dddff">#REF!</definedName>
    <definedName name="dddffdd">#REF!</definedName>
    <definedName name="DECI">#REF!</definedName>
    <definedName name="deeedc">#REF!</definedName>
    <definedName name="DEFEQUIP">#N/A</definedName>
    <definedName name="DEFEQUIP1">#N/A</definedName>
    <definedName name="DEPRECIATION">#REF!</definedName>
    <definedName name="DescriçãoItens">#REF!</definedName>
    <definedName name="DESCRIPCIONES">#REF!</definedName>
    <definedName name="DESFALT">#REF!</definedName>
    <definedName name="DESFPORC">#N/A</definedName>
    <definedName name="Detalhes">#REF!,#REF!,#REF!,#REF!,#REF!,#REF!,#REF!,#REF!,#REF!,#REF!</definedName>
    <definedName name="DEUDA">#REF!</definedName>
    <definedName name="DEUDAL">#REF!</definedName>
    <definedName name="DFNGDFG" localSheetId="11">file</definedName>
    <definedName name="DFNGDFG" localSheetId="4">file</definedName>
    <definedName name="DFNGDFG" localSheetId="13">file</definedName>
    <definedName name="DFNGDFG" localSheetId="3">file</definedName>
    <definedName name="DFNGDFG">file</definedName>
    <definedName name="dfsa" localSheetId="4">#REF!</definedName>
    <definedName name="dfsa">#REF!</definedName>
    <definedName name="DGBGF" localSheetId="11">file</definedName>
    <definedName name="DGBGF" localSheetId="4">file</definedName>
    <definedName name="DGBGF" localSheetId="13">file</definedName>
    <definedName name="DGBGF" localSheetId="3">file</definedName>
    <definedName name="DGBGF">file</definedName>
    <definedName name="DH" localSheetId="4">#REF!</definedName>
    <definedName name="DH">#REF!</definedName>
    <definedName name="DHG">#REF!</definedName>
    <definedName name="DHJDYH" localSheetId="11">file</definedName>
    <definedName name="DHJDYH" localSheetId="4">file</definedName>
    <definedName name="DHJDYH" localSheetId="13">file</definedName>
    <definedName name="DHJDYH" localSheetId="3">file</definedName>
    <definedName name="DHJDYH">file</definedName>
    <definedName name="DHM" localSheetId="4">#REF!</definedName>
    <definedName name="DHM">#REF!</definedName>
    <definedName name="DHS">#REF!</definedName>
    <definedName name="DHZ">#REF!</definedName>
    <definedName name="DIAS">#REF!</definedName>
    <definedName name="Diciembre" localSheetId="4" hidden="1">{"PYGT",#N/A,FALSE,"PYG";"ACTIT",#N/A,FALSE,"BCE_GRAL-ACTIVO";"PASIT",#N/A,FALSE,"BCE_GRAL-PASIVO-PATRIM";"CAJAT",#N/A,FALSE,"CAJA"}</definedName>
    <definedName name="Diciembre" localSheetId="6" hidden="1">{"PYGT",#N/A,FALSE,"PYG";"ACTIT",#N/A,FALSE,"BCE_GRAL-ACTIVO";"PASIT",#N/A,FALSE,"BCE_GRAL-PASIVO-PATRIM";"CAJAT",#N/A,FALSE,"CAJA"}</definedName>
    <definedName name="Diciembre" localSheetId="1" hidden="1">{"PYGT",#N/A,FALSE,"PYG";"ACTIT",#N/A,FALSE,"BCE_GRAL-ACTIVO";"PASIT",#N/A,FALSE,"BCE_GRAL-PASIVO-PATRIM";"CAJAT",#N/A,FALSE,"CAJA"}</definedName>
    <definedName name="Diciembre" hidden="1">{"PYGT",#N/A,FALSE,"PYG";"ACTIT",#N/A,FALSE,"BCE_GRAL-ACTIVO";"PASIT",#N/A,FALSE,"BCE_GRAL-PASIVO-PATRIM";"CAJAT",#N/A,FALSE,"CAJA"}</definedName>
    <definedName name="DIFHH">#N/A</definedName>
    <definedName name="DIFMOB">#N/A</definedName>
    <definedName name="DIFMOB1">#N/A</definedName>
    <definedName name="DIFMOB2">#N/A</definedName>
    <definedName name="DIRIND">#N/A</definedName>
    <definedName name="DISSIDIO_4">#REF!</definedName>
    <definedName name="Dissidio1">#REF!</definedName>
    <definedName name="DISTRIBUCION" localSheetId="4" hidden="1">{#N/A,#N/A,FALSE,"GRAFICO";#N/A,#N/A,FALSE,"CAJA (2)";#N/A,#N/A,FALSE,"TERCEROS-PROMEDIO";#N/A,#N/A,FALSE,"CAJA";#N/A,#N/A,FALSE,"INGRESOS1995-2003";#N/A,#N/A,FALSE,"GASTOS1995-2003"}</definedName>
    <definedName name="DISTRIBUCION" localSheetId="6" hidden="1">{#N/A,#N/A,FALSE,"GRAFICO";#N/A,#N/A,FALSE,"CAJA (2)";#N/A,#N/A,FALSE,"TERCEROS-PROMEDIO";#N/A,#N/A,FALSE,"CAJA";#N/A,#N/A,FALSE,"INGRESOS1995-2003";#N/A,#N/A,FALSE,"GASTOS1995-2003"}</definedName>
    <definedName name="DISTRIBUCION" localSheetId="1" hidden="1">{#N/A,#N/A,FALSE,"GRAFICO";#N/A,#N/A,FALSE,"CAJA (2)";#N/A,#N/A,FALSE,"TERCEROS-PROMEDIO";#N/A,#N/A,FALSE,"CAJA";#N/A,#N/A,FALSE,"INGRESOS1995-2003";#N/A,#N/A,FALSE,"GASTOS1995-2003"}</definedName>
    <definedName name="DISTRIBUCION" hidden="1">{#N/A,#N/A,FALSE,"GRAFICO";#N/A,#N/A,FALSE,"CAJA (2)";#N/A,#N/A,FALSE,"TERCEROS-PROMEDIO";#N/A,#N/A,FALSE,"CAJA";#N/A,#N/A,FALSE,"INGRESOS1995-2003";#N/A,#N/A,FALSE,"GASTOS1995-2003"}</definedName>
    <definedName name="DNDGFD" localSheetId="11">file</definedName>
    <definedName name="DNDGFD" localSheetId="4">file</definedName>
    <definedName name="DNDGFD" localSheetId="13">file</definedName>
    <definedName name="DNDGFD" localSheetId="3">file</definedName>
    <definedName name="DNDGFD">file</definedName>
    <definedName name="DNGDFG" localSheetId="11">file</definedName>
    <definedName name="DNGDFG" localSheetId="4">file</definedName>
    <definedName name="DNGDFG" localSheetId="13">file</definedName>
    <definedName name="DNGDFG" localSheetId="3">file</definedName>
    <definedName name="DNGDFG">file</definedName>
    <definedName name="DOL" localSheetId="4">#REF!</definedName>
    <definedName name="DOL">#REF!</definedName>
    <definedName name="dólar">#REF!</definedName>
    <definedName name="dólar_2">#REF!</definedName>
    <definedName name="dólar_3">#REF!</definedName>
    <definedName name="domingos">#REF!</definedName>
    <definedName name="DSAFA">#REF!</definedName>
    <definedName name="DSD">#REF!</definedName>
    <definedName name="DSDFE" localSheetId="11">file</definedName>
    <definedName name="DSDFE" localSheetId="4">file</definedName>
    <definedName name="DSDFE" localSheetId="13">file</definedName>
    <definedName name="DSDFE" localSheetId="3">file</definedName>
    <definedName name="DSDFE">file</definedName>
    <definedName name="DSDSA">#REF!</definedName>
    <definedName name="DSFWE">#REF!</definedName>
    <definedName name="DSUM">#N/A</definedName>
    <definedName name="E">#REF!</definedName>
    <definedName name="EASA">#REF!</definedName>
    <definedName name="EAWR" localSheetId="11">file</definedName>
    <definedName name="EAWR" localSheetId="4">file</definedName>
    <definedName name="EAWR" localSheetId="13">file</definedName>
    <definedName name="EAWR" localSheetId="3">file</definedName>
    <definedName name="EAWR">file</definedName>
    <definedName name="Ebitda" localSheetId="4" hidden="1">{#N/A,#N/A,FALSE,"GRAFICO";#N/A,#N/A,FALSE,"CAJA (2)";#N/A,#N/A,FALSE,"TERCEROS-PROMEDIO";#N/A,#N/A,FALSE,"CAJA";#N/A,#N/A,FALSE,"INGRESOS1995-2003";#N/A,#N/A,FALSE,"GASTOS1995-2003"}</definedName>
    <definedName name="Ebitda" localSheetId="6" hidden="1">{#N/A,#N/A,FALSE,"GRAFICO";#N/A,#N/A,FALSE,"CAJA (2)";#N/A,#N/A,FALSE,"TERCEROS-PROMEDIO";#N/A,#N/A,FALSE,"CAJA";#N/A,#N/A,FALSE,"INGRESOS1995-2003";#N/A,#N/A,FALSE,"GASTOS1995-2003"}</definedName>
    <definedName name="Ebitda" localSheetId="1" hidden="1">{#N/A,#N/A,FALSE,"GRAFICO";#N/A,#N/A,FALSE,"CAJA (2)";#N/A,#N/A,FALSE,"TERCEROS-PROMEDIO";#N/A,#N/A,FALSE,"CAJA";#N/A,#N/A,FALSE,"INGRESOS1995-2003";#N/A,#N/A,FALSE,"GASTOS1995-2003"}</definedName>
    <definedName name="Ebitda" hidden="1">{#N/A,#N/A,FALSE,"GRAFICO";#N/A,#N/A,FALSE,"CAJA (2)";#N/A,#N/A,FALSE,"TERCEROS-PROMEDIO";#N/A,#N/A,FALSE,"CAJA";#N/A,#N/A,FALSE,"INGRESOS1995-2003";#N/A,#N/A,FALSE,"GASTOS1995-2003"}</definedName>
    <definedName name="EC" localSheetId="11">file</definedName>
    <definedName name="EC" localSheetId="4">file</definedName>
    <definedName name="EC" localSheetId="13">file</definedName>
    <definedName name="EC" localSheetId="3">file</definedName>
    <definedName name="EC">file</definedName>
    <definedName name="ECS">#REF!</definedName>
    <definedName name="ECSA">#REF!</definedName>
    <definedName name="ECSE">#REF!</definedName>
    <definedName name="EDFD" localSheetId="11">file</definedName>
    <definedName name="EDFD" localSheetId="4">file</definedName>
    <definedName name="EDFD" localSheetId="13">file</definedName>
    <definedName name="EDFD" localSheetId="3">file</definedName>
    <definedName name="EDFD">file</definedName>
    <definedName name="edr" localSheetId="11">file</definedName>
    <definedName name="edr" localSheetId="4">file</definedName>
    <definedName name="edr" localSheetId="13">file</definedName>
    <definedName name="edr" localSheetId="3">file</definedName>
    <definedName name="edr">file</definedName>
    <definedName name="EDSD" localSheetId="11">file</definedName>
    <definedName name="EDSD" localSheetId="4">file</definedName>
    <definedName name="EDSD" localSheetId="13">file</definedName>
    <definedName name="EDSD" localSheetId="3">file</definedName>
    <definedName name="EDSD">file</definedName>
    <definedName name="EEDS">#REF!</definedName>
    <definedName name="EEE">#REF!</definedName>
    <definedName name="eeeee">#REF!</definedName>
    <definedName name="EEEEWR">#REF!</definedName>
    <definedName name="EEFFE">#REF!</definedName>
    <definedName name="EF">#REF!</definedName>
    <definedName name="EFE" localSheetId="11">file</definedName>
    <definedName name="EFE" localSheetId="4">file</definedName>
    <definedName name="EFE" localSheetId="13">file</definedName>
    <definedName name="EFE" localSheetId="3">file</definedName>
    <definedName name="EFE">file</definedName>
    <definedName name="EFETOT">#REF!</definedName>
    <definedName name="EFETOTMES">#N/A</definedName>
    <definedName name="EFV">#REF!</definedName>
    <definedName name="EI">#REF!</definedName>
    <definedName name="ELITE">#REF!</definedName>
    <definedName name="ELITE1">#REF!</definedName>
    <definedName name="em" localSheetId="4" hidden="1">{#N/A,#N/A,FALSE,"GRAFICO";#N/A,#N/A,FALSE,"CAJA (2)";#N/A,#N/A,FALSE,"TERCEROS-PROMEDIO";#N/A,#N/A,FALSE,"CAJA";#N/A,#N/A,FALSE,"INGRESOS1995-2003";#N/A,#N/A,FALSE,"GASTOS1995-2003"}</definedName>
    <definedName name="em" localSheetId="6" hidden="1">{#N/A,#N/A,FALSE,"GRAFICO";#N/A,#N/A,FALSE,"CAJA (2)";#N/A,#N/A,FALSE,"TERCEROS-PROMEDIO";#N/A,#N/A,FALSE,"CAJA";#N/A,#N/A,FALSE,"INGRESOS1995-2003";#N/A,#N/A,FALSE,"GASTOS1995-2003"}</definedName>
    <definedName name="em" localSheetId="1" hidden="1">{#N/A,#N/A,FALSE,"GRAFICO";#N/A,#N/A,FALSE,"CAJA (2)";#N/A,#N/A,FALSE,"TERCEROS-PROMEDIO";#N/A,#N/A,FALSE,"CAJA";#N/A,#N/A,FALSE,"INGRESOS1995-2003";#N/A,#N/A,FALSE,"GASTOS1995-2003"}</definedName>
    <definedName name="em" hidden="1">{#N/A,#N/A,FALSE,"GRAFICO";#N/A,#N/A,FALSE,"CAJA (2)";#N/A,#N/A,FALSE,"TERCEROS-PROMEDIO";#N/A,#N/A,FALSE,"CAJA";#N/A,#N/A,FALSE,"INGRESOS1995-2003";#N/A,#N/A,FALSE,"GASTOS1995-2003"}</definedName>
    <definedName name="emc" hidden="1">#REF!</definedName>
    <definedName name="emca" hidden="1">#REF!</definedName>
    <definedName name="ENCAP_MES">#REF!</definedName>
    <definedName name="ENCAP_ML">#REF!</definedName>
    <definedName name="ENCHOR">#N/A</definedName>
    <definedName name="ENCMEN">#N/A</definedName>
    <definedName name="ENTDADOS">#N/A</definedName>
    <definedName name="Entrega" localSheetId="11">file</definedName>
    <definedName name="Entrega" localSheetId="4">file</definedName>
    <definedName name="Entrega" localSheetId="13">file</definedName>
    <definedName name="Entrega" localSheetId="3">file</definedName>
    <definedName name="Entrega">file</definedName>
    <definedName name="EP">#REF!</definedName>
    <definedName name="EQP">#REF!</definedName>
    <definedName name="EQSTR">#N/A</definedName>
    <definedName name="ER" localSheetId="6" hidden="1">{"'Sheet1'!$A$1:$G$85"}</definedName>
    <definedName name="ER" localSheetId="1" hidden="1">{"'Sheet1'!$A$1:$G$85"}</definedName>
    <definedName name="ER">#REF!</definedName>
    <definedName name="ERASECRON">#N/A</definedName>
    <definedName name="ERP">#REF!</definedName>
    <definedName name="ERPC">#REF!</definedName>
    <definedName name="ERQQE">#REF!</definedName>
    <definedName name="ERROR">#REF!</definedName>
    <definedName name="ERTTE" localSheetId="11">file</definedName>
    <definedName name="ERTTE" localSheetId="4">file</definedName>
    <definedName name="ERTTE" localSheetId="13">file</definedName>
    <definedName name="ERTTE" localSheetId="3">file</definedName>
    <definedName name="ERTTE">file</definedName>
    <definedName name="ES">#REF!</definedName>
    <definedName name="ESC_A">#REF!</definedName>
    <definedName name="ESC_B">#REF!</definedName>
    <definedName name="ESC_C">#REF!</definedName>
    <definedName name="ESC_D">#REF!</definedName>
    <definedName name="ESC_M3">#REF!</definedName>
    <definedName name="ESC_MES">#REF!</definedName>
    <definedName name="ESCENARIO" localSheetId="4" hidden="1">{#N/A,#N/A,FALSE,"GRAFICO";#N/A,#N/A,FALSE,"CAJA (2)";#N/A,#N/A,FALSE,"TERCEROS-PROMEDIO";#N/A,#N/A,FALSE,"CAJA";#N/A,#N/A,FALSE,"INGRESOS1995-2003";#N/A,#N/A,FALSE,"GASTOS1995-2003"}</definedName>
    <definedName name="ESCENARIO" localSheetId="6" hidden="1">{#N/A,#N/A,FALSE,"GRAFICO";#N/A,#N/A,FALSE,"CAJA (2)";#N/A,#N/A,FALSE,"TERCEROS-PROMEDIO";#N/A,#N/A,FALSE,"CAJA";#N/A,#N/A,FALSE,"INGRESOS1995-2003";#N/A,#N/A,FALSE,"GASTOS1995-2003"}</definedName>
    <definedName name="ESCENARIO" localSheetId="1" hidden="1">{#N/A,#N/A,FALSE,"GRAFICO";#N/A,#N/A,FALSE,"CAJA (2)";#N/A,#N/A,FALSE,"TERCEROS-PROMEDIO";#N/A,#N/A,FALSE,"CAJA";#N/A,#N/A,FALSE,"INGRESOS1995-2003";#N/A,#N/A,FALSE,"GASTOS1995-2003"}</definedName>
    <definedName name="ESCENARIO" hidden="1">{#N/A,#N/A,FALSE,"GRAFICO";#N/A,#N/A,FALSE,"CAJA (2)";#N/A,#N/A,FALSE,"TERCEROS-PROMEDIO";#N/A,#N/A,FALSE,"CAJA";#N/A,#N/A,FALSE,"INGRESOS1995-2003";#N/A,#N/A,FALSE,"GASTOS1995-2003"}</definedName>
    <definedName name="ESG">#REF!</definedName>
    <definedName name="ESP">#REF!</definedName>
    <definedName name="ESPC">#REF!</definedName>
    <definedName name="ESTADOFINA">#REF!</definedName>
    <definedName name="ESTITLE">#REF!</definedName>
    <definedName name="ESTR">#REF!</definedName>
    <definedName name="ETEE">#REF!</definedName>
    <definedName name="etgb" hidden="1">#REF!</definedName>
    <definedName name="EUR">#REF!</definedName>
    <definedName name="EVA">#REF!</definedName>
    <definedName name="EWQ">#REF!</definedName>
    <definedName name="EWR" localSheetId="11">file</definedName>
    <definedName name="EWR" localSheetId="4">file</definedName>
    <definedName name="EWR" localSheetId="13">file</definedName>
    <definedName name="EWR" localSheetId="3">file</definedName>
    <definedName name="EWR">file</definedName>
    <definedName name="EXCAVA">#REF!</definedName>
    <definedName name="Excel_BuiltIn__FilterDatabase_1_1">#REF!</definedName>
    <definedName name="EXTRACCIÓN_IM">#N/A</definedName>
    <definedName name="Extract_MI">#REF!</definedName>
    <definedName name="factor">#REF!</definedName>
    <definedName name="Factor_Catenaria_Comunicaciones" localSheetId="6">#REF!</definedName>
    <definedName name="Factor_Catenaria_Comunicaciones">#REF!</definedName>
    <definedName name="Factor_Catenaris_cable_de_guardia" localSheetId="6">#REF!</definedName>
    <definedName name="Factor_Catenaris_cable_de_guardia">#REF!</definedName>
    <definedName name="Factor_de_Catenaria_Cable_Potencia" localSheetId="6">#REF!</definedName>
    <definedName name="Factor_de_Catenaria_Cable_Potencia">#REF!</definedName>
    <definedName name="FAIXACRON">#N/A</definedName>
    <definedName name="FAIXAKM">#REF!</definedName>
    <definedName name="FAIXAMES">#REF!</definedName>
    <definedName name="FAIXAQUANT">#REF!</definedName>
    <definedName name="FALT">#REF!</definedName>
    <definedName name="FALT1">#REF!</definedName>
    <definedName name="FALTANTE">#REF!</definedName>
    <definedName name="FASE">#REF!</definedName>
    <definedName name="Fases" localSheetId="6">#REF!</definedName>
    <definedName name="Fases">#REF!</definedName>
    <definedName name="FATOR_A">#REF!</definedName>
    <definedName name="FATOR_B">#REF!</definedName>
    <definedName name="Fator_k1">#REF!</definedName>
    <definedName name="Fator_k2">#REF!</definedName>
    <definedName name="Fator_KA">#REF!</definedName>
    <definedName name="Fator_KB">#REF!</definedName>
    <definedName name="FATORKA">#REF!</definedName>
    <definedName name="FATORKB">#REF!</definedName>
    <definedName name="FBDSFGF" localSheetId="11">file</definedName>
    <definedName name="FBDSFGF" localSheetId="4">file</definedName>
    <definedName name="FBDSFGF" localSheetId="13">file</definedName>
    <definedName name="FBDSFGF" localSheetId="3">file</definedName>
    <definedName name="FBDSFGF">file</definedName>
    <definedName name="FC_COPIA" localSheetId="4" hidden="1">{"'Sheet1'!$A$1:$G$85"}</definedName>
    <definedName name="FC_COPIA" localSheetId="6" hidden="1">{"'Sheet1'!$A$1:$G$85"}</definedName>
    <definedName name="FC_COPIA" localSheetId="1" hidden="1">{"'Sheet1'!$A$1:$G$85"}</definedName>
    <definedName name="FC_COPIA" hidden="1">{"'Sheet1'!$A$1:$G$85"}</definedName>
    <definedName name="FD">#REF!</definedName>
    <definedName name="FE">#REF!</definedName>
    <definedName name="FECHA">#REF!</definedName>
    <definedName name="fess" hidden="1">#REF!</definedName>
    <definedName name="ff">#REF!</definedName>
    <definedName name="FFF">#REF!</definedName>
    <definedName name="FGAR">#REF!</definedName>
    <definedName name="FGEN">#REF!</definedName>
    <definedName name="FHER">#REF!</definedName>
    <definedName name="FJ" localSheetId="11">file</definedName>
    <definedName name="FJ" localSheetId="4">file</definedName>
    <definedName name="FJ" localSheetId="13">file</definedName>
    <definedName name="FJ" localSheetId="3">file</definedName>
    <definedName name="FJ">file</definedName>
    <definedName name="FJK" localSheetId="11">file</definedName>
    <definedName name="FJK" localSheetId="4">file</definedName>
    <definedName name="FJK" localSheetId="13">file</definedName>
    <definedName name="FJK" localSheetId="3">file</definedName>
    <definedName name="FJK">file</definedName>
    <definedName name="FJKFKJ" localSheetId="11">file</definedName>
    <definedName name="FJKFKJ" localSheetId="4">file</definedName>
    <definedName name="FJKFKJ" localSheetId="13">file</definedName>
    <definedName name="FJKFKJ" localSheetId="3">file</definedName>
    <definedName name="FJKFKJ">file</definedName>
    <definedName name="FKJH" localSheetId="11">file</definedName>
    <definedName name="FKJH" localSheetId="4">file</definedName>
    <definedName name="FKJH" localSheetId="13">file</definedName>
    <definedName name="FKJH" localSheetId="3">file</definedName>
    <definedName name="FKJH">file</definedName>
    <definedName name="flp" hidden="1">#REF!</definedName>
    <definedName name="FMAN">#REF!</definedName>
    <definedName name="FMAT">#REF!</definedName>
    <definedName name="FNAN">#REF!</definedName>
    <definedName name="FORDIV">#REF!</definedName>
    <definedName name="FORDSUM">#N/A</definedName>
    <definedName name="FORM4">#REF!</definedName>
    <definedName name="FORMAT_">#N/A</definedName>
    <definedName name="FORMAT_1">#N/A</definedName>
    <definedName name="FORMAT_2">#N/A</definedName>
    <definedName name="FORN">#REF!</definedName>
    <definedName name="fovo" hidden="1">#REF!</definedName>
    <definedName name="fp">#REF!</definedName>
    <definedName name="FPS">#REF!</definedName>
    <definedName name="FPS_2">#REF!</definedName>
    <definedName name="FPS_3">#REF!</definedName>
    <definedName name="FTRA">#REF!</definedName>
    <definedName name="FUEN" localSheetId="4">#REF!,#REF!,#REF!,#REF!,#REF!,#REF!,#REF!,#REF!,#REF!,#REF!,#REF!,#REF!,#REF!,#REF!,#REF!,#REF!,#REF!,#REF!,#REF!,#REF!,#REF!,#REF!,#REF!,#REF!,#REF!,#REF!,#REF!,#REF!,#REF!</definedName>
    <definedName name="FUEN">#REF!,#REF!,#REF!,#REF!,#REF!,#REF!,#REF!,#REF!,#REF!,#REF!,#REF!,#REF!,#REF!,#REF!,#REF!,#REF!,#REF!,#REF!,#REF!,#REF!,#REF!,#REF!,#REF!,#REF!,#REF!,#REF!,#REF!,#REF!,#REF!</definedName>
    <definedName name="FUNC">#N/A</definedName>
    <definedName name="FUNDACOES">#REF!</definedName>
    <definedName name="FUNGER">#N/A</definedName>
    <definedName name="FUNX">#N/A</definedName>
    <definedName name="FV" localSheetId="11">file</definedName>
    <definedName name="FV" localSheetId="4">file</definedName>
    <definedName name="FV" localSheetId="13">file</definedName>
    <definedName name="FV" localSheetId="3">file</definedName>
    <definedName name="FV">file</definedName>
    <definedName name="G" hidden="1">#REF!</definedName>
    <definedName name="G_ý_P_" localSheetId="4">#REF!</definedName>
    <definedName name="G_ý_P_">#REF!</definedName>
    <definedName name="GA" localSheetId="11">file</definedName>
    <definedName name="GA" localSheetId="4">file</definedName>
    <definedName name="GA" localSheetId="13">file</definedName>
    <definedName name="GA" localSheetId="3">file</definedName>
    <definedName name="GA">file</definedName>
    <definedName name="GAFD" localSheetId="11">file</definedName>
    <definedName name="GAFD" localSheetId="4">file</definedName>
    <definedName name="GAFD" localSheetId="13">file</definedName>
    <definedName name="GAFD" localSheetId="3">file</definedName>
    <definedName name="GAFD">file</definedName>
    <definedName name="Gastos" localSheetId="4" hidden="1">{#N/A,#N/A,FALSE,"GRAFICO";#N/A,#N/A,FALSE,"CAJA (2)";#N/A,#N/A,FALSE,"TERCEROS-PROMEDIO";#N/A,#N/A,FALSE,"CAJA";#N/A,#N/A,FALSE,"INGRESOS1995-2003";#N/A,#N/A,FALSE,"GASTOS1995-2003"}</definedName>
    <definedName name="Gastos" localSheetId="6" hidden="1">{#N/A,#N/A,FALSE,"GRAFICO";#N/A,#N/A,FALSE,"CAJA (2)";#N/A,#N/A,FALSE,"TERCEROS-PROMEDIO";#N/A,#N/A,FALSE,"CAJA";#N/A,#N/A,FALSE,"INGRESOS1995-2003";#N/A,#N/A,FALSE,"GASTOS1995-2003"}</definedName>
    <definedName name="Gastos" localSheetId="1" hidden="1">{#N/A,#N/A,FALSE,"GRAFICO";#N/A,#N/A,FALSE,"CAJA (2)";#N/A,#N/A,FALSE,"TERCEROS-PROMEDIO";#N/A,#N/A,FALSE,"CAJA";#N/A,#N/A,FALSE,"INGRESOS1995-2003";#N/A,#N/A,FALSE,"GASTOS1995-2003"}</definedName>
    <definedName name="Gastos" hidden="1">{#N/A,#N/A,FALSE,"GRAFICO";#N/A,#N/A,FALSE,"CAJA (2)";#N/A,#N/A,FALSE,"TERCEROS-PROMEDIO";#N/A,#N/A,FALSE,"CAJA";#N/A,#N/A,FALSE,"INGRESOS1995-2003";#N/A,#N/A,FALSE,"GASTOS1995-2003"}</definedName>
    <definedName name="GASTOS_OPERACIONALES_DE_ADMON">"GASTOS OP"</definedName>
    <definedName name="GB" localSheetId="11">file</definedName>
    <definedName name="GB" localSheetId="4">file</definedName>
    <definedName name="GB" localSheetId="13">file</definedName>
    <definedName name="GB" localSheetId="3">file</definedName>
    <definedName name="GB">file</definedName>
    <definedName name="GBH" localSheetId="11">file</definedName>
    <definedName name="GBH" localSheetId="4">file</definedName>
    <definedName name="GBH" localSheetId="13">file</definedName>
    <definedName name="GBH" localSheetId="3">file</definedName>
    <definedName name="GBH">file</definedName>
    <definedName name="gef" hidden="1">#REF!</definedName>
    <definedName name="ger" hidden="1">#REF!</definedName>
    <definedName name="gerf" hidden="1">#REF!</definedName>
    <definedName name="GERVAL">#N/A</definedName>
    <definedName name="GES" localSheetId="4">#REF!</definedName>
    <definedName name="GES">#REF!</definedName>
    <definedName name="GESTION">#REF!</definedName>
    <definedName name="ggt" localSheetId="4" hidden="1">{"'Sheet1'!$A$1:$G$85"}</definedName>
    <definedName name="ggt" localSheetId="6" hidden="1">{"'Sheet1'!$A$1:$G$85"}</definedName>
    <definedName name="ggt" localSheetId="1" hidden="1">{"'Sheet1'!$A$1:$G$85"}</definedName>
    <definedName name="ggt" hidden="1">{"'Sheet1'!$A$1:$G$85"}</definedName>
    <definedName name="GH" localSheetId="11">file</definedName>
    <definedName name="GH" localSheetId="4">file</definedName>
    <definedName name="GH" localSheetId="13">file</definedName>
    <definedName name="GH" localSheetId="3">file</definedName>
    <definedName name="GH">file</definedName>
    <definedName name="GINCL" localSheetId="4">#REF!</definedName>
    <definedName name="GINCL">#REF!</definedName>
    <definedName name="_xlnm.Recorder">#REF!</definedName>
    <definedName name="GRAND_TOTAL_CONTRATO_BASICO_______INSTRUMENTOS__ELECTRICO_Y_SISTEMA_DE_CONTROL">#REF!</definedName>
    <definedName name="GRUPOS">#REF!</definedName>
    <definedName name="H" localSheetId="4">{"PYGS",#N/A,FALSE,"PYG";"ACTIS",#N/A,FALSE,"BCE_GRAL-ACTIVO";"PASIS",#N/A,FALSE,"BCE_GRAL-PASIVO-PATRIM";"CAJAS",#N/A,FALSE,"CAJA"}</definedName>
    <definedName name="H">{"PYGS",#N/A,FALSE,"PYG";"ACTIS",#N/A,FALSE,"BCE_GRAL-ACTIVO";"PASIS",#N/A,FALSE,"BCE_GRAL-PASIVO-PATRIM";"CAJAS",#N/A,FALSE,"CAJA"}</definedName>
    <definedName name="H_COND.">#REF!</definedName>
    <definedName name="ha">#REF!</definedName>
    <definedName name="hag">#REF!</definedName>
    <definedName name="HC">#REF!</definedName>
    <definedName name="hern" hidden="1">#REF!</definedName>
    <definedName name="HERPAR">#REF!</definedName>
    <definedName name="HERRAMIENTA1">#REF!</definedName>
    <definedName name="HERRAMIENTA2">#REF!</definedName>
    <definedName name="HERRAMIENTA3">#REF!</definedName>
    <definedName name="HERRAMIENTA4">#REF!</definedName>
    <definedName name="HERRAMIENTA5">#REF!</definedName>
    <definedName name="HG">#REF!</definedName>
    <definedName name="Hguarda">#REF!</definedName>
    <definedName name="HH">#REF!</definedName>
    <definedName name="HHPERELMECCAL">#N/A</definedName>
    <definedName name="HHTOTCAL">#N/A</definedName>
    <definedName name="HHTOTLIN">#N/A</definedName>
    <definedName name="HHTOTRES">#N/A</definedName>
    <definedName name="HI">#REF!</definedName>
    <definedName name="hj" localSheetId="11">file</definedName>
    <definedName name="hj" localSheetId="4">file</definedName>
    <definedName name="hj" localSheetId="13">file</definedName>
    <definedName name="hj" localSheetId="3">file</definedName>
    <definedName name="hj">file</definedName>
    <definedName name="hju" localSheetId="11">file</definedName>
    <definedName name="hju" localSheetId="4">file</definedName>
    <definedName name="hju" localSheetId="13">file</definedName>
    <definedName name="hju" localSheetId="3">file</definedName>
    <definedName name="hju">file</definedName>
    <definedName name="hjuju" localSheetId="11">file</definedName>
    <definedName name="hjuju" localSheetId="4">file</definedName>
    <definedName name="hjuju" localSheetId="13">file</definedName>
    <definedName name="hjuju" localSheetId="3">file</definedName>
    <definedName name="hjuju">file</definedName>
    <definedName name="HM" localSheetId="4">#REF!</definedName>
    <definedName name="HM">#REF!</definedName>
    <definedName name="HOJAS">#REF!</definedName>
    <definedName name="HORAS">#REF!</definedName>
    <definedName name="HORAS1">#REF!</definedName>
    <definedName name="HORAS2">#REF!</definedName>
    <definedName name="horat">#REF!</definedName>
    <definedName name="HP">#REF!</definedName>
    <definedName name="HS">#REF!</definedName>
    <definedName name="HTML_CodePage" hidden="1">1252</definedName>
    <definedName name="HTML_Control" localSheetId="4" hidden="1">{"'Sheet1'!$A$1:$G$85"}</definedName>
    <definedName name="HTML_Control" localSheetId="6" hidden="1">{"'Sheet1'!$A$1:$G$85"}</definedName>
    <definedName name="HTML_Control" localSheetId="1" hidden="1">{"'Sheet1'!$A$1:$G$85"}</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I" localSheetId="4" hidden="1">{"PYGT",#N/A,FALSE,"PYG";"ACTIT",#N/A,FALSE,"BCE_GRAL-ACTIVO";"PASIT",#N/A,FALSE,"BCE_GRAL-PASIVO-PATRIM";"CAJAT",#N/A,FALSE,"CAJA"}</definedName>
    <definedName name="I" localSheetId="6" hidden="1">{"PYGT",#N/A,FALSE,"PYG";"ACTIT",#N/A,FALSE,"BCE_GRAL-ACTIVO";"PASIT",#N/A,FALSE,"BCE_GRAL-PASIVO-PATRIM";"CAJAT",#N/A,FALSE,"CAJA"}</definedName>
    <definedName name="I" localSheetId="1" hidden="1">{"PYGT",#N/A,FALSE,"PYG";"ACTIT",#N/A,FALSE,"BCE_GRAL-ACTIVO";"PASIT",#N/A,FALSE,"BCE_GRAL-PASIVO-PATRIM";"CAJAT",#N/A,FALSE,"CAJA"}</definedName>
    <definedName name="I" hidden="1">{"PYGT",#N/A,FALSE,"PYG";"ACTIT",#N/A,FALSE,"BCE_GRAL-ACTIVO";"PASIT",#N/A,FALSE,"BCE_GRAL-PASIVO-PATRIM";"CAJAT",#N/A,FALSE,"CAJA"}</definedName>
    <definedName name="icargos">#REF!</definedName>
    <definedName name="ID">#REF!</definedName>
    <definedName name="Idioma" localSheetId="6">#REF!</definedName>
    <definedName name="Idioma">#REF!</definedName>
    <definedName name="IFC10MM">#REF!</definedName>
    <definedName name="ik" localSheetId="11">file</definedName>
    <definedName name="ik" localSheetId="4">file</definedName>
    <definedName name="ik" localSheetId="13">file</definedName>
    <definedName name="ik" localSheetId="3">file</definedName>
    <definedName name="ik">file</definedName>
    <definedName name="IL" localSheetId="11">file</definedName>
    <definedName name="IL" localSheetId="4">file</definedName>
    <definedName name="IL" localSheetId="13">file</definedName>
    <definedName name="IL" localSheetId="3">file</definedName>
    <definedName name="IL">file</definedName>
    <definedName name="IMP" localSheetId="4">#REF!</definedName>
    <definedName name="IMP">#REF!</definedName>
    <definedName name="IMP_UTIL" localSheetId="6">#REF!</definedName>
    <definedName name="IMP_UTIL">#REF!</definedName>
    <definedName name="IMP_UTILT">#REF!</definedName>
    <definedName name="IMP_UTISE">#REF!</definedName>
    <definedName name="IMP_UTITL">#REF!</definedName>
    <definedName name="IMP_VTAS" localSheetId="6">#REF!</definedName>
    <definedName name="IMP_VTAS">#REF!</definedName>
    <definedName name="IMPANO0">#REF!</definedName>
    <definedName name="IMPCRON1">#N/A</definedName>
    <definedName name="IMPRIMIR">#N/A</definedName>
    <definedName name="impuestos" localSheetId="4" hidden="1">{"'Sheet1'!$A$1:$G$85"}</definedName>
    <definedName name="impuestos" localSheetId="6" hidden="1">{"'Sheet1'!$A$1:$G$85"}</definedName>
    <definedName name="impuestos" localSheetId="1" hidden="1">{"'Sheet1'!$A$1:$G$85"}</definedName>
    <definedName name="impuestos" hidden="1">{"'Sheet1'!$A$1:$G$85"}</definedName>
    <definedName name="inc">#REF!</definedName>
    <definedName name="INCIVIL">#N/A</definedName>
    <definedName name="INCR">#REF!</definedName>
    <definedName name="INCSTMT_DETAIL">#REF!</definedName>
    <definedName name="INDICA">#REF!</definedName>
    <definedName name="INDICADORES">#REF!</definedName>
    <definedName name="ÍndicesPrevistos">#REF!</definedName>
    <definedName name="ÍndicesRealizados">#REF!</definedName>
    <definedName name="inf" localSheetId="1">#REF!</definedName>
    <definedName name="inf">#REF!</definedName>
    <definedName name="ING">#REF!</definedName>
    <definedName name="ingresos">#REF!</definedName>
    <definedName name="IngresosMinimos" localSheetId="6">#REF!</definedName>
    <definedName name="IngresosMinimos">#REF!</definedName>
    <definedName name="INICAL">#N/A</definedName>
    <definedName name="INICDISC">#N/A</definedName>
    <definedName name="INICIO">#REF!</definedName>
    <definedName name="INICIVIL">#N/A</definedName>
    <definedName name="INIDEUDA">#REF!</definedName>
    <definedName name="INIEI">#N/A</definedName>
    <definedName name="INIEM">#N/A</definedName>
    <definedName name="INIGER">#N/A</definedName>
    <definedName name="INIJP">#N/A</definedName>
    <definedName name="INIMEC">#N/A</definedName>
    <definedName name="INITUB">#N/A</definedName>
    <definedName name="iop" localSheetId="11">file</definedName>
    <definedName name="iop" localSheetId="4">file</definedName>
    <definedName name="iop" localSheetId="13">file</definedName>
    <definedName name="iop" localSheetId="3">file</definedName>
    <definedName name="iop">file</definedName>
    <definedName name="IOU" localSheetId="11">file</definedName>
    <definedName name="IOU" localSheetId="4">file</definedName>
    <definedName name="IOU" localSheetId="13">file</definedName>
    <definedName name="IOU" localSheetId="3">file</definedName>
    <definedName name="IOU">file</definedName>
    <definedName name="IPP" localSheetId="4">#REF!</definedName>
    <definedName name="IPP">#REF!</definedName>
    <definedName name="ITEM1">#REF!</definedName>
    <definedName name="ITEMFIS">#N/A</definedName>
    <definedName name="items">#REF!</definedName>
    <definedName name="Itens_de_preço">#REF!</definedName>
    <definedName name="ITER">#REF!</definedName>
    <definedName name="ITER2">#REF!</definedName>
    <definedName name="ITY" localSheetId="11">file</definedName>
    <definedName name="ITY" localSheetId="4">file</definedName>
    <definedName name="ITY" localSheetId="13">file</definedName>
    <definedName name="ITY" localSheetId="3">file</definedName>
    <definedName name="ITY">file</definedName>
    <definedName name="IVA" localSheetId="4">#REF!</definedName>
    <definedName name="IVA">#REF!</definedName>
    <definedName name="IVA_MAT">#REF!</definedName>
    <definedName name="J">#N/A</definedName>
    <definedName name="JDF" localSheetId="11">file</definedName>
    <definedName name="JDF" localSheetId="4">file</definedName>
    <definedName name="JDF" localSheetId="13">file</definedName>
    <definedName name="JDF" localSheetId="3">file</definedName>
    <definedName name="JDF">file</definedName>
    <definedName name="jju" localSheetId="11">file</definedName>
    <definedName name="jju" localSheetId="4">file</definedName>
    <definedName name="jju" localSheetId="13">file</definedName>
    <definedName name="jju" localSheetId="3">file</definedName>
    <definedName name="jju">file</definedName>
    <definedName name="JL" localSheetId="11">file</definedName>
    <definedName name="JL" localSheetId="4">file</definedName>
    <definedName name="JL" localSheetId="13">file</definedName>
    <definedName name="JL" localSheetId="3">file</definedName>
    <definedName name="JL">file</definedName>
    <definedName name="JN" localSheetId="11">file</definedName>
    <definedName name="JN" localSheetId="4">file</definedName>
    <definedName name="JN" localSheetId="13">file</definedName>
    <definedName name="JN" localSheetId="3">file</definedName>
    <definedName name="JN">file</definedName>
    <definedName name="JNGS" localSheetId="11">file</definedName>
    <definedName name="JNGS" localSheetId="4">file</definedName>
    <definedName name="JNGS" localSheetId="13">file</definedName>
    <definedName name="JNGS" localSheetId="3">file</definedName>
    <definedName name="JNGS">file</definedName>
    <definedName name="JP">#REF!</definedName>
    <definedName name="juio" hidden="1">#REF!</definedName>
    <definedName name="Julio" localSheetId="4" hidden="1">{#N/A,#N/A,FALSE,"GRAFICO";#N/A,#N/A,FALSE,"CAJA (2)";#N/A,#N/A,FALSE,"TERCEROS-PROMEDIO";#N/A,#N/A,FALSE,"CAJA";#N/A,#N/A,FALSE,"INGRESOS1995-2003";#N/A,#N/A,FALSE,"GASTOS1995-2003"}</definedName>
    <definedName name="Julio" localSheetId="6" hidden="1">{#N/A,#N/A,FALSE,"GRAFICO";#N/A,#N/A,FALSE,"CAJA (2)";#N/A,#N/A,FALSE,"TERCEROS-PROMEDIO";#N/A,#N/A,FALSE,"CAJA";#N/A,#N/A,FALSE,"INGRESOS1995-2003";#N/A,#N/A,FALSE,"GASTOS1995-2003"}</definedName>
    <definedName name="Julio" localSheetId="1" hidden="1">{#N/A,#N/A,FALSE,"GRAFICO";#N/A,#N/A,FALSE,"CAJA (2)";#N/A,#N/A,FALSE,"TERCEROS-PROMEDIO";#N/A,#N/A,FALSE,"CAJA";#N/A,#N/A,FALSE,"INGRESOS1995-2003";#N/A,#N/A,FALSE,"GASTOS1995-2003"}</definedName>
    <definedName name="Julio" hidden="1">{#N/A,#N/A,FALSE,"GRAFICO";#N/A,#N/A,FALSE,"CAJA (2)";#N/A,#N/A,FALSE,"TERCEROS-PROMEDIO";#N/A,#N/A,FALSE,"CAJA";#N/A,#N/A,FALSE,"INGRESOS1995-2003";#N/A,#N/A,FALSE,"GASTOS1995-2003"}</definedName>
    <definedName name="K" localSheetId="4" hidden="1">{"PYGT",#N/A,FALSE,"PYG";"ACTIT",#N/A,FALSE,"BCE_GRAL-ACTIVO";"PASIT",#N/A,FALSE,"BCE_GRAL-PASIVO-PATRIM";"CAJAT",#N/A,FALSE,"CAJA"}</definedName>
    <definedName name="K" localSheetId="6" hidden="1">{"PYGT",#N/A,FALSE,"PYG";"ACTIT",#N/A,FALSE,"BCE_GRAL-ACTIVO";"PASIT",#N/A,FALSE,"BCE_GRAL-PASIVO-PATRIM";"CAJAT",#N/A,FALSE,"CAJA"}</definedName>
    <definedName name="K" localSheetId="1" hidden="1">{"PYGT",#N/A,FALSE,"PYG";"ACTIT",#N/A,FALSE,"BCE_GRAL-ACTIVO";"PASIT",#N/A,FALSE,"BCE_GRAL-PASIVO-PATRIM";"CAJAT",#N/A,FALSE,"CAJA"}</definedName>
    <definedName name="K" hidden="1">{"PYGT",#N/A,FALSE,"PYG";"ACTIT",#N/A,FALSE,"BCE_GRAL-ACTIVO";"PASIT",#N/A,FALSE,"BCE_GRAL-PASIVO-PATRIM";"CAJAT",#N/A,FALSE,"CAJA"}</definedName>
    <definedName name="KEL" hidden="1">#REF!</definedName>
    <definedName name="keñy" hidden="1">#REF!</definedName>
    <definedName name="KFD">#REF!</definedName>
    <definedName name="KGE">#REF!</definedName>
    <definedName name="KJK" localSheetId="11">file</definedName>
    <definedName name="KJK" localSheetId="4">file</definedName>
    <definedName name="KJK" localSheetId="13">file</definedName>
    <definedName name="KJK" localSheetId="3">file</definedName>
    <definedName name="KJK">file</definedName>
    <definedName name="kkjk" localSheetId="4" hidden="1">{"'Sheet1'!$A$1:$G$85"}</definedName>
    <definedName name="kkjk" localSheetId="6" hidden="1">{"'Sheet1'!$A$1:$G$85"}</definedName>
    <definedName name="kkjk" localSheetId="1" hidden="1">{"'Sheet1'!$A$1:$G$85"}</definedName>
    <definedName name="kkjk" hidden="1">{"'Sheet1'!$A$1:$G$85"}</definedName>
    <definedName name="KKKKKKK">#REF!</definedName>
    <definedName name="KLC">#REF!</definedName>
    <definedName name="KLF">#REF!</definedName>
    <definedName name="klj" localSheetId="11">file</definedName>
    <definedName name="klj" localSheetId="4">file</definedName>
    <definedName name="klj" localSheetId="13">file</definedName>
    <definedName name="klj" localSheetId="3">file</definedName>
    <definedName name="klj">file</definedName>
    <definedName name="KME" localSheetId="4">#REF!</definedName>
    <definedName name="KME">#REF!</definedName>
    <definedName name="KSF">#REF!</definedName>
    <definedName name="KSP">#REF!</definedName>
    <definedName name="KTABEQ">#N/A</definedName>
    <definedName name="LAN_MES1">#REF!</definedName>
    <definedName name="LAN_MES2">#REF!</definedName>
    <definedName name="LAN_MES3">#REF!</definedName>
    <definedName name="LAN_MES4">#REF!</definedName>
    <definedName name="LAN_MES5">#REF!</definedName>
    <definedName name="LD_CondicionSuelo">#REF!</definedName>
    <definedName name="Ld_UsoTorre">#REF!</definedName>
    <definedName name="LE">#REF!</definedName>
    <definedName name="Leader" localSheetId="6">#REF!</definedName>
    <definedName name="Leader">#REF!</definedName>
    <definedName name="LETRA">#REF!</definedName>
    <definedName name="LETRAS">#REF!</definedName>
    <definedName name="libor" localSheetId="6">#REF!</definedName>
    <definedName name="libor">#REF!</definedName>
    <definedName name="libro" localSheetId="6">#REF!</definedName>
    <definedName name="libro">#REF!</definedName>
    <definedName name="limp_est_m2">#REF!</definedName>
    <definedName name="limp_est_mes">#REF!</definedName>
    <definedName name="LIMPA">#N/A</definedName>
    <definedName name="LIMPATELAS">#N/A</definedName>
    <definedName name="LINE">#N/A</definedName>
    <definedName name="LIS.PER.A" hidden="1">#REF!</definedName>
    <definedName name="LIST">#REF!</definedName>
    <definedName name="LISTA">#REF!</definedName>
    <definedName name="LL">#N/A</definedName>
    <definedName name="LM">#REF!</definedName>
    <definedName name="LPOU" hidden="1">#REF!</definedName>
    <definedName name="lucr" hidden="1">#REF!</definedName>
    <definedName name="LUP">#N/A</definedName>
    <definedName name="LUPENT">#N/A</definedName>
    <definedName name="M">#REF!</definedName>
    <definedName name="MACA1">#REF!</definedName>
    <definedName name="MACA1RE">#REF!</definedName>
    <definedName name="MACA2">#REF!</definedName>
    <definedName name="MACA2RE">#REF!</definedName>
    <definedName name="MACA3RE">#REF!</definedName>
    <definedName name="MACA4RE">#REF!</definedName>
    <definedName name="MACA5RE">#REF!</definedName>
    <definedName name="MACADI">#REF!</definedName>
    <definedName name="MACADIRE">#REF!</definedName>
    <definedName name="MACCONTAB">#REF!</definedName>
    <definedName name="MACEQUI">#REF!</definedName>
    <definedName name="MACEQUIRE">#REF!</definedName>
    <definedName name="MACES1">#REF!</definedName>
    <definedName name="MACES2">#REF!</definedName>
    <definedName name="MACFOR">#REF!</definedName>
    <definedName name="MACFORRE">#REF!</definedName>
    <definedName name="MACLIM">#REF!</definedName>
    <definedName name="MACMO1">#REF!</definedName>
    <definedName name="MACMO2">#REF!</definedName>
    <definedName name="MACNIV">#REF!</definedName>
    <definedName name="MACRE">#REF!</definedName>
    <definedName name="MACRELOBRAS">#REF!</definedName>
    <definedName name="MACRESO">#REF!</definedName>
    <definedName name="MACRESRE">#REF!</definedName>
    <definedName name="MACRO">#REF!</definedName>
    <definedName name="Macro1">#REF!</definedName>
    <definedName name="Macro11">#REF!</definedName>
    <definedName name="MACVA1">#REF!</definedName>
    <definedName name="MACVA2">#REF!</definedName>
    <definedName name="MACVAD">#REF!</definedName>
    <definedName name="MACVAR">#REF!</definedName>
    <definedName name="MACVARRE">#REF!</definedName>
    <definedName name="MACVEQ">#REF!</definedName>
    <definedName name="MACVFOR">#REF!</definedName>
    <definedName name="MACZAD">#REF!</definedName>
    <definedName name="MACZE1">#REF!</definedName>
    <definedName name="MACZE2">#REF!</definedName>
    <definedName name="MACZEQ">#REF!</definedName>
    <definedName name="MACZFOR">#REF!</definedName>
    <definedName name="MAIN">#REF!</definedName>
    <definedName name="MANO1">#REF!</definedName>
    <definedName name="MANO2">#REF!</definedName>
    <definedName name="MANO3">#REF!</definedName>
    <definedName name="MANO4">#REF!</definedName>
    <definedName name="MANO5">#REF!</definedName>
    <definedName name="manutenção_estrada">#REF!</definedName>
    <definedName name="manutenção_estrada_mes">#REF!</definedName>
    <definedName name="MarkP" localSheetId="4" hidden="1">{#N/A,#N/A,FALSE,"GRAFICO";#N/A,#N/A,FALSE,"CAJA (2)";#N/A,#N/A,FALSE,"TERCEROS-PROMEDIO";#N/A,#N/A,FALSE,"CAJA";#N/A,#N/A,FALSE,"INGRESOS1995-2003";#N/A,#N/A,FALSE,"GASTOS1995-2003"}</definedName>
    <definedName name="MarkP" localSheetId="6" hidden="1">{#N/A,#N/A,FALSE,"GRAFICO";#N/A,#N/A,FALSE,"CAJA (2)";#N/A,#N/A,FALSE,"TERCEROS-PROMEDIO";#N/A,#N/A,FALSE,"CAJA";#N/A,#N/A,FALSE,"INGRESOS1995-2003";#N/A,#N/A,FALSE,"GASTOS1995-2003"}</definedName>
    <definedName name="MarkP" localSheetId="1" hidden="1">{#N/A,#N/A,FALSE,"GRAFICO";#N/A,#N/A,FALSE,"CAJA (2)";#N/A,#N/A,FALSE,"TERCEROS-PROMEDIO";#N/A,#N/A,FALSE,"CAJA";#N/A,#N/A,FALSE,"INGRESOS1995-2003";#N/A,#N/A,FALSE,"GASTOS1995-2003"}</definedName>
    <definedName name="MarkP" hidden="1">{#N/A,#N/A,FALSE,"GRAFICO";#N/A,#N/A,FALSE,"CAJA (2)";#N/A,#N/A,FALSE,"TERCEROS-PROMEDIO";#N/A,#N/A,FALSE,"CAJA";#N/A,#N/A,FALSE,"INGRESOS1995-2003";#N/A,#N/A,FALSE,"GASTOS1995-2003"}</definedName>
    <definedName name="markw" localSheetId="4" hidden="1">{#N/A,#N/A,FALSE,"GRAFICO";#N/A,#N/A,FALSE,"CAJA (2)";#N/A,#N/A,FALSE,"TERCEROS-PROMEDIO";#N/A,#N/A,FALSE,"CAJA";#N/A,#N/A,FALSE,"INGRESOS1995-2003";#N/A,#N/A,FALSE,"GASTOS1995-2003"}</definedName>
    <definedName name="markw" localSheetId="6" hidden="1">{#N/A,#N/A,FALSE,"GRAFICO";#N/A,#N/A,FALSE,"CAJA (2)";#N/A,#N/A,FALSE,"TERCEROS-PROMEDIO";#N/A,#N/A,FALSE,"CAJA";#N/A,#N/A,FALSE,"INGRESOS1995-2003";#N/A,#N/A,FALSE,"GASTOS1995-2003"}</definedName>
    <definedName name="markw" localSheetId="1" hidden="1">{#N/A,#N/A,FALSE,"GRAFICO";#N/A,#N/A,FALSE,"CAJA (2)";#N/A,#N/A,FALSE,"TERCEROS-PROMEDIO";#N/A,#N/A,FALSE,"CAJA";#N/A,#N/A,FALSE,"INGRESOS1995-2003";#N/A,#N/A,FALSE,"GASTOS1995-2003"}</definedName>
    <definedName name="markw" hidden="1">{#N/A,#N/A,FALSE,"GRAFICO";#N/A,#N/A,FALSE,"CAJA (2)";#N/A,#N/A,FALSE,"TERCEROS-PROMEDIO";#N/A,#N/A,FALSE,"CAJA";#N/A,#N/A,FALSE,"INGRESOS1995-2003";#N/A,#N/A,FALSE,"GASTOS1995-2003"}</definedName>
    <definedName name="MAT">#REF!</definedName>
    <definedName name="mcargos">#REF!</definedName>
    <definedName name="MCUA">#REF!</definedName>
    <definedName name="mcuad">#REF!</definedName>
    <definedName name="MDO">#REF!</definedName>
    <definedName name="MENSAGENS">#N/A</definedName>
    <definedName name="MENU">#N/A</definedName>
    <definedName name="MENU5">#N/A</definedName>
    <definedName name="MENU6">#N/A</definedName>
    <definedName name="MENU6A">#N/A</definedName>
    <definedName name="MENU6B">#N/A</definedName>
    <definedName name="MENU7">#N/A</definedName>
    <definedName name="MENU8">#N/A</definedName>
    <definedName name="MESES">#REF!</definedName>
    <definedName name="MESESL">#REF!</definedName>
    <definedName name="MGNGF" localSheetId="11">file</definedName>
    <definedName name="MGNGF" localSheetId="4">file</definedName>
    <definedName name="MGNGF" localSheetId="13">file</definedName>
    <definedName name="MGNGF" localSheetId="3">file</definedName>
    <definedName name="MGNGF">file</definedName>
    <definedName name="MI">#REF!</definedName>
    <definedName name="MINI">#REF!</definedName>
    <definedName name="miol" hidden="1">#REF!</definedName>
    <definedName name="mismo" localSheetId="4" hidden="1">{#N/A,#N/A,FALSE,"GRAFICO";#N/A,#N/A,FALSE,"CAJA (2)";#N/A,#N/A,FALSE,"TERCEROS-PROMEDIO";#N/A,#N/A,FALSE,"CAJA";#N/A,#N/A,FALSE,"INGRESOS1995-2003";#N/A,#N/A,FALSE,"GASTOS1995-2003"}</definedName>
    <definedName name="mismo" localSheetId="6" hidden="1">{#N/A,#N/A,FALSE,"GRAFICO";#N/A,#N/A,FALSE,"CAJA (2)";#N/A,#N/A,FALSE,"TERCEROS-PROMEDIO";#N/A,#N/A,FALSE,"CAJA";#N/A,#N/A,FALSE,"INGRESOS1995-2003";#N/A,#N/A,FALSE,"GASTOS1995-2003"}</definedName>
    <definedName name="mismo" localSheetId="1" hidden="1">{#N/A,#N/A,FALSE,"GRAFICO";#N/A,#N/A,FALSE,"CAJA (2)";#N/A,#N/A,FALSE,"TERCEROS-PROMEDIO";#N/A,#N/A,FALSE,"CAJA";#N/A,#N/A,FALSE,"INGRESOS1995-2003";#N/A,#N/A,FALSE,"GASTOS1995-2003"}</definedName>
    <definedName name="mismo" hidden="1">{#N/A,#N/A,FALSE,"GRAFICO";#N/A,#N/A,FALSE,"CAJA (2)";#N/A,#N/A,FALSE,"TERCEROS-PROMEDIO";#N/A,#N/A,FALSE,"CAJA";#N/A,#N/A,FALSE,"INGRESOS1995-2003";#N/A,#N/A,FALSE,"GASTOS1995-2003"}</definedName>
    <definedName name="MJ">#REF!</definedName>
    <definedName name="MOBIL1">#N/A</definedName>
    <definedName name="MOBIL2">#N/A</definedName>
    <definedName name="MOBIL3">#N/A</definedName>
    <definedName name="MOBILIZACAO">#N/A</definedName>
    <definedName name="MONEDA">#REF!</definedName>
    <definedName name="Monedas">#REF!</definedName>
    <definedName name="MONT">#REF!</definedName>
    <definedName name="Mont_Conc_AAM">#REF!</definedName>
    <definedName name="Mont_Conc_AGT">#REF!</definedName>
    <definedName name="Mont_Conc_ASL">#REF!</definedName>
    <definedName name="Mont_Conc_ASP">#REF!</definedName>
    <definedName name="Mont_Conc_ASPV">#REF!</definedName>
    <definedName name="Mont_Conc_ASR">#REF!</definedName>
    <definedName name="Mont_Conc_ATR">#REF!</definedName>
    <definedName name="Mont_Conc_ESL">#REF!</definedName>
    <definedName name="Mont_Conc_ESP">#REF!</definedName>
    <definedName name="MONT_TON">#REF!</definedName>
    <definedName name="MONT1">#REF!</definedName>
    <definedName name="MONT2">#REF!</definedName>
    <definedName name="MONT3">#REF!</definedName>
    <definedName name="MONT4">#REF!</definedName>
    <definedName name="MONTMES1">#REF!</definedName>
    <definedName name="MONTMES2">#REF!</definedName>
    <definedName name="MONTMES3">#REF!</definedName>
    <definedName name="MONTMES4">#REF!</definedName>
    <definedName name="MOpar">#REF!</definedName>
    <definedName name="MP">#REF!</definedName>
    <definedName name="MPA" localSheetId="4" hidden="1">{"'Sheet1'!$A$1:$G$85"}</definedName>
    <definedName name="MPA" localSheetId="6" hidden="1">{"'Sheet1'!$A$1:$G$85"}</definedName>
    <definedName name="MPA" localSheetId="1" hidden="1">{"'Sheet1'!$A$1:$G$85"}</definedName>
    <definedName name="MPA" hidden="1">{"'Sheet1'!$A$1:$G$85"}</definedName>
    <definedName name="mpreh">#REF!</definedName>
    <definedName name="MS">#REF!</definedName>
    <definedName name="N">#REF!</definedName>
    <definedName name="NAC">#REF!</definedName>
    <definedName name="nacacsr">#REF!</definedName>
    <definedName name="NADA">#N/A</definedName>
    <definedName name="NAN">#REF!</definedName>
    <definedName name="NGDGD" localSheetId="11">file</definedName>
    <definedName name="NGDGD" localSheetId="4">file</definedName>
    <definedName name="NGDGD" localSheetId="13">file</definedName>
    <definedName name="NGDGD" localSheetId="3">file</definedName>
    <definedName name="NGDGD">file</definedName>
    <definedName name="NGFDG" localSheetId="11">file</definedName>
    <definedName name="NGFDG" localSheetId="4">file</definedName>
    <definedName name="NGFDG" localSheetId="13">file</definedName>
    <definedName name="NGFDG" localSheetId="3">file</definedName>
    <definedName name="NGFDG">file</definedName>
    <definedName name="nige" hidden="1">#REF!</definedName>
    <definedName name="nilo" hidden="1">#REF!</definedName>
    <definedName name="Níveis_A1" localSheetId="4">#REF!</definedName>
    <definedName name="Níveis_A1">#REF!</definedName>
    <definedName name="Nível_Salarial">#REF!</definedName>
    <definedName name="NLZ">#REF!</definedName>
    <definedName name="NO" localSheetId="4" hidden="1">{"PYGT",#N/A,FALSE,"PYG";"ACTIT",#N/A,FALSE,"BCE_GRAL-ACTIVO";"PASIT",#N/A,FALSE,"BCE_GRAL-PASIVO-PATRIM";"CAJAT",#N/A,FALSE,"CAJA"}</definedName>
    <definedName name="NO" localSheetId="6" hidden="1">{"PYGT",#N/A,FALSE,"PYG";"ACTIT",#N/A,FALSE,"BCE_GRAL-ACTIVO";"PASIT",#N/A,FALSE,"BCE_GRAL-PASIVO-PATRIM";"CAJAT",#N/A,FALSE,"CAJA"}</definedName>
    <definedName name="NO" localSheetId="1" hidden="1">{"PYGT",#N/A,FALSE,"PYG";"ACTIT",#N/A,FALSE,"BCE_GRAL-ACTIVO";"PASIT",#N/A,FALSE,"BCE_GRAL-PASIVO-PATRIM";"CAJAT",#N/A,FALSE,"CAJA"}</definedName>
    <definedName name="NO" hidden="1">{"PYGT",#N/A,FALSE,"PYG";"ACTIT",#N/A,FALSE,"BCE_GRAL-ACTIVO";"PASIT",#N/A,FALSE,"BCE_GRAL-PASIVO-PATRIM";"CAJAT",#N/A,FALSE,"CAJA"}</definedName>
    <definedName name="nolu" hidden="1">#REF!</definedName>
    <definedName name="NOME">#REF!</definedName>
    <definedName name="NOMEARQ">#N/A</definedName>
    <definedName name="NOMES">#N/A</definedName>
    <definedName name="NOMES__">#N/A</definedName>
    <definedName name="NOMES1">#N/A</definedName>
    <definedName name="NOMESFIS">#N/A</definedName>
    <definedName name="nomlic">#REF!</definedName>
    <definedName name="NotAvailable" localSheetId="6">#REF!</definedName>
    <definedName name="NotAvailable">#REF!</definedName>
    <definedName name="Noviembre" localSheetId="4" hidden="1">{"PYGS",#N/A,FALSE,"PYG";"ACTIS",#N/A,FALSE,"BCE_GRAL-ACTIVO";"PASIS",#N/A,FALSE,"BCE_GRAL-PASIVO-PATRIM";"CAJAS",#N/A,FALSE,"CAJA"}</definedName>
    <definedName name="Noviembre" localSheetId="6" hidden="1">{"PYGS",#N/A,FALSE,"PYG";"ACTIS",#N/A,FALSE,"BCE_GRAL-ACTIVO";"PASIS",#N/A,FALSE,"BCE_GRAL-PASIVO-PATRIM";"CAJAS",#N/A,FALSE,"CAJA"}</definedName>
    <definedName name="Noviembre" localSheetId="1" hidden="1">{"PYGS",#N/A,FALSE,"PYG";"ACTIS",#N/A,FALSE,"BCE_GRAL-ACTIVO";"PASIS",#N/A,FALSE,"BCE_GRAL-PASIVO-PATRIM";"CAJAS",#N/A,FALSE,"CAJA"}</definedName>
    <definedName name="Noviembre" hidden="1">{"PYGS",#N/A,FALSE,"PYG";"ACTIS",#N/A,FALSE,"BCE_GRAL-ACTIVO";"PASIS",#N/A,FALSE,"BCE_GRAL-PASIVO-PATRIM";"CAJAS",#N/A,FALSE,"CAJA"}</definedName>
    <definedName name="NUEVO">#REF!</definedName>
    <definedName name="NUMDISQ">#N/A</definedName>
    <definedName name="NUMEQ">#REF!</definedName>
    <definedName name="numt">#REF!</definedName>
    <definedName name="numtr">#REF!</definedName>
    <definedName name="nupo" hidden="1">#REF!</definedName>
    <definedName name="ñlo" hidden="1">#REF!</definedName>
    <definedName name="ñmn" hidden="1">#REF!</definedName>
    <definedName name="ñop" hidden="1">#REF!</definedName>
    <definedName name="ñpoiu" hidden="1">#REF!</definedName>
    <definedName name="o">#REF!</definedName>
    <definedName name="OAP">#REF!</definedName>
    <definedName name="OAPC">#REF!</definedName>
    <definedName name="OATITLE">#REF!</definedName>
    <definedName name="obh" hidden="1">#REF!</definedName>
    <definedName name="obras">#REF!</definedName>
    <definedName name="Octubre" localSheetId="4" hidden="1">{"Parcial",#N/A,FALSE,"GastFuncionamiento";"Parcial2",#N/A,FALSE,"GastFuncionamiento";"Total",#N/A,FALSE,"GastFuncionamiento"}</definedName>
    <definedName name="Octubre" localSheetId="6" hidden="1">{"Parcial",#N/A,FALSE,"GastFuncionamiento";"Parcial2",#N/A,FALSE,"GastFuncionamiento";"Total",#N/A,FALSE,"GastFuncionamiento"}</definedName>
    <definedName name="Octubre" localSheetId="1" hidden="1">{"Parcial",#N/A,FALSE,"GastFuncionamiento";"Parcial2",#N/A,FALSE,"GastFuncionamiento";"Total",#N/A,FALSE,"GastFuncionamiento"}</definedName>
    <definedName name="Octubre" hidden="1">{"Parcial",#N/A,FALSE,"GastFuncionamiento";"Parcial2",#N/A,FALSE,"GastFuncionamiento";"Total",#N/A,FALSE,"GastFuncionamiento"}</definedName>
    <definedName name="OFP">#REF!</definedName>
    <definedName name="OFP_2">#REF!</definedName>
    <definedName name="OFP_3">#REF!</definedName>
    <definedName name="OI" localSheetId="11">file</definedName>
    <definedName name="OI" localSheetId="4">file</definedName>
    <definedName name="OI" localSheetId="13">file</definedName>
    <definedName name="OI" localSheetId="3">file</definedName>
    <definedName name="OI">file</definedName>
    <definedName name="OIU" localSheetId="11">file</definedName>
    <definedName name="OIU" localSheetId="4">file</definedName>
    <definedName name="OIU" localSheetId="13">file</definedName>
    <definedName name="OIU" localSheetId="3">file</definedName>
    <definedName name="OIU">file</definedName>
    <definedName name="op" localSheetId="11">file</definedName>
    <definedName name="op" localSheetId="4">file</definedName>
    <definedName name="op" localSheetId="13">file</definedName>
    <definedName name="op" localSheetId="3">file</definedName>
    <definedName name="op">file</definedName>
    <definedName name="OPERACION" localSheetId="4">#REF!</definedName>
    <definedName name="OPERACION">#REF!</definedName>
    <definedName name="ORDEM">#REF!</definedName>
    <definedName name="OUTPUT">#N/A</definedName>
    <definedName name="OUTPUTE">#N/A</definedName>
    <definedName name="OUTPUTPR">#N/A</definedName>
    <definedName name="Override" localSheetId="6">#REF!</definedName>
    <definedName name="Override">#REF!</definedName>
    <definedName name="P">#REF!</definedName>
    <definedName name="País">#REF!</definedName>
    <definedName name="Parejas">#REF!</definedName>
    <definedName name="PER">#REF!</definedName>
    <definedName name="PERCENTS">#N/A</definedName>
    <definedName name="PESO">#REF!</definedName>
    <definedName name="Peso_Unitario_cable_de_guardia" localSheetId="6">#REF!</definedName>
    <definedName name="Peso_Unitario_cable_de_guardia">#REF!</definedName>
    <definedName name="Peso_Unitario_Conductor_kg_m" localSheetId="6">#REF!</definedName>
    <definedName name="Peso_Unitario_Conductor_kg_m">#REF!</definedName>
    <definedName name="PESOCG">#REF!</definedName>
    <definedName name="PESOCON">#REF!</definedName>
    <definedName name="PESOFO">#REF!</definedName>
    <definedName name="PESOS">#N/A</definedName>
    <definedName name="PESOTORRES">#REF!</definedName>
    <definedName name="pet" hidden="1">#REF!</definedName>
    <definedName name="PICA">#REF!</definedName>
    <definedName name="PICA1">#REF!</definedName>
    <definedName name="piol" localSheetId="11">file</definedName>
    <definedName name="piol" localSheetId="4">file</definedName>
    <definedName name="piol" localSheetId="13">file</definedName>
    <definedName name="piol" localSheetId="3">file</definedName>
    <definedName name="piol">file</definedName>
    <definedName name="pit" hidden="1">#REF!</definedName>
    <definedName name="PLAA1" localSheetId="4">#REF!</definedName>
    <definedName name="PLAA1">#REF!</definedName>
    <definedName name="PLAA2">#REF!</definedName>
    <definedName name="PLAADI">#REF!</definedName>
    <definedName name="PLALIM">#REF!</definedName>
    <definedName name="PLAN">#REF!</definedName>
    <definedName name="PLANFOR">#REF!</definedName>
    <definedName name="PLANILHAS">#REF!</definedName>
    <definedName name="PLANIV">#REF!</definedName>
    <definedName name="PLANRESO">#REF!</definedName>
    <definedName name="PLANRESRE">#REF!</definedName>
    <definedName name="PLANTILLAS">#REF!</definedName>
    <definedName name="PLAVAR">#REF!</definedName>
    <definedName name="PLENSCO">#REF!</definedName>
    <definedName name="pma">#REF!</definedName>
    <definedName name="po" localSheetId="11">file</definedName>
    <definedName name="po" localSheetId="4">file</definedName>
    <definedName name="po" localSheetId="13">file</definedName>
    <definedName name="po" localSheetId="3">file</definedName>
    <definedName name="po">file</definedName>
    <definedName name="poi" hidden="1">#REF!</definedName>
    <definedName name="pol" localSheetId="11">file</definedName>
    <definedName name="pol" localSheetId="4">file</definedName>
    <definedName name="pol" localSheetId="13">file</definedName>
    <definedName name="pol" localSheetId="3">file</definedName>
    <definedName name="pol">file</definedName>
    <definedName name="PORDIV" localSheetId="4">#REF!</definedName>
    <definedName name="PORDIV">#REF!</definedName>
    <definedName name="pot" hidden="1">#REF!</definedName>
    <definedName name="ppooi" localSheetId="4" hidden="1">{"'Sheet1'!$A$1:$G$85"}</definedName>
    <definedName name="ppooi" localSheetId="6" hidden="1">{"'Sheet1'!$A$1:$G$85"}</definedName>
    <definedName name="ppooi" localSheetId="1" hidden="1">{"'Sheet1'!$A$1:$G$85"}</definedName>
    <definedName name="ppooi" hidden="1">{"'Sheet1'!$A$1:$G$85"}</definedName>
    <definedName name="ppppppppppppppp">#REF!</definedName>
    <definedName name="PRAZODISC">#N/A</definedName>
    <definedName name="PRCIVIL">#N/A</definedName>
    <definedName name="PRES_UNI">#REF!</definedName>
    <definedName name="PRES_VACA">#REF!</definedName>
    <definedName name="PREST">#REF!</definedName>
    <definedName name="PRESTTOT">#REF!</definedName>
    <definedName name="PRESUPUESTO">#REF!</definedName>
    <definedName name="PRIMEIRA">#REF!</definedName>
    <definedName name="Print_Area_MI" localSheetId="1">#REF!</definedName>
    <definedName name="Print_Area_MI">#REF!</definedName>
    <definedName name="PROC">#REF!</definedName>
    <definedName name="PROC1">#REF!</definedName>
    <definedName name="PROCED">#REF!</definedName>
    <definedName name="PROD">#REF!</definedName>
    <definedName name="PROD1">#REF!</definedName>
    <definedName name="PRODUÇÃO1">#REF!</definedName>
    <definedName name="PROGDIM">#N/A</definedName>
    <definedName name="Progressão_1">#REF!</definedName>
    <definedName name="Progressão_2">#REF!</definedName>
    <definedName name="prospfyu">#REF!</definedName>
    <definedName name="prospindic">#REF!</definedName>
    <definedName name="PS">#REF!</definedName>
    <definedName name="PSADM">#REF!</definedName>
    <definedName name="pso">#REF!</definedName>
    <definedName name="PT" localSheetId="11">file</definedName>
    <definedName name="PT" localSheetId="4">file</definedName>
    <definedName name="PT" localSheetId="13">file</definedName>
    <definedName name="PT" localSheetId="3">file</definedName>
    <definedName name="PT">file</definedName>
    <definedName name="Q">#REF!</definedName>
    <definedName name="qav" hidden="1">#REF!</definedName>
    <definedName name="QE" localSheetId="11">file</definedName>
    <definedName name="QE" localSheetId="4">file</definedName>
    <definedName name="QE" localSheetId="13">file</definedName>
    <definedName name="QE" localSheetId="3">file</definedName>
    <definedName name="QE">file</definedName>
    <definedName name="QEEEEE" localSheetId="11">file</definedName>
    <definedName name="QEEEEE" localSheetId="4">file</definedName>
    <definedName name="QEEEEE" localSheetId="13">file</definedName>
    <definedName name="QEEEEE" localSheetId="3">file</definedName>
    <definedName name="QEEEEE">file</definedName>
    <definedName name="QERT" localSheetId="11">file</definedName>
    <definedName name="QERT" localSheetId="4">file</definedName>
    <definedName name="QERT" localSheetId="13">file</definedName>
    <definedName name="QERT" localSheetId="3">file</definedName>
    <definedName name="QERT">file</definedName>
    <definedName name="QERW" localSheetId="11">file</definedName>
    <definedName name="QERW" localSheetId="4">file</definedName>
    <definedName name="QERW" localSheetId="13">file</definedName>
    <definedName name="QERW" localSheetId="3">file</definedName>
    <definedName name="QERW">file</definedName>
    <definedName name="QEWRQ" localSheetId="11">file</definedName>
    <definedName name="QEWRQ" localSheetId="4">file</definedName>
    <definedName name="QEWRQ" localSheetId="13">file</definedName>
    <definedName name="QEWRQ" localSheetId="3">file</definedName>
    <definedName name="QEWRQ">file</definedName>
    <definedName name="qewrq2" localSheetId="11">file</definedName>
    <definedName name="qewrq2" localSheetId="4">file</definedName>
    <definedName name="qewrq2" localSheetId="13">file</definedName>
    <definedName name="qewrq2" localSheetId="3">file</definedName>
    <definedName name="qewrq2">file</definedName>
    <definedName name="QQ" localSheetId="11">file</definedName>
    <definedName name="QQ" localSheetId="4">file</definedName>
    <definedName name="QQ" localSheetId="13">file</definedName>
    <definedName name="QQ" localSheetId="3">file</definedName>
    <definedName name="QQ">file</definedName>
    <definedName name="QQQQQQQQQU" localSheetId="11">file</definedName>
    <definedName name="QQQQQQQQQU" localSheetId="4">file</definedName>
    <definedName name="QQQQQQQQQU" localSheetId="13">file</definedName>
    <definedName name="QQQQQQQQQU" localSheetId="3">file</definedName>
    <definedName name="QQQQQQQQQU">file</definedName>
    <definedName name="QR" localSheetId="11">file</definedName>
    <definedName name="QR" localSheetId="4">file</definedName>
    <definedName name="QR" localSheetId="13">file</definedName>
    <definedName name="QR" localSheetId="3">file</definedName>
    <definedName name="QR">file</definedName>
    <definedName name="qrqwe" localSheetId="11">file</definedName>
    <definedName name="qrqwe" localSheetId="4">file</definedName>
    <definedName name="qrqwe" localSheetId="13">file</definedName>
    <definedName name="qrqwe" localSheetId="3">file</definedName>
    <definedName name="qrqwe">file</definedName>
    <definedName name="qryVentasxOficina" localSheetId="4">#REF!</definedName>
    <definedName name="qryVentasxOficina">#REF!</definedName>
    <definedName name="qswa" localSheetId="11">file</definedName>
    <definedName name="qswa" localSheetId="4">file</definedName>
    <definedName name="qswa" localSheetId="13">file</definedName>
    <definedName name="qswa" localSheetId="3">file</definedName>
    <definedName name="qswa">file</definedName>
    <definedName name="QT" localSheetId="11">file</definedName>
    <definedName name="QT" localSheetId="4">file</definedName>
    <definedName name="QT" localSheetId="13">file</definedName>
    <definedName name="QT" localSheetId="3">file</definedName>
    <definedName name="QT">file</definedName>
    <definedName name="QUANTASDISC">#N/A</definedName>
    <definedName name="QUANTASDISCMOB">#N/A</definedName>
    <definedName name="QUANTID1">#N/A</definedName>
    <definedName name="QUERAPAGTAB">#N/A</definedName>
    <definedName name="qvg" hidden="1">#REF!</definedName>
    <definedName name="QW" localSheetId="11">file</definedName>
    <definedName name="QW" localSheetId="4">file</definedName>
    <definedName name="QW" localSheetId="13">file</definedName>
    <definedName name="qw" localSheetId="1" hidden="1">#REF!</definedName>
    <definedName name="QW" localSheetId="3">file</definedName>
    <definedName name="QW">file</definedName>
    <definedName name="qwc" hidden="1">#REF!</definedName>
    <definedName name="QWE">#REF!</definedName>
    <definedName name="QWERQ" localSheetId="11">file</definedName>
    <definedName name="QWERQ" localSheetId="4">file</definedName>
    <definedName name="QWERQ" localSheetId="13">file</definedName>
    <definedName name="QWERQ" localSheetId="3">file</definedName>
    <definedName name="QWERQ">file</definedName>
    <definedName name="qwr" localSheetId="11">file</definedName>
    <definedName name="qwr" localSheetId="4">file</definedName>
    <definedName name="qwr" localSheetId="13">file</definedName>
    <definedName name="qwr" localSheetId="3">file</definedName>
    <definedName name="qwr">file</definedName>
    <definedName name="QY" localSheetId="11">file</definedName>
    <definedName name="QY" localSheetId="4">file</definedName>
    <definedName name="QY" localSheetId="13">file</definedName>
    <definedName name="QY" localSheetId="3">file</definedName>
    <definedName name="QY">file</definedName>
    <definedName name="RA">#N/A</definedName>
    <definedName name="RANGE1">#N/A</definedName>
    <definedName name="RANGE2">#N/A</definedName>
    <definedName name="RB">#N/A</definedName>
    <definedName name="RE">#REF!</definedName>
    <definedName name="REAT_M3">#REF!</definedName>
    <definedName name="REAT_M3BA">#REF!</definedName>
    <definedName name="REAT_MES">#REF!</definedName>
    <definedName name="Recup.">#REF!</definedName>
    <definedName name="REDONDEO">#REF!</definedName>
    <definedName name="REFIN">#REF!</definedName>
    <definedName name="RELACION_GASTOS_A.O.M">#REF!</definedName>
    <definedName name="RELACION_GASTOS_A.O.M_TOTAL">#REF!</definedName>
    <definedName name="RELLENO">#REF!</definedName>
    <definedName name="RELOBRAS">#REF!</definedName>
    <definedName name="RENT">#REF!</definedName>
    <definedName name="RENT2">#REF!</definedName>
    <definedName name="rent3">#REF!</definedName>
    <definedName name="RENTAL">#REF!</definedName>
    <definedName name="REPDIV">#REF!</definedName>
    <definedName name="REPOCALC">#REF!</definedName>
    <definedName name="REPOPRO">#REF!</definedName>
    <definedName name="REPSUB">#REF!</definedName>
    <definedName name="RESBCE">#REF!</definedName>
    <definedName name="RESETCOL">#N/A</definedName>
    <definedName name="RESFYU">#REF!</definedName>
    <definedName name="RESPYG">#REF!</definedName>
    <definedName name="RESREL">#REF!</definedName>
    <definedName name="RESUMENNUEVO">#REF!</definedName>
    <definedName name="RESUMO">#N/A</definedName>
    <definedName name="RF">#N/A</definedName>
    <definedName name="rfd" localSheetId="11">file</definedName>
    <definedName name="rfd" localSheetId="4">file</definedName>
    <definedName name="rfd" localSheetId="13">file</definedName>
    <definedName name="rfd" localSheetId="3">file</definedName>
    <definedName name="rfd">file</definedName>
    <definedName name="RFP" localSheetId="4">#REF!</definedName>
    <definedName name="RFP">#REF!</definedName>
    <definedName name="RFPC">#REF!</definedName>
    <definedName name="rft" localSheetId="11">file</definedName>
    <definedName name="rft" localSheetId="4">file</definedName>
    <definedName name="rft" localSheetId="13">file</definedName>
    <definedName name="rft" localSheetId="3">file</definedName>
    <definedName name="rft">file</definedName>
    <definedName name="RFTITLE" localSheetId="4">#REF!</definedName>
    <definedName name="RFTITLE">#REF!</definedName>
    <definedName name="ROTBEEP">#N/A</definedName>
    <definedName name="ROTEQ">#N/A</definedName>
    <definedName name="ROTEQ1">#N/A</definedName>
    <definedName name="ROTFIS1">#N/A</definedName>
    <definedName name="ROTFIS2">#N/A</definedName>
    <definedName name="ROTFIS3">#N/A</definedName>
    <definedName name="ROTFORM">#N/A</definedName>
    <definedName name="ROTNOM">#N/A</definedName>
    <definedName name="ROTPERC">#N/A</definedName>
    <definedName name="ROTRISC">#N/A</definedName>
    <definedName name="ROTSOMA1">#N/A</definedName>
    <definedName name="ROTTOTALGER">#N/A</definedName>
    <definedName name="RP">#REF!</definedName>
    <definedName name="rrr" localSheetId="4" hidden="1">{"'Sheet1'!$A$1:$G$85"}</definedName>
    <definedName name="rrr" localSheetId="6" hidden="1">{"'Sheet1'!$A$1:$G$85"}</definedName>
    <definedName name="rrr" localSheetId="1" hidden="1">{"'Sheet1'!$A$1:$G$85"}</definedName>
    <definedName name="rrr" hidden="1">{"'Sheet1'!$A$1:$G$85"}</definedName>
    <definedName name="RRRRRRR" localSheetId="4" hidden="1">{"'Sheet1'!$A$1:$G$85"}</definedName>
    <definedName name="RRRRRRR" localSheetId="6" hidden="1">{"'Sheet1'!$A$1:$G$85"}</definedName>
    <definedName name="RRRRRRR" localSheetId="1" hidden="1">{"'Sheet1'!$A$1:$G$85"}</definedName>
    <definedName name="RRRRRRR" hidden="1">{"'Sheet1'!$A$1:$G$85"}</definedName>
    <definedName name="rtj" hidden="1">#REF!</definedName>
    <definedName name="s" localSheetId="1" hidden="1">#REF!</definedName>
    <definedName name="S">#REF!</definedName>
    <definedName name="saaaaaaaaaaa" localSheetId="11">file</definedName>
    <definedName name="saaaaaaaaaaa" localSheetId="4">file</definedName>
    <definedName name="saaaaaaaaaaa" localSheetId="13">file</definedName>
    <definedName name="saaaaaaaaaaa" localSheetId="3">file</definedName>
    <definedName name="saaaaaaaaaaa">file</definedName>
    <definedName name="SADELEC" localSheetId="4">#REF!</definedName>
    <definedName name="SADELEC">#REF!</definedName>
    <definedName name="SAE">#REF!</definedName>
    <definedName name="SAER">#REF!</definedName>
    <definedName name="Salário_Proposto">#REF!</definedName>
    <definedName name="Salários">#REF!</definedName>
    <definedName name="SALVAMENTO">#N/A</definedName>
    <definedName name="SAPBEXrevision" hidden="1">1</definedName>
    <definedName name="SAPBEXsysID" hidden="1">"BWP"</definedName>
    <definedName name="sasdg" localSheetId="11">file</definedName>
    <definedName name="sasdg" localSheetId="4">file</definedName>
    <definedName name="sasdg" localSheetId="13">file</definedName>
    <definedName name="sasdg" localSheetId="3">file</definedName>
    <definedName name="sasdg">file</definedName>
    <definedName name="SCREEN" localSheetId="4">#REF!</definedName>
    <definedName name="SCREEN">#REF!</definedName>
    <definedName name="SDAFE" localSheetId="11">file</definedName>
    <definedName name="SDAFE" localSheetId="4">file</definedName>
    <definedName name="SDAFE" localSheetId="13">file</definedName>
    <definedName name="SDAFE" localSheetId="3">file</definedName>
    <definedName name="SDAFE">file</definedName>
    <definedName name="sdfb" localSheetId="11">file</definedName>
    <definedName name="sdfb" localSheetId="4">file</definedName>
    <definedName name="sdfb" localSheetId="13">file</definedName>
    <definedName name="sdfb" localSheetId="3">file</definedName>
    <definedName name="sdfb">file</definedName>
    <definedName name="SDFE" localSheetId="11">file</definedName>
    <definedName name="SDFE" localSheetId="4">file</definedName>
    <definedName name="SDFE" localSheetId="13">file</definedName>
    <definedName name="SDFE" localSheetId="3">file</definedName>
    <definedName name="SDFE">file</definedName>
    <definedName name="sdfsd">#REF!</definedName>
    <definedName name="SE" localSheetId="4">#REF!</definedName>
    <definedName name="SE">#REF!</definedName>
    <definedName name="sebas" hidden="1">#REF!</definedName>
    <definedName name="SEE" localSheetId="11">file</definedName>
    <definedName name="SEE" localSheetId="4">file</definedName>
    <definedName name="SEE" localSheetId="13">file</definedName>
    <definedName name="SEE" localSheetId="3">file</definedName>
    <definedName name="SEE">file</definedName>
    <definedName name="seeeeeeeeeeee" localSheetId="11">file</definedName>
    <definedName name="seeeeeeeeeeee" localSheetId="4">file</definedName>
    <definedName name="seeeeeeeeeeee" localSheetId="13">file</definedName>
    <definedName name="seeeeeeeeeeee" localSheetId="3">file</definedName>
    <definedName name="seeeeeeeeeeee">file</definedName>
    <definedName name="SEG" localSheetId="4">#REF!</definedName>
    <definedName name="SEG">#REF!</definedName>
    <definedName name="semana">#REF!</definedName>
    <definedName name="SEMANAS">#REF!</definedName>
    <definedName name="SENSIBILIDADES">#REF!</definedName>
    <definedName name="Septiemb" localSheetId="4" hidden="1">{#N/A,#N/A,FALSE,"GRAFICO";#N/A,#N/A,FALSE,"CAJA (2)";#N/A,#N/A,FALSE,"TERCEROS-PROMEDIO";#N/A,#N/A,FALSE,"CAJA";#N/A,#N/A,FALSE,"INGRESOS1995-2003";#N/A,#N/A,FALSE,"GASTOS1995-2003"}</definedName>
    <definedName name="Septiemb" localSheetId="6" hidden="1">{#N/A,#N/A,FALSE,"GRAFICO";#N/A,#N/A,FALSE,"CAJA (2)";#N/A,#N/A,FALSE,"TERCEROS-PROMEDIO";#N/A,#N/A,FALSE,"CAJA";#N/A,#N/A,FALSE,"INGRESOS1995-2003";#N/A,#N/A,FALSE,"GASTOS1995-2003"}</definedName>
    <definedName name="Septiemb" localSheetId="1" hidden="1">{#N/A,#N/A,FALSE,"GRAFICO";#N/A,#N/A,FALSE,"CAJA (2)";#N/A,#N/A,FALSE,"TERCEROS-PROMEDIO";#N/A,#N/A,FALSE,"CAJA";#N/A,#N/A,FALSE,"INGRESOS1995-2003";#N/A,#N/A,FALSE,"GASTOS1995-2003"}</definedName>
    <definedName name="Septiemb" hidden="1">{#N/A,#N/A,FALSE,"GRAFICO";#N/A,#N/A,FALSE,"CAJA (2)";#N/A,#N/A,FALSE,"TERCEROS-PROMEDIO";#N/A,#N/A,FALSE,"CAJA";#N/A,#N/A,FALSE,"INGRESOS1995-2003";#N/A,#N/A,FALSE,"GASTOS1995-2003"}</definedName>
    <definedName name="SHA">#REF!</definedName>
    <definedName name="SHARED_FORMULA_0">#N/A</definedName>
    <definedName name="SHARED_FORMULA_1">#N/A</definedName>
    <definedName name="SHARED_FORMULA_10">#N/A</definedName>
    <definedName name="SHARED_FORMULA_11">#N/A</definedName>
    <definedName name="SHARED_FORMULA_12">#N/A</definedName>
    <definedName name="SHARED_FORMULA_2">#N/A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M">#REF!</definedName>
    <definedName name="smi" hidden="1">#REF!</definedName>
    <definedName name="SOMA2GER">#N/A</definedName>
    <definedName name="SOMAGER">#N/A</definedName>
    <definedName name="SP">#REF!</definedName>
    <definedName name="spacers">#REF!</definedName>
    <definedName name="ss">#REF!</definedName>
    <definedName name="ssdddff">#REF!</definedName>
    <definedName name="ssde44">#REF!</definedName>
    <definedName name="ST">#REF!</definedName>
    <definedName name="START">#REF!</definedName>
    <definedName name="STEEL">#REF!</definedName>
    <definedName name="Strike" localSheetId="6">#REF!</definedName>
    <definedName name="Strike">#REF!</definedName>
    <definedName name="SUBROTIMP">#N/A</definedName>
    <definedName name="SUBROTIMP1">#N/A</definedName>
    <definedName name="SUBTOTALES">#REF!</definedName>
    <definedName name="SUBTRA">#REF!</definedName>
    <definedName name="SUNHH">#N/A</definedName>
    <definedName name="SUNHH1">#N/A</definedName>
    <definedName name="SUP">#REF!</definedName>
    <definedName name="supues">#REF!</definedName>
    <definedName name="Supuestos">#REF!</definedName>
    <definedName name="T">#REF!</definedName>
    <definedName name="T_205">#REF!</definedName>
    <definedName name="T_312">#REF!</definedName>
    <definedName name="TAB">#N/A</definedName>
    <definedName name="tabela">#REF!</definedName>
    <definedName name="TABELAA">#REF!</definedName>
    <definedName name="tabelaa0">#REF!</definedName>
    <definedName name="Tabelaa1">#REF!</definedName>
    <definedName name="Tabelaa2">#REF!</definedName>
    <definedName name="tabelab">#REF!</definedName>
    <definedName name="tabelab0">#REF!</definedName>
    <definedName name="TABELAD1">#REF!</definedName>
    <definedName name="TABELAD2">#REF!</definedName>
    <definedName name="TABELAD3">#REF!</definedName>
    <definedName name="TABELAD4">#REF!</definedName>
    <definedName name="TABELAS">#N/A</definedName>
    <definedName name="Tabla">#REF!</definedName>
    <definedName name="TABLA1">#REF!</definedName>
    <definedName name="TABLA2">#REF!</definedName>
    <definedName name="TABLA3">#REF!</definedName>
    <definedName name="tabla4">#REF!</definedName>
    <definedName name="TABLAS_DE_PRECIOS">#REF!</definedName>
    <definedName name="TABLE">#N/A</definedName>
    <definedName name="TACF">#REF!</definedName>
    <definedName name="TACI">#REF!</definedName>
    <definedName name="TACR">#REF!</definedName>
    <definedName name="TACS">#REF!</definedName>
    <definedName name="TARIFAS">#REF!</definedName>
    <definedName name="TARM">#REF!</definedName>
    <definedName name="TASA">#REF!</definedName>
    <definedName name="TASATOT">#REF!</definedName>
    <definedName name="TC" localSheetId="4" hidden="1">{#N/A,#N/A,FALSE,"GRAFICO";#N/A,#N/A,FALSE,"CAJA (2)";#N/A,#N/A,FALSE,"TERCEROS-PROMEDIO";#N/A,#N/A,FALSE,"CAJA";#N/A,#N/A,FALSE,"INGRESOS1995-2003";#N/A,#N/A,FALSE,"GASTOS1995-2003"}</definedName>
    <definedName name="TC" localSheetId="6" hidden="1">{#N/A,#N/A,FALSE,"GRAFICO";#N/A,#N/A,FALSE,"CAJA (2)";#N/A,#N/A,FALSE,"TERCEROS-PROMEDIO";#N/A,#N/A,FALSE,"CAJA";#N/A,#N/A,FALSE,"INGRESOS1995-2003";#N/A,#N/A,FALSE,"GASTOS1995-2003"}</definedName>
    <definedName name="TC" localSheetId="1" hidden="1">{#N/A,#N/A,FALSE,"GRAFICO";#N/A,#N/A,FALSE,"CAJA (2)";#N/A,#N/A,FALSE,"TERCEROS-PROMEDIO";#N/A,#N/A,FALSE,"CAJA";#N/A,#N/A,FALSE,"INGRESOS1995-2003";#N/A,#N/A,FALSE,"GASTOS1995-2003"}</definedName>
    <definedName name="TC" hidden="1">{#N/A,#N/A,FALSE,"GRAFICO";#N/A,#N/A,FALSE,"CAJA (2)";#N/A,#N/A,FALSE,"TERCEROS-PROMEDIO";#N/A,#N/A,FALSE,"CAJA";#N/A,#N/A,FALSE,"INGRESOS1995-2003";#N/A,#N/A,FALSE,"GASTOS1995-2003"}</definedName>
    <definedName name="TC_COP_USD">#REF!</definedName>
    <definedName name="TC_EUR_USD">#REF!</definedName>
    <definedName name="TC_PEN_USD">#REF!</definedName>
    <definedName name="TD">#REF!</definedName>
    <definedName name="TELABRANCO">#N/A</definedName>
    <definedName name="TELAPRES">#N/A</definedName>
    <definedName name="TELAS">#N/A</definedName>
    <definedName name="TEMPORAL">#REF!</definedName>
    <definedName name="tenf">#REF!</definedName>
    <definedName name="tenp">#REF!</definedName>
    <definedName name="TENSIONES">#REF!</definedName>
    <definedName name="TENSIONES1">#REF!</definedName>
    <definedName name="TEST0">#REF!</definedName>
    <definedName name="teste">#REF!</definedName>
    <definedName name="testeb" localSheetId="11">file</definedName>
    <definedName name="testeb" localSheetId="4">file</definedName>
    <definedName name="testeb" localSheetId="13">file</definedName>
    <definedName name="testeb" localSheetId="3">file</definedName>
    <definedName name="testeb">file</definedName>
    <definedName name="TESTHKEY" localSheetId="4">#REF!</definedName>
    <definedName name="TESTHKEY">#REF!</definedName>
    <definedName name="TESTKEYS">#REF!</definedName>
    <definedName name="TESTVKEY">#REF!</definedName>
    <definedName name="TF">#REF!</definedName>
    <definedName name="TFIN">#REF!</definedName>
    <definedName name="TG">#REF!</definedName>
    <definedName name="TI">#REF!</definedName>
    <definedName name="TIM" localSheetId="11">file</definedName>
    <definedName name="TIM" localSheetId="4">file</definedName>
    <definedName name="TIM" localSheetId="13">file</definedName>
    <definedName name="TIM" localSheetId="3">file</definedName>
    <definedName name="TIM">file</definedName>
    <definedName name="TIME1" localSheetId="4">#REF!</definedName>
    <definedName name="TIME1">#REF!</definedName>
    <definedName name="TIME2">#REF!</definedName>
    <definedName name="TINI">#REF!</definedName>
    <definedName name="TIPO">#REF!</definedName>
    <definedName name="TIPO_EXT">#REF!</definedName>
    <definedName name="TIPO_FUND">#REF!</definedName>
    <definedName name="TIPO_PES">#REF!</definedName>
    <definedName name="tipoc">#REF!</definedName>
    <definedName name="TIPOOBR">#REF!</definedName>
    <definedName name="TIR">#REF!</definedName>
    <definedName name="TITULO">#REF!</definedName>
    <definedName name="_xlnm.Print_Titles" localSheetId="0">Programacion!$2:$9</definedName>
    <definedName name="_xlnm.Print_Titles">#N/A</definedName>
    <definedName name="Títulos_a_imprimir_IM">"#ref!"</definedName>
    <definedName name="TK">#REF!</definedName>
    <definedName name="tkio" hidden="1">#REF!</definedName>
    <definedName name="tno_1">#REF!</definedName>
    <definedName name="tno_10">#REF!</definedName>
    <definedName name="tno_100">#REF!</definedName>
    <definedName name="tno_101">#REF!</definedName>
    <definedName name="tno_102">#REF!</definedName>
    <definedName name="tno_103">#REF!</definedName>
    <definedName name="tno_104">#REF!</definedName>
    <definedName name="tno_105">#REF!</definedName>
    <definedName name="tno_106">#REF!</definedName>
    <definedName name="tno_107">#REF!</definedName>
    <definedName name="tno_108">#REF!</definedName>
    <definedName name="tno_109">#REF!</definedName>
    <definedName name="tno_11">#REF!</definedName>
    <definedName name="tno_110">#REF!</definedName>
    <definedName name="tno_111">#REF!</definedName>
    <definedName name="tno_112">#REF!</definedName>
    <definedName name="tno_113">#REF!</definedName>
    <definedName name="tno_114">#REF!</definedName>
    <definedName name="tno_115">#REF!</definedName>
    <definedName name="tno_116">#REF!</definedName>
    <definedName name="tno_117">#REF!</definedName>
    <definedName name="tno_118">#REF!</definedName>
    <definedName name="tno_119">#REF!</definedName>
    <definedName name="tno_12">#REF!</definedName>
    <definedName name="tno_120">#REF!</definedName>
    <definedName name="tno_121">#REF!</definedName>
    <definedName name="tno_122">#REF!</definedName>
    <definedName name="tno_123">#REF!</definedName>
    <definedName name="tno_124">#REF!</definedName>
    <definedName name="tno_125">#REF!</definedName>
    <definedName name="tno_126">#REF!</definedName>
    <definedName name="tno_127">#REF!</definedName>
    <definedName name="tno_128">#REF!</definedName>
    <definedName name="tno_129">#REF!</definedName>
    <definedName name="tno_13">#REF!</definedName>
    <definedName name="tno_130">#REF!</definedName>
    <definedName name="tno_131">#REF!</definedName>
    <definedName name="tno_132">#REF!</definedName>
    <definedName name="tno_133">#REF!</definedName>
    <definedName name="tno_134">#REF!</definedName>
    <definedName name="tno_135">#REF!</definedName>
    <definedName name="tno_136">#REF!</definedName>
    <definedName name="tno_137">#REF!</definedName>
    <definedName name="tno_138">#REF!</definedName>
    <definedName name="tno_139">#REF!</definedName>
    <definedName name="tno_14">#REF!</definedName>
    <definedName name="tno_140">#REF!</definedName>
    <definedName name="tno_141">#REF!</definedName>
    <definedName name="tno_142">#REF!</definedName>
    <definedName name="tno_143">#REF!</definedName>
    <definedName name="tno_144">#REF!</definedName>
    <definedName name="tno_145">#REF!</definedName>
    <definedName name="tno_146">#REF!</definedName>
    <definedName name="tno_147">#REF!</definedName>
    <definedName name="tno_148">#REF!</definedName>
    <definedName name="tno_149">#REF!</definedName>
    <definedName name="tno_15">#REF!</definedName>
    <definedName name="tno_150">#REF!</definedName>
    <definedName name="tno_151">#REF!</definedName>
    <definedName name="tno_152">#REF!</definedName>
    <definedName name="tno_153">#REF!</definedName>
    <definedName name="tno_154">#REF!</definedName>
    <definedName name="tno_155">#REF!</definedName>
    <definedName name="tno_156">#REF!</definedName>
    <definedName name="tno_157">#REF!</definedName>
    <definedName name="tno_158">#REF!</definedName>
    <definedName name="tno_159">#REF!</definedName>
    <definedName name="tno_16">#REF!</definedName>
    <definedName name="tno_160">#REF!</definedName>
    <definedName name="tno_161">#REF!</definedName>
    <definedName name="tno_162">#REF!</definedName>
    <definedName name="tno_163">#REF!</definedName>
    <definedName name="tno_164">#REF!</definedName>
    <definedName name="tno_165">#REF!</definedName>
    <definedName name="tno_166">#REF!</definedName>
    <definedName name="tno_167">#REF!</definedName>
    <definedName name="tno_168">#REF!</definedName>
    <definedName name="tno_169">#REF!</definedName>
    <definedName name="tno_17">#REF!</definedName>
    <definedName name="tno_170">#REF!</definedName>
    <definedName name="tno_171">#REF!</definedName>
    <definedName name="tno_172">#REF!</definedName>
    <definedName name="tno_173">#REF!</definedName>
    <definedName name="tno_174">#REF!</definedName>
    <definedName name="tno_175">#REF!</definedName>
    <definedName name="tno_176">#REF!</definedName>
    <definedName name="tno_177">#REF!</definedName>
    <definedName name="tno_178">#REF!</definedName>
    <definedName name="tno_179">#REF!</definedName>
    <definedName name="tno_18">#REF!</definedName>
    <definedName name="tno_180">#REF!</definedName>
    <definedName name="tno_181">#REF!</definedName>
    <definedName name="tno_182">#REF!</definedName>
    <definedName name="tno_183">#REF!</definedName>
    <definedName name="tno_184">#REF!</definedName>
    <definedName name="tno_185">#REF!</definedName>
    <definedName name="tno_186">#REF!</definedName>
    <definedName name="tno_187">#REF!</definedName>
    <definedName name="tno_188">#REF!</definedName>
    <definedName name="tno_189">#REF!</definedName>
    <definedName name="tno_19">#REF!</definedName>
    <definedName name="tno_190V">#REF!</definedName>
    <definedName name="tno_191V">#REF!</definedName>
    <definedName name="tno_192V">#REF!</definedName>
    <definedName name="tno_193V">#REF!</definedName>
    <definedName name="tno_194V">#REF!</definedName>
    <definedName name="tno_195">#REF!</definedName>
    <definedName name="tno_196">#REF!</definedName>
    <definedName name="tno_197">#REF!</definedName>
    <definedName name="tno_198">#REF!</definedName>
    <definedName name="tno_199">#REF!</definedName>
    <definedName name="tno_2">#REF!</definedName>
    <definedName name="tno_20">#REF!</definedName>
    <definedName name="tno_200V">#REF!</definedName>
    <definedName name="tno_201V">#REF!</definedName>
    <definedName name="tno_21">#REF!</definedName>
    <definedName name="tno_22">#REF!</definedName>
    <definedName name="tno_23">#REF!</definedName>
    <definedName name="tno_24">#REF!</definedName>
    <definedName name="tno_25">#REF!</definedName>
    <definedName name="tno_26">#REF!</definedName>
    <definedName name="tno_27">#REF!</definedName>
    <definedName name="tno_28">#REF!</definedName>
    <definedName name="tno_29">#REF!</definedName>
    <definedName name="tno_3">#REF!</definedName>
    <definedName name="tno_30">#REF!</definedName>
    <definedName name="tno_31">#REF!</definedName>
    <definedName name="tno_32">#REF!</definedName>
    <definedName name="tno_33">#REF!</definedName>
    <definedName name="tno_34">#REF!</definedName>
    <definedName name="tno_35">#REF!</definedName>
    <definedName name="tno_36">#REF!</definedName>
    <definedName name="tno_37">#REF!</definedName>
    <definedName name="tno_38">#REF!</definedName>
    <definedName name="tno_39">#REF!</definedName>
    <definedName name="tno_4">#REF!</definedName>
    <definedName name="tno_40">#REF!</definedName>
    <definedName name="tno_41">#REF!</definedName>
    <definedName name="tno_42">#REF!</definedName>
    <definedName name="tno_43">#REF!</definedName>
    <definedName name="tno_44">#REF!</definedName>
    <definedName name="tno_45">#REF!</definedName>
    <definedName name="tno_46">#REF!</definedName>
    <definedName name="tno_47">#REF!</definedName>
    <definedName name="tno_48">#REF!</definedName>
    <definedName name="tno_49">#REF!</definedName>
    <definedName name="tno_5">#REF!</definedName>
    <definedName name="tno_50">#REF!</definedName>
    <definedName name="tno_51">#REF!</definedName>
    <definedName name="tno_52">#REF!</definedName>
    <definedName name="tno_53">#REF!</definedName>
    <definedName name="tno_54">#REF!</definedName>
    <definedName name="tno_55">#REF!</definedName>
    <definedName name="tno_56">#REF!</definedName>
    <definedName name="tno_57">#REF!</definedName>
    <definedName name="tno_58">#REF!</definedName>
    <definedName name="tno_59">#REF!</definedName>
    <definedName name="tno_6">#REF!</definedName>
    <definedName name="tno_60">#REF!</definedName>
    <definedName name="tno_61">#REF!</definedName>
    <definedName name="tno_62">#REF!</definedName>
    <definedName name="tno_63">#REF!</definedName>
    <definedName name="tno_64">#REF!</definedName>
    <definedName name="tno_65">#REF!</definedName>
    <definedName name="tno_66">#REF!</definedName>
    <definedName name="tno_67">#REF!</definedName>
    <definedName name="tno_68">#REF!</definedName>
    <definedName name="tno_69">#REF!</definedName>
    <definedName name="tno_7">#REF!</definedName>
    <definedName name="tno_70">#REF!</definedName>
    <definedName name="tno_71">#REF!</definedName>
    <definedName name="tno_72">#REF!</definedName>
    <definedName name="tno_73">#REF!</definedName>
    <definedName name="tno_74">#REF!</definedName>
    <definedName name="tno_75">#REF!</definedName>
    <definedName name="tno_76">#REF!</definedName>
    <definedName name="tno_77">#REF!</definedName>
    <definedName name="tno_78">#REF!</definedName>
    <definedName name="tno_79">#REF!</definedName>
    <definedName name="tno_8">#REF!</definedName>
    <definedName name="tno_80">#REF!</definedName>
    <definedName name="tno_81">#REF!</definedName>
    <definedName name="tno_82">#REF!</definedName>
    <definedName name="tno_83">#REF!</definedName>
    <definedName name="tno_84">#REF!</definedName>
    <definedName name="tno_85">#REF!</definedName>
    <definedName name="tno_86">#REF!</definedName>
    <definedName name="tno_87">#REF!</definedName>
    <definedName name="tno_88">#REF!</definedName>
    <definedName name="tno_89">#REF!</definedName>
    <definedName name="tno_9">#REF!</definedName>
    <definedName name="tno_90">#REF!</definedName>
    <definedName name="tno_91">#REF!</definedName>
    <definedName name="tno_92">#REF!</definedName>
    <definedName name="tno_93">#REF!</definedName>
    <definedName name="tno_94">#REF!</definedName>
    <definedName name="tno_95">#REF!</definedName>
    <definedName name="tno_96">#REF!</definedName>
    <definedName name="tno_97">#REF!</definedName>
    <definedName name="tno_98">#REF!</definedName>
    <definedName name="tno_99">#REF!</definedName>
    <definedName name="tno190V">#REF!</definedName>
    <definedName name="tno191V">#REF!</definedName>
    <definedName name="tno192V">#REF!</definedName>
    <definedName name="tno193V">#REF!</definedName>
    <definedName name="tno194V">#REF!</definedName>
    <definedName name="tno200V">#REF!</definedName>
    <definedName name="tno201V">#REF!</definedName>
    <definedName name="TollEquipment" localSheetId="6">#REF!</definedName>
    <definedName name="TollEquipment">#REF!</definedName>
    <definedName name="TOPKM">#REF!</definedName>
    <definedName name="TOPKM2">#REF!</definedName>
    <definedName name="TOPMES">#REF!</definedName>
    <definedName name="TOPMES2">#REF!</definedName>
    <definedName name="TORRE">#REF!</definedName>
    <definedName name="Torre_E_Concluida">#REF!</definedName>
    <definedName name="Torres205a311">#REF!</definedName>
    <definedName name="Torres312a416">#REF!</definedName>
    <definedName name="Tot_Concret_Conclui">#REF!</definedName>
    <definedName name="Total_Torres">#REF!</definedName>
    <definedName name="TOTALEQ">#N/A</definedName>
    <definedName name="TOTALES">#REF!</definedName>
    <definedName name="TOTALGER">#REF!</definedName>
    <definedName name="TOTALHORAS">#REF!</definedName>
    <definedName name="TOTFORN">#REF!</definedName>
    <definedName name="TOTHHFUN">#N/A</definedName>
    <definedName name="TOTHORASGER">#N/A</definedName>
    <definedName name="TOTPER">#REF!</definedName>
    <definedName name="TPEADS">#REF!</definedName>
    <definedName name="TPVCR">#REF!</definedName>
    <definedName name="TPVCS">#REF!</definedName>
    <definedName name="TR" localSheetId="11">file</definedName>
    <definedName name="TR" localSheetId="4">file</definedName>
    <definedName name="TR" localSheetId="13">file</definedName>
    <definedName name="TR" localSheetId="3">file</definedName>
    <definedName name="TR">file</definedName>
    <definedName name="TRA">#REF!</definedName>
    <definedName name="TRAMO" hidden="1">#REF!</definedName>
    <definedName name="Tramo3" localSheetId="6">#REF!</definedName>
    <definedName name="Tramo3">#REF!</definedName>
    <definedName name="Tramo4" localSheetId="6">#REF!</definedName>
    <definedName name="Tramo4">#REF!</definedName>
    <definedName name="TRANSPORTE1">#REF!</definedName>
    <definedName name="TRANSPORTE2">#REF!</definedName>
    <definedName name="TRANSPORTE3">#REF!</definedName>
    <definedName name="TRANSPORTE4">#REF!</definedName>
    <definedName name="TRANSPORTE5">#REF!</definedName>
    <definedName name="TRAPAR">#REF!</definedName>
    <definedName name="trkop" hidden="1">#REF!</definedName>
    <definedName name="TRM">#REF!</definedName>
    <definedName name="TRM25sep97" localSheetId="6">#REF!</definedName>
    <definedName name="TRM25sep97">#REF!</definedName>
    <definedName name="TRY" localSheetId="11">file</definedName>
    <definedName name="TRY" localSheetId="4">file</definedName>
    <definedName name="TRY" localSheetId="13">file</definedName>
    <definedName name="TRY" localSheetId="3">file</definedName>
    <definedName name="TRY">file</definedName>
    <definedName name="TSFR2" localSheetId="4">#REF!</definedName>
    <definedName name="TSFR2">#REF!</definedName>
    <definedName name="TSFR3">#REF!</definedName>
    <definedName name="TT">#REF!</definedName>
    <definedName name="Ttorres">#REF!</definedName>
    <definedName name="TYU">#REF!</definedName>
    <definedName name="TYUTY">#REF!</definedName>
    <definedName name="U">#N/A</definedName>
    <definedName name="ui" localSheetId="11">file</definedName>
    <definedName name="ui" localSheetId="4">file</definedName>
    <definedName name="ui" localSheetId="13">file</definedName>
    <definedName name="ui" localSheetId="3">file</definedName>
    <definedName name="ui">file</definedName>
    <definedName name="uiy" localSheetId="11">file</definedName>
    <definedName name="uiy" localSheetId="4">file</definedName>
    <definedName name="uiy" localSheetId="13">file</definedName>
    <definedName name="uiy" localSheetId="3">file</definedName>
    <definedName name="uiy">file</definedName>
    <definedName name="UNO" localSheetId="4">#REF!</definedName>
    <definedName name="UNO">#REF!</definedName>
    <definedName name="UTIL" localSheetId="4">#REF!</definedName>
    <definedName name="UTIL">#REF!</definedName>
    <definedName name="v" localSheetId="4">#REF!</definedName>
    <definedName name="v">#REF!</definedName>
    <definedName name="V._R.">#REF!</definedName>
    <definedName name="V178TAP.XLS" localSheetId="11">file</definedName>
    <definedName name="V178TAP.XLS" localSheetId="4">file</definedName>
    <definedName name="V178TAP.XLS" localSheetId="13">file</definedName>
    <definedName name="V178TAP.XLS" localSheetId="3">file</definedName>
    <definedName name="V178TAP.XLS">file</definedName>
    <definedName name="VALAIU" localSheetId="4">#REF!</definedName>
    <definedName name="VALAIU">#REF!</definedName>
    <definedName name="VALHER">#REF!</definedName>
    <definedName name="VALHH">#N/A</definedName>
    <definedName name="VALHH1">#N/A</definedName>
    <definedName name="VALHH2">#N/A</definedName>
    <definedName name="VALHH3">#N/A</definedName>
    <definedName name="VALHH4">#N/A</definedName>
    <definedName name="VALHHGER">#N/A</definedName>
    <definedName name="Valores">#REF!</definedName>
    <definedName name="ValoresPrevistos">#REF!</definedName>
    <definedName name="ValoresRealizados">#REF!</definedName>
    <definedName name="VALTRA">#REF!</definedName>
    <definedName name="VANO">#REF!</definedName>
    <definedName name="VAOS">#REF!</definedName>
    <definedName name="veh" hidden="1">#REF!</definedName>
    <definedName name="VF">#REF!,#REF!,#REF!</definedName>
    <definedName name="VHER1">#REF!</definedName>
    <definedName name="VHER2">#REF!</definedName>
    <definedName name="VHER3">#REF!</definedName>
    <definedName name="VHER4">#REF!</definedName>
    <definedName name="VHER5">#REF!</definedName>
    <definedName name="VIATICOS">#REF!</definedName>
    <definedName name="VMAN1">#REF!</definedName>
    <definedName name="VMAN10">#REF!</definedName>
    <definedName name="VMAN2">#REF!</definedName>
    <definedName name="VMAN3">#REF!</definedName>
    <definedName name="VMAN4">#REF!</definedName>
    <definedName name="VMAN5">#REF!</definedName>
    <definedName name="VMAN6">#REF!</definedName>
    <definedName name="VMAN7">#REF!</definedName>
    <definedName name="VMAN8">#REF!</definedName>
    <definedName name="VMAN9">#REF!</definedName>
    <definedName name="VNP">#REF!</definedName>
    <definedName name="VOtrosIngresosYEgresos" localSheetId="6">#REF!</definedName>
    <definedName name="VOtrosIngresosYEgresos">#REF!</definedName>
    <definedName name="VR_OPGW">#REF!</definedName>
    <definedName name="vrcg">#REF!</definedName>
    <definedName name="vrfo">#REF!</definedName>
    <definedName name="VTRA1">#REF!</definedName>
    <definedName name="VTRA10">#REF!</definedName>
    <definedName name="VTRA2">#REF!</definedName>
    <definedName name="VTRA3">#REF!</definedName>
    <definedName name="VTRA4">#REF!</definedName>
    <definedName name="VTRA5">#REF!</definedName>
    <definedName name="VTRA6">#REF!</definedName>
    <definedName name="VTRA7">#REF!</definedName>
    <definedName name="VTRA8">#REF!</definedName>
    <definedName name="VTRA9">#REF!</definedName>
    <definedName name="vv">#REF!</definedName>
    <definedName name="vvvv" localSheetId="4" hidden="1">{"'Sheet1'!$A$1:$G$85"}</definedName>
    <definedName name="vvvv" localSheetId="6" hidden="1">{"'Sheet1'!$A$1:$G$85"}</definedName>
    <definedName name="vvvv" localSheetId="1" hidden="1">{"'Sheet1'!$A$1:$G$85"}</definedName>
    <definedName name="vvvv" hidden="1">{"'Sheet1'!$A$1:$G$85"}</definedName>
    <definedName name="w" localSheetId="4" hidden="1">{"PYGT",#N/A,FALSE,"PYG";"ACTIT",#N/A,FALSE,"BCE_GRAL-ACTIVO";"PASIT",#N/A,FALSE,"BCE_GRAL-PASIVO-PATRIM";"CAJAT",#N/A,FALSE,"CAJA"}</definedName>
    <definedName name="w" localSheetId="6" hidden="1">{"PYGT",#N/A,FALSE,"PYG";"ACTIT",#N/A,FALSE,"BCE_GRAL-ACTIVO";"PASIT",#N/A,FALSE,"BCE_GRAL-PASIVO-PATRIM";"CAJAT",#N/A,FALSE,"CAJA"}</definedName>
    <definedName name="w" localSheetId="1" hidden="1">{"PYGT",#N/A,FALSE,"PYG";"ACTIT",#N/A,FALSE,"BCE_GRAL-ACTIVO";"PASIT",#N/A,FALSE,"BCE_GRAL-PASIVO-PATRIM";"CAJAT",#N/A,FALSE,"CAJA"}</definedName>
    <definedName name="w" hidden="1">{"PYGT",#N/A,FALSE,"PYG";"ACTIT",#N/A,FALSE,"BCE_GRAL-ACTIVO";"PASIT",#N/A,FALSE,"BCE_GRAL-PASIVO-PATRIM";"CAJAT",#N/A,FALSE,"CAJA"}</definedName>
    <definedName name="wang" hidden="1">#REF!</definedName>
    <definedName name="wdse" localSheetId="11">file</definedName>
    <definedName name="wdse" localSheetId="4">file</definedName>
    <definedName name="wdse" localSheetId="13">file</definedName>
    <definedName name="wdse" localSheetId="3">file</definedName>
    <definedName name="wdse">file</definedName>
    <definedName name="WE" localSheetId="11">file</definedName>
    <definedName name="WE" localSheetId="4">file</definedName>
    <definedName name="WE" localSheetId="13">file</definedName>
    <definedName name="WE" localSheetId="3">file</definedName>
    <definedName name="WE">file</definedName>
    <definedName name="wed" hidden="1">#REF!</definedName>
    <definedName name="WER" localSheetId="4">#REF!</definedName>
    <definedName name="wer" localSheetId="1" hidden="1">#REF!</definedName>
    <definedName name="WER">#REF!</definedName>
    <definedName name="WERWER">#REF!</definedName>
    <definedName name="WES">#REF!</definedName>
    <definedName name="wesn" hidden="1">#REF!</definedName>
    <definedName name="WETRW" localSheetId="11">file</definedName>
    <definedName name="WETRW" localSheetId="4">file</definedName>
    <definedName name="WETRW" localSheetId="13">file</definedName>
    <definedName name="WETRW" localSheetId="3">file</definedName>
    <definedName name="WETRW">file</definedName>
    <definedName name="WH" localSheetId="4">#REF!</definedName>
    <definedName name="WH">#REF!</definedName>
    <definedName name="WORKSHEET">#REF!</definedName>
    <definedName name="WP">#REF!</definedName>
    <definedName name="WR">#REF!</definedName>
    <definedName name="wrn.PROYEC." localSheetId="4" hidden="1">{#N/A,#N/A,FALSE,"GRAFICO";#N/A,#N/A,FALSE,"CAJA (2)";#N/A,#N/A,FALSE,"TERCEROS-PROMEDIO";#N/A,#N/A,FALSE,"CAJA";#N/A,#N/A,FALSE,"INGRESOS1995-2003";#N/A,#N/A,FALSE,"GASTOS1995-2003"}</definedName>
    <definedName name="wrn.PROYEC." localSheetId="6" hidden="1">{#N/A,#N/A,FALSE,"GRAFICO";#N/A,#N/A,FALSE,"CAJA (2)";#N/A,#N/A,FALSE,"TERCEROS-PROMEDIO";#N/A,#N/A,FALSE,"CAJA";#N/A,#N/A,FALSE,"INGRESOS1995-2003";#N/A,#N/A,FALSE,"GASTOS1995-2003"}</definedName>
    <definedName name="wrn.PROYEC." localSheetId="1" hidden="1">{#N/A,#N/A,FALSE,"GRAFICO";#N/A,#N/A,FALSE,"CAJA (2)";#N/A,#N/A,FALSE,"TERCEROS-PROMEDIO";#N/A,#N/A,FALSE,"CAJA";#N/A,#N/A,FALSE,"INGRESOS1995-2003";#N/A,#N/A,FALSE,"GASTOS1995-2003"}</definedName>
    <definedName name="wrn.PROYEC." hidden="1">{#N/A,#N/A,FALSE,"GRAFICO";#N/A,#N/A,FALSE,"CAJA (2)";#N/A,#N/A,FALSE,"TERCEROS-PROMEDIO";#N/A,#N/A,FALSE,"CAJA";#N/A,#N/A,FALSE,"INGRESOS1995-2003";#N/A,#N/A,FALSE,"GASTOS1995-2003"}</definedName>
    <definedName name="wrn.SENCILLO." localSheetId="4" hidden="1">{"PYGS",#N/A,FALSE,"PYG";"ACTIS",#N/A,FALSE,"BCE_GRAL-ACTIVO";"PASIS",#N/A,FALSE,"BCE_GRAL-PASIVO-PATRIM";"CAJAS",#N/A,FALSE,"CAJA"}</definedName>
    <definedName name="wrn.SENCILLO." localSheetId="6" hidden="1">{"PYGS",#N/A,FALSE,"PYG";"ACTIS",#N/A,FALSE,"BCE_GRAL-ACTIVO";"PASIS",#N/A,FALSE,"BCE_GRAL-PASIVO-PATRIM";"CAJAS",#N/A,FALSE,"CAJA"}</definedName>
    <definedName name="wrn.SENCILLO." localSheetId="1" hidden="1">{"PYGS",#N/A,FALSE,"PYG";"ACTIS",#N/A,FALSE,"BCE_GRAL-ACTIVO";"PASIS",#N/A,FALSE,"BCE_GRAL-PASIVO-PATRIM";"CAJAS",#N/A,FALSE,"CAJA"}</definedName>
    <definedName name="wrn.SENCILLO." hidden="1">{"PYGS",#N/A,FALSE,"PYG";"ACTIS",#N/A,FALSE,"BCE_GRAL-ACTIVO";"PASIS",#N/A,FALSE,"BCE_GRAL-PASIVO-PATRIM";"CAJAS",#N/A,FALSE,"CAJA"}</definedName>
    <definedName name="wrn.Total." localSheetId="4" hidden="1">{"Parcial",#N/A,FALSE,"GastFuncionamiento";"Parcial2",#N/A,FALSE,"GastFuncionamiento";"Total",#N/A,FALSE,"GastFuncionamiento"}</definedName>
    <definedName name="wrn.Total." localSheetId="6" hidden="1">{"Parcial",#N/A,FALSE,"GastFuncionamiento";"Parcial2",#N/A,FALSE,"GastFuncionamiento";"Total",#N/A,FALSE,"GastFuncionamiento"}</definedName>
    <definedName name="wrn.Total." localSheetId="1" hidden="1">{"Parcial",#N/A,FALSE,"GastFuncionamiento";"Parcial2",#N/A,FALSE,"GastFuncionamiento";"Total",#N/A,FALSE,"GastFuncionamiento"}</definedName>
    <definedName name="wrn.Total." hidden="1">{"Parcial",#N/A,FALSE,"GastFuncionamiento";"Parcial2",#N/A,FALSE,"GastFuncionamiento";"Total",#N/A,FALSE,"GastFuncionamiento"}</definedName>
    <definedName name="WRTY">#REF!</definedName>
    <definedName name="WTR" localSheetId="11">file</definedName>
    <definedName name="WTR" localSheetId="4">file</definedName>
    <definedName name="WTR" localSheetId="13">file</definedName>
    <definedName name="WTR" localSheetId="3">file</definedName>
    <definedName name="WTR">file</definedName>
    <definedName name="WTRWY" localSheetId="11">file</definedName>
    <definedName name="WTRWY" localSheetId="4">file</definedName>
    <definedName name="WTRWY" localSheetId="13">file</definedName>
    <definedName name="WTRWY" localSheetId="3">file</definedName>
    <definedName name="WTRWY">file</definedName>
    <definedName name="x" localSheetId="4" hidden="1">{#N/A,#N/A,FALSE,"GRAFICO";#N/A,#N/A,FALSE,"CAJA (2)";#N/A,#N/A,FALSE,"TERCEROS-PROMEDIO";#N/A,#N/A,FALSE,"CAJA";#N/A,#N/A,FALSE,"INGRESOS1995-2003";#N/A,#N/A,FALSE,"GASTOS1995-2003"}</definedName>
    <definedName name="x" localSheetId="6" hidden="1">{#N/A,#N/A,FALSE,"GRAFICO";#N/A,#N/A,FALSE,"CAJA (2)";#N/A,#N/A,FALSE,"TERCEROS-PROMEDIO";#N/A,#N/A,FALSE,"CAJA";#N/A,#N/A,FALSE,"INGRESOS1995-2003";#N/A,#N/A,FALSE,"GASTOS1995-2003"}</definedName>
    <definedName name="x" localSheetId="1" hidden="1">{#N/A,#N/A,FALSE,"GRAFICO";#N/A,#N/A,FALSE,"CAJA (2)";#N/A,#N/A,FALSE,"TERCEROS-PROMEDIO";#N/A,#N/A,FALSE,"CAJA";#N/A,#N/A,FALSE,"INGRESOS1995-2003";#N/A,#N/A,FALSE,"GASTOS1995-2003"}</definedName>
    <definedName name="x" hidden="1">{#N/A,#N/A,FALSE,"GRAFICO";#N/A,#N/A,FALSE,"CAJA (2)";#N/A,#N/A,FALSE,"TERCEROS-PROMEDIO";#N/A,#N/A,FALSE,"CAJA";#N/A,#N/A,FALSE,"INGRESOS1995-2003";#N/A,#N/A,FALSE,"GASTOS1995-2003"}</definedName>
    <definedName name="xbvcx" localSheetId="11">file</definedName>
    <definedName name="xbvcx" localSheetId="4">file</definedName>
    <definedName name="xbvcx" localSheetId="13">file</definedName>
    <definedName name="xbvcx" localSheetId="3">file</definedName>
    <definedName name="xbvcx">file</definedName>
    <definedName name="xbvf" localSheetId="11">file</definedName>
    <definedName name="xbvf" localSheetId="4">file</definedName>
    <definedName name="xbvf" localSheetId="13">file</definedName>
    <definedName name="xbvf" localSheetId="3">file</definedName>
    <definedName name="xbvf">file</definedName>
    <definedName name="xbvx" localSheetId="11">file</definedName>
    <definedName name="xbvx" localSheetId="4">file</definedName>
    <definedName name="xbvx" localSheetId="13">file</definedName>
    <definedName name="xbvx" localSheetId="3">file</definedName>
    <definedName name="xbvx">file</definedName>
    <definedName name="xbx" localSheetId="11">file</definedName>
    <definedName name="xbx" localSheetId="4">file</definedName>
    <definedName name="xbx" localSheetId="13">file</definedName>
    <definedName name="xbx" localSheetId="3">file</definedName>
    <definedName name="xbx">file</definedName>
    <definedName name="xiom" hidden="1">#REF!</definedName>
    <definedName name="xv" localSheetId="11">file</definedName>
    <definedName name="xv" localSheetId="4">file</definedName>
    <definedName name="xv" localSheetId="13">file</definedName>
    <definedName name="xv" localSheetId="3">file</definedName>
    <definedName name="xv">file</definedName>
    <definedName name="xvbv" localSheetId="11">file</definedName>
    <definedName name="xvbv" localSheetId="4">file</definedName>
    <definedName name="xvbv" localSheetId="13">file</definedName>
    <definedName name="xvbv" localSheetId="3">file</definedName>
    <definedName name="xvbv">file</definedName>
    <definedName name="XXX" localSheetId="4" hidden="1">{"'Sheet1'!$A$1:$G$85"}</definedName>
    <definedName name="XXX" localSheetId="6" hidden="1">{"'Sheet1'!$A$1:$G$85"}</definedName>
    <definedName name="XXX" localSheetId="1" hidden="1">{"'Sheet1'!$A$1:$G$85"}</definedName>
    <definedName name="XXX" hidden="1">{"'Sheet1'!$A$1:$G$85"}</definedName>
    <definedName name="xxxx" localSheetId="4" hidden="1">{"'Sheet1'!$A$1:$G$85"}</definedName>
    <definedName name="xxxx" localSheetId="6" hidden="1">{"'Sheet1'!$A$1:$G$85"}</definedName>
    <definedName name="xxxx" localSheetId="1" hidden="1">{"'Sheet1'!$A$1:$G$85"}</definedName>
    <definedName name="xxxx" hidden="1">{"'Sheet1'!$A$1:$G$85"}</definedName>
    <definedName name="xxxxxxxxxxxxxxxxx" localSheetId="4" hidden="1">{#N/A,#N/A,FALSE,"GRAFICO";#N/A,#N/A,FALSE,"CAJA (2)";#N/A,#N/A,FALSE,"TERCEROS-PROMEDIO";#N/A,#N/A,FALSE,"CAJA";#N/A,#N/A,FALSE,"INGRESOS1995-2003";#N/A,#N/A,FALSE,"GASTOS1995-2003"}</definedName>
    <definedName name="xxxxxxxxxxxxxxxxx" localSheetId="6" hidden="1">{#N/A,#N/A,FALSE,"GRAFICO";#N/A,#N/A,FALSE,"CAJA (2)";#N/A,#N/A,FALSE,"TERCEROS-PROMEDIO";#N/A,#N/A,FALSE,"CAJA";#N/A,#N/A,FALSE,"INGRESOS1995-2003";#N/A,#N/A,FALSE,"GASTOS1995-2003"}</definedName>
    <definedName name="xxxxxxxxxxxxxxxxx" localSheetId="1" hidden="1">{#N/A,#N/A,FALSE,"GRAFICO";#N/A,#N/A,FALSE,"CAJA (2)";#N/A,#N/A,FALSE,"TERCEROS-PROMEDIO";#N/A,#N/A,FALSE,"CAJA";#N/A,#N/A,FALSE,"INGRESOS1995-2003";#N/A,#N/A,FALSE,"GASTOS1995-2003"}</definedName>
    <definedName name="xxxxxxxxxxxxxxxxx" hidden="1">{#N/A,#N/A,FALSE,"GRAFICO";#N/A,#N/A,FALSE,"CAJA (2)";#N/A,#N/A,FALSE,"TERCEROS-PROMEDIO";#N/A,#N/A,FALSE,"CAJA";#N/A,#N/A,FALSE,"INGRESOS1995-2003";#N/A,#N/A,FALSE,"GASTOS1995-2003"}</definedName>
    <definedName name="yh" localSheetId="11">file</definedName>
    <definedName name="yh" localSheetId="4">file</definedName>
    <definedName name="yh" localSheetId="13">file</definedName>
    <definedName name="yh" localSheetId="3">file</definedName>
    <definedName name="yh">file</definedName>
    <definedName name="yij" hidden="1">#REF!</definedName>
    <definedName name="YO" localSheetId="4" hidden="1">{#N/A,#N/A,FALSE,"GRAFICO";#N/A,#N/A,FALSE,"CAJA (2)";#N/A,#N/A,FALSE,"TERCEROS-PROMEDIO";#N/A,#N/A,FALSE,"CAJA";#N/A,#N/A,FALSE,"INGRESOS1995-2003";#N/A,#N/A,FALSE,"GASTOS1995-2003"}</definedName>
    <definedName name="YO" localSheetId="6" hidden="1">{#N/A,#N/A,FALSE,"GRAFICO";#N/A,#N/A,FALSE,"CAJA (2)";#N/A,#N/A,FALSE,"TERCEROS-PROMEDIO";#N/A,#N/A,FALSE,"CAJA";#N/A,#N/A,FALSE,"INGRESOS1995-2003";#N/A,#N/A,FALSE,"GASTOS1995-2003"}</definedName>
    <definedName name="YO" localSheetId="1" hidden="1">{#N/A,#N/A,FALSE,"GRAFICO";#N/A,#N/A,FALSE,"CAJA (2)";#N/A,#N/A,FALSE,"TERCEROS-PROMEDIO";#N/A,#N/A,FALSE,"CAJA";#N/A,#N/A,FALSE,"INGRESOS1995-2003";#N/A,#N/A,FALSE,"GASTOS1995-2003"}</definedName>
    <definedName name="YO" hidden="1">{#N/A,#N/A,FALSE,"GRAFICO";#N/A,#N/A,FALSE,"CAJA (2)";#N/A,#N/A,FALSE,"TERCEROS-PROMEDIO";#N/A,#N/A,FALSE,"CAJA";#N/A,#N/A,FALSE,"INGRESOS1995-2003";#N/A,#N/A,FALSE,"GASTOS1995-2003"}</definedName>
    <definedName name="yopl" hidden="1">#REF!</definedName>
    <definedName name="youb" hidden="1">#REF!</definedName>
    <definedName name="ytu" hidden="1">#REF!</definedName>
    <definedName name="YU">#REF!</definedName>
    <definedName name="YUT" localSheetId="11">file</definedName>
    <definedName name="YUT" localSheetId="4">file</definedName>
    <definedName name="YUT" localSheetId="13">file</definedName>
    <definedName name="YUT" localSheetId="3">file</definedName>
    <definedName name="YUT">file</definedName>
    <definedName name="YYY" localSheetId="4" hidden="1">{"'Sheet1'!$A$1:$G$85"}</definedName>
    <definedName name="YYY" localSheetId="6" hidden="1">{"'Sheet1'!$A$1:$G$85"}</definedName>
    <definedName name="YYY" localSheetId="1" hidden="1">{"'Sheet1'!$A$1:$G$85"}</definedName>
    <definedName name="YYY" hidden="1">{"'Sheet1'!$A$1:$G$85"}</definedName>
    <definedName name="Z_086A872D_15DF_436A_8459_CE22F6819FF4_.wvu.Rows" hidden="1">#REF!</definedName>
    <definedName name="Z_D55C8B2E_861A_459E_9D09_3AF38A1DE99E_.wvu.Rows" hidden="1">#REF!</definedName>
    <definedName name="Z_F540D718_D9AA_403F_AE49_60D937FD77E5_.wvu.Rows" hidden="1">#REF!</definedName>
    <definedName name="zcf" hidden="1">#REF!</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26" i="2" l="1"/>
  <c r="Q246" i="2"/>
  <c r="Q170" i="2"/>
  <c r="Q50" i="2"/>
  <c r="Z9" i="2"/>
  <c r="S5" i="32"/>
  <c r="Q250" i="2"/>
  <c r="P448" i="2"/>
  <c r="P449" i="2"/>
  <c r="P450" i="2"/>
  <c r="P453" i="2"/>
  <c r="P445" i="2"/>
  <c r="P446" i="2"/>
  <c r="P451" i="2"/>
  <c r="P443" i="2"/>
  <c r="P447" i="2"/>
  <c r="P441" i="2"/>
  <c r="Q274" i="2"/>
  <c r="Q166" i="2"/>
  <c r="L2" i="32"/>
  <c r="K2" i="3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466" i="2"/>
  <c r="P442" i="2"/>
  <c r="P444" i="2"/>
  <c r="P452" i="2"/>
  <c r="P454" i="2"/>
  <c r="P455" i="2"/>
  <c r="P456" i="2"/>
  <c r="P457" i="2"/>
  <c r="P458" i="2"/>
  <c r="P459" i="2"/>
  <c r="P460" i="2"/>
  <c r="P461" i="2"/>
  <c r="P462" i="2"/>
  <c r="P463" i="2"/>
  <c r="P464" i="2"/>
  <c r="S70" i="32"/>
  <c r="Q234" i="2"/>
  <c r="S32" i="32"/>
  <c r="S33" i="32"/>
  <c r="S34" i="32"/>
  <c r="S35" i="32"/>
  <c r="S36" i="32"/>
  <c r="S37" i="32"/>
  <c r="S38" i="32"/>
  <c r="S39" i="32"/>
  <c r="S40" i="32"/>
  <c r="S41" i="32"/>
  <c r="S42" i="32"/>
  <c r="S43" i="32"/>
  <c r="S44" i="32"/>
  <c r="S45" i="32"/>
  <c r="S46" i="32"/>
  <c r="S47" i="32"/>
  <c r="S48" i="32"/>
  <c r="S49" i="32"/>
  <c r="S50" i="32"/>
  <c r="S51" i="32"/>
  <c r="S52" i="32"/>
  <c r="S53" i="32"/>
  <c r="S54" i="32"/>
  <c r="S55" i="32"/>
  <c r="S56" i="32"/>
  <c r="S57" i="32"/>
  <c r="S58" i="32"/>
  <c r="S59" i="32"/>
  <c r="S60" i="32"/>
  <c r="S61" i="32"/>
  <c r="S62" i="32"/>
  <c r="S63" i="32"/>
  <c r="S64" i="32"/>
  <c r="S65" i="32"/>
  <c r="S66" i="32"/>
  <c r="S67" i="32"/>
  <c r="S68" i="32"/>
  <c r="S69" i="32"/>
  <c r="S6" i="32"/>
  <c r="S7" i="32"/>
  <c r="S8" i="32"/>
  <c r="S9" i="32"/>
  <c r="S10" i="32"/>
  <c r="S11" i="32"/>
  <c r="S12" i="32"/>
  <c r="S13" i="32"/>
  <c r="S14" i="32"/>
  <c r="S15" i="32"/>
  <c r="S16" i="32"/>
  <c r="S17" i="32"/>
  <c r="S18" i="32"/>
  <c r="S19" i="32"/>
  <c r="S20" i="32"/>
  <c r="S21" i="32"/>
  <c r="S22" i="32"/>
  <c r="S23" i="32"/>
  <c r="S24" i="32"/>
  <c r="S25" i="32"/>
  <c r="S26" i="32"/>
  <c r="S27" i="32"/>
  <c r="S28" i="32"/>
  <c r="S29" i="32"/>
  <c r="S30" i="32"/>
  <c r="S31" i="32"/>
  <c r="O644" i="2"/>
  <c r="Q110" i="2"/>
  <c r="N505"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77" i="32" l="1"/>
  <c r="O76" i="32"/>
  <c r="O75" i="32"/>
  <c r="O441" i="2"/>
  <c r="O442" i="2"/>
  <c r="O443" i="2"/>
  <c r="O444" i="2"/>
  <c r="O445" i="2"/>
  <c r="O446" i="2"/>
  <c r="O447" i="2"/>
  <c r="O448" i="2"/>
  <c r="O449" i="2"/>
  <c r="O450" i="2"/>
  <c r="O451" i="2"/>
  <c r="O452" i="2"/>
  <c r="O453" i="2"/>
  <c r="O454" i="2"/>
  <c r="O455" i="2"/>
  <c r="O456" i="2"/>
  <c r="O457" i="2"/>
  <c r="O458" i="2"/>
  <c r="O459" i="2"/>
  <c r="O460" i="2"/>
  <c r="O461" i="2"/>
  <c r="O462" i="2"/>
  <c r="O463" i="2"/>
  <c r="O464" i="2"/>
  <c r="O466" i="2"/>
  <c r="O440" i="2"/>
  <c r="N504" i="2"/>
  <c r="QS78" i="24"/>
  <c r="N544" i="2"/>
  <c r="N557" i="2"/>
  <c r="N558" i="2"/>
  <c r="N559" i="2"/>
  <c r="N560" i="2"/>
  <c r="N561" i="2"/>
  <c r="N562" i="2"/>
  <c r="N563" i="2"/>
  <c r="N564" i="2"/>
  <c r="N565" i="2"/>
  <c r="N566" i="2"/>
  <c r="N567" i="2"/>
  <c r="N568" i="2"/>
  <c r="N570" i="2"/>
  <c r="N571" i="2"/>
  <c r="N572" i="2"/>
  <c r="N573" i="2"/>
  <c r="N574" i="2"/>
  <c r="N577" i="2"/>
  <c r="N615" i="2"/>
  <c r="N628" i="2"/>
  <c r="N629" i="2"/>
  <c r="N630" i="2"/>
  <c r="N631" i="2"/>
  <c r="N632" i="2"/>
  <c r="N633" i="2"/>
  <c r="N634" i="2"/>
  <c r="N635" i="2"/>
  <c r="N636" i="2"/>
  <c r="N637" i="2"/>
  <c r="N638" i="2"/>
  <c r="N639" i="2"/>
  <c r="N640" i="2"/>
  <c r="N641" i="2"/>
  <c r="N642" i="2"/>
  <c r="N643" i="2"/>
  <c r="N644" i="2"/>
  <c r="N645" i="2"/>
  <c r="N648" i="2"/>
  <c r="Q258" i="2"/>
  <c r="D3" i="27"/>
  <c r="E4" i="27"/>
  <c r="Q230" i="2"/>
  <c r="N587" i="2"/>
  <c r="N589" i="2"/>
  <c r="N591" i="2"/>
  <c r="N593" i="2"/>
  <c r="N594" i="2"/>
  <c r="N596" i="2"/>
  <c r="N597" i="2"/>
  <c r="N599" i="2"/>
  <c r="N600" i="2"/>
  <c r="N601" i="2"/>
  <c r="N602" i="2"/>
  <c r="N603" i="2"/>
  <c r="N604" i="2"/>
  <c r="N605" i="2"/>
  <c r="O79" i="32" l="1"/>
  <c r="F4" i="27"/>
  <c r="E3" i="27"/>
  <c r="Q254" i="2"/>
  <c r="O651" i="2"/>
  <c r="M505" i="2"/>
  <c r="M504" i="2"/>
  <c r="O645" i="2"/>
  <c r="Q242" i="2"/>
  <c r="O596" i="2"/>
  <c r="G4" i="27" l="1"/>
  <c r="F3" i="27"/>
  <c r="O573" i="2"/>
  <c r="O574" i="2"/>
  <c r="O524" i="2"/>
  <c r="SZ4" i="23"/>
  <c r="TC4" i="23"/>
  <c r="TF4" i="23"/>
  <c r="TI4" i="23"/>
  <c r="TL4" i="23"/>
  <c r="TO4" i="23"/>
  <c r="TR4" i="23"/>
  <c r="TU4" i="23"/>
  <c r="TX4" i="23"/>
  <c r="UA4" i="23"/>
  <c r="UD4" i="23"/>
  <c r="UG4" i="23"/>
  <c r="UJ4" i="23"/>
  <c r="UM4" i="23"/>
  <c r="UP4" i="23"/>
  <c r="US4" i="23"/>
  <c r="UV4" i="23"/>
  <c r="UY4" i="23"/>
  <c r="VB4" i="23"/>
  <c r="VE4" i="23"/>
  <c r="VH4" i="23"/>
  <c r="VK4" i="23"/>
  <c r="VN4" i="23"/>
  <c r="VQ4" i="23"/>
  <c r="SZ5" i="23"/>
  <c r="TC5" i="23"/>
  <c r="TF5" i="23"/>
  <c r="TI5" i="23"/>
  <c r="TL5" i="23"/>
  <c r="TO5" i="23"/>
  <c r="TR5" i="23"/>
  <c r="TU5" i="23"/>
  <c r="TX5" i="23"/>
  <c r="UA5" i="23"/>
  <c r="UD5" i="23"/>
  <c r="UG5" i="23"/>
  <c r="UJ5" i="23"/>
  <c r="UM5" i="23"/>
  <c r="UP5" i="23"/>
  <c r="US5" i="23"/>
  <c r="UV5" i="23"/>
  <c r="UY5" i="23"/>
  <c r="VB5" i="23"/>
  <c r="VE5" i="23"/>
  <c r="VH5" i="23"/>
  <c r="VK5" i="23"/>
  <c r="VN5" i="23"/>
  <c r="VQ5" i="23"/>
  <c r="SZ6" i="23"/>
  <c r="TC6" i="23"/>
  <c r="TF6" i="23"/>
  <c r="TI6" i="23"/>
  <c r="TL6" i="23"/>
  <c r="TO6" i="23"/>
  <c r="TR6" i="23"/>
  <c r="TU6" i="23"/>
  <c r="TX6" i="23"/>
  <c r="UA6" i="23"/>
  <c r="UD6" i="23"/>
  <c r="UG6" i="23"/>
  <c r="UJ6" i="23"/>
  <c r="UM6" i="23"/>
  <c r="UP6" i="23"/>
  <c r="US6" i="23"/>
  <c r="UV6" i="23"/>
  <c r="UY6" i="23"/>
  <c r="VB6" i="23"/>
  <c r="VE6" i="23"/>
  <c r="VH6" i="23"/>
  <c r="VK6" i="23"/>
  <c r="VN6" i="23"/>
  <c r="VQ6" i="23"/>
  <c r="SZ7" i="23"/>
  <c r="TC7" i="23"/>
  <c r="TF7" i="23"/>
  <c r="TI7" i="23"/>
  <c r="TL7" i="23"/>
  <c r="TO7" i="23"/>
  <c r="TR7" i="23"/>
  <c r="TU7" i="23"/>
  <c r="TX7" i="23"/>
  <c r="UA7" i="23"/>
  <c r="UD7" i="23"/>
  <c r="UG7" i="23"/>
  <c r="UJ7" i="23"/>
  <c r="UM7" i="23"/>
  <c r="UP7" i="23"/>
  <c r="US7" i="23"/>
  <c r="UV7" i="23"/>
  <c r="UY7" i="23"/>
  <c r="VB7" i="23"/>
  <c r="VE7" i="23"/>
  <c r="VH7" i="23"/>
  <c r="VK7" i="23"/>
  <c r="VN7" i="23"/>
  <c r="VQ7" i="23"/>
  <c r="SZ8" i="23"/>
  <c r="TC8" i="23"/>
  <c r="TF8" i="23"/>
  <c r="TI8" i="23"/>
  <c r="TL8" i="23"/>
  <c r="TO8" i="23"/>
  <c r="TR8" i="23"/>
  <c r="TU8" i="23"/>
  <c r="TX8" i="23"/>
  <c r="UA8" i="23"/>
  <c r="UD8" i="23"/>
  <c r="UG8" i="23"/>
  <c r="UJ8" i="23"/>
  <c r="UM8" i="23"/>
  <c r="UP8" i="23"/>
  <c r="US8" i="23"/>
  <c r="UV8" i="23"/>
  <c r="UY8" i="23"/>
  <c r="VB8" i="23"/>
  <c r="VE8" i="23"/>
  <c r="VH8" i="23"/>
  <c r="VK8" i="23"/>
  <c r="VN8" i="23"/>
  <c r="VQ8" i="23"/>
  <c r="SZ9" i="23"/>
  <c r="TC9" i="23"/>
  <c r="TF9" i="23"/>
  <c r="TI9" i="23"/>
  <c r="TL9" i="23"/>
  <c r="TO9" i="23"/>
  <c r="TR9" i="23"/>
  <c r="TU9" i="23"/>
  <c r="TX9" i="23"/>
  <c r="UA9" i="23"/>
  <c r="UD9" i="23"/>
  <c r="UG9" i="23"/>
  <c r="UJ9" i="23"/>
  <c r="UM9" i="23"/>
  <c r="UP9" i="23"/>
  <c r="US9" i="23"/>
  <c r="UV9" i="23"/>
  <c r="UY9" i="23"/>
  <c r="VB9" i="23"/>
  <c r="VE9" i="23"/>
  <c r="VH9" i="23"/>
  <c r="VK9" i="23"/>
  <c r="VN9" i="23"/>
  <c r="VQ9" i="23"/>
  <c r="SZ10" i="23"/>
  <c r="TC10" i="23"/>
  <c r="TF10" i="23"/>
  <c r="TI10" i="23"/>
  <c r="TL10" i="23"/>
  <c r="TO10" i="23"/>
  <c r="TR10" i="23"/>
  <c r="TU10" i="23"/>
  <c r="TX10" i="23"/>
  <c r="UA10" i="23"/>
  <c r="UD10" i="23"/>
  <c r="UG10" i="23"/>
  <c r="UJ10" i="23"/>
  <c r="UM10" i="23"/>
  <c r="UP10" i="23"/>
  <c r="US10" i="23"/>
  <c r="UV10" i="23"/>
  <c r="UY10" i="23"/>
  <c r="VB10" i="23"/>
  <c r="VE10" i="23"/>
  <c r="VH10" i="23"/>
  <c r="VK10" i="23"/>
  <c r="VN10" i="23"/>
  <c r="VQ10" i="23"/>
  <c r="SZ11" i="23"/>
  <c r="TC11" i="23"/>
  <c r="TF11" i="23"/>
  <c r="TI11" i="23"/>
  <c r="TL11" i="23"/>
  <c r="TO11" i="23"/>
  <c r="TR11" i="23"/>
  <c r="TU11" i="23"/>
  <c r="TX11" i="23"/>
  <c r="UA11" i="23"/>
  <c r="UD11" i="23"/>
  <c r="UG11" i="23"/>
  <c r="UJ11" i="23"/>
  <c r="UM11" i="23"/>
  <c r="UP11" i="23"/>
  <c r="US11" i="23"/>
  <c r="UV11" i="23"/>
  <c r="UY11" i="23"/>
  <c r="VB11" i="23"/>
  <c r="VE11" i="23"/>
  <c r="VH11" i="23"/>
  <c r="VK11" i="23"/>
  <c r="VN11" i="23"/>
  <c r="VQ11" i="23"/>
  <c r="SZ12" i="23"/>
  <c r="TC12" i="23"/>
  <c r="TF12" i="23"/>
  <c r="TI12" i="23"/>
  <c r="TL12" i="23"/>
  <c r="TO12" i="23"/>
  <c r="TR12" i="23"/>
  <c r="TU12" i="23"/>
  <c r="TX12" i="23"/>
  <c r="UA12" i="23"/>
  <c r="UD12" i="23"/>
  <c r="UG12" i="23"/>
  <c r="UJ12" i="23"/>
  <c r="UM12" i="23"/>
  <c r="UP12" i="23"/>
  <c r="US12" i="23"/>
  <c r="UV12" i="23"/>
  <c r="UY12" i="23"/>
  <c r="VB12" i="23"/>
  <c r="VE12" i="23"/>
  <c r="VH12" i="23"/>
  <c r="VK12" i="23"/>
  <c r="VN12" i="23"/>
  <c r="VQ12" i="23"/>
  <c r="SZ13" i="23"/>
  <c r="TC13" i="23"/>
  <c r="TF13" i="23"/>
  <c r="TI13" i="23"/>
  <c r="TL13" i="23"/>
  <c r="TO13" i="23"/>
  <c r="TR13" i="23"/>
  <c r="TU13" i="23"/>
  <c r="TX13" i="23"/>
  <c r="UA13" i="23"/>
  <c r="UD13" i="23"/>
  <c r="UG13" i="23"/>
  <c r="UJ13" i="23"/>
  <c r="UM13" i="23"/>
  <c r="UP13" i="23"/>
  <c r="US13" i="23"/>
  <c r="UV13" i="23"/>
  <c r="UY13" i="23"/>
  <c r="VB13" i="23"/>
  <c r="VE13" i="23"/>
  <c r="VH13" i="23"/>
  <c r="VK13" i="23"/>
  <c r="VN13" i="23"/>
  <c r="VQ13" i="23"/>
  <c r="SZ14" i="23"/>
  <c r="TC14" i="23"/>
  <c r="TF14" i="23"/>
  <c r="TI14" i="23"/>
  <c r="TL14" i="23"/>
  <c r="TO14" i="23"/>
  <c r="TR14" i="23"/>
  <c r="TU14" i="23"/>
  <c r="TX14" i="23"/>
  <c r="UA14" i="23"/>
  <c r="UD14" i="23"/>
  <c r="UG14" i="23"/>
  <c r="UJ14" i="23"/>
  <c r="UM14" i="23"/>
  <c r="UP14" i="23"/>
  <c r="US14" i="23"/>
  <c r="UV14" i="23"/>
  <c r="UY14" i="23"/>
  <c r="VB14" i="23"/>
  <c r="VE14" i="23"/>
  <c r="VH14" i="23"/>
  <c r="VK14" i="23"/>
  <c r="VN14" i="23"/>
  <c r="VQ14" i="23"/>
  <c r="SZ15" i="23"/>
  <c r="TC15" i="23"/>
  <c r="TF15" i="23"/>
  <c r="TI15" i="23"/>
  <c r="TL15" i="23"/>
  <c r="TO15" i="23"/>
  <c r="TR15" i="23"/>
  <c r="TU15" i="23"/>
  <c r="TX15" i="23"/>
  <c r="UA15" i="23"/>
  <c r="UD15" i="23"/>
  <c r="UG15" i="23"/>
  <c r="UJ15" i="23"/>
  <c r="UM15" i="23"/>
  <c r="UP15" i="23"/>
  <c r="US15" i="23"/>
  <c r="UV15" i="23"/>
  <c r="UY15" i="23"/>
  <c r="VB15" i="23"/>
  <c r="VE15" i="23"/>
  <c r="VH15" i="23"/>
  <c r="VK15" i="23"/>
  <c r="VN15" i="23"/>
  <c r="VQ15" i="23"/>
  <c r="SZ16" i="23"/>
  <c r="TC16" i="23"/>
  <c r="TF16" i="23"/>
  <c r="TI16" i="23"/>
  <c r="TL16" i="23"/>
  <c r="TO16" i="23"/>
  <c r="TR16" i="23"/>
  <c r="TU16" i="23"/>
  <c r="TX16" i="23"/>
  <c r="UA16" i="23"/>
  <c r="UD16" i="23"/>
  <c r="UG16" i="23"/>
  <c r="UJ16" i="23"/>
  <c r="UM16" i="23"/>
  <c r="UP16" i="23"/>
  <c r="US16" i="23"/>
  <c r="UV16" i="23"/>
  <c r="UY16" i="23"/>
  <c r="VB16" i="23"/>
  <c r="VE16" i="23"/>
  <c r="VH16" i="23"/>
  <c r="VK16" i="23"/>
  <c r="VN16" i="23"/>
  <c r="VQ16" i="23"/>
  <c r="SZ17" i="23"/>
  <c r="TC17" i="23"/>
  <c r="TF17" i="23"/>
  <c r="TI17" i="23"/>
  <c r="TL17" i="23"/>
  <c r="TO17" i="23"/>
  <c r="TR17" i="23"/>
  <c r="TU17" i="23"/>
  <c r="TX17" i="23"/>
  <c r="UA17" i="23"/>
  <c r="UD17" i="23"/>
  <c r="UG17" i="23"/>
  <c r="UJ17" i="23"/>
  <c r="UM17" i="23"/>
  <c r="UP17" i="23"/>
  <c r="US17" i="23"/>
  <c r="UV17" i="23"/>
  <c r="UY17" i="23"/>
  <c r="VB17" i="23"/>
  <c r="VE17" i="23"/>
  <c r="VH17" i="23"/>
  <c r="VK17" i="23"/>
  <c r="VN17" i="23"/>
  <c r="VQ17" i="23"/>
  <c r="SZ18" i="23"/>
  <c r="TC18" i="23"/>
  <c r="TF18" i="23"/>
  <c r="TI18" i="23"/>
  <c r="TL18" i="23"/>
  <c r="TO18" i="23"/>
  <c r="TR18" i="23"/>
  <c r="TU18" i="23"/>
  <c r="TX18" i="23"/>
  <c r="UA18" i="23"/>
  <c r="UD18" i="23"/>
  <c r="UG18" i="23"/>
  <c r="UJ18" i="23"/>
  <c r="UM18" i="23"/>
  <c r="UP18" i="23"/>
  <c r="US18" i="23"/>
  <c r="UV18" i="23"/>
  <c r="UY18" i="23"/>
  <c r="VB18" i="23"/>
  <c r="VE18" i="23"/>
  <c r="VH18" i="23"/>
  <c r="VK18" i="23"/>
  <c r="VN18" i="23"/>
  <c r="VQ18" i="23"/>
  <c r="SZ19" i="23"/>
  <c r="TC19" i="23"/>
  <c r="TF19" i="23"/>
  <c r="TI19" i="23"/>
  <c r="TL19" i="23"/>
  <c r="TO19" i="23"/>
  <c r="TR19" i="23"/>
  <c r="TU19" i="23"/>
  <c r="TX19" i="23"/>
  <c r="UA19" i="23"/>
  <c r="UD19" i="23"/>
  <c r="UG19" i="23"/>
  <c r="UJ19" i="23"/>
  <c r="UM19" i="23"/>
  <c r="UP19" i="23"/>
  <c r="US19" i="23"/>
  <c r="UV19" i="23"/>
  <c r="UY19" i="23"/>
  <c r="VB19" i="23"/>
  <c r="VE19" i="23"/>
  <c r="VH19" i="23"/>
  <c r="VK19" i="23"/>
  <c r="VN19" i="23"/>
  <c r="VQ19" i="23"/>
  <c r="SZ20" i="23"/>
  <c r="TC20" i="23"/>
  <c r="TF20" i="23"/>
  <c r="TI20" i="23"/>
  <c r="TL20" i="23"/>
  <c r="TO20" i="23"/>
  <c r="TR20" i="23"/>
  <c r="TU20" i="23"/>
  <c r="TX20" i="23"/>
  <c r="UA20" i="23"/>
  <c r="UD20" i="23"/>
  <c r="UG20" i="23"/>
  <c r="UJ20" i="23"/>
  <c r="UM20" i="23"/>
  <c r="UP20" i="23"/>
  <c r="US20" i="23"/>
  <c r="UV20" i="23"/>
  <c r="UY20" i="23"/>
  <c r="VB20" i="23"/>
  <c r="VE20" i="23"/>
  <c r="VH20" i="23"/>
  <c r="VK20" i="23"/>
  <c r="VN20" i="23"/>
  <c r="VQ20" i="23"/>
  <c r="SZ21" i="23"/>
  <c r="TC21" i="23"/>
  <c r="TF21" i="23"/>
  <c r="TI21" i="23"/>
  <c r="TL21" i="23"/>
  <c r="TO21" i="23"/>
  <c r="TR21" i="23"/>
  <c r="TU21" i="23"/>
  <c r="TX21" i="23"/>
  <c r="UA21" i="23"/>
  <c r="UD21" i="23"/>
  <c r="UG21" i="23"/>
  <c r="UJ21" i="23"/>
  <c r="UM21" i="23"/>
  <c r="UP21" i="23"/>
  <c r="US21" i="23"/>
  <c r="UV21" i="23"/>
  <c r="UY21" i="23"/>
  <c r="VB21" i="23"/>
  <c r="VE21" i="23"/>
  <c r="VH21" i="23"/>
  <c r="VK21" i="23"/>
  <c r="VN21" i="23"/>
  <c r="VQ21" i="23"/>
  <c r="SZ22" i="23"/>
  <c r="TC22" i="23"/>
  <c r="TF22" i="23"/>
  <c r="TI22" i="23"/>
  <c r="TL22" i="23"/>
  <c r="TO22" i="23"/>
  <c r="TR22" i="23"/>
  <c r="TU22" i="23"/>
  <c r="TX22" i="23"/>
  <c r="UA22" i="23"/>
  <c r="UD22" i="23"/>
  <c r="UG22" i="23"/>
  <c r="UJ22" i="23"/>
  <c r="UM22" i="23"/>
  <c r="UP22" i="23"/>
  <c r="US22" i="23"/>
  <c r="UV22" i="23"/>
  <c r="UY22" i="23"/>
  <c r="VB22" i="23"/>
  <c r="VE22" i="23"/>
  <c r="VH22" i="23"/>
  <c r="VK22" i="23"/>
  <c r="VN22" i="23"/>
  <c r="VQ22" i="23"/>
  <c r="SZ23" i="23"/>
  <c r="TC23" i="23"/>
  <c r="TF23" i="23"/>
  <c r="TI23" i="23"/>
  <c r="TL23" i="23"/>
  <c r="TO23" i="23"/>
  <c r="TR23" i="23"/>
  <c r="TU23" i="23"/>
  <c r="TX23" i="23"/>
  <c r="UA23" i="23"/>
  <c r="UD23" i="23"/>
  <c r="UG23" i="23"/>
  <c r="UJ23" i="23"/>
  <c r="UM23" i="23"/>
  <c r="UP23" i="23"/>
  <c r="US23" i="23"/>
  <c r="UV23" i="23"/>
  <c r="UY23" i="23"/>
  <c r="VB23" i="23"/>
  <c r="VE23" i="23"/>
  <c r="VH23" i="23"/>
  <c r="VK23" i="23"/>
  <c r="VN23" i="23"/>
  <c r="VQ23" i="23"/>
  <c r="SZ24" i="23"/>
  <c r="TC24" i="23"/>
  <c r="TF24" i="23"/>
  <c r="TI24" i="23"/>
  <c r="TL24" i="23"/>
  <c r="TO24" i="23"/>
  <c r="TR24" i="23"/>
  <c r="TU24" i="23"/>
  <c r="TX24" i="23"/>
  <c r="UA24" i="23"/>
  <c r="UD24" i="23"/>
  <c r="UG24" i="23"/>
  <c r="UJ24" i="23"/>
  <c r="UM24" i="23"/>
  <c r="UP24" i="23"/>
  <c r="US24" i="23"/>
  <c r="UV24" i="23"/>
  <c r="UY24" i="23"/>
  <c r="VB24" i="23"/>
  <c r="VE24" i="23"/>
  <c r="VH24" i="23"/>
  <c r="VK24" i="23"/>
  <c r="VN24" i="23"/>
  <c r="VQ24" i="23"/>
  <c r="SZ25" i="23"/>
  <c r="TC25" i="23"/>
  <c r="TF25" i="23"/>
  <c r="TI25" i="23"/>
  <c r="TL25" i="23"/>
  <c r="TO25" i="23"/>
  <c r="TR25" i="23"/>
  <c r="TU25" i="23"/>
  <c r="TX25" i="23"/>
  <c r="UA25" i="23"/>
  <c r="UD25" i="23"/>
  <c r="UG25" i="23"/>
  <c r="UJ25" i="23"/>
  <c r="UM25" i="23"/>
  <c r="UP25" i="23"/>
  <c r="US25" i="23"/>
  <c r="UV25" i="23"/>
  <c r="UY25" i="23"/>
  <c r="VB25" i="23"/>
  <c r="VE25" i="23"/>
  <c r="VH25" i="23"/>
  <c r="VK25" i="23"/>
  <c r="VN25" i="23"/>
  <c r="VQ25" i="23"/>
  <c r="SZ26" i="23"/>
  <c r="TC26" i="23"/>
  <c r="TF26" i="23"/>
  <c r="TI26" i="23"/>
  <c r="TL26" i="23"/>
  <c r="TO26" i="23"/>
  <c r="TR26" i="23"/>
  <c r="TU26" i="23"/>
  <c r="TX26" i="23"/>
  <c r="UA26" i="23"/>
  <c r="UD26" i="23"/>
  <c r="UG26" i="23"/>
  <c r="UJ26" i="23"/>
  <c r="UM26" i="23"/>
  <c r="UP26" i="23"/>
  <c r="US26" i="23"/>
  <c r="UV26" i="23"/>
  <c r="UY26" i="23"/>
  <c r="VB26" i="23"/>
  <c r="VE26" i="23"/>
  <c r="VH26" i="23"/>
  <c r="VK26" i="23"/>
  <c r="VN26" i="23"/>
  <c r="VQ26" i="23"/>
  <c r="SZ27" i="23"/>
  <c r="TC27" i="23"/>
  <c r="TF27" i="23"/>
  <c r="TI27" i="23"/>
  <c r="TL27" i="23"/>
  <c r="TO27" i="23"/>
  <c r="TR27" i="23"/>
  <c r="TU27" i="23"/>
  <c r="TX27" i="23"/>
  <c r="UA27" i="23"/>
  <c r="UD27" i="23"/>
  <c r="UG27" i="23"/>
  <c r="UJ27" i="23"/>
  <c r="UM27" i="23"/>
  <c r="UP27" i="23"/>
  <c r="US27" i="23"/>
  <c r="UV27" i="23"/>
  <c r="UY27" i="23"/>
  <c r="VB27" i="23"/>
  <c r="VE27" i="23"/>
  <c r="VH27" i="23"/>
  <c r="VK27" i="23"/>
  <c r="VN27" i="23"/>
  <c r="VQ27" i="23"/>
  <c r="SZ28" i="23"/>
  <c r="TC28" i="23"/>
  <c r="TF28" i="23"/>
  <c r="TI28" i="23"/>
  <c r="TL28" i="23"/>
  <c r="TO28" i="23"/>
  <c r="TR28" i="23"/>
  <c r="TU28" i="23"/>
  <c r="TX28" i="23"/>
  <c r="UA28" i="23"/>
  <c r="UD28" i="23"/>
  <c r="UG28" i="23"/>
  <c r="UJ28" i="23"/>
  <c r="UM28" i="23"/>
  <c r="UP28" i="23"/>
  <c r="US28" i="23"/>
  <c r="UV28" i="23"/>
  <c r="UY28" i="23"/>
  <c r="VB28" i="23"/>
  <c r="VE28" i="23"/>
  <c r="VH28" i="23"/>
  <c r="VK28" i="23"/>
  <c r="VN28" i="23"/>
  <c r="VQ28" i="23"/>
  <c r="SZ29" i="23"/>
  <c r="TC29" i="23"/>
  <c r="TF29" i="23"/>
  <c r="TI29" i="23"/>
  <c r="TL29" i="23"/>
  <c r="TO29" i="23"/>
  <c r="TR29" i="23"/>
  <c r="TU29" i="23"/>
  <c r="TX29" i="23"/>
  <c r="UA29" i="23"/>
  <c r="UD29" i="23"/>
  <c r="UG29" i="23"/>
  <c r="UJ29" i="23"/>
  <c r="UM29" i="23"/>
  <c r="UP29" i="23"/>
  <c r="US29" i="23"/>
  <c r="UV29" i="23"/>
  <c r="UY29" i="23"/>
  <c r="VB29" i="23"/>
  <c r="VE29" i="23"/>
  <c r="VH29" i="23"/>
  <c r="VK29" i="23"/>
  <c r="VN29" i="23"/>
  <c r="VQ29" i="23"/>
  <c r="SZ30" i="23"/>
  <c r="TC30" i="23"/>
  <c r="TF30" i="23"/>
  <c r="TI30" i="23"/>
  <c r="TL30" i="23"/>
  <c r="TO30" i="23"/>
  <c r="TR30" i="23"/>
  <c r="TU30" i="23"/>
  <c r="TX30" i="23"/>
  <c r="UA30" i="23"/>
  <c r="UD30" i="23"/>
  <c r="UG30" i="23"/>
  <c r="UJ30" i="23"/>
  <c r="UM30" i="23"/>
  <c r="UP30" i="23"/>
  <c r="US30" i="23"/>
  <c r="UV30" i="23"/>
  <c r="UY30" i="23"/>
  <c r="VB30" i="23"/>
  <c r="VE30" i="23"/>
  <c r="VH30" i="23"/>
  <c r="VK30" i="23"/>
  <c r="VN30" i="23"/>
  <c r="VQ30" i="23"/>
  <c r="SZ31" i="23"/>
  <c r="TC31" i="23"/>
  <c r="TF31" i="23"/>
  <c r="TI31" i="23"/>
  <c r="TL31" i="23"/>
  <c r="TO31" i="23"/>
  <c r="TR31" i="23"/>
  <c r="TU31" i="23"/>
  <c r="TX31" i="23"/>
  <c r="UA31" i="23"/>
  <c r="UD31" i="23"/>
  <c r="UG31" i="23"/>
  <c r="UJ31" i="23"/>
  <c r="UM31" i="23"/>
  <c r="UP31" i="23"/>
  <c r="US31" i="23"/>
  <c r="UV31" i="23"/>
  <c r="UY31" i="23"/>
  <c r="VB31" i="23"/>
  <c r="VE31" i="23"/>
  <c r="VH31" i="23"/>
  <c r="VK31" i="23"/>
  <c r="VN31" i="23"/>
  <c r="VQ31" i="23"/>
  <c r="SZ32" i="23"/>
  <c r="TC32" i="23"/>
  <c r="TF32" i="23"/>
  <c r="TI32" i="23"/>
  <c r="TL32" i="23"/>
  <c r="TO32" i="23"/>
  <c r="TR32" i="23"/>
  <c r="TU32" i="23"/>
  <c r="TX32" i="23"/>
  <c r="UA32" i="23"/>
  <c r="UD32" i="23"/>
  <c r="UG32" i="23"/>
  <c r="UJ32" i="23"/>
  <c r="UM32" i="23"/>
  <c r="UP32" i="23"/>
  <c r="US32" i="23"/>
  <c r="UV32" i="23"/>
  <c r="UY32" i="23"/>
  <c r="VB32" i="23"/>
  <c r="VE32" i="23"/>
  <c r="VH32" i="23"/>
  <c r="VK32" i="23"/>
  <c r="VN32" i="23"/>
  <c r="VQ32" i="23"/>
  <c r="SZ33" i="23"/>
  <c r="TC33" i="23"/>
  <c r="TF33" i="23"/>
  <c r="TI33" i="23"/>
  <c r="TL33" i="23"/>
  <c r="TO33" i="23"/>
  <c r="TR33" i="23"/>
  <c r="TU33" i="23"/>
  <c r="TX33" i="23"/>
  <c r="UA33" i="23"/>
  <c r="UD33" i="23"/>
  <c r="UG33" i="23"/>
  <c r="UJ33" i="23"/>
  <c r="UM33" i="23"/>
  <c r="UP33" i="23"/>
  <c r="US33" i="23"/>
  <c r="UV33" i="23"/>
  <c r="UY33" i="23"/>
  <c r="VB33" i="23"/>
  <c r="VE33" i="23"/>
  <c r="VH33" i="23"/>
  <c r="VK33" i="23"/>
  <c r="VN33" i="23"/>
  <c r="VQ33" i="23"/>
  <c r="SZ34" i="23"/>
  <c r="TC34" i="23"/>
  <c r="TF34" i="23"/>
  <c r="TI34" i="23"/>
  <c r="TL34" i="23"/>
  <c r="TO34" i="23"/>
  <c r="TR34" i="23"/>
  <c r="TU34" i="23"/>
  <c r="TX34" i="23"/>
  <c r="UA34" i="23"/>
  <c r="UD34" i="23"/>
  <c r="UG34" i="23"/>
  <c r="UJ34" i="23"/>
  <c r="UM34" i="23"/>
  <c r="UP34" i="23"/>
  <c r="US34" i="23"/>
  <c r="UV34" i="23"/>
  <c r="UY34" i="23"/>
  <c r="VB34" i="23"/>
  <c r="VE34" i="23"/>
  <c r="VH34" i="23"/>
  <c r="VK34" i="23"/>
  <c r="VN34" i="23"/>
  <c r="VQ34" i="23"/>
  <c r="SZ35" i="23"/>
  <c r="TC35" i="23"/>
  <c r="TF35" i="23"/>
  <c r="TI35" i="23"/>
  <c r="TL35" i="23"/>
  <c r="TO35" i="23"/>
  <c r="TR35" i="23"/>
  <c r="TU35" i="23"/>
  <c r="TX35" i="23"/>
  <c r="UA35" i="23"/>
  <c r="UD35" i="23"/>
  <c r="UG35" i="23"/>
  <c r="UJ35" i="23"/>
  <c r="UM35" i="23"/>
  <c r="UP35" i="23"/>
  <c r="US35" i="23"/>
  <c r="UV35" i="23"/>
  <c r="UY35" i="23"/>
  <c r="VB35" i="23"/>
  <c r="VE35" i="23"/>
  <c r="VH35" i="23"/>
  <c r="VK35" i="23"/>
  <c r="VN35" i="23"/>
  <c r="VQ35" i="23"/>
  <c r="SZ36" i="23"/>
  <c r="TC36" i="23"/>
  <c r="TF36" i="23"/>
  <c r="TI36" i="23"/>
  <c r="TL36" i="23"/>
  <c r="TO36" i="23"/>
  <c r="TR36" i="23"/>
  <c r="TU36" i="23"/>
  <c r="TX36" i="23"/>
  <c r="UA36" i="23"/>
  <c r="UD36" i="23"/>
  <c r="UG36" i="23"/>
  <c r="UJ36" i="23"/>
  <c r="UM36" i="23"/>
  <c r="UP36" i="23"/>
  <c r="US36" i="23"/>
  <c r="UV36" i="23"/>
  <c r="UY36" i="23"/>
  <c r="VB36" i="23"/>
  <c r="VE36" i="23"/>
  <c r="VH36" i="23"/>
  <c r="VK36" i="23"/>
  <c r="VN36" i="23"/>
  <c r="VQ36" i="23"/>
  <c r="SZ37" i="23"/>
  <c r="TC37" i="23"/>
  <c r="TF37" i="23"/>
  <c r="TI37" i="23"/>
  <c r="TL37" i="23"/>
  <c r="TO37" i="23"/>
  <c r="TR37" i="23"/>
  <c r="TU37" i="23"/>
  <c r="TX37" i="23"/>
  <c r="UA37" i="23"/>
  <c r="UD37" i="23"/>
  <c r="UG37" i="23"/>
  <c r="UJ37" i="23"/>
  <c r="UM37" i="23"/>
  <c r="UP37" i="23"/>
  <c r="US37" i="23"/>
  <c r="UV37" i="23"/>
  <c r="UY37" i="23"/>
  <c r="VB37" i="23"/>
  <c r="VE37" i="23"/>
  <c r="VH37" i="23"/>
  <c r="VK37" i="23"/>
  <c r="VN37" i="23"/>
  <c r="VQ37" i="23"/>
  <c r="SZ38" i="23"/>
  <c r="TC38" i="23"/>
  <c r="TF38" i="23"/>
  <c r="TI38" i="23"/>
  <c r="TL38" i="23"/>
  <c r="TO38" i="23"/>
  <c r="TR38" i="23"/>
  <c r="TU38" i="23"/>
  <c r="TX38" i="23"/>
  <c r="UA38" i="23"/>
  <c r="UD38" i="23"/>
  <c r="UG38" i="23"/>
  <c r="UJ38" i="23"/>
  <c r="UM38" i="23"/>
  <c r="UP38" i="23"/>
  <c r="US38" i="23"/>
  <c r="UV38" i="23"/>
  <c r="UY38" i="23"/>
  <c r="VB38" i="23"/>
  <c r="VE38" i="23"/>
  <c r="VH38" i="23"/>
  <c r="VK38" i="23"/>
  <c r="VN38" i="23"/>
  <c r="VQ38" i="23"/>
  <c r="SZ39" i="23"/>
  <c r="TC39" i="23"/>
  <c r="TF39" i="23"/>
  <c r="TI39" i="23"/>
  <c r="TL39" i="23"/>
  <c r="TO39" i="23"/>
  <c r="TR39" i="23"/>
  <c r="TU39" i="23"/>
  <c r="TX39" i="23"/>
  <c r="UA39" i="23"/>
  <c r="UD39" i="23"/>
  <c r="UG39" i="23"/>
  <c r="UJ39" i="23"/>
  <c r="UM39" i="23"/>
  <c r="UP39" i="23"/>
  <c r="US39" i="23"/>
  <c r="UV39" i="23"/>
  <c r="UY39" i="23"/>
  <c r="VB39" i="23"/>
  <c r="VE39" i="23"/>
  <c r="VH39" i="23"/>
  <c r="VK39" i="23"/>
  <c r="VN39" i="23"/>
  <c r="VQ39" i="23"/>
  <c r="SZ40" i="23"/>
  <c r="TC40" i="23"/>
  <c r="TF40" i="23"/>
  <c r="TI40" i="23"/>
  <c r="TL40" i="23"/>
  <c r="TO40" i="23"/>
  <c r="TR40" i="23"/>
  <c r="TU40" i="23"/>
  <c r="TX40" i="23"/>
  <c r="UA40" i="23"/>
  <c r="UD40" i="23"/>
  <c r="UG40" i="23"/>
  <c r="UJ40" i="23"/>
  <c r="UM40" i="23"/>
  <c r="UP40" i="23"/>
  <c r="US40" i="23"/>
  <c r="UV40" i="23"/>
  <c r="UY40" i="23"/>
  <c r="VB40" i="23"/>
  <c r="VE40" i="23"/>
  <c r="VH40" i="23"/>
  <c r="VK40" i="23"/>
  <c r="VN40" i="23"/>
  <c r="VQ40" i="23"/>
  <c r="SZ41" i="23"/>
  <c r="TC41" i="23"/>
  <c r="TF41" i="23"/>
  <c r="TI41" i="23"/>
  <c r="TL41" i="23"/>
  <c r="TO41" i="23"/>
  <c r="TR41" i="23"/>
  <c r="TU41" i="23"/>
  <c r="TX41" i="23"/>
  <c r="UA41" i="23"/>
  <c r="UD41" i="23"/>
  <c r="UG41" i="23"/>
  <c r="UJ41" i="23"/>
  <c r="UM41" i="23"/>
  <c r="UP41" i="23"/>
  <c r="US41" i="23"/>
  <c r="UV41" i="23"/>
  <c r="UY41" i="23"/>
  <c r="VB41" i="23"/>
  <c r="VE41" i="23"/>
  <c r="VH41" i="23"/>
  <c r="VK41" i="23"/>
  <c r="VN41" i="23"/>
  <c r="VQ41" i="23"/>
  <c r="SZ42" i="23"/>
  <c r="TC42" i="23"/>
  <c r="TF42" i="23"/>
  <c r="TI42" i="23"/>
  <c r="TL42" i="23"/>
  <c r="TO42" i="23"/>
  <c r="TR42" i="23"/>
  <c r="TU42" i="23"/>
  <c r="TX42" i="23"/>
  <c r="UA42" i="23"/>
  <c r="UD42" i="23"/>
  <c r="UG42" i="23"/>
  <c r="UJ42" i="23"/>
  <c r="UM42" i="23"/>
  <c r="UP42" i="23"/>
  <c r="US42" i="23"/>
  <c r="UV42" i="23"/>
  <c r="UY42" i="23"/>
  <c r="VB42" i="23"/>
  <c r="VE42" i="23"/>
  <c r="VH42" i="23"/>
  <c r="VK42" i="23"/>
  <c r="VN42" i="23"/>
  <c r="VQ42" i="23"/>
  <c r="SZ43" i="23"/>
  <c r="TC43" i="23"/>
  <c r="TF43" i="23"/>
  <c r="TI43" i="23"/>
  <c r="TL43" i="23"/>
  <c r="TO43" i="23"/>
  <c r="TR43" i="23"/>
  <c r="TU43" i="23"/>
  <c r="TX43" i="23"/>
  <c r="UA43" i="23"/>
  <c r="UD43" i="23"/>
  <c r="UG43" i="23"/>
  <c r="UJ43" i="23"/>
  <c r="UM43" i="23"/>
  <c r="UP43" i="23"/>
  <c r="US43" i="23"/>
  <c r="UV43" i="23"/>
  <c r="UY43" i="23"/>
  <c r="VB43" i="23"/>
  <c r="VE43" i="23"/>
  <c r="VH43" i="23"/>
  <c r="VK43" i="23"/>
  <c r="VN43" i="23"/>
  <c r="VQ43" i="23"/>
  <c r="SZ44" i="23"/>
  <c r="TC44" i="23"/>
  <c r="TF44" i="23"/>
  <c r="TI44" i="23"/>
  <c r="TL44" i="23"/>
  <c r="TO44" i="23"/>
  <c r="TR44" i="23"/>
  <c r="TU44" i="23"/>
  <c r="TX44" i="23"/>
  <c r="UA44" i="23"/>
  <c r="UD44" i="23"/>
  <c r="UG44" i="23"/>
  <c r="UJ44" i="23"/>
  <c r="UM44" i="23"/>
  <c r="UP44" i="23"/>
  <c r="US44" i="23"/>
  <c r="UV44" i="23"/>
  <c r="UY44" i="23"/>
  <c r="VB44" i="23"/>
  <c r="VE44" i="23"/>
  <c r="VH44" i="23"/>
  <c r="VK44" i="23"/>
  <c r="VN44" i="23"/>
  <c r="VQ44" i="23"/>
  <c r="SZ45" i="23"/>
  <c r="TC45" i="23"/>
  <c r="TF45" i="23"/>
  <c r="TI45" i="23"/>
  <c r="TL45" i="23"/>
  <c r="TO45" i="23"/>
  <c r="TR45" i="23"/>
  <c r="TU45" i="23"/>
  <c r="TX45" i="23"/>
  <c r="UA45" i="23"/>
  <c r="UD45" i="23"/>
  <c r="UG45" i="23"/>
  <c r="UJ45" i="23"/>
  <c r="UM45" i="23"/>
  <c r="UP45" i="23"/>
  <c r="US45" i="23"/>
  <c r="UV45" i="23"/>
  <c r="UY45" i="23"/>
  <c r="VB45" i="23"/>
  <c r="VE45" i="23"/>
  <c r="VH45" i="23"/>
  <c r="VK45" i="23"/>
  <c r="VN45" i="23"/>
  <c r="VQ45" i="23"/>
  <c r="SZ46" i="23"/>
  <c r="TC46" i="23"/>
  <c r="TF46" i="23"/>
  <c r="TI46" i="23"/>
  <c r="TL46" i="23"/>
  <c r="TO46" i="23"/>
  <c r="TR46" i="23"/>
  <c r="TU46" i="23"/>
  <c r="TX46" i="23"/>
  <c r="UA46" i="23"/>
  <c r="UD46" i="23"/>
  <c r="UG46" i="23"/>
  <c r="UJ46" i="23"/>
  <c r="UM46" i="23"/>
  <c r="UP46" i="23"/>
  <c r="US46" i="23"/>
  <c r="UV46" i="23"/>
  <c r="UY46" i="23"/>
  <c r="VB46" i="23"/>
  <c r="VE46" i="23"/>
  <c r="VH46" i="23"/>
  <c r="VK46" i="23"/>
  <c r="VN46" i="23"/>
  <c r="VQ46" i="23"/>
  <c r="SZ47" i="23"/>
  <c r="TC47" i="23"/>
  <c r="TF47" i="23"/>
  <c r="TI47" i="23"/>
  <c r="TL47" i="23"/>
  <c r="TO47" i="23"/>
  <c r="TR47" i="23"/>
  <c r="TU47" i="23"/>
  <c r="TX47" i="23"/>
  <c r="UA47" i="23"/>
  <c r="UD47" i="23"/>
  <c r="UG47" i="23"/>
  <c r="UJ47" i="23"/>
  <c r="UM47" i="23"/>
  <c r="UP47" i="23"/>
  <c r="US47" i="23"/>
  <c r="UV47" i="23"/>
  <c r="UY47" i="23"/>
  <c r="VB47" i="23"/>
  <c r="VE47" i="23"/>
  <c r="VH47" i="23"/>
  <c r="VK47" i="23"/>
  <c r="VN47" i="23"/>
  <c r="VQ47" i="23"/>
  <c r="SZ48" i="23"/>
  <c r="TC48" i="23"/>
  <c r="TF48" i="23"/>
  <c r="TI48" i="23"/>
  <c r="TL48" i="23"/>
  <c r="TO48" i="23"/>
  <c r="TR48" i="23"/>
  <c r="TU48" i="23"/>
  <c r="TX48" i="23"/>
  <c r="UA48" i="23"/>
  <c r="UD48" i="23"/>
  <c r="UG48" i="23"/>
  <c r="UJ48" i="23"/>
  <c r="UM48" i="23"/>
  <c r="UP48" i="23"/>
  <c r="US48" i="23"/>
  <c r="UV48" i="23"/>
  <c r="UY48" i="23"/>
  <c r="VB48" i="23"/>
  <c r="VE48" i="23"/>
  <c r="VH48" i="23"/>
  <c r="VK48" i="23"/>
  <c r="VN48" i="23"/>
  <c r="VQ48" i="23"/>
  <c r="SZ49" i="23"/>
  <c r="TC49" i="23"/>
  <c r="TF49" i="23"/>
  <c r="TI49" i="23"/>
  <c r="TL49" i="23"/>
  <c r="TO49" i="23"/>
  <c r="TR49" i="23"/>
  <c r="TU49" i="23"/>
  <c r="TX49" i="23"/>
  <c r="UA49" i="23"/>
  <c r="UD49" i="23"/>
  <c r="UG49" i="23"/>
  <c r="UJ49" i="23"/>
  <c r="UM49" i="23"/>
  <c r="UP49" i="23"/>
  <c r="US49" i="23"/>
  <c r="UV49" i="23"/>
  <c r="UY49" i="23"/>
  <c r="VB49" i="23"/>
  <c r="VE49" i="23"/>
  <c r="VH49" i="23"/>
  <c r="VK49" i="23"/>
  <c r="VN49" i="23"/>
  <c r="VQ49" i="23"/>
  <c r="SZ50" i="23"/>
  <c r="TC50" i="23"/>
  <c r="TF50" i="23"/>
  <c r="TI50" i="23"/>
  <c r="TL50" i="23"/>
  <c r="TO50" i="23"/>
  <c r="TR50" i="23"/>
  <c r="TU50" i="23"/>
  <c r="TX50" i="23"/>
  <c r="UA50" i="23"/>
  <c r="UD50" i="23"/>
  <c r="UG50" i="23"/>
  <c r="UJ50" i="23"/>
  <c r="UM50" i="23"/>
  <c r="UP50" i="23"/>
  <c r="US50" i="23"/>
  <c r="UV50" i="23"/>
  <c r="UY50" i="23"/>
  <c r="VB50" i="23"/>
  <c r="VE50" i="23"/>
  <c r="VH50" i="23"/>
  <c r="VK50" i="23"/>
  <c r="VN50" i="23"/>
  <c r="VQ50" i="23"/>
  <c r="SZ51" i="23"/>
  <c r="TC51" i="23"/>
  <c r="TF51" i="23"/>
  <c r="TI51" i="23"/>
  <c r="TL51" i="23"/>
  <c r="TO51" i="23"/>
  <c r="TR51" i="23"/>
  <c r="TU51" i="23"/>
  <c r="TX51" i="23"/>
  <c r="UA51" i="23"/>
  <c r="UD51" i="23"/>
  <c r="UG51" i="23"/>
  <c r="UJ51" i="23"/>
  <c r="UM51" i="23"/>
  <c r="UP51" i="23"/>
  <c r="US51" i="23"/>
  <c r="UV51" i="23"/>
  <c r="UY51" i="23"/>
  <c r="VB51" i="23"/>
  <c r="VE51" i="23"/>
  <c r="VH51" i="23"/>
  <c r="VK51" i="23"/>
  <c r="VN51" i="23"/>
  <c r="VQ51" i="23"/>
  <c r="SZ52" i="23"/>
  <c r="TC52" i="23"/>
  <c r="TF52" i="23"/>
  <c r="TI52" i="23"/>
  <c r="TL52" i="23"/>
  <c r="TO52" i="23"/>
  <c r="TR52" i="23"/>
  <c r="TU52" i="23"/>
  <c r="TX52" i="23"/>
  <c r="UA52" i="23"/>
  <c r="UD52" i="23"/>
  <c r="UG52" i="23"/>
  <c r="UJ52" i="23"/>
  <c r="UM52" i="23"/>
  <c r="UP52" i="23"/>
  <c r="US52" i="23"/>
  <c r="UV52" i="23"/>
  <c r="UY52" i="23"/>
  <c r="VB52" i="23"/>
  <c r="VE52" i="23"/>
  <c r="VH52" i="23"/>
  <c r="VK52" i="23"/>
  <c r="VN52" i="23"/>
  <c r="VQ52" i="23"/>
  <c r="SZ53" i="23"/>
  <c r="TC53" i="23"/>
  <c r="TF53" i="23"/>
  <c r="TI53" i="23"/>
  <c r="TL53" i="23"/>
  <c r="TO53" i="23"/>
  <c r="TR53" i="23"/>
  <c r="TU53" i="23"/>
  <c r="TX53" i="23"/>
  <c r="UA53" i="23"/>
  <c r="UD53" i="23"/>
  <c r="UG53" i="23"/>
  <c r="UJ53" i="23"/>
  <c r="UM53" i="23"/>
  <c r="UP53" i="23"/>
  <c r="US53" i="23"/>
  <c r="UV53" i="23"/>
  <c r="UY53" i="23"/>
  <c r="VB53" i="23"/>
  <c r="VE53" i="23"/>
  <c r="VH53" i="23"/>
  <c r="VK53" i="23"/>
  <c r="VN53" i="23"/>
  <c r="VQ53" i="23"/>
  <c r="SZ54" i="23"/>
  <c r="TC54" i="23"/>
  <c r="TF54" i="23"/>
  <c r="TI54" i="23"/>
  <c r="TL54" i="23"/>
  <c r="TO54" i="23"/>
  <c r="TR54" i="23"/>
  <c r="TU54" i="23"/>
  <c r="TX54" i="23"/>
  <c r="UA54" i="23"/>
  <c r="UD54" i="23"/>
  <c r="UG54" i="23"/>
  <c r="UJ54" i="23"/>
  <c r="UM54" i="23"/>
  <c r="UP54" i="23"/>
  <c r="US54" i="23"/>
  <c r="UV54" i="23"/>
  <c r="UY54" i="23"/>
  <c r="VB54" i="23"/>
  <c r="VE54" i="23"/>
  <c r="VH54" i="23"/>
  <c r="VK54" i="23"/>
  <c r="VN54" i="23"/>
  <c r="VQ54" i="23"/>
  <c r="SZ55" i="23"/>
  <c r="TC55" i="23"/>
  <c r="TF55" i="23"/>
  <c r="TI55" i="23"/>
  <c r="TL55" i="23"/>
  <c r="TO55" i="23"/>
  <c r="TR55" i="23"/>
  <c r="TU55" i="23"/>
  <c r="TX55" i="23"/>
  <c r="UA55" i="23"/>
  <c r="UD55" i="23"/>
  <c r="UG55" i="23"/>
  <c r="UJ55" i="23"/>
  <c r="UM55" i="23"/>
  <c r="UP55" i="23"/>
  <c r="US55" i="23"/>
  <c r="UV55" i="23"/>
  <c r="UY55" i="23"/>
  <c r="VB55" i="23"/>
  <c r="VE55" i="23"/>
  <c r="VH55" i="23"/>
  <c r="VK55" i="23"/>
  <c r="VN55" i="23"/>
  <c r="VQ55" i="23"/>
  <c r="SZ56" i="23"/>
  <c r="TC56" i="23"/>
  <c r="TF56" i="23"/>
  <c r="TI56" i="23"/>
  <c r="TL56" i="23"/>
  <c r="TO56" i="23"/>
  <c r="TR56" i="23"/>
  <c r="TU56" i="23"/>
  <c r="TX56" i="23"/>
  <c r="UA56" i="23"/>
  <c r="UD56" i="23"/>
  <c r="UG56" i="23"/>
  <c r="UJ56" i="23"/>
  <c r="UM56" i="23"/>
  <c r="UP56" i="23"/>
  <c r="US56" i="23"/>
  <c r="UV56" i="23"/>
  <c r="UY56" i="23"/>
  <c r="VB56" i="23"/>
  <c r="VE56" i="23"/>
  <c r="VH56" i="23"/>
  <c r="VK56" i="23"/>
  <c r="VN56" i="23"/>
  <c r="VQ56" i="23"/>
  <c r="SZ57" i="23"/>
  <c r="TC57" i="23"/>
  <c r="TF57" i="23"/>
  <c r="TI57" i="23"/>
  <c r="TL57" i="23"/>
  <c r="TO57" i="23"/>
  <c r="TR57" i="23"/>
  <c r="TU57" i="23"/>
  <c r="TX57" i="23"/>
  <c r="UA57" i="23"/>
  <c r="UD57" i="23"/>
  <c r="UG57" i="23"/>
  <c r="UJ57" i="23"/>
  <c r="UM57" i="23"/>
  <c r="UP57" i="23"/>
  <c r="US57" i="23"/>
  <c r="UV57" i="23"/>
  <c r="UY57" i="23"/>
  <c r="VB57" i="23"/>
  <c r="VE57" i="23"/>
  <c r="VH57" i="23"/>
  <c r="VK57" i="23"/>
  <c r="VN57" i="23"/>
  <c r="VQ57" i="23"/>
  <c r="SZ58" i="23"/>
  <c r="TC58" i="23"/>
  <c r="TF58" i="23"/>
  <c r="TI58" i="23"/>
  <c r="TL58" i="23"/>
  <c r="TO58" i="23"/>
  <c r="TR58" i="23"/>
  <c r="TU58" i="23"/>
  <c r="TX58" i="23"/>
  <c r="UA58" i="23"/>
  <c r="UD58" i="23"/>
  <c r="UG58" i="23"/>
  <c r="UJ58" i="23"/>
  <c r="UM58" i="23"/>
  <c r="UP58" i="23"/>
  <c r="US58" i="23"/>
  <c r="UV58" i="23"/>
  <c r="UY58" i="23"/>
  <c r="VB58" i="23"/>
  <c r="VE58" i="23"/>
  <c r="VH58" i="23"/>
  <c r="VK58" i="23"/>
  <c r="VN58" i="23"/>
  <c r="VQ58" i="23"/>
  <c r="SZ59" i="23"/>
  <c r="TC59" i="23"/>
  <c r="TF59" i="23"/>
  <c r="TI59" i="23"/>
  <c r="TL59" i="23"/>
  <c r="TO59" i="23"/>
  <c r="TR59" i="23"/>
  <c r="TU59" i="23"/>
  <c r="TX59" i="23"/>
  <c r="UA59" i="23"/>
  <c r="UD59" i="23"/>
  <c r="UG59" i="23"/>
  <c r="UJ59" i="23"/>
  <c r="UM59" i="23"/>
  <c r="UP59" i="23"/>
  <c r="US59" i="23"/>
  <c r="UV59" i="23"/>
  <c r="UY59" i="23"/>
  <c r="VB59" i="23"/>
  <c r="VE59" i="23"/>
  <c r="VH59" i="23"/>
  <c r="VK59" i="23"/>
  <c r="VN59" i="23"/>
  <c r="VQ59" i="23"/>
  <c r="SZ60" i="23"/>
  <c r="TC60" i="23"/>
  <c r="TF60" i="23"/>
  <c r="TI60" i="23"/>
  <c r="TL60" i="23"/>
  <c r="TO60" i="23"/>
  <c r="TR60" i="23"/>
  <c r="TU60" i="23"/>
  <c r="TX60" i="23"/>
  <c r="UA60" i="23"/>
  <c r="UD60" i="23"/>
  <c r="UG60" i="23"/>
  <c r="UJ60" i="23"/>
  <c r="UM60" i="23"/>
  <c r="UP60" i="23"/>
  <c r="US60" i="23"/>
  <c r="UV60" i="23"/>
  <c r="UY60" i="23"/>
  <c r="VB60" i="23"/>
  <c r="VE60" i="23"/>
  <c r="VH60" i="23"/>
  <c r="VK60" i="23"/>
  <c r="VN60" i="23"/>
  <c r="VQ60" i="23"/>
  <c r="SZ61" i="23"/>
  <c r="TC61" i="23"/>
  <c r="TF61" i="23"/>
  <c r="TI61" i="23"/>
  <c r="TL61" i="23"/>
  <c r="TO61" i="23"/>
  <c r="TR61" i="23"/>
  <c r="TU61" i="23"/>
  <c r="TX61" i="23"/>
  <c r="UA61" i="23"/>
  <c r="UD61" i="23"/>
  <c r="UG61" i="23"/>
  <c r="UJ61" i="23"/>
  <c r="UM61" i="23"/>
  <c r="UP61" i="23"/>
  <c r="US61" i="23"/>
  <c r="UV61" i="23"/>
  <c r="UY61" i="23"/>
  <c r="VB61" i="23"/>
  <c r="VE61" i="23"/>
  <c r="VH61" i="23"/>
  <c r="VK61" i="23"/>
  <c r="VN61" i="23"/>
  <c r="VQ61" i="23"/>
  <c r="SZ62" i="23"/>
  <c r="TC62" i="23"/>
  <c r="TF62" i="23"/>
  <c r="TI62" i="23"/>
  <c r="TL62" i="23"/>
  <c r="TO62" i="23"/>
  <c r="TR62" i="23"/>
  <c r="TU62" i="23"/>
  <c r="TX62" i="23"/>
  <c r="UA62" i="23"/>
  <c r="UD62" i="23"/>
  <c r="UG62" i="23"/>
  <c r="UJ62" i="23"/>
  <c r="UM62" i="23"/>
  <c r="UP62" i="23"/>
  <c r="US62" i="23"/>
  <c r="UV62" i="23"/>
  <c r="UY62" i="23"/>
  <c r="VB62" i="23"/>
  <c r="VE62" i="23"/>
  <c r="VH62" i="23"/>
  <c r="VK62" i="23"/>
  <c r="VN62" i="23"/>
  <c r="VQ62" i="23"/>
  <c r="SZ63" i="23"/>
  <c r="TC63" i="23"/>
  <c r="TF63" i="23"/>
  <c r="TI63" i="23"/>
  <c r="TL63" i="23"/>
  <c r="TO63" i="23"/>
  <c r="TR63" i="23"/>
  <c r="TU63" i="23"/>
  <c r="TX63" i="23"/>
  <c r="UA63" i="23"/>
  <c r="UD63" i="23"/>
  <c r="UG63" i="23"/>
  <c r="UJ63" i="23"/>
  <c r="UM63" i="23"/>
  <c r="UP63" i="23"/>
  <c r="US63" i="23"/>
  <c r="UV63" i="23"/>
  <c r="UY63" i="23"/>
  <c r="VB63" i="23"/>
  <c r="VE63" i="23"/>
  <c r="VH63" i="23"/>
  <c r="VK63" i="23"/>
  <c r="VN63" i="23"/>
  <c r="VQ63" i="23"/>
  <c r="SZ64" i="23"/>
  <c r="TC64" i="23"/>
  <c r="TF64" i="23"/>
  <c r="TI64" i="23"/>
  <c r="TL64" i="23"/>
  <c r="TO64" i="23"/>
  <c r="TR64" i="23"/>
  <c r="TU64" i="23"/>
  <c r="TX64" i="23"/>
  <c r="UA64" i="23"/>
  <c r="UD64" i="23"/>
  <c r="UG64" i="23"/>
  <c r="UJ64" i="23"/>
  <c r="UM64" i="23"/>
  <c r="UP64" i="23"/>
  <c r="US64" i="23"/>
  <c r="UV64" i="23"/>
  <c r="UY64" i="23"/>
  <c r="VB64" i="23"/>
  <c r="VE64" i="23"/>
  <c r="VH64" i="23"/>
  <c r="VK64" i="23"/>
  <c r="VN64" i="23"/>
  <c r="VQ64" i="23"/>
  <c r="SZ65" i="23"/>
  <c r="TC65" i="23"/>
  <c r="TF65" i="23"/>
  <c r="TI65" i="23"/>
  <c r="TL65" i="23"/>
  <c r="TO65" i="23"/>
  <c r="TR65" i="23"/>
  <c r="TU65" i="23"/>
  <c r="TX65" i="23"/>
  <c r="UA65" i="23"/>
  <c r="UD65" i="23"/>
  <c r="UG65" i="23"/>
  <c r="UJ65" i="23"/>
  <c r="UM65" i="23"/>
  <c r="UP65" i="23"/>
  <c r="US65" i="23"/>
  <c r="UV65" i="23"/>
  <c r="UY65" i="23"/>
  <c r="VB65" i="23"/>
  <c r="VE65" i="23"/>
  <c r="VH65" i="23"/>
  <c r="VK65" i="23"/>
  <c r="VN65" i="23"/>
  <c r="VQ65" i="23"/>
  <c r="SZ66" i="23"/>
  <c r="TC66" i="23"/>
  <c r="TF66" i="23"/>
  <c r="TI66" i="23"/>
  <c r="TL66" i="23"/>
  <c r="TO66" i="23"/>
  <c r="TR66" i="23"/>
  <c r="TU66" i="23"/>
  <c r="TX66" i="23"/>
  <c r="UA66" i="23"/>
  <c r="UD66" i="23"/>
  <c r="UG66" i="23"/>
  <c r="UJ66" i="23"/>
  <c r="UM66" i="23"/>
  <c r="UP66" i="23"/>
  <c r="US66" i="23"/>
  <c r="UV66" i="23"/>
  <c r="UY66" i="23"/>
  <c r="VB66" i="23"/>
  <c r="VE66" i="23"/>
  <c r="VH66" i="23"/>
  <c r="VK66" i="23"/>
  <c r="VN66" i="23"/>
  <c r="VQ66" i="23"/>
  <c r="SZ67" i="23"/>
  <c r="TC67" i="23"/>
  <c r="TF67" i="23"/>
  <c r="TI67" i="23"/>
  <c r="TL67" i="23"/>
  <c r="TO67" i="23"/>
  <c r="TR67" i="23"/>
  <c r="TU67" i="23"/>
  <c r="TX67" i="23"/>
  <c r="UA67" i="23"/>
  <c r="UD67" i="23"/>
  <c r="UG67" i="23"/>
  <c r="UJ67" i="23"/>
  <c r="UM67" i="23"/>
  <c r="UP67" i="23"/>
  <c r="US67" i="23"/>
  <c r="UV67" i="23"/>
  <c r="UY67" i="23"/>
  <c r="VB67" i="23"/>
  <c r="VE67" i="23"/>
  <c r="VH67" i="23"/>
  <c r="VK67" i="23"/>
  <c r="VN67" i="23"/>
  <c r="VQ67" i="23"/>
  <c r="SZ68" i="23"/>
  <c r="TC68" i="23"/>
  <c r="TF68" i="23"/>
  <c r="TI68" i="23"/>
  <c r="TL68" i="23"/>
  <c r="TO68" i="23"/>
  <c r="TR68" i="23"/>
  <c r="TU68" i="23"/>
  <c r="TX68" i="23"/>
  <c r="UA68" i="23"/>
  <c r="UD68" i="23"/>
  <c r="UG68" i="23"/>
  <c r="UJ68" i="23"/>
  <c r="UM68" i="23"/>
  <c r="UP68" i="23"/>
  <c r="US68" i="23"/>
  <c r="UV68" i="23"/>
  <c r="UY68" i="23"/>
  <c r="VB68" i="23"/>
  <c r="VE68" i="23"/>
  <c r="VH68" i="23"/>
  <c r="VK68" i="23"/>
  <c r="VN68" i="23"/>
  <c r="VQ68" i="23"/>
  <c r="SZ69" i="23"/>
  <c r="TC69" i="23"/>
  <c r="TF69" i="23"/>
  <c r="TI69" i="23"/>
  <c r="TL69" i="23"/>
  <c r="TO69" i="23"/>
  <c r="TR69" i="23"/>
  <c r="TU69" i="23"/>
  <c r="TX69" i="23"/>
  <c r="UA69" i="23"/>
  <c r="UD69" i="23"/>
  <c r="UG69" i="23"/>
  <c r="UJ69" i="23"/>
  <c r="UM69" i="23"/>
  <c r="UP69" i="23"/>
  <c r="US69" i="23"/>
  <c r="UV69" i="23"/>
  <c r="UY69" i="23"/>
  <c r="VB69" i="23"/>
  <c r="VE69" i="23"/>
  <c r="VH69" i="23"/>
  <c r="VK69" i="23"/>
  <c r="VN69" i="23"/>
  <c r="VQ69" i="23"/>
  <c r="SZ70" i="23"/>
  <c r="TC70" i="23"/>
  <c r="TF70" i="23"/>
  <c r="TI70" i="23"/>
  <c r="TL70" i="23"/>
  <c r="TO70" i="23"/>
  <c r="TR70" i="23"/>
  <c r="TU70" i="23"/>
  <c r="TX70" i="23"/>
  <c r="UA70" i="23"/>
  <c r="UD70" i="23"/>
  <c r="UG70" i="23"/>
  <c r="UJ70" i="23"/>
  <c r="UM70" i="23"/>
  <c r="UP70" i="23"/>
  <c r="US70" i="23"/>
  <c r="UV70" i="23"/>
  <c r="UY70" i="23"/>
  <c r="VB70" i="23"/>
  <c r="VE70" i="23"/>
  <c r="VH70" i="23"/>
  <c r="VK70" i="23"/>
  <c r="VN70" i="23"/>
  <c r="VQ70" i="23"/>
  <c r="SZ71" i="23"/>
  <c r="TC71" i="23"/>
  <c r="TF71" i="23"/>
  <c r="TI71" i="23"/>
  <c r="TL71" i="23"/>
  <c r="TO71" i="23"/>
  <c r="TR71" i="23"/>
  <c r="UA71" i="23"/>
  <c r="UD71" i="23"/>
  <c r="UG71" i="23"/>
  <c r="UJ71" i="23"/>
  <c r="UM71" i="23"/>
  <c r="UP71" i="23"/>
  <c r="US71" i="23"/>
  <c r="UV71" i="23"/>
  <c r="UY71" i="23"/>
  <c r="VH71" i="23"/>
  <c r="VK71" i="23"/>
  <c r="VN71" i="23"/>
  <c r="ST4" i="23"/>
  <c r="SW4" i="23"/>
  <c r="ST5" i="23"/>
  <c r="SW5" i="23"/>
  <c r="ST6" i="23"/>
  <c r="SW6" i="23"/>
  <c r="ST7" i="23"/>
  <c r="SW7" i="23"/>
  <c r="ST8" i="23"/>
  <c r="SW8" i="23"/>
  <c r="ST9" i="23"/>
  <c r="SW9" i="23"/>
  <c r="ST10" i="23"/>
  <c r="SW10" i="23"/>
  <c r="ST11" i="23"/>
  <c r="SW11" i="23"/>
  <c r="ST12" i="23"/>
  <c r="SW12" i="23"/>
  <c r="ST13" i="23"/>
  <c r="SW13" i="23"/>
  <c r="ST14" i="23"/>
  <c r="SW14" i="23"/>
  <c r="ST15" i="23"/>
  <c r="SW15" i="23"/>
  <c r="ST16" i="23"/>
  <c r="SW16" i="23"/>
  <c r="ST17" i="23"/>
  <c r="SW17" i="23"/>
  <c r="ST18" i="23"/>
  <c r="SW18" i="23"/>
  <c r="ST19" i="23"/>
  <c r="SW19" i="23"/>
  <c r="ST20" i="23"/>
  <c r="SW20" i="23"/>
  <c r="ST21" i="23"/>
  <c r="SW21" i="23"/>
  <c r="ST22" i="23"/>
  <c r="SW22" i="23"/>
  <c r="ST23" i="23"/>
  <c r="SW23" i="23"/>
  <c r="ST24" i="23"/>
  <c r="SW24" i="23"/>
  <c r="ST25" i="23"/>
  <c r="SW25" i="23"/>
  <c r="ST26" i="23"/>
  <c r="SW26" i="23"/>
  <c r="ST27" i="23"/>
  <c r="SW27" i="23"/>
  <c r="ST28" i="23"/>
  <c r="SW28" i="23"/>
  <c r="ST29" i="23"/>
  <c r="SW29" i="23"/>
  <c r="ST30" i="23"/>
  <c r="SW30" i="23"/>
  <c r="ST31" i="23"/>
  <c r="SW31" i="23"/>
  <c r="ST32" i="23"/>
  <c r="SW32" i="23"/>
  <c r="ST33" i="23"/>
  <c r="SW33" i="23"/>
  <c r="ST34" i="23"/>
  <c r="SW34" i="23"/>
  <c r="ST35" i="23"/>
  <c r="SW35" i="23"/>
  <c r="ST36" i="23"/>
  <c r="SW36" i="23"/>
  <c r="ST37" i="23"/>
  <c r="SW37" i="23"/>
  <c r="ST38" i="23"/>
  <c r="SW38" i="23"/>
  <c r="ST39" i="23"/>
  <c r="SW39" i="23"/>
  <c r="ST40" i="23"/>
  <c r="SW40" i="23"/>
  <c r="ST41" i="23"/>
  <c r="SW41" i="23"/>
  <c r="ST42" i="23"/>
  <c r="SW42" i="23"/>
  <c r="ST43" i="23"/>
  <c r="SW43" i="23"/>
  <c r="ST44" i="23"/>
  <c r="SW44" i="23"/>
  <c r="ST45" i="23"/>
  <c r="SW45" i="23"/>
  <c r="ST46" i="23"/>
  <c r="SW46" i="23"/>
  <c r="ST47" i="23"/>
  <c r="SW47" i="23"/>
  <c r="ST48" i="23"/>
  <c r="SW48" i="23"/>
  <c r="ST49" i="23"/>
  <c r="SW49" i="23"/>
  <c r="ST50" i="23"/>
  <c r="SW50" i="23"/>
  <c r="ST51" i="23"/>
  <c r="SW51" i="23"/>
  <c r="ST52" i="23"/>
  <c r="SW52" i="23"/>
  <c r="ST53" i="23"/>
  <c r="SW53" i="23"/>
  <c r="ST54" i="23"/>
  <c r="SW54" i="23"/>
  <c r="ST55" i="23"/>
  <c r="SW55" i="23"/>
  <c r="ST56" i="23"/>
  <c r="SW56" i="23"/>
  <c r="ST57" i="23"/>
  <c r="SW57" i="23"/>
  <c r="ST58" i="23"/>
  <c r="SW58" i="23"/>
  <c r="ST59" i="23"/>
  <c r="SW59" i="23"/>
  <c r="ST60" i="23"/>
  <c r="SW60" i="23"/>
  <c r="ST61" i="23"/>
  <c r="SW61" i="23"/>
  <c r="ST62" i="23"/>
  <c r="SW62" i="23"/>
  <c r="ST63" i="23"/>
  <c r="SW63" i="23"/>
  <c r="ST64" i="23"/>
  <c r="SW64" i="23"/>
  <c r="ST65" i="23"/>
  <c r="SW65" i="23"/>
  <c r="ST66" i="23"/>
  <c r="SW66" i="23"/>
  <c r="ST67" i="23"/>
  <c r="SW67" i="23"/>
  <c r="ST68" i="23"/>
  <c r="SW68" i="23"/>
  <c r="ST69" i="23"/>
  <c r="SW69" i="23"/>
  <c r="ST70" i="23"/>
  <c r="SW70" i="23"/>
  <c r="SQ4" i="23"/>
  <c r="SQ5" i="23"/>
  <c r="SQ6" i="23"/>
  <c r="SQ7" i="23"/>
  <c r="SQ8" i="23"/>
  <c r="SQ9" i="23"/>
  <c r="SQ10" i="23"/>
  <c r="SQ11" i="23"/>
  <c r="SQ12" i="23"/>
  <c r="SQ13" i="23"/>
  <c r="SQ14" i="23"/>
  <c r="SQ15" i="23"/>
  <c r="SQ16" i="23"/>
  <c r="SQ17" i="23"/>
  <c r="SQ18" i="23"/>
  <c r="SQ19" i="23"/>
  <c r="SQ20" i="23"/>
  <c r="SQ21" i="23"/>
  <c r="SQ22" i="23"/>
  <c r="SQ23" i="23"/>
  <c r="SQ24" i="23"/>
  <c r="SQ25" i="23"/>
  <c r="SQ26" i="23"/>
  <c r="SQ27" i="23"/>
  <c r="SQ28" i="23"/>
  <c r="SQ29" i="23"/>
  <c r="SQ30" i="23"/>
  <c r="SQ31" i="23"/>
  <c r="SQ32" i="23"/>
  <c r="SQ33" i="23"/>
  <c r="SQ34" i="23"/>
  <c r="SQ35" i="23"/>
  <c r="SQ36" i="23"/>
  <c r="SQ37" i="23"/>
  <c r="SQ38" i="23"/>
  <c r="SQ39" i="23"/>
  <c r="SQ40" i="23"/>
  <c r="SQ41" i="23"/>
  <c r="SQ42" i="23"/>
  <c r="SQ43" i="23"/>
  <c r="SQ44" i="23"/>
  <c r="SQ45" i="23"/>
  <c r="SQ46" i="23"/>
  <c r="SQ47" i="23"/>
  <c r="SQ48" i="23"/>
  <c r="SQ49" i="23"/>
  <c r="SQ50" i="23"/>
  <c r="SQ51" i="23"/>
  <c r="SQ52" i="23"/>
  <c r="SQ53" i="23"/>
  <c r="SQ54" i="23"/>
  <c r="SQ55" i="23"/>
  <c r="SQ56" i="23"/>
  <c r="SQ57" i="23"/>
  <c r="SQ58" i="23"/>
  <c r="SQ59" i="23"/>
  <c r="SQ60" i="23"/>
  <c r="SQ61" i="23"/>
  <c r="SQ62" i="23"/>
  <c r="SQ63" i="23"/>
  <c r="SQ64" i="23"/>
  <c r="SQ65" i="23"/>
  <c r="SQ66" i="23"/>
  <c r="SQ67" i="23"/>
  <c r="SQ68" i="23"/>
  <c r="SQ69" i="23"/>
  <c r="SQ70" i="23"/>
  <c r="SQ71" i="23"/>
  <c r="K645" i="2"/>
  <c r="M476" i="2"/>
  <c r="M477" i="2"/>
  <c r="M483" i="2"/>
  <c r="M484" i="2"/>
  <c r="M485" i="2"/>
  <c r="M475" i="2"/>
  <c r="MT34" i="24"/>
  <c r="O605" i="2"/>
  <c r="O533" i="2"/>
  <c r="LR33" i="24"/>
  <c r="M473" i="2"/>
  <c r="O637" i="2"/>
  <c r="O629" i="2"/>
  <c r="O566" i="2"/>
  <c r="H4" i="27" l="1"/>
  <c r="G3" i="27"/>
  <c r="SW71" i="23"/>
  <c r="ST71" i="23"/>
  <c r="TX71" i="23"/>
  <c r="VB71" i="23"/>
  <c r="VQ71" i="23"/>
  <c r="VE71" i="23"/>
  <c r="TU71" i="23"/>
  <c r="M466" i="2"/>
  <c r="M468" i="2"/>
  <c r="M469" i="2"/>
  <c r="MT33" i="24"/>
  <c r="LR32" i="24"/>
  <c r="O558" i="2"/>
  <c r="I4" i="27" l="1"/>
  <c r="H3" i="27"/>
  <c r="O613" i="2"/>
  <c r="O542" i="2"/>
  <c r="M490" i="2"/>
  <c r="M492" i="2"/>
  <c r="M493" i="2"/>
  <c r="M494" i="2"/>
  <c r="M489" i="2"/>
  <c r="C490" i="2"/>
  <c r="J4" i="27" l="1"/>
  <c r="I3" i="27"/>
  <c r="K561" i="2"/>
  <c r="N503"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447" i="2"/>
  <c r="N448" i="2"/>
  <c r="N449" i="2"/>
  <c r="N450" i="2"/>
  <c r="N451" i="2"/>
  <c r="N452" i="2"/>
  <c r="N453" i="2"/>
  <c r="N454" i="2"/>
  <c r="N455" i="2"/>
  <c r="N456" i="2"/>
  <c r="N457" i="2"/>
  <c r="N458" i="2"/>
  <c r="N459" i="2"/>
  <c r="N460" i="2"/>
  <c r="N461" i="2"/>
  <c r="N462" i="2"/>
  <c r="N463" i="2"/>
  <c r="N464" i="2"/>
  <c r="N466" i="2"/>
  <c r="N446" i="2"/>
  <c r="N445" i="2"/>
  <c r="N444" i="2"/>
  <c r="N443" i="2"/>
  <c r="N442" i="2"/>
  <c r="O586" i="2"/>
  <c r="J3" i="27" l="1"/>
  <c r="K4" i="27"/>
  <c r="O514" i="2"/>
  <c r="N441" i="2"/>
  <c r="M487" i="2"/>
  <c r="M498" i="2"/>
  <c r="M499" i="2"/>
  <c r="M502" i="2"/>
  <c r="O580" i="2"/>
  <c r="LL12" i="24"/>
  <c r="K514" i="2"/>
  <c r="MC12" i="24"/>
  <c r="J586" i="2"/>
  <c r="I586" i="2"/>
  <c r="H586" i="2"/>
  <c r="K586" i="2"/>
  <c r="O621" i="2"/>
  <c r="O550" i="2"/>
  <c r="N607" i="2"/>
  <c r="N608" i="2"/>
  <c r="N609" i="2"/>
  <c r="N606" i="2"/>
  <c r="MT32" i="24"/>
  <c r="MT31" i="24"/>
  <c r="LR31" i="24"/>
  <c r="M503" i="2"/>
  <c r="M497" i="2"/>
  <c r="MT30" i="24"/>
  <c r="MT29" i="24"/>
  <c r="MT28" i="24"/>
  <c r="MT27" i="24"/>
  <c r="LR28" i="24"/>
  <c r="LR29" i="24"/>
  <c r="LR30" i="24"/>
  <c r="LR27" i="24"/>
  <c r="MF17" i="24"/>
  <c r="MF16" i="24"/>
  <c r="MF14" i="24"/>
  <c r="MF13" i="24"/>
  <c r="MJ21" i="24"/>
  <c r="MJ20" i="24"/>
  <c r="MJ19" i="24"/>
  <c r="MJ18" i="24"/>
  <c r="MJ17" i="24"/>
  <c r="MJ16" i="24"/>
  <c r="MJ15" i="24"/>
  <c r="MJ14" i="24"/>
  <c r="MJ13" i="24"/>
  <c r="MN14" i="24"/>
  <c r="MN15" i="24"/>
  <c r="MN16" i="24"/>
  <c r="MN17" i="24"/>
  <c r="MN18" i="24"/>
  <c r="MN19" i="24"/>
  <c r="MN20" i="24"/>
  <c r="MN21" i="24"/>
  <c r="LL21" i="24"/>
  <c r="LL20" i="24"/>
  <c r="LL19" i="24"/>
  <c r="LL18" i="24"/>
  <c r="LL17" i="24"/>
  <c r="LL16" i="24"/>
  <c r="LL15" i="24"/>
  <c r="LL14" i="24"/>
  <c r="LL13" i="24"/>
  <c r="LH14" i="24"/>
  <c r="LH15" i="24"/>
  <c r="LH16" i="24"/>
  <c r="LH17" i="24"/>
  <c r="LH18" i="24"/>
  <c r="LH19" i="24"/>
  <c r="LH20" i="24"/>
  <c r="LH21" i="24"/>
  <c r="LD18" i="24"/>
  <c r="LD19" i="24"/>
  <c r="LD20" i="24"/>
  <c r="LD21" i="24"/>
  <c r="LD17" i="24"/>
  <c r="LD16" i="24"/>
  <c r="LD14" i="24"/>
  <c r="MB15" i="24"/>
  <c r="MB16" i="24"/>
  <c r="JT12" i="24"/>
  <c r="J440" i="2"/>
  <c r="I440" i="2"/>
  <c r="H440" i="2"/>
  <c r="G440" i="2"/>
  <c r="K3" i="27" l="1"/>
  <c r="L4" i="27"/>
  <c r="MF21" i="24"/>
  <c r="MF22" i="24"/>
  <c r="MF23" i="24"/>
  <c r="MF24" i="24"/>
  <c r="HI20" i="24"/>
  <c r="JO62" i="24"/>
  <c r="JO63" i="24"/>
  <c r="JO64" i="24"/>
  <c r="JO65" i="24"/>
  <c r="JO66" i="24"/>
  <c r="JO67" i="24"/>
  <c r="JO68" i="24"/>
  <c r="JO69" i="24"/>
  <c r="JO70" i="24"/>
  <c r="JO71" i="24"/>
  <c r="JO72" i="24"/>
  <c r="JO73" i="24"/>
  <c r="JO74" i="24"/>
  <c r="JO75" i="24"/>
  <c r="JO61" i="24"/>
  <c r="MN71" i="24"/>
  <c r="MN72" i="24"/>
  <c r="MN73" i="24"/>
  <c r="MN74" i="24"/>
  <c r="MN75" i="24"/>
  <c r="MN76" i="24"/>
  <c r="MJ71" i="24"/>
  <c r="MJ72" i="24"/>
  <c r="MJ73" i="24"/>
  <c r="MJ74" i="24"/>
  <c r="MJ75" i="24"/>
  <c r="MJ76" i="24"/>
  <c r="MJ70" i="24"/>
  <c r="Q490" i="2"/>
  <c r="Q491" i="2"/>
  <c r="Q492" i="2"/>
  <c r="Q493" i="2"/>
  <c r="Q494" i="2"/>
  <c r="Q495" i="2"/>
  <c r="Q496" i="2"/>
  <c r="Q497" i="2"/>
  <c r="Q498" i="2"/>
  <c r="Q499" i="2"/>
  <c r="Q500" i="2"/>
  <c r="Q501" i="2"/>
  <c r="Q502" i="2"/>
  <c r="Q503" i="2"/>
  <c r="Q504" i="2"/>
  <c r="Q505" i="2"/>
  <c r="Q488" i="2"/>
  <c r="MF75" i="24"/>
  <c r="MF74" i="24"/>
  <c r="MF72" i="24"/>
  <c r="LD75" i="24"/>
  <c r="LD73" i="24"/>
  <c r="LD72" i="24"/>
  <c r="LL65" i="24"/>
  <c r="LL64" i="24"/>
  <c r="LL63" i="24"/>
  <c r="LH64" i="24"/>
  <c r="LH65" i="24"/>
  <c r="LH66" i="24"/>
  <c r="LH67" i="24"/>
  <c r="LH68" i="24"/>
  <c r="LH69" i="24"/>
  <c r="MN64" i="24"/>
  <c r="MN65" i="24"/>
  <c r="MN66" i="24"/>
  <c r="MN67" i="24"/>
  <c r="MN68" i="24"/>
  <c r="MN69" i="24"/>
  <c r="MN63" i="24"/>
  <c r="MJ64" i="24"/>
  <c r="MJ65" i="24"/>
  <c r="MJ66" i="24"/>
  <c r="MJ67" i="24"/>
  <c r="MJ68" i="24"/>
  <c r="MJ69" i="24"/>
  <c r="MJ63" i="24"/>
  <c r="LL56" i="24"/>
  <c r="LL57" i="24"/>
  <c r="LL58" i="24"/>
  <c r="LL59" i="24"/>
  <c r="LL60" i="24"/>
  <c r="LL61" i="24"/>
  <c r="LL62" i="24"/>
  <c r="QT74" i="24"/>
  <c r="QT73" i="24"/>
  <c r="QT72" i="24"/>
  <c r="QT71" i="24"/>
  <c r="QT70" i="24"/>
  <c r="QT69" i="24"/>
  <c r="QT68" i="24"/>
  <c r="QT44" i="24"/>
  <c r="QT43" i="24"/>
  <c r="MJ60" i="24"/>
  <c r="MJ61" i="24"/>
  <c r="MJ62" i="24"/>
  <c r="LL55" i="24"/>
  <c r="QP78" i="24"/>
  <c r="K467" i="2"/>
  <c r="K468" i="2"/>
  <c r="K469" i="2"/>
  <c r="K470" i="2"/>
  <c r="K471" i="2"/>
  <c r="K472" i="2"/>
  <c r="K473" i="2"/>
  <c r="K474" i="2"/>
  <c r="K475" i="2"/>
  <c r="K476" i="2"/>
  <c r="K466" i="2"/>
  <c r="M4" i="27" l="1"/>
  <c r="L3" i="27"/>
  <c r="PJ79" i="24"/>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LD69" i="24"/>
  <c r="LD70" i="24"/>
  <c r="LD68" i="24"/>
  <c r="MN48" i="24"/>
  <c r="MN49" i="24"/>
  <c r="MN50" i="24"/>
  <c r="MN51" i="24"/>
  <c r="MN52" i="24"/>
  <c r="MN53" i="24"/>
  <c r="MN54" i="24"/>
  <c r="LL53" i="24"/>
  <c r="LL54" i="24"/>
  <c r="LL52" i="24"/>
  <c r="QS79" i="24"/>
  <c r="QP79" i="24"/>
  <c r="QN77" i="24"/>
  <c r="O5" i="20"/>
  <c r="O53" i="20"/>
  <c r="O54" i="20"/>
  <c r="O55" i="20"/>
  <c r="O56" i="20"/>
  <c r="O57" i="20"/>
  <c r="O58" i="20"/>
  <c r="O60" i="20"/>
  <c r="Q60" i="20"/>
  <c r="S60" i="20"/>
  <c r="PD79" i="24"/>
  <c r="PM14" i="24"/>
  <c r="PM15" i="24"/>
  <c r="PM16" i="24"/>
  <c r="PM17" i="24"/>
  <c r="PM18" i="24"/>
  <c r="PM19" i="24"/>
  <c r="PM20" i="24"/>
  <c r="PM21" i="24"/>
  <c r="PM22" i="24"/>
  <c r="PM23" i="24"/>
  <c r="PM24" i="24"/>
  <c r="PM25" i="24"/>
  <c r="PM26" i="24"/>
  <c r="PM27" i="24"/>
  <c r="PM28" i="24"/>
  <c r="PM29" i="24"/>
  <c r="PM30" i="24"/>
  <c r="PM31" i="24"/>
  <c r="PM32" i="24"/>
  <c r="PM33" i="24"/>
  <c r="PM34" i="24"/>
  <c r="PM35" i="24"/>
  <c r="PM36" i="24"/>
  <c r="PM37" i="24"/>
  <c r="PM38" i="24"/>
  <c r="PM39" i="24"/>
  <c r="PM40" i="24"/>
  <c r="PM41" i="24"/>
  <c r="PM42" i="24"/>
  <c r="PM43" i="24"/>
  <c r="PM44" i="24"/>
  <c r="PM45" i="24"/>
  <c r="PM46" i="24"/>
  <c r="PM47" i="24"/>
  <c r="PM48" i="24"/>
  <c r="PM49" i="24"/>
  <c r="PM50" i="24"/>
  <c r="PM51" i="24"/>
  <c r="PM52" i="24"/>
  <c r="PM53" i="24"/>
  <c r="PM54" i="24"/>
  <c r="PM55" i="24"/>
  <c r="PM56" i="24"/>
  <c r="PM57" i="24"/>
  <c r="PM58" i="24"/>
  <c r="PM59" i="24"/>
  <c r="PM60" i="24"/>
  <c r="PM61" i="24"/>
  <c r="PM62" i="24"/>
  <c r="PM63" i="24"/>
  <c r="PM64" i="24"/>
  <c r="PM65" i="24"/>
  <c r="PM66" i="24"/>
  <c r="PM67" i="24"/>
  <c r="PM68" i="24"/>
  <c r="PM69" i="24"/>
  <c r="PM70" i="24"/>
  <c r="PM71" i="24"/>
  <c r="PM72" i="24"/>
  <c r="PM73" i="24"/>
  <c r="PM74" i="24"/>
  <c r="PM75" i="24"/>
  <c r="PM76" i="24"/>
  <c r="PM13" i="24"/>
  <c r="PL14" i="24"/>
  <c r="PL15" i="24"/>
  <c r="PL16" i="24"/>
  <c r="PL17" i="24"/>
  <c r="PL18" i="24"/>
  <c r="PL19" i="24"/>
  <c r="PL20" i="24"/>
  <c r="PL21" i="24"/>
  <c r="PL22" i="24"/>
  <c r="PL23" i="24"/>
  <c r="PL24" i="24"/>
  <c r="PL25" i="24"/>
  <c r="PL26" i="24"/>
  <c r="PL27" i="24"/>
  <c r="PL28" i="24"/>
  <c r="PL29" i="24"/>
  <c r="PL30" i="24"/>
  <c r="PL31" i="24"/>
  <c r="PL32" i="24"/>
  <c r="PL33" i="24"/>
  <c r="PL34" i="24"/>
  <c r="PL35" i="24"/>
  <c r="PL36" i="24"/>
  <c r="PL37" i="24"/>
  <c r="PL38" i="24"/>
  <c r="PL39" i="24"/>
  <c r="PL40" i="24"/>
  <c r="PL41" i="24"/>
  <c r="PL42" i="24"/>
  <c r="PL43" i="24"/>
  <c r="PL44" i="24"/>
  <c r="PL45" i="24"/>
  <c r="PL46" i="24"/>
  <c r="PL47" i="24"/>
  <c r="PL48" i="24"/>
  <c r="PL49" i="24"/>
  <c r="PL50" i="24"/>
  <c r="PL51" i="24"/>
  <c r="PL52" i="24"/>
  <c r="PL53" i="24"/>
  <c r="PL54" i="24"/>
  <c r="PL55" i="24"/>
  <c r="PL56" i="24"/>
  <c r="PL57" i="24"/>
  <c r="PL58" i="24"/>
  <c r="PL59" i="24"/>
  <c r="PL60" i="24"/>
  <c r="PL61" i="24"/>
  <c r="PL62" i="24"/>
  <c r="PL63" i="24"/>
  <c r="PL64" i="24"/>
  <c r="PL65" i="24"/>
  <c r="PL66" i="24"/>
  <c r="PL67" i="24"/>
  <c r="PL68" i="24"/>
  <c r="PL69" i="24"/>
  <c r="PL70" i="24"/>
  <c r="PL71" i="24"/>
  <c r="PL72" i="24"/>
  <c r="PL73" i="24"/>
  <c r="PL74" i="24"/>
  <c r="PL75" i="24"/>
  <c r="PL76" i="24"/>
  <c r="PL13" i="24"/>
  <c r="PA79" i="24"/>
  <c r="PB18" i="24"/>
  <c r="PB19" i="24"/>
  <c r="PB20" i="24"/>
  <c r="PB21" i="24"/>
  <c r="PB22" i="24"/>
  <c r="PB23" i="24"/>
  <c r="PB24" i="24"/>
  <c r="PB25" i="24"/>
  <c r="PB26" i="24"/>
  <c r="PB27" i="24"/>
  <c r="PB28" i="24"/>
  <c r="PB29" i="24"/>
  <c r="PB30" i="24"/>
  <c r="PB31" i="24"/>
  <c r="PB32" i="24"/>
  <c r="PB33" i="24"/>
  <c r="PB34" i="24"/>
  <c r="PB35" i="24"/>
  <c r="PB36" i="24"/>
  <c r="PB37" i="24"/>
  <c r="PB38" i="24"/>
  <c r="PB39" i="24"/>
  <c r="PB40" i="24"/>
  <c r="PB41" i="24"/>
  <c r="PB42" i="24"/>
  <c r="PB43" i="24"/>
  <c r="PB44" i="24"/>
  <c r="PB45" i="24"/>
  <c r="PB46" i="24"/>
  <c r="PB47" i="24"/>
  <c r="PB48" i="24"/>
  <c r="PB49" i="24"/>
  <c r="PB50" i="24"/>
  <c r="PB51" i="24"/>
  <c r="PB52" i="24"/>
  <c r="PB53" i="24"/>
  <c r="PB54" i="24"/>
  <c r="PB55" i="24"/>
  <c r="PB56" i="24"/>
  <c r="PB57" i="24"/>
  <c r="PB58" i="24"/>
  <c r="PB59" i="24"/>
  <c r="PB60" i="24"/>
  <c r="PB61" i="24"/>
  <c r="PB62" i="24"/>
  <c r="PB63" i="24"/>
  <c r="PB64" i="24"/>
  <c r="PB65" i="24"/>
  <c r="PB66" i="24"/>
  <c r="PB67" i="24"/>
  <c r="PB68" i="24"/>
  <c r="PB69" i="24"/>
  <c r="PB70" i="24"/>
  <c r="PB71" i="24"/>
  <c r="PB72" i="24"/>
  <c r="PB73" i="24"/>
  <c r="PB74" i="24"/>
  <c r="PB75" i="24"/>
  <c r="PB76" i="24"/>
  <c r="PB16" i="24"/>
  <c r="PB17" i="24"/>
  <c r="PB13" i="24"/>
  <c r="PB14" i="24"/>
  <c r="PB15" i="24"/>
  <c r="H14" i="2"/>
  <c r="PU1" i="23"/>
  <c r="PX1" i="23" s="1"/>
  <c r="QA1" i="23" s="1"/>
  <c r="QD1" i="23" s="1"/>
  <c r="QG1" i="23" s="1"/>
  <c r="QJ1" i="23" s="1"/>
  <c r="QM1" i="23" s="1"/>
  <c r="QP1" i="23" s="1"/>
  <c r="QS1" i="23" s="1"/>
  <c r="QV1" i="23" s="1"/>
  <c r="QY1" i="23" s="1"/>
  <c r="RB1" i="23" s="1"/>
  <c r="RE1" i="23" s="1"/>
  <c r="RH1" i="23" s="1"/>
  <c r="RK1" i="23" s="1"/>
  <c r="RN1" i="23" s="1"/>
  <c r="RQ1" i="23" s="1"/>
  <c r="RT1" i="23" s="1"/>
  <c r="RW1" i="23" s="1"/>
  <c r="RZ1" i="23" s="1"/>
  <c r="SC1" i="23" s="1"/>
  <c r="SF1" i="23" s="1"/>
  <c r="SI1" i="23" s="1"/>
  <c r="SL1" i="23" s="1"/>
  <c r="SO1" i="23" s="1"/>
  <c r="SR1" i="23" s="1"/>
  <c r="SU1" i="23" s="1"/>
  <c r="SX1" i="23" s="1"/>
  <c r="TA1" i="23" s="1"/>
  <c r="TD1" i="23" s="1"/>
  <c r="TG1" i="23" s="1"/>
  <c r="TJ1" i="23" s="1"/>
  <c r="TM1" i="23" s="1"/>
  <c r="TP1" i="23" s="1"/>
  <c r="TS1" i="23" s="1"/>
  <c r="TV1" i="23" s="1"/>
  <c r="TY1" i="23" s="1"/>
  <c r="UB1" i="23" s="1"/>
  <c r="UE1" i="23" s="1"/>
  <c r="UH1" i="23" s="1"/>
  <c r="UK1" i="23" s="1"/>
  <c r="UN1" i="23" s="1"/>
  <c r="UQ1" i="23" s="1"/>
  <c r="UT1" i="23" s="1"/>
  <c r="UW1" i="23" s="1"/>
  <c r="UZ1" i="23" s="1"/>
  <c r="VC1" i="23" s="1"/>
  <c r="VF1" i="23" s="1"/>
  <c r="VI1" i="23" s="1"/>
  <c r="VL1" i="23" s="1"/>
  <c r="VO1" i="23" s="1"/>
  <c r="N517" i="2"/>
  <c r="N519" i="2"/>
  <c r="N521" i="2"/>
  <c r="N522" i="2"/>
  <c r="N524" i="2"/>
  <c r="N525" i="2"/>
  <c r="N527" i="2"/>
  <c r="N528" i="2"/>
  <c r="N529" i="2"/>
  <c r="N530" i="2"/>
  <c r="N531" i="2"/>
  <c r="N532" i="2"/>
  <c r="N533" i="2"/>
  <c r="N534" i="2"/>
  <c r="N535" i="2"/>
  <c r="N536" i="2"/>
  <c r="N537" i="2"/>
  <c r="N569" i="2"/>
  <c r="N515" i="2"/>
  <c r="LL48" i="24"/>
  <c r="LL49" i="24"/>
  <c r="LL50" i="24"/>
  <c r="LL51" i="24"/>
  <c r="BI22" i="24"/>
  <c r="BI23" i="24"/>
  <c r="BI24" i="24"/>
  <c r="BI25" i="24"/>
  <c r="BI26" i="24"/>
  <c r="BI27" i="24"/>
  <c r="BI28" i="24"/>
  <c r="BI29" i="24"/>
  <c r="BI30" i="24"/>
  <c r="BI31" i="24"/>
  <c r="BI32" i="24"/>
  <c r="BI33" i="24"/>
  <c r="BI34" i="24"/>
  <c r="BI35" i="24"/>
  <c r="BI36" i="24"/>
  <c r="BI37" i="24"/>
  <c r="BI38" i="24"/>
  <c r="BI39" i="24"/>
  <c r="BI40" i="24"/>
  <c r="BI41" i="24"/>
  <c r="BI42" i="24"/>
  <c r="BI43" i="24"/>
  <c r="BI44" i="24"/>
  <c r="BI45" i="24"/>
  <c r="BI46" i="24"/>
  <c r="BI47" i="24"/>
  <c r="BI48" i="24"/>
  <c r="BI49" i="24"/>
  <c r="BI50" i="24"/>
  <c r="BI51" i="24"/>
  <c r="BI52" i="24"/>
  <c r="BI53" i="24"/>
  <c r="BI54" i="24"/>
  <c r="BI55" i="24"/>
  <c r="BI56" i="24"/>
  <c r="BI57" i="24"/>
  <c r="BI58" i="24"/>
  <c r="BI59" i="24"/>
  <c r="BI60" i="24"/>
  <c r="BI61" i="24"/>
  <c r="BI62" i="24"/>
  <c r="BI63" i="24"/>
  <c r="BI64" i="24"/>
  <c r="BI65" i="24"/>
  <c r="BI66" i="24"/>
  <c r="BI67" i="24"/>
  <c r="BI68" i="24"/>
  <c r="BI69" i="24"/>
  <c r="BI70" i="24"/>
  <c r="BI71" i="24"/>
  <c r="BI72" i="24"/>
  <c r="BI73" i="24"/>
  <c r="BI74" i="24"/>
  <c r="BI75" i="24"/>
  <c r="BI76" i="24"/>
  <c r="BI14" i="24"/>
  <c r="BI15" i="24"/>
  <c r="BI16" i="24"/>
  <c r="BI17" i="24"/>
  <c r="BI18" i="24"/>
  <c r="BI19" i="24"/>
  <c r="BI20" i="24"/>
  <c r="BI21" i="24"/>
  <c r="BI13" i="24"/>
  <c r="N4" i="27" l="1"/>
  <c r="M3" i="27"/>
  <c r="PM80" i="24"/>
  <c r="PM79" i="24"/>
  <c r="H491" i="2"/>
  <c r="I491" i="2"/>
  <c r="J491" i="2"/>
  <c r="H492" i="2"/>
  <c r="I492" i="2"/>
  <c r="J492" i="2"/>
  <c r="H493" i="2"/>
  <c r="I493" i="2"/>
  <c r="J493" i="2"/>
  <c r="H494" i="2"/>
  <c r="I494" i="2"/>
  <c r="J494" i="2"/>
  <c r="H495" i="2"/>
  <c r="I495" i="2"/>
  <c r="J495" i="2"/>
  <c r="H496" i="2"/>
  <c r="I496" i="2"/>
  <c r="J496" i="2"/>
  <c r="H497" i="2"/>
  <c r="I497" i="2"/>
  <c r="J497" i="2"/>
  <c r="H498" i="2"/>
  <c r="I498" i="2"/>
  <c r="J498" i="2"/>
  <c r="H499" i="2"/>
  <c r="I499" i="2"/>
  <c r="J499" i="2"/>
  <c r="H500" i="2"/>
  <c r="I500" i="2"/>
  <c r="J500" i="2"/>
  <c r="H501" i="2"/>
  <c r="I501" i="2"/>
  <c r="J501" i="2"/>
  <c r="H502" i="2"/>
  <c r="I502" i="2"/>
  <c r="J502" i="2"/>
  <c r="H503" i="2"/>
  <c r="I503" i="2"/>
  <c r="J503" i="2"/>
  <c r="H504" i="2"/>
  <c r="I504" i="2"/>
  <c r="J504" i="2"/>
  <c r="H505" i="2"/>
  <c r="I505" i="2"/>
  <c r="J505" i="2"/>
  <c r="H486" i="2"/>
  <c r="I486" i="2"/>
  <c r="H487" i="2"/>
  <c r="I487" i="2"/>
  <c r="H488" i="2"/>
  <c r="I488" i="2"/>
  <c r="H489" i="2"/>
  <c r="I489" i="2"/>
  <c r="H490" i="2"/>
  <c r="I490" i="2"/>
  <c r="J486" i="2"/>
  <c r="J487" i="2"/>
  <c r="J488" i="2"/>
  <c r="J489" i="2"/>
  <c r="J490" i="2"/>
  <c r="N303" i="2"/>
  <c r="MF63" i="24"/>
  <c r="MF62" i="24"/>
  <c r="MF61" i="24"/>
  <c r="LD63" i="24"/>
  <c r="LD62" i="24"/>
  <c r="K441" i="2"/>
  <c r="K442" i="2"/>
  <c r="K443" i="2"/>
  <c r="K444" i="2"/>
  <c r="K445" i="2"/>
  <c r="K446" i="2"/>
  <c r="K447" i="2"/>
  <c r="K448" i="2"/>
  <c r="K449" i="2"/>
  <c r="K450" i="2"/>
  <c r="K451" i="2"/>
  <c r="K452" i="2"/>
  <c r="K453" i="2"/>
  <c r="K454" i="2"/>
  <c r="K455" i="2"/>
  <c r="K456" i="2"/>
  <c r="K457" i="2"/>
  <c r="K458" i="2"/>
  <c r="K459" i="2"/>
  <c r="K460" i="2"/>
  <c r="K461" i="2"/>
  <c r="K462" i="2"/>
  <c r="K463" i="2"/>
  <c r="K464" i="2"/>
  <c r="M441" i="2"/>
  <c r="M442" i="2"/>
  <c r="M443" i="2"/>
  <c r="M444" i="2"/>
  <c r="M445" i="2"/>
  <c r="M446" i="2"/>
  <c r="M447" i="2"/>
  <c r="M448" i="2"/>
  <c r="M449" i="2"/>
  <c r="M450" i="2"/>
  <c r="M451" i="2"/>
  <c r="M452" i="2"/>
  <c r="M453" i="2"/>
  <c r="M454" i="2"/>
  <c r="M458" i="2"/>
  <c r="M461" i="2"/>
  <c r="M462" i="2"/>
  <c r="M463" i="2"/>
  <c r="M464" i="2"/>
  <c r="M470" i="2"/>
  <c r="M474" i="2"/>
  <c r="M488" i="2"/>
  <c r="K440" i="2"/>
  <c r="HI19" i="24"/>
  <c r="U20" i="2"/>
  <c r="MF57" i="24"/>
  <c r="LD57" i="24"/>
  <c r="LD56" i="24"/>
  <c r="MJ59" i="24"/>
  <c r="MJ58" i="24"/>
  <c r="MJ57" i="24"/>
  <c r="MJ56" i="24"/>
  <c r="MJ55" i="24"/>
  <c r="MJ54" i="24"/>
  <c r="MJ53" i="24"/>
  <c r="MJ52" i="24"/>
  <c r="MJ51" i="24"/>
  <c r="MJ50" i="24"/>
  <c r="MJ49" i="24"/>
  <c r="MJ48" i="24"/>
  <c r="MJ47" i="24"/>
  <c r="LH59" i="24"/>
  <c r="LH58" i="24"/>
  <c r="LH57" i="24"/>
  <c r="LH56" i="24"/>
  <c r="LH55" i="24"/>
  <c r="LH54" i="24"/>
  <c r="LH53" i="24"/>
  <c r="LH52" i="24"/>
  <c r="LH51" i="24"/>
  <c r="LH50" i="24"/>
  <c r="LH49" i="24"/>
  <c r="LH48" i="24"/>
  <c r="MF53" i="24"/>
  <c r="MF52" i="24"/>
  <c r="MF51" i="24"/>
  <c r="MF50" i="24"/>
  <c r="MF49" i="24"/>
  <c r="MF48" i="24"/>
  <c r="LD53" i="24"/>
  <c r="LD52" i="24"/>
  <c r="LD51" i="24"/>
  <c r="LD50" i="24"/>
  <c r="LD49" i="24"/>
  <c r="LD48" i="24"/>
  <c r="LY76" i="24"/>
  <c r="MB65" i="24"/>
  <c r="MB62" i="24"/>
  <c r="MB60" i="24"/>
  <c r="KZ65" i="24"/>
  <c r="KZ62" i="24"/>
  <c r="KZ60" i="24"/>
  <c r="JC60" i="24"/>
  <c r="JC62" i="24"/>
  <c r="AD134" i="26"/>
  <c r="AD94" i="26"/>
  <c r="AD54" i="26"/>
  <c r="AD13" i="26"/>
  <c r="Z96" i="26"/>
  <c r="Z97" i="26"/>
  <c r="Z99" i="26" s="1"/>
  <c r="Z105" i="26"/>
  <c r="Z106" i="26"/>
  <c r="Z107" i="26"/>
  <c r="Z108" i="26"/>
  <c r="Z109" i="26"/>
  <c r="Z110" i="26"/>
  <c r="Z111" i="26"/>
  <c r="Z112" i="26"/>
  <c r="Z113" i="26"/>
  <c r="Z115" i="26"/>
  <c r="Z116" i="26"/>
  <c r="Z117" i="26"/>
  <c r="Z118" i="26"/>
  <c r="Z119" i="26"/>
  <c r="Z120" i="26"/>
  <c r="Z121" i="26"/>
  <c r="Z122" i="26"/>
  <c r="Z123" i="26"/>
  <c r="E96" i="26"/>
  <c r="F96" i="26"/>
  <c r="G96" i="26"/>
  <c r="H96" i="26"/>
  <c r="I96" i="26"/>
  <c r="J96" i="26"/>
  <c r="K96" i="26"/>
  <c r="L96" i="26"/>
  <c r="M96" i="26"/>
  <c r="N96" i="26"/>
  <c r="O96" i="26"/>
  <c r="P96" i="26"/>
  <c r="Q96" i="26"/>
  <c r="R96" i="26"/>
  <c r="S96" i="26"/>
  <c r="T96" i="26"/>
  <c r="U96" i="26"/>
  <c r="V96" i="26"/>
  <c r="W96" i="26"/>
  <c r="X96" i="26"/>
  <c r="Y96" i="26"/>
  <c r="E97" i="26"/>
  <c r="F97" i="26"/>
  <c r="G97" i="26"/>
  <c r="G99" i="26" s="1"/>
  <c r="H97" i="26"/>
  <c r="I97" i="26"/>
  <c r="J97" i="26"/>
  <c r="K97" i="26"/>
  <c r="K99" i="26" s="1"/>
  <c r="L97" i="26"/>
  <c r="L99" i="26" s="1"/>
  <c r="M97" i="26"/>
  <c r="N97" i="26"/>
  <c r="O97" i="26"/>
  <c r="P97" i="26"/>
  <c r="Q97" i="26"/>
  <c r="R97" i="26"/>
  <c r="S97" i="26"/>
  <c r="T97" i="26"/>
  <c r="T99" i="26" s="1"/>
  <c r="U97" i="26"/>
  <c r="U99" i="26" s="1"/>
  <c r="V97" i="26"/>
  <c r="V99" i="26" s="1"/>
  <c r="W97" i="26"/>
  <c r="X97" i="26"/>
  <c r="Y97" i="26"/>
  <c r="Y99" i="26" s="1"/>
  <c r="K102" i="26"/>
  <c r="L102" i="26"/>
  <c r="E105" i="26"/>
  <c r="F105" i="26"/>
  <c r="G105" i="26"/>
  <c r="H105" i="26"/>
  <c r="I105" i="26"/>
  <c r="J105" i="26"/>
  <c r="K105" i="26"/>
  <c r="L105" i="26"/>
  <c r="M105" i="26"/>
  <c r="N105" i="26"/>
  <c r="O105" i="26"/>
  <c r="P105" i="26"/>
  <c r="Q105" i="26"/>
  <c r="R105" i="26"/>
  <c r="S105" i="26"/>
  <c r="T105" i="26"/>
  <c r="U105" i="26"/>
  <c r="V105" i="26"/>
  <c r="W105" i="26"/>
  <c r="X105" i="26"/>
  <c r="Y105" i="26"/>
  <c r="E106" i="26"/>
  <c r="F106" i="26"/>
  <c r="G106" i="26"/>
  <c r="H106" i="26"/>
  <c r="I106" i="26"/>
  <c r="J106" i="26"/>
  <c r="K106" i="26"/>
  <c r="L106" i="26"/>
  <c r="M106" i="26"/>
  <c r="N106" i="26"/>
  <c r="O106" i="26"/>
  <c r="P106" i="26"/>
  <c r="Q106" i="26"/>
  <c r="R106" i="26"/>
  <c r="S106" i="26"/>
  <c r="T106" i="26"/>
  <c r="U106" i="26"/>
  <c r="V106" i="26"/>
  <c r="W106" i="26"/>
  <c r="X106" i="26"/>
  <c r="Y106" i="26"/>
  <c r="E107" i="26"/>
  <c r="F107" i="26"/>
  <c r="G107" i="26"/>
  <c r="H107" i="26"/>
  <c r="I107" i="26"/>
  <c r="J107" i="26"/>
  <c r="K107" i="26"/>
  <c r="L107" i="26"/>
  <c r="M107" i="26"/>
  <c r="N107" i="26"/>
  <c r="O107" i="26"/>
  <c r="P107" i="26"/>
  <c r="Q107" i="26"/>
  <c r="R107" i="26"/>
  <c r="S107" i="26"/>
  <c r="T107" i="26"/>
  <c r="U107" i="26"/>
  <c r="V107" i="26"/>
  <c r="W107" i="26"/>
  <c r="X107" i="26"/>
  <c r="Y107" i="26"/>
  <c r="E108" i="26"/>
  <c r="F108" i="26"/>
  <c r="G108" i="26"/>
  <c r="H108" i="26"/>
  <c r="I108" i="26"/>
  <c r="J108" i="26"/>
  <c r="K108" i="26"/>
  <c r="L108" i="26"/>
  <c r="M108" i="26"/>
  <c r="N108" i="26"/>
  <c r="O108" i="26"/>
  <c r="P108" i="26"/>
  <c r="Q108" i="26"/>
  <c r="R108" i="26"/>
  <c r="S108" i="26"/>
  <c r="T108" i="26"/>
  <c r="U108" i="26"/>
  <c r="V108" i="26"/>
  <c r="W108" i="26"/>
  <c r="X108" i="26"/>
  <c r="Y108" i="26"/>
  <c r="E109" i="26"/>
  <c r="F109" i="26"/>
  <c r="G109" i="26"/>
  <c r="H109" i="26"/>
  <c r="I109" i="26"/>
  <c r="J109" i="26"/>
  <c r="K109" i="26"/>
  <c r="L109" i="26"/>
  <c r="M109" i="26"/>
  <c r="N109" i="26"/>
  <c r="O109" i="26"/>
  <c r="P109" i="26"/>
  <c r="Q109" i="26"/>
  <c r="R109" i="26"/>
  <c r="S109" i="26"/>
  <c r="T109" i="26"/>
  <c r="U109" i="26"/>
  <c r="V109" i="26"/>
  <c r="W109" i="26"/>
  <c r="X109" i="26"/>
  <c r="Y109" i="26"/>
  <c r="E110" i="26"/>
  <c r="F110" i="26"/>
  <c r="G110" i="26"/>
  <c r="H110" i="26"/>
  <c r="I110" i="26"/>
  <c r="J110" i="26"/>
  <c r="K110" i="26"/>
  <c r="L110" i="26"/>
  <c r="M110" i="26"/>
  <c r="N110" i="26"/>
  <c r="O110" i="26"/>
  <c r="P110" i="26"/>
  <c r="Q110" i="26"/>
  <c r="R110" i="26"/>
  <c r="S110" i="26"/>
  <c r="T110" i="26"/>
  <c r="U110" i="26"/>
  <c r="V110" i="26"/>
  <c r="W110" i="26"/>
  <c r="X110" i="26"/>
  <c r="Y110" i="26"/>
  <c r="E111" i="26"/>
  <c r="F111" i="26"/>
  <c r="G111" i="26"/>
  <c r="H111" i="26"/>
  <c r="I111" i="26"/>
  <c r="J111" i="26"/>
  <c r="K111" i="26"/>
  <c r="L111" i="26"/>
  <c r="M111" i="26"/>
  <c r="N111" i="26"/>
  <c r="O111" i="26"/>
  <c r="P111" i="26"/>
  <c r="Q111" i="26"/>
  <c r="R111" i="26"/>
  <c r="S111" i="26"/>
  <c r="T111" i="26"/>
  <c r="U111" i="26"/>
  <c r="V111" i="26"/>
  <c r="W111" i="26"/>
  <c r="X111" i="26"/>
  <c r="Y111" i="26"/>
  <c r="E112" i="26"/>
  <c r="F112" i="26"/>
  <c r="G112" i="26"/>
  <c r="H112" i="26"/>
  <c r="I112" i="26"/>
  <c r="J112" i="26"/>
  <c r="K112" i="26"/>
  <c r="L112" i="26"/>
  <c r="M112" i="26"/>
  <c r="N112" i="26"/>
  <c r="O112" i="26"/>
  <c r="P112" i="26"/>
  <c r="Q112" i="26"/>
  <c r="R112" i="26"/>
  <c r="S112" i="26"/>
  <c r="T112" i="26"/>
  <c r="U112" i="26"/>
  <c r="V112" i="26"/>
  <c r="W112" i="26"/>
  <c r="X112" i="26"/>
  <c r="Y112" i="26"/>
  <c r="E113" i="26"/>
  <c r="F113" i="26"/>
  <c r="G113" i="26"/>
  <c r="H113" i="26"/>
  <c r="I113" i="26"/>
  <c r="J113" i="26"/>
  <c r="K113" i="26"/>
  <c r="L113" i="26"/>
  <c r="M113" i="26"/>
  <c r="N113" i="26"/>
  <c r="O113" i="26"/>
  <c r="P113" i="26"/>
  <c r="Q113" i="26"/>
  <c r="R113" i="26"/>
  <c r="S113" i="26"/>
  <c r="T113" i="26"/>
  <c r="U113" i="26"/>
  <c r="V113" i="26"/>
  <c r="W113" i="26"/>
  <c r="X113" i="26"/>
  <c r="Y113" i="26"/>
  <c r="E115" i="26"/>
  <c r="F115" i="26"/>
  <c r="G115" i="26"/>
  <c r="H115" i="26"/>
  <c r="I115" i="26"/>
  <c r="J115" i="26"/>
  <c r="K115" i="26"/>
  <c r="L115" i="26"/>
  <c r="M115" i="26"/>
  <c r="N115" i="26"/>
  <c r="O115" i="26"/>
  <c r="P115" i="26"/>
  <c r="Q115" i="26"/>
  <c r="R115" i="26"/>
  <c r="S115" i="26"/>
  <c r="T115" i="26"/>
  <c r="U115" i="26"/>
  <c r="V115" i="26"/>
  <c r="W115" i="26"/>
  <c r="X115" i="26"/>
  <c r="Y115" i="26"/>
  <c r="E116" i="26"/>
  <c r="F116" i="26"/>
  <c r="G116" i="26"/>
  <c r="H116" i="26"/>
  <c r="I116" i="26"/>
  <c r="J116" i="26"/>
  <c r="K116" i="26"/>
  <c r="L116" i="26"/>
  <c r="M116" i="26"/>
  <c r="N116" i="26"/>
  <c r="O116" i="26"/>
  <c r="P116" i="26"/>
  <c r="Q116" i="26"/>
  <c r="R116" i="26"/>
  <c r="S116" i="26"/>
  <c r="T116" i="26"/>
  <c r="U116" i="26"/>
  <c r="V116" i="26"/>
  <c r="W116" i="26"/>
  <c r="X116" i="26"/>
  <c r="Y116" i="26"/>
  <c r="E117" i="26"/>
  <c r="F117" i="26"/>
  <c r="G117" i="26"/>
  <c r="H117" i="26"/>
  <c r="I117" i="26"/>
  <c r="J117" i="26"/>
  <c r="K117" i="26"/>
  <c r="L117" i="26"/>
  <c r="M117" i="26"/>
  <c r="N117" i="26"/>
  <c r="O117" i="26"/>
  <c r="P117" i="26"/>
  <c r="Q117" i="26"/>
  <c r="R117" i="26"/>
  <c r="S117" i="26"/>
  <c r="T117" i="26"/>
  <c r="U117" i="26"/>
  <c r="V117" i="26"/>
  <c r="W117" i="26"/>
  <c r="X117" i="26"/>
  <c r="Y117" i="26"/>
  <c r="E118" i="26"/>
  <c r="F118" i="26"/>
  <c r="G118" i="26"/>
  <c r="H118" i="26"/>
  <c r="I118" i="26"/>
  <c r="J118" i="26"/>
  <c r="K118" i="26"/>
  <c r="L118" i="26"/>
  <c r="M118" i="26"/>
  <c r="N118" i="26"/>
  <c r="O118" i="26"/>
  <c r="P118" i="26"/>
  <c r="Q118" i="26"/>
  <c r="R118" i="26"/>
  <c r="S118" i="26"/>
  <c r="T118" i="26"/>
  <c r="U118" i="26"/>
  <c r="V118" i="26"/>
  <c r="W118" i="26"/>
  <c r="X118" i="26"/>
  <c r="Y118" i="26"/>
  <c r="E119" i="26"/>
  <c r="F119" i="26"/>
  <c r="G119" i="26"/>
  <c r="H119" i="26"/>
  <c r="I119" i="26"/>
  <c r="J119" i="26"/>
  <c r="K119" i="26"/>
  <c r="L119" i="26"/>
  <c r="M119" i="26"/>
  <c r="N119" i="26"/>
  <c r="O119" i="26"/>
  <c r="P119" i="26"/>
  <c r="Q119" i="26"/>
  <c r="R119" i="26"/>
  <c r="S119" i="26"/>
  <c r="T119" i="26"/>
  <c r="U119" i="26"/>
  <c r="V119" i="26"/>
  <c r="W119" i="26"/>
  <c r="X119" i="26"/>
  <c r="Y119" i="26"/>
  <c r="E120" i="26"/>
  <c r="F120" i="26"/>
  <c r="G120" i="26"/>
  <c r="H120" i="26"/>
  <c r="I120" i="26"/>
  <c r="J120" i="26"/>
  <c r="K120" i="26"/>
  <c r="L120" i="26"/>
  <c r="M120" i="26"/>
  <c r="N120" i="26"/>
  <c r="O120" i="26"/>
  <c r="P120" i="26"/>
  <c r="Q120" i="26"/>
  <c r="R120" i="26"/>
  <c r="S120" i="26"/>
  <c r="T120" i="26"/>
  <c r="U120" i="26"/>
  <c r="V120" i="26"/>
  <c r="W120" i="26"/>
  <c r="X120" i="26"/>
  <c r="Y120" i="26"/>
  <c r="E121" i="26"/>
  <c r="F121" i="26"/>
  <c r="G121" i="26"/>
  <c r="H121" i="26"/>
  <c r="I121" i="26"/>
  <c r="J121" i="26"/>
  <c r="K121" i="26"/>
  <c r="L121" i="26"/>
  <c r="M121" i="26"/>
  <c r="N121" i="26"/>
  <c r="O121" i="26"/>
  <c r="P121" i="26"/>
  <c r="Q121" i="26"/>
  <c r="R121" i="26"/>
  <c r="S121" i="26"/>
  <c r="T121" i="26"/>
  <c r="U121" i="26"/>
  <c r="V121" i="26"/>
  <c r="W121" i="26"/>
  <c r="X121" i="26"/>
  <c r="Y121" i="26"/>
  <c r="E122" i="26"/>
  <c r="F122" i="26"/>
  <c r="G122" i="26"/>
  <c r="H122" i="26"/>
  <c r="I122" i="26"/>
  <c r="J122" i="26"/>
  <c r="K122" i="26"/>
  <c r="L122" i="26"/>
  <c r="M122" i="26"/>
  <c r="N122" i="26"/>
  <c r="O122" i="26"/>
  <c r="P122" i="26"/>
  <c r="Q122" i="26"/>
  <c r="R122" i="26"/>
  <c r="S122" i="26"/>
  <c r="T122" i="26"/>
  <c r="U122" i="26"/>
  <c r="V122" i="26"/>
  <c r="W122" i="26"/>
  <c r="X122" i="26"/>
  <c r="Y122" i="26"/>
  <c r="E123" i="26"/>
  <c r="F123" i="26"/>
  <c r="G123" i="26"/>
  <c r="H123" i="26"/>
  <c r="I123" i="26"/>
  <c r="J123" i="26"/>
  <c r="K123" i="26"/>
  <c r="L123" i="26"/>
  <c r="M123" i="26"/>
  <c r="N123" i="26"/>
  <c r="O123" i="26"/>
  <c r="P123" i="26"/>
  <c r="Q123" i="26"/>
  <c r="R123" i="26"/>
  <c r="S123" i="26"/>
  <c r="T123" i="26"/>
  <c r="U123" i="26"/>
  <c r="V123" i="26"/>
  <c r="W123" i="26"/>
  <c r="X123" i="26"/>
  <c r="Y123" i="26"/>
  <c r="LD36" i="24"/>
  <c r="LA35" i="24"/>
  <c r="LA36" i="24"/>
  <c r="LA37" i="24"/>
  <c r="LA38" i="24"/>
  <c r="O4" i="27" l="1"/>
  <c r="N3" i="27"/>
  <c r="MA80" i="24"/>
  <c r="MA79" i="24"/>
  <c r="KY80" i="24"/>
  <c r="KY79" i="24"/>
  <c r="JB80" i="24"/>
  <c r="JB79" i="24"/>
  <c r="IL80" i="24"/>
  <c r="IL79" i="24"/>
  <c r="II80" i="24"/>
  <c r="II79" i="24"/>
  <c r="E32" i="26"/>
  <c r="F32" i="26"/>
  <c r="G32" i="26"/>
  <c r="E34" i="26"/>
  <c r="F34" i="26"/>
  <c r="G34" i="26"/>
  <c r="E35" i="26"/>
  <c r="F35" i="26"/>
  <c r="G35" i="26"/>
  <c r="E36" i="26"/>
  <c r="F36" i="26"/>
  <c r="G36" i="26"/>
  <c r="E37" i="26"/>
  <c r="F37" i="26"/>
  <c r="G37" i="26"/>
  <c r="E38" i="26"/>
  <c r="F38" i="26"/>
  <c r="G38" i="26"/>
  <c r="E39" i="26"/>
  <c r="F39" i="26"/>
  <c r="G39" i="26"/>
  <c r="E40" i="26"/>
  <c r="F40" i="26"/>
  <c r="G40" i="26"/>
  <c r="E41" i="26"/>
  <c r="F41" i="26"/>
  <c r="G41" i="26"/>
  <c r="E42" i="26"/>
  <c r="F42" i="26"/>
  <c r="G42" i="26"/>
  <c r="D42" i="26"/>
  <c r="D41" i="26"/>
  <c r="D40" i="26"/>
  <c r="D39" i="26"/>
  <c r="D38" i="26"/>
  <c r="D37" i="26"/>
  <c r="D36" i="26"/>
  <c r="D35" i="26"/>
  <c r="D34" i="26"/>
  <c r="D32" i="26"/>
  <c r="E153" i="26"/>
  <c r="F153" i="26"/>
  <c r="G153" i="26"/>
  <c r="H153" i="26"/>
  <c r="I153" i="26"/>
  <c r="J153" i="26"/>
  <c r="K153" i="26"/>
  <c r="L153" i="26"/>
  <c r="M153" i="26"/>
  <c r="N153" i="26"/>
  <c r="O153" i="26"/>
  <c r="P153" i="26"/>
  <c r="Q153" i="26"/>
  <c r="R153" i="26"/>
  <c r="S153" i="26"/>
  <c r="T153" i="26"/>
  <c r="E155" i="26"/>
  <c r="F155" i="26"/>
  <c r="G155" i="26"/>
  <c r="H155" i="26"/>
  <c r="I155" i="26"/>
  <c r="J155" i="26"/>
  <c r="K155" i="26"/>
  <c r="L155" i="26"/>
  <c r="M155" i="26"/>
  <c r="N155" i="26"/>
  <c r="O155" i="26"/>
  <c r="P155" i="26"/>
  <c r="Q155" i="26"/>
  <c r="R155" i="26"/>
  <c r="S155" i="26"/>
  <c r="T155" i="26"/>
  <c r="E156" i="26"/>
  <c r="F156" i="26"/>
  <c r="G156" i="26"/>
  <c r="H156" i="26"/>
  <c r="I156" i="26"/>
  <c r="J156" i="26"/>
  <c r="K156" i="26"/>
  <c r="L156" i="26"/>
  <c r="M156" i="26"/>
  <c r="N156" i="26"/>
  <c r="O156" i="26"/>
  <c r="P156" i="26"/>
  <c r="Q156" i="26"/>
  <c r="R156" i="26"/>
  <c r="S156" i="26"/>
  <c r="T156" i="26"/>
  <c r="E157" i="26"/>
  <c r="F157" i="26"/>
  <c r="G157" i="26"/>
  <c r="H157" i="26"/>
  <c r="I157" i="26"/>
  <c r="J157" i="26"/>
  <c r="K157" i="26"/>
  <c r="L157" i="26"/>
  <c r="M157" i="26"/>
  <c r="N157" i="26"/>
  <c r="O157" i="26"/>
  <c r="P157" i="26"/>
  <c r="Q157" i="26"/>
  <c r="R157" i="26"/>
  <c r="S157" i="26"/>
  <c r="T157" i="26"/>
  <c r="E158" i="26"/>
  <c r="F158" i="26"/>
  <c r="G158" i="26"/>
  <c r="H158" i="26"/>
  <c r="I158" i="26"/>
  <c r="J158" i="26"/>
  <c r="K158" i="26"/>
  <c r="L158" i="26"/>
  <c r="M158" i="26"/>
  <c r="N158" i="26"/>
  <c r="O158" i="26"/>
  <c r="P158" i="26"/>
  <c r="Q158" i="26"/>
  <c r="R158" i="26"/>
  <c r="S158" i="26"/>
  <c r="T158" i="26"/>
  <c r="E159" i="26"/>
  <c r="F159" i="26"/>
  <c r="G159" i="26"/>
  <c r="H159" i="26"/>
  <c r="I159" i="26"/>
  <c r="J159" i="26"/>
  <c r="K159" i="26"/>
  <c r="L159" i="26"/>
  <c r="M159" i="26"/>
  <c r="N159" i="26"/>
  <c r="O159" i="26"/>
  <c r="P159" i="26"/>
  <c r="Q159" i="26"/>
  <c r="R159" i="26"/>
  <c r="S159" i="26"/>
  <c r="T159" i="26"/>
  <c r="E160" i="26"/>
  <c r="F160" i="26"/>
  <c r="G160" i="26"/>
  <c r="H160" i="26"/>
  <c r="I160" i="26"/>
  <c r="J160" i="26"/>
  <c r="K160" i="26"/>
  <c r="L160" i="26"/>
  <c r="M160" i="26"/>
  <c r="N160" i="26"/>
  <c r="O160" i="26"/>
  <c r="P160" i="26"/>
  <c r="Q160" i="26"/>
  <c r="R160" i="26"/>
  <c r="S160" i="26"/>
  <c r="T160" i="26"/>
  <c r="E161" i="26"/>
  <c r="F161" i="26"/>
  <c r="G161" i="26"/>
  <c r="H161" i="26"/>
  <c r="I161" i="26"/>
  <c r="J161" i="26"/>
  <c r="K161" i="26"/>
  <c r="L161" i="26"/>
  <c r="M161" i="26"/>
  <c r="N161" i="26"/>
  <c r="O161" i="26"/>
  <c r="P161" i="26"/>
  <c r="Q161" i="26"/>
  <c r="R161" i="26"/>
  <c r="S161" i="26"/>
  <c r="T161" i="26"/>
  <c r="E162" i="26"/>
  <c r="F162" i="26"/>
  <c r="G162" i="26"/>
  <c r="H162" i="26"/>
  <c r="I162" i="26"/>
  <c r="J162" i="26"/>
  <c r="K162" i="26"/>
  <c r="L162" i="26"/>
  <c r="M162" i="26"/>
  <c r="N162" i="26"/>
  <c r="O162" i="26"/>
  <c r="P162" i="26"/>
  <c r="Q162" i="26"/>
  <c r="R162" i="26"/>
  <c r="S162" i="26"/>
  <c r="T162" i="26"/>
  <c r="E163" i="26"/>
  <c r="F163" i="26"/>
  <c r="G163" i="26"/>
  <c r="H163" i="26"/>
  <c r="I163" i="26"/>
  <c r="J163" i="26"/>
  <c r="K163" i="26"/>
  <c r="L163" i="26"/>
  <c r="M163" i="26"/>
  <c r="N163" i="26"/>
  <c r="O163" i="26"/>
  <c r="P163" i="26"/>
  <c r="Q163" i="26"/>
  <c r="R163" i="26"/>
  <c r="S163" i="26"/>
  <c r="T163" i="26"/>
  <c r="D163" i="26"/>
  <c r="D162" i="26"/>
  <c r="D161" i="26"/>
  <c r="D160" i="26"/>
  <c r="D159" i="26"/>
  <c r="D158" i="26"/>
  <c r="D157" i="26"/>
  <c r="D156" i="26"/>
  <c r="D155" i="26"/>
  <c r="D153" i="26"/>
  <c r="D123" i="26"/>
  <c r="D122" i="26"/>
  <c r="AD122" i="26" s="1"/>
  <c r="AE122" i="26" s="1"/>
  <c r="D121" i="26"/>
  <c r="D120" i="26"/>
  <c r="AD120" i="26" s="1"/>
  <c r="AE120" i="26" s="1"/>
  <c r="D119" i="26"/>
  <c r="D118" i="26"/>
  <c r="AD118" i="26" s="1"/>
  <c r="AC118" i="26" s="1"/>
  <c r="B118" i="26" s="1"/>
  <c r="D117" i="26"/>
  <c r="D116" i="26"/>
  <c r="AD116" i="26" s="1"/>
  <c r="AE116" i="26" s="1"/>
  <c r="D115" i="26"/>
  <c r="AD115" i="26" s="1"/>
  <c r="AC115" i="26" s="1"/>
  <c r="B115" i="26" s="1"/>
  <c r="D113" i="26"/>
  <c r="AD113" i="26" s="1"/>
  <c r="AC113" i="26" s="1"/>
  <c r="B113" i="26" s="1"/>
  <c r="E83" i="26"/>
  <c r="F83" i="26"/>
  <c r="G83" i="26"/>
  <c r="H83" i="26"/>
  <c r="I83" i="26"/>
  <c r="J83" i="26"/>
  <c r="K83" i="26"/>
  <c r="L83" i="26"/>
  <c r="M83" i="26"/>
  <c r="N83" i="26"/>
  <c r="O83" i="26"/>
  <c r="P83" i="26"/>
  <c r="Q83" i="26"/>
  <c r="R83" i="26"/>
  <c r="S83" i="26"/>
  <c r="T83" i="26"/>
  <c r="U83" i="26"/>
  <c r="V83" i="26"/>
  <c r="W83" i="26"/>
  <c r="D83" i="26"/>
  <c r="E80" i="26"/>
  <c r="F80" i="26"/>
  <c r="G80" i="26"/>
  <c r="H80" i="26"/>
  <c r="I80" i="26"/>
  <c r="J80" i="26"/>
  <c r="K80" i="26"/>
  <c r="L80" i="26"/>
  <c r="M80" i="26"/>
  <c r="N80" i="26"/>
  <c r="O80" i="26"/>
  <c r="P80" i="26"/>
  <c r="Q80" i="26"/>
  <c r="R80" i="26"/>
  <c r="S80" i="26"/>
  <c r="T80" i="26"/>
  <c r="U80" i="26"/>
  <c r="V80" i="26"/>
  <c r="W80" i="26"/>
  <c r="D80" i="26"/>
  <c r="E79" i="26"/>
  <c r="F79" i="26"/>
  <c r="G79" i="26"/>
  <c r="H79" i="26"/>
  <c r="I79" i="26"/>
  <c r="J79" i="26"/>
  <c r="K79" i="26"/>
  <c r="L79" i="26"/>
  <c r="M79" i="26"/>
  <c r="N79" i="26"/>
  <c r="O79" i="26"/>
  <c r="P79" i="26"/>
  <c r="Q79" i="26"/>
  <c r="R79" i="26"/>
  <c r="S79" i="26"/>
  <c r="T79" i="26"/>
  <c r="U79" i="26"/>
  <c r="V79" i="26"/>
  <c r="W79" i="26"/>
  <c r="D79" i="26"/>
  <c r="E76" i="26"/>
  <c r="F76" i="26"/>
  <c r="G76" i="26"/>
  <c r="H76" i="26"/>
  <c r="I76" i="26"/>
  <c r="J76" i="26"/>
  <c r="K76" i="26"/>
  <c r="L76" i="26"/>
  <c r="M76" i="26"/>
  <c r="N76" i="26"/>
  <c r="O76" i="26"/>
  <c r="P76" i="26"/>
  <c r="Q76" i="26"/>
  <c r="R76" i="26"/>
  <c r="S76" i="26"/>
  <c r="T76" i="26"/>
  <c r="U76" i="26"/>
  <c r="V76" i="26"/>
  <c r="W76" i="26"/>
  <c r="D76" i="26"/>
  <c r="W82" i="26"/>
  <c r="V82" i="26"/>
  <c r="U82" i="26"/>
  <c r="T82" i="26"/>
  <c r="S82" i="26"/>
  <c r="R82" i="26"/>
  <c r="Q82" i="26"/>
  <c r="P82" i="26"/>
  <c r="O82" i="26"/>
  <c r="N82" i="26"/>
  <c r="M82" i="26"/>
  <c r="L82" i="26"/>
  <c r="K82" i="26"/>
  <c r="J82" i="26"/>
  <c r="I82" i="26"/>
  <c r="H82" i="26"/>
  <c r="G82" i="26"/>
  <c r="F82" i="26"/>
  <c r="E82" i="26"/>
  <c r="D82" i="26"/>
  <c r="E77" i="26"/>
  <c r="F77" i="26"/>
  <c r="G77" i="26"/>
  <c r="H77" i="26"/>
  <c r="I77" i="26"/>
  <c r="J77" i="26"/>
  <c r="K77" i="26"/>
  <c r="L77" i="26"/>
  <c r="M77" i="26"/>
  <c r="N77" i="26"/>
  <c r="O77" i="26"/>
  <c r="P77" i="26"/>
  <c r="Q77" i="26"/>
  <c r="R77" i="26"/>
  <c r="S77" i="26"/>
  <c r="T77" i="26"/>
  <c r="U77" i="26"/>
  <c r="V77" i="26"/>
  <c r="W77" i="26"/>
  <c r="E81" i="26"/>
  <c r="F81" i="26"/>
  <c r="G81" i="26"/>
  <c r="H81" i="26"/>
  <c r="I81" i="26"/>
  <c r="J81" i="26"/>
  <c r="K81" i="26"/>
  <c r="L81" i="26"/>
  <c r="M81" i="26"/>
  <c r="N81" i="26"/>
  <c r="O81" i="26"/>
  <c r="P81" i="26"/>
  <c r="Q81" i="26"/>
  <c r="R81" i="26"/>
  <c r="S81" i="26"/>
  <c r="T81" i="26"/>
  <c r="U81" i="26"/>
  <c r="V81" i="26"/>
  <c r="W81" i="26"/>
  <c r="D81" i="26"/>
  <c r="D77" i="26"/>
  <c r="D78" i="26"/>
  <c r="E78" i="26"/>
  <c r="F78" i="26"/>
  <c r="G78" i="26"/>
  <c r="H78" i="26"/>
  <c r="I78" i="26"/>
  <c r="K78" i="26"/>
  <c r="L78" i="26"/>
  <c r="M78" i="26"/>
  <c r="N78" i="26"/>
  <c r="O78" i="26"/>
  <c r="P78" i="26"/>
  <c r="Q78" i="26"/>
  <c r="R78" i="26"/>
  <c r="S78" i="26"/>
  <c r="T78" i="26"/>
  <c r="U78" i="26"/>
  <c r="V78" i="26"/>
  <c r="W78" i="26"/>
  <c r="J78" i="26"/>
  <c r="E75" i="26"/>
  <c r="F75" i="26"/>
  <c r="G75" i="26"/>
  <c r="H75" i="26"/>
  <c r="I75" i="26"/>
  <c r="J75" i="26"/>
  <c r="K75" i="26"/>
  <c r="L75" i="26"/>
  <c r="M75" i="26"/>
  <c r="N75" i="26"/>
  <c r="O75" i="26"/>
  <c r="P75" i="26"/>
  <c r="Q75" i="26"/>
  <c r="R75" i="26"/>
  <c r="S75" i="26"/>
  <c r="T75" i="26"/>
  <c r="U75" i="26"/>
  <c r="V75" i="26"/>
  <c r="W75" i="26"/>
  <c r="D75" i="26"/>
  <c r="QN14" i="24"/>
  <c r="E33" i="26" s="1"/>
  <c r="QN15" i="24"/>
  <c r="F33" i="26" s="1"/>
  <c r="QN16" i="24"/>
  <c r="G33" i="26" s="1"/>
  <c r="QN17" i="24"/>
  <c r="D74" i="26" s="1"/>
  <c r="QN18" i="24"/>
  <c r="E74" i="26" s="1"/>
  <c r="QN19" i="24"/>
  <c r="F74" i="26" s="1"/>
  <c r="QN20" i="24"/>
  <c r="G74" i="26" s="1"/>
  <c r="QN21" i="24"/>
  <c r="H74" i="26" s="1"/>
  <c r="QN22" i="24"/>
  <c r="I74" i="26" s="1"/>
  <c r="QN23" i="24"/>
  <c r="J74" i="26" s="1"/>
  <c r="QN24" i="24"/>
  <c r="K74" i="26" s="1"/>
  <c r="QN25" i="24"/>
  <c r="L74" i="26" s="1"/>
  <c r="QN26" i="24"/>
  <c r="M74" i="26" s="1"/>
  <c r="QN27" i="24"/>
  <c r="N74" i="26" s="1"/>
  <c r="QN28" i="24"/>
  <c r="O74" i="26" s="1"/>
  <c r="QN29" i="24"/>
  <c r="P74" i="26" s="1"/>
  <c r="QN30" i="24"/>
  <c r="Q74" i="26" s="1"/>
  <c r="QN31" i="24"/>
  <c r="R74" i="26" s="1"/>
  <c r="QN32" i="24"/>
  <c r="S74" i="26" s="1"/>
  <c r="QN33" i="24"/>
  <c r="T74" i="26" s="1"/>
  <c r="QN34" i="24"/>
  <c r="U74" i="26" s="1"/>
  <c r="QN35" i="24"/>
  <c r="V74" i="26" s="1"/>
  <c r="QN36" i="24"/>
  <c r="W74" i="26" s="1"/>
  <c r="QN37" i="24"/>
  <c r="D114" i="26" s="1"/>
  <c r="QN38" i="24"/>
  <c r="E114" i="26" s="1"/>
  <c r="QN39" i="24"/>
  <c r="F114" i="26" s="1"/>
  <c r="QN40" i="24"/>
  <c r="G114" i="26" s="1"/>
  <c r="QN41" i="24"/>
  <c r="H114" i="26" s="1"/>
  <c r="QN42" i="24"/>
  <c r="I114" i="26" s="1"/>
  <c r="QN43" i="24"/>
  <c r="J114" i="26" s="1"/>
  <c r="QN44" i="24"/>
  <c r="K114" i="26" s="1"/>
  <c r="QN45" i="24"/>
  <c r="L114" i="26" s="1"/>
  <c r="QN46" i="24"/>
  <c r="M114" i="26" s="1"/>
  <c r="QN47" i="24"/>
  <c r="N114" i="26" s="1"/>
  <c r="QN48" i="24"/>
  <c r="O114" i="26" s="1"/>
  <c r="QN49" i="24"/>
  <c r="P114" i="26" s="1"/>
  <c r="QN50" i="24"/>
  <c r="Q114" i="26" s="1"/>
  <c r="QN51" i="24"/>
  <c r="R114" i="26" s="1"/>
  <c r="QN52" i="24"/>
  <c r="S114" i="26" s="1"/>
  <c r="QN53" i="24"/>
  <c r="T114" i="26" s="1"/>
  <c r="QN54" i="24"/>
  <c r="U114" i="26" s="1"/>
  <c r="QN55" i="24"/>
  <c r="V114" i="26" s="1"/>
  <c r="QN56" i="24"/>
  <c r="W114" i="26" s="1"/>
  <c r="QN57" i="24"/>
  <c r="X114" i="26" s="1"/>
  <c r="QN58" i="24"/>
  <c r="Y114" i="26" s="1"/>
  <c r="QN59" i="24"/>
  <c r="Z114" i="26" s="1"/>
  <c r="QN60" i="24"/>
  <c r="D154" i="26" s="1"/>
  <c r="QN61" i="24"/>
  <c r="E154" i="26" s="1"/>
  <c r="QN62" i="24"/>
  <c r="F154" i="26" s="1"/>
  <c r="QN63" i="24"/>
  <c r="G154" i="26" s="1"/>
  <c r="QN64" i="24"/>
  <c r="H154" i="26" s="1"/>
  <c r="QN65" i="24"/>
  <c r="I154" i="26" s="1"/>
  <c r="QN66" i="24"/>
  <c r="J154" i="26" s="1"/>
  <c r="QN67" i="24"/>
  <c r="K154" i="26" s="1"/>
  <c r="QN68" i="24"/>
  <c r="L154" i="26" s="1"/>
  <c r="QN69" i="24"/>
  <c r="M154" i="26" s="1"/>
  <c r="QN70" i="24"/>
  <c r="N154" i="26" s="1"/>
  <c r="QN71" i="24"/>
  <c r="O154" i="26" s="1"/>
  <c r="QN72" i="24"/>
  <c r="P154" i="26" s="1"/>
  <c r="QN73" i="24"/>
  <c r="Q154" i="26" s="1"/>
  <c r="QN74" i="24"/>
  <c r="R154" i="26" s="1"/>
  <c r="QN75" i="24"/>
  <c r="S154" i="26" s="1"/>
  <c r="QN76" i="24"/>
  <c r="T154" i="26" s="1"/>
  <c r="QN13" i="24"/>
  <c r="D33" i="26" s="1"/>
  <c r="JM4" i="24"/>
  <c r="JN4" i="24"/>
  <c r="JO4" i="24"/>
  <c r="JP4" i="24"/>
  <c r="JQ4" i="24"/>
  <c r="JR4" i="24"/>
  <c r="JS4" i="24"/>
  <c r="JT4" i="24"/>
  <c r="JU4" i="24"/>
  <c r="JV4" i="24"/>
  <c r="JW4" i="24"/>
  <c r="JX4" i="24"/>
  <c r="JY4" i="24"/>
  <c r="JZ4" i="24"/>
  <c r="KA4" i="24"/>
  <c r="KB4" i="24"/>
  <c r="KC4" i="24"/>
  <c r="KD4" i="24"/>
  <c r="KE4" i="24"/>
  <c r="KF4" i="24"/>
  <c r="KG4" i="24"/>
  <c r="KH4" i="24"/>
  <c r="KI4" i="24"/>
  <c r="KJ4" i="24"/>
  <c r="KK4" i="24"/>
  <c r="KL4" i="24"/>
  <c r="KM4" i="24"/>
  <c r="KN4" i="24"/>
  <c r="KO4" i="24"/>
  <c r="KP4" i="24"/>
  <c r="KQ4" i="24"/>
  <c r="KR4" i="24"/>
  <c r="KS4" i="24"/>
  <c r="KT4" i="24"/>
  <c r="KU4" i="24"/>
  <c r="KV4" i="24"/>
  <c r="KW4" i="24"/>
  <c r="KX4" i="24"/>
  <c r="KY4" i="24"/>
  <c r="KZ4" i="24"/>
  <c r="LA4" i="24"/>
  <c r="LB4" i="24"/>
  <c r="LC4" i="24"/>
  <c r="LD4" i="24"/>
  <c r="LE4" i="24"/>
  <c r="LF4" i="24"/>
  <c r="LG4" i="24"/>
  <c r="LH4" i="24"/>
  <c r="LI4" i="24"/>
  <c r="LJ4" i="24"/>
  <c r="LK4" i="24"/>
  <c r="LL4" i="24"/>
  <c r="LM4" i="24"/>
  <c r="LN4" i="24"/>
  <c r="LO4" i="24"/>
  <c r="LP4" i="24"/>
  <c r="LQ4" i="24"/>
  <c r="LR4" i="24"/>
  <c r="LS4" i="24"/>
  <c r="LT4" i="24"/>
  <c r="LU4" i="24"/>
  <c r="LV4" i="24"/>
  <c r="LW4" i="24"/>
  <c r="LX4" i="24"/>
  <c r="LY4" i="24"/>
  <c r="LZ4" i="24"/>
  <c r="MA4" i="24"/>
  <c r="MB4" i="24"/>
  <c r="MC4" i="24"/>
  <c r="MD4" i="24"/>
  <c r="ME4" i="24"/>
  <c r="MF4" i="24"/>
  <c r="MG4" i="24"/>
  <c r="MH4" i="24"/>
  <c r="MI4" i="24"/>
  <c r="MJ4" i="24"/>
  <c r="MK4" i="24"/>
  <c r="ML4" i="24"/>
  <c r="MM4" i="24"/>
  <c r="MN4" i="24"/>
  <c r="MO4" i="24"/>
  <c r="MP4" i="24"/>
  <c r="MQ4" i="24"/>
  <c r="MR4" i="24"/>
  <c r="MS4" i="24"/>
  <c r="MT4" i="24"/>
  <c r="MU4" i="24"/>
  <c r="MV4" i="24"/>
  <c r="MW4" i="24"/>
  <c r="MX4" i="24"/>
  <c r="MY4" i="24"/>
  <c r="MZ4" i="24"/>
  <c r="NA4" i="24"/>
  <c r="NB4" i="24"/>
  <c r="NC4" i="24"/>
  <c r="ND4" i="24"/>
  <c r="NE4" i="24"/>
  <c r="NF4" i="24"/>
  <c r="NG4" i="24"/>
  <c r="NH4" i="24"/>
  <c r="NI4" i="24"/>
  <c r="NJ4" i="24"/>
  <c r="NK4" i="24"/>
  <c r="NL4" i="24"/>
  <c r="NM4" i="24"/>
  <c r="NN4" i="24"/>
  <c r="NO4" i="24"/>
  <c r="NP4" i="24"/>
  <c r="NQ4" i="24"/>
  <c r="NR4" i="24"/>
  <c r="NS4" i="24"/>
  <c r="NT4" i="24"/>
  <c r="NU4" i="24"/>
  <c r="NV4" i="24"/>
  <c r="NW4" i="24"/>
  <c r="NX4" i="24"/>
  <c r="NY4" i="24"/>
  <c r="NZ4" i="24"/>
  <c r="OA4" i="24"/>
  <c r="OB4" i="24"/>
  <c r="OC4" i="24"/>
  <c r="OD4" i="24"/>
  <c r="OE4" i="24"/>
  <c r="OF4" i="24"/>
  <c r="OG4" i="24"/>
  <c r="OH4" i="24"/>
  <c r="OI4" i="24"/>
  <c r="OJ4" i="24"/>
  <c r="OK4" i="24"/>
  <c r="OL4" i="24"/>
  <c r="OM4" i="24"/>
  <c r="ON4" i="24"/>
  <c r="OO4" i="24"/>
  <c r="OP4" i="24"/>
  <c r="OQ4" i="24"/>
  <c r="OR4" i="24"/>
  <c r="OS4" i="24"/>
  <c r="OT4" i="24"/>
  <c r="OU4" i="24"/>
  <c r="OV4" i="24"/>
  <c r="OW4" i="24"/>
  <c r="OX4" i="24"/>
  <c r="OY4" i="24"/>
  <c r="OZ4" i="24"/>
  <c r="PA4" i="24"/>
  <c r="PB4" i="24"/>
  <c r="PC4" i="24"/>
  <c r="PD4" i="24"/>
  <c r="PE4" i="24"/>
  <c r="PF4" i="24"/>
  <c r="PG4" i="24"/>
  <c r="PH4" i="24"/>
  <c r="PI4" i="24"/>
  <c r="PJ4" i="24"/>
  <c r="PK4" i="24"/>
  <c r="PL4" i="24"/>
  <c r="PM4" i="24"/>
  <c r="PN4" i="24"/>
  <c r="PO4" i="24"/>
  <c r="PP4" i="24"/>
  <c r="PQ4" i="24"/>
  <c r="PR4" i="24"/>
  <c r="PS4" i="24"/>
  <c r="PT4" i="24"/>
  <c r="PU4" i="24"/>
  <c r="PV4" i="24"/>
  <c r="PW4" i="24"/>
  <c r="PX4" i="24"/>
  <c r="PY4" i="24"/>
  <c r="PZ4" i="24"/>
  <c r="QA4" i="24"/>
  <c r="QB4" i="24"/>
  <c r="QC4" i="24"/>
  <c r="QD4" i="24"/>
  <c r="QE4" i="24"/>
  <c r="QF4" i="24"/>
  <c r="QG4" i="24"/>
  <c r="QH4" i="24"/>
  <c r="QI4" i="24"/>
  <c r="QJ4" i="24"/>
  <c r="QK4" i="24"/>
  <c r="QL4" i="24"/>
  <c r="QM4" i="24"/>
  <c r="QN4" i="24"/>
  <c r="QO4" i="24"/>
  <c r="QP4" i="24"/>
  <c r="QQ4" i="24"/>
  <c r="QR4" i="24"/>
  <c r="QS4" i="24"/>
  <c r="MB71" i="24"/>
  <c r="MB70" i="24"/>
  <c r="KZ71" i="24"/>
  <c r="KZ70" i="24"/>
  <c r="LA70" i="24"/>
  <c r="LA71" i="24"/>
  <c r="JC71" i="24"/>
  <c r="JH37" i="24"/>
  <c r="JH38" i="24"/>
  <c r="JH39" i="24"/>
  <c r="JH40" i="24"/>
  <c r="JH41" i="24"/>
  <c r="JH42" i="24"/>
  <c r="JH43" i="24"/>
  <c r="JH44" i="24"/>
  <c r="JH45" i="24"/>
  <c r="JH46" i="24"/>
  <c r="JT37" i="24"/>
  <c r="JP37" i="24"/>
  <c r="JL37" i="24"/>
  <c r="MF55" i="24"/>
  <c r="MC55" i="24"/>
  <c r="MF54" i="24"/>
  <c r="MC54" i="24"/>
  <c r="LD54" i="24"/>
  <c r="Q486" i="2"/>
  <c r="Q487" i="2"/>
  <c r="Q489" i="2"/>
  <c r="B539" i="2"/>
  <c r="G539" i="2" s="1"/>
  <c r="F539" i="2"/>
  <c r="K541" i="2"/>
  <c r="K542" i="2"/>
  <c r="K543" i="2"/>
  <c r="K544" i="2"/>
  <c r="K545" i="2"/>
  <c r="K546" i="2"/>
  <c r="K547" i="2"/>
  <c r="K548" i="2"/>
  <c r="K549" i="2"/>
  <c r="K550" i="2"/>
  <c r="K551" i="2"/>
  <c r="K552" i="2"/>
  <c r="K553" i="2"/>
  <c r="K554" i="2"/>
  <c r="K555" i="2"/>
  <c r="K556" i="2"/>
  <c r="K557" i="2"/>
  <c r="K558" i="2"/>
  <c r="K559" i="2"/>
  <c r="K560" i="2"/>
  <c r="K562" i="2"/>
  <c r="K563" i="2"/>
  <c r="K564" i="2"/>
  <c r="K565" i="2"/>
  <c r="K566" i="2"/>
  <c r="K567" i="2"/>
  <c r="K568" i="2"/>
  <c r="K569" i="2"/>
  <c r="K570" i="2"/>
  <c r="K571" i="2"/>
  <c r="K572" i="2"/>
  <c r="K573" i="2"/>
  <c r="K574" i="2"/>
  <c r="K575" i="2"/>
  <c r="K576" i="2"/>
  <c r="K577" i="2"/>
  <c r="K578" i="2"/>
  <c r="K579" i="2"/>
  <c r="K580" i="2"/>
  <c r="K540" i="2"/>
  <c r="K516" i="2"/>
  <c r="K517" i="2"/>
  <c r="K518" i="2"/>
  <c r="K519" i="2"/>
  <c r="K520" i="2"/>
  <c r="K521" i="2"/>
  <c r="K522" i="2"/>
  <c r="K523" i="2"/>
  <c r="K524" i="2"/>
  <c r="K525" i="2"/>
  <c r="K526" i="2"/>
  <c r="K527" i="2"/>
  <c r="K528" i="2"/>
  <c r="K529" i="2"/>
  <c r="K530" i="2"/>
  <c r="K531" i="2"/>
  <c r="K532" i="2"/>
  <c r="K533" i="2"/>
  <c r="K534" i="2"/>
  <c r="K535" i="2"/>
  <c r="K536" i="2"/>
  <c r="K537" i="2"/>
  <c r="K538" i="2"/>
  <c r="K515"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6" i="2"/>
  <c r="K647" i="2"/>
  <c r="K648" i="2"/>
  <c r="K649" i="2"/>
  <c r="K650" i="2"/>
  <c r="K651" i="2"/>
  <c r="K587" i="2"/>
  <c r="J443" i="2"/>
  <c r="JC69" i="24"/>
  <c r="JC68" i="24"/>
  <c r="JC67" i="24"/>
  <c r="MF59" i="24"/>
  <c r="MC36" i="24"/>
  <c r="MC37" i="24"/>
  <c r="MC38" i="24"/>
  <c r="JH55" i="24"/>
  <c r="LL47" i="24"/>
  <c r="LL46" i="24"/>
  <c r="LL45" i="24"/>
  <c r="LL44" i="24"/>
  <c r="LL43" i="24"/>
  <c r="LL42" i="24"/>
  <c r="LL41" i="24"/>
  <c r="LL40" i="24"/>
  <c r="LL39" i="24"/>
  <c r="LH47" i="24"/>
  <c r="LH46" i="24"/>
  <c r="LH45" i="24"/>
  <c r="LH44" i="24"/>
  <c r="LH43" i="24"/>
  <c r="LH42" i="24"/>
  <c r="LH41" i="24"/>
  <c r="LH40" i="24"/>
  <c r="MN46" i="24"/>
  <c r="MN45" i="24"/>
  <c r="MN44" i="24"/>
  <c r="MN43" i="24"/>
  <c r="MN42" i="24"/>
  <c r="MN41" i="24"/>
  <c r="MN40" i="24"/>
  <c r="MN39" i="24"/>
  <c r="MJ46" i="24"/>
  <c r="MJ45" i="24"/>
  <c r="MJ44" i="24"/>
  <c r="MJ43" i="24"/>
  <c r="MJ42" i="24"/>
  <c r="MJ41" i="24"/>
  <c r="MJ40" i="24"/>
  <c r="MJ39" i="24"/>
  <c r="LL38" i="24"/>
  <c r="LL37" i="24"/>
  <c r="LL36" i="24"/>
  <c r="HH42" i="24"/>
  <c r="HI42" i="24"/>
  <c r="LL35" i="24"/>
  <c r="LL34" i="24"/>
  <c r="LL33" i="24"/>
  <c r="LL32" i="24"/>
  <c r="LH38" i="24"/>
  <c r="LH37" i="24"/>
  <c r="LH36" i="24"/>
  <c r="LH35" i="24"/>
  <c r="LD35" i="24"/>
  <c r="MN38" i="24"/>
  <c r="MN37" i="24"/>
  <c r="MN36" i="24"/>
  <c r="MN34" i="24"/>
  <c r="MN33" i="24"/>
  <c r="MN32" i="24"/>
  <c r="MJ38" i="24"/>
  <c r="MJ37" i="24"/>
  <c r="MJ36" i="24"/>
  <c r="MJ35" i="24"/>
  <c r="MJ34" i="24"/>
  <c r="MJ33" i="24"/>
  <c r="MF35" i="24"/>
  <c r="MF34" i="24"/>
  <c r="MB35" i="24"/>
  <c r="MB34" i="24"/>
  <c r="MB33" i="24"/>
  <c r="KZ35" i="24"/>
  <c r="KZ34" i="24"/>
  <c r="MF36" i="24"/>
  <c r="MF37" i="24"/>
  <c r="MF38" i="24"/>
  <c r="MB39" i="24"/>
  <c r="MB38" i="24"/>
  <c r="LD38" i="24"/>
  <c r="KZ39" i="24"/>
  <c r="KZ38" i="24"/>
  <c r="LD37" i="24"/>
  <c r="MB37" i="24"/>
  <c r="MB36" i="24"/>
  <c r="U1" i="25"/>
  <c r="V1" i="25" s="1"/>
  <c r="W1" i="25" s="1"/>
  <c r="X1" i="25" s="1"/>
  <c r="Y1" i="25" s="1"/>
  <c r="Z1" i="25" s="1"/>
  <c r="D358" i="2"/>
  <c r="D362" i="2"/>
  <c r="HI43" i="24"/>
  <c r="J103" i="26" s="1"/>
  <c r="HH43" i="24"/>
  <c r="IO69" i="24"/>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HI38" i="24"/>
  <c r="E103" i="26" s="1"/>
  <c r="FZ74" i="24"/>
  <c r="D361" i="2"/>
  <c r="D360" i="2"/>
  <c r="D359" i="2"/>
  <c r="Z51" i="25"/>
  <c r="Z35" i="25"/>
  <c r="P8" i="25"/>
  <c r="LH22" i="24"/>
  <c r="LH23" i="24"/>
  <c r="LH24" i="24"/>
  <c r="LH25" i="24"/>
  <c r="LH26" i="24"/>
  <c r="LH27" i="24"/>
  <c r="LH28" i="24"/>
  <c r="LH29" i="24"/>
  <c r="LH30" i="24"/>
  <c r="LH31" i="24"/>
  <c r="LH32" i="24"/>
  <c r="LH33" i="24"/>
  <c r="LH34" i="24"/>
  <c r="LH39" i="24"/>
  <c r="LH60" i="24"/>
  <c r="LH61" i="24"/>
  <c r="LH62" i="24"/>
  <c r="LH63" i="24"/>
  <c r="LH77" i="24"/>
  <c r="LH13" i="24"/>
  <c r="J485" i="2"/>
  <c r="J484" i="2"/>
  <c r="J483" i="2"/>
  <c r="J482" i="2"/>
  <c r="J481" i="2"/>
  <c r="J480" i="2"/>
  <c r="J479" i="2"/>
  <c r="J478" i="2"/>
  <c r="J477" i="2"/>
  <c r="J476" i="2"/>
  <c r="J475" i="2"/>
  <c r="J474" i="2"/>
  <c r="J473" i="2"/>
  <c r="J472" i="2"/>
  <c r="J471" i="2"/>
  <c r="J470" i="2"/>
  <c r="J469" i="2"/>
  <c r="J468" i="2"/>
  <c r="J467" i="2"/>
  <c r="J466" i="2"/>
  <c r="J464" i="2"/>
  <c r="J463" i="2"/>
  <c r="J462" i="2"/>
  <c r="J461" i="2"/>
  <c r="J460" i="2"/>
  <c r="J459" i="2"/>
  <c r="J458" i="2"/>
  <c r="J457" i="2"/>
  <c r="J456" i="2"/>
  <c r="J455" i="2"/>
  <c r="J454" i="2"/>
  <c r="J453" i="2"/>
  <c r="J452" i="2"/>
  <c r="J451" i="2"/>
  <c r="J450" i="2"/>
  <c r="J449" i="2"/>
  <c r="J448" i="2"/>
  <c r="J447" i="2"/>
  <c r="J446" i="2"/>
  <c r="J445" i="2"/>
  <c r="J444" i="2"/>
  <c r="J442" i="2"/>
  <c r="J441" i="2"/>
  <c r="MN22" i="24"/>
  <c r="MN23" i="24"/>
  <c r="MN24" i="24"/>
  <c r="MN25" i="24"/>
  <c r="MN26" i="24"/>
  <c r="MN27" i="24"/>
  <c r="MN28" i="24"/>
  <c r="MN29" i="24"/>
  <c r="MN30" i="24"/>
  <c r="MN31" i="24"/>
  <c r="MN35" i="24"/>
  <c r="MN47" i="24"/>
  <c r="MN55" i="24"/>
  <c r="MN56" i="24"/>
  <c r="MN57" i="24"/>
  <c r="MN58" i="24"/>
  <c r="MN59" i="24"/>
  <c r="MN60" i="24"/>
  <c r="MN61" i="24"/>
  <c r="MN62" i="24"/>
  <c r="MN70" i="24"/>
  <c r="MN77" i="24"/>
  <c r="MN78" i="24"/>
  <c r="MN13" i="24"/>
  <c r="AO7" i="25"/>
  <c r="AN7" i="25"/>
  <c r="AM7" i="25"/>
  <c r="AL7" i="25"/>
  <c r="AN9" i="25"/>
  <c r="AO9" i="25"/>
  <c r="AN10" i="25"/>
  <c r="AO10" i="25"/>
  <c r="AN11" i="25"/>
  <c r="AO11" i="25"/>
  <c r="AN12" i="25"/>
  <c r="AO12" i="25"/>
  <c r="AN13" i="25"/>
  <c r="AO13" i="25"/>
  <c r="AN14" i="25"/>
  <c r="AO14" i="25"/>
  <c r="AN15" i="25"/>
  <c r="AO15" i="25"/>
  <c r="AN16" i="25"/>
  <c r="AO16" i="25"/>
  <c r="AN17" i="25"/>
  <c r="AO17" i="25"/>
  <c r="AN18" i="25"/>
  <c r="AO18" i="25"/>
  <c r="AN19" i="25"/>
  <c r="AO19" i="25"/>
  <c r="AN20" i="25"/>
  <c r="AO20" i="25"/>
  <c r="AN21" i="25"/>
  <c r="AO21" i="25"/>
  <c r="AN22" i="25"/>
  <c r="AO22" i="25"/>
  <c r="AN23" i="25"/>
  <c r="AO23" i="25"/>
  <c r="AN24" i="25"/>
  <c r="AO24" i="25"/>
  <c r="AN25" i="25"/>
  <c r="AO25" i="25"/>
  <c r="AN26" i="25"/>
  <c r="AO26" i="25"/>
  <c r="AN27" i="25"/>
  <c r="AO27" i="25"/>
  <c r="AN28" i="25"/>
  <c r="AO28" i="25"/>
  <c r="AN29" i="25"/>
  <c r="AO29" i="25"/>
  <c r="AN30" i="25"/>
  <c r="AO30" i="25"/>
  <c r="AN31" i="25"/>
  <c r="AO31" i="25"/>
  <c r="AN32" i="25"/>
  <c r="AO32" i="25"/>
  <c r="AN33" i="25"/>
  <c r="AO33" i="25"/>
  <c r="AN34" i="25"/>
  <c r="AO34" i="25"/>
  <c r="AN35" i="25"/>
  <c r="AO35" i="25"/>
  <c r="AN36" i="25"/>
  <c r="AO36" i="25"/>
  <c r="AN37" i="25"/>
  <c r="AO37" i="25"/>
  <c r="AN38" i="25"/>
  <c r="AO38" i="25"/>
  <c r="AN39" i="25"/>
  <c r="AO39" i="25"/>
  <c r="AN40" i="25"/>
  <c r="AO40" i="25"/>
  <c r="AN41" i="25"/>
  <c r="AO41" i="25"/>
  <c r="AN42" i="25"/>
  <c r="AO42" i="25"/>
  <c r="AN43" i="25"/>
  <c r="AO43" i="25"/>
  <c r="AN44" i="25"/>
  <c r="AO44" i="25"/>
  <c r="AN45" i="25"/>
  <c r="AO45" i="25"/>
  <c r="AN46" i="25"/>
  <c r="AO46" i="25"/>
  <c r="AN47" i="25"/>
  <c r="AO47" i="25"/>
  <c r="AN48" i="25"/>
  <c r="AO48" i="25"/>
  <c r="AN49" i="25"/>
  <c r="AO49" i="25"/>
  <c r="AN50" i="25"/>
  <c r="AO50" i="25"/>
  <c r="AN51" i="25"/>
  <c r="AO51" i="25"/>
  <c r="AN52" i="25"/>
  <c r="AO52" i="25"/>
  <c r="AN53" i="25"/>
  <c r="AO53" i="25"/>
  <c r="AN54" i="25"/>
  <c r="AO54" i="25"/>
  <c r="AN55" i="25"/>
  <c r="AO55" i="25"/>
  <c r="AN56" i="25"/>
  <c r="AO56" i="25"/>
  <c r="AN57" i="25"/>
  <c r="AO57" i="25"/>
  <c r="AN58" i="25"/>
  <c r="AO58" i="25"/>
  <c r="AN59" i="25"/>
  <c r="AO59" i="25"/>
  <c r="AN60" i="25"/>
  <c r="AO60" i="25"/>
  <c r="AN61" i="25"/>
  <c r="AO61" i="25"/>
  <c r="AN62" i="25"/>
  <c r="AO62" i="25"/>
  <c r="AN63" i="25"/>
  <c r="AO63" i="25"/>
  <c r="AN64" i="25"/>
  <c r="AO64" i="25"/>
  <c r="AN65" i="25"/>
  <c r="AO65" i="25"/>
  <c r="AN66" i="25"/>
  <c r="AO66" i="25"/>
  <c r="AN67" i="25"/>
  <c r="AO67" i="25"/>
  <c r="AN68" i="25"/>
  <c r="AO68" i="25"/>
  <c r="AN69" i="25"/>
  <c r="AO69" i="25"/>
  <c r="AN70" i="25"/>
  <c r="AO70" i="25"/>
  <c r="AN71" i="25"/>
  <c r="AO71" i="25"/>
  <c r="AN72" i="25"/>
  <c r="AO72" i="25"/>
  <c r="AM9" i="25"/>
  <c r="AM10" i="25"/>
  <c r="AM11" i="25"/>
  <c r="AM12" i="25"/>
  <c r="AM13" i="25"/>
  <c r="AM14" i="25"/>
  <c r="AM15" i="25"/>
  <c r="AM16" i="25"/>
  <c r="AM17" i="25"/>
  <c r="AM18" i="25"/>
  <c r="AM19" i="25"/>
  <c r="AM20" i="25"/>
  <c r="AM21" i="25"/>
  <c r="AM22" i="25"/>
  <c r="AM23" i="25"/>
  <c r="AM24" i="25"/>
  <c r="AM25" i="25"/>
  <c r="AM26" i="25"/>
  <c r="AM27" i="25"/>
  <c r="AM28" i="25"/>
  <c r="AM29" i="25"/>
  <c r="AM30" i="25"/>
  <c r="AM31" i="25"/>
  <c r="AM32" i="25"/>
  <c r="AM33" i="25"/>
  <c r="AM34" i="25"/>
  <c r="AM35" i="25"/>
  <c r="AM36" i="25"/>
  <c r="AM37" i="25"/>
  <c r="AM38" i="25"/>
  <c r="AM39" i="25"/>
  <c r="AM40" i="25"/>
  <c r="AM41" i="25"/>
  <c r="AM42" i="25"/>
  <c r="AM43" i="25"/>
  <c r="AM44" i="25"/>
  <c r="AM45" i="25"/>
  <c r="AM46" i="25"/>
  <c r="AM47" i="25"/>
  <c r="AM48" i="25"/>
  <c r="AM49" i="25"/>
  <c r="AM50" i="25"/>
  <c r="AM51" i="25"/>
  <c r="AM52" i="25"/>
  <c r="AM53" i="25"/>
  <c r="AM54" i="25"/>
  <c r="AM55" i="25"/>
  <c r="AM56" i="25"/>
  <c r="AM57" i="25"/>
  <c r="AM58" i="25"/>
  <c r="AM59" i="25"/>
  <c r="AM60" i="25"/>
  <c r="AM61" i="25"/>
  <c r="AM62" i="25"/>
  <c r="AM63" i="25"/>
  <c r="AM64" i="25"/>
  <c r="AM65" i="25"/>
  <c r="AM66" i="25"/>
  <c r="AM67" i="25"/>
  <c r="AM68" i="25"/>
  <c r="AM69" i="25"/>
  <c r="AM70" i="25"/>
  <c r="AM71" i="25"/>
  <c r="AM72" i="25"/>
  <c r="AL9" i="25"/>
  <c r="AL10" i="25"/>
  <c r="AL11" i="25"/>
  <c r="AL12" i="25"/>
  <c r="AL13" i="25"/>
  <c r="AL14" i="25"/>
  <c r="AL15" i="25"/>
  <c r="AL16" i="25"/>
  <c r="AL17" i="25"/>
  <c r="AL18" i="25"/>
  <c r="AL19" i="25"/>
  <c r="AL20" i="25"/>
  <c r="AL21" i="25"/>
  <c r="AL22" i="25"/>
  <c r="AL23" i="25"/>
  <c r="AL24" i="25"/>
  <c r="AL25" i="25"/>
  <c r="AL26" i="25"/>
  <c r="AL27" i="25"/>
  <c r="AL28" i="25"/>
  <c r="AL29" i="25"/>
  <c r="AL30" i="25"/>
  <c r="AL31" i="25"/>
  <c r="AL32" i="25"/>
  <c r="AL33" i="25"/>
  <c r="AL34" i="25"/>
  <c r="AL35" i="25"/>
  <c r="AL36" i="25"/>
  <c r="AL37" i="25"/>
  <c r="AL38" i="25"/>
  <c r="AL39" i="25"/>
  <c r="AL40" i="25"/>
  <c r="AL41" i="25"/>
  <c r="AL42" i="25"/>
  <c r="AL43" i="25"/>
  <c r="AL44" i="25"/>
  <c r="AL45" i="25"/>
  <c r="AL46" i="25"/>
  <c r="AL47" i="25"/>
  <c r="AL48" i="25"/>
  <c r="AL49" i="25"/>
  <c r="AL50" i="25"/>
  <c r="AL51" i="25"/>
  <c r="AL52" i="25"/>
  <c r="AL53" i="25"/>
  <c r="AL54" i="25"/>
  <c r="AL55" i="25"/>
  <c r="AL56" i="25"/>
  <c r="AL57" i="25"/>
  <c r="AL58" i="25"/>
  <c r="AL59" i="25"/>
  <c r="AL60" i="25"/>
  <c r="AL61" i="25"/>
  <c r="AL62" i="25"/>
  <c r="AL63" i="25"/>
  <c r="AL64" i="25"/>
  <c r="AL65" i="25"/>
  <c r="AL66" i="25"/>
  <c r="AL67" i="25"/>
  <c r="AL68" i="25"/>
  <c r="AL69" i="25"/>
  <c r="AL70" i="25"/>
  <c r="AL71" i="25"/>
  <c r="AL72" i="25"/>
  <c r="AN8" i="25"/>
  <c r="AM8" i="25"/>
  <c r="AO8" i="25"/>
  <c r="AL8" i="25"/>
  <c r="AH8" i="25"/>
  <c r="D353" i="2"/>
  <c r="D354" i="2"/>
  <c r="D355" i="2"/>
  <c r="D356" i="2"/>
  <c r="D357" i="2"/>
  <c r="LD46" i="24"/>
  <c r="LD47" i="24"/>
  <c r="LD55" i="24"/>
  <c r="LD58" i="24"/>
  <c r="LD59" i="24"/>
  <c r="LD60" i="24"/>
  <c r="LD61" i="24"/>
  <c r="LD64" i="24"/>
  <c r="LD65" i="24"/>
  <c r="LD66" i="24"/>
  <c r="LD67" i="24"/>
  <c r="LD71" i="24"/>
  <c r="LD74" i="24"/>
  <c r="LD76" i="24"/>
  <c r="LD77" i="24"/>
  <c r="LD78" i="24"/>
  <c r="LD13" i="24"/>
  <c r="LD15" i="24"/>
  <c r="LD22" i="24"/>
  <c r="LD23" i="24"/>
  <c r="LD24" i="24"/>
  <c r="LD25" i="24"/>
  <c r="LD26" i="24"/>
  <c r="LD27" i="24"/>
  <c r="LD28" i="24"/>
  <c r="LD29" i="24"/>
  <c r="LD30" i="24"/>
  <c r="LD31" i="24"/>
  <c r="LD32" i="24"/>
  <c r="LD33" i="24"/>
  <c r="LD34" i="24"/>
  <c r="LD39" i="24"/>
  <c r="LD40" i="24"/>
  <c r="LD41" i="24"/>
  <c r="LD42" i="24"/>
  <c r="LD43" i="24"/>
  <c r="LD44" i="24"/>
  <c r="LD45" i="24"/>
  <c r="P4" i="27" l="1"/>
  <c r="O3" i="27"/>
  <c r="H539" i="2"/>
  <c r="AD35" i="26"/>
  <c r="AE35" i="26" s="1"/>
  <c r="AD155" i="26"/>
  <c r="AC155" i="26" s="1"/>
  <c r="B155" i="26" s="1"/>
  <c r="AD32" i="26"/>
  <c r="AC32" i="26" s="1"/>
  <c r="AD34" i="26"/>
  <c r="AD158" i="26"/>
  <c r="AC158" i="26" s="1"/>
  <c r="B158" i="26" s="1"/>
  <c r="AE115" i="26"/>
  <c r="AD78" i="26"/>
  <c r="AD76" i="26"/>
  <c r="AE76" i="26" s="1"/>
  <c r="AD160" i="26"/>
  <c r="AE160" i="26" s="1"/>
  <c r="AD37" i="26"/>
  <c r="AE118" i="26"/>
  <c r="AD156" i="26"/>
  <c r="AE156" i="26" s="1"/>
  <c r="AD162" i="26"/>
  <c r="AC162" i="26" s="1"/>
  <c r="B162" i="26" s="1"/>
  <c r="AD39" i="26"/>
  <c r="AE39" i="26" s="1"/>
  <c r="AE113" i="26"/>
  <c r="AD82" i="26"/>
  <c r="AD80" i="26"/>
  <c r="AE80" i="26" s="1"/>
  <c r="AD41" i="26"/>
  <c r="AC122" i="26"/>
  <c r="B122" i="26" s="1"/>
  <c r="AD75" i="26"/>
  <c r="AD153" i="26"/>
  <c r="AC153" i="26" s="1"/>
  <c r="B153" i="26" s="1"/>
  <c r="HJ42" i="24"/>
  <c r="PK42" i="24" s="1"/>
  <c r="PN42" i="24" s="1"/>
  <c r="I103" i="26"/>
  <c r="EF17" i="24"/>
  <c r="EF18" i="24"/>
  <c r="Q4" i="27" l="1"/>
  <c r="P3" i="27"/>
  <c r="AE32" i="26"/>
  <c r="AE41" i="26"/>
  <c r="AC41" i="26"/>
  <c r="AE78" i="26"/>
  <c r="AC78" i="26"/>
  <c r="B78" i="26" s="1"/>
  <c r="AE75" i="26"/>
  <c r="AC75" i="26"/>
  <c r="B75" i="26" s="1"/>
  <c r="AC37" i="26"/>
  <c r="AE37" i="26"/>
  <c r="AC82" i="26"/>
  <c r="B82" i="26" s="1"/>
  <c r="AE82" i="26"/>
  <c r="AC34" i="26"/>
  <c r="AE34" i="26"/>
  <c r="AE153" i="26"/>
  <c r="AE158" i="26"/>
  <c r="AE155" i="26"/>
  <c r="AE162" i="26"/>
  <c r="D364" i="2"/>
  <c r="D363" i="2"/>
  <c r="AD14" i="25"/>
  <c r="AD15" i="25"/>
  <c r="AD16" i="25"/>
  <c r="AD17" i="25"/>
  <c r="AD18" i="25"/>
  <c r="AD19" i="25"/>
  <c r="AD20" i="25"/>
  <c r="AD21" i="25"/>
  <c r="AD22" i="25"/>
  <c r="AD23" i="25"/>
  <c r="AD24" i="25"/>
  <c r="AD25" i="25"/>
  <c r="AD26" i="25"/>
  <c r="AD27" i="25"/>
  <c r="AD28" i="25"/>
  <c r="AD29" i="25"/>
  <c r="AD30" i="25"/>
  <c r="AD31" i="25"/>
  <c r="AD32" i="25"/>
  <c r="AD33" i="25"/>
  <c r="AD34" i="25"/>
  <c r="AD35" i="25"/>
  <c r="AD36" i="25"/>
  <c r="AD37" i="25"/>
  <c r="AD38" i="25"/>
  <c r="AD39" i="25"/>
  <c r="AD40" i="25"/>
  <c r="AD41" i="25"/>
  <c r="AD42" i="25"/>
  <c r="AD43" i="25"/>
  <c r="AD44" i="25"/>
  <c r="AD45" i="25"/>
  <c r="AD46" i="25"/>
  <c r="AD47" i="25"/>
  <c r="AD48" i="25"/>
  <c r="AD49" i="25"/>
  <c r="AD50" i="25"/>
  <c r="AD51" i="25"/>
  <c r="AD52" i="25"/>
  <c r="AD53" i="25"/>
  <c r="AD54" i="25"/>
  <c r="AD55" i="25"/>
  <c r="AD56" i="25"/>
  <c r="AD57" i="25"/>
  <c r="AD58" i="25"/>
  <c r="AD59" i="25"/>
  <c r="AD60" i="25"/>
  <c r="AD61" i="25"/>
  <c r="AD62" i="25"/>
  <c r="AD63" i="25"/>
  <c r="AD64" i="25"/>
  <c r="AD65" i="25"/>
  <c r="AD66" i="25"/>
  <c r="AD67" i="25"/>
  <c r="AD68" i="25"/>
  <c r="AD69" i="25"/>
  <c r="AD70" i="25"/>
  <c r="AD71" i="25"/>
  <c r="AD72" i="25"/>
  <c r="G467" i="2"/>
  <c r="H467" i="2"/>
  <c r="I467" i="2"/>
  <c r="G468" i="2"/>
  <c r="H468" i="2"/>
  <c r="I468" i="2"/>
  <c r="G469" i="2"/>
  <c r="H469" i="2"/>
  <c r="I469" i="2"/>
  <c r="G470" i="2"/>
  <c r="H470" i="2"/>
  <c r="I470" i="2"/>
  <c r="G471" i="2"/>
  <c r="H471" i="2"/>
  <c r="I471" i="2"/>
  <c r="G472" i="2"/>
  <c r="H472" i="2"/>
  <c r="I472" i="2"/>
  <c r="G473" i="2"/>
  <c r="H473" i="2"/>
  <c r="I473" i="2"/>
  <c r="G474" i="2"/>
  <c r="H474" i="2"/>
  <c r="I474" i="2"/>
  <c r="G475" i="2"/>
  <c r="H475" i="2"/>
  <c r="I475" i="2"/>
  <c r="G476" i="2"/>
  <c r="H476" i="2"/>
  <c r="I476" i="2"/>
  <c r="G477" i="2"/>
  <c r="H477" i="2"/>
  <c r="I477" i="2"/>
  <c r="G478" i="2"/>
  <c r="H478" i="2"/>
  <c r="I478" i="2"/>
  <c r="G479" i="2"/>
  <c r="H479" i="2"/>
  <c r="I479" i="2"/>
  <c r="G480" i="2"/>
  <c r="H480" i="2"/>
  <c r="I480" i="2"/>
  <c r="G481" i="2"/>
  <c r="H481" i="2"/>
  <c r="I481" i="2"/>
  <c r="G482" i="2"/>
  <c r="H482" i="2"/>
  <c r="I482" i="2"/>
  <c r="G483" i="2"/>
  <c r="H483" i="2"/>
  <c r="I483" i="2"/>
  <c r="G484" i="2"/>
  <c r="H484" i="2"/>
  <c r="I484" i="2"/>
  <c r="G485" i="2"/>
  <c r="H485" i="2"/>
  <c r="I485" i="2"/>
  <c r="D349" i="2"/>
  <c r="EK70" i="24"/>
  <c r="F145" i="26"/>
  <c r="G145" i="26"/>
  <c r="H145" i="26"/>
  <c r="I145" i="26"/>
  <c r="J145" i="26"/>
  <c r="K145" i="26"/>
  <c r="L145" i="26"/>
  <c r="M145" i="26"/>
  <c r="N145" i="26"/>
  <c r="O145" i="26"/>
  <c r="P145" i="26"/>
  <c r="Q145" i="26"/>
  <c r="R145" i="26"/>
  <c r="S145" i="26"/>
  <c r="T145" i="26"/>
  <c r="GM65" i="24"/>
  <c r="JD17" i="24"/>
  <c r="E15" i="26"/>
  <c r="F15" i="26"/>
  <c r="G15" i="26"/>
  <c r="E16" i="26"/>
  <c r="E18" i="26" s="1"/>
  <c r="F16" i="26"/>
  <c r="G16" i="26"/>
  <c r="F19" i="26"/>
  <c r="E24" i="26"/>
  <c r="F24" i="26"/>
  <c r="G24" i="26"/>
  <c r="E25" i="26"/>
  <c r="F25" i="26"/>
  <c r="G25" i="26"/>
  <c r="E26" i="26"/>
  <c r="F26" i="26"/>
  <c r="G26" i="26"/>
  <c r="E27" i="26"/>
  <c r="F27" i="26"/>
  <c r="G27" i="26"/>
  <c r="E28" i="26"/>
  <c r="F28" i="26"/>
  <c r="G28" i="26"/>
  <c r="E29" i="26"/>
  <c r="F29" i="26"/>
  <c r="G29" i="26"/>
  <c r="E30" i="26"/>
  <c r="F30" i="26"/>
  <c r="G30" i="26"/>
  <c r="E31" i="26"/>
  <c r="F31" i="26"/>
  <c r="G31" i="26"/>
  <c r="D16" i="26"/>
  <c r="D15" i="26"/>
  <c r="D31" i="26"/>
  <c r="D30" i="26"/>
  <c r="D29" i="26"/>
  <c r="D28" i="26"/>
  <c r="D27" i="26"/>
  <c r="D26" i="26"/>
  <c r="D25" i="26"/>
  <c r="D24" i="26"/>
  <c r="DR71" i="24"/>
  <c r="D352" i="2"/>
  <c r="D351" i="2"/>
  <c r="D350" i="2"/>
  <c r="D348" i="2"/>
  <c r="I466" i="2"/>
  <c r="I464" i="2"/>
  <c r="I463" i="2"/>
  <c r="I462" i="2"/>
  <c r="I461" i="2"/>
  <c r="I460" i="2"/>
  <c r="I459" i="2"/>
  <c r="I458" i="2"/>
  <c r="I457" i="2"/>
  <c r="I456" i="2"/>
  <c r="I455" i="2"/>
  <c r="I454" i="2"/>
  <c r="I453" i="2"/>
  <c r="I452" i="2"/>
  <c r="I451" i="2"/>
  <c r="I450" i="2"/>
  <c r="I449" i="2"/>
  <c r="I448" i="2"/>
  <c r="I447" i="2"/>
  <c r="I446" i="2"/>
  <c r="I445" i="2"/>
  <c r="I444" i="2"/>
  <c r="I443" i="2"/>
  <c r="I442" i="2"/>
  <c r="I441" i="2"/>
  <c r="H441" i="2"/>
  <c r="G466" i="2"/>
  <c r="G464" i="2"/>
  <c r="G463" i="2"/>
  <c r="G462" i="2"/>
  <c r="G461" i="2"/>
  <c r="G460" i="2"/>
  <c r="G459" i="2"/>
  <c r="G458" i="2"/>
  <c r="G457" i="2"/>
  <c r="G456" i="2"/>
  <c r="G455" i="2"/>
  <c r="G454" i="2"/>
  <c r="G453" i="2"/>
  <c r="G452" i="2"/>
  <c r="G451" i="2"/>
  <c r="G450" i="2"/>
  <c r="G449" i="2"/>
  <c r="G448" i="2"/>
  <c r="G447" i="2"/>
  <c r="G446" i="2"/>
  <c r="G445" i="2"/>
  <c r="G444" i="2"/>
  <c r="G443" i="2"/>
  <c r="G442" i="2"/>
  <c r="G441" i="2"/>
  <c r="MF15" i="24"/>
  <c r="MF18" i="24"/>
  <c r="MF19" i="24"/>
  <c r="MF20" i="24"/>
  <c r="MF25" i="24"/>
  <c r="MF26" i="24"/>
  <c r="MF27" i="24"/>
  <c r="MF28" i="24"/>
  <c r="MF29" i="24"/>
  <c r="MF30" i="24"/>
  <c r="MF31" i="24"/>
  <c r="MF32" i="24"/>
  <c r="MF33" i="24"/>
  <c r="MF39" i="24"/>
  <c r="MF40" i="24"/>
  <c r="MF41" i="24"/>
  <c r="MF42" i="24"/>
  <c r="MF43" i="24"/>
  <c r="MF44" i="24"/>
  <c r="MF45" i="24"/>
  <c r="MF46" i="24"/>
  <c r="MF47" i="24"/>
  <c r="MF56" i="24"/>
  <c r="MF58" i="24"/>
  <c r="MF60" i="24"/>
  <c r="MF64" i="24"/>
  <c r="MF65" i="24"/>
  <c r="MF66" i="24"/>
  <c r="MF67" i="24"/>
  <c r="MF68" i="24"/>
  <c r="MF69" i="24"/>
  <c r="MF70" i="24"/>
  <c r="MF71" i="24"/>
  <c r="MF73" i="24"/>
  <c r="MF76" i="24"/>
  <c r="MF77" i="24"/>
  <c r="H442" i="2"/>
  <c r="H443" i="2"/>
  <c r="H444" i="2"/>
  <c r="H445" i="2"/>
  <c r="H446" i="2"/>
  <c r="H447" i="2"/>
  <c r="H448" i="2"/>
  <c r="H449" i="2"/>
  <c r="H450" i="2"/>
  <c r="H451" i="2"/>
  <c r="H452" i="2"/>
  <c r="H453" i="2"/>
  <c r="H454" i="2"/>
  <c r="H455" i="2"/>
  <c r="H456" i="2"/>
  <c r="H457" i="2"/>
  <c r="H458" i="2"/>
  <c r="H459" i="2"/>
  <c r="H460" i="2"/>
  <c r="H461" i="2"/>
  <c r="H462" i="2"/>
  <c r="H463" i="2"/>
  <c r="H464" i="2"/>
  <c r="H466" i="2"/>
  <c r="N353" i="2"/>
  <c r="N352" i="2"/>
  <c r="N351" i="2"/>
  <c r="N350" i="2"/>
  <c r="N347" i="2"/>
  <c r="N346" i="2"/>
  <c r="N345" i="2"/>
  <c r="N340" i="2"/>
  <c r="N339" i="2"/>
  <c r="N338" i="2"/>
  <c r="N337" i="2"/>
  <c r="KZ21" i="24"/>
  <c r="KZ22" i="24"/>
  <c r="KZ23" i="24"/>
  <c r="KZ24" i="24"/>
  <c r="KZ25" i="24"/>
  <c r="KZ26" i="24"/>
  <c r="KZ27" i="24"/>
  <c r="KZ28" i="24"/>
  <c r="KZ29" i="24"/>
  <c r="KZ30" i="24"/>
  <c r="KZ31" i="24"/>
  <c r="KZ32" i="24"/>
  <c r="KZ33" i="24"/>
  <c r="KZ36" i="24"/>
  <c r="KZ37" i="24"/>
  <c r="KZ40" i="24"/>
  <c r="KZ41" i="24"/>
  <c r="KZ42" i="24"/>
  <c r="KZ43" i="24"/>
  <c r="KZ44" i="24"/>
  <c r="KZ45" i="24"/>
  <c r="KZ46" i="24"/>
  <c r="KZ47" i="24"/>
  <c r="KZ48" i="24"/>
  <c r="KZ49" i="24"/>
  <c r="KZ50" i="24"/>
  <c r="KZ51" i="24"/>
  <c r="KZ52" i="24"/>
  <c r="KZ56" i="24"/>
  <c r="KZ57" i="24"/>
  <c r="KZ58" i="24"/>
  <c r="KZ59" i="24"/>
  <c r="KZ61" i="24"/>
  <c r="KZ63" i="24"/>
  <c r="KZ64" i="24"/>
  <c r="KZ66" i="24"/>
  <c r="KZ67" i="24"/>
  <c r="KZ68" i="24"/>
  <c r="KZ69" i="24"/>
  <c r="KZ72" i="24"/>
  <c r="KZ73" i="24"/>
  <c r="KZ74" i="24"/>
  <c r="KZ75" i="24"/>
  <c r="KZ77" i="24"/>
  <c r="KZ78" i="24"/>
  <c r="KZ79" i="24"/>
  <c r="KZ80" i="24"/>
  <c r="KZ17" i="24"/>
  <c r="KZ18" i="24"/>
  <c r="KZ19" i="24"/>
  <c r="KZ20" i="24"/>
  <c r="KZ14" i="24"/>
  <c r="KZ15" i="24"/>
  <c r="KZ16" i="24"/>
  <c r="KZ13" i="24"/>
  <c r="M340" i="2"/>
  <c r="M337" i="2"/>
  <c r="GG67" i="24"/>
  <c r="W30" i="25"/>
  <c r="R4" i="27" l="1"/>
  <c r="Q3" i="27"/>
  <c r="AD31" i="26"/>
  <c r="AD26" i="26"/>
  <c r="AE26" i="26" s="1"/>
  <c r="AD28" i="26"/>
  <c r="AE28" i="26" s="1"/>
  <c r="AE8" i="25"/>
  <c r="AF8" i="25"/>
  <c r="AG8" i="25"/>
  <c r="AE10" i="25"/>
  <c r="AF10" i="25"/>
  <c r="AG10" i="25"/>
  <c r="AE11" i="25"/>
  <c r="AF11" i="25"/>
  <c r="AG11" i="25"/>
  <c r="AE12" i="25"/>
  <c r="AF12" i="25"/>
  <c r="AG12" i="25"/>
  <c r="AE13" i="25"/>
  <c r="AF13" i="25"/>
  <c r="AG13" i="25"/>
  <c r="AE14" i="25"/>
  <c r="AF14" i="25"/>
  <c r="AG14" i="25"/>
  <c r="AE15" i="25"/>
  <c r="AF15" i="25"/>
  <c r="AG15" i="25"/>
  <c r="AE16" i="25"/>
  <c r="AF16" i="25"/>
  <c r="AG16" i="25"/>
  <c r="AE17" i="25"/>
  <c r="AF17" i="25"/>
  <c r="AG17" i="25"/>
  <c r="AE18" i="25"/>
  <c r="AF18" i="25"/>
  <c r="AG18" i="25"/>
  <c r="AE19" i="25"/>
  <c r="AF19" i="25"/>
  <c r="AG19" i="25"/>
  <c r="AE20" i="25"/>
  <c r="AF20" i="25"/>
  <c r="AG20" i="25"/>
  <c r="AE21" i="25"/>
  <c r="AF21" i="25"/>
  <c r="AG21" i="25"/>
  <c r="AE22" i="25"/>
  <c r="AF22" i="25"/>
  <c r="AG22" i="25"/>
  <c r="AE23" i="25"/>
  <c r="AF23" i="25"/>
  <c r="AG23" i="25"/>
  <c r="AE24" i="25"/>
  <c r="AF24" i="25"/>
  <c r="AG24" i="25"/>
  <c r="AE25" i="25"/>
  <c r="AF25" i="25"/>
  <c r="AG25" i="25"/>
  <c r="AE26" i="25"/>
  <c r="AF26" i="25"/>
  <c r="AG26" i="25"/>
  <c r="AE27" i="25"/>
  <c r="AF27" i="25"/>
  <c r="AG27" i="25"/>
  <c r="AE28" i="25"/>
  <c r="AF28" i="25"/>
  <c r="AG28" i="25"/>
  <c r="AE29" i="25"/>
  <c r="AF29" i="25"/>
  <c r="AG29" i="25"/>
  <c r="AE30" i="25"/>
  <c r="AF30" i="25"/>
  <c r="AG30" i="25"/>
  <c r="AE31" i="25"/>
  <c r="AF31" i="25"/>
  <c r="AG31" i="25"/>
  <c r="AE32" i="25"/>
  <c r="AF32" i="25"/>
  <c r="AG32" i="25"/>
  <c r="AE33" i="25"/>
  <c r="AF33" i="25"/>
  <c r="AG33" i="25"/>
  <c r="AE34" i="25"/>
  <c r="AF34" i="25"/>
  <c r="AG34" i="25"/>
  <c r="AE35" i="25"/>
  <c r="AF35" i="25"/>
  <c r="AG35" i="25"/>
  <c r="AE36" i="25"/>
  <c r="AF36" i="25"/>
  <c r="AG36" i="25"/>
  <c r="AE37" i="25"/>
  <c r="AF37" i="25"/>
  <c r="AG37" i="25"/>
  <c r="AE38" i="25"/>
  <c r="AF38" i="25"/>
  <c r="AG38" i="25"/>
  <c r="AE39" i="25"/>
  <c r="AF39" i="25"/>
  <c r="AG39" i="25"/>
  <c r="AE40" i="25"/>
  <c r="AF40" i="25"/>
  <c r="AG40" i="25"/>
  <c r="AE41" i="25"/>
  <c r="AF41" i="25"/>
  <c r="AG41" i="25"/>
  <c r="AE42" i="25"/>
  <c r="AF42" i="25"/>
  <c r="AG42" i="25"/>
  <c r="AE43" i="25"/>
  <c r="AF43" i="25"/>
  <c r="AG43" i="25"/>
  <c r="AE44" i="25"/>
  <c r="AF44" i="25"/>
  <c r="AG44" i="25"/>
  <c r="AE45" i="25"/>
  <c r="AF45" i="25"/>
  <c r="AG45" i="25"/>
  <c r="AE46" i="25"/>
  <c r="AF46" i="25"/>
  <c r="AG46" i="25"/>
  <c r="AE47" i="25"/>
  <c r="AF47" i="25"/>
  <c r="AG47" i="25"/>
  <c r="AE48" i="25"/>
  <c r="AF48" i="25"/>
  <c r="AG48" i="25"/>
  <c r="AE49" i="25"/>
  <c r="AF49" i="25"/>
  <c r="AG49" i="25"/>
  <c r="AE50" i="25"/>
  <c r="AF50" i="25"/>
  <c r="AG50" i="25"/>
  <c r="AE51" i="25"/>
  <c r="AF51" i="25"/>
  <c r="AG51" i="25"/>
  <c r="AE52" i="25"/>
  <c r="AF52" i="25"/>
  <c r="AG52" i="25"/>
  <c r="AE53" i="25"/>
  <c r="AF53" i="25"/>
  <c r="AG53" i="25"/>
  <c r="AE54" i="25"/>
  <c r="AF54" i="25"/>
  <c r="AG54" i="25"/>
  <c r="AE55" i="25"/>
  <c r="AF55" i="25"/>
  <c r="AG55" i="25"/>
  <c r="AE56" i="25"/>
  <c r="AF56" i="25"/>
  <c r="AG56" i="25"/>
  <c r="AE57" i="25"/>
  <c r="AF57" i="25"/>
  <c r="AG57" i="25"/>
  <c r="AE58" i="25"/>
  <c r="AF58" i="25"/>
  <c r="AG58" i="25"/>
  <c r="AE59" i="25"/>
  <c r="AF59" i="25"/>
  <c r="AG59" i="25"/>
  <c r="AE60" i="25"/>
  <c r="AF60" i="25"/>
  <c r="AG60" i="25"/>
  <c r="AE61" i="25"/>
  <c r="AF61" i="25"/>
  <c r="AG61" i="25"/>
  <c r="AE62" i="25"/>
  <c r="AF62" i="25"/>
  <c r="AG62" i="25"/>
  <c r="AE63" i="25"/>
  <c r="AF63" i="25"/>
  <c r="AG63" i="25"/>
  <c r="AE64" i="25"/>
  <c r="AF64" i="25"/>
  <c r="AG64" i="25"/>
  <c r="AE65" i="25"/>
  <c r="AF65" i="25"/>
  <c r="AG65" i="25"/>
  <c r="AE66" i="25"/>
  <c r="AF66" i="25"/>
  <c r="AG66" i="25"/>
  <c r="AE67" i="25"/>
  <c r="AF67" i="25"/>
  <c r="AG67" i="25"/>
  <c r="AE68" i="25"/>
  <c r="AF68" i="25"/>
  <c r="AG68" i="25"/>
  <c r="AE69" i="25"/>
  <c r="AF69" i="25"/>
  <c r="AG69" i="25"/>
  <c r="AE70" i="25"/>
  <c r="AF70" i="25"/>
  <c r="AG70" i="25"/>
  <c r="AE71" i="25"/>
  <c r="AF71" i="25"/>
  <c r="AG71" i="25"/>
  <c r="AE72" i="25"/>
  <c r="AF72" i="25"/>
  <c r="AG72" i="25"/>
  <c r="AG9" i="25"/>
  <c r="AF9" i="25"/>
  <c r="AE9" i="25"/>
  <c r="M341" i="2"/>
  <c r="M339" i="2"/>
  <c r="M338" i="2"/>
  <c r="O288"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396" i="2"/>
  <c r="D395" i="2"/>
  <c r="D372" i="2"/>
  <c r="D373" i="2"/>
  <c r="D374" i="2"/>
  <c r="D375" i="2"/>
  <c r="D376" i="2"/>
  <c r="D377" i="2"/>
  <c r="D378" i="2"/>
  <c r="D379" i="2"/>
  <c r="D380" i="2"/>
  <c r="D381" i="2"/>
  <c r="D382" i="2"/>
  <c r="D383" i="2"/>
  <c r="D384" i="2"/>
  <c r="D385" i="2"/>
  <c r="D386" i="2"/>
  <c r="D387" i="2"/>
  <c r="D388" i="2"/>
  <c r="D389" i="2"/>
  <c r="D390" i="2"/>
  <c r="D391" i="2"/>
  <c r="D392" i="2"/>
  <c r="D393" i="2"/>
  <c r="D394" i="2"/>
  <c r="D371"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396" i="2"/>
  <c r="C395" i="2"/>
  <c r="C372" i="2"/>
  <c r="C373" i="2"/>
  <c r="C374" i="2"/>
  <c r="C375" i="2"/>
  <c r="C376" i="2"/>
  <c r="C377" i="2"/>
  <c r="C378" i="2"/>
  <c r="C379" i="2"/>
  <c r="C380" i="2"/>
  <c r="C381" i="2"/>
  <c r="C382" i="2"/>
  <c r="C383" i="2"/>
  <c r="C384" i="2"/>
  <c r="C385" i="2"/>
  <c r="C386" i="2"/>
  <c r="C387" i="2"/>
  <c r="C388" i="2"/>
  <c r="C389" i="2"/>
  <c r="C390" i="2"/>
  <c r="C391" i="2"/>
  <c r="C392" i="2"/>
  <c r="C393" i="2"/>
  <c r="C394" i="2"/>
  <c r="C371" i="2"/>
  <c r="Y54" i="25"/>
  <c r="Y48" i="25"/>
  <c r="Y47" i="25"/>
  <c r="Y46" i="25"/>
  <c r="Y44" i="25"/>
  <c r="Y43" i="25"/>
  <c r="Y42" i="25"/>
  <c r="Y41" i="25"/>
  <c r="Y40" i="25"/>
  <c r="Y37" i="25"/>
  <c r="Y36" i="25"/>
  <c r="X40" i="25"/>
  <c r="X41" i="25"/>
  <c r="X42" i="25"/>
  <c r="X43" i="25"/>
  <c r="X44" i="25"/>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40" i="2"/>
  <c r="G486" i="2"/>
  <c r="G487" i="2"/>
  <c r="G488" i="2"/>
  <c r="G489" i="2"/>
  <c r="G490" i="2"/>
  <c r="G491" i="2"/>
  <c r="G492" i="2"/>
  <c r="G493" i="2"/>
  <c r="G494" i="2"/>
  <c r="G495" i="2"/>
  <c r="G496" i="2"/>
  <c r="G497" i="2"/>
  <c r="G498" i="2"/>
  <c r="G499" i="2"/>
  <c r="G500" i="2"/>
  <c r="G501" i="2"/>
  <c r="G502" i="2"/>
  <c r="G503" i="2"/>
  <c r="G504" i="2"/>
  <c r="G505"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C586" i="2"/>
  <c r="D586" i="2"/>
  <c r="E586" i="2"/>
  <c r="F586" i="2"/>
  <c r="F515" i="2"/>
  <c r="F516" i="2"/>
  <c r="F517" i="2"/>
  <c r="F518" i="2"/>
  <c r="F519" i="2"/>
  <c r="F520" i="2"/>
  <c r="F521" i="2"/>
  <c r="F522" i="2"/>
  <c r="F523" i="2"/>
  <c r="F524" i="2"/>
  <c r="F525" i="2"/>
  <c r="F526" i="2"/>
  <c r="F527" i="2"/>
  <c r="F528" i="2"/>
  <c r="F529" i="2"/>
  <c r="F530" i="2"/>
  <c r="F531" i="2"/>
  <c r="F532" i="2"/>
  <c r="F533" i="2"/>
  <c r="F534" i="2"/>
  <c r="F535" i="2"/>
  <c r="F536" i="2"/>
  <c r="F537" i="2"/>
  <c r="F538"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C514" i="2"/>
  <c r="D514" i="2"/>
  <c r="E514" i="2"/>
  <c r="F514" i="2"/>
  <c r="B514" i="2"/>
  <c r="R3" i="27" l="1"/>
  <c r="S4" i="27"/>
  <c r="H514" i="2"/>
  <c r="G514" i="2"/>
  <c r="J514" i="2"/>
  <c r="I514" i="2"/>
  <c r="E467" i="2"/>
  <c r="O328" i="2"/>
  <c r="I324" i="2"/>
  <c r="G316" i="2"/>
  <c r="I316" i="2"/>
  <c r="K316" i="2"/>
  <c r="G317" i="2"/>
  <c r="I317" i="2"/>
  <c r="K317" i="2"/>
  <c r="G318" i="2"/>
  <c r="I318" i="2"/>
  <c r="K318" i="2"/>
  <c r="G319" i="2"/>
  <c r="I319" i="2"/>
  <c r="K319" i="2"/>
  <c r="G320" i="2"/>
  <c r="I320" i="2"/>
  <c r="K320" i="2"/>
  <c r="G321" i="2"/>
  <c r="I321" i="2"/>
  <c r="K321" i="2"/>
  <c r="G322" i="2"/>
  <c r="I322" i="2"/>
  <c r="K322" i="2"/>
  <c r="G323" i="2"/>
  <c r="I323" i="2"/>
  <c r="K323" i="2"/>
  <c r="G324" i="2"/>
  <c r="K324" i="2"/>
  <c r="D539" i="2" s="1"/>
  <c r="G325" i="2"/>
  <c r="I325" i="2"/>
  <c r="K325" i="2"/>
  <c r="G326" i="2"/>
  <c r="I326" i="2"/>
  <c r="K326" i="2"/>
  <c r="G327" i="2"/>
  <c r="I327" i="2"/>
  <c r="K327" i="2"/>
  <c r="G328" i="2"/>
  <c r="I328" i="2"/>
  <c r="K328" i="2"/>
  <c r="G329" i="2"/>
  <c r="I329" i="2"/>
  <c r="K329" i="2"/>
  <c r="D470" i="2" s="1"/>
  <c r="G330" i="2"/>
  <c r="I330" i="2"/>
  <c r="K330" i="2"/>
  <c r="G331" i="2"/>
  <c r="I331" i="2"/>
  <c r="K331" i="2"/>
  <c r="G332" i="2"/>
  <c r="I332" i="2"/>
  <c r="K332" i="2"/>
  <c r="G333" i="2"/>
  <c r="I333" i="2"/>
  <c r="K333" i="2"/>
  <c r="G334" i="2"/>
  <c r="I334" i="2"/>
  <c r="K334" i="2"/>
  <c r="G335" i="2"/>
  <c r="I335" i="2"/>
  <c r="K335" i="2"/>
  <c r="G336" i="2"/>
  <c r="I336" i="2"/>
  <c r="K336" i="2"/>
  <c r="G337" i="2"/>
  <c r="I337" i="2"/>
  <c r="K337" i="2"/>
  <c r="G338" i="2"/>
  <c r="I338" i="2"/>
  <c r="K338" i="2"/>
  <c r="G339" i="2"/>
  <c r="I339" i="2"/>
  <c r="K339" i="2"/>
  <c r="G340" i="2"/>
  <c r="I340" i="2"/>
  <c r="K340" i="2"/>
  <c r="G341" i="2"/>
  <c r="I341" i="2"/>
  <c r="K341" i="2"/>
  <c r="G342" i="2"/>
  <c r="I342" i="2"/>
  <c r="K342" i="2"/>
  <c r="G343" i="2"/>
  <c r="I343" i="2"/>
  <c r="K343" i="2"/>
  <c r="G344" i="2"/>
  <c r="I344" i="2"/>
  <c r="K344" i="2"/>
  <c r="G345" i="2"/>
  <c r="I345" i="2"/>
  <c r="K345" i="2"/>
  <c r="G346" i="2"/>
  <c r="I346" i="2"/>
  <c r="K346" i="2"/>
  <c r="G347" i="2"/>
  <c r="I347" i="2"/>
  <c r="K347" i="2"/>
  <c r="G348" i="2"/>
  <c r="I348" i="2"/>
  <c r="K348" i="2"/>
  <c r="D489" i="2" s="1"/>
  <c r="G349" i="2"/>
  <c r="I349" i="2"/>
  <c r="K349" i="2"/>
  <c r="D490" i="2" s="1"/>
  <c r="G350" i="2"/>
  <c r="I350" i="2"/>
  <c r="K350" i="2"/>
  <c r="G351" i="2"/>
  <c r="I351" i="2"/>
  <c r="K351" i="2"/>
  <c r="G352" i="2"/>
  <c r="I352" i="2"/>
  <c r="K352" i="2"/>
  <c r="G353" i="2"/>
  <c r="I353" i="2"/>
  <c r="K353" i="2"/>
  <c r="G354" i="2"/>
  <c r="I354" i="2"/>
  <c r="K354" i="2"/>
  <c r="D495" i="2" s="1"/>
  <c r="G355" i="2"/>
  <c r="I355" i="2"/>
  <c r="K355" i="2"/>
  <c r="D496" i="2" s="1"/>
  <c r="G356" i="2"/>
  <c r="I356" i="2"/>
  <c r="K356" i="2"/>
  <c r="D497" i="2" s="1"/>
  <c r="G357" i="2"/>
  <c r="I357" i="2"/>
  <c r="K357" i="2"/>
  <c r="D498" i="2" s="1"/>
  <c r="G358" i="2"/>
  <c r="I358" i="2"/>
  <c r="K358" i="2"/>
  <c r="D499" i="2" s="1"/>
  <c r="G359" i="2"/>
  <c r="I359" i="2"/>
  <c r="K359" i="2"/>
  <c r="D500" i="2" s="1"/>
  <c r="G360" i="2"/>
  <c r="I360" i="2"/>
  <c r="K360" i="2"/>
  <c r="D501" i="2" s="1"/>
  <c r="G361" i="2"/>
  <c r="I361" i="2"/>
  <c r="K361" i="2"/>
  <c r="D502" i="2" s="1"/>
  <c r="G362" i="2"/>
  <c r="I362" i="2"/>
  <c r="K362" i="2"/>
  <c r="D503" i="2" s="1"/>
  <c r="G363" i="2"/>
  <c r="I363" i="2"/>
  <c r="K363" i="2"/>
  <c r="D504" i="2" s="1"/>
  <c r="G364" i="2"/>
  <c r="I364" i="2"/>
  <c r="K364" i="2"/>
  <c r="D505" i="2" s="1"/>
  <c r="G365" i="2"/>
  <c r="I365" i="2"/>
  <c r="K365" i="2"/>
  <c r="D506" i="2" s="1"/>
  <c r="M345" i="2"/>
  <c r="M346" i="2"/>
  <c r="M347" i="2"/>
  <c r="M348" i="2"/>
  <c r="N348" i="2"/>
  <c r="M349" i="2"/>
  <c r="N349" i="2"/>
  <c r="M350" i="2"/>
  <c r="M351" i="2"/>
  <c r="M352" i="2"/>
  <c r="M353" i="2"/>
  <c r="M354" i="2"/>
  <c r="N354" i="2"/>
  <c r="M355" i="2"/>
  <c r="N355" i="2"/>
  <c r="M356" i="2"/>
  <c r="N356" i="2"/>
  <c r="M357" i="2"/>
  <c r="N357" i="2"/>
  <c r="M358" i="2"/>
  <c r="N358" i="2"/>
  <c r="M359" i="2"/>
  <c r="N359" i="2"/>
  <c r="M360" i="2"/>
  <c r="N360" i="2"/>
  <c r="M361" i="2"/>
  <c r="N361" i="2"/>
  <c r="M362" i="2"/>
  <c r="N362" i="2"/>
  <c r="M363" i="2"/>
  <c r="N363" i="2"/>
  <c r="M364" i="2"/>
  <c r="N364" i="2"/>
  <c r="M365" i="2"/>
  <c r="N365" i="2"/>
  <c r="O354" i="2"/>
  <c r="E495" i="2" s="1"/>
  <c r="O355" i="2"/>
  <c r="E496" i="2" s="1"/>
  <c r="O356" i="2"/>
  <c r="E497" i="2" s="1"/>
  <c r="O357" i="2"/>
  <c r="E498" i="2" s="1"/>
  <c r="O358" i="2"/>
  <c r="E499" i="2" s="1"/>
  <c r="O359" i="2"/>
  <c r="E500" i="2" s="1"/>
  <c r="O360" i="2"/>
  <c r="E501" i="2" s="1"/>
  <c r="O361" i="2"/>
  <c r="E502" i="2" s="1"/>
  <c r="O362" i="2"/>
  <c r="E503" i="2" s="1"/>
  <c r="O363" i="2"/>
  <c r="E504" i="2" s="1"/>
  <c r="O364" i="2"/>
  <c r="E505" i="2" s="1"/>
  <c r="O365" i="2"/>
  <c r="E506" i="2" s="1"/>
  <c r="O333" i="2"/>
  <c r="O334" i="2"/>
  <c r="O335" i="2"/>
  <c r="E476" i="2" s="1"/>
  <c r="O336" i="2"/>
  <c r="E477" i="2" s="1"/>
  <c r="O337" i="2"/>
  <c r="E478" i="2" s="1"/>
  <c r="O338" i="2"/>
  <c r="E479" i="2" s="1"/>
  <c r="O339" i="2"/>
  <c r="E480" i="2" s="1"/>
  <c r="O340" i="2"/>
  <c r="E481" i="2" s="1"/>
  <c r="O341" i="2"/>
  <c r="O342" i="2"/>
  <c r="O343" i="2"/>
  <c r="O344" i="2"/>
  <c r="E485" i="2" s="1"/>
  <c r="O345" i="2"/>
  <c r="O346" i="2"/>
  <c r="O347" i="2"/>
  <c r="O348" i="2"/>
  <c r="E489" i="2" s="1"/>
  <c r="O349" i="2"/>
  <c r="E490" i="2" s="1"/>
  <c r="O350" i="2"/>
  <c r="O351" i="2"/>
  <c r="O352" i="2"/>
  <c r="O353" i="2"/>
  <c r="C442" i="2"/>
  <c r="C443" i="2"/>
  <c r="C444" i="2"/>
  <c r="E444" i="2"/>
  <c r="C445" i="2"/>
  <c r="E445" i="2"/>
  <c r="C446" i="2"/>
  <c r="E446" i="2"/>
  <c r="C447" i="2"/>
  <c r="C448" i="2"/>
  <c r="C449" i="2"/>
  <c r="C450" i="2"/>
  <c r="C451" i="2"/>
  <c r="C452" i="2"/>
  <c r="C453" i="2"/>
  <c r="C454" i="2"/>
  <c r="E454" i="2"/>
  <c r="C455" i="2"/>
  <c r="C456" i="2"/>
  <c r="E456" i="2"/>
  <c r="C457" i="2"/>
  <c r="E457" i="2"/>
  <c r="C458" i="2"/>
  <c r="C459" i="2"/>
  <c r="E459" i="2"/>
  <c r="C460" i="2"/>
  <c r="C461" i="2"/>
  <c r="C462" i="2"/>
  <c r="C463" i="2"/>
  <c r="C464" i="2"/>
  <c r="C539" i="2"/>
  <c r="E539" i="2"/>
  <c r="C466" i="2"/>
  <c r="C467" i="2"/>
  <c r="C468" i="2"/>
  <c r="C469" i="2"/>
  <c r="C470" i="2"/>
  <c r="C471" i="2"/>
  <c r="C472" i="2"/>
  <c r="C473" i="2"/>
  <c r="C474" i="2"/>
  <c r="C475" i="2"/>
  <c r="C476" i="2"/>
  <c r="C477" i="2"/>
  <c r="C478" i="2"/>
  <c r="C479" i="2"/>
  <c r="C480" i="2"/>
  <c r="C481" i="2"/>
  <c r="C482" i="2"/>
  <c r="C483" i="2"/>
  <c r="C484" i="2"/>
  <c r="C485" i="2"/>
  <c r="C486" i="2"/>
  <c r="C487" i="2"/>
  <c r="C488" i="2"/>
  <c r="C489" i="2"/>
  <c r="C492" i="2"/>
  <c r="C493" i="2"/>
  <c r="C494" i="2"/>
  <c r="C495" i="2"/>
  <c r="C496" i="2"/>
  <c r="C497" i="2"/>
  <c r="C498" i="2"/>
  <c r="C499" i="2"/>
  <c r="C500" i="2"/>
  <c r="C501" i="2"/>
  <c r="C502" i="2"/>
  <c r="C503" i="2"/>
  <c r="C504" i="2"/>
  <c r="C505" i="2"/>
  <c r="B506" i="2"/>
  <c r="C506" i="2"/>
  <c r="C441" i="2"/>
  <c r="S3" i="27" l="1"/>
  <c r="T4" i="27"/>
  <c r="B521" i="2"/>
  <c r="C650" i="2"/>
  <c r="C579" i="2"/>
  <c r="C635" i="2"/>
  <c r="C564" i="2"/>
  <c r="C631" i="2"/>
  <c r="C560" i="2"/>
  <c r="C556" i="2"/>
  <c r="C627" i="2"/>
  <c r="C623" i="2"/>
  <c r="C552" i="2"/>
  <c r="C619" i="2"/>
  <c r="C548" i="2"/>
  <c r="C615" i="2"/>
  <c r="C544" i="2"/>
  <c r="C611" i="2"/>
  <c r="C540" i="2"/>
  <c r="C533" i="2"/>
  <c r="C605" i="2"/>
  <c r="C602" i="2"/>
  <c r="C530" i="2"/>
  <c r="E519" i="2"/>
  <c r="E591" i="2"/>
  <c r="C588" i="2"/>
  <c r="C516" i="2"/>
  <c r="C575" i="2"/>
  <c r="C646" i="2"/>
  <c r="C642" i="2"/>
  <c r="C571" i="2"/>
  <c r="C567" i="2"/>
  <c r="C638" i="2"/>
  <c r="C608" i="2"/>
  <c r="C536" i="2"/>
  <c r="C526" i="2"/>
  <c r="C598" i="2"/>
  <c r="C594" i="2"/>
  <c r="C522" i="2"/>
  <c r="C519" i="2"/>
  <c r="C591" i="2"/>
  <c r="B588" i="2"/>
  <c r="B516" i="2"/>
  <c r="B651" i="2"/>
  <c r="B580" i="2"/>
  <c r="C647" i="2"/>
  <c r="C576" i="2"/>
  <c r="C572" i="2"/>
  <c r="C643" i="2"/>
  <c r="C639" i="2"/>
  <c r="C568" i="2"/>
  <c r="C609" i="2"/>
  <c r="C537" i="2"/>
  <c r="E533" i="2"/>
  <c r="E605" i="2"/>
  <c r="E530" i="2"/>
  <c r="E602" i="2"/>
  <c r="C599" i="2"/>
  <c r="C527" i="2"/>
  <c r="C595" i="2"/>
  <c r="C523" i="2"/>
  <c r="B592" i="2"/>
  <c r="J592" i="2" s="1"/>
  <c r="B520" i="2"/>
  <c r="B589" i="2"/>
  <c r="B517" i="2"/>
  <c r="C559" i="2"/>
  <c r="C630" i="2"/>
  <c r="C618" i="2"/>
  <c r="C547" i="2"/>
  <c r="C601" i="2"/>
  <c r="C529" i="2"/>
  <c r="B591" i="2"/>
  <c r="B519" i="2"/>
  <c r="C578" i="2"/>
  <c r="C649" i="2"/>
  <c r="C634" i="2"/>
  <c r="C563" i="2"/>
  <c r="C626" i="2"/>
  <c r="C555" i="2"/>
  <c r="C551" i="2"/>
  <c r="C622" i="2"/>
  <c r="C543" i="2"/>
  <c r="C614" i="2"/>
  <c r="C604" i="2"/>
  <c r="C532" i="2"/>
  <c r="C645" i="2"/>
  <c r="C574" i="2"/>
  <c r="C570" i="2"/>
  <c r="C641" i="2"/>
  <c r="C637" i="2"/>
  <c r="C566" i="2"/>
  <c r="C607" i="2"/>
  <c r="C535" i="2"/>
  <c r="C597" i="2"/>
  <c r="C525" i="2"/>
  <c r="C521" i="2"/>
  <c r="C593" i="2"/>
  <c r="E590" i="2"/>
  <c r="E518" i="2"/>
  <c r="B587" i="2"/>
  <c r="J587" i="2" s="1"/>
  <c r="B515" i="2"/>
  <c r="C562" i="2"/>
  <c r="C633" i="2"/>
  <c r="C629" i="2"/>
  <c r="C558" i="2"/>
  <c r="C554" i="2"/>
  <c r="C625" i="2"/>
  <c r="C621" i="2"/>
  <c r="C550" i="2"/>
  <c r="C546" i="2"/>
  <c r="C617" i="2"/>
  <c r="C613" i="2"/>
  <c r="C542" i="2"/>
  <c r="E603" i="2"/>
  <c r="E531" i="2"/>
  <c r="E528" i="2"/>
  <c r="E600" i="2"/>
  <c r="B593" i="2"/>
  <c r="C590" i="2"/>
  <c r="C518" i="2"/>
  <c r="C587" i="2"/>
  <c r="C515" i="2"/>
  <c r="C648" i="2"/>
  <c r="C577" i="2"/>
  <c r="C644" i="2"/>
  <c r="C573" i="2"/>
  <c r="C569" i="2"/>
  <c r="C640" i="2"/>
  <c r="C565" i="2"/>
  <c r="C636" i="2"/>
  <c r="C538" i="2"/>
  <c r="C610" i="2"/>
  <c r="C606" i="2"/>
  <c r="C534" i="2"/>
  <c r="C531" i="2"/>
  <c r="C603" i="2"/>
  <c r="C528" i="2"/>
  <c r="C600" i="2"/>
  <c r="C596" i="2"/>
  <c r="C524" i="2"/>
  <c r="E520" i="2"/>
  <c r="E592" i="2"/>
  <c r="B590" i="2"/>
  <c r="B518" i="2"/>
  <c r="C580" i="2"/>
  <c r="C651" i="2"/>
  <c r="C561" i="2"/>
  <c r="C632" i="2"/>
  <c r="C628" i="2"/>
  <c r="C557" i="2"/>
  <c r="C624" i="2"/>
  <c r="C553" i="2"/>
  <c r="C620" i="2"/>
  <c r="C549" i="2"/>
  <c r="C616" i="2"/>
  <c r="C545" i="2"/>
  <c r="C612" i="2"/>
  <c r="C541" i="2"/>
  <c r="C592" i="2"/>
  <c r="C520" i="2"/>
  <c r="C589" i="2"/>
  <c r="C517" i="2"/>
  <c r="D615" i="2"/>
  <c r="D544" i="2"/>
  <c r="E551" i="2"/>
  <c r="E622" i="2"/>
  <c r="D573" i="2"/>
  <c r="D644" i="2"/>
  <c r="D641" i="2"/>
  <c r="D570" i="2"/>
  <c r="E553" i="2"/>
  <c r="E624" i="2"/>
  <c r="E552" i="2"/>
  <c r="E623" i="2"/>
  <c r="E569" i="2"/>
  <c r="E640" i="2"/>
  <c r="D579" i="2"/>
  <c r="D650" i="2"/>
  <c r="D563" i="2"/>
  <c r="D634" i="2"/>
  <c r="E559" i="2"/>
  <c r="E630" i="2"/>
  <c r="E575" i="2"/>
  <c r="E646" i="2"/>
  <c r="E649" i="2"/>
  <c r="E578" i="2"/>
  <c r="E641" i="2"/>
  <c r="E570" i="2"/>
  <c r="D574" i="2"/>
  <c r="D645" i="2"/>
  <c r="E577" i="2"/>
  <c r="E648" i="2"/>
  <c r="D635" i="2"/>
  <c r="D564" i="2"/>
  <c r="E550" i="2"/>
  <c r="E621" i="2"/>
  <c r="E564" i="2"/>
  <c r="E635" i="2"/>
  <c r="D575" i="2"/>
  <c r="D646" i="2"/>
  <c r="E634" i="2"/>
  <c r="E563" i="2"/>
  <c r="E626" i="2"/>
  <c r="E555" i="2"/>
  <c r="E580" i="2"/>
  <c r="E651" i="2"/>
  <c r="E572" i="2"/>
  <c r="E643" i="2"/>
  <c r="D651" i="2"/>
  <c r="D580" i="2"/>
  <c r="D643" i="2"/>
  <c r="D572" i="2"/>
  <c r="D571" i="2"/>
  <c r="D642" i="2"/>
  <c r="E576" i="2"/>
  <c r="E647" i="2"/>
  <c r="D647" i="2"/>
  <c r="D576" i="2"/>
  <c r="E574" i="2"/>
  <c r="E645" i="2"/>
  <c r="D578" i="2"/>
  <c r="D649" i="2"/>
  <c r="E573" i="2"/>
  <c r="E644" i="2"/>
  <c r="D577" i="2"/>
  <c r="D648" i="2"/>
  <c r="E554" i="2"/>
  <c r="E625" i="2"/>
  <c r="E650" i="2"/>
  <c r="E579" i="2"/>
  <c r="E642" i="2"/>
  <c r="E571" i="2"/>
  <c r="D569" i="2"/>
  <c r="D640" i="2"/>
  <c r="E612" i="2"/>
  <c r="E541" i="2"/>
  <c r="JD18" i="24"/>
  <c r="E462" i="2"/>
  <c r="N321" i="2"/>
  <c r="M321" i="2"/>
  <c r="D462" i="2"/>
  <c r="D321" i="2"/>
  <c r="MB14" i="24"/>
  <c r="MB17" i="24"/>
  <c r="MB18" i="24"/>
  <c r="MB19" i="24"/>
  <c r="MB20" i="24"/>
  <c r="MB21" i="24"/>
  <c r="MB22" i="24"/>
  <c r="MB23" i="24"/>
  <c r="MB24" i="24"/>
  <c r="MB25" i="24"/>
  <c r="MB26" i="24"/>
  <c r="MB27" i="24"/>
  <c r="MB28" i="24"/>
  <c r="MB29" i="24"/>
  <c r="MB30" i="24"/>
  <c r="MB31" i="24"/>
  <c r="MB32" i="24"/>
  <c r="MB40" i="24"/>
  <c r="MB41" i="24"/>
  <c r="MB42" i="24"/>
  <c r="MB43" i="24"/>
  <c r="MB44" i="24"/>
  <c r="MB45" i="24"/>
  <c r="MB46" i="24"/>
  <c r="MB47" i="24"/>
  <c r="MB48" i="24"/>
  <c r="MB49" i="24"/>
  <c r="MB50" i="24"/>
  <c r="MB51" i="24"/>
  <c r="MB52" i="24"/>
  <c r="MB56" i="24"/>
  <c r="MB57" i="24"/>
  <c r="MB58" i="24"/>
  <c r="MB59" i="24"/>
  <c r="MB61" i="24"/>
  <c r="MB63" i="24"/>
  <c r="MB64" i="24"/>
  <c r="MB66" i="24"/>
  <c r="MB67" i="24"/>
  <c r="MB68" i="24"/>
  <c r="MB69" i="24"/>
  <c r="MB72" i="24"/>
  <c r="MB73" i="24"/>
  <c r="MB74" i="24"/>
  <c r="MB75" i="24"/>
  <c r="MB77" i="24"/>
  <c r="MB78" i="24"/>
  <c r="MB79" i="24"/>
  <c r="MB80" i="24"/>
  <c r="MB13" i="24"/>
  <c r="JC21" i="24"/>
  <c r="JC22" i="24"/>
  <c r="JC23" i="24"/>
  <c r="JC24" i="24"/>
  <c r="JC25" i="24"/>
  <c r="JC26" i="24"/>
  <c r="JC27" i="24"/>
  <c r="JC28" i="24"/>
  <c r="JC29" i="24"/>
  <c r="JC30" i="24"/>
  <c r="JC31" i="24"/>
  <c r="JC32" i="24"/>
  <c r="JC33" i="24"/>
  <c r="JC34" i="24"/>
  <c r="JC35" i="24"/>
  <c r="JC36" i="24"/>
  <c r="JC37" i="24"/>
  <c r="JC38" i="24"/>
  <c r="JC39" i="24"/>
  <c r="JC40" i="24"/>
  <c r="JC41" i="24"/>
  <c r="JC42" i="24"/>
  <c r="JC43" i="24"/>
  <c r="JC44" i="24"/>
  <c r="JC45" i="24"/>
  <c r="JC46" i="24"/>
  <c r="JC47" i="24"/>
  <c r="JC48" i="24"/>
  <c r="JC49" i="24"/>
  <c r="JC50" i="24"/>
  <c r="JC51" i="24"/>
  <c r="JC52" i="24"/>
  <c r="JC54" i="24"/>
  <c r="JC55" i="24"/>
  <c r="JC56" i="24"/>
  <c r="JC57" i="24"/>
  <c r="JC58" i="24"/>
  <c r="JC59" i="24"/>
  <c r="JC61" i="24"/>
  <c r="JC63" i="24"/>
  <c r="JC64" i="24"/>
  <c r="JC65" i="24"/>
  <c r="JC66" i="24"/>
  <c r="JC70" i="24"/>
  <c r="JC72" i="24"/>
  <c r="JC73" i="24"/>
  <c r="JC74" i="24"/>
  <c r="JC75" i="24"/>
  <c r="JC77" i="24"/>
  <c r="JC13" i="24"/>
  <c r="JC14" i="24"/>
  <c r="JC15" i="24"/>
  <c r="JC16" i="24"/>
  <c r="JC17" i="24"/>
  <c r="JC18" i="24"/>
  <c r="JC19" i="24"/>
  <c r="JC20" i="24"/>
  <c r="E487" i="2"/>
  <c r="D487" i="2"/>
  <c r="T3" i="27" l="1"/>
  <c r="U4" i="27"/>
  <c r="J518" i="2"/>
  <c r="I518" i="2"/>
  <c r="I590" i="2"/>
  <c r="J590" i="2"/>
  <c r="I593" i="2"/>
  <c r="J593" i="2"/>
  <c r="J515" i="2"/>
  <c r="I515" i="2"/>
  <c r="J519" i="2"/>
  <c r="I519" i="2"/>
  <c r="I591" i="2"/>
  <c r="J591" i="2"/>
  <c r="J517" i="2"/>
  <c r="I517" i="2"/>
  <c r="I589" i="2"/>
  <c r="J589" i="2"/>
  <c r="J520" i="2"/>
  <c r="I520" i="2"/>
  <c r="J516" i="2"/>
  <c r="I516" i="2"/>
  <c r="I588" i="2"/>
  <c r="J588" i="2"/>
  <c r="J521" i="2"/>
  <c r="I521" i="2"/>
  <c r="I587" i="2"/>
  <c r="H587" i="2"/>
  <c r="H592" i="2"/>
  <c r="I592" i="2"/>
  <c r="G518" i="2"/>
  <c r="H518" i="2"/>
  <c r="G590" i="2"/>
  <c r="H590" i="2"/>
  <c r="G593" i="2"/>
  <c r="H593" i="2"/>
  <c r="G515" i="2"/>
  <c r="H515" i="2"/>
  <c r="G587" i="2"/>
  <c r="G519" i="2"/>
  <c r="H519" i="2"/>
  <c r="G591" i="2"/>
  <c r="H591" i="2"/>
  <c r="G517" i="2"/>
  <c r="H517" i="2"/>
  <c r="G589" i="2"/>
  <c r="H589" i="2"/>
  <c r="G520" i="2"/>
  <c r="H520" i="2"/>
  <c r="G592" i="2"/>
  <c r="G516" i="2"/>
  <c r="H516" i="2"/>
  <c r="G588" i="2"/>
  <c r="H588" i="2"/>
  <c r="G521" i="2"/>
  <c r="H521" i="2"/>
  <c r="E561" i="2"/>
  <c r="E632" i="2"/>
  <c r="E536" i="2"/>
  <c r="E608" i="2"/>
  <c r="D561" i="2"/>
  <c r="D632" i="2"/>
  <c r="D608" i="2"/>
  <c r="D536" i="2"/>
  <c r="N308" i="2"/>
  <c r="E493" i="2"/>
  <c r="E492" i="2"/>
  <c r="E491" i="2"/>
  <c r="E488" i="2"/>
  <c r="E486" i="2"/>
  <c r="E484" i="2"/>
  <c r="N343" i="2"/>
  <c r="E483" i="2"/>
  <c r="N342" i="2"/>
  <c r="E482" i="2"/>
  <c r="N341" i="2"/>
  <c r="E475" i="2"/>
  <c r="N334" i="2"/>
  <c r="E474" i="2"/>
  <c r="N333" i="2"/>
  <c r="O332" i="2"/>
  <c r="E473" i="2" s="1"/>
  <c r="N332" i="2"/>
  <c r="E469" i="2"/>
  <c r="N328" i="2"/>
  <c r="E468" i="2"/>
  <c r="N327" i="2"/>
  <c r="D491" i="2"/>
  <c r="U3" i="27" l="1"/>
  <c r="V4" i="27"/>
  <c r="V3" i="27" s="1"/>
  <c r="B594" i="2"/>
  <c r="B522" i="2"/>
  <c r="D565" i="2"/>
  <c r="D636" i="2"/>
  <c r="E548" i="2"/>
  <c r="E619" i="2"/>
  <c r="E558" i="2"/>
  <c r="E629" i="2"/>
  <c r="E560" i="2"/>
  <c r="E631" i="2"/>
  <c r="E542" i="2"/>
  <c r="E613" i="2"/>
  <c r="E549" i="2"/>
  <c r="E620" i="2"/>
  <c r="E562" i="2"/>
  <c r="E633" i="2"/>
  <c r="E565" i="2"/>
  <c r="E636" i="2"/>
  <c r="E614" i="2"/>
  <c r="E543" i="2"/>
  <c r="E556" i="2"/>
  <c r="E627" i="2"/>
  <c r="E566" i="2"/>
  <c r="E637" i="2"/>
  <c r="E567" i="2"/>
  <c r="E638" i="2"/>
  <c r="E618" i="2"/>
  <c r="E547" i="2"/>
  <c r="E557" i="2"/>
  <c r="E628" i="2"/>
  <c r="M342" i="2"/>
  <c r="J522" i="2" l="1"/>
  <c r="I522" i="2"/>
  <c r="I594" i="2"/>
  <c r="J594" i="2"/>
  <c r="G522" i="2"/>
  <c r="H522" i="2"/>
  <c r="G594" i="2"/>
  <c r="H594" i="2"/>
  <c r="B595" i="2"/>
  <c r="B523" i="2"/>
  <c r="D483" i="2"/>
  <c r="D342" i="2"/>
  <c r="E460" i="2"/>
  <c r="D486" i="2"/>
  <c r="D345" i="2"/>
  <c r="N319" i="2"/>
  <c r="E449" i="2"/>
  <c r="E450" i="2"/>
  <c r="M343" i="2"/>
  <c r="D484" i="2"/>
  <c r="D343" i="2"/>
  <c r="F138" i="2"/>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AB2" i="25" s="1"/>
  <c r="R56" i="25"/>
  <c r="R57" i="25"/>
  <c r="R58" i="25"/>
  <c r="R59" i="25"/>
  <c r="R60" i="25"/>
  <c r="R61" i="25"/>
  <c r="R62" i="25"/>
  <c r="R63" i="25"/>
  <c r="R64" i="25"/>
  <c r="R65" i="25"/>
  <c r="R66" i="25"/>
  <c r="R67" i="25"/>
  <c r="R68" i="25"/>
  <c r="R69" i="25"/>
  <c r="R70" i="25"/>
  <c r="R71" i="25"/>
  <c r="R72" i="25"/>
  <c r="R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8" i="25"/>
  <c r="V29" i="25"/>
  <c r="V30" i="25"/>
  <c r="V31" i="25"/>
  <c r="Q30" i="25"/>
  <c r="S30" i="25"/>
  <c r="T30" i="25"/>
  <c r="U30" i="25"/>
  <c r="X30" i="25"/>
  <c r="Y30" i="25"/>
  <c r="Z30" i="25"/>
  <c r="AD9" i="25"/>
  <c r="AD10" i="25"/>
  <c r="AD11" i="25"/>
  <c r="AD12" i="25"/>
  <c r="AD13" i="25"/>
  <c r="AD8" i="25"/>
  <c r="E152" i="26"/>
  <c r="F152" i="26"/>
  <c r="G152" i="26"/>
  <c r="H152" i="26"/>
  <c r="I152" i="26"/>
  <c r="J152" i="26"/>
  <c r="K152" i="26"/>
  <c r="L152" i="26"/>
  <c r="M152" i="26"/>
  <c r="N152" i="26"/>
  <c r="O152" i="26"/>
  <c r="P152" i="26"/>
  <c r="Q152" i="26"/>
  <c r="R152" i="26"/>
  <c r="S152" i="26"/>
  <c r="T152" i="26"/>
  <c r="D152" i="26"/>
  <c r="D112" i="26"/>
  <c r="AD112" i="26" s="1"/>
  <c r="E72" i="26"/>
  <c r="F72" i="26"/>
  <c r="G72" i="26"/>
  <c r="H72" i="26"/>
  <c r="I72" i="26"/>
  <c r="J72" i="26"/>
  <c r="K72" i="26"/>
  <c r="L72" i="26"/>
  <c r="M72" i="26"/>
  <c r="N72" i="26"/>
  <c r="O72" i="26"/>
  <c r="P72" i="26"/>
  <c r="Q72" i="26"/>
  <c r="R72" i="26"/>
  <c r="S72" i="26"/>
  <c r="T72" i="26"/>
  <c r="U72" i="26"/>
  <c r="V72" i="26"/>
  <c r="W72" i="26"/>
  <c r="D72" i="26"/>
  <c r="V10" i="25"/>
  <c r="V11" i="25"/>
  <c r="V12" i="25"/>
  <c r="V13" i="25"/>
  <c r="V14" i="25"/>
  <c r="V15" i="25"/>
  <c r="V16" i="25"/>
  <c r="V17" i="25"/>
  <c r="V18" i="25"/>
  <c r="V19" i="25"/>
  <c r="V20" i="25"/>
  <c r="V21" i="25"/>
  <c r="V22" i="25"/>
  <c r="V23" i="25"/>
  <c r="V24" i="25"/>
  <c r="V25" i="25"/>
  <c r="V26" i="25"/>
  <c r="V27" i="25"/>
  <c r="V28" i="25"/>
  <c r="V32" i="25"/>
  <c r="V33" i="25"/>
  <c r="V34" i="25"/>
  <c r="V35" i="25"/>
  <c r="V36" i="25"/>
  <c r="V37" i="25"/>
  <c r="V38" i="25"/>
  <c r="V39" i="25"/>
  <c r="V40" i="25"/>
  <c r="V41" i="25"/>
  <c r="V42" i="25"/>
  <c r="V43" i="25"/>
  <c r="V44" i="25"/>
  <c r="V45" i="25"/>
  <c r="V46" i="25"/>
  <c r="V47" i="25"/>
  <c r="V48" i="25"/>
  <c r="V49" i="25"/>
  <c r="V50" i="25"/>
  <c r="V51" i="25"/>
  <c r="V52" i="25"/>
  <c r="V53" i="25"/>
  <c r="V54" i="25"/>
  <c r="V55" i="25"/>
  <c r="V56" i="25"/>
  <c r="V57" i="25"/>
  <c r="V58" i="25"/>
  <c r="V59" i="25"/>
  <c r="V60" i="25"/>
  <c r="V61" i="25"/>
  <c r="V62" i="25"/>
  <c r="V63" i="25"/>
  <c r="V64" i="25"/>
  <c r="V65" i="25"/>
  <c r="V66" i="25"/>
  <c r="V67" i="25"/>
  <c r="V68" i="25"/>
  <c r="V69" i="25"/>
  <c r="V70" i="25"/>
  <c r="V71" i="25"/>
  <c r="V72" i="25"/>
  <c r="V9" i="25"/>
  <c r="GM45" i="24"/>
  <c r="GJ45" i="24"/>
  <c r="GG45" i="24"/>
  <c r="G300" i="2"/>
  <c r="W73" i="26"/>
  <c r="V73" i="26"/>
  <c r="U73" i="26"/>
  <c r="T73" i="26"/>
  <c r="S73" i="26"/>
  <c r="R73" i="26"/>
  <c r="Q73" i="26"/>
  <c r="P73" i="26"/>
  <c r="O73" i="26"/>
  <c r="N73" i="26"/>
  <c r="M73" i="26"/>
  <c r="L73" i="26"/>
  <c r="K73" i="26"/>
  <c r="J73" i="26"/>
  <c r="I73" i="26"/>
  <c r="H73" i="26"/>
  <c r="G73" i="26"/>
  <c r="F73" i="26"/>
  <c r="D73" i="26"/>
  <c r="E73" i="26"/>
  <c r="GM64" i="24"/>
  <c r="GJ64" i="24"/>
  <c r="ET64" i="24"/>
  <c r="EQ64" i="24"/>
  <c r="N336" i="2"/>
  <c r="M336" i="2"/>
  <c r="N335" i="2"/>
  <c r="M335" i="2"/>
  <c r="B8" i="25"/>
  <c r="M319" i="2"/>
  <c r="N310" i="2"/>
  <c r="N307" i="2"/>
  <c r="N306" i="2"/>
  <c r="N302" i="2"/>
  <c r="M307" i="2"/>
  <c r="M306" i="2"/>
  <c r="E443" i="2"/>
  <c r="E442" i="2"/>
  <c r="O300" i="2"/>
  <c r="E441" i="2" s="1"/>
  <c r="E448" i="2"/>
  <c r="E447" i="2"/>
  <c r="E453" i="2"/>
  <c r="E452" i="2"/>
  <c r="E451" i="2"/>
  <c r="E455" i="2"/>
  <c r="E461" i="2"/>
  <c r="E464" i="2"/>
  <c r="E463" i="2"/>
  <c r="E466" i="2"/>
  <c r="O331" i="2"/>
  <c r="E472" i="2" s="1"/>
  <c r="O330" i="2"/>
  <c r="E471" i="2" s="1"/>
  <c r="O329" i="2"/>
  <c r="E470" i="2" s="1"/>
  <c r="D492" i="2"/>
  <c r="N331" i="2"/>
  <c r="N330" i="2"/>
  <c r="N329" i="2"/>
  <c r="N311" i="2"/>
  <c r="N314" i="2"/>
  <c r="N320" i="2"/>
  <c r="E494" i="2"/>
  <c r="E145" i="26"/>
  <c r="E146" i="26"/>
  <c r="F146" i="26"/>
  <c r="G146" i="26"/>
  <c r="H146" i="26"/>
  <c r="I146" i="26"/>
  <c r="J146" i="26"/>
  <c r="K146" i="26"/>
  <c r="L146" i="26"/>
  <c r="M146" i="26"/>
  <c r="N146" i="26"/>
  <c r="O146" i="26"/>
  <c r="P146" i="26"/>
  <c r="Q146" i="26"/>
  <c r="R146" i="26"/>
  <c r="S146" i="26"/>
  <c r="T146" i="26"/>
  <c r="E147" i="26"/>
  <c r="F147" i="26"/>
  <c r="G147" i="26"/>
  <c r="H147" i="26"/>
  <c r="I147" i="26"/>
  <c r="J147" i="26"/>
  <c r="K147" i="26"/>
  <c r="L147" i="26"/>
  <c r="M147" i="26"/>
  <c r="N147" i="26"/>
  <c r="O147" i="26"/>
  <c r="P147" i="26"/>
  <c r="Q147" i="26"/>
  <c r="R147" i="26"/>
  <c r="S147" i="26"/>
  <c r="T147" i="26"/>
  <c r="E148" i="26"/>
  <c r="F148" i="26"/>
  <c r="G148" i="26"/>
  <c r="H148" i="26"/>
  <c r="I148" i="26"/>
  <c r="J148" i="26"/>
  <c r="K148" i="26"/>
  <c r="L148" i="26"/>
  <c r="M148" i="26"/>
  <c r="N148" i="26"/>
  <c r="O148" i="26"/>
  <c r="P148" i="26"/>
  <c r="Q148" i="26"/>
  <c r="R148" i="26"/>
  <c r="S148" i="26"/>
  <c r="T148" i="26"/>
  <c r="E149" i="26"/>
  <c r="F149" i="26"/>
  <c r="G149" i="26"/>
  <c r="H149" i="26"/>
  <c r="I149" i="26"/>
  <c r="J149" i="26"/>
  <c r="K149" i="26"/>
  <c r="L149" i="26"/>
  <c r="M149" i="26"/>
  <c r="N149" i="26"/>
  <c r="O149" i="26"/>
  <c r="P149" i="26"/>
  <c r="Q149" i="26"/>
  <c r="R149" i="26"/>
  <c r="S149" i="26"/>
  <c r="T149" i="26"/>
  <c r="E150" i="26"/>
  <c r="F150" i="26"/>
  <c r="G150" i="26"/>
  <c r="H150" i="26"/>
  <c r="I150" i="26"/>
  <c r="J150" i="26"/>
  <c r="K150" i="26"/>
  <c r="L150" i="26"/>
  <c r="M150" i="26"/>
  <c r="N150" i="26"/>
  <c r="O150" i="26"/>
  <c r="P150" i="26"/>
  <c r="Q150" i="26"/>
  <c r="R150" i="26"/>
  <c r="S150" i="26"/>
  <c r="T150" i="26"/>
  <c r="E151" i="26"/>
  <c r="F151" i="26"/>
  <c r="G151" i="26"/>
  <c r="H151" i="26"/>
  <c r="I151" i="26"/>
  <c r="J151" i="26"/>
  <c r="K151" i="26"/>
  <c r="L151" i="26"/>
  <c r="M151" i="26"/>
  <c r="N151" i="26"/>
  <c r="O151" i="26"/>
  <c r="P151" i="26"/>
  <c r="Q151" i="26"/>
  <c r="R151" i="26"/>
  <c r="S151" i="26"/>
  <c r="T151" i="26"/>
  <c r="D151" i="26"/>
  <c r="D150" i="26"/>
  <c r="D149" i="26"/>
  <c r="D148" i="26"/>
  <c r="D147" i="26"/>
  <c r="D146" i="26"/>
  <c r="D145" i="26"/>
  <c r="N300" i="2"/>
  <c r="M310" i="2"/>
  <c r="M302" i="2"/>
  <c r="K302" i="2"/>
  <c r="D443" i="2" s="1"/>
  <c r="I302" i="2"/>
  <c r="G302" i="2"/>
  <c r="D302" i="2"/>
  <c r="AD147" i="26" l="1"/>
  <c r="AE147" i="26" s="1"/>
  <c r="AD149" i="26"/>
  <c r="AE149" i="26" s="1"/>
  <c r="AE112" i="26"/>
  <c r="AC112" i="26"/>
  <c r="B112" i="26" s="1"/>
  <c r="AD152" i="26"/>
  <c r="AC152" i="26" s="1"/>
  <c r="B152" i="26" s="1"/>
  <c r="AD73" i="26"/>
  <c r="AD72" i="26"/>
  <c r="J523" i="2"/>
  <c r="I523" i="2"/>
  <c r="I595" i="2"/>
  <c r="J595" i="2"/>
  <c r="G523" i="2"/>
  <c r="H523" i="2"/>
  <c r="G595" i="2"/>
  <c r="H595" i="2"/>
  <c r="B524" i="2"/>
  <c r="B596" i="2"/>
  <c r="E540" i="2"/>
  <c r="E611" i="2"/>
  <c r="E521" i="2"/>
  <c r="E593" i="2"/>
  <c r="E538" i="2"/>
  <c r="E610" i="2"/>
  <c r="E587" i="2"/>
  <c r="E515" i="2"/>
  <c r="E545" i="2"/>
  <c r="E616" i="2"/>
  <c r="E526" i="2"/>
  <c r="E598" i="2"/>
  <c r="E546" i="2"/>
  <c r="E617" i="2"/>
  <c r="E527" i="2"/>
  <c r="E599" i="2"/>
  <c r="E524" i="2"/>
  <c r="E596" i="2"/>
  <c r="E595" i="2"/>
  <c r="E523" i="2"/>
  <c r="D631" i="2"/>
  <c r="D560" i="2"/>
  <c r="E534" i="2"/>
  <c r="E606" i="2"/>
  <c r="E537" i="2"/>
  <c r="E609" i="2"/>
  <c r="E522" i="2"/>
  <c r="E594" i="2"/>
  <c r="D517" i="2"/>
  <c r="D589" i="2"/>
  <c r="E535" i="2"/>
  <c r="E607" i="2"/>
  <c r="E516" i="2"/>
  <c r="E588" i="2"/>
  <c r="D566" i="2"/>
  <c r="D637" i="2"/>
  <c r="E529" i="2"/>
  <c r="E601" i="2"/>
  <c r="E517" i="2"/>
  <c r="E589" i="2"/>
  <c r="E568" i="2"/>
  <c r="E639" i="2"/>
  <c r="E544" i="2"/>
  <c r="E615" i="2"/>
  <c r="E597" i="2"/>
  <c r="E525" i="2"/>
  <c r="D558" i="2"/>
  <c r="D629" i="2"/>
  <c r="D557" i="2"/>
  <c r="D628" i="2"/>
  <c r="V6" i="25"/>
  <c r="C6" i="25"/>
  <c r="R6" i="25"/>
  <c r="AD6" i="25"/>
  <c r="IN13" i="24"/>
  <c r="M331" i="2"/>
  <c r="A32" i="25"/>
  <c r="AC72" i="26" l="1"/>
  <c r="B72" i="26" s="1"/>
  <c r="AE72" i="26"/>
  <c r="AC73" i="26"/>
  <c r="B73" i="26" s="1"/>
  <c r="AE73" i="26"/>
  <c r="AE152" i="26"/>
  <c r="I596" i="2"/>
  <c r="J596" i="2"/>
  <c r="J524" i="2"/>
  <c r="I524" i="2"/>
  <c r="G596" i="2"/>
  <c r="H596" i="2"/>
  <c r="G524" i="2"/>
  <c r="H524" i="2"/>
  <c r="B597" i="2"/>
  <c r="B525" i="2"/>
  <c r="K314" i="2"/>
  <c r="D455" i="2" s="1"/>
  <c r="D494" i="2"/>
  <c r="D493" i="2"/>
  <c r="M330" i="2"/>
  <c r="D471" i="2"/>
  <c r="D346" i="2"/>
  <c r="J525" i="2" l="1"/>
  <c r="I525" i="2"/>
  <c r="I597" i="2"/>
  <c r="J597" i="2"/>
  <c r="G525" i="2"/>
  <c r="H525" i="2"/>
  <c r="G597" i="2"/>
  <c r="H597" i="2"/>
  <c r="B526" i="2"/>
  <c r="B598" i="2"/>
  <c r="D545" i="2"/>
  <c r="D616" i="2"/>
  <c r="D567" i="2"/>
  <c r="D638" i="2"/>
  <c r="D639" i="2"/>
  <c r="D568" i="2"/>
  <c r="D529" i="2"/>
  <c r="D601" i="2"/>
  <c r="B10" i="25"/>
  <c r="B11" i="25"/>
  <c r="B12" i="25"/>
  <c r="B13" i="25"/>
  <c r="B14" i="25"/>
  <c r="B15" i="25"/>
  <c r="B16" i="25"/>
  <c r="B17" i="25"/>
  <c r="B18" i="25"/>
  <c r="B19" i="25"/>
  <c r="B20" i="25"/>
  <c r="B21" i="25"/>
  <c r="B22" i="25"/>
  <c r="B23" i="25"/>
  <c r="B24" i="25"/>
  <c r="B25" i="25"/>
  <c r="B26" i="25"/>
  <c r="B27" i="25"/>
  <c r="B28" i="25"/>
  <c r="B29" i="25"/>
  <c r="B30" i="25"/>
  <c r="B31" i="25"/>
  <c r="B32" i="25"/>
  <c r="B33" i="25"/>
  <c r="B34" i="25"/>
  <c r="B35" i="25"/>
  <c r="B36" i="25"/>
  <c r="B37" i="25"/>
  <c r="B38" i="25"/>
  <c r="B39" i="25"/>
  <c r="B40" i="25"/>
  <c r="B41" i="25"/>
  <c r="B42" i="25"/>
  <c r="B43" i="25"/>
  <c r="B44" i="25"/>
  <c r="B45" i="25"/>
  <c r="B46" i="25"/>
  <c r="B47" i="25"/>
  <c r="B48" i="25"/>
  <c r="B49" i="25"/>
  <c r="B50" i="25"/>
  <c r="B51" i="25"/>
  <c r="B52" i="25"/>
  <c r="B53" i="25"/>
  <c r="B54" i="25"/>
  <c r="B55" i="25"/>
  <c r="B56" i="25"/>
  <c r="B57" i="25"/>
  <c r="B58" i="25"/>
  <c r="B59" i="25"/>
  <c r="B60" i="25"/>
  <c r="B61" i="25"/>
  <c r="B62" i="25"/>
  <c r="B63" i="25"/>
  <c r="B64" i="25"/>
  <c r="B65" i="25"/>
  <c r="B66" i="25"/>
  <c r="B67" i="25"/>
  <c r="B68" i="25"/>
  <c r="B69" i="25"/>
  <c r="B70" i="25"/>
  <c r="B71" i="25"/>
  <c r="B72" i="25"/>
  <c r="B9" i="25"/>
  <c r="W27" i="25"/>
  <c r="X27" i="25"/>
  <c r="D488" i="2"/>
  <c r="D347" i="2"/>
  <c r="N344" i="2"/>
  <c r="M344" i="2"/>
  <c r="M329" i="2"/>
  <c r="M328" i="2"/>
  <c r="D485" i="2"/>
  <c r="D469" i="2"/>
  <c r="D328" i="2"/>
  <c r="E458" i="2"/>
  <c r="D344" i="2"/>
  <c r="D329" i="2"/>
  <c r="Y8" i="25"/>
  <c r="Y9" i="25"/>
  <c r="Z9" i="25"/>
  <c r="Y10" i="25"/>
  <c r="Z10" i="25"/>
  <c r="Z2" i="25" s="1"/>
  <c r="Y11" i="25"/>
  <c r="Z11" i="25"/>
  <c r="Y12" i="25"/>
  <c r="Z12" i="25"/>
  <c r="Y13" i="25"/>
  <c r="Z13" i="25"/>
  <c r="Y14" i="25"/>
  <c r="Z14" i="25"/>
  <c r="Y15" i="25"/>
  <c r="Z15" i="25"/>
  <c r="Y16" i="25"/>
  <c r="Z16" i="25"/>
  <c r="Y17" i="25"/>
  <c r="Z17" i="25"/>
  <c r="Y18" i="25"/>
  <c r="Z18" i="25"/>
  <c r="Y19" i="25"/>
  <c r="Z19" i="25"/>
  <c r="Y20" i="25"/>
  <c r="Z20" i="25"/>
  <c r="Y21" i="25"/>
  <c r="Z21" i="25"/>
  <c r="Y22" i="25"/>
  <c r="Z22" i="25"/>
  <c r="Y23" i="25"/>
  <c r="Z23" i="25"/>
  <c r="Y24" i="25"/>
  <c r="Z24" i="25"/>
  <c r="Y25" i="25"/>
  <c r="Z25" i="25"/>
  <c r="Y26" i="25"/>
  <c r="Z26" i="25"/>
  <c r="Y27" i="25"/>
  <c r="Z27" i="25"/>
  <c r="Y28" i="25"/>
  <c r="Z28" i="25"/>
  <c r="Y29" i="25"/>
  <c r="Z29" i="25"/>
  <c r="Y31" i="25"/>
  <c r="Z31" i="25"/>
  <c r="Y32" i="25"/>
  <c r="Z32" i="25"/>
  <c r="Y33" i="25"/>
  <c r="Z33" i="25"/>
  <c r="Y34" i="25"/>
  <c r="Z34" i="25"/>
  <c r="Y35" i="25"/>
  <c r="Z36" i="25"/>
  <c r="Z37" i="25"/>
  <c r="Y38" i="25"/>
  <c r="Z38" i="25"/>
  <c r="Y39" i="25"/>
  <c r="Z39" i="25"/>
  <c r="Z40" i="25"/>
  <c r="Z41" i="25"/>
  <c r="Z42" i="25"/>
  <c r="Z43" i="25"/>
  <c r="Z44" i="25"/>
  <c r="Y45" i="25"/>
  <c r="Z45" i="25"/>
  <c r="Z46" i="25"/>
  <c r="Z47" i="25"/>
  <c r="Z48" i="25"/>
  <c r="Y49" i="25"/>
  <c r="Z49" i="25"/>
  <c r="Y50" i="25"/>
  <c r="Z50" i="25"/>
  <c r="Y51" i="25"/>
  <c r="Y52" i="25"/>
  <c r="Z52" i="25"/>
  <c r="Y53" i="25"/>
  <c r="Z53" i="25"/>
  <c r="Z54" i="25"/>
  <c r="Y55" i="25"/>
  <c r="Z55" i="25"/>
  <c r="Y56" i="25"/>
  <c r="Z56" i="25"/>
  <c r="Y57" i="25"/>
  <c r="Z57" i="25"/>
  <c r="Y58" i="25"/>
  <c r="Z58" i="25"/>
  <c r="Y59" i="25"/>
  <c r="Z59" i="25"/>
  <c r="Y60" i="25"/>
  <c r="Z60" i="25"/>
  <c r="Y61" i="25"/>
  <c r="Z61" i="25"/>
  <c r="Y62" i="25"/>
  <c r="Z62" i="25"/>
  <c r="Y63" i="25"/>
  <c r="Z63" i="25"/>
  <c r="Y64" i="25"/>
  <c r="Z64" i="25"/>
  <c r="Y65" i="25"/>
  <c r="Z65" i="25"/>
  <c r="Y66" i="25"/>
  <c r="Z66" i="25"/>
  <c r="Y67" i="25"/>
  <c r="Z67" i="25"/>
  <c r="Y68" i="25"/>
  <c r="Z68" i="25"/>
  <c r="Y69" i="25"/>
  <c r="Z69" i="25"/>
  <c r="Y70" i="25"/>
  <c r="Z70" i="25"/>
  <c r="Y71" i="25"/>
  <c r="Z71" i="25"/>
  <c r="Y72" i="25"/>
  <c r="Z72" i="25"/>
  <c r="M311" i="2"/>
  <c r="K311" i="2"/>
  <c r="D452" i="2" s="1"/>
  <c r="I311" i="2"/>
  <c r="G311" i="2"/>
  <c r="D311" i="2"/>
  <c r="N325" i="2"/>
  <c r="N323" i="2"/>
  <c r="N322" i="2"/>
  <c r="N301" i="2"/>
  <c r="N304" i="2"/>
  <c r="N305" i="2"/>
  <c r="N309" i="2"/>
  <c r="N313" i="2"/>
  <c r="I314" i="2"/>
  <c r="M305" i="2"/>
  <c r="M304" i="2"/>
  <c r="M312" i="2"/>
  <c r="M323" i="2"/>
  <c r="M314" i="2"/>
  <c r="M332" i="2"/>
  <c r="D473" i="2"/>
  <c r="D332" i="2"/>
  <c r="D330" i="2"/>
  <c r="G314" i="2"/>
  <c r="D314" i="2"/>
  <c r="X10" i="25"/>
  <c r="X11" i="25"/>
  <c r="X12" i="25"/>
  <c r="X13" i="25"/>
  <c r="X14" i="25"/>
  <c r="X15" i="25"/>
  <c r="X16" i="25"/>
  <c r="X17" i="25"/>
  <c r="X18" i="25"/>
  <c r="X19" i="25"/>
  <c r="X20" i="25"/>
  <c r="X21" i="25"/>
  <c r="X22" i="25"/>
  <c r="X23" i="25"/>
  <c r="X24" i="25"/>
  <c r="X25" i="25"/>
  <c r="X26" i="25"/>
  <c r="X28" i="25"/>
  <c r="X29" i="25"/>
  <c r="X31" i="25"/>
  <c r="X32" i="25"/>
  <c r="X33" i="25"/>
  <c r="X34" i="25"/>
  <c r="X35" i="25"/>
  <c r="X36" i="25"/>
  <c r="X37" i="25"/>
  <c r="X38" i="25"/>
  <c r="X39" i="25"/>
  <c r="X45" i="25"/>
  <c r="X46" i="25"/>
  <c r="X47" i="25"/>
  <c r="X48" i="25"/>
  <c r="X49" i="25"/>
  <c r="X50" i="25"/>
  <c r="X51" i="25"/>
  <c r="X52" i="25"/>
  <c r="X53" i="25"/>
  <c r="X54" i="25"/>
  <c r="X55" i="25"/>
  <c r="X56" i="25"/>
  <c r="X57" i="25"/>
  <c r="X58" i="25"/>
  <c r="X59" i="25"/>
  <c r="X60" i="25"/>
  <c r="X61" i="25"/>
  <c r="X62" i="25"/>
  <c r="X63" i="25"/>
  <c r="X64" i="25"/>
  <c r="X65" i="25"/>
  <c r="X66" i="25"/>
  <c r="X67" i="25"/>
  <c r="X68" i="25"/>
  <c r="X69" i="25"/>
  <c r="X70" i="25"/>
  <c r="X71" i="25"/>
  <c r="X72" i="25"/>
  <c r="X9" i="25"/>
  <c r="D105" i="26"/>
  <c r="E65" i="26"/>
  <c r="F65" i="26"/>
  <c r="G65" i="26"/>
  <c r="H65" i="26"/>
  <c r="I65" i="26"/>
  <c r="J65" i="26"/>
  <c r="K65" i="26"/>
  <c r="L65" i="26"/>
  <c r="M65" i="26"/>
  <c r="N65" i="26"/>
  <c r="O65" i="26"/>
  <c r="P65" i="26"/>
  <c r="Q65" i="26"/>
  <c r="R65" i="26"/>
  <c r="S65" i="26"/>
  <c r="T65" i="26"/>
  <c r="U65" i="26"/>
  <c r="V65" i="26"/>
  <c r="W65" i="26"/>
  <c r="D65" i="26"/>
  <c r="D69" i="26"/>
  <c r="H4" i="24"/>
  <c r="D66" i="26"/>
  <c r="D110" i="26"/>
  <c r="E70" i="26"/>
  <c r="F70" i="26"/>
  <c r="G70" i="26"/>
  <c r="H70" i="26"/>
  <c r="I70" i="26"/>
  <c r="J70" i="26"/>
  <c r="K70" i="26"/>
  <c r="L70" i="26"/>
  <c r="M70" i="26"/>
  <c r="N70" i="26"/>
  <c r="O70" i="26"/>
  <c r="P70" i="26"/>
  <c r="Q70" i="26"/>
  <c r="R70" i="26"/>
  <c r="S70" i="26"/>
  <c r="T70" i="26"/>
  <c r="U70" i="26"/>
  <c r="V70" i="26"/>
  <c r="W70" i="26"/>
  <c r="D70" i="26"/>
  <c r="D71" i="26"/>
  <c r="N326" i="2"/>
  <c r="N318" i="2"/>
  <c r="N317" i="2"/>
  <c r="N316" i="2"/>
  <c r="N315" i="2"/>
  <c r="N312" i="2"/>
  <c r="IG4" i="24"/>
  <c r="IH4" i="24"/>
  <c r="II4" i="24"/>
  <c r="IJ4" i="24"/>
  <c r="IK4" i="24"/>
  <c r="IL4" i="24"/>
  <c r="IM4" i="24"/>
  <c r="IN4" i="24"/>
  <c r="IO4" i="24"/>
  <c r="IP4" i="24"/>
  <c r="IQ4" i="24"/>
  <c r="IR4" i="24"/>
  <c r="IS4" i="24"/>
  <c r="IT4" i="24"/>
  <c r="IU4" i="24"/>
  <c r="IV4" i="24"/>
  <c r="IW4" i="24"/>
  <c r="IX4" i="24"/>
  <c r="IY4" i="24"/>
  <c r="IZ4" i="24"/>
  <c r="JA4" i="24"/>
  <c r="JB4" i="24"/>
  <c r="JC4" i="24"/>
  <c r="JD4" i="24"/>
  <c r="JE4" i="24"/>
  <c r="JF4" i="24"/>
  <c r="JG4" i="24"/>
  <c r="JH4" i="24"/>
  <c r="JI4" i="24"/>
  <c r="JJ4" i="24"/>
  <c r="JK4" i="24"/>
  <c r="JL4" i="24"/>
  <c r="M333" i="2"/>
  <c r="D474" i="2"/>
  <c r="K312" i="2"/>
  <c r="D453" i="2" s="1"/>
  <c r="I312" i="2"/>
  <c r="G312" i="2"/>
  <c r="D312" i="2"/>
  <c r="Z4" i="25" l="1"/>
  <c r="Y4" i="25"/>
  <c r="I598" i="2"/>
  <c r="J598" i="2"/>
  <c r="J526" i="2"/>
  <c r="I526" i="2"/>
  <c r="G598" i="2"/>
  <c r="H598" i="2"/>
  <c r="G526" i="2"/>
  <c r="H526" i="2"/>
  <c r="B527" i="2"/>
  <c r="B599" i="2"/>
  <c r="D526" i="2"/>
  <c r="D598" i="2"/>
  <c r="D527" i="2"/>
  <c r="D599" i="2"/>
  <c r="E532" i="2"/>
  <c r="E604" i="2"/>
  <c r="D547" i="2"/>
  <c r="D618" i="2"/>
  <c r="D633" i="2"/>
  <c r="D562" i="2"/>
  <c r="D619" i="2"/>
  <c r="D548" i="2"/>
  <c r="D543" i="2"/>
  <c r="D614" i="2"/>
  <c r="D630" i="2"/>
  <c r="D559" i="2"/>
  <c r="X6" i="25"/>
  <c r="C85" i="25"/>
  <c r="C84" i="25"/>
  <c r="C83" i="25"/>
  <c r="C82" i="25"/>
  <c r="Y6" i="25"/>
  <c r="B6" i="25"/>
  <c r="Z6" i="25"/>
  <c r="M327" i="2"/>
  <c r="D468" i="2"/>
  <c r="D327" i="2"/>
  <c r="M334" i="2"/>
  <c r="D475" i="2"/>
  <c r="D334" i="2"/>
  <c r="H17" i="2"/>
  <c r="D333" i="2"/>
  <c r="M326" i="2"/>
  <c r="M325" i="2"/>
  <c r="M322" i="2"/>
  <c r="M320" i="2"/>
  <c r="M318" i="2"/>
  <c r="M317" i="2"/>
  <c r="M316" i="2"/>
  <c r="M315" i="2"/>
  <c r="M303" i="2"/>
  <c r="I315" i="2"/>
  <c r="D463" i="2"/>
  <c r="D322" i="2"/>
  <c r="D464" i="2"/>
  <c r="D323" i="2"/>
  <c r="I599" i="2" l="1"/>
  <c r="J599" i="2"/>
  <c r="J527" i="2"/>
  <c r="I527" i="2"/>
  <c r="Z439" i="2"/>
  <c r="Z585" i="2"/>
  <c r="G599" i="2"/>
  <c r="H599" i="2"/>
  <c r="G527" i="2"/>
  <c r="H527" i="2"/>
  <c r="B600" i="2"/>
  <c r="B528" i="2"/>
  <c r="D542" i="2"/>
  <c r="D613" i="2"/>
  <c r="D538" i="2"/>
  <c r="D610" i="2"/>
  <c r="D549" i="2"/>
  <c r="D620" i="2"/>
  <c r="D537" i="2"/>
  <c r="D609" i="2"/>
  <c r="H731" i="2"/>
  <c r="C87" i="25"/>
  <c r="ET27" i="24"/>
  <c r="EQ27" i="24"/>
  <c r="EN27" i="24"/>
  <c r="D466" i="2"/>
  <c r="D325" i="2"/>
  <c r="G315" i="2"/>
  <c r="G313" i="2"/>
  <c r="G307" i="2"/>
  <c r="G306" i="2"/>
  <c r="G301" i="2"/>
  <c r="D477" i="2"/>
  <c r="D476" i="2"/>
  <c r="D472" i="2"/>
  <c r="D335" i="2"/>
  <c r="D331" i="2"/>
  <c r="D109" i="26"/>
  <c r="AD109" i="26" s="1"/>
  <c r="AE109" i="26" s="1"/>
  <c r="D107" i="26"/>
  <c r="AD107" i="26" s="1"/>
  <c r="AE107" i="26" s="1"/>
  <c r="D67" i="26"/>
  <c r="E69" i="26"/>
  <c r="F69" i="26"/>
  <c r="G69" i="26"/>
  <c r="H69" i="26"/>
  <c r="I69" i="26"/>
  <c r="J69" i="26"/>
  <c r="K69" i="26"/>
  <c r="L69" i="26"/>
  <c r="M69" i="26"/>
  <c r="N69" i="26"/>
  <c r="O69" i="26"/>
  <c r="P69" i="26"/>
  <c r="Q69" i="26"/>
  <c r="R69" i="26"/>
  <c r="S69" i="26"/>
  <c r="T69" i="26"/>
  <c r="U69" i="26"/>
  <c r="V69" i="26"/>
  <c r="W69" i="26"/>
  <c r="K315" i="2"/>
  <c r="D456" i="2" s="1"/>
  <c r="D458" i="2"/>
  <c r="D459" i="2"/>
  <c r="D460" i="2"/>
  <c r="D461" i="2"/>
  <c r="D467" i="2"/>
  <c r="D326" i="2"/>
  <c r="D336" i="2"/>
  <c r="I307" i="2"/>
  <c r="I310" i="2"/>
  <c r="I309" i="2"/>
  <c r="I308" i="2"/>
  <c r="V66" i="26"/>
  <c r="W66" i="26"/>
  <c r="V67" i="26"/>
  <c r="W67" i="26"/>
  <c r="V68" i="26"/>
  <c r="W68" i="26"/>
  <c r="V71" i="26"/>
  <c r="W71" i="26"/>
  <c r="HS80" i="24"/>
  <c r="HS79" i="24"/>
  <c r="E17" i="29" s="1"/>
  <c r="G17" i="29" s="1"/>
  <c r="E23" i="29"/>
  <c r="G23" i="29" s="1"/>
  <c r="IE80" i="24"/>
  <c r="IE79" i="24"/>
  <c r="E22" i="29" s="1"/>
  <c r="G22" i="29" s="1"/>
  <c r="HV80" i="24"/>
  <c r="HV79" i="24"/>
  <c r="E18" i="29" s="1"/>
  <c r="G18" i="29" s="1"/>
  <c r="HY80" i="24"/>
  <c r="HY79" i="24"/>
  <c r="E20" i="29" s="1"/>
  <c r="G20" i="29" s="1"/>
  <c r="IB80" i="24"/>
  <c r="IB79" i="24"/>
  <c r="E21" i="29" s="1"/>
  <c r="G21" i="29" s="1"/>
  <c r="K310" i="2"/>
  <c r="D451" i="2" s="1"/>
  <c r="G310" i="2"/>
  <c r="D310" i="2"/>
  <c r="M309" i="2"/>
  <c r="K309" i="2"/>
  <c r="D450" i="2" s="1"/>
  <c r="G309" i="2"/>
  <c r="D309" i="2"/>
  <c r="M313" i="2"/>
  <c r="K313" i="2"/>
  <c r="D454" i="2" s="1"/>
  <c r="I313" i="2"/>
  <c r="D313" i="2"/>
  <c r="D320" i="2"/>
  <c r="CF35" i="24"/>
  <c r="W10" i="25"/>
  <c r="W11" i="25"/>
  <c r="W12" i="25"/>
  <c r="W13" i="25"/>
  <c r="W14" i="25"/>
  <c r="W15" i="25"/>
  <c r="W16" i="25"/>
  <c r="W17" i="25"/>
  <c r="W18" i="25"/>
  <c r="W19" i="25"/>
  <c r="W20" i="25"/>
  <c r="W21" i="25"/>
  <c r="W22" i="25"/>
  <c r="W23" i="25"/>
  <c r="W24" i="25"/>
  <c r="W25" i="25"/>
  <c r="W26" i="25"/>
  <c r="W28" i="25"/>
  <c r="W29" i="25"/>
  <c r="W31" i="25"/>
  <c r="W32" i="25"/>
  <c r="W33" i="25"/>
  <c r="W34" i="25"/>
  <c r="W35" i="25"/>
  <c r="W36" i="25"/>
  <c r="W37" i="25"/>
  <c r="W38" i="25"/>
  <c r="W39" i="25"/>
  <c r="W40" i="25"/>
  <c r="W41" i="25"/>
  <c r="W42" i="25"/>
  <c r="W43" i="25"/>
  <c r="W44" i="25"/>
  <c r="W45" i="25"/>
  <c r="W46" i="25"/>
  <c r="W47" i="25"/>
  <c r="W48" i="25"/>
  <c r="W49" i="25"/>
  <c r="W50" i="25"/>
  <c r="W51" i="25"/>
  <c r="W52" i="25"/>
  <c r="W53" i="25"/>
  <c r="W54" i="25"/>
  <c r="W55" i="25"/>
  <c r="W56" i="25"/>
  <c r="W57" i="25"/>
  <c r="W58" i="25"/>
  <c r="W59" i="25"/>
  <c r="W60" i="25"/>
  <c r="W61" i="25"/>
  <c r="W62" i="25"/>
  <c r="W63" i="25"/>
  <c r="W64" i="25"/>
  <c r="W65" i="25"/>
  <c r="W66" i="25"/>
  <c r="W67" i="25"/>
  <c r="W68" i="25"/>
  <c r="W69" i="25"/>
  <c r="W70" i="25"/>
  <c r="W71" i="25"/>
  <c r="W72" i="25"/>
  <c r="W9" i="25"/>
  <c r="M308" i="2"/>
  <c r="M301" i="2"/>
  <c r="M300" i="2"/>
  <c r="IN49" i="24"/>
  <c r="C3" i="26"/>
  <c r="A1" i="25"/>
  <c r="E67" i="26"/>
  <c r="F67" i="26"/>
  <c r="G67" i="26"/>
  <c r="H67" i="26"/>
  <c r="I67" i="26"/>
  <c r="J67" i="26"/>
  <c r="K67" i="26"/>
  <c r="L67" i="26"/>
  <c r="M67" i="26"/>
  <c r="N67" i="26"/>
  <c r="O67" i="26"/>
  <c r="P67" i="26"/>
  <c r="Q67" i="26"/>
  <c r="R67" i="26"/>
  <c r="S67" i="26"/>
  <c r="T67" i="26"/>
  <c r="U67" i="26"/>
  <c r="DQ15" i="24"/>
  <c r="GM15" i="24"/>
  <c r="GJ15" i="24"/>
  <c r="GG15" i="24"/>
  <c r="D317" i="2"/>
  <c r="J46" i="2"/>
  <c r="K308" i="2"/>
  <c r="D449" i="2" s="1"/>
  <c r="G308" i="2"/>
  <c r="D308" i="2"/>
  <c r="CL27" i="24"/>
  <c r="CI27" i="24"/>
  <c r="CF27" i="24"/>
  <c r="CC27" i="24"/>
  <c r="K307" i="2"/>
  <c r="D448" i="2" s="1"/>
  <c r="D307" i="2"/>
  <c r="E4" i="28"/>
  <c r="E5" i="28"/>
  <c r="E6" i="28"/>
  <c r="E7" i="28"/>
  <c r="E8" i="28"/>
  <c r="E9" i="28"/>
  <c r="E10" i="28"/>
  <c r="E11" i="28"/>
  <c r="E12" i="28"/>
  <c r="E13" i="28"/>
  <c r="E14" i="28"/>
  <c r="E15" i="28"/>
  <c r="E16" i="28"/>
  <c r="E17" i="28"/>
  <c r="E18" i="28"/>
  <c r="E19" i="28"/>
  <c r="E20" i="28"/>
  <c r="E3" i="28"/>
  <c r="D26" i="28"/>
  <c r="D27" i="28"/>
  <c r="D28" i="28"/>
  <c r="D29" i="28"/>
  <c r="D30" i="28"/>
  <c r="D31" i="28"/>
  <c r="D32" i="28"/>
  <c r="D33" i="28"/>
  <c r="D34" i="28"/>
  <c r="D35" i="28"/>
  <c r="D36" i="28"/>
  <c r="D37" i="28"/>
  <c r="D38" i="28"/>
  <c r="D39" i="28"/>
  <c r="D40" i="28"/>
  <c r="D41" i="28"/>
  <c r="D25" i="28"/>
  <c r="IN18" i="24"/>
  <c r="IN14" i="24"/>
  <c r="IN15" i="24"/>
  <c r="IN16" i="24"/>
  <c r="IN17" i="24"/>
  <c r="IN19" i="24"/>
  <c r="IN20" i="24"/>
  <c r="IN21" i="24"/>
  <c r="IN22" i="24"/>
  <c r="IN23" i="24"/>
  <c r="IN24" i="24"/>
  <c r="IN25" i="24"/>
  <c r="IN26" i="24"/>
  <c r="IN27" i="24"/>
  <c r="IN28" i="24"/>
  <c r="IN29" i="24"/>
  <c r="IN30" i="24"/>
  <c r="IN31" i="24"/>
  <c r="IN32" i="24"/>
  <c r="IN33" i="24"/>
  <c r="IN34" i="24"/>
  <c r="IN35" i="24"/>
  <c r="IN36" i="24"/>
  <c r="IN37" i="24"/>
  <c r="IN38" i="24"/>
  <c r="IN39" i="24"/>
  <c r="IN40" i="24"/>
  <c r="IN41" i="24"/>
  <c r="IN42" i="24"/>
  <c r="IN43" i="24"/>
  <c r="IN44" i="24"/>
  <c r="IN45" i="24"/>
  <c r="IN46" i="24"/>
  <c r="IN47" i="24"/>
  <c r="IN48" i="24"/>
  <c r="IN50" i="24"/>
  <c r="IN51" i="24"/>
  <c r="IN52" i="24"/>
  <c r="IN53" i="24"/>
  <c r="IN54" i="24"/>
  <c r="IN55" i="24"/>
  <c r="IN56" i="24"/>
  <c r="IN57" i="24"/>
  <c r="IN58" i="24"/>
  <c r="IN59" i="24"/>
  <c r="IN60" i="24"/>
  <c r="IN61" i="24"/>
  <c r="IN62" i="24"/>
  <c r="IN63" i="24"/>
  <c r="IN64" i="24"/>
  <c r="IN65" i="24"/>
  <c r="IN66" i="24"/>
  <c r="IN67" i="24"/>
  <c r="IN68" i="24"/>
  <c r="IN69" i="24"/>
  <c r="IN70" i="24"/>
  <c r="IN71" i="24"/>
  <c r="IN72" i="24"/>
  <c r="IN73" i="24"/>
  <c r="IN74" i="24"/>
  <c r="IN75" i="24"/>
  <c r="IN76" i="24"/>
  <c r="E72" i="25"/>
  <c r="K72" i="25"/>
  <c r="J72" i="25"/>
  <c r="Q72" i="25"/>
  <c r="S72" i="25"/>
  <c r="T72" i="25"/>
  <c r="U72" i="25"/>
  <c r="K306" i="2"/>
  <c r="D447" i="2" s="1"/>
  <c r="I306" i="2"/>
  <c r="D306" i="2"/>
  <c r="K304" i="2"/>
  <c r="D445" i="2" s="1"/>
  <c r="I304" i="2"/>
  <c r="G304" i="2"/>
  <c r="D304" i="2"/>
  <c r="K305" i="2"/>
  <c r="D446" i="2" s="1"/>
  <c r="I305" i="2"/>
  <c r="G305" i="2"/>
  <c r="K303" i="2"/>
  <c r="D444" i="2" s="1"/>
  <c r="I303" i="2"/>
  <c r="G303" i="2"/>
  <c r="D305" i="2"/>
  <c r="D303" i="2"/>
  <c r="I301" i="2"/>
  <c r="K301" i="2"/>
  <c r="D442" i="2" s="1"/>
  <c r="D301" i="2"/>
  <c r="D96" i="26"/>
  <c r="J10"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42" i="25"/>
  <c r="J43" i="25"/>
  <c r="J44" i="25"/>
  <c r="J45" i="25"/>
  <c r="J46" i="25"/>
  <c r="J47" i="25"/>
  <c r="J48" i="25"/>
  <c r="J49" i="25"/>
  <c r="J50" i="25"/>
  <c r="J51" i="25"/>
  <c r="J52" i="25"/>
  <c r="J53" i="25"/>
  <c r="J54" i="25"/>
  <c r="J55" i="25"/>
  <c r="J56" i="25"/>
  <c r="J57" i="25"/>
  <c r="J58" i="25"/>
  <c r="J59" i="25"/>
  <c r="J60" i="25"/>
  <c r="J61" i="25"/>
  <c r="J62" i="25"/>
  <c r="J63" i="25"/>
  <c r="J64" i="25"/>
  <c r="J65" i="25"/>
  <c r="J66" i="25"/>
  <c r="J67" i="25"/>
  <c r="J68" i="25"/>
  <c r="J69" i="25"/>
  <c r="J70" i="25"/>
  <c r="J71" i="25"/>
  <c r="J9" i="25"/>
  <c r="S25" i="25"/>
  <c r="BB43" i="24"/>
  <c r="BC43" i="24"/>
  <c r="BD43" i="24"/>
  <c r="BF43" i="24"/>
  <c r="BH43" i="24"/>
  <c r="BX43" i="24"/>
  <c r="BY43" i="24"/>
  <c r="CC43" i="24"/>
  <c r="CF43" i="24"/>
  <c r="CI43" i="24"/>
  <c r="CL43" i="24"/>
  <c r="CM43" i="24"/>
  <c r="CN43" i="24"/>
  <c r="DB43" i="24"/>
  <c r="DC43" i="24"/>
  <c r="DQ43" i="24"/>
  <c r="DR43" i="24"/>
  <c r="EF43" i="24"/>
  <c r="EG43" i="24"/>
  <c r="EH43" i="24" s="1"/>
  <c r="EK43" i="24"/>
  <c r="EN43" i="24"/>
  <c r="EQ43" i="24"/>
  <c r="ET43" i="24"/>
  <c r="EU43" i="24"/>
  <c r="EV43" i="24"/>
  <c r="FY43" i="24"/>
  <c r="FZ43" i="24"/>
  <c r="J102" i="26" s="1"/>
  <c r="GD43" i="24"/>
  <c r="GG43" i="24"/>
  <c r="GJ43" i="24"/>
  <c r="GM43" i="24"/>
  <c r="GN43" i="24"/>
  <c r="GO43" i="24"/>
  <c r="HM43" i="24"/>
  <c r="IO43" i="24"/>
  <c r="JD43" i="24"/>
  <c r="JL43" i="24"/>
  <c r="JP43" i="24"/>
  <c r="JT43" i="24"/>
  <c r="JX43" i="24"/>
  <c r="KB43" i="24"/>
  <c r="KF43" i="24"/>
  <c r="KU43" i="24"/>
  <c r="KV43" i="24"/>
  <c r="KW43" i="24"/>
  <c r="LA43" i="24"/>
  <c r="LE43" i="24"/>
  <c r="LI43" i="24"/>
  <c r="LW43" i="24"/>
  <c r="LX43" i="24"/>
  <c r="LY43" i="24"/>
  <c r="MC43" i="24"/>
  <c r="MG43" i="24"/>
  <c r="MK43" i="24"/>
  <c r="MY43" i="24"/>
  <c r="MZ43" i="24"/>
  <c r="NA43" i="24"/>
  <c r="NC43" i="24"/>
  <c r="NN43" i="24"/>
  <c r="NR43" i="24"/>
  <c r="NV43" i="24"/>
  <c r="NX43" i="24"/>
  <c r="OR43" i="24"/>
  <c r="PP43" i="24"/>
  <c r="PQ43" i="24"/>
  <c r="QG43" i="24"/>
  <c r="QH43" i="24"/>
  <c r="QL43" i="24"/>
  <c r="D482" i="2"/>
  <c r="D481" i="2"/>
  <c r="D480" i="2"/>
  <c r="D479" i="2"/>
  <c r="D478" i="2"/>
  <c r="D457" i="2"/>
  <c r="K300" i="2"/>
  <c r="D441" i="2" s="1"/>
  <c r="GT88" i="24"/>
  <c r="CL31" i="24"/>
  <c r="D319" i="2"/>
  <c r="D318" i="2"/>
  <c r="D316" i="2"/>
  <c r="D106" i="26"/>
  <c r="D108" i="26"/>
  <c r="D111" i="26"/>
  <c r="E66" i="26"/>
  <c r="F66" i="26"/>
  <c r="G66" i="26"/>
  <c r="H66" i="26"/>
  <c r="I66" i="26"/>
  <c r="J66" i="26"/>
  <c r="K66" i="26"/>
  <c r="L66" i="26"/>
  <c r="M66" i="26"/>
  <c r="N66" i="26"/>
  <c r="O66" i="26"/>
  <c r="P66" i="26"/>
  <c r="Q66" i="26"/>
  <c r="R66" i="26"/>
  <c r="S66" i="26"/>
  <c r="T66" i="26"/>
  <c r="U66" i="26"/>
  <c r="E68" i="26"/>
  <c r="F68" i="26"/>
  <c r="G68" i="26"/>
  <c r="H68" i="26"/>
  <c r="I68" i="26"/>
  <c r="J68" i="26"/>
  <c r="K68" i="26"/>
  <c r="L68" i="26"/>
  <c r="M68" i="26"/>
  <c r="N68" i="26"/>
  <c r="O68" i="26"/>
  <c r="P68" i="26"/>
  <c r="Q68" i="26"/>
  <c r="R68" i="26"/>
  <c r="S68" i="26"/>
  <c r="T68" i="26"/>
  <c r="U68" i="26"/>
  <c r="E71" i="26"/>
  <c r="F71" i="26"/>
  <c r="G71" i="26"/>
  <c r="H71" i="26"/>
  <c r="I71" i="26"/>
  <c r="J71" i="26"/>
  <c r="K71" i="26"/>
  <c r="L71" i="26"/>
  <c r="M71" i="26"/>
  <c r="N71" i="26"/>
  <c r="O71" i="26"/>
  <c r="P71" i="26"/>
  <c r="Q71" i="26"/>
  <c r="R71" i="26"/>
  <c r="S71" i="26"/>
  <c r="T71" i="26"/>
  <c r="U71" i="26"/>
  <c r="D68" i="26"/>
  <c r="T137" i="26"/>
  <c r="T136" i="26"/>
  <c r="D136" i="26"/>
  <c r="E136" i="26"/>
  <c r="F136" i="26"/>
  <c r="G136" i="26"/>
  <c r="H136" i="26"/>
  <c r="I136" i="26"/>
  <c r="J136" i="26"/>
  <c r="K136" i="26"/>
  <c r="L136" i="26"/>
  <c r="M136" i="26"/>
  <c r="N136" i="26"/>
  <c r="O136" i="26"/>
  <c r="P136" i="26"/>
  <c r="Q136" i="26"/>
  <c r="R136" i="26"/>
  <c r="S136" i="26"/>
  <c r="D137" i="26"/>
  <c r="D139" i="26" s="1"/>
  <c r="E137" i="26"/>
  <c r="E139" i="26" s="1"/>
  <c r="F137" i="26"/>
  <c r="F139" i="26" s="1"/>
  <c r="G137" i="26"/>
  <c r="G139" i="26" s="1"/>
  <c r="H137" i="26"/>
  <c r="H139" i="26" s="1"/>
  <c r="I137" i="26"/>
  <c r="I139" i="26" s="1"/>
  <c r="J137" i="26"/>
  <c r="J139" i="26" s="1"/>
  <c r="K137" i="26"/>
  <c r="K139" i="26" s="1"/>
  <c r="L137" i="26"/>
  <c r="M137" i="26"/>
  <c r="N137" i="26"/>
  <c r="N139" i="26" s="1"/>
  <c r="O137" i="26"/>
  <c r="O139" i="26" s="1"/>
  <c r="P137" i="26"/>
  <c r="P139" i="26" s="1"/>
  <c r="Q137" i="26"/>
  <c r="R137" i="26"/>
  <c r="S137" i="26"/>
  <c r="D97" i="26"/>
  <c r="E56" i="26"/>
  <c r="F56" i="26"/>
  <c r="G56" i="26"/>
  <c r="H56" i="26"/>
  <c r="I56" i="26"/>
  <c r="J56" i="26"/>
  <c r="K56" i="26"/>
  <c r="L56" i="26"/>
  <c r="M56" i="26"/>
  <c r="N56" i="26"/>
  <c r="O56" i="26"/>
  <c r="P56" i="26"/>
  <c r="Q56" i="26"/>
  <c r="R56" i="26"/>
  <c r="S56" i="26"/>
  <c r="T56" i="26"/>
  <c r="U56" i="26"/>
  <c r="V56" i="26"/>
  <c r="W56" i="26"/>
  <c r="E57" i="26"/>
  <c r="F57" i="26"/>
  <c r="G57" i="26"/>
  <c r="H57" i="26"/>
  <c r="I57" i="26"/>
  <c r="J57" i="26"/>
  <c r="K57" i="26"/>
  <c r="L57" i="26"/>
  <c r="M57" i="26"/>
  <c r="N57" i="26"/>
  <c r="N59" i="26" s="1"/>
  <c r="O57" i="26"/>
  <c r="P57" i="26"/>
  <c r="Q57" i="26"/>
  <c r="Q59" i="26" s="1"/>
  <c r="R57" i="26"/>
  <c r="R59" i="26" s="1"/>
  <c r="S57" i="26"/>
  <c r="T57" i="26"/>
  <c r="U57" i="26"/>
  <c r="V57" i="26"/>
  <c r="W57" i="26"/>
  <c r="D56" i="26"/>
  <c r="D57" i="26"/>
  <c r="D341" i="2"/>
  <c r="D340" i="2"/>
  <c r="D339" i="2"/>
  <c r="D338" i="2"/>
  <c r="D337" i="2"/>
  <c r="D315" i="2"/>
  <c r="I300" i="2"/>
  <c r="D300" i="2"/>
  <c r="AD69" i="26" l="1"/>
  <c r="AE69" i="26" s="1"/>
  <c r="AD67" i="26"/>
  <c r="AE67" i="26" s="1"/>
  <c r="DD43" i="24"/>
  <c r="J99" i="26"/>
  <c r="M39" i="25"/>
  <c r="J101" i="26"/>
  <c r="DS43" i="24"/>
  <c r="J100" i="26"/>
  <c r="AX43" i="24"/>
  <c r="J98" i="26"/>
  <c r="HJ43" i="24"/>
  <c r="PK43" i="24" s="1"/>
  <c r="PN43" i="24" s="1"/>
  <c r="P39" i="25"/>
  <c r="J528" i="2"/>
  <c r="I528" i="2"/>
  <c r="I600" i="2"/>
  <c r="J600" i="2"/>
  <c r="G528" i="2"/>
  <c r="H528" i="2"/>
  <c r="G600" i="2"/>
  <c r="H600" i="2"/>
  <c r="B529" i="2"/>
  <c r="B601" i="2"/>
  <c r="J601" i="2" s="1"/>
  <c r="D625" i="2"/>
  <c r="D554" i="2"/>
  <c r="D516" i="2"/>
  <c r="D588" i="2"/>
  <c r="D521" i="2"/>
  <c r="D593" i="2"/>
  <c r="D533" i="2"/>
  <c r="D605" i="2"/>
  <c r="D617" i="2"/>
  <c r="D546" i="2"/>
  <c r="D530" i="2"/>
  <c r="D602" i="2"/>
  <c r="D515" i="2"/>
  <c r="D587" i="2"/>
  <c r="D555" i="2"/>
  <c r="D626" i="2"/>
  <c r="D592" i="2"/>
  <c r="D520" i="2"/>
  <c r="D523" i="2"/>
  <c r="D595" i="2"/>
  <c r="D524" i="2"/>
  <c r="D596" i="2"/>
  <c r="D532" i="2"/>
  <c r="D604" i="2"/>
  <c r="D540" i="2"/>
  <c r="D611" i="2"/>
  <c r="D627" i="2"/>
  <c r="D556" i="2"/>
  <c r="D531" i="2"/>
  <c r="D603" i="2"/>
  <c r="D519" i="2"/>
  <c r="D591" i="2"/>
  <c r="D600" i="2"/>
  <c r="D528" i="2"/>
  <c r="D525" i="2"/>
  <c r="D597" i="2"/>
  <c r="D541" i="2"/>
  <c r="D612" i="2"/>
  <c r="D550" i="2"/>
  <c r="D621" i="2"/>
  <c r="D522" i="2"/>
  <c r="D594" i="2"/>
  <c r="D622" i="2"/>
  <c r="D551" i="2"/>
  <c r="D623" i="2"/>
  <c r="D552" i="2"/>
  <c r="D518" i="2"/>
  <c r="D590" i="2"/>
  <c r="D535" i="2"/>
  <c r="D607" i="2"/>
  <c r="D553" i="2"/>
  <c r="D624" i="2"/>
  <c r="D534" i="2"/>
  <c r="D606" i="2"/>
  <c r="W6" i="25"/>
  <c r="GA43" i="24"/>
  <c r="N39" i="25"/>
  <c r="NE43" i="24"/>
  <c r="W4" i="25"/>
  <c r="W3" i="25" s="1"/>
  <c r="IP43" i="24"/>
  <c r="IN79" i="24"/>
  <c r="IN80" i="24"/>
  <c r="V5" i="25" s="1"/>
  <c r="ND43" i="24"/>
  <c r="GQ43" i="24"/>
  <c r="CO43" i="24"/>
  <c r="EW43" i="24"/>
  <c r="BK43" i="24" s="1"/>
  <c r="BZ43" i="24"/>
  <c r="GP43" i="24"/>
  <c r="HL43" i="24" s="1"/>
  <c r="GR43" i="24"/>
  <c r="O1" i="25"/>
  <c r="QL4" i="23"/>
  <c r="QO4" i="23"/>
  <c r="QR4" i="23"/>
  <c r="QU4" i="23"/>
  <c r="QX4" i="23"/>
  <c r="RA4" i="23"/>
  <c r="RD4" i="23"/>
  <c r="RG4" i="23"/>
  <c r="RJ4" i="23"/>
  <c r="RM4" i="23"/>
  <c r="RP4" i="23"/>
  <c r="RS4" i="23"/>
  <c r="RV4" i="23"/>
  <c r="RY4" i="23"/>
  <c r="SB4" i="23"/>
  <c r="SE4" i="23"/>
  <c r="SH4" i="23"/>
  <c r="SK4" i="23"/>
  <c r="SN4" i="23"/>
  <c r="QL5" i="23"/>
  <c r="QO5" i="23"/>
  <c r="QR5" i="23"/>
  <c r="QU5" i="23"/>
  <c r="QX5" i="23"/>
  <c r="RA5" i="23"/>
  <c r="RD5" i="23"/>
  <c r="RG5" i="23"/>
  <c r="RJ5" i="23"/>
  <c r="RM5" i="23"/>
  <c r="RP5" i="23"/>
  <c r="RS5" i="23"/>
  <c r="RV5" i="23"/>
  <c r="RY5" i="23"/>
  <c r="SB5" i="23"/>
  <c r="SE5" i="23"/>
  <c r="SH5" i="23"/>
  <c r="SK5" i="23"/>
  <c r="SN5" i="23"/>
  <c r="QL6" i="23"/>
  <c r="QO6" i="23"/>
  <c r="QR6" i="23"/>
  <c r="QU6" i="23"/>
  <c r="QX6" i="23"/>
  <c r="RA6" i="23"/>
  <c r="RD6" i="23"/>
  <c r="RG6" i="23"/>
  <c r="RJ6" i="23"/>
  <c r="RM6" i="23"/>
  <c r="RP6" i="23"/>
  <c r="RS6" i="23"/>
  <c r="RV6" i="23"/>
  <c r="RY6" i="23"/>
  <c r="SB6" i="23"/>
  <c r="SE6" i="23"/>
  <c r="SH6" i="23"/>
  <c r="SK6" i="23"/>
  <c r="SN6" i="23"/>
  <c r="QL7" i="23"/>
  <c r="QO7" i="23"/>
  <c r="QR7" i="23"/>
  <c r="QU7" i="23"/>
  <c r="QX7" i="23"/>
  <c r="RA7" i="23"/>
  <c r="RD7" i="23"/>
  <c r="RG7" i="23"/>
  <c r="RJ7" i="23"/>
  <c r="RM7" i="23"/>
  <c r="RP7" i="23"/>
  <c r="RS7" i="23"/>
  <c r="RV7" i="23"/>
  <c r="RY7" i="23"/>
  <c r="SB7" i="23"/>
  <c r="SE7" i="23"/>
  <c r="SH7" i="23"/>
  <c r="SK7" i="23"/>
  <c r="SN7" i="23"/>
  <c r="QL8" i="23"/>
  <c r="QO8" i="23"/>
  <c r="QR8" i="23"/>
  <c r="QU8" i="23"/>
  <c r="QX8" i="23"/>
  <c r="RA8" i="23"/>
  <c r="RD8" i="23"/>
  <c r="RG8" i="23"/>
  <c r="RJ8" i="23"/>
  <c r="RM8" i="23"/>
  <c r="RP8" i="23"/>
  <c r="RS8" i="23"/>
  <c r="RV8" i="23"/>
  <c r="RY8" i="23"/>
  <c r="SB8" i="23"/>
  <c r="SE8" i="23"/>
  <c r="SH8" i="23"/>
  <c r="SK8" i="23"/>
  <c r="SN8" i="23"/>
  <c r="QL9" i="23"/>
  <c r="QO9" i="23"/>
  <c r="QR9" i="23"/>
  <c r="QU9" i="23"/>
  <c r="QX9" i="23"/>
  <c r="RA9" i="23"/>
  <c r="RD9" i="23"/>
  <c r="RG9" i="23"/>
  <c r="RJ9" i="23"/>
  <c r="RM9" i="23"/>
  <c r="RP9" i="23"/>
  <c r="RS9" i="23"/>
  <c r="RV9" i="23"/>
  <c r="RY9" i="23"/>
  <c r="SB9" i="23"/>
  <c r="SE9" i="23"/>
  <c r="SH9" i="23"/>
  <c r="SK9" i="23"/>
  <c r="SN9" i="23"/>
  <c r="QL10" i="23"/>
  <c r="QO10" i="23"/>
  <c r="QR10" i="23"/>
  <c r="QU10" i="23"/>
  <c r="QX10" i="23"/>
  <c r="RA10" i="23"/>
  <c r="RD10" i="23"/>
  <c r="RG10" i="23"/>
  <c r="RJ10" i="23"/>
  <c r="RM10" i="23"/>
  <c r="RP10" i="23"/>
  <c r="RS10" i="23"/>
  <c r="RV10" i="23"/>
  <c r="RY10" i="23"/>
  <c r="SB10" i="23"/>
  <c r="SE10" i="23"/>
  <c r="SH10" i="23"/>
  <c r="SK10" i="23"/>
  <c r="SN10" i="23"/>
  <c r="QL11" i="23"/>
  <c r="QO11" i="23"/>
  <c r="QR11" i="23"/>
  <c r="QU11" i="23"/>
  <c r="QX11" i="23"/>
  <c r="RA11" i="23"/>
  <c r="RD11" i="23"/>
  <c r="RG11" i="23"/>
  <c r="RJ11" i="23"/>
  <c r="RM11" i="23"/>
  <c r="RP11" i="23"/>
  <c r="RS11" i="23"/>
  <c r="RV11" i="23"/>
  <c r="RY11" i="23"/>
  <c r="SB11" i="23"/>
  <c r="SE11" i="23"/>
  <c r="SH11" i="23"/>
  <c r="SK11" i="23"/>
  <c r="SN11" i="23"/>
  <c r="QL12" i="23"/>
  <c r="QO12" i="23"/>
  <c r="QR12" i="23"/>
  <c r="QU12" i="23"/>
  <c r="QX12" i="23"/>
  <c r="RA12" i="23"/>
  <c r="RD12" i="23"/>
  <c r="RG12" i="23"/>
  <c r="RJ12" i="23"/>
  <c r="RM12" i="23"/>
  <c r="RP12" i="23"/>
  <c r="RS12" i="23"/>
  <c r="RV12" i="23"/>
  <c r="RY12" i="23"/>
  <c r="SB12" i="23"/>
  <c r="SE12" i="23"/>
  <c r="SH12" i="23"/>
  <c r="SK12" i="23"/>
  <c r="SN12" i="23"/>
  <c r="QL13" i="23"/>
  <c r="QO13" i="23"/>
  <c r="QR13" i="23"/>
  <c r="QU13" i="23"/>
  <c r="QX13" i="23"/>
  <c r="RA13" i="23"/>
  <c r="RD13" i="23"/>
  <c r="RG13" i="23"/>
  <c r="RJ13" i="23"/>
  <c r="RM13" i="23"/>
  <c r="RP13" i="23"/>
  <c r="RS13" i="23"/>
  <c r="RV13" i="23"/>
  <c r="RY13" i="23"/>
  <c r="SB13" i="23"/>
  <c r="SE13" i="23"/>
  <c r="SH13" i="23"/>
  <c r="SK13" i="23"/>
  <c r="SN13" i="23"/>
  <c r="QL14" i="23"/>
  <c r="QO14" i="23"/>
  <c r="QR14" i="23"/>
  <c r="QU14" i="23"/>
  <c r="QX14" i="23"/>
  <c r="RA14" i="23"/>
  <c r="RD14" i="23"/>
  <c r="RG14" i="23"/>
  <c r="RJ14" i="23"/>
  <c r="RM14" i="23"/>
  <c r="RP14" i="23"/>
  <c r="RS14" i="23"/>
  <c r="RV14" i="23"/>
  <c r="RY14" i="23"/>
  <c r="SB14" i="23"/>
  <c r="SE14" i="23"/>
  <c r="SH14" i="23"/>
  <c r="SK14" i="23"/>
  <c r="SN14" i="23"/>
  <c r="QL15" i="23"/>
  <c r="QO15" i="23"/>
  <c r="QR15" i="23"/>
  <c r="QU15" i="23"/>
  <c r="QX15" i="23"/>
  <c r="RA15" i="23"/>
  <c r="RD15" i="23"/>
  <c r="RG15" i="23"/>
  <c r="RJ15" i="23"/>
  <c r="RM15" i="23"/>
  <c r="RP15" i="23"/>
  <c r="RS15" i="23"/>
  <c r="RV15" i="23"/>
  <c r="RY15" i="23"/>
  <c r="SB15" i="23"/>
  <c r="SE15" i="23"/>
  <c r="SH15" i="23"/>
  <c r="SK15" i="23"/>
  <c r="SN15" i="23"/>
  <c r="QL16" i="23"/>
  <c r="QO16" i="23"/>
  <c r="QR16" i="23"/>
  <c r="QU16" i="23"/>
  <c r="QX16" i="23"/>
  <c r="RA16" i="23"/>
  <c r="RD16" i="23"/>
  <c r="RG16" i="23"/>
  <c r="RJ16" i="23"/>
  <c r="RM16" i="23"/>
  <c r="RP16" i="23"/>
  <c r="RS16" i="23"/>
  <c r="RV16" i="23"/>
  <c r="RY16" i="23"/>
  <c r="SB16" i="23"/>
  <c r="SE16" i="23"/>
  <c r="SH16" i="23"/>
  <c r="SK16" i="23"/>
  <c r="SN16" i="23"/>
  <c r="QL17" i="23"/>
  <c r="QO17" i="23"/>
  <c r="QR17" i="23"/>
  <c r="QU17" i="23"/>
  <c r="QX17" i="23"/>
  <c r="RA17" i="23"/>
  <c r="RD17" i="23"/>
  <c r="RG17" i="23"/>
  <c r="RJ17" i="23"/>
  <c r="RM17" i="23"/>
  <c r="RP17" i="23"/>
  <c r="RS17" i="23"/>
  <c r="RV17" i="23"/>
  <c r="RY17" i="23"/>
  <c r="SB17" i="23"/>
  <c r="SE17" i="23"/>
  <c r="SH17" i="23"/>
  <c r="SK17" i="23"/>
  <c r="SN17" i="23"/>
  <c r="QL18" i="23"/>
  <c r="QO18" i="23"/>
  <c r="QR18" i="23"/>
  <c r="QU18" i="23"/>
  <c r="QX18" i="23"/>
  <c r="RA18" i="23"/>
  <c r="RD18" i="23"/>
  <c r="RG18" i="23"/>
  <c r="RJ18" i="23"/>
  <c r="RM18" i="23"/>
  <c r="RP18" i="23"/>
  <c r="RS18" i="23"/>
  <c r="RV18" i="23"/>
  <c r="RY18" i="23"/>
  <c r="SB18" i="23"/>
  <c r="SE18" i="23"/>
  <c r="SH18" i="23"/>
  <c r="SK18" i="23"/>
  <c r="SN18" i="23"/>
  <c r="QL19" i="23"/>
  <c r="QO19" i="23"/>
  <c r="QR19" i="23"/>
  <c r="QU19" i="23"/>
  <c r="QX19" i="23"/>
  <c r="RA19" i="23"/>
  <c r="RD19" i="23"/>
  <c r="RG19" i="23"/>
  <c r="RJ19" i="23"/>
  <c r="RM19" i="23"/>
  <c r="RP19" i="23"/>
  <c r="RS19" i="23"/>
  <c r="RV19" i="23"/>
  <c r="RY19" i="23"/>
  <c r="SB19" i="23"/>
  <c r="SE19" i="23"/>
  <c r="SH19" i="23"/>
  <c r="SK19" i="23"/>
  <c r="SN19" i="23"/>
  <c r="QL20" i="23"/>
  <c r="QO20" i="23"/>
  <c r="QR20" i="23"/>
  <c r="QU20" i="23"/>
  <c r="QX20" i="23"/>
  <c r="RA20" i="23"/>
  <c r="RD20" i="23"/>
  <c r="RG20" i="23"/>
  <c r="RJ20" i="23"/>
  <c r="RM20" i="23"/>
  <c r="RP20" i="23"/>
  <c r="RS20" i="23"/>
  <c r="RV20" i="23"/>
  <c r="RY20" i="23"/>
  <c r="SB20" i="23"/>
  <c r="SE20" i="23"/>
  <c r="SH20" i="23"/>
  <c r="SK20" i="23"/>
  <c r="SN20" i="23"/>
  <c r="QL21" i="23"/>
  <c r="QO21" i="23"/>
  <c r="QR21" i="23"/>
  <c r="QU21" i="23"/>
  <c r="QX21" i="23"/>
  <c r="RA21" i="23"/>
  <c r="RD21" i="23"/>
  <c r="RG21" i="23"/>
  <c r="RJ21" i="23"/>
  <c r="RM21" i="23"/>
  <c r="RP21" i="23"/>
  <c r="RS21" i="23"/>
  <c r="RV21" i="23"/>
  <c r="RY21" i="23"/>
  <c r="SB21" i="23"/>
  <c r="SE21" i="23"/>
  <c r="SH21" i="23"/>
  <c r="SK21" i="23"/>
  <c r="SN21" i="23"/>
  <c r="QL22" i="23"/>
  <c r="QO22" i="23"/>
  <c r="QR22" i="23"/>
  <c r="QU22" i="23"/>
  <c r="QX22" i="23"/>
  <c r="RA22" i="23"/>
  <c r="RD22" i="23"/>
  <c r="RG22" i="23"/>
  <c r="RJ22" i="23"/>
  <c r="RM22" i="23"/>
  <c r="RP22" i="23"/>
  <c r="RS22" i="23"/>
  <c r="RV22" i="23"/>
  <c r="RY22" i="23"/>
  <c r="SB22" i="23"/>
  <c r="SE22" i="23"/>
  <c r="SH22" i="23"/>
  <c r="SK22" i="23"/>
  <c r="SN22" i="23"/>
  <c r="QL23" i="23"/>
  <c r="QO23" i="23"/>
  <c r="QR23" i="23"/>
  <c r="QU23" i="23"/>
  <c r="QX23" i="23"/>
  <c r="RA23" i="23"/>
  <c r="RD23" i="23"/>
  <c r="RG23" i="23"/>
  <c r="RJ23" i="23"/>
  <c r="RM23" i="23"/>
  <c r="RP23" i="23"/>
  <c r="RS23" i="23"/>
  <c r="RV23" i="23"/>
  <c r="RY23" i="23"/>
  <c r="SB23" i="23"/>
  <c r="SE23" i="23"/>
  <c r="SH23" i="23"/>
  <c r="SK23" i="23"/>
  <c r="SN23" i="23"/>
  <c r="QL24" i="23"/>
  <c r="QO24" i="23"/>
  <c r="QR24" i="23"/>
  <c r="QU24" i="23"/>
  <c r="QX24" i="23"/>
  <c r="RA24" i="23"/>
  <c r="RD24" i="23"/>
  <c r="RG24" i="23"/>
  <c r="RJ24" i="23"/>
  <c r="RM24" i="23"/>
  <c r="RP24" i="23"/>
  <c r="RS24" i="23"/>
  <c r="RV24" i="23"/>
  <c r="RY24" i="23"/>
  <c r="SB24" i="23"/>
  <c r="SE24" i="23"/>
  <c r="SH24" i="23"/>
  <c r="SK24" i="23"/>
  <c r="SN24" i="23"/>
  <c r="QL25" i="23"/>
  <c r="QO25" i="23"/>
  <c r="QR25" i="23"/>
  <c r="QU25" i="23"/>
  <c r="QX25" i="23"/>
  <c r="RA25" i="23"/>
  <c r="RD25" i="23"/>
  <c r="RG25" i="23"/>
  <c r="RJ25" i="23"/>
  <c r="RM25" i="23"/>
  <c r="RP25" i="23"/>
  <c r="RS25" i="23"/>
  <c r="RV25" i="23"/>
  <c r="RY25" i="23"/>
  <c r="SB25" i="23"/>
  <c r="SE25" i="23"/>
  <c r="SH25" i="23"/>
  <c r="SK25" i="23"/>
  <c r="SN25" i="23"/>
  <c r="QL26" i="23"/>
  <c r="QO26" i="23"/>
  <c r="QR26" i="23"/>
  <c r="QU26" i="23"/>
  <c r="QX26" i="23"/>
  <c r="RA26" i="23"/>
  <c r="RD26" i="23"/>
  <c r="RG26" i="23"/>
  <c r="RJ26" i="23"/>
  <c r="RM26" i="23"/>
  <c r="RP26" i="23"/>
  <c r="RS26" i="23"/>
  <c r="RV26" i="23"/>
  <c r="RY26" i="23"/>
  <c r="SB26" i="23"/>
  <c r="SE26" i="23"/>
  <c r="SH26" i="23"/>
  <c r="SK26" i="23"/>
  <c r="SN26" i="23"/>
  <c r="QL27" i="23"/>
  <c r="QO27" i="23"/>
  <c r="QR27" i="23"/>
  <c r="QU27" i="23"/>
  <c r="QX27" i="23"/>
  <c r="RA27" i="23"/>
  <c r="RD27" i="23"/>
  <c r="RG27" i="23"/>
  <c r="RJ27" i="23"/>
  <c r="RM27" i="23"/>
  <c r="RP27" i="23"/>
  <c r="RS27" i="23"/>
  <c r="RV27" i="23"/>
  <c r="RY27" i="23"/>
  <c r="SB27" i="23"/>
  <c r="SE27" i="23"/>
  <c r="SH27" i="23"/>
  <c r="SK27" i="23"/>
  <c r="SN27" i="23"/>
  <c r="QL28" i="23"/>
  <c r="QO28" i="23"/>
  <c r="QR28" i="23"/>
  <c r="QU28" i="23"/>
  <c r="QX28" i="23"/>
  <c r="RA28" i="23"/>
  <c r="RD28" i="23"/>
  <c r="RG28" i="23"/>
  <c r="RJ28" i="23"/>
  <c r="RM28" i="23"/>
  <c r="RP28" i="23"/>
  <c r="RS28" i="23"/>
  <c r="RV28" i="23"/>
  <c r="RY28" i="23"/>
  <c r="SB28" i="23"/>
  <c r="SE28" i="23"/>
  <c r="SH28" i="23"/>
  <c r="SK28" i="23"/>
  <c r="SN28" i="23"/>
  <c r="QL29" i="23"/>
  <c r="QO29" i="23"/>
  <c r="QR29" i="23"/>
  <c r="QU29" i="23"/>
  <c r="QX29" i="23"/>
  <c r="RA29" i="23"/>
  <c r="RD29" i="23"/>
  <c r="RG29" i="23"/>
  <c r="RJ29" i="23"/>
  <c r="RM29" i="23"/>
  <c r="RP29" i="23"/>
  <c r="RS29" i="23"/>
  <c r="RV29" i="23"/>
  <c r="RY29" i="23"/>
  <c r="SB29" i="23"/>
  <c r="SE29" i="23"/>
  <c r="SH29" i="23"/>
  <c r="SK29" i="23"/>
  <c r="SN29" i="23"/>
  <c r="QL30" i="23"/>
  <c r="QO30" i="23"/>
  <c r="QR30" i="23"/>
  <c r="QU30" i="23"/>
  <c r="QX30" i="23"/>
  <c r="RA30" i="23"/>
  <c r="RD30" i="23"/>
  <c r="RG30" i="23"/>
  <c r="RJ30" i="23"/>
  <c r="RM30" i="23"/>
  <c r="RP30" i="23"/>
  <c r="RS30" i="23"/>
  <c r="RV30" i="23"/>
  <c r="RY30" i="23"/>
  <c r="SB30" i="23"/>
  <c r="SE30" i="23"/>
  <c r="SH30" i="23"/>
  <c r="SK30" i="23"/>
  <c r="SN30" i="23"/>
  <c r="QL31" i="23"/>
  <c r="QO31" i="23"/>
  <c r="QR31" i="23"/>
  <c r="QU31" i="23"/>
  <c r="QX31" i="23"/>
  <c r="RA31" i="23"/>
  <c r="RD31" i="23"/>
  <c r="RG31" i="23"/>
  <c r="RJ31" i="23"/>
  <c r="RM31" i="23"/>
  <c r="RP31" i="23"/>
  <c r="RS31" i="23"/>
  <c r="RV31" i="23"/>
  <c r="RY31" i="23"/>
  <c r="SB31" i="23"/>
  <c r="SE31" i="23"/>
  <c r="SH31" i="23"/>
  <c r="SK31" i="23"/>
  <c r="SN31" i="23"/>
  <c r="QL32" i="23"/>
  <c r="QO32" i="23"/>
  <c r="QR32" i="23"/>
  <c r="QU32" i="23"/>
  <c r="QX32" i="23"/>
  <c r="RA32" i="23"/>
  <c r="RD32" i="23"/>
  <c r="RG32" i="23"/>
  <c r="RJ32" i="23"/>
  <c r="RM32" i="23"/>
  <c r="RP32" i="23"/>
  <c r="RS32" i="23"/>
  <c r="RV32" i="23"/>
  <c r="RY32" i="23"/>
  <c r="SB32" i="23"/>
  <c r="SE32" i="23"/>
  <c r="SH32" i="23"/>
  <c r="SK32" i="23"/>
  <c r="SN32" i="23"/>
  <c r="QL33" i="23"/>
  <c r="QO33" i="23"/>
  <c r="QR33" i="23"/>
  <c r="QU33" i="23"/>
  <c r="QX33" i="23"/>
  <c r="RA33" i="23"/>
  <c r="RD33" i="23"/>
  <c r="RG33" i="23"/>
  <c r="RJ33" i="23"/>
  <c r="RM33" i="23"/>
  <c r="RP33" i="23"/>
  <c r="RS33" i="23"/>
  <c r="RV33" i="23"/>
  <c r="RY33" i="23"/>
  <c r="SB33" i="23"/>
  <c r="SE33" i="23"/>
  <c r="SH33" i="23"/>
  <c r="SK33" i="23"/>
  <c r="SN33" i="23"/>
  <c r="QL34" i="23"/>
  <c r="QO34" i="23"/>
  <c r="QR34" i="23"/>
  <c r="QU34" i="23"/>
  <c r="QX34" i="23"/>
  <c r="RA34" i="23"/>
  <c r="RD34" i="23"/>
  <c r="RG34" i="23"/>
  <c r="RJ34" i="23"/>
  <c r="RM34" i="23"/>
  <c r="RP34" i="23"/>
  <c r="RS34" i="23"/>
  <c r="RV34" i="23"/>
  <c r="RY34" i="23"/>
  <c r="SB34" i="23"/>
  <c r="SE34" i="23"/>
  <c r="SH34" i="23"/>
  <c r="SK34" i="23"/>
  <c r="SN34" i="23"/>
  <c r="QL35" i="23"/>
  <c r="QO35" i="23"/>
  <c r="QR35" i="23"/>
  <c r="QU35" i="23"/>
  <c r="QX35" i="23"/>
  <c r="RA35" i="23"/>
  <c r="RD35" i="23"/>
  <c r="RG35" i="23"/>
  <c r="RJ35" i="23"/>
  <c r="RM35" i="23"/>
  <c r="RP35" i="23"/>
  <c r="RS35" i="23"/>
  <c r="RV35" i="23"/>
  <c r="RY35" i="23"/>
  <c r="SB35" i="23"/>
  <c r="SE35" i="23"/>
  <c r="SH35" i="23"/>
  <c r="SK35" i="23"/>
  <c r="SN35" i="23"/>
  <c r="QL36" i="23"/>
  <c r="QO36" i="23"/>
  <c r="QR36" i="23"/>
  <c r="QU36" i="23"/>
  <c r="QX36" i="23"/>
  <c r="RA36" i="23"/>
  <c r="RD36" i="23"/>
  <c r="RG36" i="23"/>
  <c r="RJ36" i="23"/>
  <c r="RM36" i="23"/>
  <c r="RP36" i="23"/>
  <c r="RS36" i="23"/>
  <c r="RV36" i="23"/>
  <c r="RY36" i="23"/>
  <c r="SB36" i="23"/>
  <c r="SE36" i="23"/>
  <c r="SH36" i="23"/>
  <c r="SK36" i="23"/>
  <c r="SN36" i="23"/>
  <c r="QL37" i="23"/>
  <c r="QO37" i="23"/>
  <c r="QR37" i="23"/>
  <c r="QU37" i="23"/>
  <c r="QX37" i="23"/>
  <c r="RA37" i="23"/>
  <c r="RD37" i="23"/>
  <c r="RG37" i="23"/>
  <c r="RJ37" i="23"/>
  <c r="RM37" i="23"/>
  <c r="RP37" i="23"/>
  <c r="RS37" i="23"/>
  <c r="RV37" i="23"/>
  <c r="RY37" i="23"/>
  <c r="SB37" i="23"/>
  <c r="SE37" i="23"/>
  <c r="SH37" i="23"/>
  <c r="SK37" i="23"/>
  <c r="SN37" i="23"/>
  <c r="QL38" i="23"/>
  <c r="QO38" i="23"/>
  <c r="QR38" i="23"/>
  <c r="QU38" i="23"/>
  <c r="QX38" i="23"/>
  <c r="RA38" i="23"/>
  <c r="RD38" i="23"/>
  <c r="RG38" i="23"/>
  <c r="RJ38" i="23"/>
  <c r="RM38" i="23"/>
  <c r="RP38" i="23"/>
  <c r="RS38" i="23"/>
  <c r="RV38" i="23"/>
  <c r="RY38" i="23"/>
  <c r="SB38" i="23"/>
  <c r="SE38" i="23"/>
  <c r="SH38" i="23"/>
  <c r="SK38" i="23"/>
  <c r="SN38" i="23"/>
  <c r="QL39" i="23"/>
  <c r="QO39" i="23"/>
  <c r="QR39" i="23"/>
  <c r="QU39" i="23"/>
  <c r="QX39" i="23"/>
  <c r="RA39" i="23"/>
  <c r="RD39" i="23"/>
  <c r="RG39" i="23"/>
  <c r="RJ39" i="23"/>
  <c r="RM39" i="23"/>
  <c r="RP39" i="23"/>
  <c r="RS39" i="23"/>
  <c r="RV39" i="23"/>
  <c r="RY39" i="23"/>
  <c r="SB39" i="23"/>
  <c r="SE39" i="23"/>
  <c r="SH39" i="23"/>
  <c r="SK39" i="23"/>
  <c r="SN39" i="23"/>
  <c r="QL40" i="23"/>
  <c r="QO40" i="23"/>
  <c r="QR40" i="23"/>
  <c r="QU40" i="23"/>
  <c r="QX40" i="23"/>
  <c r="RA40" i="23"/>
  <c r="RD40" i="23"/>
  <c r="RG40" i="23"/>
  <c r="RJ40" i="23"/>
  <c r="RM40" i="23"/>
  <c r="RP40" i="23"/>
  <c r="RS40" i="23"/>
  <c r="RV40" i="23"/>
  <c r="RY40" i="23"/>
  <c r="SB40" i="23"/>
  <c r="SE40" i="23"/>
  <c r="SH40" i="23"/>
  <c r="SK40" i="23"/>
  <c r="SN40" i="23"/>
  <c r="QL41" i="23"/>
  <c r="QO41" i="23"/>
  <c r="QR41" i="23"/>
  <c r="QU41" i="23"/>
  <c r="QX41" i="23"/>
  <c r="RA41" i="23"/>
  <c r="RD41" i="23"/>
  <c r="RG41" i="23"/>
  <c r="RJ41" i="23"/>
  <c r="RM41" i="23"/>
  <c r="RP41" i="23"/>
  <c r="RS41" i="23"/>
  <c r="RV41" i="23"/>
  <c r="RY41" i="23"/>
  <c r="SB41" i="23"/>
  <c r="SE41" i="23"/>
  <c r="SH41" i="23"/>
  <c r="SK41" i="23"/>
  <c r="SN41" i="23"/>
  <c r="QL42" i="23"/>
  <c r="QO42" i="23"/>
  <c r="QR42" i="23"/>
  <c r="QU42" i="23"/>
  <c r="QX42" i="23"/>
  <c r="RA42" i="23"/>
  <c r="RD42" i="23"/>
  <c r="RG42" i="23"/>
  <c r="RJ42" i="23"/>
  <c r="RM42" i="23"/>
  <c r="RP42" i="23"/>
  <c r="RS42" i="23"/>
  <c r="RV42" i="23"/>
  <c r="RY42" i="23"/>
  <c r="SB42" i="23"/>
  <c r="SE42" i="23"/>
  <c r="SH42" i="23"/>
  <c r="SK42" i="23"/>
  <c r="SN42" i="23"/>
  <c r="QL43" i="23"/>
  <c r="QO43" i="23"/>
  <c r="QR43" i="23"/>
  <c r="QU43" i="23"/>
  <c r="QX43" i="23"/>
  <c r="RA43" i="23"/>
  <c r="RD43" i="23"/>
  <c r="RG43" i="23"/>
  <c r="RJ43" i="23"/>
  <c r="RM43" i="23"/>
  <c r="RP43" i="23"/>
  <c r="RS43" i="23"/>
  <c r="RV43" i="23"/>
  <c r="RY43" i="23"/>
  <c r="SB43" i="23"/>
  <c r="SE43" i="23"/>
  <c r="SH43" i="23"/>
  <c r="SK43" i="23"/>
  <c r="SN43" i="23"/>
  <c r="QL44" i="23"/>
  <c r="QO44" i="23"/>
  <c r="QR44" i="23"/>
  <c r="QU44" i="23"/>
  <c r="QX44" i="23"/>
  <c r="RA44" i="23"/>
  <c r="RD44" i="23"/>
  <c r="RG44" i="23"/>
  <c r="RJ44" i="23"/>
  <c r="RM44" i="23"/>
  <c r="RP44" i="23"/>
  <c r="RS44" i="23"/>
  <c r="RV44" i="23"/>
  <c r="RY44" i="23"/>
  <c r="SB44" i="23"/>
  <c r="SE44" i="23"/>
  <c r="SH44" i="23"/>
  <c r="SK44" i="23"/>
  <c r="SN44" i="23"/>
  <c r="QL45" i="23"/>
  <c r="QO45" i="23"/>
  <c r="QR45" i="23"/>
  <c r="QU45" i="23"/>
  <c r="QX45" i="23"/>
  <c r="RA45" i="23"/>
  <c r="RD45" i="23"/>
  <c r="RG45" i="23"/>
  <c r="RJ45" i="23"/>
  <c r="RM45" i="23"/>
  <c r="RP45" i="23"/>
  <c r="RS45" i="23"/>
  <c r="RV45" i="23"/>
  <c r="RY45" i="23"/>
  <c r="SB45" i="23"/>
  <c r="SE45" i="23"/>
  <c r="SH45" i="23"/>
  <c r="SK45" i="23"/>
  <c r="SN45" i="23"/>
  <c r="QL46" i="23"/>
  <c r="QO46" i="23"/>
  <c r="QR46" i="23"/>
  <c r="QU46" i="23"/>
  <c r="QX46" i="23"/>
  <c r="RA46" i="23"/>
  <c r="RD46" i="23"/>
  <c r="RG46" i="23"/>
  <c r="RJ46" i="23"/>
  <c r="RM46" i="23"/>
  <c r="RP46" i="23"/>
  <c r="RS46" i="23"/>
  <c r="RV46" i="23"/>
  <c r="RY46" i="23"/>
  <c r="SB46" i="23"/>
  <c r="SE46" i="23"/>
  <c r="SH46" i="23"/>
  <c r="SK46" i="23"/>
  <c r="SN46" i="23"/>
  <c r="QL47" i="23"/>
  <c r="QO47" i="23"/>
  <c r="QR47" i="23"/>
  <c r="QU47" i="23"/>
  <c r="QX47" i="23"/>
  <c r="RA47" i="23"/>
  <c r="RD47" i="23"/>
  <c r="RG47" i="23"/>
  <c r="RJ47" i="23"/>
  <c r="RM47" i="23"/>
  <c r="RP47" i="23"/>
  <c r="RS47" i="23"/>
  <c r="RV47" i="23"/>
  <c r="RY47" i="23"/>
  <c r="SB47" i="23"/>
  <c r="SE47" i="23"/>
  <c r="SH47" i="23"/>
  <c r="SK47" i="23"/>
  <c r="SN47" i="23"/>
  <c r="QL48" i="23"/>
  <c r="QO48" i="23"/>
  <c r="QR48" i="23"/>
  <c r="QU48" i="23"/>
  <c r="QX48" i="23"/>
  <c r="RA48" i="23"/>
  <c r="RD48" i="23"/>
  <c r="RG48" i="23"/>
  <c r="RJ48" i="23"/>
  <c r="RM48" i="23"/>
  <c r="RP48" i="23"/>
  <c r="RS48" i="23"/>
  <c r="RV48" i="23"/>
  <c r="RY48" i="23"/>
  <c r="SB48" i="23"/>
  <c r="SE48" i="23"/>
  <c r="SH48" i="23"/>
  <c r="SK48" i="23"/>
  <c r="SN48" i="23"/>
  <c r="QL49" i="23"/>
  <c r="QO49" i="23"/>
  <c r="QR49" i="23"/>
  <c r="QU49" i="23"/>
  <c r="QX49" i="23"/>
  <c r="RA49" i="23"/>
  <c r="RD49" i="23"/>
  <c r="RG49" i="23"/>
  <c r="RJ49" i="23"/>
  <c r="RM49" i="23"/>
  <c r="RP49" i="23"/>
  <c r="RS49" i="23"/>
  <c r="RV49" i="23"/>
  <c r="RY49" i="23"/>
  <c r="SB49" i="23"/>
  <c r="SE49" i="23"/>
  <c r="SH49" i="23"/>
  <c r="SK49" i="23"/>
  <c r="SN49" i="23"/>
  <c r="QL50" i="23"/>
  <c r="QO50" i="23"/>
  <c r="QR50" i="23"/>
  <c r="QU50" i="23"/>
  <c r="QX50" i="23"/>
  <c r="RA50" i="23"/>
  <c r="RD50" i="23"/>
  <c r="RG50" i="23"/>
  <c r="RJ50" i="23"/>
  <c r="RM50" i="23"/>
  <c r="RP50" i="23"/>
  <c r="RS50" i="23"/>
  <c r="RV50" i="23"/>
  <c r="RY50" i="23"/>
  <c r="SB50" i="23"/>
  <c r="SE50" i="23"/>
  <c r="SH50" i="23"/>
  <c r="SK50" i="23"/>
  <c r="SN50" i="23"/>
  <c r="QL51" i="23"/>
  <c r="QO51" i="23"/>
  <c r="QR51" i="23"/>
  <c r="QU51" i="23"/>
  <c r="QX51" i="23"/>
  <c r="RA51" i="23"/>
  <c r="RD51" i="23"/>
  <c r="RG51" i="23"/>
  <c r="RJ51" i="23"/>
  <c r="RM51" i="23"/>
  <c r="RP51" i="23"/>
  <c r="RS51" i="23"/>
  <c r="RV51" i="23"/>
  <c r="RY51" i="23"/>
  <c r="SB51" i="23"/>
  <c r="SE51" i="23"/>
  <c r="SH51" i="23"/>
  <c r="SK51" i="23"/>
  <c r="SN51" i="23"/>
  <c r="QL52" i="23"/>
  <c r="QO52" i="23"/>
  <c r="QR52" i="23"/>
  <c r="QU52" i="23"/>
  <c r="QX52" i="23"/>
  <c r="RA52" i="23"/>
  <c r="RD52" i="23"/>
  <c r="RG52" i="23"/>
  <c r="RJ52" i="23"/>
  <c r="RM52" i="23"/>
  <c r="RP52" i="23"/>
  <c r="RS52" i="23"/>
  <c r="RV52" i="23"/>
  <c r="RY52" i="23"/>
  <c r="SB52" i="23"/>
  <c r="SE52" i="23"/>
  <c r="SH52" i="23"/>
  <c r="SK52" i="23"/>
  <c r="SN52" i="23"/>
  <c r="QL53" i="23"/>
  <c r="QO53" i="23"/>
  <c r="QR53" i="23"/>
  <c r="QU53" i="23"/>
  <c r="QX53" i="23"/>
  <c r="RA53" i="23"/>
  <c r="RD53" i="23"/>
  <c r="RG53" i="23"/>
  <c r="RJ53" i="23"/>
  <c r="RM53" i="23"/>
  <c r="RP53" i="23"/>
  <c r="RS53" i="23"/>
  <c r="RV53" i="23"/>
  <c r="RY53" i="23"/>
  <c r="SB53" i="23"/>
  <c r="SE53" i="23"/>
  <c r="SH53" i="23"/>
  <c r="SK53" i="23"/>
  <c r="SN53" i="23"/>
  <c r="QL54" i="23"/>
  <c r="QO54" i="23"/>
  <c r="QR54" i="23"/>
  <c r="QU54" i="23"/>
  <c r="QX54" i="23"/>
  <c r="RA54" i="23"/>
  <c r="RD54" i="23"/>
  <c r="RG54" i="23"/>
  <c r="RJ54" i="23"/>
  <c r="RM54" i="23"/>
  <c r="RP54" i="23"/>
  <c r="RS54" i="23"/>
  <c r="RV54" i="23"/>
  <c r="RY54" i="23"/>
  <c r="SB54" i="23"/>
  <c r="SE54" i="23"/>
  <c r="SH54" i="23"/>
  <c r="SK54" i="23"/>
  <c r="SN54" i="23"/>
  <c r="QL55" i="23"/>
  <c r="QO55" i="23"/>
  <c r="QR55" i="23"/>
  <c r="QU55" i="23"/>
  <c r="QX55" i="23"/>
  <c r="RA55" i="23"/>
  <c r="RD55" i="23"/>
  <c r="RG55" i="23"/>
  <c r="RJ55" i="23"/>
  <c r="RM55" i="23"/>
  <c r="RP55" i="23"/>
  <c r="RS55" i="23"/>
  <c r="RV55" i="23"/>
  <c r="RY55" i="23"/>
  <c r="SB55" i="23"/>
  <c r="SE55" i="23"/>
  <c r="SH55" i="23"/>
  <c r="SK55" i="23"/>
  <c r="SN55" i="23"/>
  <c r="QL56" i="23"/>
  <c r="QO56" i="23"/>
  <c r="QR56" i="23"/>
  <c r="QU56" i="23"/>
  <c r="QX56" i="23"/>
  <c r="RA56" i="23"/>
  <c r="RD56" i="23"/>
  <c r="RG56" i="23"/>
  <c r="RJ56" i="23"/>
  <c r="RM56" i="23"/>
  <c r="RP56" i="23"/>
  <c r="RS56" i="23"/>
  <c r="RV56" i="23"/>
  <c r="RY56" i="23"/>
  <c r="SB56" i="23"/>
  <c r="SE56" i="23"/>
  <c r="SH56" i="23"/>
  <c r="SK56" i="23"/>
  <c r="SN56" i="23"/>
  <c r="QL57" i="23"/>
  <c r="QO57" i="23"/>
  <c r="QR57" i="23"/>
  <c r="QU57" i="23"/>
  <c r="QX57" i="23"/>
  <c r="RA57" i="23"/>
  <c r="RD57" i="23"/>
  <c r="RG57" i="23"/>
  <c r="RJ57" i="23"/>
  <c r="RM57" i="23"/>
  <c r="RP57" i="23"/>
  <c r="RS57" i="23"/>
  <c r="RV57" i="23"/>
  <c r="RY57" i="23"/>
  <c r="SB57" i="23"/>
  <c r="SE57" i="23"/>
  <c r="SH57" i="23"/>
  <c r="SK57" i="23"/>
  <c r="SN57" i="23"/>
  <c r="QL58" i="23"/>
  <c r="QO58" i="23"/>
  <c r="QR58" i="23"/>
  <c r="QU58" i="23"/>
  <c r="QX58" i="23"/>
  <c r="RA58" i="23"/>
  <c r="RD58" i="23"/>
  <c r="RG58" i="23"/>
  <c r="RJ58" i="23"/>
  <c r="RM58" i="23"/>
  <c r="RP58" i="23"/>
  <c r="RS58" i="23"/>
  <c r="RV58" i="23"/>
  <c r="RY58" i="23"/>
  <c r="SB58" i="23"/>
  <c r="SE58" i="23"/>
  <c r="SH58" i="23"/>
  <c r="SK58" i="23"/>
  <c r="SN58" i="23"/>
  <c r="QL59" i="23"/>
  <c r="QO59" i="23"/>
  <c r="QR59" i="23"/>
  <c r="QU59" i="23"/>
  <c r="QX59" i="23"/>
  <c r="RA59" i="23"/>
  <c r="RD59" i="23"/>
  <c r="RG59" i="23"/>
  <c r="RJ59" i="23"/>
  <c r="RM59" i="23"/>
  <c r="RP59" i="23"/>
  <c r="RS59" i="23"/>
  <c r="RV59" i="23"/>
  <c r="RY59" i="23"/>
  <c r="SB59" i="23"/>
  <c r="SE59" i="23"/>
  <c r="SH59" i="23"/>
  <c r="SK59" i="23"/>
  <c r="SN59" i="23"/>
  <c r="QL60" i="23"/>
  <c r="QO60" i="23"/>
  <c r="QR60" i="23"/>
  <c r="QU60" i="23"/>
  <c r="QX60" i="23"/>
  <c r="RA60" i="23"/>
  <c r="RD60" i="23"/>
  <c r="RG60" i="23"/>
  <c r="RJ60" i="23"/>
  <c r="RM60" i="23"/>
  <c r="RP60" i="23"/>
  <c r="RS60" i="23"/>
  <c r="RV60" i="23"/>
  <c r="RY60" i="23"/>
  <c r="SB60" i="23"/>
  <c r="SE60" i="23"/>
  <c r="SH60" i="23"/>
  <c r="SK60" i="23"/>
  <c r="SN60" i="23"/>
  <c r="QL61" i="23"/>
  <c r="QO61" i="23"/>
  <c r="QR61" i="23"/>
  <c r="QU61" i="23"/>
  <c r="QX61" i="23"/>
  <c r="RA61" i="23"/>
  <c r="RD61" i="23"/>
  <c r="RG61" i="23"/>
  <c r="RJ61" i="23"/>
  <c r="RM61" i="23"/>
  <c r="RP61" i="23"/>
  <c r="RS61" i="23"/>
  <c r="RV61" i="23"/>
  <c r="RY61" i="23"/>
  <c r="SB61" i="23"/>
  <c r="SE61" i="23"/>
  <c r="SH61" i="23"/>
  <c r="SK61" i="23"/>
  <c r="SN61" i="23"/>
  <c r="QL62" i="23"/>
  <c r="QO62" i="23"/>
  <c r="QR62" i="23"/>
  <c r="QU62" i="23"/>
  <c r="QX62" i="23"/>
  <c r="RA62" i="23"/>
  <c r="RD62" i="23"/>
  <c r="RG62" i="23"/>
  <c r="RJ62" i="23"/>
  <c r="RM62" i="23"/>
  <c r="RP62" i="23"/>
  <c r="RS62" i="23"/>
  <c r="RV62" i="23"/>
  <c r="RY62" i="23"/>
  <c r="SB62" i="23"/>
  <c r="SE62" i="23"/>
  <c r="SH62" i="23"/>
  <c r="SK62" i="23"/>
  <c r="SN62" i="23"/>
  <c r="QL63" i="23"/>
  <c r="QO63" i="23"/>
  <c r="QR63" i="23"/>
  <c r="QU63" i="23"/>
  <c r="QX63" i="23"/>
  <c r="RA63" i="23"/>
  <c r="RD63" i="23"/>
  <c r="RG63" i="23"/>
  <c r="RJ63" i="23"/>
  <c r="RM63" i="23"/>
  <c r="RP63" i="23"/>
  <c r="RS63" i="23"/>
  <c r="RV63" i="23"/>
  <c r="RY63" i="23"/>
  <c r="SB63" i="23"/>
  <c r="SE63" i="23"/>
  <c r="SH63" i="23"/>
  <c r="SK63" i="23"/>
  <c r="SN63" i="23"/>
  <c r="QL64" i="23"/>
  <c r="QO64" i="23"/>
  <c r="QR64" i="23"/>
  <c r="QU64" i="23"/>
  <c r="QX64" i="23"/>
  <c r="RA64" i="23"/>
  <c r="RD64" i="23"/>
  <c r="RG64" i="23"/>
  <c r="RJ64" i="23"/>
  <c r="RM64" i="23"/>
  <c r="RP64" i="23"/>
  <c r="RS64" i="23"/>
  <c r="RV64" i="23"/>
  <c r="RY64" i="23"/>
  <c r="SB64" i="23"/>
  <c r="SE64" i="23"/>
  <c r="SH64" i="23"/>
  <c r="SK64" i="23"/>
  <c r="SN64" i="23"/>
  <c r="QL65" i="23"/>
  <c r="QO65" i="23"/>
  <c r="QR65" i="23"/>
  <c r="QU65" i="23"/>
  <c r="QX65" i="23"/>
  <c r="RA65" i="23"/>
  <c r="RD65" i="23"/>
  <c r="RG65" i="23"/>
  <c r="RJ65" i="23"/>
  <c r="RM65" i="23"/>
  <c r="RP65" i="23"/>
  <c r="RS65" i="23"/>
  <c r="RV65" i="23"/>
  <c r="RY65" i="23"/>
  <c r="SB65" i="23"/>
  <c r="SE65" i="23"/>
  <c r="SH65" i="23"/>
  <c r="SK65" i="23"/>
  <c r="SN65" i="23"/>
  <c r="QL66" i="23"/>
  <c r="QO66" i="23"/>
  <c r="QR66" i="23"/>
  <c r="QU66" i="23"/>
  <c r="QX66" i="23"/>
  <c r="RA66" i="23"/>
  <c r="RD66" i="23"/>
  <c r="RG66" i="23"/>
  <c r="RJ66" i="23"/>
  <c r="RM66" i="23"/>
  <c r="RP66" i="23"/>
  <c r="RS66" i="23"/>
  <c r="RV66" i="23"/>
  <c r="RY66" i="23"/>
  <c r="SB66" i="23"/>
  <c r="SE66" i="23"/>
  <c r="SH66" i="23"/>
  <c r="SK66" i="23"/>
  <c r="SN66" i="23"/>
  <c r="QL67" i="23"/>
  <c r="QO67" i="23"/>
  <c r="QR67" i="23"/>
  <c r="QU67" i="23"/>
  <c r="QX67" i="23"/>
  <c r="RA67" i="23"/>
  <c r="RD67" i="23"/>
  <c r="RG67" i="23"/>
  <c r="RJ67" i="23"/>
  <c r="RM67" i="23"/>
  <c r="RP67" i="23"/>
  <c r="RS67" i="23"/>
  <c r="RV67" i="23"/>
  <c r="RY67" i="23"/>
  <c r="SB67" i="23"/>
  <c r="SE67" i="23"/>
  <c r="SH67" i="23"/>
  <c r="SK67" i="23"/>
  <c r="SN67" i="23"/>
  <c r="QL68" i="23"/>
  <c r="QO68" i="23"/>
  <c r="QR68" i="23"/>
  <c r="QU68" i="23"/>
  <c r="QX68" i="23"/>
  <c r="RA68" i="23"/>
  <c r="RD68" i="23"/>
  <c r="RG68" i="23"/>
  <c r="RJ68" i="23"/>
  <c r="RM68" i="23"/>
  <c r="RP68" i="23"/>
  <c r="RS68" i="23"/>
  <c r="RV68" i="23"/>
  <c r="RY68" i="23"/>
  <c r="SB68" i="23"/>
  <c r="SE68" i="23"/>
  <c r="SH68" i="23"/>
  <c r="SK68" i="23"/>
  <c r="SN68" i="23"/>
  <c r="QL69" i="23"/>
  <c r="QO69" i="23"/>
  <c r="QR69" i="23"/>
  <c r="QU69" i="23"/>
  <c r="QX69" i="23"/>
  <c r="RA69" i="23"/>
  <c r="RD69" i="23"/>
  <c r="RG69" i="23"/>
  <c r="RJ69" i="23"/>
  <c r="RM69" i="23"/>
  <c r="RP69" i="23"/>
  <c r="RS69" i="23"/>
  <c r="RV69" i="23"/>
  <c r="RY69" i="23"/>
  <c r="SB69" i="23"/>
  <c r="SE69" i="23"/>
  <c r="SH69" i="23"/>
  <c r="SK69" i="23"/>
  <c r="SN69" i="23"/>
  <c r="QL70" i="23"/>
  <c r="QO70" i="23"/>
  <c r="QR70" i="23"/>
  <c r="QU70" i="23"/>
  <c r="QX70" i="23"/>
  <c r="RA70" i="23"/>
  <c r="RD70" i="23"/>
  <c r="RG70" i="23"/>
  <c r="RJ70" i="23"/>
  <c r="RM70" i="23"/>
  <c r="RP70" i="23"/>
  <c r="RS70" i="23"/>
  <c r="RV70" i="23"/>
  <c r="RY70" i="23"/>
  <c r="SB70" i="23"/>
  <c r="SE70" i="23"/>
  <c r="SH70" i="23"/>
  <c r="SK70" i="23"/>
  <c r="SN70" i="23"/>
  <c r="NC4" i="23"/>
  <c r="NF4" i="23"/>
  <c r="NI4" i="23"/>
  <c r="NL4" i="23"/>
  <c r="NO4" i="23"/>
  <c r="NR4" i="23"/>
  <c r="NU4" i="23"/>
  <c r="NX4" i="23"/>
  <c r="OA4" i="23"/>
  <c r="OD4" i="23"/>
  <c r="OG4" i="23"/>
  <c r="OJ4" i="23"/>
  <c r="OM4" i="23"/>
  <c r="OP4" i="23"/>
  <c r="OS4" i="23"/>
  <c r="OV4" i="23"/>
  <c r="OY4" i="23"/>
  <c r="PB4" i="23"/>
  <c r="PE4" i="23"/>
  <c r="PH4" i="23"/>
  <c r="PK4" i="23"/>
  <c r="PN4" i="23"/>
  <c r="PQ4" i="23"/>
  <c r="PT4" i="23"/>
  <c r="PW4" i="23"/>
  <c r="PZ4" i="23"/>
  <c r="QC4" i="23"/>
  <c r="QF4" i="23"/>
  <c r="QI4" i="23"/>
  <c r="NC5" i="23"/>
  <c r="NF5" i="23"/>
  <c r="NI5" i="23"/>
  <c r="NL5" i="23"/>
  <c r="NO5" i="23"/>
  <c r="NR5" i="23"/>
  <c r="NU5" i="23"/>
  <c r="NX5" i="23"/>
  <c r="OA5" i="23"/>
  <c r="OD5" i="23"/>
  <c r="OG5" i="23"/>
  <c r="OJ5" i="23"/>
  <c r="OM5" i="23"/>
  <c r="OP5" i="23"/>
  <c r="OS5" i="23"/>
  <c r="OV5" i="23"/>
  <c r="OY5" i="23"/>
  <c r="PB5" i="23"/>
  <c r="PE5" i="23"/>
  <c r="PH5" i="23"/>
  <c r="PK5" i="23"/>
  <c r="PN5" i="23"/>
  <c r="PQ5" i="23"/>
  <c r="PT5" i="23"/>
  <c r="PW5" i="23"/>
  <c r="PZ5" i="23"/>
  <c r="QC5" i="23"/>
  <c r="QF5" i="23"/>
  <c r="QI5" i="23"/>
  <c r="NC6" i="23"/>
  <c r="NF6" i="23"/>
  <c r="NI6" i="23"/>
  <c r="NL6" i="23"/>
  <c r="NO6" i="23"/>
  <c r="NR6" i="23"/>
  <c r="NU6" i="23"/>
  <c r="NX6" i="23"/>
  <c r="OA6" i="23"/>
  <c r="OD6" i="23"/>
  <c r="OG6" i="23"/>
  <c r="OJ6" i="23"/>
  <c r="OM6" i="23"/>
  <c r="OP6" i="23"/>
  <c r="OS6" i="23"/>
  <c r="OV6" i="23"/>
  <c r="OY6" i="23"/>
  <c r="PB6" i="23"/>
  <c r="PE6" i="23"/>
  <c r="PH6" i="23"/>
  <c r="PK6" i="23"/>
  <c r="PN6" i="23"/>
  <c r="PQ6" i="23"/>
  <c r="PT6" i="23"/>
  <c r="PW6" i="23"/>
  <c r="PZ6" i="23"/>
  <c r="QC6" i="23"/>
  <c r="QF6" i="23"/>
  <c r="QI6" i="23"/>
  <c r="NC7" i="23"/>
  <c r="NF7" i="23"/>
  <c r="NI7" i="23"/>
  <c r="NL7" i="23"/>
  <c r="NO7" i="23"/>
  <c r="NR7" i="23"/>
  <c r="NU7" i="23"/>
  <c r="NX7" i="23"/>
  <c r="OA7" i="23"/>
  <c r="OD7" i="23"/>
  <c r="OG7" i="23"/>
  <c r="OJ7" i="23"/>
  <c r="OM7" i="23"/>
  <c r="OP7" i="23"/>
  <c r="OS7" i="23"/>
  <c r="OV7" i="23"/>
  <c r="OY7" i="23"/>
  <c r="PB7" i="23"/>
  <c r="PE7" i="23"/>
  <c r="PH7" i="23"/>
  <c r="PK7" i="23"/>
  <c r="PN7" i="23"/>
  <c r="PQ7" i="23"/>
  <c r="PT7" i="23"/>
  <c r="PW7" i="23"/>
  <c r="PZ7" i="23"/>
  <c r="QC7" i="23"/>
  <c r="QF7" i="23"/>
  <c r="QI7" i="23"/>
  <c r="NC8" i="23"/>
  <c r="NF8" i="23"/>
  <c r="NI8" i="23"/>
  <c r="NL8" i="23"/>
  <c r="NO8" i="23"/>
  <c r="NR8" i="23"/>
  <c r="NU8" i="23"/>
  <c r="NX8" i="23"/>
  <c r="OA8" i="23"/>
  <c r="OD8" i="23"/>
  <c r="OG8" i="23"/>
  <c r="OJ8" i="23"/>
  <c r="OM8" i="23"/>
  <c r="OP8" i="23"/>
  <c r="OS8" i="23"/>
  <c r="OV8" i="23"/>
  <c r="OY8" i="23"/>
  <c r="PB8" i="23"/>
  <c r="PE8" i="23"/>
  <c r="PH8" i="23"/>
  <c r="PK8" i="23"/>
  <c r="PN8" i="23"/>
  <c r="PQ8" i="23"/>
  <c r="PT8" i="23"/>
  <c r="PW8" i="23"/>
  <c r="PZ8" i="23"/>
  <c r="QC8" i="23"/>
  <c r="QF8" i="23"/>
  <c r="QI8" i="23"/>
  <c r="NC9" i="23"/>
  <c r="NF9" i="23"/>
  <c r="NI9" i="23"/>
  <c r="NL9" i="23"/>
  <c r="NO9" i="23"/>
  <c r="NR9" i="23"/>
  <c r="NU9" i="23"/>
  <c r="NX9" i="23"/>
  <c r="OA9" i="23"/>
  <c r="OD9" i="23"/>
  <c r="OG9" i="23"/>
  <c r="OJ9" i="23"/>
  <c r="OM9" i="23"/>
  <c r="OP9" i="23"/>
  <c r="OS9" i="23"/>
  <c r="OV9" i="23"/>
  <c r="OY9" i="23"/>
  <c r="PB9" i="23"/>
  <c r="PE9" i="23"/>
  <c r="PH9" i="23"/>
  <c r="PK9" i="23"/>
  <c r="PN9" i="23"/>
  <c r="PQ9" i="23"/>
  <c r="PT9" i="23"/>
  <c r="PW9" i="23"/>
  <c r="PZ9" i="23"/>
  <c r="QC9" i="23"/>
  <c r="QF9" i="23"/>
  <c r="QI9" i="23"/>
  <c r="NC10" i="23"/>
  <c r="NF10" i="23"/>
  <c r="NI10" i="23"/>
  <c r="NL10" i="23"/>
  <c r="NO10" i="23"/>
  <c r="NR10" i="23"/>
  <c r="NU10" i="23"/>
  <c r="NX10" i="23"/>
  <c r="OA10" i="23"/>
  <c r="OD10" i="23"/>
  <c r="OG10" i="23"/>
  <c r="OJ10" i="23"/>
  <c r="OM10" i="23"/>
  <c r="OP10" i="23"/>
  <c r="OS10" i="23"/>
  <c r="OV10" i="23"/>
  <c r="OY10" i="23"/>
  <c r="PB10" i="23"/>
  <c r="PE10" i="23"/>
  <c r="PH10" i="23"/>
  <c r="PK10" i="23"/>
  <c r="PN10" i="23"/>
  <c r="PQ10" i="23"/>
  <c r="PT10" i="23"/>
  <c r="PW10" i="23"/>
  <c r="PZ10" i="23"/>
  <c r="QC10" i="23"/>
  <c r="QF10" i="23"/>
  <c r="QI10" i="23"/>
  <c r="NC11" i="23"/>
  <c r="NF11" i="23"/>
  <c r="NI11" i="23"/>
  <c r="NL11" i="23"/>
  <c r="NO11" i="23"/>
  <c r="NR11" i="23"/>
  <c r="NU11" i="23"/>
  <c r="NX11" i="23"/>
  <c r="OA11" i="23"/>
  <c r="OD11" i="23"/>
  <c r="OG11" i="23"/>
  <c r="OJ11" i="23"/>
  <c r="OM11" i="23"/>
  <c r="OP11" i="23"/>
  <c r="OS11" i="23"/>
  <c r="OV11" i="23"/>
  <c r="OY11" i="23"/>
  <c r="PB11" i="23"/>
  <c r="PE11" i="23"/>
  <c r="PH11" i="23"/>
  <c r="PK11" i="23"/>
  <c r="PN11" i="23"/>
  <c r="PQ11" i="23"/>
  <c r="PT11" i="23"/>
  <c r="PW11" i="23"/>
  <c r="PZ11" i="23"/>
  <c r="QC11" i="23"/>
  <c r="QF11" i="23"/>
  <c r="QI11" i="23"/>
  <c r="NC12" i="23"/>
  <c r="NF12" i="23"/>
  <c r="NI12" i="23"/>
  <c r="NL12" i="23"/>
  <c r="NO12" i="23"/>
  <c r="NR12" i="23"/>
  <c r="NU12" i="23"/>
  <c r="NX12" i="23"/>
  <c r="OA12" i="23"/>
  <c r="OD12" i="23"/>
  <c r="OG12" i="23"/>
  <c r="OJ12" i="23"/>
  <c r="OM12" i="23"/>
  <c r="OP12" i="23"/>
  <c r="OS12" i="23"/>
  <c r="OV12" i="23"/>
  <c r="OY12" i="23"/>
  <c r="PB12" i="23"/>
  <c r="PE12" i="23"/>
  <c r="PH12" i="23"/>
  <c r="PK12" i="23"/>
  <c r="PN12" i="23"/>
  <c r="PQ12" i="23"/>
  <c r="PT12" i="23"/>
  <c r="PW12" i="23"/>
  <c r="PZ12" i="23"/>
  <c r="QC12" i="23"/>
  <c r="QF12" i="23"/>
  <c r="QI12" i="23"/>
  <c r="NC13" i="23"/>
  <c r="NF13" i="23"/>
  <c r="NI13" i="23"/>
  <c r="NL13" i="23"/>
  <c r="NO13" i="23"/>
  <c r="NR13" i="23"/>
  <c r="NU13" i="23"/>
  <c r="NX13" i="23"/>
  <c r="OA13" i="23"/>
  <c r="OD13" i="23"/>
  <c r="OG13" i="23"/>
  <c r="OJ13" i="23"/>
  <c r="OM13" i="23"/>
  <c r="OP13" i="23"/>
  <c r="OS13" i="23"/>
  <c r="OV13" i="23"/>
  <c r="OY13" i="23"/>
  <c r="PB13" i="23"/>
  <c r="PE13" i="23"/>
  <c r="PH13" i="23"/>
  <c r="PK13" i="23"/>
  <c r="PN13" i="23"/>
  <c r="PQ13" i="23"/>
  <c r="PT13" i="23"/>
  <c r="PW13" i="23"/>
  <c r="PZ13" i="23"/>
  <c r="QC13" i="23"/>
  <c r="QF13" i="23"/>
  <c r="QI13" i="23"/>
  <c r="NC14" i="23"/>
  <c r="NF14" i="23"/>
  <c r="NI14" i="23"/>
  <c r="NL14" i="23"/>
  <c r="NO14" i="23"/>
  <c r="NR14" i="23"/>
  <c r="NU14" i="23"/>
  <c r="NX14" i="23"/>
  <c r="OA14" i="23"/>
  <c r="OD14" i="23"/>
  <c r="OG14" i="23"/>
  <c r="OJ14" i="23"/>
  <c r="OM14" i="23"/>
  <c r="OP14" i="23"/>
  <c r="OS14" i="23"/>
  <c r="OV14" i="23"/>
  <c r="OY14" i="23"/>
  <c r="PB14" i="23"/>
  <c r="PE14" i="23"/>
  <c r="PH14" i="23"/>
  <c r="PK14" i="23"/>
  <c r="PN14" i="23"/>
  <c r="PQ14" i="23"/>
  <c r="PT14" i="23"/>
  <c r="PW14" i="23"/>
  <c r="PZ14" i="23"/>
  <c r="QC14" i="23"/>
  <c r="QF14" i="23"/>
  <c r="QI14" i="23"/>
  <c r="NC15" i="23"/>
  <c r="NF15" i="23"/>
  <c r="NI15" i="23"/>
  <c r="NL15" i="23"/>
  <c r="NO15" i="23"/>
  <c r="NR15" i="23"/>
  <c r="NU15" i="23"/>
  <c r="NX15" i="23"/>
  <c r="OA15" i="23"/>
  <c r="OD15" i="23"/>
  <c r="OG15" i="23"/>
  <c r="OJ15" i="23"/>
  <c r="OM15" i="23"/>
  <c r="OP15" i="23"/>
  <c r="OS15" i="23"/>
  <c r="OV15" i="23"/>
  <c r="OY15" i="23"/>
  <c r="PB15" i="23"/>
  <c r="PE15" i="23"/>
  <c r="PH15" i="23"/>
  <c r="PK15" i="23"/>
  <c r="PN15" i="23"/>
  <c r="PQ15" i="23"/>
  <c r="PT15" i="23"/>
  <c r="PW15" i="23"/>
  <c r="PZ15" i="23"/>
  <c r="QC15" i="23"/>
  <c r="QF15" i="23"/>
  <c r="QI15" i="23"/>
  <c r="NC16" i="23"/>
  <c r="NF16" i="23"/>
  <c r="NI16" i="23"/>
  <c r="NL16" i="23"/>
  <c r="NO16" i="23"/>
  <c r="NR16" i="23"/>
  <c r="NU16" i="23"/>
  <c r="NX16" i="23"/>
  <c r="OA16" i="23"/>
  <c r="OD16" i="23"/>
  <c r="OG16" i="23"/>
  <c r="OJ16" i="23"/>
  <c r="OM16" i="23"/>
  <c r="OP16" i="23"/>
  <c r="OS16" i="23"/>
  <c r="OV16" i="23"/>
  <c r="OY16" i="23"/>
  <c r="PB16" i="23"/>
  <c r="PE16" i="23"/>
  <c r="PH16" i="23"/>
  <c r="PK16" i="23"/>
  <c r="PN16" i="23"/>
  <c r="PQ16" i="23"/>
  <c r="PT16" i="23"/>
  <c r="PW16" i="23"/>
  <c r="PZ16" i="23"/>
  <c r="QC16" i="23"/>
  <c r="QF16" i="23"/>
  <c r="QI16" i="23"/>
  <c r="NC17" i="23"/>
  <c r="NF17" i="23"/>
  <c r="NI17" i="23"/>
  <c r="NL17" i="23"/>
  <c r="NO17" i="23"/>
  <c r="NR17" i="23"/>
  <c r="NU17" i="23"/>
  <c r="NX17" i="23"/>
  <c r="OA17" i="23"/>
  <c r="OD17" i="23"/>
  <c r="OG17" i="23"/>
  <c r="OJ17" i="23"/>
  <c r="OM17" i="23"/>
  <c r="OP17" i="23"/>
  <c r="OS17" i="23"/>
  <c r="OV17" i="23"/>
  <c r="OY17" i="23"/>
  <c r="PB17" i="23"/>
  <c r="PE17" i="23"/>
  <c r="PH17" i="23"/>
  <c r="PK17" i="23"/>
  <c r="PN17" i="23"/>
  <c r="PQ17" i="23"/>
  <c r="PT17" i="23"/>
  <c r="PW17" i="23"/>
  <c r="PZ17" i="23"/>
  <c r="QC17" i="23"/>
  <c r="QF17" i="23"/>
  <c r="QI17" i="23"/>
  <c r="NC18" i="23"/>
  <c r="NF18" i="23"/>
  <c r="NI18" i="23"/>
  <c r="NL18" i="23"/>
  <c r="NO18" i="23"/>
  <c r="NR18" i="23"/>
  <c r="NU18" i="23"/>
  <c r="NX18" i="23"/>
  <c r="OA18" i="23"/>
  <c r="OD18" i="23"/>
  <c r="OG18" i="23"/>
  <c r="OJ18" i="23"/>
  <c r="OM18" i="23"/>
  <c r="OP18" i="23"/>
  <c r="OS18" i="23"/>
  <c r="OV18" i="23"/>
  <c r="OY18" i="23"/>
  <c r="PB18" i="23"/>
  <c r="PE18" i="23"/>
  <c r="PH18" i="23"/>
  <c r="PK18" i="23"/>
  <c r="PN18" i="23"/>
  <c r="PQ18" i="23"/>
  <c r="PT18" i="23"/>
  <c r="PW18" i="23"/>
  <c r="PZ18" i="23"/>
  <c r="QC18" i="23"/>
  <c r="QF18" i="23"/>
  <c r="QI18" i="23"/>
  <c r="NC19" i="23"/>
  <c r="NF19" i="23"/>
  <c r="NI19" i="23"/>
  <c r="NL19" i="23"/>
  <c r="NO19" i="23"/>
  <c r="NR19" i="23"/>
  <c r="NU19" i="23"/>
  <c r="NX19" i="23"/>
  <c r="OA19" i="23"/>
  <c r="OD19" i="23"/>
  <c r="OG19" i="23"/>
  <c r="OJ19" i="23"/>
  <c r="OM19" i="23"/>
  <c r="OP19" i="23"/>
  <c r="OS19" i="23"/>
  <c r="OV19" i="23"/>
  <c r="OY19" i="23"/>
  <c r="PB19" i="23"/>
  <c r="PE19" i="23"/>
  <c r="PH19" i="23"/>
  <c r="PK19" i="23"/>
  <c r="PN19" i="23"/>
  <c r="PQ19" i="23"/>
  <c r="PT19" i="23"/>
  <c r="PW19" i="23"/>
  <c r="PZ19" i="23"/>
  <c r="QC19" i="23"/>
  <c r="QF19" i="23"/>
  <c r="QI19" i="23"/>
  <c r="NC20" i="23"/>
  <c r="NF20" i="23"/>
  <c r="NI20" i="23"/>
  <c r="NL20" i="23"/>
  <c r="NO20" i="23"/>
  <c r="NR20" i="23"/>
  <c r="NU20" i="23"/>
  <c r="NX20" i="23"/>
  <c r="OA20" i="23"/>
  <c r="OD20" i="23"/>
  <c r="OG20" i="23"/>
  <c r="OJ20" i="23"/>
  <c r="OM20" i="23"/>
  <c r="OP20" i="23"/>
  <c r="OS20" i="23"/>
  <c r="OV20" i="23"/>
  <c r="OY20" i="23"/>
  <c r="PB20" i="23"/>
  <c r="PE20" i="23"/>
  <c r="PH20" i="23"/>
  <c r="PK20" i="23"/>
  <c r="PN20" i="23"/>
  <c r="PQ20" i="23"/>
  <c r="PT20" i="23"/>
  <c r="PW20" i="23"/>
  <c r="PZ20" i="23"/>
  <c r="QC20" i="23"/>
  <c r="QF20" i="23"/>
  <c r="QI20" i="23"/>
  <c r="NC21" i="23"/>
  <c r="NF21" i="23"/>
  <c r="NI21" i="23"/>
  <c r="NL21" i="23"/>
  <c r="NO21" i="23"/>
  <c r="NR21" i="23"/>
  <c r="NU21" i="23"/>
  <c r="NX21" i="23"/>
  <c r="OA21" i="23"/>
  <c r="OD21" i="23"/>
  <c r="OG21" i="23"/>
  <c r="OJ21" i="23"/>
  <c r="OM21" i="23"/>
  <c r="OP21" i="23"/>
  <c r="OS21" i="23"/>
  <c r="OV21" i="23"/>
  <c r="OY21" i="23"/>
  <c r="PB21" i="23"/>
  <c r="PE21" i="23"/>
  <c r="PH21" i="23"/>
  <c r="PK21" i="23"/>
  <c r="PN21" i="23"/>
  <c r="PQ21" i="23"/>
  <c r="PT21" i="23"/>
  <c r="PW21" i="23"/>
  <c r="PZ21" i="23"/>
  <c r="QC21" i="23"/>
  <c r="QF21" i="23"/>
  <c r="QI21" i="23"/>
  <c r="NC22" i="23"/>
  <c r="NF22" i="23"/>
  <c r="NI22" i="23"/>
  <c r="NL22" i="23"/>
  <c r="NO22" i="23"/>
  <c r="NR22" i="23"/>
  <c r="NU22" i="23"/>
  <c r="NX22" i="23"/>
  <c r="OA22" i="23"/>
  <c r="OD22" i="23"/>
  <c r="OG22" i="23"/>
  <c r="OJ22" i="23"/>
  <c r="OM22" i="23"/>
  <c r="OP22" i="23"/>
  <c r="OS22" i="23"/>
  <c r="OV22" i="23"/>
  <c r="OY22" i="23"/>
  <c r="PB22" i="23"/>
  <c r="PE22" i="23"/>
  <c r="PH22" i="23"/>
  <c r="PK22" i="23"/>
  <c r="PN22" i="23"/>
  <c r="PQ22" i="23"/>
  <c r="PT22" i="23"/>
  <c r="PW22" i="23"/>
  <c r="PZ22" i="23"/>
  <c r="QC22" i="23"/>
  <c r="QF22" i="23"/>
  <c r="QI22" i="23"/>
  <c r="NC23" i="23"/>
  <c r="NF23" i="23"/>
  <c r="NI23" i="23"/>
  <c r="NL23" i="23"/>
  <c r="NO23" i="23"/>
  <c r="NR23" i="23"/>
  <c r="NU23" i="23"/>
  <c r="NX23" i="23"/>
  <c r="OA23" i="23"/>
  <c r="OD23" i="23"/>
  <c r="OG23" i="23"/>
  <c r="OJ23" i="23"/>
  <c r="OM23" i="23"/>
  <c r="OP23" i="23"/>
  <c r="OS23" i="23"/>
  <c r="OV23" i="23"/>
  <c r="OY23" i="23"/>
  <c r="PB23" i="23"/>
  <c r="PE23" i="23"/>
  <c r="PH23" i="23"/>
  <c r="PK23" i="23"/>
  <c r="PN23" i="23"/>
  <c r="PQ23" i="23"/>
  <c r="PT23" i="23"/>
  <c r="PW23" i="23"/>
  <c r="PZ23" i="23"/>
  <c r="QC23" i="23"/>
  <c r="QF23" i="23"/>
  <c r="QI23" i="23"/>
  <c r="NC24" i="23"/>
  <c r="NF24" i="23"/>
  <c r="NI24" i="23"/>
  <c r="NL24" i="23"/>
  <c r="NO24" i="23"/>
  <c r="NR24" i="23"/>
  <c r="NU24" i="23"/>
  <c r="NX24" i="23"/>
  <c r="OA24" i="23"/>
  <c r="OD24" i="23"/>
  <c r="OG24" i="23"/>
  <c r="OJ24" i="23"/>
  <c r="OM24" i="23"/>
  <c r="OP24" i="23"/>
  <c r="OS24" i="23"/>
  <c r="OV24" i="23"/>
  <c r="OY24" i="23"/>
  <c r="PB24" i="23"/>
  <c r="PE24" i="23"/>
  <c r="PH24" i="23"/>
  <c r="PK24" i="23"/>
  <c r="PN24" i="23"/>
  <c r="PQ24" i="23"/>
  <c r="PT24" i="23"/>
  <c r="PW24" i="23"/>
  <c r="PZ24" i="23"/>
  <c r="QC24" i="23"/>
  <c r="QF24" i="23"/>
  <c r="QI24" i="23"/>
  <c r="NC25" i="23"/>
  <c r="NF25" i="23"/>
  <c r="NI25" i="23"/>
  <c r="NL25" i="23"/>
  <c r="NO25" i="23"/>
  <c r="NR25" i="23"/>
  <c r="NU25" i="23"/>
  <c r="NX25" i="23"/>
  <c r="OA25" i="23"/>
  <c r="OD25" i="23"/>
  <c r="OG25" i="23"/>
  <c r="OJ25" i="23"/>
  <c r="OM25" i="23"/>
  <c r="OP25" i="23"/>
  <c r="OS25" i="23"/>
  <c r="OV25" i="23"/>
  <c r="OY25" i="23"/>
  <c r="PB25" i="23"/>
  <c r="PE25" i="23"/>
  <c r="PH25" i="23"/>
  <c r="PK25" i="23"/>
  <c r="PN25" i="23"/>
  <c r="PQ25" i="23"/>
  <c r="PT25" i="23"/>
  <c r="PW25" i="23"/>
  <c r="PZ25" i="23"/>
  <c r="QC25" i="23"/>
  <c r="QF25" i="23"/>
  <c r="QI25" i="23"/>
  <c r="NC26" i="23"/>
  <c r="NF26" i="23"/>
  <c r="NI26" i="23"/>
  <c r="NL26" i="23"/>
  <c r="NO26" i="23"/>
  <c r="NR26" i="23"/>
  <c r="NU26" i="23"/>
  <c r="NX26" i="23"/>
  <c r="OA26" i="23"/>
  <c r="OD26" i="23"/>
  <c r="OG26" i="23"/>
  <c r="OJ26" i="23"/>
  <c r="OM26" i="23"/>
  <c r="OP26" i="23"/>
  <c r="OS26" i="23"/>
  <c r="OV26" i="23"/>
  <c r="OY26" i="23"/>
  <c r="PB26" i="23"/>
  <c r="PE26" i="23"/>
  <c r="PH26" i="23"/>
  <c r="PK26" i="23"/>
  <c r="PN26" i="23"/>
  <c r="PQ26" i="23"/>
  <c r="PT26" i="23"/>
  <c r="PW26" i="23"/>
  <c r="PZ26" i="23"/>
  <c r="QC26" i="23"/>
  <c r="QF26" i="23"/>
  <c r="QI26" i="23"/>
  <c r="NC27" i="23"/>
  <c r="NF27" i="23"/>
  <c r="NI27" i="23"/>
  <c r="NL27" i="23"/>
  <c r="NO27" i="23"/>
  <c r="NR27" i="23"/>
  <c r="NU27" i="23"/>
  <c r="NX27" i="23"/>
  <c r="OA27" i="23"/>
  <c r="OD27" i="23"/>
  <c r="OG27" i="23"/>
  <c r="OJ27" i="23"/>
  <c r="OM27" i="23"/>
  <c r="OP27" i="23"/>
  <c r="OS27" i="23"/>
  <c r="OV27" i="23"/>
  <c r="OY27" i="23"/>
  <c r="PB27" i="23"/>
  <c r="PE27" i="23"/>
  <c r="PH27" i="23"/>
  <c r="PK27" i="23"/>
  <c r="PN27" i="23"/>
  <c r="PQ27" i="23"/>
  <c r="PT27" i="23"/>
  <c r="PW27" i="23"/>
  <c r="PZ27" i="23"/>
  <c r="QC27" i="23"/>
  <c r="QF27" i="23"/>
  <c r="QI27" i="23"/>
  <c r="NC28" i="23"/>
  <c r="NF28" i="23"/>
  <c r="NI28" i="23"/>
  <c r="NL28" i="23"/>
  <c r="NO28" i="23"/>
  <c r="NR28" i="23"/>
  <c r="NU28" i="23"/>
  <c r="NX28" i="23"/>
  <c r="OA28" i="23"/>
  <c r="OD28" i="23"/>
  <c r="OG28" i="23"/>
  <c r="OJ28" i="23"/>
  <c r="OM28" i="23"/>
  <c r="OP28" i="23"/>
  <c r="OS28" i="23"/>
  <c r="OV28" i="23"/>
  <c r="OY28" i="23"/>
  <c r="PB28" i="23"/>
  <c r="PE28" i="23"/>
  <c r="PH28" i="23"/>
  <c r="PK28" i="23"/>
  <c r="PN28" i="23"/>
  <c r="PQ28" i="23"/>
  <c r="PT28" i="23"/>
  <c r="PW28" i="23"/>
  <c r="PZ28" i="23"/>
  <c r="QC28" i="23"/>
  <c r="QF28" i="23"/>
  <c r="QI28" i="23"/>
  <c r="NC29" i="23"/>
  <c r="NF29" i="23"/>
  <c r="NI29" i="23"/>
  <c r="NL29" i="23"/>
  <c r="NO29" i="23"/>
  <c r="NR29" i="23"/>
  <c r="NU29" i="23"/>
  <c r="NX29" i="23"/>
  <c r="OA29" i="23"/>
  <c r="OD29" i="23"/>
  <c r="OG29" i="23"/>
  <c r="OJ29" i="23"/>
  <c r="OM29" i="23"/>
  <c r="OP29" i="23"/>
  <c r="OS29" i="23"/>
  <c r="OV29" i="23"/>
  <c r="OY29" i="23"/>
  <c r="PB29" i="23"/>
  <c r="PE29" i="23"/>
  <c r="PH29" i="23"/>
  <c r="PK29" i="23"/>
  <c r="PN29" i="23"/>
  <c r="PQ29" i="23"/>
  <c r="PT29" i="23"/>
  <c r="PW29" i="23"/>
  <c r="PZ29" i="23"/>
  <c r="QC29" i="23"/>
  <c r="QF29" i="23"/>
  <c r="QI29" i="23"/>
  <c r="NC30" i="23"/>
  <c r="NF30" i="23"/>
  <c r="NI30" i="23"/>
  <c r="NL30" i="23"/>
  <c r="NO30" i="23"/>
  <c r="NR30" i="23"/>
  <c r="NU30" i="23"/>
  <c r="NX30" i="23"/>
  <c r="OA30" i="23"/>
  <c r="OD30" i="23"/>
  <c r="OG30" i="23"/>
  <c r="OJ30" i="23"/>
  <c r="OM30" i="23"/>
  <c r="OP30" i="23"/>
  <c r="OS30" i="23"/>
  <c r="OV30" i="23"/>
  <c r="OY30" i="23"/>
  <c r="PB30" i="23"/>
  <c r="PE30" i="23"/>
  <c r="PH30" i="23"/>
  <c r="PK30" i="23"/>
  <c r="PN30" i="23"/>
  <c r="PQ30" i="23"/>
  <c r="PT30" i="23"/>
  <c r="PW30" i="23"/>
  <c r="PZ30" i="23"/>
  <c r="QC30" i="23"/>
  <c r="QF30" i="23"/>
  <c r="QI30" i="23"/>
  <c r="NC31" i="23"/>
  <c r="NF31" i="23"/>
  <c r="NI31" i="23"/>
  <c r="NL31" i="23"/>
  <c r="NO31" i="23"/>
  <c r="NR31" i="23"/>
  <c r="NU31" i="23"/>
  <c r="NX31" i="23"/>
  <c r="OA31" i="23"/>
  <c r="OD31" i="23"/>
  <c r="OG31" i="23"/>
  <c r="OJ31" i="23"/>
  <c r="OM31" i="23"/>
  <c r="OP31" i="23"/>
  <c r="OS31" i="23"/>
  <c r="OV31" i="23"/>
  <c r="OY31" i="23"/>
  <c r="PB31" i="23"/>
  <c r="PE31" i="23"/>
  <c r="PH31" i="23"/>
  <c r="PK31" i="23"/>
  <c r="PN31" i="23"/>
  <c r="PQ31" i="23"/>
  <c r="PT31" i="23"/>
  <c r="PW31" i="23"/>
  <c r="PZ31" i="23"/>
  <c r="QC31" i="23"/>
  <c r="QF31" i="23"/>
  <c r="QI31" i="23"/>
  <c r="NC32" i="23"/>
  <c r="NF32" i="23"/>
  <c r="NI32" i="23"/>
  <c r="NL32" i="23"/>
  <c r="NO32" i="23"/>
  <c r="NR32" i="23"/>
  <c r="NU32" i="23"/>
  <c r="NX32" i="23"/>
  <c r="OA32" i="23"/>
  <c r="OD32" i="23"/>
  <c r="OG32" i="23"/>
  <c r="OJ32" i="23"/>
  <c r="OM32" i="23"/>
  <c r="OP32" i="23"/>
  <c r="OS32" i="23"/>
  <c r="OV32" i="23"/>
  <c r="OY32" i="23"/>
  <c r="PB32" i="23"/>
  <c r="PE32" i="23"/>
  <c r="PH32" i="23"/>
  <c r="PK32" i="23"/>
  <c r="PN32" i="23"/>
  <c r="PQ32" i="23"/>
  <c r="PT32" i="23"/>
  <c r="PW32" i="23"/>
  <c r="PZ32" i="23"/>
  <c r="QC32" i="23"/>
  <c r="QF32" i="23"/>
  <c r="QI32" i="23"/>
  <c r="NC33" i="23"/>
  <c r="NF33" i="23"/>
  <c r="NI33" i="23"/>
  <c r="NL33" i="23"/>
  <c r="NO33" i="23"/>
  <c r="NR33" i="23"/>
  <c r="NU33" i="23"/>
  <c r="NX33" i="23"/>
  <c r="OA33" i="23"/>
  <c r="OD33" i="23"/>
  <c r="OG33" i="23"/>
  <c r="OJ33" i="23"/>
  <c r="OM33" i="23"/>
  <c r="OP33" i="23"/>
  <c r="OS33" i="23"/>
  <c r="OV33" i="23"/>
  <c r="OY33" i="23"/>
  <c r="PB33" i="23"/>
  <c r="PE33" i="23"/>
  <c r="PH33" i="23"/>
  <c r="PK33" i="23"/>
  <c r="PN33" i="23"/>
  <c r="PQ33" i="23"/>
  <c r="PT33" i="23"/>
  <c r="PW33" i="23"/>
  <c r="PZ33" i="23"/>
  <c r="QC33" i="23"/>
  <c r="QF33" i="23"/>
  <c r="QI33" i="23"/>
  <c r="NC34" i="23"/>
  <c r="NF34" i="23"/>
  <c r="NI34" i="23"/>
  <c r="NL34" i="23"/>
  <c r="NO34" i="23"/>
  <c r="NR34" i="23"/>
  <c r="NU34" i="23"/>
  <c r="NX34" i="23"/>
  <c r="OA34" i="23"/>
  <c r="OD34" i="23"/>
  <c r="OG34" i="23"/>
  <c r="OJ34" i="23"/>
  <c r="OM34" i="23"/>
  <c r="OP34" i="23"/>
  <c r="OS34" i="23"/>
  <c r="OV34" i="23"/>
  <c r="OY34" i="23"/>
  <c r="PB34" i="23"/>
  <c r="PE34" i="23"/>
  <c r="PH34" i="23"/>
  <c r="PK34" i="23"/>
  <c r="PN34" i="23"/>
  <c r="PQ34" i="23"/>
  <c r="PT34" i="23"/>
  <c r="PW34" i="23"/>
  <c r="PZ34" i="23"/>
  <c r="QC34" i="23"/>
  <c r="QF34" i="23"/>
  <c r="QI34" i="23"/>
  <c r="NC35" i="23"/>
  <c r="NF35" i="23"/>
  <c r="NI35" i="23"/>
  <c r="NL35" i="23"/>
  <c r="NO35" i="23"/>
  <c r="NR35" i="23"/>
  <c r="NU35" i="23"/>
  <c r="NX35" i="23"/>
  <c r="OA35" i="23"/>
  <c r="OD35" i="23"/>
  <c r="OG35" i="23"/>
  <c r="OJ35" i="23"/>
  <c r="OM35" i="23"/>
  <c r="OP35" i="23"/>
  <c r="OS35" i="23"/>
  <c r="OV35" i="23"/>
  <c r="OY35" i="23"/>
  <c r="PB35" i="23"/>
  <c r="PE35" i="23"/>
  <c r="PH35" i="23"/>
  <c r="PK35" i="23"/>
  <c r="PN35" i="23"/>
  <c r="PQ35" i="23"/>
  <c r="PT35" i="23"/>
  <c r="PW35" i="23"/>
  <c r="PZ35" i="23"/>
  <c r="QC35" i="23"/>
  <c r="QF35" i="23"/>
  <c r="QI35" i="23"/>
  <c r="NC36" i="23"/>
  <c r="NF36" i="23"/>
  <c r="NI36" i="23"/>
  <c r="NL36" i="23"/>
  <c r="NO36" i="23"/>
  <c r="NR36" i="23"/>
  <c r="NU36" i="23"/>
  <c r="NX36" i="23"/>
  <c r="OA36" i="23"/>
  <c r="OD36" i="23"/>
  <c r="OG36" i="23"/>
  <c r="OJ36" i="23"/>
  <c r="OM36" i="23"/>
  <c r="OP36" i="23"/>
  <c r="OS36" i="23"/>
  <c r="OV36" i="23"/>
  <c r="OY36" i="23"/>
  <c r="PB36" i="23"/>
  <c r="PE36" i="23"/>
  <c r="PH36" i="23"/>
  <c r="PK36" i="23"/>
  <c r="PN36" i="23"/>
  <c r="PQ36" i="23"/>
  <c r="PT36" i="23"/>
  <c r="PW36" i="23"/>
  <c r="PZ36" i="23"/>
  <c r="QC36" i="23"/>
  <c r="QF36" i="23"/>
  <c r="QI36" i="23"/>
  <c r="NC37" i="23"/>
  <c r="NF37" i="23"/>
  <c r="NI37" i="23"/>
  <c r="NL37" i="23"/>
  <c r="NO37" i="23"/>
  <c r="NR37" i="23"/>
  <c r="NU37" i="23"/>
  <c r="NX37" i="23"/>
  <c r="OA37" i="23"/>
  <c r="OD37" i="23"/>
  <c r="OG37" i="23"/>
  <c r="OJ37" i="23"/>
  <c r="OM37" i="23"/>
  <c r="OP37" i="23"/>
  <c r="OS37" i="23"/>
  <c r="OV37" i="23"/>
  <c r="OY37" i="23"/>
  <c r="PB37" i="23"/>
  <c r="PE37" i="23"/>
  <c r="PH37" i="23"/>
  <c r="PK37" i="23"/>
  <c r="PN37" i="23"/>
  <c r="PQ37" i="23"/>
  <c r="PT37" i="23"/>
  <c r="PW37" i="23"/>
  <c r="PZ37" i="23"/>
  <c r="QC37" i="23"/>
  <c r="QF37" i="23"/>
  <c r="QI37" i="23"/>
  <c r="NC38" i="23"/>
  <c r="NF38" i="23"/>
  <c r="NI38" i="23"/>
  <c r="NL38" i="23"/>
  <c r="NO38" i="23"/>
  <c r="NR38" i="23"/>
  <c r="NU38" i="23"/>
  <c r="NX38" i="23"/>
  <c r="OA38" i="23"/>
  <c r="OD38" i="23"/>
  <c r="OG38" i="23"/>
  <c r="OJ38" i="23"/>
  <c r="OM38" i="23"/>
  <c r="OP38" i="23"/>
  <c r="OS38" i="23"/>
  <c r="OV38" i="23"/>
  <c r="OY38" i="23"/>
  <c r="PB38" i="23"/>
  <c r="PE38" i="23"/>
  <c r="PH38" i="23"/>
  <c r="PK38" i="23"/>
  <c r="PN38" i="23"/>
  <c r="PQ38" i="23"/>
  <c r="PT38" i="23"/>
  <c r="PW38" i="23"/>
  <c r="PZ38" i="23"/>
  <c r="QC38" i="23"/>
  <c r="QF38" i="23"/>
  <c r="QI38" i="23"/>
  <c r="NC39" i="23"/>
  <c r="NF39" i="23"/>
  <c r="NI39" i="23"/>
  <c r="NL39" i="23"/>
  <c r="NO39" i="23"/>
  <c r="NR39" i="23"/>
  <c r="NU39" i="23"/>
  <c r="NX39" i="23"/>
  <c r="OA39" i="23"/>
  <c r="OD39" i="23"/>
  <c r="OG39" i="23"/>
  <c r="OJ39" i="23"/>
  <c r="OM39" i="23"/>
  <c r="OP39" i="23"/>
  <c r="OS39" i="23"/>
  <c r="OV39" i="23"/>
  <c r="OY39" i="23"/>
  <c r="PB39" i="23"/>
  <c r="PE39" i="23"/>
  <c r="PH39" i="23"/>
  <c r="PK39" i="23"/>
  <c r="PN39" i="23"/>
  <c r="PQ39" i="23"/>
  <c r="PT39" i="23"/>
  <c r="PW39" i="23"/>
  <c r="PZ39" i="23"/>
  <c r="QC39" i="23"/>
  <c r="QF39" i="23"/>
  <c r="QI39" i="23"/>
  <c r="NC40" i="23"/>
  <c r="NF40" i="23"/>
  <c r="NI40" i="23"/>
  <c r="NL40" i="23"/>
  <c r="NO40" i="23"/>
  <c r="NR40" i="23"/>
  <c r="NU40" i="23"/>
  <c r="NX40" i="23"/>
  <c r="OA40" i="23"/>
  <c r="OD40" i="23"/>
  <c r="OG40" i="23"/>
  <c r="OJ40" i="23"/>
  <c r="OM40" i="23"/>
  <c r="OP40" i="23"/>
  <c r="OS40" i="23"/>
  <c r="OV40" i="23"/>
  <c r="OY40" i="23"/>
  <c r="PB40" i="23"/>
  <c r="PE40" i="23"/>
  <c r="PH40" i="23"/>
  <c r="PK40" i="23"/>
  <c r="PN40" i="23"/>
  <c r="PQ40" i="23"/>
  <c r="PT40" i="23"/>
  <c r="PW40" i="23"/>
  <c r="PZ40" i="23"/>
  <c r="QC40" i="23"/>
  <c r="QF40" i="23"/>
  <c r="QI40" i="23"/>
  <c r="NC41" i="23"/>
  <c r="NF41" i="23"/>
  <c r="NI41" i="23"/>
  <c r="NL41" i="23"/>
  <c r="NO41" i="23"/>
  <c r="NR41" i="23"/>
  <c r="NU41" i="23"/>
  <c r="NX41" i="23"/>
  <c r="OA41" i="23"/>
  <c r="OD41" i="23"/>
  <c r="OG41" i="23"/>
  <c r="OJ41" i="23"/>
  <c r="OM41" i="23"/>
  <c r="OP41" i="23"/>
  <c r="OS41" i="23"/>
  <c r="OV41" i="23"/>
  <c r="OY41" i="23"/>
  <c r="PB41" i="23"/>
  <c r="PE41" i="23"/>
  <c r="PH41" i="23"/>
  <c r="PK41" i="23"/>
  <c r="PN41" i="23"/>
  <c r="PQ41" i="23"/>
  <c r="PT41" i="23"/>
  <c r="PW41" i="23"/>
  <c r="PZ41" i="23"/>
  <c r="QC41" i="23"/>
  <c r="QF41" i="23"/>
  <c r="QI41" i="23"/>
  <c r="NC42" i="23"/>
  <c r="NF42" i="23"/>
  <c r="NI42" i="23"/>
  <c r="NL42" i="23"/>
  <c r="NO42" i="23"/>
  <c r="NR42" i="23"/>
  <c r="NU42" i="23"/>
  <c r="NX42" i="23"/>
  <c r="OA42" i="23"/>
  <c r="OD42" i="23"/>
  <c r="OG42" i="23"/>
  <c r="OJ42" i="23"/>
  <c r="OM42" i="23"/>
  <c r="OP42" i="23"/>
  <c r="OS42" i="23"/>
  <c r="OV42" i="23"/>
  <c r="OY42" i="23"/>
  <c r="PB42" i="23"/>
  <c r="PE42" i="23"/>
  <c r="PH42" i="23"/>
  <c r="PK42" i="23"/>
  <c r="PN42" i="23"/>
  <c r="PQ42" i="23"/>
  <c r="PT42" i="23"/>
  <c r="PW42" i="23"/>
  <c r="PZ42" i="23"/>
  <c r="QC42" i="23"/>
  <c r="QF42" i="23"/>
  <c r="QI42" i="23"/>
  <c r="NC43" i="23"/>
  <c r="NF43" i="23"/>
  <c r="NI43" i="23"/>
  <c r="NL43" i="23"/>
  <c r="NO43" i="23"/>
  <c r="NR43" i="23"/>
  <c r="NU43" i="23"/>
  <c r="NX43" i="23"/>
  <c r="OA43" i="23"/>
  <c r="OD43" i="23"/>
  <c r="OG43" i="23"/>
  <c r="OJ43" i="23"/>
  <c r="OM43" i="23"/>
  <c r="OP43" i="23"/>
  <c r="OS43" i="23"/>
  <c r="OV43" i="23"/>
  <c r="OY43" i="23"/>
  <c r="PB43" i="23"/>
  <c r="PE43" i="23"/>
  <c r="PH43" i="23"/>
  <c r="PK43" i="23"/>
  <c r="PN43" i="23"/>
  <c r="PQ43" i="23"/>
  <c r="PT43" i="23"/>
  <c r="PW43" i="23"/>
  <c r="PZ43" i="23"/>
  <c r="QC43" i="23"/>
  <c r="QF43" i="23"/>
  <c r="QI43" i="23"/>
  <c r="NC44" i="23"/>
  <c r="NF44" i="23"/>
  <c r="NI44" i="23"/>
  <c r="NL44" i="23"/>
  <c r="NO44" i="23"/>
  <c r="NR44" i="23"/>
  <c r="NU44" i="23"/>
  <c r="NX44" i="23"/>
  <c r="OA44" i="23"/>
  <c r="OD44" i="23"/>
  <c r="OG44" i="23"/>
  <c r="OJ44" i="23"/>
  <c r="OM44" i="23"/>
  <c r="OP44" i="23"/>
  <c r="OS44" i="23"/>
  <c r="OV44" i="23"/>
  <c r="OY44" i="23"/>
  <c r="PB44" i="23"/>
  <c r="PE44" i="23"/>
  <c r="PH44" i="23"/>
  <c r="PK44" i="23"/>
  <c r="PN44" i="23"/>
  <c r="PQ44" i="23"/>
  <c r="PT44" i="23"/>
  <c r="PW44" i="23"/>
  <c r="PZ44" i="23"/>
  <c r="QC44" i="23"/>
  <c r="QF44" i="23"/>
  <c r="QI44" i="23"/>
  <c r="NC45" i="23"/>
  <c r="NF45" i="23"/>
  <c r="NI45" i="23"/>
  <c r="NL45" i="23"/>
  <c r="NO45" i="23"/>
  <c r="NR45" i="23"/>
  <c r="NU45" i="23"/>
  <c r="NX45" i="23"/>
  <c r="OA45" i="23"/>
  <c r="OD45" i="23"/>
  <c r="OG45" i="23"/>
  <c r="OJ45" i="23"/>
  <c r="OM45" i="23"/>
  <c r="OP45" i="23"/>
  <c r="OS45" i="23"/>
  <c r="OV45" i="23"/>
  <c r="OY45" i="23"/>
  <c r="PB45" i="23"/>
  <c r="PE45" i="23"/>
  <c r="PH45" i="23"/>
  <c r="PK45" i="23"/>
  <c r="PN45" i="23"/>
  <c r="PQ45" i="23"/>
  <c r="PT45" i="23"/>
  <c r="PW45" i="23"/>
  <c r="PZ45" i="23"/>
  <c r="QC45" i="23"/>
  <c r="QF45" i="23"/>
  <c r="QI45" i="23"/>
  <c r="NC46" i="23"/>
  <c r="NF46" i="23"/>
  <c r="NI46" i="23"/>
  <c r="NL46" i="23"/>
  <c r="NO46" i="23"/>
  <c r="NR46" i="23"/>
  <c r="NU46" i="23"/>
  <c r="NX46" i="23"/>
  <c r="OA46" i="23"/>
  <c r="OD46" i="23"/>
  <c r="OG46" i="23"/>
  <c r="OJ46" i="23"/>
  <c r="OM46" i="23"/>
  <c r="OP46" i="23"/>
  <c r="OS46" i="23"/>
  <c r="OV46" i="23"/>
  <c r="OY46" i="23"/>
  <c r="PB46" i="23"/>
  <c r="PE46" i="23"/>
  <c r="PH46" i="23"/>
  <c r="PK46" i="23"/>
  <c r="PN46" i="23"/>
  <c r="PQ46" i="23"/>
  <c r="PT46" i="23"/>
  <c r="PW46" i="23"/>
  <c r="PZ46" i="23"/>
  <c r="QC46" i="23"/>
  <c r="QF46" i="23"/>
  <c r="QI46" i="23"/>
  <c r="NC47" i="23"/>
  <c r="NF47" i="23"/>
  <c r="NI47" i="23"/>
  <c r="NL47" i="23"/>
  <c r="NO47" i="23"/>
  <c r="NR47" i="23"/>
  <c r="NU47" i="23"/>
  <c r="NX47" i="23"/>
  <c r="OA47" i="23"/>
  <c r="OD47" i="23"/>
  <c r="OG47" i="23"/>
  <c r="OJ47" i="23"/>
  <c r="OM47" i="23"/>
  <c r="OP47" i="23"/>
  <c r="OS47" i="23"/>
  <c r="OV47" i="23"/>
  <c r="OY47" i="23"/>
  <c r="PB47" i="23"/>
  <c r="PE47" i="23"/>
  <c r="PH47" i="23"/>
  <c r="PK47" i="23"/>
  <c r="PN47" i="23"/>
  <c r="PQ47" i="23"/>
  <c r="PT47" i="23"/>
  <c r="PW47" i="23"/>
  <c r="PZ47" i="23"/>
  <c r="QC47" i="23"/>
  <c r="QF47" i="23"/>
  <c r="QI47" i="23"/>
  <c r="NC48" i="23"/>
  <c r="NF48" i="23"/>
  <c r="NI48" i="23"/>
  <c r="NL48" i="23"/>
  <c r="NO48" i="23"/>
  <c r="NR48" i="23"/>
  <c r="NU48" i="23"/>
  <c r="NX48" i="23"/>
  <c r="OA48" i="23"/>
  <c r="OD48" i="23"/>
  <c r="OG48" i="23"/>
  <c r="OJ48" i="23"/>
  <c r="OM48" i="23"/>
  <c r="OP48" i="23"/>
  <c r="OS48" i="23"/>
  <c r="OV48" i="23"/>
  <c r="OY48" i="23"/>
  <c r="PB48" i="23"/>
  <c r="PE48" i="23"/>
  <c r="PH48" i="23"/>
  <c r="PK48" i="23"/>
  <c r="PN48" i="23"/>
  <c r="PQ48" i="23"/>
  <c r="PT48" i="23"/>
  <c r="PW48" i="23"/>
  <c r="PZ48" i="23"/>
  <c r="QC48" i="23"/>
  <c r="QF48" i="23"/>
  <c r="QI48" i="23"/>
  <c r="NC49" i="23"/>
  <c r="NF49" i="23"/>
  <c r="NI49" i="23"/>
  <c r="NL49" i="23"/>
  <c r="NO49" i="23"/>
  <c r="NR49" i="23"/>
  <c r="NU49" i="23"/>
  <c r="NX49" i="23"/>
  <c r="OA49" i="23"/>
  <c r="OD49" i="23"/>
  <c r="OG49" i="23"/>
  <c r="OJ49" i="23"/>
  <c r="OM49" i="23"/>
  <c r="OP49" i="23"/>
  <c r="OS49" i="23"/>
  <c r="OV49" i="23"/>
  <c r="OY49" i="23"/>
  <c r="PB49" i="23"/>
  <c r="PE49" i="23"/>
  <c r="PH49" i="23"/>
  <c r="PK49" i="23"/>
  <c r="PN49" i="23"/>
  <c r="PQ49" i="23"/>
  <c r="PT49" i="23"/>
  <c r="PW49" i="23"/>
  <c r="PZ49" i="23"/>
  <c r="QC49" i="23"/>
  <c r="QF49" i="23"/>
  <c r="QI49" i="23"/>
  <c r="NC50" i="23"/>
  <c r="NF50" i="23"/>
  <c r="NI50" i="23"/>
  <c r="NL50" i="23"/>
  <c r="NO50" i="23"/>
  <c r="NR50" i="23"/>
  <c r="NU50" i="23"/>
  <c r="NX50" i="23"/>
  <c r="OA50" i="23"/>
  <c r="OD50" i="23"/>
  <c r="OG50" i="23"/>
  <c r="OJ50" i="23"/>
  <c r="OM50" i="23"/>
  <c r="OP50" i="23"/>
  <c r="OS50" i="23"/>
  <c r="OV50" i="23"/>
  <c r="OY50" i="23"/>
  <c r="PB50" i="23"/>
  <c r="PE50" i="23"/>
  <c r="PH50" i="23"/>
  <c r="PK50" i="23"/>
  <c r="PN50" i="23"/>
  <c r="PQ50" i="23"/>
  <c r="PT50" i="23"/>
  <c r="PW50" i="23"/>
  <c r="PZ50" i="23"/>
  <c r="QC50" i="23"/>
  <c r="QF50" i="23"/>
  <c r="QI50" i="23"/>
  <c r="NC51" i="23"/>
  <c r="NF51" i="23"/>
  <c r="NI51" i="23"/>
  <c r="NL51" i="23"/>
  <c r="NO51" i="23"/>
  <c r="NR51" i="23"/>
  <c r="NU51" i="23"/>
  <c r="NX51" i="23"/>
  <c r="OA51" i="23"/>
  <c r="OD51" i="23"/>
  <c r="OG51" i="23"/>
  <c r="OJ51" i="23"/>
  <c r="OM51" i="23"/>
  <c r="OP51" i="23"/>
  <c r="OS51" i="23"/>
  <c r="OV51" i="23"/>
  <c r="OY51" i="23"/>
  <c r="PB51" i="23"/>
  <c r="PE51" i="23"/>
  <c r="PH51" i="23"/>
  <c r="PK51" i="23"/>
  <c r="PN51" i="23"/>
  <c r="PQ51" i="23"/>
  <c r="PT51" i="23"/>
  <c r="PW51" i="23"/>
  <c r="PZ51" i="23"/>
  <c r="QC51" i="23"/>
  <c r="QF51" i="23"/>
  <c r="QI51" i="23"/>
  <c r="NC52" i="23"/>
  <c r="NF52" i="23"/>
  <c r="NI52" i="23"/>
  <c r="NL52" i="23"/>
  <c r="NO52" i="23"/>
  <c r="NR52" i="23"/>
  <c r="NU52" i="23"/>
  <c r="NX52" i="23"/>
  <c r="OA52" i="23"/>
  <c r="OD52" i="23"/>
  <c r="OG52" i="23"/>
  <c r="OJ52" i="23"/>
  <c r="OM52" i="23"/>
  <c r="OP52" i="23"/>
  <c r="OS52" i="23"/>
  <c r="OV52" i="23"/>
  <c r="OY52" i="23"/>
  <c r="PB52" i="23"/>
  <c r="PE52" i="23"/>
  <c r="PH52" i="23"/>
  <c r="PK52" i="23"/>
  <c r="PN52" i="23"/>
  <c r="PQ52" i="23"/>
  <c r="PT52" i="23"/>
  <c r="PW52" i="23"/>
  <c r="PZ52" i="23"/>
  <c r="QC52" i="23"/>
  <c r="QF52" i="23"/>
  <c r="QI52" i="23"/>
  <c r="NC53" i="23"/>
  <c r="NF53" i="23"/>
  <c r="NI53" i="23"/>
  <c r="NL53" i="23"/>
  <c r="NO53" i="23"/>
  <c r="NR53" i="23"/>
  <c r="NU53" i="23"/>
  <c r="NX53" i="23"/>
  <c r="OA53" i="23"/>
  <c r="OD53" i="23"/>
  <c r="OG53" i="23"/>
  <c r="OJ53" i="23"/>
  <c r="OM53" i="23"/>
  <c r="OP53" i="23"/>
  <c r="OS53" i="23"/>
  <c r="OV53" i="23"/>
  <c r="OY53" i="23"/>
  <c r="PB53" i="23"/>
  <c r="PE53" i="23"/>
  <c r="PH53" i="23"/>
  <c r="PK53" i="23"/>
  <c r="PN53" i="23"/>
  <c r="PQ53" i="23"/>
  <c r="PT53" i="23"/>
  <c r="PW53" i="23"/>
  <c r="PZ53" i="23"/>
  <c r="QC53" i="23"/>
  <c r="QF53" i="23"/>
  <c r="QI53" i="23"/>
  <c r="NC54" i="23"/>
  <c r="NF54" i="23"/>
  <c r="NI54" i="23"/>
  <c r="NL54" i="23"/>
  <c r="NO54" i="23"/>
  <c r="NR54" i="23"/>
  <c r="NU54" i="23"/>
  <c r="NX54" i="23"/>
  <c r="OA54" i="23"/>
  <c r="OD54" i="23"/>
  <c r="OG54" i="23"/>
  <c r="OJ54" i="23"/>
  <c r="OM54" i="23"/>
  <c r="OP54" i="23"/>
  <c r="OS54" i="23"/>
  <c r="OV54" i="23"/>
  <c r="OY54" i="23"/>
  <c r="PB54" i="23"/>
  <c r="PE54" i="23"/>
  <c r="PH54" i="23"/>
  <c r="PK54" i="23"/>
  <c r="PN54" i="23"/>
  <c r="PQ54" i="23"/>
  <c r="PT54" i="23"/>
  <c r="PW54" i="23"/>
  <c r="PZ54" i="23"/>
  <c r="QC54" i="23"/>
  <c r="QF54" i="23"/>
  <c r="QI54" i="23"/>
  <c r="NC55" i="23"/>
  <c r="NF55" i="23"/>
  <c r="NI55" i="23"/>
  <c r="NL55" i="23"/>
  <c r="NO55" i="23"/>
  <c r="NR55" i="23"/>
  <c r="NU55" i="23"/>
  <c r="NX55" i="23"/>
  <c r="OA55" i="23"/>
  <c r="OD55" i="23"/>
  <c r="OG55" i="23"/>
  <c r="OJ55" i="23"/>
  <c r="OM55" i="23"/>
  <c r="OP55" i="23"/>
  <c r="OS55" i="23"/>
  <c r="OV55" i="23"/>
  <c r="OY55" i="23"/>
  <c r="PB55" i="23"/>
  <c r="PE55" i="23"/>
  <c r="PH55" i="23"/>
  <c r="PK55" i="23"/>
  <c r="PN55" i="23"/>
  <c r="PQ55" i="23"/>
  <c r="PT55" i="23"/>
  <c r="PW55" i="23"/>
  <c r="PZ55" i="23"/>
  <c r="QC55" i="23"/>
  <c r="QF55" i="23"/>
  <c r="QI55" i="23"/>
  <c r="NC56" i="23"/>
  <c r="NF56" i="23"/>
  <c r="NI56" i="23"/>
  <c r="NL56" i="23"/>
  <c r="NO56" i="23"/>
  <c r="NR56" i="23"/>
  <c r="NU56" i="23"/>
  <c r="NX56" i="23"/>
  <c r="OA56" i="23"/>
  <c r="OD56" i="23"/>
  <c r="OG56" i="23"/>
  <c r="OJ56" i="23"/>
  <c r="OM56" i="23"/>
  <c r="OP56" i="23"/>
  <c r="OS56" i="23"/>
  <c r="OV56" i="23"/>
  <c r="OY56" i="23"/>
  <c r="PB56" i="23"/>
  <c r="PE56" i="23"/>
  <c r="PH56" i="23"/>
  <c r="PK56" i="23"/>
  <c r="PN56" i="23"/>
  <c r="PQ56" i="23"/>
  <c r="PT56" i="23"/>
  <c r="PW56" i="23"/>
  <c r="PZ56" i="23"/>
  <c r="QC56" i="23"/>
  <c r="QF56" i="23"/>
  <c r="QI56" i="23"/>
  <c r="NC57" i="23"/>
  <c r="NF57" i="23"/>
  <c r="NI57" i="23"/>
  <c r="NL57" i="23"/>
  <c r="NO57" i="23"/>
  <c r="NR57" i="23"/>
  <c r="NU57" i="23"/>
  <c r="NX57" i="23"/>
  <c r="OA57" i="23"/>
  <c r="OD57" i="23"/>
  <c r="OG57" i="23"/>
  <c r="OJ57" i="23"/>
  <c r="OM57" i="23"/>
  <c r="OP57" i="23"/>
  <c r="OS57" i="23"/>
  <c r="OV57" i="23"/>
  <c r="OY57" i="23"/>
  <c r="PB57" i="23"/>
  <c r="PE57" i="23"/>
  <c r="PH57" i="23"/>
  <c r="PK57" i="23"/>
  <c r="PN57" i="23"/>
  <c r="PQ57" i="23"/>
  <c r="PT57" i="23"/>
  <c r="PW57" i="23"/>
  <c r="PZ57" i="23"/>
  <c r="QC57" i="23"/>
  <c r="QF57" i="23"/>
  <c r="QI57" i="23"/>
  <c r="NC58" i="23"/>
  <c r="NF58" i="23"/>
  <c r="NI58" i="23"/>
  <c r="NL58" i="23"/>
  <c r="NO58" i="23"/>
  <c r="NR58" i="23"/>
  <c r="NU58" i="23"/>
  <c r="NX58" i="23"/>
  <c r="OA58" i="23"/>
  <c r="OD58" i="23"/>
  <c r="OG58" i="23"/>
  <c r="OJ58" i="23"/>
  <c r="OM58" i="23"/>
  <c r="OP58" i="23"/>
  <c r="OS58" i="23"/>
  <c r="OV58" i="23"/>
  <c r="OY58" i="23"/>
  <c r="PB58" i="23"/>
  <c r="PE58" i="23"/>
  <c r="PH58" i="23"/>
  <c r="PK58" i="23"/>
  <c r="PN58" i="23"/>
  <c r="PQ58" i="23"/>
  <c r="PT58" i="23"/>
  <c r="PW58" i="23"/>
  <c r="PZ58" i="23"/>
  <c r="QC58" i="23"/>
  <c r="QF58" i="23"/>
  <c r="QI58" i="23"/>
  <c r="NC59" i="23"/>
  <c r="NF59" i="23"/>
  <c r="NI59" i="23"/>
  <c r="NL59" i="23"/>
  <c r="NO59" i="23"/>
  <c r="NR59" i="23"/>
  <c r="NU59" i="23"/>
  <c r="NX59" i="23"/>
  <c r="OA59" i="23"/>
  <c r="OD59" i="23"/>
  <c r="OG59" i="23"/>
  <c r="OJ59" i="23"/>
  <c r="OM59" i="23"/>
  <c r="OP59" i="23"/>
  <c r="OS59" i="23"/>
  <c r="OV59" i="23"/>
  <c r="OY59" i="23"/>
  <c r="PB59" i="23"/>
  <c r="PE59" i="23"/>
  <c r="PH59" i="23"/>
  <c r="PK59" i="23"/>
  <c r="PN59" i="23"/>
  <c r="PQ59" i="23"/>
  <c r="PT59" i="23"/>
  <c r="PW59" i="23"/>
  <c r="PZ59" i="23"/>
  <c r="QC59" i="23"/>
  <c r="QF59" i="23"/>
  <c r="QI59" i="23"/>
  <c r="NC60" i="23"/>
  <c r="NF60" i="23"/>
  <c r="NI60" i="23"/>
  <c r="NL60" i="23"/>
  <c r="NO60" i="23"/>
  <c r="NR60" i="23"/>
  <c r="NU60" i="23"/>
  <c r="NX60" i="23"/>
  <c r="OA60" i="23"/>
  <c r="OD60" i="23"/>
  <c r="OG60" i="23"/>
  <c r="OJ60" i="23"/>
  <c r="OM60" i="23"/>
  <c r="OP60" i="23"/>
  <c r="OS60" i="23"/>
  <c r="OV60" i="23"/>
  <c r="OY60" i="23"/>
  <c r="PB60" i="23"/>
  <c r="PE60" i="23"/>
  <c r="PH60" i="23"/>
  <c r="PK60" i="23"/>
  <c r="PN60" i="23"/>
  <c r="PQ60" i="23"/>
  <c r="PT60" i="23"/>
  <c r="PW60" i="23"/>
  <c r="PZ60" i="23"/>
  <c r="QC60" i="23"/>
  <c r="QF60" i="23"/>
  <c r="QI60" i="23"/>
  <c r="NC61" i="23"/>
  <c r="NF61" i="23"/>
  <c r="NI61" i="23"/>
  <c r="NL61" i="23"/>
  <c r="NO61" i="23"/>
  <c r="NR61" i="23"/>
  <c r="NU61" i="23"/>
  <c r="NX61" i="23"/>
  <c r="OA61" i="23"/>
  <c r="OD61" i="23"/>
  <c r="OG61" i="23"/>
  <c r="OJ61" i="23"/>
  <c r="OM61" i="23"/>
  <c r="OP61" i="23"/>
  <c r="OS61" i="23"/>
  <c r="OV61" i="23"/>
  <c r="OY61" i="23"/>
  <c r="PB61" i="23"/>
  <c r="PE61" i="23"/>
  <c r="PH61" i="23"/>
  <c r="PK61" i="23"/>
  <c r="PN61" i="23"/>
  <c r="PQ61" i="23"/>
  <c r="PT61" i="23"/>
  <c r="PW61" i="23"/>
  <c r="PZ61" i="23"/>
  <c r="QC61" i="23"/>
  <c r="QF61" i="23"/>
  <c r="QI61" i="23"/>
  <c r="NC62" i="23"/>
  <c r="NF62" i="23"/>
  <c r="NI62" i="23"/>
  <c r="NL62" i="23"/>
  <c r="NO62" i="23"/>
  <c r="NR62" i="23"/>
  <c r="NU62" i="23"/>
  <c r="NX62" i="23"/>
  <c r="OA62" i="23"/>
  <c r="OD62" i="23"/>
  <c r="OG62" i="23"/>
  <c r="OJ62" i="23"/>
  <c r="OM62" i="23"/>
  <c r="OP62" i="23"/>
  <c r="OS62" i="23"/>
  <c r="OV62" i="23"/>
  <c r="OY62" i="23"/>
  <c r="PB62" i="23"/>
  <c r="PE62" i="23"/>
  <c r="PH62" i="23"/>
  <c r="PK62" i="23"/>
  <c r="PN62" i="23"/>
  <c r="PQ62" i="23"/>
  <c r="PT62" i="23"/>
  <c r="PW62" i="23"/>
  <c r="PZ62" i="23"/>
  <c r="QC62" i="23"/>
  <c r="QF62" i="23"/>
  <c r="QI62" i="23"/>
  <c r="NC63" i="23"/>
  <c r="NF63" i="23"/>
  <c r="NI63" i="23"/>
  <c r="NL63" i="23"/>
  <c r="NO63" i="23"/>
  <c r="NR63" i="23"/>
  <c r="NU63" i="23"/>
  <c r="NX63" i="23"/>
  <c r="OA63" i="23"/>
  <c r="OD63" i="23"/>
  <c r="OG63" i="23"/>
  <c r="OJ63" i="23"/>
  <c r="OM63" i="23"/>
  <c r="OP63" i="23"/>
  <c r="OS63" i="23"/>
  <c r="OV63" i="23"/>
  <c r="OY63" i="23"/>
  <c r="PB63" i="23"/>
  <c r="PE63" i="23"/>
  <c r="PH63" i="23"/>
  <c r="PK63" i="23"/>
  <c r="PN63" i="23"/>
  <c r="PQ63" i="23"/>
  <c r="PT63" i="23"/>
  <c r="PW63" i="23"/>
  <c r="PZ63" i="23"/>
  <c r="QC63" i="23"/>
  <c r="QF63" i="23"/>
  <c r="QI63" i="23"/>
  <c r="NC64" i="23"/>
  <c r="NF64" i="23"/>
  <c r="NI64" i="23"/>
  <c r="NL64" i="23"/>
  <c r="NO64" i="23"/>
  <c r="NR64" i="23"/>
  <c r="NU64" i="23"/>
  <c r="NX64" i="23"/>
  <c r="OA64" i="23"/>
  <c r="OD64" i="23"/>
  <c r="OG64" i="23"/>
  <c r="OJ64" i="23"/>
  <c r="OM64" i="23"/>
  <c r="OP64" i="23"/>
  <c r="OS64" i="23"/>
  <c r="OV64" i="23"/>
  <c r="OY64" i="23"/>
  <c r="PB64" i="23"/>
  <c r="PE64" i="23"/>
  <c r="PH64" i="23"/>
  <c r="PK64" i="23"/>
  <c r="PN64" i="23"/>
  <c r="PQ64" i="23"/>
  <c r="PT64" i="23"/>
  <c r="PW64" i="23"/>
  <c r="PZ64" i="23"/>
  <c r="QC64" i="23"/>
  <c r="QF64" i="23"/>
  <c r="QI64" i="23"/>
  <c r="NC65" i="23"/>
  <c r="NF65" i="23"/>
  <c r="NI65" i="23"/>
  <c r="NL65" i="23"/>
  <c r="NO65" i="23"/>
  <c r="NR65" i="23"/>
  <c r="NU65" i="23"/>
  <c r="NX65" i="23"/>
  <c r="OA65" i="23"/>
  <c r="OD65" i="23"/>
  <c r="OG65" i="23"/>
  <c r="OJ65" i="23"/>
  <c r="OM65" i="23"/>
  <c r="OP65" i="23"/>
  <c r="OS65" i="23"/>
  <c r="OV65" i="23"/>
  <c r="OY65" i="23"/>
  <c r="PB65" i="23"/>
  <c r="PE65" i="23"/>
  <c r="PH65" i="23"/>
  <c r="PK65" i="23"/>
  <c r="PN65" i="23"/>
  <c r="PQ65" i="23"/>
  <c r="PT65" i="23"/>
  <c r="PW65" i="23"/>
  <c r="PZ65" i="23"/>
  <c r="QC65" i="23"/>
  <c r="QF65" i="23"/>
  <c r="QI65" i="23"/>
  <c r="NC66" i="23"/>
  <c r="NF66" i="23"/>
  <c r="NI66" i="23"/>
  <c r="NL66" i="23"/>
  <c r="NO66" i="23"/>
  <c r="NR66" i="23"/>
  <c r="NU66" i="23"/>
  <c r="NX66" i="23"/>
  <c r="OA66" i="23"/>
  <c r="OD66" i="23"/>
  <c r="OG66" i="23"/>
  <c r="OJ66" i="23"/>
  <c r="OM66" i="23"/>
  <c r="OP66" i="23"/>
  <c r="OS66" i="23"/>
  <c r="OV66" i="23"/>
  <c r="OY66" i="23"/>
  <c r="PB66" i="23"/>
  <c r="PE66" i="23"/>
  <c r="PH66" i="23"/>
  <c r="PK66" i="23"/>
  <c r="PN66" i="23"/>
  <c r="PQ66" i="23"/>
  <c r="PT66" i="23"/>
  <c r="PW66" i="23"/>
  <c r="PZ66" i="23"/>
  <c r="QC66" i="23"/>
  <c r="QF66" i="23"/>
  <c r="QI66" i="23"/>
  <c r="NC67" i="23"/>
  <c r="NF67" i="23"/>
  <c r="NI67" i="23"/>
  <c r="NL67" i="23"/>
  <c r="NO67" i="23"/>
  <c r="NR67" i="23"/>
  <c r="NU67" i="23"/>
  <c r="NX67" i="23"/>
  <c r="OA67" i="23"/>
  <c r="OD67" i="23"/>
  <c r="OG67" i="23"/>
  <c r="OJ67" i="23"/>
  <c r="OM67" i="23"/>
  <c r="OP67" i="23"/>
  <c r="OS67" i="23"/>
  <c r="OV67" i="23"/>
  <c r="OY67" i="23"/>
  <c r="PB67" i="23"/>
  <c r="PE67" i="23"/>
  <c r="PH67" i="23"/>
  <c r="PK67" i="23"/>
  <c r="PN67" i="23"/>
  <c r="PQ67" i="23"/>
  <c r="PT67" i="23"/>
  <c r="PW67" i="23"/>
  <c r="PZ67" i="23"/>
  <c r="QC67" i="23"/>
  <c r="QF67" i="23"/>
  <c r="QI67" i="23"/>
  <c r="NC68" i="23"/>
  <c r="NF68" i="23"/>
  <c r="NI68" i="23"/>
  <c r="NL68" i="23"/>
  <c r="NO68" i="23"/>
  <c r="NR68" i="23"/>
  <c r="NU68" i="23"/>
  <c r="NX68" i="23"/>
  <c r="OA68" i="23"/>
  <c r="OD68" i="23"/>
  <c r="OG68" i="23"/>
  <c r="OJ68" i="23"/>
  <c r="OM68" i="23"/>
  <c r="OP68" i="23"/>
  <c r="OS68" i="23"/>
  <c r="OV68" i="23"/>
  <c r="OY68" i="23"/>
  <c r="PB68" i="23"/>
  <c r="PE68" i="23"/>
  <c r="PH68" i="23"/>
  <c r="PK68" i="23"/>
  <c r="PN68" i="23"/>
  <c r="PQ68" i="23"/>
  <c r="PT68" i="23"/>
  <c r="PW68" i="23"/>
  <c r="PZ68" i="23"/>
  <c r="QC68" i="23"/>
  <c r="QF68" i="23"/>
  <c r="QI68" i="23"/>
  <c r="NC69" i="23"/>
  <c r="NF69" i="23"/>
  <c r="NI69" i="23"/>
  <c r="NL69" i="23"/>
  <c r="NO69" i="23"/>
  <c r="NR69" i="23"/>
  <c r="NU69" i="23"/>
  <c r="NX69" i="23"/>
  <c r="OA69" i="23"/>
  <c r="OD69" i="23"/>
  <c r="OG69" i="23"/>
  <c r="OJ69" i="23"/>
  <c r="OM69" i="23"/>
  <c r="OP69" i="23"/>
  <c r="OS69" i="23"/>
  <c r="OV69" i="23"/>
  <c r="OY69" i="23"/>
  <c r="PB69" i="23"/>
  <c r="PE69" i="23"/>
  <c r="PH69" i="23"/>
  <c r="PK69" i="23"/>
  <c r="PN69" i="23"/>
  <c r="PQ69" i="23"/>
  <c r="PT69" i="23"/>
  <c r="PW69" i="23"/>
  <c r="PZ69" i="23"/>
  <c r="QC69" i="23"/>
  <c r="QF69" i="23"/>
  <c r="QI69" i="23"/>
  <c r="NC70" i="23"/>
  <c r="NF70" i="23"/>
  <c r="NI70" i="23"/>
  <c r="NL70" i="23"/>
  <c r="NO70" i="23"/>
  <c r="NR70" i="23"/>
  <c r="NU70" i="23"/>
  <c r="NX70" i="23"/>
  <c r="OA70" i="23"/>
  <c r="OD70" i="23"/>
  <c r="OG70" i="23"/>
  <c r="OJ70" i="23"/>
  <c r="OM70" i="23"/>
  <c r="OP70" i="23"/>
  <c r="OS70" i="23"/>
  <c r="OV70" i="23"/>
  <c r="OY70" i="23"/>
  <c r="PB70" i="23"/>
  <c r="PE70" i="23"/>
  <c r="PH70" i="23"/>
  <c r="PK70" i="23"/>
  <c r="PN70" i="23"/>
  <c r="PQ70" i="23"/>
  <c r="PT70" i="23"/>
  <c r="PW70" i="23"/>
  <c r="PZ70" i="23"/>
  <c r="QC70" i="23"/>
  <c r="QF70" i="23"/>
  <c r="QI70" i="23"/>
  <c r="ME4" i="23"/>
  <c r="MH4" i="23"/>
  <c r="MK4" i="23"/>
  <c r="MN4" i="23"/>
  <c r="MQ4" i="23"/>
  <c r="MT4" i="23"/>
  <c r="MW4" i="23"/>
  <c r="MZ4" i="23"/>
  <c r="ME5" i="23"/>
  <c r="MH5" i="23"/>
  <c r="MK5" i="23"/>
  <c r="MN5" i="23"/>
  <c r="MQ5" i="23"/>
  <c r="MT5" i="23"/>
  <c r="MW5" i="23"/>
  <c r="MZ5" i="23"/>
  <c r="ME6" i="23"/>
  <c r="MH6" i="23"/>
  <c r="MK6" i="23"/>
  <c r="MN6" i="23"/>
  <c r="MQ6" i="23"/>
  <c r="MT6" i="23"/>
  <c r="MW6" i="23"/>
  <c r="MZ6" i="23"/>
  <c r="ME7" i="23"/>
  <c r="MH7" i="23"/>
  <c r="MK7" i="23"/>
  <c r="MN7" i="23"/>
  <c r="MQ7" i="23"/>
  <c r="MT7" i="23"/>
  <c r="MW7" i="23"/>
  <c r="MZ7" i="23"/>
  <c r="ME8" i="23"/>
  <c r="MH8" i="23"/>
  <c r="MK8" i="23"/>
  <c r="MN8" i="23"/>
  <c r="MQ8" i="23"/>
  <c r="MT8" i="23"/>
  <c r="MW8" i="23"/>
  <c r="MZ8" i="23"/>
  <c r="ME9" i="23"/>
  <c r="MH9" i="23"/>
  <c r="MK9" i="23"/>
  <c r="MN9" i="23"/>
  <c r="MQ9" i="23"/>
  <c r="MT9" i="23"/>
  <c r="MW9" i="23"/>
  <c r="MZ9" i="23"/>
  <c r="ME10" i="23"/>
  <c r="MH10" i="23"/>
  <c r="MK10" i="23"/>
  <c r="MN10" i="23"/>
  <c r="MQ10" i="23"/>
  <c r="MT10" i="23"/>
  <c r="MW10" i="23"/>
  <c r="MZ10" i="23"/>
  <c r="ME11" i="23"/>
  <c r="MH11" i="23"/>
  <c r="MK11" i="23"/>
  <c r="MN11" i="23"/>
  <c r="MQ11" i="23"/>
  <c r="MT11" i="23"/>
  <c r="MW11" i="23"/>
  <c r="MZ11" i="23"/>
  <c r="ME12" i="23"/>
  <c r="MH12" i="23"/>
  <c r="MK12" i="23"/>
  <c r="MN12" i="23"/>
  <c r="MQ12" i="23"/>
  <c r="MT12" i="23"/>
  <c r="MW12" i="23"/>
  <c r="MZ12" i="23"/>
  <c r="ME13" i="23"/>
  <c r="MH13" i="23"/>
  <c r="MK13" i="23"/>
  <c r="MN13" i="23"/>
  <c r="MQ13" i="23"/>
  <c r="MT13" i="23"/>
  <c r="MW13" i="23"/>
  <c r="MZ13" i="23"/>
  <c r="ME14" i="23"/>
  <c r="MH14" i="23"/>
  <c r="MK14" i="23"/>
  <c r="MN14" i="23"/>
  <c r="MQ14" i="23"/>
  <c r="MT14" i="23"/>
  <c r="MW14" i="23"/>
  <c r="MZ14" i="23"/>
  <c r="ME15" i="23"/>
  <c r="MH15" i="23"/>
  <c r="MK15" i="23"/>
  <c r="MN15" i="23"/>
  <c r="MQ15" i="23"/>
  <c r="MT15" i="23"/>
  <c r="MW15" i="23"/>
  <c r="MZ15" i="23"/>
  <c r="ME16" i="23"/>
  <c r="MH16" i="23"/>
  <c r="MK16" i="23"/>
  <c r="MN16" i="23"/>
  <c r="MQ16" i="23"/>
  <c r="MT16" i="23"/>
  <c r="MW16" i="23"/>
  <c r="MZ16" i="23"/>
  <c r="ME17" i="23"/>
  <c r="MH17" i="23"/>
  <c r="MK17" i="23"/>
  <c r="MN17" i="23"/>
  <c r="MQ17" i="23"/>
  <c r="MT17" i="23"/>
  <c r="MW17" i="23"/>
  <c r="MZ17" i="23"/>
  <c r="ME18" i="23"/>
  <c r="MH18" i="23"/>
  <c r="MK18" i="23"/>
  <c r="MN18" i="23"/>
  <c r="MQ18" i="23"/>
  <c r="MT18" i="23"/>
  <c r="MW18" i="23"/>
  <c r="MZ18" i="23"/>
  <c r="ME19" i="23"/>
  <c r="MH19" i="23"/>
  <c r="MK19" i="23"/>
  <c r="MN19" i="23"/>
  <c r="MQ19" i="23"/>
  <c r="MT19" i="23"/>
  <c r="MW19" i="23"/>
  <c r="MZ19" i="23"/>
  <c r="ME20" i="23"/>
  <c r="MH20" i="23"/>
  <c r="MK20" i="23"/>
  <c r="MN20" i="23"/>
  <c r="MQ20" i="23"/>
  <c r="MT20" i="23"/>
  <c r="MW20" i="23"/>
  <c r="MZ20" i="23"/>
  <c r="ME21" i="23"/>
  <c r="MH21" i="23"/>
  <c r="MK21" i="23"/>
  <c r="MN21" i="23"/>
  <c r="MQ21" i="23"/>
  <c r="MT21" i="23"/>
  <c r="MW21" i="23"/>
  <c r="MZ21" i="23"/>
  <c r="ME22" i="23"/>
  <c r="MH22" i="23"/>
  <c r="MK22" i="23"/>
  <c r="MN22" i="23"/>
  <c r="MQ22" i="23"/>
  <c r="MT22" i="23"/>
  <c r="MW22" i="23"/>
  <c r="MZ22" i="23"/>
  <c r="ME23" i="23"/>
  <c r="MH23" i="23"/>
  <c r="MK23" i="23"/>
  <c r="MN23" i="23"/>
  <c r="MQ23" i="23"/>
  <c r="MT23" i="23"/>
  <c r="MW23" i="23"/>
  <c r="MZ23" i="23"/>
  <c r="ME24" i="23"/>
  <c r="MH24" i="23"/>
  <c r="MK24" i="23"/>
  <c r="MN24" i="23"/>
  <c r="MQ24" i="23"/>
  <c r="MT24" i="23"/>
  <c r="MW24" i="23"/>
  <c r="MZ24" i="23"/>
  <c r="ME25" i="23"/>
  <c r="MH25" i="23"/>
  <c r="MK25" i="23"/>
  <c r="MN25" i="23"/>
  <c r="MQ25" i="23"/>
  <c r="MT25" i="23"/>
  <c r="MW25" i="23"/>
  <c r="MZ25" i="23"/>
  <c r="ME26" i="23"/>
  <c r="MH26" i="23"/>
  <c r="MK26" i="23"/>
  <c r="MN26" i="23"/>
  <c r="MQ26" i="23"/>
  <c r="MT26" i="23"/>
  <c r="MW26" i="23"/>
  <c r="MZ26" i="23"/>
  <c r="ME27" i="23"/>
  <c r="MH27" i="23"/>
  <c r="MK27" i="23"/>
  <c r="MN27" i="23"/>
  <c r="MQ27" i="23"/>
  <c r="MT27" i="23"/>
  <c r="MW27" i="23"/>
  <c r="MZ27" i="23"/>
  <c r="ME28" i="23"/>
  <c r="MH28" i="23"/>
  <c r="MK28" i="23"/>
  <c r="MN28" i="23"/>
  <c r="MQ28" i="23"/>
  <c r="MT28" i="23"/>
  <c r="MW28" i="23"/>
  <c r="MZ28" i="23"/>
  <c r="ME29" i="23"/>
  <c r="MH29" i="23"/>
  <c r="MK29" i="23"/>
  <c r="MN29" i="23"/>
  <c r="MQ29" i="23"/>
  <c r="MT29" i="23"/>
  <c r="MW29" i="23"/>
  <c r="MZ29" i="23"/>
  <c r="ME30" i="23"/>
  <c r="MH30" i="23"/>
  <c r="MK30" i="23"/>
  <c r="MN30" i="23"/>
  <c r="MQ30" i="23"/>
  <c r="MT30" i="23"/>
  <c r="MW30" i="23"/>
  <c r="MZ30" i="23"/>
  <c r="ME31" i="23"/>
  <c r="MH31" i="23"/>
  <c r="MK31" i="23"/>
  <c r="MN31" i="23"/>
  <c r="MQ31" i="23"/>
  <c r="MT31" i="23"/>
  <c r="MW31" i="23"/>
  <c r="MZ31" i="23"/>
  <c r="ME32" i="23"/>
  <c r="MH32" i="23"/>
  <c r="MK32" i="23"/>
  <c r="MN32" i="23"/>
  <c r="MQ32" i="23"/>
  <c r="MT32" i="23"/>
  <c r="MW32" i="23"/>
  <c r="MZ32" i="23"/>
  <c r="ME33" i="23"/>
  <c r="MH33" i="23"/>
  <c r="MK33" i="23"/>
  <c r="MN33" i="23"/>
  <c r="MQ33" i="23"/>
  <c r="MT33" i="23"/>
  <c r="MW33" i="23"/>
  <c r="MZ33" i="23"/>
  <c r="ME34" i="23"/>
  <c r="MH34" i="23"/>
  <c r="MK34" i="23"/>
  <c r="MN34" i="23"/>
  <c r="MQ34" i="23"/>
  <c r="MT34" i="23"/>
  <c r="MW34" i="23"/>
  <c r="MZ34" i="23"/>
  <c r="ME35" i="23"/>
  <c r="MH35" i="23"/>
  <c r="MK35" i="23"/>
  <c r="MN35" i="23"/>
  <c r="MQ35" i="23"/>
  <c r="MT35" i="23"/>
  <c r="MW35" i="23"/>
  <c r="MZ35" i="23"/>
  <c r="ME36" i="23"/>
  <c r="MH36" i="23"/>
  <c r="MK36" i="23"/>
  <c r="MN36" i="23"/>
  <c r="MQ36" i="23"/>
  <c r="MT36" i="23"/>
  <c r="MW36" i="23"/>
  <c r="MZ36" i="23"/>
  <c r="ME37" i="23"/>
  <c r="MH37" i="23"/>
  <c r="MK37" i="23"/>
  <c r="MN37" i="23"/>
  <c r="MQ37" i="23"/>
  <c r="MT37" i="23"/>
  <c r="MW37" i="23"/>
  <c r="MZ37" i="23"/>
  <c r="ME38" i="23"/>
  <c r="MH38" i="23"/>
  <c r="MK38" i="23"/>
  <c r="MN38" i="23"/>
  <c r="MQ38" i="23"/>
  <c r="MT38" i="23"/>
  <c r="MW38" i="23"/>
  <c r="MZ38" i="23"/>
  <c r="ME39" i="23"/>
  <c r="MH39" i="23"/>
  <c r="MK39" i="23"/>
  <c r="MN39" i="23"/>
  <c r="MQ39" i="23"/>
  <c r="MT39" i="23"/>
  <c r="MW39" i="23"/>
  <c r="MZ39" i="23"/>
  <c r="ME40" i="23"/>
  <c r="MH40" i="23"/>
  <c r="MK40" i="23"/>
  <c r="MN40" i="23"/>
  <c r="MQ40" i="23"/>
  <c r="MT40" i="23"/>
  <c r="MW40" i="23"/>
  <c r="MZ40" i="23"/>
  <c r="ME41" i="23"/>
  <c r="MH41" i="23"/>
  <c r="MK41" i="23"/>
  <c r="MN41" i="23"/>
  <c r="MQ41" i="23"/>
  <c r="MT41" i="23"/>
  <c r="MW41" i="23"/>
  <c r="MZ41" i="23"/>
  <c r="ME42" i="23"/>
  <c r="MH42" i="23"/>
  <c r="MK42" i="23"/>
  <c r="MN42" i="23"/>
  <c r="MQ42" i="23"/>
  <c r="MT42" i="23"/>
  <c r="MW42" i="23"/>
  <c r="MZ42" i="23"/>
  <c r="ME43" i="23"/>
  <c r="MH43" i="23"/>
  <c r="MK43" i="23"/>
  <c r="MN43" i="23"/>
  <c r="MQ43" i="23"/>
  <c r="MT43" i="23"/>
  <c r="MW43" i="23"/>
  <c r="MZ43" i="23"/>
  <c r="ME44" i="23"/>
  <c r="MH44" i="23"/>
  <c r="MK44" i="23"/>
  <c r="MN44" i="23"/>
  <c r="MQ44" i="23"/>
  <c r="MT44" i="23"/>
  <c r="MW44" i="23"/>
  <c r="MZ44" i="23"/>
  <c r="ME45" i="23"/>
  <c r="MH45" i="23"/>
  <c r="MK45" i="23"/>
  <c r="MN45" i="23"/>
  <c r="MQ45" i="23"/>
  <c r="MT45" i="23"/>
  <c r="MW45" i="23"/>
  <c r="MZ45" i="23"/>
  <c r="ME46" i="23"/>
  <c r="MH46" i="23"/>
  <c r="MK46" i="23"/>
  <c r="MN46" i="23"/>
  <c r="MQ46" i="23"/>
  <c r="MT46" i="23"/>
  <c r="MW46" i="23"/>
  <c r="MZ46" i="23"/>
  <c r="ME47" i="23"/>
  <c r="MH47" i="23"/>
  <c r="MK47" i="23"/>
  <c r="MN47" i="23"/>
  <c r="MQ47" i="23"/>
  <c r="MT47" i="23"/>
  <c r="MW47" i="23"/>
  <c r="MZ47" i="23"/>
  <c r="ME48" i="23"/>
  <c r="MH48" i="23"/>
  <c r="MK48" i="23"/>
  <c r="MN48" i="23"/>
  <c r="MQ48" i="23"/>
  <c r="MT48" i="23"/>
  <c r="MW48" i="23"/>
  <c r="MZ48" i="23"/>
  <c r="ME49" i="23"/>
  <c r="MH49" i="23"/>
  <c r="MK49" i="23"/>
  <c r="MN49" i="23"/>
  <c r="MQ49" i="23"/>
  <c r="MT49" i="23"/>
  <c r="MW49" i="23"/>
  <c r="MZ49" i="23"/>
  <c r="ME50" i="23"/>
  <c r="MH50" i="23"/>
  <c r="MK50" i="23"/>
  <c r="MN50" i="23"/>
  <c r="MQ50" i="23"/>
  <c r="MT50" i="23"/>
  <c r="MW50" i="23"/>
  <c r="MZ50" i="23"/>
  <c r="ME51" i="23"/>
  <c r="MH51" i="23"/>
  <c r="MK51" i="23"/>
  <c r="MN51" i="23"/>
  <c r="MQ51" i="23"/>
  <c r="MT51" i="23"/>
  <c r="MW51" i="23"/>
  <c r="MZ51" i="23"/>
  <c r="ME52" i="23"/>
  <c r="MH52" i="23"/>
  <c r="MK52" i="23"/>
  <c r="MN52" i="23"/>
  <c r="MQ52" i="23"/>
  <c r="MT52" i="23"/>
  <c r="MW52" i="23"/>
  <c r="MZ52" i="23"/>
  <c r="ME53" i="23"/>
  <c r="MH53" i="23"/>
  <c r="MK53" i="23"/>
  <c r="MN53" i="23"/>
  <c r="MQ53" i="23"/>
  <c r="MT53" i="23"/>
  <c r="MW53" i="23"/>
  <c r="MZ53" i="23"/>
  <c r="ME54" i="23"/>
  <c r="MH54" i="23"/>
  <c r="MK54" i="23"/>
  <c r="MN54" i="23"/>
  <c r="MQ54" i="23"/>
  <c r="MT54" i="23"/>
  <c r="MW54" i="23"/>
  <c r="MZ54" i="23"/>
  <c r="ME55" i="23"/>
  <c r="MH55" i="23"/>
  <c r="MK55" i="23"/>
  <c r="MN55" i="23"/>
  <c r="MQ55" i="23"/>
  <c r="MT55" i="23"/>
  <c r="MW55" i="23"/>
  <c r="MZ55" i="23"/>
  <c r="ME56" i="23"/>
  <c r="MH56" i="23"/>
  <c r="MK56" i="23"/>
  <c r="MN56" i="23"/>
  <c r="MQ56" i="23"/>
  <c r="MT56" i="23"/>
  <c r="MW56" i="23"/>
  <c r="MZ56" i="23"/>
  <c r="ME57" i="23"/>
  <c r="MH57" i="23"/>
  <c r="MK57" i="23"/>
  <c r="MN57" i="23"/>
  <c r="MQ57" i="23"/>
  <c r="MT57" i="23"/>
  <c r="MW57" i="23"/>
  <c r="MZ57" i="23"/>
  <c r="ME58" i="23"/>
  <c r="MH58" i="23"/>
  <c r="MK58" i="23"/>
  <c r="MN58" i="23"/>
  <c r="MQ58" i="23"/>
  <c r="MT58" i="23"/>
  <c r="MW58" i="23"/>
  <c r="MZ58" i="23"/>
  <c r="ME59" i="23"/>
  <c r="MH59" i="23"/>
  <c r="MK59" i="23"/>
  <c r="MN59" i="23"/>
  <c r="MQ59" i="23"/>
  <c r="MT59" i="23"/>
  <c r="MW59" i="23"/>
  <c r="MZ59" i="23"/>
  <c r="ME60" i="23"/>
  <c r="MH60" i="23"/>
  <c r="MK60" i="23"/>
  <c r="MN60" i="23"/>
  <c r="MQ60" i="23"/>
  <c r="MT60" i="23"/>
  <c r="MW60" i="23"/>
  <c r="MZ60" i="23"/>
  <c r="ME61" i="23"/>
  <c r="MH61" i="23"/>
  <c r="MK61" i="23"/>
  <c r="MN61" i="23"/>
  <c r="MQ61" i="23"/>
  <c r="MT61" i="23"/>
  <c r="MW61" i="23"/>
  <c r="MZ61" i="23"/>
  <c r="ME62" i="23"/>
  <c r="MH62" i="23"/>
  <c r="MK62" i="23"/>
  <c r="MN62" i="23"/>
  <c r="MQ62" i="23"/>
  <c r="MT62" i="23"/>
  <c r="MW62" i="23"/>
  <c r="MZ62" i="23"/>
  <c r="ME63" i="23"/>
  <c r="MH63" i="23"/>
  <c r="MK63" i="23"/>
  <c r="MN63" i="23"/>
  <c r="MQ63" i="23"/>
  <c r="MT63" i="23"/>
  <c r="MW63" i="23"/>
  <c r="MZ63" i="23"/>
  <c r="ME64" i="23"/>
  <c r="MH64" i="23"/>
  <c r="MK64" i="23"/>
  <c r="MN64" i="23"/>
  <c r="MQ64" i="23"/>
  <c r="MT64" i="23"/>
  <c r="MW64" i="23"/>
  <c r="MZ64" i="23"/>
  <c r="ME65" i="23"/>
  <c r="MH65" i="23"/>
  <c r="MK65" i="23"/>
  <c r="MN65" i="23"/>
  <c r="MQ65" i="23"/>
  <c r="MT65" i="23"/>
  <c r="MW65" i="23"/>
  <c r="MZ65" i="23"/>
  <c r="ME66" i="23"/>
  <c r="MH66" i="23"/>
  <c r="MK66" i="23"/>
  <c r="MN66" i="23"/>
  <c r="MQ66" i="23"/>
  <c r="MT66" i="23"/>
  <c r="MW66" i="23"/>
  <c r="MZ66" i="23"/>
  <c r="ME67" i="23"/>
  <c r="MH67" i="23"/>
  <c r="MK67" i="23"/>
  <c r="MN67" i="23"/>
  <c r="MQ67" i="23"/>
  <c r="MT67" i="23"/>
  <c r="MW67" i="23"/>
  <c r="MZ67" i="23"/>
  <c r="ME68" i="23"/>
  <c r="MH68" i="23"/>
  <c r="MK68" i="23"/>
  <c r="MN68" i="23"/>
  <c r="MQ68" i="23"/>
  <c r="MT68" i="23"/>
  <c r="MW68" i="23"/>
  <c r="MZ68" i="23"/>
  <c r="ME69" i="23"/>
  <c r="MH69" i="23"/>
  <c r="MK69" i="23"/>
  <c r="MN69" i="23"/>
  <c r="MQ69" i="23"/>
  <c r="MT69" i="23"/>
  <c r="MW69" i="23"/>
  <c r="MZ69" i="23"/>
  <c r="ME70" i="23"/>
  <c r="MH70" i="23"/>
  <c r="MK70" i="23"/>
  <c r="MN70" i="23"/>
  <c r="MQ70" i="23"/>
  <c r="MT70" i="23"/>
  <c r="MW70" i="23"/>
  <c r="MZ70" i="23"/>
  <c r="MB4" i="23"/>
  <c r="MB5" i="23"/>
  <c r="MB6" i="23"/>
  <c r="MB7" i="23"/>
  <c r="MB8" i="23"/>
  <c r="MB9" i="23"/>
  <c r="MB10" i="23"/>
  <c r="MB11" i="23"/>
  <c r="MB12" i="23"/>
  <c r="MB13" i="23"/>
  <c r="MB14" i="23"/>
  <c r="MB15" i="23"/>
  <c r="MB16" i="23"/>
  <c r="MB17" i="23"/>
  <c r="MB18" i="23"/>
  <c r="MB19" i="23"/>
  <c r="MB20" i="23"/>
  <c r="MB21" i="23"/>
  <c r="MB22" i="23"/>
  <c r="MB23" i="23"/>
  <c r="MB24" i="23"/>
  <c r="MB25" i="23"/>
  <c r="MB26" i="23"/>
  <c r="MB27" i="23"/>
  <c r="MB28" i="23"/>
  <c r="MB29" i="23"/>
  <c r="MB30" i="23"/>
  <c r="MB31" i="23"/>
  <c r="MB32" i="23"/>
  <c r="MB33" i="23"/>
  <c r="MB34" i="23"/>
  <c r="MB35" i="23"/>
  <c r="MB36" i="23"/>
  <c r="MB37" i="23"/>
  <c r="MB38" i="23"/>
  <c r="MB39" i="23"/>
  <c r="MB40" i="23"/>
  <c r="MB41" i="23"/>
  <c r="MB42" i="23"/>
  <c r="MB43" i="23"/>
  <c r="MB44" i="23"/>
  <c r="MB45" i="23"/>
  <c r="MB46" i="23"/>
  <c r="MB47" i="23"/>
  <c r="MB48" i="23"/>
  <c r="MB49" i="23"/>
  <c r="MB50" i="23"/>
  <c r="MB51" i="23"/>
  <c r="MB52" i="23"/>
  <c r="MB53" i="23"/>
  <c r="MB54" i="23"/>
  <c r="MB55" i="23"/>
  <c r="MB56" i="23"/>
  <c r="MB57" i="23"/>
  <c r="MB58" i="23"/>
  <c r="MB59" i="23"/>
  <c r="MB60" i="23"/>
  <c r="MB61" i="23"/>
  <c r="MB62" i="23"/>
  <c r="MB63" i="23"/>
  <c r="MB64" i="23"/>
  <c r="MB65" i="23"/>
  <c r="MB66" i="23"/>
  <c r="MB67" i="23"/>
  <c r="MB68" i="23"/>
  <c r="MB69" i="23"/>
  <c r="MB70" i="23"/>
  <c r="I288" i="2"/>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39" i="25"/>
  <c r="K40" i="25"/>
  <c r="K41" i="25"/>
  <c r="K42" i="25"/>
  <c r="K43" i="25"/>
  <c r="K44" i="25"/>
  <c r="K45" i="25"/>
  <c r="K46" i="25"/>
  <c r="K47" i="25"/>
  <c r="K48" i="25"/>
  <c r="K49" i="25"/>
  <c r="K50" i="25"/>
  <c r="K51" i="25"/>
  <c r="K52" i="25"/>
  <c r="K53" i="25"/>
  <c r="K54" i="25"/>
  <c r="K55" i="25"/>
  <c r="K56" i="25"/>
  <c r="K57" i="25"/>
  <c r="K58" i="25"/>
  <c r="K59" i="25"/>
  <c r="K60" i="25"/>
  <c r="K61" i="25"/>
  <c r="K62" i="25"/>
  <c r="K63" i="25"/>
  <c r="K64" i="25"/>
  <c r="K65" i="25"/>
  <c r="K66" i="25"/>
  <c r="K67" i="25"/>
  <c r="K68" i="25"/>
  <c r="K69" i="25"/>
  <c r="K70" i="25"/>
  <c r="K71" i="25"/>
  <c r="K8"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42" i="25"/>
  <c r="E43" i="25"/>
  <c r="E44" i="25"/>
  <c r="E45" i="25"/>
  <c r="E46" i="25"/>
  <c r="E47" i="25"/>
  <c r="E48" i="25"/>
  <c r="E49" i="25"/>
  <c r="E50" i="25"/>
  <c r="E51" i="25"/>
  <c r="E52" i="25"/>
  <c r="E53" i="25"/>
  <c r="E54" i="25"/>
  <c r="E55" i="25"/>
  <c r="E56" i="25"/>
  <c r="E57" i="25"/>
  <c r="E58" i="25"/>
  <c r="E59" i="25"/>
  <c r="E60" i="25"/>
  <c r="E61" i="25"/>
  <c r="E62" i="25"/>
  <c r="E63" i="25"/>
  <c r="E64" i="25"/>
  <c r="E65" i="25"/>
  <c r="E66" i="25"/>
  <c r="E67" i="25"/>
  <c r="E68" i="25"/>
  <c r="E69" i="25"/>
  <c r="E70" i="25"/>
  <c r="E71" i="25"/>
  <c r="S8" i="25"/>
  <c r="S9" i="25"/>
  <c r="S10" i="25"/>
  <c r="S11" i="25"/>
  <c r="S12" i="25"/>
  <c r="S13" i="25"/>
  <c r="S14" i="25"/>
  <c r="S15" i="25"/>
  <c r="S16" i="25"/>
  <c r="S17" i="25"/>
  <c r="S18" i="25"/>
  <c r="S19" i="25"/>
  <c r="S20" i="25"/>
  <c r="S21" i="25"/>
  <c r="S22" i="25"/>
  <c r="S23" i="25"/>
  <c r="S24" i="25"/>
  <c r="S26" i="25"/>
  <c r="S27" i="25"/>
  <c r="S28" i="25"/>
  <c r="S29" i="25"/>
  <c r="S31" i="25"/>
  <c r="S32" i="25"/>
  <c r="S33" i="25"/>
  <c r="S34" i="25"/>
  <c r="S35" i="25"/>
  <c r="S36" i="25"/>
  <c r="S37" i="25"/>
  <c r="S38" i="25"/>
  <c r="S39" i="25"/>
  <c r="S40" i="25"/>
  <c r="S41" i="25"/>
  <c r="S42" i="25"/>
  <c r="S43" i="25"/>
  <c r="S44" i="25"/>
  <c r="S45" i="25"/>
  <c r="S46" i="25"/>
  <c r="S47" i="25"/>
  <c r="S48" i="25"/>
  <c r="S49" i="25"/>
  <c r="S50" i="25"/>
  <c r="S51" i="25"/>
  <c r="S52" i="25"/>
  <c r="S53" i="25"/>
  <c r="S54" i="25"/>
  <c r="S55" i="25"/>
  <c r="S56" i="25"/>
  <c r="S57" i="25"/>
  <c r="S58" i="25"/>
  <c r="S59" i="25"/>
  <c r="S60" i="25"/>
  <c r="S61" i="25"/>
  <c r="S62" i="25"/>
  <c r="S63" i="25"/>
  <c r="S64" i="25"/>
  <c r="S65" i="25"/>
  <c r="S66" i="25"/>
  <c r="S67" i="25"/>
  <c r="S68" i="25"/>
  <c r="S69" i="25"/>
  <c r="S70" i="25"/>
  <c r="S71" i="25"/>
  <c r="Q9" i="25"/>
  <c r="T9" i="25"/>
  <c r="U9" i="25"/>
  <c r="Q10" i="25"/>
  <c r="T10" i="25"/>
  <c r="U10" i="25"/>
  <c r="Q11" i="25"/>
  <c r="T11" i="25"/>
  <c r="U11" i="25"/>
  <c r="Q12" i="25"/>
  <c r="T12" i="25"/>
  <c r="U12" i="25"/>
  <c r="Q13" i="25"/>
  <c r="T13" i="25"/>
  <c r="U13" i="25"/>
  <c r="Q14" i="25"/>
  <c r="T14" i="25"/>
  <c r="U14" i="25"/>
  <c r="Q15" i="25"/>
  <c r="T15" i="25"/>
  <c r="U15" i="25"/>
  <c r="Q16" i="25"/>
  <c r="T16" i="25"/>
  <c r="U16" i="25"/>
  <c r="Q17" i="25"/>
  <c r="T17" i="25"/>
  <c r="U17" i="25"/>
  <c r="Q18" i="25"/>
  <c r="T18" i="25"/>
  <c r="U18" i="25"/>
  <c r="Q19" i="25"/>
  <c r="T19" i="25"/>
  <c r="U19" i="25"/>
  <c r="Q20" i="25"/>
  <c r="T20" i="25"/>
  <c r="U20" i="25"/>
  <c r="Q21" i="25"/>
  <c r="T21" i="25"/>
  <c r="U21" i="25"/>
  <c r="Q22" i="25"/>
  <c r="T22" i="25"/>
  <c r="U22" i="25"/>
  <c r="Q23" i="25"/>
  <c r="T23" i="25"/>
  <c r="U23" i="25"/>
  <c r="Q24" i="25"/>
  <c r="T24" i="25"/>
  <c r="U24" i="25"/>
  <c r="Q25" i="25"/>
  <c r="T25" i="25"/>
  <c r="U25" i="25"/>
  <c r="Q26" i="25"/>
  <c r="T26" i="25"/>
  <c r="U26" i="25"/>
  <c r="Q27" i="25"/>
  <c r="T27" i="25"/>
  <c r="U27" i="25"/>
  <c r="Q28" i="25"/>
  <c r="T28" i="25"/>
  <c r="U28" i="25"/>
  <c r="Q29" i="25"/>
  <c r="T29" i="25"/>
  <c r="U29" i="25"/>
  <c r="Q31" i="25"/>
  <c r="T31" i="25"/>
  <c r="U31" i="25"/>
  <c r="Q32" i="25"/>
  <c r="T32" i="25"/>
  <c r="U32" i="25"/>
  <c r="Q33" i="25"/>
  <c r="T33" i="25"/>
  <c r="U33" i="25"/>
  <c r="Q34" i="25"/>
  <c r="T34" i="25"/>
  <c r="U34" i="25"/>
  <c r="Q35" i="25"/>
  <c r="T35" i="25"/>
  <c r="U35" i="25"/>
  <c r="Q36" i="25"/>
  <c r="T36" i="25"/>
  <c r="U36" i="25"/>
  <c r="Q37" i="25"/>
  <c r="T37" i="25"/>
  <c r="U37" i="25"/>
  <c r="Q38" i="25"/>
  <c r="T38" i="25"/>
  <c r="U38" i="25"/>
  <c r="Q39" i="25"/>
  <c r="T39" i="25"/>
  <c r="U39" i="25"/>
  <c r="Q40" i="25"/>
  <c r="T40" i="25"/>
  <c r="U40" i="25"/>
  <c r="Q41" i="25"/>
  <c r="T41" i="25"/>
  <c r="U41" i="25"/>
  <c r="Q42" i="25"/>
  <c r="T42" i="25"/>
  <c r="U42" i="25"/>
  <c r="Q43" i="25"/>
  <c r="T43" i="25"/>
  <c r="U43" i="25"/>
  <c r="Q44" i="25"/>
  <c r="T44" i="25"/>
  <c r="U44" i="25"/>
  <c r="Q45" i="25"/>
  <c r="T45" i="25"/>
  <c r="U45" i="25"/>
  <c r="Q46" i="25"/>
  <c r="T46" i="25"/>
  <c r="U46" i="25"/>
  <c r="Q47" i="25"/>
  <c r="T47" i="25"/>
  <c r="U47" i="25"/>
  <c r="Q48" i="25"/>
  <c r="T48" i="25"/>
  <c r="U48" i="25"/>
  <c r="Q49" i="25"/>
  <c r="T49" i="25"/>
  <c r="U49" i="25"/>
  <c r="Q50" i="25"/>
  <c r="T50" i="25"/>
  <c r="U50" i="25"/>
  <c r="Q51" i="25"/>
  <c r="T51" i="25"/>
  <c r="U51" i="25"/>
  <c r="Q52" i="25"/>
  <c r="T52" i="25"/>
  <c r="U52" i="25"/>
  <c r="Q53" i="25"/>
  <c r="T53" i="25"/>
  <c r="U53" i="25"/>
  <c r="Q54" i="25"/>
  <c r="T54" i="25"/>
  <c r="U54" i="25"/>
  <c r="Q55" i="25"/>
  <c r="T55" i="25"/>
  <c r="U55" i="25"/>
  <c r="Q56" i="25"/>
  <c r="T56" i="25"/>
  <c r="U56" i="25"/>
  <c r="Q57" i="25"/>
  <c r="T57" i="25"/>
  <c r="U57" i="25"/>
  <c r="Q58" i="25"/>
  <c r="T58" i="25"/>
  <c r="U58" i="25"/>
  <c r="Q59" i="25"/>
  <c r="T59" i="25"/>
  <c r="U59" i="25"/>
  <c r="Q60" i="25"/>
  <c r="T60" i="25"/>
  <c r="U60" i="25"/>
  <c r="Q61" i="25"/>
  <c r="T61" i="25"/>
  <c r="U61" i="25"/>
  <c r="Q62" i="25"/>
  <c r="T62" i="25"/>
  <c r="U62" i="25"/>
  <c r="Q63" i="25"/>
  <c r="T63" i="25"/>
  <c r="U63" i="25"/>
  <c r="Q64" i="25"/>
  <c r="T64" i="25"/>
  <c r="U64" i="25"/>
  <c r="Q65" i="25"/>
  <c r="T65" i="25"/>
  <c r="U65" i="25"/>
  <c r="Q66" i="25"/>
  <c r="T66" i="25"/>
  <c r="U66" i="25"/>
  <c r="Q67" i="25"/>
  <c r="T67" i="25"/>
  <c r="U67" i="25"/>
  <c r="Q68" i="25"/>
  <c r="T68" i="25"/>
  <c r="U68" i="25"/>
  <c r="Q69" i="25"/>
  <c r="T69" i="25"/>
  <c r="U69" i="25"/>
  <c r="Q70" i="25"/>
  <c r="T70" i="25"/>
  <c r="U70" i="25"/>
  <c r="Q71" i="25"/>
  <c r="T71" i="25"/>
  <c r="U71" i="25"/>
  <c r="A71" i="25"/>
  <c r="A72" i="25"/>
  <c r="A60" i="25"/>
  <c r="A61" i="25"/>
  <c r="A62" i="25"/>
  <c r="A63" i="25"/>
  <c r="A64" i="25"/>
  <c r="A65" i="25"/>
  <c r="A66" i="25"/>
  <c r="A67" i="25"/>
  <c r="A68" i="25"/>
  <c r="A69" i="25"/>
  <c r="A70" i="25"/>
  <c r="A8" i="25"/>
  <c r="A9" i="25"/>
  <c r="A10" i="25"/>
  <c r="A11" i="25"/>
  <c r="A12" i="25"/>
  <c r="A13" i="25"/>
  <c r="A14" i="25"/>
  <c r="A15" i="25"/>
  <c r="A16" i="25"/>
  <c r="A17" i="25"/>
  <c r="A18" i="25"/>
  <c r="A19" i="25"/>
  <c r="A20" i="25"/>
  <c r="A21" i="25"/>
  <c r="A22" i="25"/>
  <c r="A23" i="25"/>
  <c r="A24" i="25"/>
  <c r="A25" i="25"/>
  <c r="A26" i="25"/>
  <c r="A27" i="25"/>
  <c r="A28" i="25"/>
  <c r="A29" i="25"/>
  <c r="A30" i="25"/>
  <c r="A31"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73" i="25"/>
  <c r="H288" i="2"/>
  <c r="L149" i="2"/>
  <c r="ET77" i="24"/>
  <c r="ET76" i="24"/>
  <c r="ET75" i="24"/>
  <c r="ET74" i="24"/>
  <c r="ET73" i="24"/>
  <c r="ET72" i="24"/>
  <c r="ET71" i="24"/>
  <c r="ET70" i="24"/>
  <c r="ET69" i="24"/>
  <c r="ET68" i="24"/>
  <c r="ET67" i="24"/>
  <c r="ET66" i="24"/>
  <c r="ET65" i="24"/>
  <c r="ET63" i="24"/>
  <c r="ET62" i="24"/>
  <c r="ET61" i="24"/>
  <c r="ET60" i="24"/>
  <c r="ET59" i="24"/>
  <c r="ET58" i="24"/>
  <c r="ET57" i="24"/>
  <c r="ET56" i="24"/>
  <c r="ET55" i="24"/>
  <c r="ET54" i="24"/>
  <c r="ET53" i="24"/>
  <c r="ET52" i="24"/>
  <c r="ET51" i="24"/>
  <c r="ET50" i="24"/>
  <c r="ET49" i="24"/>
  <c r="ET48" i="24"/>
  <c r="ET47" i="24"/>
  <c r="ET46" i="24"/>
  <c r="ET45" i="24"/>
  <c r="ET44" i="24"/>
  <c r="ET42" i="24"/>
  <c r="ET41" i="24"/>
  <c r="ET40" i="24"/>
  <c r="ET39" i="24"/>
  <c r="ET38" i="24"/>
  <c r="ET37" i="24"/>
  <c r="ET36" i="24"/>
  <c r="ET35" i="24"/>
  <c r="ET34" i="24"/>
  <c r="ET33" i="24"/>
  <c r="ET32" i="24"/>
  <c r="ET31" i="24"/>
  <c r="ET30" i="24"/>
  <c r="ET29" i="24"/>
  <c r="ET28" i="24"/>
  <c r="ET26" i="24"/>
  <c r="ET25" i="24"/>
  <c r="ET24" i="24"/>
  <c r="ET23" i="24"/>
  <c r="ET22" i="24"/>
  <c r="ET21" i="24"/>
  <c r="ET20" i="24"/>
  <c r="ET19" i="24"/>
  <c r="ET18" i="24"/>
  <c r="ET17" i="24"/>
  <c r="ET16" i="24"/>
  <c r="ET15" i="24"/>
  <c r="ET14" i="24"/>
  <c r="ET13" i="24"/>
  <c r="EQ77" i="24"/>
  <c r="EQ76" i="24"/>
  <c r="EQ75" i="24"/>
  <c r="EQ74" i="24"/>
  <c r="EQ73" i="24"/>
  <c r="EQ72" i="24"/>
  <c r="EQ71" i="24"/>
  <c r="EQ70" i="24"/>
  <c r="EQ69" i="24"/>
  <c r="EQ68" i="24"/>
  <c r="EQ67" i="24"/>
  <c r="EQ66" i="24"/>
  <c r="EQ65" i="24"/>
  <c r="EQ63" i="24"/>
  <c r="EQ62" i="24"/>
  <c r="EQ61" i="24"/>
  <c r="EQ60" i="24"/>
  <c r="EQ59" i="24"/>
  <c r="EQ58" i="24"/>
  <c r="EQ57" i="24"/>
  <c r="EQ56" i="24"/>
  <c r="EQ55" i="24"/>
  <c r="EQ54" i="24"/>
  <c r="EQ53" i="24"/>
  <c r="EQ52" i="24"/>
  <c r="EQ51" i="24"/>
  <c r="EQ50" i="24"/>
  <c r="EQ49" i="24"/>
  <c r="EQ48" i="24"/>
  <c r="EQ47" i="24"/>
  <c r="EQ46" i="24"/>
  <c r="EQ45" i="24"/>
  <c r="EQ44" i="24"/>
  <c r="EQ42" i="24"/>
  <c r="EQ41" i="24"/>
  <c r="EQ40" i="24"/>
  <c r="EQ39" i="24"/>
  <c r="EQ38" i="24"/>
  <c r="EQ37" i="24"/>
  <c r="EQ36" i="24"/>
  <c r="EQ35" i="24"/>
  <c r="EQ34" i="24"/>
  <c r="EQ33" i="24"/>
  <c r="EQ32" i="24"/>
  <c r="EQ31" i="24"/>
  <c r="EQ30" i="24"/>
  <c r="EQ29" i="24"/>
  <c r="EQ28" i="24"/>
  <c r="EQ26" i="24"/>
  <c r="EQ25" i="24"/>
  <c r="EQ24" i="24"/>
  <c r="EQ23" i="24"/>
  <c r="EQ22" i="24"/>
  <c r="EQ21" i="24"/>
  <c r="EQ20" i="24"/>
  <c r="EQ19" i="24"/>
  <c r="EQ18" i="24"/>
  <c r="EQ17" i="24"/>
  <c r="EQ16" i="24"/>
  <c r="EQ15" i="24"/>
  <c r="EQ14" i="24"/>
  <c r="EQ13" i="24"/>
  <c r="EN77" i="24"/>
  <c r="EN76" i="24"/>
  <c r="EN75" i="24"/>
  <c r="EN74" i="24"/>
  <c r="EN73" i="24"/>
  <c r="EN72" i="24"/>
  <c r="EN71" i="24"/>
  <c r="EN69" i="24"/>
  <c r="EN68" i="24"/>
  <c r="EN67" i="24"/>
  <c r="EN66" i="24"/>
  <c r="EN65" i="24"/>
  <c r="EN64" i="24"/>
  <c r="EN63" i="24"/>
  <c r="EN62" i="24"/>
  <c r="EN61" i="24"/>
  <c r="EN60" i="24"/>
  <c r="EN59" i="24"/>
  <c r="EN58" i="24"/>
  <c r="EN57" i="24"/>
  <c r="EN56" i="24"/>
  <c r="EN55" i="24"/>
  <c r="EN54" i="24"/>
  <c r="EN53" i="24"/>
  <c r="EN52" i="24"/>
  <c r="EN51" i="24"/>
  <c r="EN50" i="24"/>
  <c r="EN49" i="24"/>
  <c r="EN48" i="24"/>
  <c r="EN47" i="24"/>
  <c r="EN46" i="24"/>
  <c r="EN45" i="24"/>
  <c r="EN44" i="24"/>
  <c r="EN42" i="24"/>
  <c r="EN41" i="24"/>
  <c r="EN40" i="24"/>
  <c r="EN39" i="24"/>
  <c r="EN38" i="24"/>
  <c r="EN37" i="24"/>
  <c r="EN36" i="24"/>
  <c r="EN35" i="24"/>
  <c r="EN34" i="24"/>
  <c r="EN33" i="24"/>
  <c r="EN32" i="24"/>
  <c r="EN31" i="24"/>
  <c r="EN30" i="24"/>
  <c r="EN29" i="24"/>
  <c r="EN28" i="24"/>
  <c r="EN26" i="24"/>
  <c r="EN25" i="24"/>
  <c r="EN24" i="24"/>
  <c r="EN23" i="24"/>
  <c r="EN22" i="24"/>
  <c r="EN21" i="24"/>
  <c r="EN20" i="24"/>
  <c r="EN19" i="24"/>
  <c r="EN18" i="24"/>
  <c r="EN17" i="24"/>
  <c r="EN16" i="24"/>
  <c r="EN15" i="24"/>
  <c r="EN14" i="24"/>
  <c r="EN13" i="24"/>
  <c r="EK15" i="24"/>
  <c r="EK16" i="24"/>
  <c r="EK17" i="24"/>
  <c r="EK18" i="24"/>
  <c r="EK19" i="24"/>
  <c r="EK20" i="24"/>
  <c r="EK21" i="24"/>
  <c r="EK22" i="24"/>
  <c r="EK23" i="24"/>
  <c r="EK24" i="24"/>
  <c r="EK25" i="24"/>
  <c r="EK26" i="24"/>
  <c r="EK27" i="24"/>
  <c r="EK28" i="24"/>
  <c r="EK29" i="24"/>
  <c r="EK30" i="24"/>
  <c r="EK31" i="24"/>
  <c r="EK32" i="24"/>
  <c r="EK33" i="24"/>
  <c r="EK34" i="24"/>
  <c r="EK35" i="24"/>
  <c r="EK36" i="24"/>
  <c r="EK37" i="24"/>
  <c r="EK38" i="24"/>
  <c r="EK39" i="24"/>
  <c r="EK40" i="24"/>
  <c r="EK41" i="24"/>
  <c r="EK42" i="24"/>
  <c r="EK44" i="24"/>
  <c r="EK45" i="24"/>
  <c r="EK46" i="24"/>
  <c r="EK47" i="24"/>
  <c r="EK48" i="24"/>
  <c r="EK49" i="24"/>
  <c r="EK50" i="24"/>
  <c r="EK51" i="24"/>
  <c r="EK52" i="24"/>
  <c r="EK53" i="24"/>
  <c r="EK54" i="24"/>
  <c r="EK55" i="24"/>
  <c r="EK56" i="24"/>
  <c r="EK57" i="24"/>
  <c r="EK58" i="24"/>
  <c r="EK59" i="24"/>
  <c r="EK60" i="24"/>
  <c r="EK61" i="24"/>
  <c r="EK62" i="24"/>
  <c r="EK63" i="24"/>
  <c r="EK64" i="24"/>
  <c r="EK65" i="24"/>
  <c r="EK67" i="24"/>
  <c r="EK68" i="24"/>
  <c r="EK69" i="24"/>
  <c r="EK71" i="24"/>
  <c r="EK72" i="24"/>
  <c r="EK73" i="24"/>
  <c r="EK74" i="24"/>
  <c r="EK75" i="24"/>
  <c r="EK76" i="24"/>
  <c r="EK77" i="24"/>
  <c r="EK14" i="24"/>
  <c r="EK13" i="24"/>
  <c r="GM77" i="24"/>
  <c r="GM76" i="24"/>
  <c r="GM75" i="24"/>
  <c r="GM74" i="24"/>
  <c r="GM73" i="24"/>
  <c r="GM72" i="24"/>
  <c r="GM71" i="24"/>
  <c r="GM70" i="24"/>
  <c r="GM69" i="24"/>
  <c r="GM68" i="24"/>
  <c r="GM67" i="24"/>
  <c r="GM66" i="24"/>
  <c r="GM63" i="24"/>
  <c r="GM62" i="24"/>
  <c r="GM61" i="24"/>
  <c r="GM60" i="24"/>
  <c r="GM59" i="24"/>
  <c r="GM58" i="24"/>
  <c r="GM57" i="24"/>
  <c r="GM56" i="24"/>
  <c r="GM55" i="24"/>
  <c r="GM54" i="24"/>
  <c r="GM53" i="24"/>
  <c r="GM52" i="24"/>
  <c r="GM51" i="24"/>
  <c r="GM50" i="24"/>
  <c r="GM49" i="24"/>
  <c r="GM48" i="24"/>
  <c r="GM47" i="24"/>
  <c r="GM46" i="24"/>
  <c r="GM44" i="24"/>
  <c r="GM42" i="24"/>
  <c r="GM41" i="24"/>
  <c r="GM40" i="24"/>
  <c r="GM39" i="24"/>
  <c r="GM38" i="24"/>
  <c r="GM37" i="24"/>
  <c r="GM36" i="24"/>
  <c r="GM35" i="24"/>
  <c r="GM34" i="24"/>
  <c r="GM33" i="24"/>
  <c r="GM32" i="24"/>
  <c r="GM31" i="24"/>
  <c r="GM30" i="24"/>
  <c r="GM29" i="24"/>
  <c r="GM28" i="24"/>
  <c r="GM27" i="24"/>
  <c r="GM26" i="24"/>
  <c r="GM25" i="24"/>
  <c r="GM24" i="24"/>
  <c r="GM23" i="24"/>
  <c r="GM22" i="24"/>
  <c r="GM21" i="24"/>
  <c r="GM20" i="24"/>
  <c r="GM19" i="24"/>
  <c r="GM18" i="24"/>
  <c r="GM17" i="24"/>
  <c r="GM16" i="24"/>
  <c r="GM14" i="24"/>
  <c r="GM13" i="24"/>
  <c r="GJ77" i="24"/>
  <c r="GJ76" i="24"/>
  <c r="GJ75" i="24"/>
  <c r="GJ74" i="24"/>
  <c r="GJ73" i="24"/>
  <c r="GJ72" i="24"/>
  <c r="GJ71" i="24"/>
  <c r="GJ70" i="24"/>
  <c r="GJ69" i="24"/>
  <c r="GJ68" i="24"/>
  <c r="GJ67" i="24"/>
  <c r="GJ66" i="24"/>
  <c r="GJ65" i="24"/>
  <c r="GJ63" i="24"/>
  <c r="GJ62" i="24"/>
  <c r="GJ61" i="24"/>
  <c r="GJ60" i="24"/>
  <c r="GJ59" i="24"/>
  <c r="GJ58" i="24"/>
  <c r="GJ57" i="24"/>
  <c r="GJ56" i="24"/>
  <c r="GJ55" i="24"/>
  <c r="GJ54" i="24"/>
  <c r="GJ53" i="24"/>
  <c r="GJ52" i="24"/>
  <c r="GJ51" i="24"/>
  <c r="GJ50" i="24"/>
  <c r="GJ49" i="24"/>
  <c r="GJ48" i="24"/>
  <c r="GJ47" i="24"/>
  <c r="GJ46" i="24"/>
  <c r="GJ44" i="24"/>
  <c r="GJ42" i="24"/>
  <c r="GJ41" i="24"/>
  <c r="GJ40" i="24"/>
  <c r="GJ39" i="24"/>
  <c r="GJ38" i="24"/>
  <c r="GJ37" i="24"/>
  <c r="GJ36" i="24"/>
  <c r="GJ35" i="24"/>
  <c r="GJ34" i="24"/>
  <c r="GJ33" i="24"/>
  <c r="GJ32" i="24"/>
  <c r="GJ31" i="24"/>
  <c r="GJ30" i="24"/>
  <c r="GJ29" i="24"/>
  <c r="GJ28" i="24"/>
  <c r="GJ27" i="24"/>
  <c r="GJ26" i="24"/>
  <c r="GJ25" i="24"/>
  <c r="GJ24" i="24"/>
  <c r="GJ23" i="24"/>
  <c r="GJ22" i="24"/>
  <c r="GJ21" i="24"/>
  <c r="GJ20" i="24"/>
  <c r="GJ19" i="24"/>
  <c r="GJ18" i="24"/>
  <c r="GJ17" i="24"/>
  <c r="GJ16" i="24"/>
  <c r="GJ14" i="24"/>
  <c r="GJ13" i="24"/>
  <c r="GG77" i="24"/>
  <c r="GG76" i="24"/>
  <c r="GG75" i="24"/>
  <c r="GG74" i="24"/>
  <c r="GG73" i="24"/>
  <c r="GG72" i="24"/>
  <c r="GG71" i="24"/>
  <c r="GG70" i="24"/>
  <c r="GG69" i="24"/>
  <c r="GG68" i="24"/>
  <c r="GG66" i="24"/>
  <c r="GG65" i="24"/>
  <c r="GG64" i="24"/>
  <c r="GG63" i="24"/>
  <c r="GG62" i="24"/>
  <c r="GG61" i="24"/>
  <c r="GG60" i="24"/>
  <c r="GG59" i="24"/>
  <c r="GG58" i="24"/>
  <c r="GG57" i="24"/>
  <c r="GG56" i="24"/>
  <c r="GG55" i="24"/>
  <c r="GG54" i="24"/>
  <c r="GG53" i="24"/>
  <c r="GG52" i="24"/>
  <c r="GG51" i="24"/>
  <c r="GG50" i="24"/>
  <c r="GG49" i="24"/>
  <c r="GG48" i="24"/>
  <c r="GG47" i="24"/>
  <c r="GG46" i="24"/>
  <c r="GG44" i="24"/>
  <c r="GG42" i="24"/>
  <c r="GG41" i="24"/>
  <c r="GG40" i="24"/>
  <c r="GG39" i="24"/>
  <c r="GG38" i="24"/>
  <c r="GG37" i="24"/>
  <c r="GG36" i="24"/>
  <c r="GG35" i="24"/>
  <c r="GG34" i="24"/>
  <c r="GG33" i="24"/>
  <c r="GG32" i="24"/>
  <c r="GG31" i="24"/>
  <c r="GG30" i="24"/>
  <c r="GG29" i="24"/>
  <c r="GG28" i="24"/>
  <c r="GG27" i="24"/>
  <c r="GG26" i="24"/>
  <c r="GG25" i="24"/>
  <c r="GG24" i="24"/>
  <c r="GG23" i="24"/>
  <c r="GG22" i="24"/>
  <c r="GG21" i="24"/>
  <c r="GG20" i="24"/>
  <c r="GG19" i="24"/>
  <c r="GG18" i="24"/>
  <c r="GG17" i="24"/>
  <c r="GG16" i="24"/>
  <c r="GG14" i="24"/>
  <c r="GG13" i="24"/>
  <c r="GD77" i="24"/>
  <c r="GD76" i="24"/>
  <c r="GD75" i="24"/>
  <c r="GD74" i="24"/>
  <c r="GD73" i="24"/>
  <c r="GD72" i="24"/>
  <c r="GD71" i="24"/>
  <c r="GD70" i="24"/>
  <c r="GD69" i="24"/>
  <c r="GD68" i="24"/>
  <c r="GD67" i="24"/>
  <c r="GD66" i="24"/>
  <c r="GD65" i="24"/>
  <c r="GD64" i="24"/>
  <c r="GD63" i="24"/>
  <c r="GD62" i="24"/>
  <c r="GD61" i="24"/>
  <c r="GD60" i="24"/>
  <c r="GD59" i="24"/>
  <c r="GD58" i="24"/>
  <c r="GD57" i="24"/>
  <c r="GD56" i="24"/>
  <c r="GD55" i="24"/>
  <c r="GD54" i="24"/>
  <c r="GD53" i="24"/>
  <c r="GD52" i="24"/>
  <c r="GD51" i="24"/>
  <c r="GD50" i="24"/>
  <c r="GD49" i="24"/>
  <c r="GD48" i="24"/>
  <c r="GD47" i="24"/>
  <c r="GD46" i="24"/>
  <c r="GD45" i="24"/>
  <c r="GD44" i="24"/>
  <c r="GD42" i="24"/>
  <c r="GD41" i="24"/>
  <c r="GD40" i="24"/>
  <c r="GD39" i="24"/>
  <c r="GD38" i="24"/>
  <c r="GD37" i="24"/>
  <c r="GD36" i="24"/>
  <c r="GD35" i="24"/>
  <c r="GD34" i="24"/>
  <c r="GD33" i="24"/>
  <c r="GD32" i="24"/>
  <c r="GD31" i="24"/>
  <c r="GD30" i="24"/>
  <c r="GD29" i="24"/>
  <c r="GD28" i="24"/>
  <c r="GD27" i="24"/>
  <c r="GD26" i="24"/>
  <c r="GD25" i="24"/>
  <c r="GD24" i="24"/>
  <c r="GD23" i="24"/>
  <c r="GD22" i="24"/>
  <c r="GD21" i="24"/>
  <c r="GD20" i="24"/>
  <c r="GD19" i="24"/>
  <c r="GD18" i="24"/>
  <c r="GD17" i="24"/>
  <c r="GD16" i="24"/>
  <c r="GD15" i="24"/>
  <c r="GD14" i="24"/>
  <c r="GD13" i="24"/>
  <c r="CL77" i="24"/>
  <c r="CL76" i="24"/>
  <c r="CL75" i="24"/>
  <c r="CL74" i="24"/>
  <c r="CL73" i="24"/>
  <c r="CL72" i="24"/>
  <c r="CL71" i="24"/>
  <c r="CL70" i="24"/>
  <c r="CL69" i="24"/>
  <c r="CL68" i="24"/>
  <c r="CL67" i="24"/>
  <c r="CL66" i="24"/>
  <c r="CL65" i="24"/>
  <c r="CL64" i="24"/>
  <c r="CL63" i="24"/>
  <c r="CL62" i="24"/>
  <c r="CL61" i="24"/>
  <c r="CL60" i="24"/>
  <c r="CL59" i="24"/>
  <c r="CL58" i="24"/>
  <c r="CL57" i="24"/>
  <c r="CL56" i="24"/>
  <c r="CL55" i="24"/>
  <c r="CL54" i="24"/>
  <c r="CL53" i="24"/>
  <c r="CL52" i="24"/>
  <c r="CL51" i="24"/>
  <c r="CL50" i="24"/>
  <c r="CL49" i="24"/>
  <c r="CL48" i="24"/>
  <c r="CL47" i="24"/>
  <c r="CL46" i="24"/>
  <c r="CL45" i="24"/>
  <c r="CL44" i="24"/>
  <c r="CL42" i="24"/>
  <c r="CL40" i="24"/>
  <c r="CL39" i="24"/>
  <c r="CL38" i="24"/>
  <c r="CL37" i="24"/>
  <c r="CL36" i="24"/>
  <c r="CL35" i="24"/>
  <c r="CL34" i="24"/>
  <c r="CL33" i="24"/>
  <c r="CL32" i="24"/>
  <c r="CL30" i="24"/>
  <c r="CL29" i="24"/>
  <c r="CL28" i="24"/>
  <c r="CL26" i="24"/>
  <c r="CL25" i="24"/>
  <c r="CL24" i="24"/>
  <c r="CL23" i="24"/>
  <c r="CL22" i="24"/>
  <c r="CL21" i="24"/>
  <c r="CL20" i="24"/>
  <c r="CL19" i="24"/>
  <c r="CL18" i="24"/>
  <c r="CL17" i="24"/>
  <c r="CL16" i="24"/>
  <c r="CL15" i="24"/>
  <c r="CL14" i="24"/>
  <c r="CL13" i="24"/>
  <c r="CI77" i="24"/>
  <c r="CI76" i="24"/>
  <c r="CI75" i="24"/>
  <c r="CI74" i="24"/>
  <c r="CI73" i="24"/>
  <c r="CI72" i="24"/>
  <c r="CI71" i="24"/>
  <c r="CI70" i="24"/>
  <c r="CI69" i="24"/>
  <c r="CI68" i="24"/>
  <c r="CI67" i="24"/>
  <c r="CI66" i="24"/>
  <c r="CI64" i="24"/>
  <c r="CI63" i="24"/>
  <c r="CI62" i="24"/>
  <c r="CI61" i="24"/>
  <c r="CI60" i="24"/>
  <c r="CI59" i="24"/>
  <c r="CI58" i="24"/>
  <c r="CI57" i="24"/>
  <c r="CI56" i="24"/>
  <c r="CI55" i="24"/>
  <c r="CI54" i="24"/>
  <c r="CI53" i="24"/>
  <c r="CI52" i="24"/>
  <c r="CI51" i="24"/>
  <c r="CI50" i="24"/>
  <c r="CI49" i="24"/>
  <c r="CI48" i="24"/>
  <c r="CI47" i="24"/>
  <c r="CI46" i="24"/>
  <c r="CI45" i="24"/>
  <c r="CI44" i="24"/>
  <c r="CI42" i="24"/>
  <c r="CI40" i="24"/>
  <c r="CI39" i="24"/>
  <c r="CI38" i="24"/>
  <c r="CI37" i="24"/>
  <c r="CI36" i="24"/>
  <c r="CI35" i="24"/>
  <c r="CI34" i="24"/>
  <c r="CI33" i="24"/>
  <c r="CI32" i="24"/>
  <c r="CI31" i="24"/>
  <c r="CI30" i="24"/>
  <c r="CI29" i="24"/>
  <c r="CI28" i="24"/>
  <c r="CI26" i="24"/>
  <c r="CI25" i="24"/>
  <c r="CI24" i="24"/>
  <c r="CI23" i="24"/>
  <c r="CI22" i="24"/>
  <c r="CI21" i="24"/>
  <c r="CI20" i="24"/>
  <c r="CI19" i="24"/>
  <c r="CI18" i="24"/>
  <c r="CI17" i="24"/>
  <c r="CI16" i="24"/>
  <c r="CI15" i="24"/>
  <c r="CI14" i="24"/>
  <c r="CI13" i="24"/>
  <c r="CF77" i="24"/>
  <c r="CF76" i="24"/>
  <c r="CF75" i="24"/>
  <c r="CF74" i="24"/>
  <c r="CF73" i="24"/>
  <c r="CF72" i="24"/>
  <c r="CF71" i="24"/>
  <c r="CF70" i="24"/>
  <c r="CF69" i="24"/>
  <c r="CF68" i="24"/>
  <c r="CF67" i="24"/>
  <c r="CF66" i="24"/>
  <c r="CF65" i="24"/>
  <c r="CF64" i="24"/>
  <c r="CF63" i="24"/>
  <c r="CF62" i="24"/>
  <c r="CF61" i="24"/>
  <c r="CF60" i="24"/>
  <c r="CF59" i="24"/>
  <c r="CF58" i="24"/>
  <c r="CF57" i="24"/>
  <c r="CF56" i="24"/>
  <c r="CF55" i="24"/>
  <c r="CF54" i="24"/>
  <c r="CF53" i="24"/>
  <c r="CF52" i="24"/>
  <c r="CF51" i="24"/>
  <c r="CF50" i="24"/>
  <c r="CF49" i="24"/>
  <c r="CF48" i="24"/>
  <c r="CF47" i="24"/>
  <c r="CF46" i="24"/>
  <c r="CF45" i="24"/>
  <c r="CF44" i="24"/>
  <c r="CF42" i="24"/>
  <c r="CF40" i="24"/>
  <c r="CF39" i="24"/>
  <c r="CF38" i="24"/>
  <c r="CF37" i="24"/>
  <c r="CF36" i="24"/>
  <c r="CF34" i="24"/>
  <c r="CF33" i="24"/>
  <c r="CF32" i="24"/>
  <c r="CF31" i="24"/>
  <c r="CF30" i="24"/>
  <c r="CF29" i="24"/>
  <c r="CF28" i="24"/>
  <c r="CF26" i="24"/>
  <c r="CF25" i="24"/>
  <c r="CF24" i="24"/>
  <c r="CF23" i="24"/>
  <c r="CF22" i="24"/>
  <c r="CF21" i="24"/>
  <c r="CF20" i="24"/>
  <c r="CF19" i="24"/>
  <c r="CF18" i="24"/>
  <c r="CF17" i="24"/>
  <c r="CF16" i="24"/>
  <c r="CF15" i="24"/>
  <c r="CF14" i="24"/>
  <c r="CF13" i="24"/>
  <c r="CC24" i="24"/>
  <c r="CC25" i="24"/>
  <c r="CC26" i="24"/>
  <c r="CC28" i="24"/>
  <c r="CC29" i="24"/>
  <c r="CC30" i="24"/>
  <c r="CC31" i="24"/>
  <c r="CC32" i="24"/>
  <c r="CC33" i="24"/>
  <c r="CC34" i="24"/>
  <c r="CC35" i="24"/>
  <c r="CC36" i="24"/>
  <c r="CC37" i="24"/>
  <c r="CC38" i="24"/>
  <c r="CC39" i="24"/>
  <c r="CC40" i="24"/>
  <c r="CC42" i="24"/>
  <c r="CC44" i="24"/>
  <c r="CC45" i="24"/>
  <c r="CC46" i="24"/>
  <c r="CC47" i="24"/>
  <c r="CC48" i="24"/>
  <c r="CC49" i="24"/>
  <c r="CC50" i="24"/>
  <c r="CC51" i="24"/>
  <c r="CC52" i="24"/>
  <c r="CC53" i="24"/>
  <c r="CC54" i="24"/>
  <c r="CC55" i="24"/>
  <c r="CC56" i="24"/>
  <c r="CC57" i="24"/>
  <c r="CC58" i="24"/>
  <c r="CC59" i="24"/>
  <c r="CC60" i="24"/>
  <c r="CC61" i="24"/>
  <c r="CC62" i="24"/>
  <c r="CC63" i="24"/>
  <c r="CC64" i="24"/>
  <c r="CC65" i="24"/>
  <c r="CC66" i="24"/>
  <c r="CC67" i="24"/>
  <c r="CC68" i="24"/>
  <c r="CC69" i="24"/>
  <c r="CC70" i="24"/>
  <c r="CC71" i="24"/>
  <c r="CC72" i="24"/>
  <c r="CC73" i="24"/>
  <c r="CC74" i="24"/>
  <c r="CC75" i="24"/>
  <c r="CC76" i="24"/>
  <c r="CC77" i="24"/>
  <c r="CC16" i="24"/>
  <c r="CC17" i="24"/>
  <c r="CC18" i="24"/>
  <c r="CC19" i="24"/>
  <c r="CC20" i="24"/>
  <c r="CC21" i="24"/>
  <c r="CC22" i="24"/>
  <c r="CC23" i="24"/>
  <c r="CC14" i="24"/>
  <c r="CC15" i="24"/>
  <c r="CC13" i="24"/>
  <c r="HK79" i="24"/>
  <c r="S42" i="20"/>
  <c r="S41" i="20"/>
  <c r="S40" i="20"/>
  <c r="Z37" i="20"/>
  <c r="S28" i="20"/>
  <c r="Z6" i="20"/>
  <c r="Z7" i="20"/>
  <c r="Z8" i="20"/>
  <c r="Z9" i="20"/>
  <c r="Z10" i="20"/>
  <c r="Z11" i="20"/>
  <c r="Z12" i="20"/>
  <c r="O20" i="2"/>
  <c r="DB57" i="24"/>
  <c r="DB58" i="24"/>
  <c r="JQ8" i="23"/>
  <c r="JQ9" i="23"/>
  <c r="JQ10" i="23"/>
  <c r="KO8" i="23"/>
  <c r="KO9" i="23"/>
  <c r="KO10" i="23"/>
  <c r="LM8" i="23"/>
  <c r="LM9" i="23"/>
  <c r="LM10" i="23"/>
  <c r="LM11" i="23"/>
  <c r="MT71" i="23" l="1"/>
  <c r="J529" i="2"/>
  <c r="I529" i="2"/>
  <c r="H601" i="2"/>
  <c r="I601" i="2"/>
  <c r="G601" i="2"/>
  <c r="G529" i="2"/>
  <c r="H529" i="2"/>
  <c r="B602" i="2"/>
  <c r="J602" i="2" s="1"/>
  <c r="B530" i="2"/>
  <c r="MH71" i="23"/>
  <c r="U6" i="25"/>
  <c r="T6" i="25"/>
  <c r="Q6" i="25"/>
  <c r="ME71" i="23"/>
  <c r="MW71" i="23"/>
  <c r="MQ71" i="23"/>
  <c r="MN71" i="23"/>
  <c r="MK71" i="23"/>
  <c r="MZ71" i="23"/>
  <c r="OY71" i="23"/>
  <c r="GS43" i="24"/>
  <c r="T4" i="25"/>
  <c r="Q4" i="25"/>
  <c r="Q3" i="25" s="1"/>
  <c r="U4" i="25"/>
  <c r="V4" i="25"/>
  <c r="PW71" i="23"/>
  <c r="OA71" i="23"/>
  <c r="NC71" i="23"/>
  <c r="SN71" i="23"/>
  <c r="QR71" i="23"/>
  <c r="RP71" i="23"/>
  <c r="QU71" i="23"/>
  <c r="MB71" i="23"/>
  <c r="QF71" i="23"/>
  <c r="PH71" i="23"/>
  <c r="OJ71" i="23"/>
  <c r="NL71" i="23"/>
  <c r="PN71" i="23"/>
  <c r="OP71" i="23"/>
  <c r="NR71" i="23"/>
  <c r="QC71" i="23"/>
  <c r="PE71" i="23"/>
  <c r="OG71" i="23"/>
  <c r="NI71" i="23"/>
  <c r="PT71" i="23"/>
  <c r="OV71" i="23"/>
  <c r="NX71" i="23"/>
  <c r="QI71" i="23"/>
  <c r="PK71" i="23"/>
  <c r="OM71" i="23"/>
  <c r="NO71" i="23"/>
  <c r="PZ71" i="23"/>
  <c r="PB71" i="23"/>
  <c r="OD71" i="23"/>
  <c r="NF71" i="23"/>
  <c r="PQ71" i="23"/>
  <c r="OS71" i="23"/>
  <c r="NU71" i="23"/>
  <c r="SB71" i="23"/>
  <c r="RD71" i="23"/>
  <c r="RV71" i="23"/>
  <c r="QX71" i="23"/>
  <c r="RS71" i="23"/>
  <c r="SH71" i="23"/>
  <c r="RJ71" i="23"/>
  <c r="QL71" i="23"/>
  <c r="SK71" i="23"/>
  <c r="RM71" i="23"/>
  <c r="QO71" i="23"/>
  <c r="SE71" i="23"/>
  <c r="RG71" i="23"/>
  <c r="RY71" i="23"/>
  <c r="RA71" i="23"/>
  <c r="BX25" i="24"/>
  <c r="FZ14" i="24"/>
  <c r="FZ15" i="24"/>
  <c r="FZ16" i="24"/>
  <c r="FZ17" i="24"/>
  <c r="N13" i="25" s="1"/>
  <c r="FZ18" i="24"/>
  <c r="N14" i="25" s="1"/>
  <c r="FZ19" i="24"/>
  <c r="N15" i="25" s="1"/>
  <c r="FZ20" i="24"/>
  <c r="N16" i="25" s="1"/>
  <c r="FZ21" i="24"/>
  <c r="N17" i="25" s="1"/>
  <c r="FZ22" i="24"/>
  <c r="N18" i="25" s="1"/>
  <c r="FZ23" i="24"/>
  <c r="N19" i="25" s="1"/>
  <c r="FZ24" i="24"/>
  <c r="FZ25" i="24"/>
  <c r="N21" i="25" s="1"/>
  <c r="FZ26" i="24"/>
  <c r="N22" i="25" s="1"/>
  <c r="FZ27" i="24"/>
  <c r="N23" i="25" s="1"/>
  <c r="FZ28" i="24"/>
  <c r="N24" i="25" s="1"/>
  <c r="FZ29" i="24"/>
  <c r="N25" i="25" s="1"/>
  <c r="FZ30" i="24"/>
  <c r="N26" i="25" s="1"/>
  <c r="FZ31" i="24"/>
  <c r="FZ32" i="24"/>
  <c r="FZ33" i="24"/>
  <c r="FZ34" i="24"/>
  <c r="FZ35" i="24"/>
  <c r="FZ36" i="24"/>
  <c r="FZ37" i="24"/>
  <c r="FZ38" i="24"/>
  <c r="FZ39" i="24"/>
  <c r="FZ40" i="24"/>
  <c r="FZ41" i="24"/>
  <c r="FZ42" i="24"/>
  <c r="N40" i="25"/>
  <c r="N41" i="25"/>
  <c r="FZ46" i="24"/>
  <c r="FZ47" i="24"/>
  <c r="FZ48" i="24"/>
  <c r="FZ49" i="24"/>
  <c r="FZ50" i="24"/>
  <c r="Q102" i="26" s="1"/>
  <c r="FZ51" i="24"/>
  <c r="R102" i="26" s="1"/>
  <c r="FZ52" i="24"/>
  <c r="S102" i="26" s="1"/>
  <c r="FZ53" i="24"/>
  <c r="T102" i="26" s="1"/>
  <c r="FZ54" i="24"/>
  <c r="U102" i="26" s="1"/>
  <c r="FZ55" i="24"/>
  <c r="V102" i="26" s="1"/>
  <c r="FZ56" i="24"/>
  <c r="W102" i="26" s="1"/>
  <c r="FZ57" i="24"/>
  <c r="X102" i="26" s="1"/>
  <c r="FZ58" i="24"/>
  <c r="Y102" i="26" s="1"/>
  <c r="FZ59" i="24"/>
  <c r="FZ60" i="24"/>
  <c r="N56" i="25" s="1"/>
  <c r="FZ61" i="24"/>
  <c r="N57" i="25" s="1"/>
  <c r="FZ62" i="24"/>
  <c r="N58" i="25" s="1"/>
  <c r="FZ63" i="24"/>
  <c r="N59" i="25" s="1"/>
  <c r="FZ64" i="24"/>
  <c r="N60" i="25" s="1"/>
  <c r="FZ65" i="24"/>
  <c r="N61" i="25" s="1"/>
  <c r="FZ66" i="24"/>
  <c r="N62" i="25" s="1"/>
  <c r="FZ67" i="24"/>
  <c r="N63" i="25" s="1"/>
  <c r="FZ68" i="24"/>
  <c r="N64" i="25" s="1"/>
  <c r="FZ69" i="24"/>
  <c r="N65" i="25" s="1"/>
  <c r="FZ70" i="24"/>
  <c r="N66" i="25" s="1"/>
  <c r="FZ71" i="24"/>
  <c r="FZ72" i="24"/>
  <c r="N68" i="25" s="1"/>
  <c r="FZ73" i="24"/>
  <c r="FZ75" i="24"/>
  <c r="FZ76" i="24"/>
  <c r="FZ77" i="24"/>
  <c r="GA77" i="24" s="1"/>
  <c r="FZ13" i="24"/>
  <c r="N58" i="2"/>
  <c r="O58" i="2"/>
  <c r="P58" i="2"/>
  <c r="N59" i="2"/>
  <c r="O59" i="2"/>
  <c r="P59" i="2"/>
  <c r="N60" i="2"/>
  <c r="O60" i="2"/>
  <c r="P60" i="2"/>
  <c r="N61" i="2"/>
  <c r="O61" i="2"/>
  <c r="P61" i="2"/>
  <c r="EU16" i="24"/>
  <c r="EV18" i="24"/>
  <c r="M14" i="25" s="1"/>
  <c r="EV17" i="24"/>
  <c r="M13" i="25" s="1"/>
  <c r="CN18" i="24"/>
  <c r="CO18" i="24" s="1"/>
  <c r="CN17" i="24"/>
  <c r="CO17" i="24" s="1"/>
  <c r="EG18" i="24"/>
  <c r="EH18" i="24" s="1"/>
  <c r="DR18" i="24"/>
  <c r="H28" i="2"/>
  <c r="EG17" i="24"/>
  <c r="EH17" i="24" s="1"/>
  <c r="DR17" i="24"/>
  <c r="N198" i="2"/>
  <c r="FY9" i="23"/>
  <c r="GN4" i="23"/>
  <c r="GQ4" i="23"/>
  <c r="GT4" i="23"/>
  <c r="GW4" i="23"/>
  <c r="GZ4" i="23"/>
  <c r="HC4" i="23"/>
  <c r="HF4" i="23"/>
  <c r="HI4" i="23"/>
  <c r="HL4" i="23"/>
  <c r="HO4" i="23"/>
  <c r="HR4" i="23"/>
  <c r="HU4" i="23"/>
  <c r="HX4" i="23"/>
  <c r="IA4" i="23"/>
  <c r="ID4" i="23"/>
  <c r="IG4" i="23"/>
  <c r="IJ4" i="23"/>
  <c r="IM4" i="23"/>
  <c r="IP4" i="23"/>
  <c r="IS4" i="23"/>
  <c r="IV4" i="23"/>
  <c r="IY4" i="23"/>
  <c r="JB4" i="23"/>
  <c r="JE4" i="23"/>
  <c r="JH4" i="23"/>
  <c r="JK4" i="23"/>
  <c r="JN4" i="23"/>
  <c r="JQ4" i="23"/>
  <c r="JT4" i="23"/>
  <c r="JW4" i="23"/>
  <c r="JZ4" i="23"/>
  <c r="KC4" i="23"/>
  <c r="KF4" i="23"/>
  <c r="KI4" i="23"/>
  <c r="KL4" i="23"/>
  <c r="KO4" i="23"/>
  <c r="KR4" i="23"/>
  <c r="KU4" i="23"/>
  <c r="KX4" i="23"/>
  <c r="LA4" i="23"/>
  <c r="LD4" i="23"/>
  <c r="LG4" i="23"/>
  <c r="LJ4" i="23"/>
  <c r="LM4" i="23"/>
  <c r="LP4" i="23"/>
  <c r="LS4" i="23"/>
  <c r="LV4" i="23"/>
  <c r="LY4" i="23"/>
  <c r="GN5" i="23"/>
  <c r="GQ5" i="23"/>
  <c r="GT5" i="23"/>
  <c r="GW5" i="23"/>
  <c r="GZ5" i="23"/>
  <c r="HC5" i="23"/>
  <c r="HF5" i="23"/>
  <c r="HI5" i="23"/>
  <c r="HL5" i="23"/>
  <c r="HO5" i="23"/>
  <c r="HR5" i="23"/>
  <c r="HU5" i="23"/>
  <c r="HX5" i="23"/>
  <c r="IA5" i="23"/>
  <c r="ID5" i="23"/>
  <c r="IG5" i="23"/>
  <c r="IJ5" i="23"/>
  <c r="IM5" i="23"/>
  <c r="IP5" i="23"/>
  <c r="IS5" i="23"/>
  <c r="IV5" i="23"/>
  <c r="IY5" i="23"/>
  <c r="JB5" i="23"/>
  <c r="JE5" i="23"/>
  <c r="JH5" i="23"/>
  <c r="JK5" i="23"/>
  <c r="JN5" i="23"/>
  <c r="JQ5" i="23"/>
  <c r="JT5" i="23"/>
  <c r="JW5" i="23"/>
  <c r="JZ5" i="23"/>
  <c r="KC5" i="23"/>
  <c r="KF5" i="23"/>
  <c r="KI5" i="23"/>
  <c r="KL5" i="23"/>
  <c r="KO5" i="23"/>
  <c r="KR5" i="23"/>
  <c r="KU5" i="23"/>
  <c r="KX5" i="23"/>
  <c r="LA5" i="23"/>
  <c r="LD5" i="23"/>
  <c r="LG5" i="23"/>
  <c r="LJ5" i="23"/>
  <c r="LM5" i="23"/>
  <c r="LP5" i="23"/>
  <c r="LS5" i="23"/>
  <c r="LV5" i="23"/>
  <c r="LY5" i="23"/>
  <c r="GN6" i="23"/>
  <c r="GQ6" i="23"/>
  <c r="GT6" i="23"/>
  <c r="GW6" i="23"/>
  <c r="GZ6" i="23"/>
  <c r="HC6" i="23"/>
  <c r="HF6" i="23"/>
  <c r="HI6" i="23"/>
  <c r="HL6" i="23"/>
  <c r="HO6" i="23"/>
  <c r="HR6" i="23"/>
  <c r="HU6" i="23"/>
  <c r="HX6" i="23"/>
  <c r="IA6" i="23"/>
  <c r="ID6" i="23"/>
  <c r="IG6" i="23"/>
  <c r="IJ6" i="23"/>
  <c r="IM6" i="23"/>
  <c r="IP6" i="23"/>
  <c r="IS6" i="23"/>
  <c r="IV6" i="23"/>
  <c r="IY6" i="23"/>
  <c r="JB6" i="23"/>
  <c r="JE6" i="23"/>
  <c r="JH6" i="23"/>
  <c r="JK6" i="23"/>
  <c r="JN6" i="23"/>
  <c r="JQ6" i="23"/>
  <c r="JT6" i="23"/>
  <c r="JW6" i="23"/>
  <c r="JZ6" i="23"/>
  <c r="KC6" i="23"/>
  <c r="KF6" i="23"/>
  <c r="KI6" i="23"/>
  <c r="KL6" i="23"/>
  <c r="KO6" i="23"/>
  <c r="KR6" i="23"/>
  <c r="KU6" i="23"/>
  <c r="KX6" i="23"/>
  <c r="LA6" i="23"/>
  <c r="LD6" i="23"/>
  <c r="LG6" i="23"/>
  <c r="LJ6" i="23"/>
  <c r="LM6" i="23"/>
  <c r="LP6" i="23"/>
  <c r="LS6" i="23"/>
  <c r="LV6" i="23"/>
  <c r="LY6" i="23"/>
  <c r="GN7" i="23"/>
  <c r="GQ7" i="23"/>
  <c r="GT7" i="23"/>
  <c r="GW7" i="23"/>
  <c r="GZ7" i="23"/>
  <c r="HC7" i="23"/>
  <c r="HF7" i="23"/>
  <c r="HI7" i="23"/>
  <c r="HL7" i="23"/>
  <c r="HO7" i="23"/>
  <c r="HR7" i="23"/>
  <c r="HU7" i="23"/>
  <c r="HX7" i="23"/>
  <c r="IA7" i="23"/>
  <c r="ID7" i="23"/>
  <c r="IG7" i="23"/>
  <c r="IJ7" i="23"/>
  <c r="IM7" i="23"/>
  <c r="IP7" i="23"/>
  <c r="IS7" i="23"/>
  <c r="IV7" i="23"/>
  <c r="IY7" i="23"/>
  <c r="JB7" i="23"/>
  <c r="JE7" i="23"/>
  <c r="JH7" i="23"/>
  <c r="JK7" i="23"/>
  <c r="JN7" i="23"/>
  <c r="JQ7" i="23"/>
  <c r="JT7" i="23"/>
  <c r="JW7" i="23"/>
  <c r="JZ7" i="23"/>
  <c r="KC7" i="23"/>
  <c r="KF7" i="23"/>
  <c r="KI7" i="23"/>
  <c r="KL7" i="23"/>
  <c r="KO7" i="23"/>
  <c r="KR7" i="23"/>
  <c r="KU7" i="23"/>
  <c r="KX7" i="23"/>
  <c r="LA7" i="23"/>
  <c r="LD7" i="23"/>
  <c r="LG7" i="23"/>
  <c r="LJ7" i="23"/>
  <c r="LM7" i="23"/>
  <c r="LP7" i="23"/>
  <c r="LS7" i="23"/>
  <c r="LV7" i="23"/>
  <c r="LY7" i="23"/>
  <c r="GN8" i="23"/>
  <c r="GQ8" i="23"/>
  <c r="GT8" i="23"/>
  <c r="GW8" i="23"/>
  <c r="GZ8" i="23"/>
  <c r="HC8" i="23"/>
  <c r="HF8" i="23"/>
  <c r="HI8" i="23"/>
  <c r="HL8" i="23"/>
  <c r="HO8" i="23"/>
  <c r="HR8" i="23"/>
  <c r="HU8" i="23"/>
  <c r="HX8" i="23"/>
  <c r="IA8" i="23"/>
  <c r="ID8" i="23"/>
  <c r="IG8" i="23"/>
  <c r="IJ8" i="23"/>
  <c r="IM8" i="23"/>
  <c r="IP8" i="23"/>
  <c r="IS8" i="23"/>
  <c r="IV8" i="23"/>
  <c r="IY8" i="23"/>
  <c r="JB8" i="23"/>
  <c r="JE8" i="23"/>
  <c r="JH8" i="23"/>
  <c r="JK8" i="23"/>
  <c r="JN8" i="23"/>
  <c r="JT8" i="23"/>
  <c r="JW8" i="23"/>
  <c r="JZ8" i="23"/>
  <c r="KC8" i="23"/>
  <c r="KF8" i="23"/>
  <c r="KI8" i="23"/>
  <c r="KL8" i="23"/>
  <c r="KR8" i="23"/>
  <c r="KU8" i="23"/>
  <c r="KX8" i="23"/>
  <c r="LA8" i="23"/>
  <c r="LD8" i="23"/>
  <c r="LG8" i="23"/>
  <c r="LJ8" i="23"/>
  <c r="LP8" i="23"/>
  <c r="LS8" i="23"/>
  <c r="LV8" i="23"/>
  <c r="LY8" i="23"/>
  <c r="GN9" i="23"/>
  <c r="GQ9" i="23"/>
  <c r="GT9" i="23"/>
  <c r="GW9" i="23"/>
  <c r="GZ9" i="23"/>
  <c r="HC9" i="23"/>
  <c r="HF9" i="23"/>
  <c r="HI9" i="23"/>
  <c r="HL9" i="23"/>
  <c r="HO9" i="23"/>
  <c r="HR9" i="23"/>
  <c r="HU9" i="23"/>
  <c r="HX9" i="23"/>
  <c r="IA9" i="23"/>
  <c r="ID9" i="23"/>
  <c r="IG9" i="23"/>
  <c r="IJ9" i="23"/>
  <c r="IM9" i="23"/>
  <c r="IP9" i="23"/>
  <c r="IS9" i="23"/>
  <c r="IV9" i="23"/>
  <c r="IY9" i="23"/>
  <c r="JB9" i="23"/>
  <c r="JE9" i="23"/>
  <c r="JH9" i="23"/>
  <c r="JK9" i="23"/>
  <c r="JN9" i="23"/>
  <c r="JT9" i="23"/>
  <c r="JW9" i="23"/>
  <c r="JZ9" i="23"/>
  <c r="KC9" i="23"/>
  <c r="KF9" i="23"/>
  <c r="KI9" i="23"/>
  <c r="KL9" i="23"/>
  <c r="KR9" i="23"/>
  <c r="KU9" i="23"/>
  <c r="KX9" i="23"/>
  <c r="LA9" i="23"/>
  <c r="LD9" i="23"/>
  <c r="LG9" i="23"/>
  <c r="LJ9" i="23"/>
  <c r="LP9" i="23"/>
  <c r="LS9" i="23"/>
  <c r="LV9" i="23"/>
  <c r="LY9" i="23"/>
  <c r="GN10" i="23"/>
  <c r="GQ10" i="23"/>
  <c r="GT10" i="23"/>
  <c r="GW10" i="23"/>
  <c r="GZ10" i="23"/>
  <c r="HC10" i="23"/>
  <c r="HF10" i="23"/>
  <c r="HI10" i="23"/>
  <c r="HL10" i="23"/>
  <c r="HO10" i="23"/>
  <c r="HR10" i="23"/>
  <c r="HU10" i="23"/>
  <c r="HX10" i="23"/>
  <c r="IA10" i="23"/>
  <c r="ID10" i="23"/>
  <c r="IG10" i="23"/>
  <c r="IJ10" i="23"/>
  <c r="IM10" i="23"/>
  <c r="IP10" i="23"/>
  <c r="IS10" i="23"/>
  <c r="IV10" i="23"/>
  <c r="IY10" i="23"/>
  <c r="JB10" i="23"/>
  <c r="JE10" i="23"/>
  <c r="JH10" i="23"/>
  <c r="JK10" i="23"/>
  <c r="JN10" i="23"/>
  <c r="JT10" i="23"/>
  <c r="JW10" i="23"/>
  <c r="JZ10" i="23"/>
  <c r="KC10" i="23"/>
  <c r="KF10" i="23"/>
  <c r="KI10" i="23"/>
  <c r="KL10" i="23"/>
  <c r="KR10" i="23"/>
  <c r="KU10" i="23"/>
  <c r="KX10" i="23"/>
  <c r="LA10" i="23"/>
  <c r="LD10" i="23"/>
  <c r="LG10" i="23"/>
  <c r="LJ10" i="23"/>
  <c r="LP10" i="23"/>
  <c r="LS10" i="23"/>
  <c r="LV10" i="23"/>
  <c r="LY10" i="23"/>
  <c r="GN11" i="23"/>
  <c r="GQ11" i="23"/>
  <c r="GT11" i="23"/>
  <c r="GW11" i="23"/>
  <c r="GZ11" i="23"/>
  <c r="HC11" i="23"/>
  <c r="HF11" i="23"/>
  <c r="HI11" i="23"/>
  <c r="HL11" i="23"/>
  <c r="HO11" i="23"/>
  <c r="HR11" i="23"/>
  <c r="HU11" i="23"/>
  <c r="HX11" i="23"/>
  <c r="IA11" i="23"/>
  <c r="ID11" i="23"/>
  <c r="IG11" i="23"/>
  <c r="IJ11" i="23"/>
  <c r="IM11" i="23"/>
  <c r="IP11" i="23"/>
  <c r="IS11" i="23"/>
  <c r="IV11" i="23"/>
  <c r="IY11" i="23"/>
  <c r="JB11" i="23"/>
  <c r="JE11" i="23"/>
  <c r="JH11" i="23"/>
  <c r="JK11" i="23"/>
  <c r="JN11" i="23"/>
  <c r="JQ11" i="23"/>
  <c r="JT11" i="23"/>
  <c r="JW11" i="23"/>
  <c r="JZ11" i="23"/>
  <c r="KC11" i="23"/>
  <c r="KF11" i="23"/>
  <c r="KI11" i="23"/>
  <c r="KL11" i="23"/>
  <c r="KO11" i="23"/>
  <c r="KR11" i="23"/>
  <c r="KU11" i="23"/>
  <c r="KX11" i="23"/>
  <c r="LA11" i="23"/>
  <c r="LD11" i="23"/>
  <c r="LG11" i="23"/>
  <c r="LJ11" i="23"/>
  <c r="LP11" i="23"/>
  <c r="LS11" i="23"/>
  <c r="LV11" i="23"/>
  <c r="LY11" i="23"/>
  <c r="GN12" i="23"/>
  <c r="GQ12" i="23"/>
  <c r="GT12" i="23"/>
  <c r="GW12" i="23"/>
  <c r="GZ12" i="23"/>
  <c r="HC12" i="23"/>
  <c r="HF12" i="23"/>
  <c r="HI12" i="23"/>
  <c r="HL12" i="23"/>
  <c r="HO12" i="23"/>
  <c r="HR12" i="23"/>
  <c r="HU12" i="23"/>
  <c r="HX12" i="23"/>
  <c r="IA12" i="23"/>
  <c r="ID12" i="23"/>
  <c r="IG12" i="23"/>
  <c r="IJ12" i="23"/>
  <c r="IM12" i="23"/>
  <c r="IP12" i="23"/>
  <c r="IS12" i="23"/>
  <c r="IV12" i="23"/>
  <c r="IY12" i="23"/>
  <c r="JB12" i="23"/>
  <c r="JE12" i="23"/>
  <c r="JH12" i="23"/>
  <c r="JK12" i="23"/>
  <c r="JN12" i="23"/>
  <c r="JQ12" i="23"/>
  <c r="JT12" i="23"/>
  <c r="JW12" i="23"/>
  <c r="JZ12" i="23"/>
  <c r="KC12" i="23"/>
  <c r="KF12" i="23"/>
  <c r="KI12" i="23"/>
  <c r="KL12" i="23"/>
  <c r="KO12" i="23"/>
  <c r="KR12" i="23"/>
  <c r="KU12" i="23"/>
  <c r="KX12" i="23"/>
  <c r="LA12" i="23"/>
  <c r="LD12" i="23"/>
  <c r="LG12" i="23"/>
  <c r="LJ12" i="23"/>
  <c r="LM12" i="23"/>
  <c r="LP12" i="23"/>
  <c r="LS12" i="23"/>
  <c r="LV12" i="23"/>
  <c r="LY12" i="23"/>
  <c r="GN13" i="23"/>
  <c r="GQ13" i="23"/>
  <c r="GT13" i="23"/>
  <c r="GW13" i="23"/>
  <c r="GZ13" i="23"/>
  <c r="HC13" i="23"/>
  <c r="HF13" i="23"/>
  <c r="HI13" i="23"/>
  <c r="HL13" i="23"/>
  <c r="HO13" i="23"/>
  <c r="HR13" i="23"/>
  <c r="HU13" i="23"/>
  <c r="HX13" i="23"/>
  <c r="IA13" i="23"/>
  <c r="ID13" i="23"/>
  <c r="IG13" i="23"/>
  <c r="IJ13" i="23"/>
  <c r="IM13" i="23"/>
  <c r="IP13" i="23"/>
  <c r="IS13" i="23"/>
  <c r="IV13" i="23"/>
  <c r="IY13" i="23"/>
  <c r="JB13" i="23"/>
  <c r="JE13" i="23"/>
  <c r="JH13" i="23"/>
  <c r="JK13" i="23"/>
  <c r="JN13" i="23"/>
  <c r="JQ13" i="23"/>
  <c r="JT13" i="23"/>
  <c r="JW13" i="23"/>
  <c r="JZ13" i="23"/>
  <c r="KC13" i="23"/>
  <c r="KF13" i="23"/>
  <c r="KI13" i="23"/>
  <c r="KL13" i="23"/>
  <c r="KO13" i="23"/>
  <c r="KR13" i="23"/>
  <c r="KU13" i="23"/>
  <c r="KX13" i="23"/>
  <c r="LA13" i="23"/>
  <c r="LD13" i="23"/>
  <c r="LG13" i="23"/>
  <c r="LJ13" i="23"/>
  <c r="LM13" i="23"/>
  <c r="LP13" i="23"/>
  <c r="LS13" i="23"/>
  <c r="LV13" i="23"/>
  <c r="LY13" i="23"/>
  <c r="GN14" i="23"/>
  <c r="GQ14" i="23"/>
  <c r="GT14" i="23"/>
  <c r="GW14" i="23"/>
  <c r="GZ14" i="23"/>
  <c r="HC14" i="23"/>
  <c r="HF14" i="23"/>
  <c r="HI14" i="23"/>
  <c r="HL14" i="23"/>
  <c r="HO14" i="23"/>
  <c r="HR14" i="23"/>
  <c r="HU14" i="23"/>
  <c r="HX14" i="23"/>
  <c r="IA14" i="23"/>
  <c r="ID14" i="23"/>
  <c r="IG14" i="23"/>
  <c r="IJ14" i="23"/>
  <c r="IM14" i="23"/>
  <c r="IP14" i="23"/>
  <c r="IS14" i="23"/>
  <c r="IV14" i="23"/>
  <c r="IY14" i="23"/>
  <c r="JB14" i="23"/>
  <c r="JE14" i="23"/>
  <c r="JH14" i="23"/>
  <c r="JK14" i="23"/>
  <c r="JN14" i="23"/>
  <c r="JQ14" i="23"/>
  <c r="JT14" i="23"/>
  <c r="JW14" i="23"/>
  <c r="JZ14" i="23"/>
  <c r="KC14" i="23"/>
  <c r="KF14" i="23"/>
  <c r="KI14" i="23"/>
  <c r="KL14" i="23"/>
  <c r="KO14" i="23"/>
  <c r="KR14" i="23"/>
  <c r="KU14" i="23"/>
  <c r="KX14" i="23"/>
  <c r="LA14" i="23"/>
  <c r="LD14" i="23"/>
  <c r="LG14" i="23"/>
  <c r="LJ14" i="23"/>
  <c r="LM14" i="23"/>
  <c r="LP14" i="23"/>
  <c r="LS14" i="23"/>
  <c r="LV14" i="23"/>
  <c r="LY14" i="23"/>
  <c r="GN15" i="23"/>
  <c r="GQ15" i="23"/>
  <c r="GT15" i="23"/>
  <c r="GW15" i="23"/>
  <c r="GZ15" i="23"/>
  <c r="HC15" i="23"/>
  <c r="HF15" i="23"/>
  <c r="HI15" i="23"/>
  <c r="HL15" i="23"/>
  <c r="HO15" i="23"/>
  <c r="HR15" i="23"/>
  <c r="HU15" i="23"/>
  <c r="HX15" i="23"/>
  <c r="IA15" i="23"/>
  <c r="ID15" i="23"/>
  <c r="IG15" i="23"/>
  <c r="IJ15" i="23"/>
  <c r="IM15" i="23"/>
  <c r="IP15" i="23"/>
  <c r="IS15" i="23"/>
  <c r="IV15" i="23"/>
  <c r="IY15" i="23"/>
  <c r="JB15" i="23"/>
  <c r="JE15" i="23"/>
  <c r="JH15" i="23"/>
  <c r="JK15" i="23"/>
  <c r="JN15" i="23"/>
  <c r="JQ15" i="23"/>
  <c r="JT15" i="23"/>
  <c r="JW15" i="23"/>
  <c r="JZ15" i="23"/>
  <c r="KC15" i="23"/>
  <c r="KF15" i="23"/>
  <c r="KI15" i="23"/>
  <c r="KL15" i="23"/>
  <c r="KO15" i="23"/>
  <c r="KR15" i="23"/>
  <c r="KU15" i="23"/>
  <c r="KX15" i="23"/>
  <c r="LA15" i="23"/>
  <c r="LD15" i="23"/>
  <c r="LG15" i="23"/>
  <c r="LJ15" i="23"/>
  <c r="LM15" i="23"/>
  <c r="LP15" i="23"/>
  <c r="LS15" i="23"/>
  <c r="LV15" i="23"/>
  <c r="LY15" i="23"/>
  <c r="GN16" i="23"/>
  <c r="GQ16" i="23"/>
  <c r="GT16" i="23"/>
  <c r="GW16" i="23"/>
  <c r="GZ16" i="23"/>
  <c r="HC16" i="23"/>
  <c r="HF16" i="23"/>
  <c r="HI16" i="23"/>
  <c r="HL16" i="23"/>
  <c r="HO16" i="23"/>
  <c r="HR16" i="23"/>
  <c r="HU16" i="23"/>
  <c r="HX16" i="23"/>
  <c r="IA16" i="23"/>
  <c r="ID16" i="23"/>
  <c r="IG16" i="23"/>
  <c r="IJ16" i="23"/>
  <c r="IM16" i="23"/>
  <c r="IP16" i="23"/>
  <c r="IS16" i="23"/>
  <c r="IV16" i="23"/>
  <c r="IY16" i="23"/>
  <c r="JB16" i="23"/>
  <c r="JE16" i="23"/>
  <c r="JH16" i="23"/>
  <c r="JK16" i="23"/>
  <c r="JN16" i="23"/>
  <c r="JQ16" i="23"/>
  <c r="JT16" i="23"/>
  <c r="JW16" i="23"/>
  <c r="JZ16" i="23"/>
  <c r="KC16" i="23"/>
  <c r="KF16" i="23"/>
  <c r="KI16" i="23"/>
  <c r="KL16" i="23"/>
  <c r="KO16" i="23"/>
  <c r="KR16" i="23"/>
  <c r="KU16" i="23"/>
  <c r="KX16" i="23"/>
  <c r="LA16" i="23"/>
  <c r="LD16" i="23"/>
  <c r="LG16" i="23"/>
  <c r="LJ16" i="23"/>
  <c r="LM16" i="23"/>
  <c r="LP16" i="23"/>
  <c r="LS16" i="23"/>
  <c r="LV16" i="23"/>
  <c r="LY16" i="23"/>
  <c r="GN17" i="23"/>
  <c r="GQ17" i="23"/>
  <c r="GT17" i="23"/>
  <c r="GW17" i="23"/>
  <c r="GZ17" i="23"/>
  <c r="HC17" i="23"/>
  <c r="HF17" i="23"/>
  <c r="HI17" i="23"/>
  <c r="HL17" i="23"/>
  <c r="HO17" i="23"/>
  <c r="HR17" i="23"/>
  <c r="HU17" i="23"/>
  <c r="HX17" i="23"/>
  <c r="IA17" i="23"/>
  <c r="ID17" i="23"/>
  <c r="IG17" i="23"/>
  <c r="IJ17" i="23"/>
  <c r="IM17" i="23"/>
  <c r="IP17" i="23"/>
  <c r="IS17" i="23"/>
  <c r="IV17" i="23"/>
  <c r="IY17" i="23"/>
  <c r="JB17" i="23"/>
  <c r="JE17" i="23"/>
  <c r="JH17" i="23"/>
  <c r="JK17" i="23"/>
  <c r="JN17" i="23"/>
  <c r="JQ17" i="23"/>
  <c r="JT17" i="23"/>
  <c r="JW17" i="23"/>
  <c r="JZ17" i="23"/>
  <c r="KC17" i="23"/>
  <c r="KF17" i="23"/>
  <c r="KI17" i="23"/>
  <c r="KL17" i="23"/>
  <c r="KO17" i="23"/>
  <c r="KR17" i="23"/>
  <c r="KU17" i="23"/>
  <c r="KX17" i="23"/>
  <c r="LA17" i="23"/>
  <c r="LD17" i="23"/>
  <c r="LG17" i="23"/>
  <c r="LJ17" i="23"/>
  <c r="LM17" i="23"/>
  <c r="LP17" i="23"/>
  <c r="LS17" i="23"/>
  <c r="LV17" i="23"/>
  <c r="LY17" i="23"/>
  <c r="GN18" i="23"/>
  <c r="GQ18" i="23"/>
  <c r="GT18" i="23"/>
  <c r="GW18" i="23"/>
  <c r="GZ18" i="23"/>
  <c r="HC18" i="23"/>
  <c r="HF18" i="23"/>
  <c r="HI18" i="23"/>
  <c r="HL18" i="23"/>
  <c r="HO18" i="23"/>
  <c r="HR18" i="23"/>
  <c r="HU18" i="23"/>
  <c r="HX18" i="23"/>
  <c r="IA18" i="23"/>
  <c r="ID18" i="23"/>
  <c r="IG18" i="23"/>
  <c r="IJ18" i="23"/>
  <c r="IM18" i="23"/>
  <c r="IP18" i="23"/>
  <c r="IS18" i="23"/>
  <c r="IV18" i="23"/>
  <c r="IY18" i="23"/>
  <c r="JB18" i="23"/>
  <c r="JE18" i="23"/>
  <c r="JH18" i="23"/>
  <c r="JK18" i="23"/>
  <c r="JN18" i="23"/>
  <c r="JQ18" i="23"/>
  <c r="JT18" i="23"/>
  <c r="JW18" i="23"/>
  <c r="JZ18" i="23"/>
  <c r="KC18" i="23"/>
  <c r="KF18" i="23"/>
  <c r="KI18" i="23"/>
  <c r="KL18" i="23"/>
  <c r="KO18" i="23"/>
  <c r="KR18" i="23"/>
  <c r="KU18" i="23"/>
  <c r="KX18" i="23"/>
  <c r="LA18" i="23"/>
  <c r="LD18" i="23"/>
  <c r="LG18" i="23"/>
  <c r="LJ18" i="23"/>
  <c r="LM18" i="23"/>
  <c r="LP18" i="23"/>
  <c r="LS18" i="23"/>
  <c r="LV18" i="23"/>
  <c r="LY18" i="23"/>
  <c r="GN19" i="23"/>
  <c r="GQ19" i="23"/>
  <c r="GT19" i="23"/>
  <c r="GW19" i="23"/>
  <c r="GZ19" i="23"/>
  <c r="HC19" i="23"/>
  <c r="HF19" i="23"/>
  <c r="HI19" i="23"/>
  <c r="HL19" i="23"/>
  <c r="HO19" i="23"/>
  <c r="HR19" i="23"/>
  <c r="HU19" i="23"/>
  <c r="HX19" i="23"/>
  <c r="IA19" i="23"/>
  <c r="ID19" i="23"/>
  <c r="IG19" i="23"/>
  <c r="IJ19" i="23"/>
  <c r="IM19" i="23"/>
  <c r="IP19" i="23"/>
  <c r="IS19" i="23"/>
  <c r="IV19" i="23"/>
  <c r="IY19" i="23"/>
  <c r="JB19" i="23"/>
  <c r="JE19" i="23"/>
  <c r="JH19" i="23"/>
  <c r="JK19" i="23"/>
  <c r="JN19" i="23"/>
  <c r="JQ19" i="23"/>
  <c r="JT19" i="23"/>
  <c r="JW19" i="23"/>
  <c r="JZ19" i="23"/>
  <c r="KC19" i="23"/>
  <c r="KF19" i="23"/>
  <c r="KI19" i="23"/>
  <c r="KL19" i="23"/>
  <c r="KO19" i="23"/>
  <c r="KR19" i="23"/>
  <c r="KU19" i="23"/>
  <c r="KX19" i="23"/>
  <c r="LA19" i="23"/>
  <c r="LD19" i="23"/>
  <c r="LG19" i="23"/>
  <c r="LJ19" i="23"/>
  <c r="LM19" i="23"/>
  <c r="LP19" i="23"/>
  <c r="LS19" i="23"/>
  <c r="LV19" i="23"/>
  <c r="LY19" i="23"/>
  <c r="GN20" i="23"/>
  <c r="GQ20" i="23"/>
  <c r="GT20" i="23"/>
  <c r="GW20" i="23"/>
  <c r="GZ20" i="23"/>
  <c r="HC20" i="23"/>
  <c r="HF20" i="23"/>
  <c r="HI20" i="23"/>
  <c r="HL20" i="23"/>
  <c r="HO20" i="23"/>
  <c r="HR20" i="23"/>
  <c r="HU20" i="23"/>
  <c r="HX20" i="23"/>
  <c r="IA20" i="23"/>
  <c r="ID20" i="23"/>
  <c r="IG20" i="23"/>
  <c r="IJ20" i="23"/>
  <c r="IM20" i="23"/>
  <c r="IP20" i="23"/>
  <c r="IS20" i="23"/>
  <c r="IV20" i="23"/>
  <c r="IY20" i="23"/>
  <c r="JB20" i="23"/>
  <c r="JE20" i="23"/>
  <c r="JH20" i="23"/>
  <c r="JK20" i="23"/>
  <c r="JN20" i="23"/>
  <c r="JQ20" i="23"/>
  <c r="JT20" i="23"/>
  <c r="JW20" i="23"/>
  <c r="JZ20" i="23"/>
  <c r="KC20" i="23"/>
  <c r="KF20" i="23"/>
  <c r="KI20" i="23"/>
  <c r="KL20" i="23"/>
  <c r="KO20" i="23"/>
  <c r="KR20" i="23"/>
  <c r="KU20" i="23"/>
  <c r="KX20" i="23"/>
  <c r="LA20" i="23"/>
  <c r="LD20" i="23"/>
  <c r="LG20" i="23"/>
  <c r="LJ20" i="23"/>
  <c r="LM20" i="23"/>
  <c r="LP20" i="23"/>
  <c r="LS20" i="23"/>
  <c r="LV20" i="23"/>
  <c r="LY20" i="23"/>
  <c r="GN21" i="23"/>
  <c r="GQ21" i="23"/>
  <c r="GT21" i="23"/>
  <c r="GW21" i="23"/>
  <c r="GZ21" i="23"/>
  <c r="HC21" i="23"/>
  <c r="HF21" i="23"/>
  <c r="HI21" i="23"/>
  <c r="HL21" i="23"/>
  <c r="HO21" i="23"/>
  <c r="HR21" i="23"/>
  <c r="HU21" i="23"/>
  <c r="HX21" i="23"/>
  <c r="IA21" i="23"/>
  <c r="ID21" i="23"/>
  <c r="IG21" i="23"/>
  <c r="IJ21" i="23"/>
  <c r="IM21" i="23"/>
  <c r="IP21" i="23"/>
  <c r="IS21" i="23"/>
  <c r="IV21" i="23"/>
  <c r="IY21" i="23"/>
  <c r="JB21" i="23"/>
  <c r="JE21" i="23"/>
  <c r="JH21" i="23"/>
  <c r="JK21" i="23"/>
  <c r="JN21" i="23"/>
  <c r="JQ21" i="23"/>
  <c r="JT21" i="23"/>
  <c r="JW21" i="23"/>
  <c r="JZ21" i="23"/>
  <c r="KC21" i="23"/>
  <c r="KF21" i="23"/>
  <c r="KI21" i="23"/>
  <c r="KL21" i="23"/>
  <c r="KO21" i="23"/>
  <c r="KR21" i="23"/>
  <c r="KU21" i="23"/>
  <c r="KX21" i="23"/>
  <c r="LA21" i="23"/>
  <c r="LD21" i="23"/>
  <c r="LG21" i="23"/>
  <c r="LJ21" i="23"/>
  <c r="LM21" i="23"/>
  <c r="LP21" i="23"/>
  <c r="LS21" i="23"/>
  <c r="LV21" i="23"/>
  <c r="LY21" i="23"/>
  <c r="GN22" i="23"/>
  <c r="GQ22" i="23"/>
  <c r="GT22" i="23"/>
  <c r="GW22" i="23"/>
  <c r="GZ22" i="23"/>
  <c r="HC22" i="23"/>
  <c r="HF22" i="23"/>
  <c r="HI22" i="23"/>
  <c r="HL22" i="23"/>
  <c r="HO22" i="23"/>
  <c r="HR22" i="23"/>
  <c r="HU22" i="23"/>
  <c r="HX22" i="23"/>
  <c r="IA22" i="23"/>
  <c r="ID22" i="23"/>
  <c r="IG22" i="23"/>
  <c r="IJ22" i="23"/>
  <c r="IM22" i="23"/>
  <c r="IP22" i="23"/>
  <c r="IS22" i="23"/>
  <c r="IV22" i="23"/>
  <c r="IY22" i="23"/>
  <c r="JB22" i="23"/>
  <c r="JE22" i="23"/>
  <c r="JH22" i="23"/>
  <c r="JK22" i="23"/>
  <c r="JN22" i="23"/>
  <c r="JQ22" i="23"/>
  <c r="JT22" i="23"/>
  <c r="JW22" i="23"/>
  <c r="JZ22" i="23"/>
  <c r="KC22" i="23"/>
  <c r="KF22" i="23"/>
  <c r="KI22" i="23"/>
  <c r="KL22" i="23"/>
  <c r="KO22" i="23"/>
  <c r="KR22" i="23"/>
  <c r="KU22" i="23"/>
  <c r="KX22" i="23"/>
  <c r="LA22" i="23"/>
  <c r="LD22" i="23"/>
  <c r="LG22" i="23"/>
  <c r="LJ22" i="23"/>
  <c r="LM22" i="23"/>
  <c r="LP22" i="23"/>
  <c r="LS22" i="23"/>
  <c r="LV22" i="23"/>
  <c r="LY22" i="23"/>
  <c r="GN23" i="23"/>
  <c r="GQ23" i="23"/>
  <c r="GT23" i="23"/>
  <c r="GW23" i="23"/>
  <c r="GZ23" i="23"/>
  <c r="HC23" i="23"/>
  <c r="HF23" i="23"/>
  <c r="HI23" i="23"/>
  <c r="HL23" i="23"/>
  <c r="HO23" i="23"/>
  <c r="HR23" i="23"/>
  <c r="HU23" i="23"/>
  <c r="HX23" i="23"/>
  <c r="IA23" i="23"/>
  <c r="ID23" i="23"/>
  <c r="IG23" i="23"/>
  <c r="IJ23" i="23"/>
  <c r="IM23" i="23"/>
  <c r="IP23" i="23"/>
  <c r="IS23" i="23"/>
  <c r="IV23" i="23"/>
  <c r="IY23" i="23"/>
  <c r="JB23" i="23"/>
  <c r="JE23" i="23"/>
  <c r="JH23" i="23"/>
  <c r="JK23" i="23"/>
  <c r="JN23" i="23"/>
  <c r="JQ23" i="23"/>
  <c r="JT23" i="23"/>
  <c r="JW23" i="23"/>
  <c r="JZ23" i="23"/>
  <c r="KC23" i="23"/>
  <c r="KF23" i="23"/>
  <c r="KI23" i="23"/>
  <c r="KL23" i="23"/>
  <c r="KO23" i="23"/>
  <c r="KR23" i="23"/>
  <c r="KU23" i="23"/>
  <c r="KX23" i="23"/>
  <c r="LA23" i="23"/>
  <c r="LD23" i="23"/>
  <c r="LG23" i="23"/>
  <c r="LJ23" i="23"/>
  <c r="LM23" i="23"/>
  <c r="LP23" i="23"/>
  <c r="LS23" i="23"/>
  <c r="LV23" i="23"/>
  <c r="LY23" i="23"/>
  <c r="GN24" i="23"/>
  <c r="GQ24" i="23"/>
  <c r="GT24" i="23"/>
  <c r="GW24" i="23"/>
  <c r="GZ24" i="23"/>
  <c r="HC24" i="23"/>
  <c r="HF24" i="23"/>
  <c r="HI24" i="23"/>
  <c r="HL24" i="23"/>
  <c r="HO24" i="23"/>
  <c r="HR24" i="23"/>
  <c r="HU24" i="23"/>
  <c r="HX24" i="23"/>
  <c r="IA24" i="23"/>
  <c r="ID24" i="23"/>
  <c r="IG24" i="23"/>
  <c r="IJ24" i="23"/>
  <c r="IM24" i="23"/>
  <c r="IP24" i="23"/>
  <c r="IS24" i="23"/>
  <c r="IV24" i="23"/>
  <c r="IY24" i="23"/>
  <c r="JB24" i="23"/>
  <c r="JE24" i="23"/>
  <c r="JH24" i="23"/>
  <c r="JK24" i="23"/>
  <c r="JN24" i="23"/>
  <c r="JQ24" i="23"/>
  <c r="JT24" i="23"/>
  <c r="JW24" i="23"/>
  <c r="JZ24" i="23"/>
  <c r="KC24" i="23"/>
  <c r="KF24" i="23"/>
  <c r="KI24" i="23"/>
  <c r="KL24" i="23"/>
  <c r="KO24" i="23"/>
  <c r="KR24" i="23"/>
  <c r="KU24" i="23"/>
  <c r="KX24" i="23"/>
  <c r="LA24" i="23"/>
  <c r="LD24" i="23"/>
  <c r="LG24" i="23"/>
  <c r="LJ24" i="23"/>
  <c r="LM24" i="23"/>
  <c r="LP24" i="23"/>
  <c r="LS24" i="23"/>
  <c r="LV24" i="23"/>
  <c r="LY24" i="23"/>
  <c r="GN25" i="23"/>
  <c r="GQ25" i="23"/>
  <c r="GT25" i="23"/>
  <c r="GW25" i="23"/>
  <c r="GZ25" i="23"/>
  <c r="HC25" i="23"/>
  <c r="HF25" i="23"/>
  <c r="HI25" i="23"/>
  <c r="HL25" i="23"/>
  <c r="HO25" i="23"/>
  <c r="HR25" i="23"/>
  <c r="HU25" i="23"/>
  <c r="HX25" i="23"/>
  <c r="IA25" i="23"/>
  <c r="ID25" i="23"/>
  <c r="IG25" i="23"/>
  <c r="IJ25" i="23"/>
  <c r="IM25" i="23"/>
  <c r="IP25" i="23"/>
  <c r="IS25" i="23"/>
  <c r="IV25" i="23"/>
  <c r="IY25" i="23"/>
  <c r="JB25" i="23"/>
  <c r="JE25" i="23"/>
  <c r="JH25" i="23"/>
  <c r="JK25" i="23"/>
  <c r="JN25" i="23"/>
  <c r="JQ25" i="23"/>
  <c r="JT25" i="23"/>
  <c r="JW25" i="23"/>
  <c r="JZ25" i="23"/>
  <c r="KC25" i="23"/>
  <c r="KF25" i="23"/>
  <c r="KI25" i="23"/>
  <c r="KL25" i="23"/>
  <c r="KO25" i="23"/>
  <c r="KR25" i="23"/>
  <c r="KU25" i="23"/>
  <c r="KX25" i="23"/>
  <c r="LA25" i="23"/>
  <c r="LD25" i="23"/>
  <c r="LG25" i="23"/>
  <c r="LJ25" i="23"/>
  <c r="LM25" i="23"/>
  <c r="LP25" i="23"/>
  <c r="LS25" i="23"/>
  <c r="LV25" i="23"/>
  <c r="LY25" i="23"/>
  <c r="GN26" i="23"/>
  <c r="GQ26" i="23"/>
  <c r="GT26" i="23"/>
  <c r="GW26" i="23"/>
  <c r="GZ26" i="23"/>
  <c r="HC26" i="23"/>
  <c r="HF26" i="23"/>
  <c r="HI26" i="23"/>
  <c r="HL26" i="23"/>
  <c r="HO26" i="23"/>
  <c r="HR26" i="23"/>
  <c r="HU26" i="23"/>
  <c r="HX26" i="23"/>
  <c r="IA26" i="23"/>
  <c r="ID26" i="23"/>
  <c r="IG26" i="23"/>
  <c r="IJ26" i="23"/>
  <c r="IM26" i="23"/>
  <c r="IP26" i="23"/>
  <c r="IS26" i="23"/>
  <c r="IV26" i="23"/>
  <c r="IY26" i="23"/>
  <c r="JB26" i="23"/>
  <c r="JE26" i="23"/>
  <c r="JH26" i="23"/>
  <c r="JK26" i="23"/>
  <c r="JN26" i="23"/>
  <c r="JQ26" i="23"/>
  <c r="JT26" i="23"/>
  <c r="JW26" i="23"/>
  <c r="JZ26" i="23"/>
  <c r="KC26" i="23"/>
  <c r="KF26" i="23"/>
  <c r="KI26" i="23"/>
  <c r="KL26" i="23"/>
  <c r="KO26" i="23"/>
  <c r="KR26" i="23"/>
  <c r="KU26" i="23"/>
  <c r="KX26" i="23"/>
  <c r="LA26" i="23"/>
  <c r="LD26" i="23"/>
  <c r="LG26" i="23"/>
  <c r="LJ26" i="23"/>
  <c r="LM26" i="23"/>
  <c r="LP26" i="23"/>
  <c r="LS26" i="23"/>
  <c r="LV26" i="23"/>
  <c r="LY26" i="23"/>
  <c r="GN27" i="23"/>
  <c r="GQ27" i="23"/>
  <c r="GT27" i="23"/>
  <c r="GW27" i="23"/>
  <c r="GZ27" i="23"/>
  <c r="HC27" i="23"/>
  <c r="HF27" i="23"/>
  <c r="HI27" i="23"/>
  <c r="HL27" i="23"/>
  <c r="HO27" i="23"/>
  <c r="HR27" i="23"/>
  <c r="HU27" i="23"/>
  <c r="HX27" i="23"/>
  <c r="IA27" i="23"/>
  <c r="ID27" i="23"/>
  <c r="IG27" i="23"/>
  <c r="IJ27" i="23"/>
  <c r="IM27" i="23"/>
  <c r="IP27" i="23"/>
  <c r="IS27" i="23"/>
  <c r="IV27" i="23"/>
  <c r="IY27" i="23"/>
  <c r="JB27" i="23"/>
  <c r="JE27" i="23"/>
  <c r="JH27" i="23"/>
  <c r="JK27" i="23"/>
  <c r="JN27" i="23"/>
  <c r="JQ27" i="23"/>
  <c r="JT27" i="23"/>
  <c r="JW27" i="23"/>
  <c r="JZ27" i="23"/>
  <c r="KC27" i="23"/>
  <c r="KF27" i="23"/>
  <c r="KI27" i="23"/>
  <c r="KL27" i="23"/>
  <c r="KO27" i="23"/>
  <c r="KR27" i="23"/>
  <c r="KU27" i="23"/>
  <c r="KX27" i="23"/>
  <c r="LA27" i="23"/>
  <c r="LD27" i="23"/>
  <c r="LG27" i="23"/>
  <c r="LJ27" i="23"/>
  <c r="LM27" i="23"/>
  <c r="LP27" i="23"/>
  <c r="LS27" i="23"/>
  <c r="LV27" i="23"/>
  <c r="LY27" i="23"/>
  <c r="GN28" i="23"/>
  <c r="GQ28" i="23"/>
  <c r="GT28" i="23"/>
  <c r="GW28" i="23"/>
  <c r="GZ28" i="23"/>
  <c r="HC28" i="23"/>
  <c r="HF28" i="23"/>
  <c r="HI28" i="23"/>
  <c r="HL28" i="23"/>
  <c r="HO28" i="23"/>
  <c r="HR28" i="23"/>
  <c r="HU28" i="23"/>
  <c r="HX28" i="23"/>
  <c r="IA28" i="23"/>
  <c r="ID28" i="23"/>
  <c r="IG28" i="23"/>
  <c r="IJ28" i="23"/>
  <c r="IM28" i="23"/>
  <c r="IP28" i="23"/>
  <c r="IS28" i="23"/>
  <c r="IV28" i="23"/>
  <c r="IY28" i="23"/>
  <c r="JB28" i="23"/>
  <c r="JE28" i="23"/>
  <c r="JH28" i="23"/>
  <c r="JK28" i="23"/>
  <c r="JN28" i="23"/>
  <c r="JQ28" i="23"/>
  <c r="JT28" i="23"/>
  <c r="JW28" i="23"/>
  <c r="JZ28" i="23"/>
  <c r="KC28" i="23"/>
  <c r="KF28" i="23"/>
  <c r="KI28" i="23"/>
  <c r="KL28" i="23"/>
  <c r="KO28" i="23"/>
  <c r="KR28" i="23"/>
  <c r="KU28" i="23"/>
  <c r="KX28" i="23"/>
  <c r="LA28" i="23"/>
  <c r="LD28" i="23"/>
  <c r="LG28" i="23"/>
  <c r="LJ28" i="23"/>
  <c r="LM28" i="23"/>
  <c r="LP28" i="23"/>
  <c r="LS28" i="23"/>
  <c r="LV28" i="23"/>
  <c r="LY28" i="23"/>
  <c r="GN29" i="23"/>
  <c r="GQ29" i="23"/>
  <c r="GT29" i="23"/>
  <c r="GW29" i="23"/>
  <c r="GZ29" i="23"/>
  <c r="HC29" i="23"/>
  <c r="HF29" i="23"/>
  <c r="HI29" i="23"/>
  <c r="HL29" i="23"/>
  <c r="HO29" i="23"/>
  <c r="HR29" i="23"/>
  <c r="HU29" i="23"/>
  <c r="HX29" i="23"/>
  <c r="IA29" i="23"/>
  <c r="ID29" i="23"/>
  <c r="IG29" i="23"/>
  <c r="IJ29" i="23"/>
  <c r="IM29" i="23"/>
  <c r="IP29" i="23"/>
  <c r="IS29" i="23"/>
  <c r="IV29" i="23"/>
  <c r="IY29" i="23"/>
  <c r="JB29" i="23"/>
  <c r="JE29" i="23"/>
  <c r="JH29" i="23"/>
  <c r="JK29" i="23"/>
  <c r="JN29" i="23"/>
  <c r="JQ29" i="23"/>
  <c r="JT29" i="23"/>
  <c r="JW29" i="23"/>
  <c r="JZ29" i="23"/>
  <c r="KC29" i="23"/>
  <c r="KF29" i="23"/>
  <c r="KI29" i="23"/>
  <c r="KL29" i="23"/>
  <c r="KO29" i="23"/>
  <c r="KR29" i="23"/>
  <c r="KU29" i="23"/>
  <c r="KX29" i="23"/>
  <c r="LA29" i="23"/>
  <c r="LD29" i="23"/>
  <c r="LG29" i="23"/>
  <c r="LJ29" i="23"/>
  <c r="LM29" i="23"/>
  <c r="LP29" i="23"/>
  <c r="LS29" i="23"/>
  <c r="LV29" i="23"/>
  <c r="LY29" i="23"/>
  <c r="GN30" i="23"/>
  <c r="GQ30" i="23"/>
  <c r="GT30" i="23"/>
  <c r="GW30" i="23"/>
  <c r="GZ30" i="23"/>
  <c r="HC30" i="23"/>
  <c r="HF30" i="23"/>
  <c r="HI30" i="23"/>
  <c r="HL30" i="23"/>
  <c r="HO30" i="23"/>
  <c r="HR30" i="23"/>
  <c r="HU30" i="23"/>
  <c r="HX30" i="23"/>
  <c r="IA30" i="23"/>
  <c r="ID30" i="23"/>
  <c r="IG30" i="23"/>
  <c r="IJ30" i="23"/>
  <c r="IM30" i="23"/>
  <c r="IP30" i="23"/>
  <c r="IS30" i="23"/>
  <c r="IV30" i="23"/>
  <c r="IY30" i="23"/>
  <c r="JB30" i="23"/>
  <c r="JE30" i="23"/>
  <c r="JH30" i="23"/>
  <c r="JK30" i="23"/>
  <c r="JN30" i="23"/>
  <c r="JQ30" i="23"/>
  <c r="JT30" i="23"/>
  <c r="JW30" i="23"/>
  <c r="JZ30" i="23"/>
  <c r="KC30" i="23"/>
  <c r="KF30" i="23"/>
  <c r="KI30" i="23"/>
  <c r="KL30" i="23"/>
  <c r="KO30" i="23"/>
  <c r="KR30" i="23"/>
  <c r="KU30" i="23"/>
  <c r="KX30" i="23"/>
  <c r="LA30" i="23"/>
  <c r="LD30" i="23"/>
  <c r="LG30" i="23"/>
  <c r="LJ30" i="23"/>
  <c r="LM30" i="23"/>
  <c r="LP30" i="23"/>
  <c r="LS30" i="23"/>
  <c r="LV30" i="23"/>
  <c r="LY30" i="23"/>
  <c r="GN31" i="23"/>
  <c r="GQ31" i="23"/>
  <c r="GT31" i="23"/>
  <c r="GW31" i="23"/>
  <c r="GZ31" i="23"/>
  <c r="HC31" i="23"/>
  <c r="HF31" i="23"/>
  <c r="HI31" i="23"/>
  <c r="HL31" i="23"/>
  <c r="HO31" i="23"/>
  <c r="HR31" i="23"/>
  <c r="HU31" i="23"/>
  <c r="HX31" i="23"/>
  <c r="IA31" i="23"/>
  <c r="ID31" i="23"/>
  <c r="IG31" i="23"/>
  <c r="IJ31" i="23"/>
  <c r="IM31" i="23"/>
  <c r="IP31" i="23"/>
  <c r="IS31" i="23"/>
  <c r="IV31" i="23"/>
  <c r="IY31" i="23"/>
  <c r="JB31" i="23"/>
  <c r="JE31" i="23"/>
  <c r="JH31" i="23"/>
  <c r="JK31" i="23"/>
  <c r="JN31" i="23"/>
  <c r="JQ31" i="23"/>
  <c r="JT31" i="23"/>
  <c r="JW31" i="23"/>
  <c r="JZ31" i="23"/>
  <c r="KC31" i="23"/>
  <c r="KF31" i="23"/>
  <c r="KI31" i="23"/>
  <c r="KL31" i="23"/>
  <c r="KO31" i="23"/>
  <c r="KR31" i="23"/>
  <c r="KU31" i="23"/>
  <c r="KX31" i="23"/>
  <c r="LA31" i="23"/>
  <c r="LD31" i="23"/>
  <c r="LG31" i="23"/>
  <c r="LJ31" i="23"/>
  <c r="LM31" i="23"/>
  <c r="LP31" i="23"/>
  <c r="LS31" i="23"/>
  <c r="LV31" i="23"/>
  <c r="LY31" i="23"/>
  <c r="GN32" i="23"/>
  <c r="GQ32" i="23"/>
  <c r="GT32" i="23"/>
  <c r="GW32" i="23"/>
  <c r="GZ32" i="23"/>
  <c r="HC32" i="23"/>
  <c r="HF32" i="23"/>
  <c r="HI32" i="23"/>
  <c r="HL32" i="23"/>
  <c r="HO32" i="23"/>
  <c r="HR32" i="23"/>
  <c r="HU32" i="23"/>
  <c r="HX32" i="23"/>
  <c r="IA32" i="23"/>
  <c r="ID32" i="23"/>
  <c r="IG32" i="23"/>
  <c r="IJ32" i="23"/>
  <c r="IM32" i="23"/>
  <c r="IP32" i="23"/>
  <c r="IS32" i="23"/>
  <c r="IV32" i="23"/>
  <c r="IY32" i="23"/>
  <c r="JB32" i="23"/>
  <c r="JE32" i="23"/>
  <c r="JH32" i="23"/>
  <c r="JK32" i="23"/>
  <c r="JN32" i="23"/>
  <c r="JQ32" i="23"/>
  <c r="JT32" i="23"/>
  <c r="JW32" i="23"/>
  <c r="JZ32" i="23"/>
  <c r="KC32" i="23"/>
  <c r="KF32" i="23"/>
  <c r="KI32" i="23"/>
  <c r="KL32" i="23"/>
  <c r="KO32" i="23"/>
  <c r="KR32" i="23"/>
  <c r="KU32" i="23"/>
  <c r="KX32" i="23"/>
  <c r="LA32" i="23"/>
  <c r="LD32" i="23"/>
  <c r="LG32" i="23"/>
  <c r="LJ32" i="23"/>
  <c r="LM32" i="23"/>
  <c r="LP32" i="23"/>
  <c r="LS32" i="23"/>
  <c r="LV32" i="23"/>
  <c r="LY32" i="23"/>
  <c r="GN33" i="23"/>
  <c r="GQ33" i="23"/>
  <c r="GT33" i="23"/>
  <c r="GW33" i="23"/>
  <c r="GZ33" i="23"/>
  <c r="HC33" i="23"/>
  <c r="HF33" i="23"/>
  <c r="HI33" i="23"/>
  <c r="HL33" i="23"/>
  <c r="HO33" i="23"/>
  <c r="HR33" i="23"/>
  <c r="HU33" i="23"/>
  <c r="HX33" i="23"/>
  <c r="IA33" i="23"/>
  <c r="ID33" i="23"/>
  <c r="IG33" i="23"/>
  <c r="IJ33" i="23"/>
  <c r="IM33" i="23"/>
  <c r="IP33" i="23"/>
  <c r="IS33" i="23"/>
  <c r="IV33" i="23"/>
  <c r="IY33" i="23"/>
  <c r="JB33" i="23"/>
  <c r="JE33" i="23"/>
  <c r="JH33" i="23"/>
  <c r="JK33" i="23"/>
  <c r="JN33" i="23"/>
  <c r="JQ33" i="23"/>
  <c r="JT33" i="23"/>
  <c r="JW33" i="23"/>
  <c r="JZ33" i="23"/>
  <c r="KC33" i="23"/>
  <c r="KF33" i="23"/>
  <c r="KI33" i="23"/>
  <c r="KL33" i="23"/>
  <c r="KO33" i="23"/>
  <c r="KR33" i="23"/>
  <c r="KU33" i="23"/>
  <c r="KX33" i="23"/>
  <c r="LA33" i="23"/>
  <c r="LD33" i="23"/>
  <c r="LG33" i="23"/>
  <c r="LJ33" i="23"/>
  <c r="LM33" i="23"/>
  <c r="LP33" i="23"/>
  <c r="LS33" i="23"/>
  <c r="LV33" i="23"/>
  <c r="LY33" i="23"/>
  <c r="GN34" i="23"/>
  <c r="GQ34" i="23"/>
  <c r="GT34" i="23"/>
  <c r="GW34" i="23"/>
  <c r="GZ34" i="23"/>
  <c r="HC34" i="23"/>
  <c r="HF34" i="23"/>
  <c r="HI34" i="23"/>
  <c r="HL34" i="23"/>
  <c r="HO34" i="23"/>
  <c r="HR34" i="23"/>
  <c r="HU34" i="23"/>
  <c r="HX34" i="23"/>
  <c r="IA34" i="23"/>
  <c r="ID34" i="23"/>
  <c r="IG34" i="23"/>
  <c r="IJ34" i="23"/>
  <c r="IM34" i="23"/>
  <c r="IP34" i="23"/>
  <c r="IS34" i="23"/>
  <c r="IV34" i="23"/>
  <c r="IY34" i="23"/>
  <c r="JB34" i="23"/>
  <c r="JE34" i="23"/>
  <c r="JH34" i="23"/>
  <c r="JK34" i="23"/>
  <c r="JN34" i="23"/>
  <c r="JQ34" i="23"/>
  <c r="JT34" i="23"/>
  <c r="JW34" i="23"/>
  <c r="JZ34" i="23"/>
  <c r="KC34" i="23"/>
  <c r="KF34" i="23"/>
  <c r="KI34" i="23"/>
  <c r="KL34" i="23"/>
  <c r="KO34" i="23"/>
  <c r="KR34" i="23"/>
  <c r="KU34" i="23"/>
  <c r="KX34" i="23"/>
  <c r="LA34" i="23"/>
  <c r="LD34" i="23"/>
  <c r="LG34" i="23"/>
  <c r="LJ34" i="23"/>
  <c r="LM34" i="23"/>
  <c r="LP34" i="23"/>
  <c r="LS34" i="23"/>
  <c r="LV34" i="23"/>
  <c r="LY34" i="23"/>
  <c r="GN35" i="23"/>
  <c r="GQ35" i="23"/>
  <c r="GT35" i="23"/>
  <c r="GW35" i="23"/>
  <c r="GZ35" i="23"/>
  <c r="HC35" i="23"/>
  <c r="HF35" i="23"/>
  <c r="HI35" i="23"/>
  <c r="HL35" i="23"/>
  <c r="HO35" i="23"/>
  <c r="HR35" i="23"/>
  <c r="HU35" i="23"/>
  <c r="HX35" i="23"/>
  <c r="IA35" i="23"/>
  <c r="ID35" i="23"/>
  <c r="IG35" i="23"/>
  <c r="IJ35" i="23"/>
  <c r="IM35" i="23"/>
  <c r="IP35" i="23"/>
  <c r="IS35" i="23"/>
  <c r="IV35" i="23"/>
  <c r="IY35" i="23"/>
  <c r="JB35" i="23"/>
  <c r="JE35" i="23"/>
  <c r="JH35" i="23"/>
  <c r="JK35" i="23"/>
  <c r="JN35" i="23"/>
  <c r="JQ35" i="23"/>
  <c r="JT35" i="23"/>
  <c r="JW35" i="23"/>
  <c r="JZ35" i="23"/>
  <c r="KC35" i="23"/>
  <c r="KF35" i="23"/>
  <c r="KI35" i="23"/>
  <c r="KL35" i="23"/>
  <c r="KO35" i="23"/>
  <c r="KR35" i="23"/>
  <c r="KU35" i="23"/>
  <c r="KX35" i="23"/>
  <c r="LA35" i="23"/>
  <c r="LD35" i="23"/>
  <c r="LG35" i="23"/>
  <c r="LJ35" i="23"/>
  <c r="LM35" i="23"/>
  <c r="LP35" i="23"/>
  <c r="LS35" i="23"/>
  <c r="LV35" i="23"/>
  <c r="LY35" i="23"/>
  <c r="GN36" i="23"/>
  <c r="GQ36" i="23"/>
  <c r="GT36" i="23"/>
  <c r="GW36" i="23"/>
  <c r="GZ36" i="23"/>
  <c r="HC36" i="23"/>
  <c r="HF36" i="23"/>
  <c r="HI36" i="23"/>
  <c r="HL36" i="23"/>
  <c r="HO36" i="23"/>
  <c r="HR36" i="23"/>
  <c r="HU36" i="23"/>
  <c r="HX36" i="23"/>
  <c r="IA36" i="23"/>
  <c r="ID36" i="23"/>
  <c r="IG36" i="23"/>
  <c r="IJ36" i="23"/>
  <c r="IM36" i="23"/>
  <c r="IP36" i="23"/>
  <c r="IS36" i="23"/>
  <c r="IV36" i="23"/>
  <c r="IY36" i="23"/>
  <c r="JB36" i="23"/>
  <c r="JE36" i="23"/>
  <c r="JH36" i="23"/>
  <c r="JK36" i="23"/>
  <c r="JN36" i="23"/>
  <c r="JQ36" i="23"/>
  <c r="JT36" i="23"/>
  <c r="JW36" i="23"/>
  <c r="JZ36" i="23"/>
  <c r="KC36" i="23"/>
  <c r="KF36" i="23"/>
  <c r="KI36" i="23"/>
  <c r="KL36" i="23"/>
  <c r="KO36" i="23"/>
  <c r="KR36" i="23"/>
  <c r="KU36" i="23"/>
  <c r="KX36" i="23"/>
  <c r="LA36" i="23"/>
  <c r="LD36" i="23"/>
  <c r="LG36" i="23"/>
  <c r="LJ36" i="23"/>
  <c r="LM36" i="23"/>
  <c r="LP36" i="23"/>
  <c r="LS36" i="23"/>
  <c r="LV36" i="23"/>
  <c r="LY36" i="23"/>
  <c r="GN37" i="23"/>
  <c r="GQ37" i="23"/>
  <c r="GT37" i="23"/>
  <c r="GW37" i="23"/>
  <c r="GZ37" i="23"/>
  <c r="HC37" i="23"/>
  <c r="HF37" i="23"/>
  <c r="HI37" i="23"/>
  <c r="HL37" i="23"/>
  <c r="HO37" i="23"/>
  <c r="HR37" i="23"/>
  <c r="HU37" i="23"/>
  <c r="HX37" i="23"/>
  <c r="IA37" i="23"/>
  <c r="ID37" i="23"/>
  <c r="IG37" i="23"/>
  <c r="IJ37" i="23"/>
  <c r="IM37" i="23"/>
  <c r="IP37" i="23"/>
  <c r="IS37" i="23"/>
  <c r="IV37" i="23"/>
  <c r="IY37" i="23"/>
  <c r="JB37" i="23"/>
  <c r="JE37" i="23"/>
  <c r="JH37" i="23"/>
  <c r="JK37" i="23"/>
  <c r="JN37" i="23"/>
  <c r="JQ37" i="23"/>
  <c r="JT37" i="23"/>
  <c r="JW37" i="23"/>
  <c r="JZ37" i="23"/>
  <c r="KC37" i="23"/>
  <c r="KF37" i="23"/>
  <c r="KI37" i="23"/>
  <c r="KL37" i="23"/>
  <c r="KO37" i="23"/>
  <c r="KR37" i="23"/>
  <c r="KU37" i="23"/>
  <c r="KX37" i="23"/>
  <c r="LA37" i="23"/>
  <c r="LD37" i="23"/>
  <c r="LG37" i="23"/>
  <c r="LJ37" i="23"/>
  <c r="LM37" i="23"/>
  <c r="LP37" i="23"/>
  <c r="LS37" i="23"/>
  <c r="LV37" i="23"/>
  <c r="LY37" i="23"/>
  <c r="GN38" i="23"/>
  <c r="GQ38" i="23"/>
  <c r="GT38" i="23"/>
  <c r="GW38" i="23"/>
  <c r="GZ38" i="23"/>
  <c r="HC38" i="23"/>
  <c r="HF38" i="23"/>
  <c r="HI38" i="23"/>
  <c r="HL38" i="23"/>
  <c r="HO38" i="23"/>
  <c r="HR38" i="23"/>
  <c r="HU38" i="23"/>
  <c r="HX38" i="23"/>
  <c r="IA38" i="23"/>
  <c r="ID38" i="23"/>
  <c r="IG38" i="23"/>
  <c r="IJ38" i="23"/>
  <c r="IM38" i="23"/>
  <c r="IP38" i="23"/>
  <c r="IS38" i="23"/>
  <c r="IV38" i="23"/>
  <c r="IY38" i="23"/>
  <c r="JB38" i="23"/>
  <c r="JE38" i="23"/>
  <c r="JH38" i="23"/>
  <c r="JK38" i="23"/>
  <c r="JN38" i="23"/>
  <c r="JQ38" i="23"/>
  <c r="JT38" i="23"/>
  <c r="JW38" i="23"/>
  <c r="JZ38" i="23"/>
  <c r="KC38" i="23"/>
  <c r="KF38" i="23"/>
  <c r="KI38" i="23"/>
  <c r="KL38" i="23"/>
  <c r="KO38" i="23"/>
  <c r="KR38" i="23"/>
  <c r="KU38" i="23"/>
  <c r="KX38" i="23"/>
  <c r="LA38" i="23"/>
  <c r="LD38" i="23"/>
  <c r="LG38" i="23"/>
  <c r="LJ38" i="23"/>
  <c r="LM38" i="23"/>
  <c r="LP38" i="23"/>
  <c r="LS38" i="23"/>
  <c r="LV38" i="23"/>
  <c r="LY38" i="23"/>
  <c r="GN39" i="23"/>
  <c r="GQ39" i="23"/>
  <c r="GT39" i="23"/>
  <c r="GW39" i="23"/>
  <c r="GZ39" i="23"/>
  <c r="HC39" i="23"/>
  <c r="HF39" i="23"/>
  <c r="HI39" i="23"/>
  <c r="HL39" i="23"/>
  <c r="HO39" i="23"/>
  <c r="HR39" i="23"/>
  <c r="HU39" i="23"/>
  <c r="HX39" i="23"/>
  <c r="IA39" i="23"/>
  <c r="ID39" i="23"/>
  <c r="IG39" i="23"/>
  <c r="IJ39" i="23"/>
  <c r="IM39" i="23"/>
  <c r="IP39" i="23"/>
  <c r="IS39" i="23"/>
  <c r="IV39" i="23"/>
  <c r="IY39" i="23"/>
  <c r="JB39" i="23"/>
  <c r="JE39" i="23"/>
  <c r="JH39" i="23"/>
  <c r="JK39" i="23"/>
  <c r="JN39" i="23"/>
  <c r="JQ39" i="23"/>
  <c r="JT39" i="23"/>
  <c r="JW39" i="23"/>
  <c r="JZ39" i="23"/>
  <c r="KC39" i="23"/>
  <c r="KF39" i="23"/>
  <c r="KI39" i="23"/>
  <c r="KL39" i="23"/>
  <c r="KO39" i="23"/>
  <c r="KR39" i="23"/>
  <c r="KU39" i="23"/>
  <c r="KX39" i="23"/>
  <c r="LA39" i="23"/>
  <c r="LD39" i="23"/>
  <c r="LG39" i="23"/>
  <c r="LJ39" i="23"/>
  <c r="LM39" i="23"/>
  <c r="LP39" i="23"/>
  <c r="LS39" i="23"/>
  <c r="LV39" i="23"/>
  <c r="LY39" i="23"/>
  <c r="GN40" i="23"/>
  <c r="GQ40" i="23"/>
  <c r="GT40" i="23"/>
  <c r="GW40" i="23"/>
  <c r="GZ40" i="23"/>
  <c r="HC40" i="23"/>
  <c r="HF40" i="23"/>
  <c r="HI40" i="23"/>
  <c r="HL40" i="23"/>
  <c r="HO40" i="23"/>
  <c r="HR40" i="23"/>
  <c r="HU40" i="23"/>
  <c r="HX40" i="23"/>
  <c r="IA40" i="23"/>
  <c r="ID40" i="23"/>
  <c r="IG40" i="23"/>
  <c r="IJ40" i="23"/>
  <c r="IM40" i="23"/>
  <c r="IP40" i="23"/>
  <c r="IS40" i="23"/>
  <c r="IV40" i="23"/>
  <c r="IY40" i="23"/>
  <c r="JB40" i="23"/>
  <c r="JE40" i="23"/>
  <c r="JH40" i="23"/>
  <c r="JK40" i="23"/>
  <c r="JN40" i="23"/>
  <c r="JQ40" i="23"/>
  <c r="JT40" i="23"/>
  <c r="JW40" i="23"/>
  <c r="JZ40" i="23"/>
  <c r="KC40" i="23"/>
  <c r="KF40" i="23"/>
  <c r="KI40" i="23"/>
  <c r="KL40" i="23"/>
  <c r="KO40" i="23"/>
  <c r="KR40" i="23"/>
  <c r="KU40" i="23"/>
  <c r="KX40" i="23"/>
  <c r="LA40" i="23"/>
  <c r="LD40" i="23"/>
  <c r="LG40" i="23"/>
  <c r="LJ40" i="23"/>
  <c r="LM40" i="23"/>
  <c r="LP40" i="23"/>
  <c r="LS40" i="23"/>
  <c r="LV40" i="23"/>
  <c r="LY40" i="23"/>
  <c r="GN41" i="23"/>
  <c r="GQ41" i="23"/>
  <c r="GT41" i="23"/>
  <c r="GW41" i="23"/>
  <c r="GZ41" i="23"/>
  <c r="HC41" i="23"/>
  <c r="HF41" i="23"/>
  <c r="HI41" i="23"/>
  <c r="HL41" i="23"/>
  <c r="HO41" i="23"/>
  <c r="HR41" i="23"/>
  <c r="HU41" i="23"/>
  <c r="HX41" i="23"/>
  <c r="IA41" i="23"/>
  <c r="ID41" i="23"/>
  <c r="IG41" i="23"/>
  <c r="IJ41" i="23"/>
  <c r="IM41" i="23"/>
  <c r="IP41" i="23"/>
  <c r="IS41" i="23"/>
  <c r="IV41" i="23"/>
  <c r="IY41" i="23"/>
  <c r="JB41" i="23"/>
  <c r="JE41" i="23"/>
  <c r="JH41" i="23"/>
  <c r="JK41" i="23"/>
  <c r="JN41" i="23"/>
  <c r="JQ41" i="23"/>
  <c r="JT41" i="23"/>
  <c r="JW41" i="23"/>
  <c r="JZ41" i="23"/>
  <c r="KC41" i="23"/>
  <c r="KF41" i="23"/>
  <c r="KI41" i="23"/>
  <c r="KL41" i="23"/>
  <c r="KO41" i="23"/>
  <c r="KR41" i="23"/>
  <c r="KU41" i="23"/>
  <c r="KX41" i="23"/>
  <c r="LA41" i="23"/>
  <c r="LD41" i="23"/>
  <c r="LG41" i="23"/>
  <c r="LJ41" i="23"/>
  <c r="LM41" i="23"/>
  <c r="LP41" i="23"/>
  <c r="LS41" i="23"/>
  <c r="LV41" i="23"/>
  <c r="LY41" i="23"/>
  <c r="GN42" i="23"/>
  <c r="GQ42" i="23"/>
  <c r="GT42" i="23"/>
  <c r="GW42" i="23"/>
  <c r="GZ42" i="23"/>
  <c r="HC42" i="23"/>
  <c r="HF42" i="23"/>
  <c r="HI42" i="23"/>
  <c r="HL42" i="23"/>
  <c r="HO42" i="23"/>
  <c r="HR42" i="23"/>
  <c r="HU42" i="23"/>
  <c r="HX42" i="23"/>
  <c r="IA42" i="23"/>
  <c r="ID42" i="23"/>
  <c r="IG42" i="23"/>
  <c r="IJ42" i="23"/>
  <c r="IM42" i="23"/>
  <c r="IP42" i="23"/>
  <c r="IS42" i="23"/>
  <c r="IV42" i="23"/>
  <c r="IY42" i="23"/>
  <c r="JB42" i="23"/>
  <c r="JE42" i="23"/>
  <c r="JH42" i="23"/>
  <c r="JK42" i="23"/>
  <c r="JN42" i="23"/>
  <c r="JQ42" i="23"/>
  <c r="JT42" i="23"/>
  <c r="JW42" i="23"/>
  <c r="JZ42" i="23"/>
  <c r="KC42" i="23"/>
  <c r="KF42" i="23"/>
  <c r="KI42" i="23"/>
  <c r="KL42" i="23"/>
  <c r="KO42" i="23"/>
  <c r="KR42" i="23"/>
  <c r="KU42" i="23"/>
  <c r="KX42" i="23"/>
  <c r="LA42" i="23"/>
  <c r="LD42" i="23"/>
  <c r="LG42" i="23"/>
  <c r="LJ42" i="23"/>
  <c r="LM42" i="23"/>
  <c r="LP42" i="23"/>
  <c r="LS42" i="23"/>
  <c r="LV42" i="23"/>
  <c r="LY42" i="23"/>
  <c r="GN43" i="23"/>
  <c r="GQ43" i="23"/>
  <c r="GT43" i="23"/>
  <c r="GW43" i="23"/>
  <c r="GZ43" i="23"/>
  <c r="HC43" i="23"/>
  <c r="HF43" i="23"/>
  <c r="HI43" i="23"/>
  <c r="HL43" i="23"/>
  <c r="HO43" i="23"/>
  <c r="HR43" i="23"/>
  <c r="HU43" i="23"/>
  <c r="HX43" i="23"/>
  <c r="IA43" i="23"/>
  <c r="ID43" i="23"/>
  <c r="IG43" i="23"/>
  <c r="IJ43" i="23"/>
  <c r="IM43" i="23"/>
  <c r="IP43" i="23"/>
  <c r="IS43" i="23"/>
  <c r="IV43" i="23"/>
  <c r="IY43" i="23"/>
  <c r="JB43" i="23"/>
  <c r="JE43" i="23"/>
  <c r="JH43" i="23"/>
  <c r="JK43" i="23"/>
  <c r="JN43" i="23"/>
  <c r="JQ43" i="23"/>
  <c r="JT43" i="23"/>
  <c r="JW43" i="23"/>
  <c r="JZ43" i="23"/>
  <c r="KC43" i="23"/>
  <c r="KF43" i="23"/>
  <c r="KI43" i="23"/>
  <c r="KL43" i="23"/>
  <c r="KO43" i="23"/>
  <c r="KR43" i="23"/>
  <c r="KU43" i="23"/>
  <c r="KX43" i="23"/>
  <c r="LA43" i="23"/>
  <c r="LD43" i="23"/>
  <c r="LG43" i="23"/>
  <c r="LJ43" i="23"/>
  <c r="LM43" i="23"/>
  <c r="LP43" i="23"/>
  <c r="LS43" i="23"/>
  <c r="LV43" i="23"/>
  <c r="LY43" i="23"/>
  <c r="GN44" i="23"/>
  <c r="GQ44" i="23"/>
  <c r="GT44" i="23"/>
  <c r="GW44" i="23"/>
  <c r="GZ44" i="23"/>
  <c r="HC44" i="23"/>
  <c r="HF44" i="23"/>
  <c r="HI44" i="23"/>
  <c r="HL44" i="23"/>
  <c r="HO44" i="23"/>
  <c r="HR44" i="23"/>
  <c r="HU44" i="23"/>
  <c r="HX44" i="23"/>
  <c r="IA44" i="23"/>
  <c r="ID44" i="23"/>
  <c r="IG44" i="23"/>
  <c r="IJ44" i="23"/>
  <c r="IM44" i="23"/>
  <c r="IP44" i="23"/>
  <c r="IS44" i="23"/>
  <c r="IV44" i="23"/>
  <c r="IY44" i="23"/>
  <c r="JB44" i="23"/>
  <c r="JE44" i="23"/>
  <c r="JH44" i="23"/>
  <c r="JK44" i="23"/>
  <c r="JN44" i="23"/>
  <c r="JQ44" i="23"/>
  <c r="JT44" i="23"/>
  <c r="JW44" i="23"/>
  <c r="JZ44" i="23"/>
  <c r="KC44" i="23"/>
  <c r="KF44" i="23"/>
  <c r="KI44" i="23"/>
  <c r="KL44" i="23"/>
  <c r="KO44" i="23"/>
  <c r="KR44" i="23"/>
  <c r="KU44" i="23"/>
  <c r="KX44" i="23"/>
  <c r="LA44" i="23"/>
  <c r="LD44" i="23"/>
  <c r="LG44" i="23"/>
  <c r="LJ44" i="23"/>
  <c r="LM44" i="23"/>
  <c r="LP44" i="23"/>
  <c r="LS44" i="23"/>
  <c r="LV44" i="23"/>
  <c r="LY44" i="23"/>
  <c r="GN45" i="23"/>
  <c r="GQ45" i="23"/>
  <c r="GT45" i="23"/>
  <c r="GW45" i="23"/>
  <c r="GZ45" i="23"/>
  <c r="HC45" i="23"/>
  <c r="HF45" i="23"/>
  <c r="HI45" i="23"/>
  <c r="HL45" i="23"/>
  <c r="HO45" i="23"/>
  <c r="HR45" i="23"/>
  <c r="HU45" i="23"/>
  <c r="HX45" i="23"/>
  <c r="IA45" i="23"/>
  <c r="ID45" i="23"/>
  <c r="IG45" i="23"/>
  <c r="IJ45" i="23"/>
  <c r="IM45" i="23"/>
  <c r="IP45" i="23"/>
  <c r="IS45" i="23"/>
  <c r="IV45" i="23"/>
  <c r="IY45" i="23"/>
  <c r="JB45" i="23"/>
  <c r="JE45" i="23"/>
  <c r="JH45" i="23"/>
  <c r="JK45" i="23"/>
  <c r="JN45" i="23"/>
  <c r="JQ45" i="23"/>
  <c r="JT45" i="23"/>
  <c r="JW45" i="23"/>
  <c r="JZ45" i="23"/>
  <c r="KC45" i="23"/>
  <c r="KF45" i="23"/>
  <c r="KI45" i="23"/>
  <c r="KL45" i="23"/>
  <c r="KO45" i="23"/>
  <c r="KR45" i="23"/>
  <c r="KU45" i="23"/>
  <c r="KX45" i="23"/>
  <c r="LA45" i="23"/>
  <c r="LD45" i="23"/>
  <c r="LG45" i="23"/>
  <c r="LJ45" i="23"/>
  <c r="LM45" i="23"/>
  <c r="LP45" i="23"/>
  <c r="LS45" i="23"/>
  <c r="LV45" i="23"/>
  <c r="LY45" i="23"/>
  <c r="GN46" i="23"/>
  <c r="GQ46" i="23"/>
  <c r="GT46" i="23"/>
  <c r="GW46" i="23"/>
  <c r="GZ46" i="23"/>
  <c r="HC46" i="23"/>
  <c r="HF46" i="23"/>
  <c r="HI46" i="23"/>
  <c r="HL46" i="23"/>
  <c r="HO46" i="23"/>
  <c r="HR46" i="23"/>
  <c r="HU46" i="23"/>
  <c r="HX46" i="23"/>
  <c r="IA46" i="23"/>
  <c r="ID46" i="23"/>
  <c r="IG46" i="23"/>
  <c r="IJ46" i="23"/>
  <c r="IM46" i="23"/>
  <c r="IP46" i="23"/>
  <c r="IS46" i="23"/>
  <c r="IV46" i="23"/>
  <c r="IY46" i="23"/>
  <c r="JB46" i="23"/>
  <c r="JE46" i="23"/>
  <c r="JH46" i="23"/>
  <c r="JK46" i="23"/>
  <c r="JN46" i="23"/>
  <c r="JQ46" i="23"/>
  <c r="JT46" i="23"/>
  <c r="JW46" i="23"/>
  <c r="JZ46" i="23"/>
  <c r="KC46" i="23"/>
  <c r="KF46" i="23"/>
  <c r="KI46" i="23"/>
  <c r="KL46" i="23"/>
  <c r="KO46" i="23"/>
  <c r="KR46" i="23"/>
  <c r="KU46" i="23"/>
  <c r="KX46" i="23"/>
  <c r="LA46" i="23"/>
  <c r="LD46" i="23"/>
  <c r="LG46" i="23"/>
  <c r="LJ46" i="23"/>
  <c r="LM46" i="23"/>
  <c r="LP46" i="23"/>
  <c r="LS46" i="23"/>
  <c r="LV46" i="23"/>
  <c r="LY46" i="23"/>
  <c r="GN47" i="23"/>
  <c r="GQ47" i="23"/>
  <c r="GT47" i="23"/>
  <c r="GW47" i="23"/>
  <c r="GZ47" i="23"/>
  <c r="HC47" i="23"/>
  <c r="HF47" i="23"/>
  <c r="HI47" i="23"/>
  <c r="HL47" i="23"/>
  <c r="HO47" i="23"/>
  <c r="HR47" i="23"/>
  <c r="HU47" i="23"/>
  <c r="HX47" i="23"/>
  <c r="IA47" i="23"/>
  <c r="ID47" i="23"/>
  <c r="IG47" i="23"/>
  <c r="IJ47" i="23"/>
  <c r="IM47" i="23"/>
  <c r="IP47" i="23"/>
  <c r="IS47" i="23"/>
  <c r="IV47" i="23"/>
  <c r="IY47" i="23"/>
  <c r="JB47" i="23"/>
  <c r="JE47" i="23"/>
  <c r="JH47" i="23"/>
  <c r="JK47" i="23"/>
  <c r="JN47" i="23"/>
  <c r="JQ47" i="23"/>
  <c r="JT47" i="23"/>
  <c r="JW47" i="23"/>
  <c r="JZ47" i="23"/>
  <c r="KC47" i="23"/>
  <c r="KF47" i="23"/>
  <c r="KI47" i="23"/>
  <c r="KL47" i="23"/>
  <c r="KO47" i="23"/>
  <c r="KR47" i="23"/>
  <c r="KU47" i="23"/>
  <c r="KX47" i="23"/>
  <c r="LA47" i="23"/>
  <c r="LD47" i="23"/>
  <c r="LG47" i="23"/>
  <c r="LJ47" i="23"/>
  <c r="LM47" i="23"/>
  <c r="LP47" i="23"/>
  <c r="LS47" i="23"/>
  <c r="LV47" i="23"/>
  <c r="LY47" i="23"/>
  <c r="GN48" i="23"/>
  <c r="GQ48" i="23"/>
  <c r="GT48" i="23"/>
  <c r="GW48" i="23"/>
  <c r="GZ48" i="23"/>
  <c r="HC48" i="23"/>
  <c r="HF48" i="23"/>
  <c r="HI48" i="23"/>
  <c r="HL48" i="23"/>
  <c r="HO48" i="23"/>
  <c r="HR48" i="23"/>
  <c r="HU48" i="23"/>
  <c r="HX48" i="23"/>
  <c r="IA48" i="23"/>
  <c r="ID48" i="23"/>
  <c r="IG48" i="23"/>
  <c r="IJ48" i="23"/>
  <c r="IM48" i="23"/>
  <c r="IP48" i="23"/>
  <c r="IS48" i="23"/>
  <c r="IV48" i="23"/>
  <c r="IY48" i="23"/>
  <c r="JB48" i="23"/>
  <c r="JE48" i="23"/>
  <c r="JH48" i="23"/>
  <c r="JK48" i="23"/>
  <c r="JN48" i="23"/>
  <c r="JQ48" i="23"/>
  <c r="JT48" i="23"/>
  <c r="JW48" i="23"/>
  <c r="JZ48" i="23"/>
  <c r="KC48" i="23"/>
  <c r="KF48" i="23"/>
  <c r="KI48" i="23"/>
  <c r="KL48" i="23"/>
  <c r="KO48" i="23"/>
  <c r="KR48" i="23"/>
  <c r="KU48" i="23"/>
  <c r="KX48" i="23"/>
  <c r="LA48" i="23"/>
  <c r="LD48" i="23"/>
  <c r="LG48" i="23"/>
  <c r="LJ48" i="23"/>
  <c r="LM48" i="23"/>
  <c r="LP48" i="23"/>
  <c r="LS48" i="23"/>
  <c r="LV48" i="23"/>
  <c r="LY48" i="23"/>
  <c r="GN49" i="23"/>
  <c r="GQ49" i="23"/>
  <c r="GT49" i="23"/>
  <c r="GW49" i="23"/>
  <c r="GZ49" i="23"/>
  <c r="HC49" i="23"/>
  <c r="HF49" i="23"/>
  <c r="HI49" i="23"/>
  <c r="HL49" i="23"/>
  <c r="HO49" i="23"/>
  <c r="HR49" i="23"/>
  <c r="HU49" i="23"/>
  <c r="HX49" i="23"/>
  <c r="IA49" i="23"/>
  <c r="ID49" i="23"/>
  <c r="IG49" i="23"/>
  <c r="IJ49" i="23"/>
  <c r="IM49" i="23"/>
  <c r="IP49" i="23"/>
  <c r="IS49" i="23"/>
  <c r="IV49" i="23"/>
  <c r="IY49" i="23"/>
  <c r="JB49" i="23"/>
  <c r="JE49" i="23"/>
  <c r="JH49" i="23"/>
  <c r="JK49" i="23"/>
  <c r="JN49" i="23"/>
  <c r="JQ49" i="23"/>
  <c r="JT49" i="23"/>
  <c r="JW49" i="23"/>
  <c r="JZ49" i="23"/>
  <c r="KC49" i="23"/>
  <c r="KF49" i="23"/>
  <c r="KI49" i="23"/>
  <c r="KL49" i="23"/>
  <c r="KO49" i="23"/>
  <c r="KR49" i="23"/>
  <c r="KU49" i="23"/>
  <c r="KX49" i="23"/>
  <c r="LA49" i="23"/>
  <c r="LD49" i="23"/>
  <c r="LG49" i="23"/>
  <c r="LJ49" i="23"/>
  <c r="LM49" i="23"/>
  <c r="LP49" i="23"/>
  <c r="LS49" i="23"/>
  <c r="LV49" i="23"/>
  <c r="LY49" i="23"/>
  <c r="GN50" i="23"/>
  <c r="GQ50" i="23"/>
  <c r="GT50" i="23"/>
  <c r="GW50" i="23"/>
  <c r="GZ50" i="23"/>
  <c r="HC50" i="23"/>
  <c r="HF50" i="23"/>
  <c r="HI50" i="23"/>
  <c r="HL50" i="23"/>
  <c r="HO50" i="23"/>
  <c r="HR50" i="23"/>
  <c r="HU50" i="23"/>
  <c r="HX50" i="23"/>
  <c r="IA50" i="23"/>
  <c r="ID50" i="23"/>
  <c r="IG50" i="23"/>
  <c r="IJ50" i="23"/>
  <c r="IM50" i="23"/>
  <c r="IP50" i="23"/>
  <c r="IS50" i="23"/>
  <c r="IV50" i="23"/>
  <c r="IY50" i="23"/>
  <c r="JB50" i="23"/>
  <c r="JE50" i="23"/>
  <c r="JH50" i="23"/>
  <c r="JK50" i="23"/>
  <c r="JN50" i="23"/>
  <c r="JQ50" i="23"/>
  <c r="JT50" i="23"/>
  <c r="JW50" i="23"/>
  <c r="JZ50" i="23"/>
  <c r="KC50" i="23"/>
  <c r="KF50" i="23"/>
  <c r="KI50" i="23"/>
  <c r="KL50" i="23"/>
  <c r="KO50" i="23"/>
  <c r="KR50" i="23"/>
  <c r="KU50" i="23"/>
  <c r="KX50" i="23"/>
  <c r="LA50" i="23"/>
  <c r="LD50" i="23"/>
  <c r="LG50" i="23"/>
  <c r="LJ50" i="23"/>
  <c r="LM50" i="23"/>
  <c r="LP50" i="23"/>
  <c r="LS50" i="23"/>
  <c r="LV50" i="23"/>
  <c r="LY50" i="23"/>
  <c r="GN51" i="23"/>
  <c r="GQ51" i="23"/>
  <c r="GT51" i="23"/>
  <c r="GW51" i="23"/>
  <c r="GZ51" i="23"/>
  <c r="HC51" i="23"/>
  <c r="HF51" i="23"/>
  <c r="HI51" i="23"/>
  <c r="HL51" i="23"/>
  <c r="HO51" i="23"/>
  <c r="HR51" i="23"/>
  <c r="HU51" i="23"/>
  <c r="HX51" i="23"/>
  <c r="IA51" i="23"/>
  <c r="ID51" i="23"/>
  <c r="IG51" i="23"/>
  <c r="IJ51" i="23"/>
  <c r="IM51" i="23"/>
  <c r="IP51" i="23"/>
  <c r="IS51" i="23"/>
  <c r="IV51" i="23"/>
  <c r="IY51" i="23"/>
  <c r="JB51" i="23"/>
  <c r="JE51" i="23"/>
  <c r="JH51" i="23"/>
  <c r="JK51" i="23"/>
  <c r="JN51" i="23"/>
  <c r="JQ51" i="23"/>
  <c r="JT51" i="23"/>
  <c r="JW51" i="23"/>
  <c r="JZ51" i="23"/>
  <c r="KC51" i="23"/>
  <c r="KF51" i="23"/>
  <c r="KI51" i="23"/>
  <c r="KL51" i="23"/>
  <c r="KO51" i="23"/>
  <c r="KR51" i="23"/>
  <c r="KU51" i="23"/>
  <c r="KX51" i="23"/>
  <c r="LA51" i="23"/>
  <c r="LD51" i="23"/>
  <c r="LG51" i="23"/>
  <c r="LJ51" i="23"/>
  <c r="LM51" i="23"/>
  <c r="LP51" i="23"/>
  <c r="LS51" i="23"/>
  <c r="LV51" i="23"/>
  <c r="LY51" i="23"/>
  <c r="GN52" i="23"/>
  <c r="GQ52" i="23"/>
  <c r="GT52" i="23"/>
  <c r="GW52" i="23"/>
  <c r="GZ52" i="23"/>
  <c r="HC52" i="23"/>
  <c r="HF52" i="23"/>
  <c r="HI52" i="23"/>
  <c r="HL52" i="23"/>
  <c r="HO52" i="23"/>
  <c r="HR52" i="23"/>
  <c r="HU52" i="23"/>
  <c r="HX52" i="23"/>
  <c r="IA52" i="23"/>
  <c r="ID52" i="23"/>
  <c r="IG52" i="23"/>
  <c r="IJ52" i="23"/>
  <c r="IM52" i="23"/>
  <c r="IP52" i="23"/>
  <c r="IS52" i="23"/>
  <c r="IV52" i="23"/>
  <c r="IY52" i="23"/>
  <c r="JB52" i="23"/>
  <c r="JE52" i="23"/>
  <c r="JH52" i="23"/>
  <c r="JK52" i="23"/>
  <c r="JN52" i="23"/>
  <c r="JQ52" i="23"/>
  <c r="JT52" i="23"/>
  <c r="JW52" i="23"/>
  <c r="JZ52" i="23"/>
  <c r="KC52" i="23"/>
  <c r="KF52" i="23"/>
  <c r="KI52" i="23"/>
  <c r="KL52" i="23"/>
  <c r="KO52" i="23"/>
  <c r="KR52" i="23"/>
  <c r="KU52" i="23"/>
  <c r="KX52" i="23"/>
  <c r="LA52" i="23"/>
  <c r="LD52" i="23"/>
  <c r="LG52" i="23"/>
  <c r="LJ52" i="23"/>
  <c r="LM52" i="23"/>
  <c r="LP52" i="23"/>
  <c r="LS52" i="23"/>
  <c r="LV52" i="23"/>
  <c r="LY52" i="23"/>
  <c r="GN53" i="23"/>
  <c r="GQ53" i="23"/>
  <c r="GT53" i="23"/>
  <c r="GW53" i="23"/>
  <c r="GZ53" i="23"/>
  <c r="HC53" i="23"/>
  <c r="HF53" i="23"/>
  <c r="HI53" i="23"/>
  <c r="HL53" i="23"/>
  <c r="HO53" i="23"/>
  <c r="HR53" i="23"/>
  <c r="HU53" i="23"/>
  <c r="HX53" i="23"/>
  <c r="IA53" i="23"/>
  <c r="ID53" i="23"/>
  <c r="IG53" i="23"/>
  <c r="IJ53" i="23"/>
  <c r="IM53" i="23"/>
  <c r="IP53" i="23"/>
  <c r="IS53" i="23"/>
  <c r="IV53" i="23"/>
  <c r="IY53" i="23"/>
  <c r="JB53" i="23"/>
  <c r="JE53" i="23"/>
  <c r="JH53" i="23"/>
  <c r="JK53" i="23"/>
  <c r="JN53" i="23"/>
  <c r="JQ53" i="23"/>
  <c r="JT53" i="23"/>
  <c r="JW53" i="23"/>
  <c r="JZ53" i="23"/>
  <c r="KC53" i="23"/>
  <c r="KF53" i="23"/>
  <c r="KI53" i="23"/>
  <c r="KL53" i="23"/>
  <c r="KO53" i="23"/>
  <c r="KR53" i="23"/>
  <c r="KU53" i="23"/>
  <c r="KX53" i="23"/>
  <c r="LA53" i="23"/>
  <c r="LD53" i="23"/>
  <c r="LG53" i="23"/>
  <c r="LJ53" i="23"/>
  <c r="LM53" i="23"/>
  <c r="LP53" i="23"/>
  <c r="LS53" i="23"/>
  <c r="LV53" i="23"/>
  <c r="LY53" i="23"/>
  <c r="GN54" i="23"/>
  <c r="GQ54" i="23"/>
  <c r="GT54" i="23"/>
  <c r="GW54" i="23"/>
  <c r="GZ54" i="23"/>
  <c r="HC54" i="23"/>
  <c r="HF54" i="23"/>
  <c r="HI54" i="23"/>
  <c r="HL54" i="23"/>
  <c r="HO54" i="23"/>
  <c r="HR54" i="23"/>
  <c r="HU54" i="23"/>
  <c r="HX54" i="23"/>
  <c r="IA54" i="23"/>
  <c r="ID54" i="23"/>
  <c r="IG54" i="23"/>
  <c r="IJ54" i="23"/>
  <c r="IM54" i="23"/>
  <c r="IP54" i="23"/>
  <c r="IS54" i="23"/>
  <c r="IV54" i="23"/>
  <c r="IY54" i="23"/>
  <c r="JB54" i="23"/>
  <c r="JE54" i="23"/>
  <c r="JH54" i="23"/>
  <c r="JK54" i="23"/>
  <c r="JN54" i="23"/>
  <c r="JQ54" i="23"/>
  <c r="JT54" i="23"/>
  <c r="JW54" i="23"/>
  <c r="JZ54" i="23"/>
  <c r="KC54" i="23"/>
  <c r="KF54" i="23"/>
  <c r="KI54" i="23"/>
  <c r="KL54" i="23"/>
  <c r="KO54" i="23"/>
  <c r="KR54" i="23"/>
  <c r="KU54" i="23"/>
  <c r="KX54" i="23"/>
  <c r="LA54" i="23"/>
  <c r="LD54" i="23"/>
  <c r="LG54" i="23"/>
  <c r="LJ54" i="23"/>
  <c r="LM54" i="23"/>
  <c r="LP54" i="23"/>
  <c r="LS54" i="23"/>
  <c r="LV54" i="23"/>
  <c r="LY54" i="23"/>
  <c r="GN55" i="23"/>
  <c r="GQ55" i="23"/>
  <c r="GT55" i="23"/>
  <c r="GW55" i="23"/>
  <c r="GZ55" i="23"/>
  <c r="HC55" i="23"/>
  <c r="HF55" i="23"/>
  <c r="HI55" i="23"/>
  <c r="HL55" i="23"/>
  <c r="HO55" i="23"/>
  <c r="HR55" i="23"/>
  <c r="HU55" i="23"/>
  <c r="HX55" i="23"/>
  <c r="IA55" i="23"/>
  <c r="ID55" i="23"/>
  <c r="IG55" i="23"/>
  <c r="IJ55" i="23"/>
  <c r="IM55" i="23"/>
  <c r="IP55" i="23"/>
  <c r="IS55" i="23"/>
  <c r="IV55" i="23"/>
  <c r="IY55" i="23"/>
  <c r="JB55" i="23"/>
  <c r="JE55" i="23"/>
  <c r="JH55" i="23"/>
  <c r="JK55" i="23"/>
  <c r="JN55" i="23"/>
  <c r="JQ55" i="23"/>
  <c r="JT55" i="23"/>
  <c r="JW55" i="23"/>
  <c r="JZ55" i="23"/>
  <c r="KC55" i="23"/>
  <c r="KF55" i="23"/>
  <c r="KI55" i="23"/>
  <c r="KL55" i="23"/>
  <c r="KO55" i="23"/>
  <c r="KR55" i="23"/>
  <c r="KU55" i="23"/>
  <c r="KX55" i="23"/>
  <c r="LA55" i="23"/>
  <c r="LD55" i="23"/>
  <c r="LG55" i="23"/>
  <c r="LJ55" i="23"/>
  <c r="LM55" i="23"/>
  <c r="LP55" i="23"/>
  <c r="LS55" i="23"/>
  <c r="LV55" i="23"/>
  <c r="LY55" i="23"/>
  <c r="GN56" i="23"/>
  <c r="GQ56" i="23"/>
  <c r="GT56" i="23"/>
  <c r="GW56" i="23"/>
  <c r="GZ56" i="23"/>
  <c r="HC56" i="23"/>
  <c r="HF56" i="23"/>
  <c r="HI56" i="23"/>
  <c r="HL56" i="23"/>
  <c r="HO56" i="23"/>
  <c r="HR56" i="23"/>
  <c r="HU56" i="23"/>
  <c r="HX56" i="23"/>
  <c r="IA56" i="23"/>
  <c r="ID56" i="23"/>
  <c r="IG56" i="23"/>
  <c r="IJ56" i="23"/>
  <c r="IM56" i="23"/>
  <c r="IP56" i="23"/>
  <c r="IS56" i="23"/>
  <c r="IV56" i="23"/>
  <c r="IY56" i="23"/>
  <c r="JB56" i="23"/>
  <c r="JE56" i="23"/>
  <c r="JH56" i="23"/>
  <c r="JK56" i="23"/>
  <c r="JN56" i="23"/>
  <c r="JQ56" i="23"/>
  <c r="JT56" i="23"/>
  <c r="JW56" i="23"/>
  <c r="JZ56" i="23"/>
  <c r="KC56" i="23"/>
  <c r="KF56" i="23"/>
  <c r="KI56" i="23"/>
  <c r="KL56" i="23"/>
  <c r="KO56" i="23"/>
  <c r="KR56" i="23"/>
  <c r="KU56" i="23"/>
  <c r="KX56" i="23"/>
  <c r="LA56" i="23"/>
  <c r="LD56" i="23"/>
  <c r="LG56" i="23"/>
  <c r="LJ56" i="23"/>
  <c r="LM56" i="23"/>
  <c r="LP56" i="23"/>
  <c r="LS56" i="23"/>
  <c r="LV56" i="23"/>
  <c r="LY56" i="23"/>
  <c r="GN57" i="23"/>
  <c r="GQ57" i="23"/>
  <c r="GT57" i="23"/>
  <c r="GW57" i="23"/>
  <c r="GZ57" i="23"/>
  <c r="HC57" i="23"/>
  <c r="HF57" i="23"/>
  <c r="HI57" i="23"/>
  <c r="HL57" i="23"/>
  <c r="HO57" i="23"/>
  <c r="HR57" i="23"/>
  <c r="HU57" i="23"/>
  <c r="HX57" i="23"/>
  <c r="IA57" i="23"/>
  <c r="ID57" i="23"/>
  <c r="IG57" i="23"/>
  <c r="IJ57" i="23"/>
  <c r="IM57" i="23"/>
  <c r="IP57" i="23"/>
  <c r="IS57" i="23"/>
  <c r="IV57" i="23"/>
  <c r="IY57" i="23"/>
  <c r="JB57" i="23"/>
  <c r="JE57" i="23"/>
  <c r="JH57" i="23"/>
  <c r="JK57" i="23"/>
  <c r="JN57" i="23"/>
  <c r="JQ57" i="23"/>
  <c r="JT57" i="23"/>
  <c r="JW57" i="23"/>
  <c r="JZ57" i="23"/>
  <c r="KC57" i="23"/>
  <c r="KF57" i="23"/>
  <c r="KI57" i="23"/>
  <c r="KL57" i="23"/>
  <c r="KO57" i="23"/>
  <c r="KR57" i="23"/>
  <c r="KU57" i="23"/>
  <c r="KX57" i="23"/>
  <c r="LA57" i="23"/>
  <c r="LD57" i="23"/>
  <c r="LG57" i="23"/>
  <c r="LJ57" i="23"/>
  <c r="LM57" i="23"/>
  <c r="LP57" i="23"/>
  <c r="LS57" i="23"/>
  <c r="LV57" i="23"/>
  <c r="LY57" i="23"/>
  <c r="GN58" i="23"/>
  <c r="GQ58" i="23"/>
  <c r="GT58" i="23"/>
  <c r="GW58" i="23"/>
  <c r="GZ58" i="23"/>
  <c r="HC58" i="23"/>
  <c r="HF58" i="23"/>
  <c r="HI58" i="23"/>
  <c r="HL58" i="23"/>
  <c r="HO58" i="23"/>
  <c r="HR58" i="23"/>
  <c r="HU58" i="23"/>
  <c r="HX58" i="23"/>
  <c r="IA58" i="23"/>
  <c r="ID58" i="23"/>
  <c r="IG58" i="23"/>
  <c r="IJ58" i="23"/>
  <c r="IM58" i="23"/>
  <c r="IP58" i="23"/>
  <c r="IS58" i="23"/>
  <c r="IV58" i="23"/>
  <c r="IY58" i="23"/>
  <c r="JB58" i="23"/>
  <c r="JE58" i="23"/>
  <c r="JH58" i="23"/>
  <c r="JK58" i="23"/>
  <c r="JN58" i="23"/>
  <c r="JQ58" i="23"/>
  <c r="JT58" i="23"/>
  <c r="JW58" i="23"/>
  <c r="JZ58" i="23"/>
  <c r="KC58" i="23"/>
  <c r="KF58" i="23"/>
  <c r="KI58" i="23"/>
  <c r="KL58" i="23"/>
  <c r="KO58" i="23"/>
  <c r="KR58" i="23"/>
  <c r="KU58" i="23"/>
  <c r="KX58" i="23"/>
  <c r="LA58" i="23"/>
  <c r="LD58" i="23"/>
  <c r="LG58" i="23"/>
  <c r="LJ58" i="23"/>
  <c r="LM58" i="23"/>
  <c r="LP58" i="23"/>
  <c r="LS58" i="23"/>
  <c r="LV58" i="23"/>
  <c r="LY58" i="23"/>
  <c r="GN59" i="23"/>
  <c r="GQ59" i="23"/>
  <c r="GT59" i="23"/>
  <c r="GW59" i="23"/>
  <c r="GZ59" i="23"/>
  <c r="HC59" i="23"/>
  <c r="HF59" i="23"/>
  <c r="HI59" i="23"/>
  <c r="HL59" i="23"/>
  <c r="HO59" i="23"/>
  <c r="HR59" i="23"/>
  <c r="HU59" i="23"/>
  <c r="HX59" i="23"/>
  <c r="IA59" i="23"/>
  <c r="ID59" i="23"/>
  <c r="IG59" i="23"/>
  <c r="IJ59" i="23"/>
  <c r="IM59" i="23"/>
  <c r="IP59" i="23"/>
  <c r="IS59" i="23"/>
  <c r="IV59" i="23"/>
  <c r="IY59" i="23"/>
  <c r="JB59" i="23"/>
  <c r="JE59" i="23"/>
  <c r="JH59" i="23"/>
  <c r="JK59" i="23"/>
  <c r="JN59" i="23"/>
  <c r="JQ59" i="23"/>
  <c r="JT59" i="23"/>
  <c r="JW59" i="23"/>
  <c r="JZ59" i="23"/>
  <c r="KC59" i="23"/>
  <c r="KF59" i="23"/>
  <c r="KI59" i="23"/>
  <c r="KL59" i="23"/>
  <c r="KO59" i="23"/>
  <c r="KR59" i="23"/>
  <c r="KU59" i="23"/>
  <c r="KX59" i="23"/>
  <c r="LA59" i="23"/>
  <c r="LD59" i="23"/>
  <c r="LG59" i="23"/>
  <c r="LJ59" i="23"/>
  <c r="LM59" i="23"/>
  <c r="LP59" i="23"/>
  <c r="LS59" i="23"/>
  <c r="LV59" i="23"/>
  <c r="LY59" i="23"/>
  <c r="GN60" i="23"/>
  <c r="GQ60" i="23"/>
  <c r="GT60" i="23"/>
  <c r="GW60" i="23"/>
  <c r="GZ60" i="23"/>
  <c r="HC60" i="23"/>
  <c r="HF60" i="23"/>
  <c r="HI60" i="23"/>
  <c r="HL60" i="23"/>
  <c r="HO60" i="23"/>
  <c r="HR60" i="23"/>
  <c r="HU60" i="23"/>
  <c r="HX60" i="23"/>
  <c r="IA60" i="23"/>
  <c r="ID60" i="23"/>
  <c r="IG60" i="23"/>
  <c r="IJ60" i="23"/>
  <c r="IM60" i="23"/>
  <c r="IP60" i="23"/>
  <c r="IS60" i="23"/>
  <c r="IV60" i="23"/>
  <c r="IY60" i="23"/>
  <c r="JB60" i="23"/>
  <c r="JE60" i="23"/>
  <c r="JH60" i="23"/>
  <c r="JK60" i="23"/>
  <c r="JN60" i="23"/>
  <c r="JQ60" i="23"/>
  <c r="JT60" i="23"/>
  <c r="JW60" i="23"/>
  <c r="JZ60" i="23"/>
  <c r="KC60" i="23"/>
  <c r="KF60" i="23"/>
  <c r="KI60" i="23"/>
  <c r="KL60" i="23"/>
  <c r="KO60" i="23"/>
  <c r="KR60" i="23"/>
  <c r="KU60" i="23"/>
  <c r="KX60" i="23"/>
  <c r="LA60" i="23"/>
  <c r="LD60" i="23"/>
  <c r="LG60" i="23"/>
  <c r="LJ60" i="23"/>
  <c r="LM60" i="23"/>
  <c r="LP60" i="23"/>
  <c r="LS60" i="23"/>
  <c r="LV60" i="23"/>
  <c r="LY60" i="23"/>
  <c r="GN61" i="23"/>
  <c r="GQ61" i="23"/>
  <c r="GT61" i="23"/>
  <c r="GW61" i="23"/>
  <c r="GZ61" i="23"/>
  <c r="HC61" i="23"/>
  <c r="HF61" i="23"/>
  <c r="HI61" i="23"/>
  <c r="HL61" i="23"/>
  <c r="HO61" i="23"/>
  <c r="HR61" i="23"/>
  <c r="HU61" i="23"/>
  <c r="HX61" i="23"/>
  <c r="IA61" i="23"/>
  <c r="ID61" i="23"/>
  <c r="IG61" i="23"/>
  <c r="IJ61" i="23"/>
  <c r="IM61" i="23"/>
  <c r="IP61" i="23"/>
  <c r="IS61" i="23"/>
  <c r="IV61" i="23"/>
  <c r="IY61" i="23"/>
  <c r="JB61" i="23"/>
  <c r="JE61" i="23"/>
  <c r="JH61" i="23"/>
  <c r="JK61" i="23"/>
  <c r="JN61" i="23"/>
  <c r="JQ61" i="23"/>
  <c r="JT61" i="23"/>
  <c r="JW61" i="23"/>
  <c r="JZ61" i="23"/>
  <c r="KC61" i="23"/>
  <c r="KF61" i="23"/>
  <c r="KI61" i="23"/>
  <c r="KL61" i="23"/>
  <c r="KO61" i="23"/>
  <c r="KR61" i="23"/>
  <c r="KU61" i="23"/>
  <c r="KX61" i="23"/>
  <c r="LA61" i="23"/>
  <c r="LD61" i="23"/>
  <c r="LG61" i="23"/>
  <c r="LJ61" i="23"/>
  <c r="LM61" i="23"/>
  <c r="LP61" i="23"/>
  <c r="LS61" i="23"/>
  <c r="LV61" i="23"/>
  <c r="LY61" i="23"/>
  <c r="GN62" i="23"/>
  <c r="GQ62" i="23"/>
  <c r="GT62" i="23"/>
  <c r="GW62" i="23"/>
  <c r="GZ62" i="23"/>
  <c r="HC62" i="23"/>
  <c r="HF62" i="23"/>
  <c r="HI62" i="23"/>
  <c r="HL62" i="23"/>
  <c r="HO62" i="23"/>
  <c r="HR62" i="23"/>
  <c r="HU62" i="23"/>
  <c r="HX62" i="23"/>
  <c r="IA62" i="23"/>
  <c r="ID62" i="23"/>
  <c r="IG62" i="23"/>
  <c r="IJ62" i="23"/>
  <c r="IM62" i="23"/>
  <c r="IP62" i="23"/>
  <c r="IS62" i="23"/>
  <c r="IV62" i="23"/>
  <c r="IY62" i="23"/>
  <c r="JB62" i="23"/>
  <c r="JE62" i="23"/>
  <c r="JH62" i="23"/>
  <c r="JK62" i="23"/>
  <c r="JN62" i="23"/>
  <c r="JQ62" i="23"/>
  <c r="JT62" i="23"/>
  <c r="JW62" i="23"/>
  <c r="JZ62" i="23"/>
  <c r="KC62" i="23"/>
  <c r="KF62" i="23"/>
  <c r="KI62" i="23"/>
  <c r="KL62" i="23"/>
  <c r="KO62" i="23"/>
  <c r="KR62" i="23"/>
  <c r="KU62" i="23"/>
  <c r="KX62" i="23"/>
  <c r="LA62" i="23"/>
  <c r="LD62" i="23"/>
  <c r="LG62" i="23"/>
  <c r="LJ62" i="23"/>
  <c r="LM62" i="23"/>
  <c r="LP62" i="23"/>
  <c r="LS62" i="23"/>
  <c r="LV62" i="23"/>
  <c r="LY62" i="23"/>
  <c r="GN63" i="23"/>
  <c r="GQ63" i="23"/>
  <c r="GT63" i="23"/>
  <c r="GW63" i="23"/>
  <c r="GZ63" i="23"/>
  <c r="HC63" i="23"/>
  <c r="HF63" i="23"/>
  <c r="HI63" i="23"/>
  <c r="HL63" i="23"/>
  <c r="HO63" i="23"/>
  <c r="HR63" i="23"/>
  <c r="HU63" i="23"/>
  <c r="HX63" i="23"/>
  <c r="IA63" i="23"/>
  <c r="ID63" i="23"/>
  <c r="IG63" i="23"/>
  <c r="IJ63" i="23"/>
  <c r="IM63" i="23"/>
  <c r="IP63" i="23"/>
  <c r="IS63" i="23"/>
  <c r="IV63" i="23"/>
  <c r="IY63" i="23"/>
  <c r="JB63" i="23"/>
  <c r="JE63" i="23"/>
  <c r="JH63" i="23"/>
  <c r="JK63" i="23"/>
  <c r="JN63" i="23"/>
  <c r="JQ63" i="23"/>
  <c r="JT63" i="23"/>
  <c r="JW63" i="23"/>
  <c r="JZ63" i="23"/>
  <c r="KC63" i="23"/>
  <c r="KF63" i="23"/>
  <c r="KI63" i="23"/>
  <c r="KL63" i="23"/>
  <c r="KO63" i="23"/>
  <c r="KR63" i="23"/>
  <c r="KU63" i="23"/>
  <c r="KX63" i="23"/>
  <c r="LA63" i="23"/>
  <c r="LD63" i="23"/>
  <c r="LG63" i="23"/>
  <c r="LJ63" i="23"/>
  <c r="LM63" i="23"/>
  <c r="LP63" i="23"/>
  <c r="LS63" i="23"/>
  <c r="LV63" i="23"/>
  <c r="LY63" i="23"/>
  <c r="GN64" i="23"/>
  <c r="GQ64" i="23"/>
  <c r="GT64" i="23"/>
  <c r="GW64" i="23"/>
  <c r="GZ64" i="23"/>
  <c r="HC64" i="23"/>
  <c r="HF64" i="23"/>
  <c r="HI64" i="23"/>
  <c r="HL64" i="23"/>
  <c r="HO64" i="23"/>
  <c r="HR64" i="23"/>
  <c r="HU64" i="23"/>
  <c r="HX64" i="23"/>
  <c r="IA64" i="23"/>
  <c r="ID64" i="23"/>
  <c r="IG64" i="23"/>
  <c r="IJ64" i="23"/>
  <c r="IM64" i="23"/>
  <c r="IP64" i="23"/>
  <c r="IS64" i="23"/>
  <c r="IV64" i="23"/>
  <c r="IY64" i="23"/>
  <c r="JB64" i="23"/>
  <c r="JE64" i="23"/>
  <c r="JH64" i="23"/>
  <c r="JK64" i="23"/>
  <c r="JN64" i="23"/>
  <c r="JQ64" i="23"/>
  <c r="JT64" i="23"/>
  <c r="JW64" i="23"/>
  <c r="JZ64" i="23"/>
  <c r="KC64" i="23"/>
  <c r="KF64" i="23"/>
  <c r="KI64" i="23"/>
  <c r="KL64" i="23"/>
  <c r="KO64" i="23"/>
  <c r="KR64" i="23"/>
  <c r="KU64" i="23"/>
  <c r="KX64" i="23"/>
  <c r="LA64" i="23"/>
  <c r="LD64" i="23"/>
  <c r="LG64" i="23"/>
  <c r="LJ64" i="23"/>
  <c r="LM64" i="23"/>
  <c r="LP64" i="23"/>
  <c r="LS64" i="23"/>
  <c r="LV64" i="23"/>
  <c r="LY64" i="23"/>
  <c r="GN65" i="23"/>
  <c r="GQ65" i="23"/>
  <c r="GT65" i="23"/>
  <c r="GW65" i="23"/>
  <c r="GZ65" i="23"/>
  <c r="HC65" i="23"/>
  <c r="HF65" i="23"/>
  <c r="HI65" i="23"/>
  <c r="HL65" i="23"/>
  <c r="HO65" i="23"/>
  <c r="HR65" i="23"/>
  <c r="HU65" i="23"/>
  <c r="HX65" i="23"/>
  <c r="IA65" i="23"/>
  <c r="ID65" i="23"/>
  <c r="IG65" i="23"/>
  <c r="IJ65" i="23"/>
  <c r="IM65" i="23"/>
  <c r="IP65" i="23"/>
  <c r="IS65" i="23"/>
  <c r="IV65" i="23"/>
  <c r="IY65" i="23"/>
  <c r="JB65" i="23"/>
  <c r="JE65" i="23"/>
  <c r="JH65" i="23"/>
  <c r="JK65" i="23"/>
  <c r="JN65" i="23"/>
  <c r="JQ65" i="23"/>
  <c r="JT65" i="23"/>
  <c r="JW65" i="23"/>
  <c r="JZ65" i="23"/>
  <c r="KC65" i="23"/>
  <c r="KF65" i="23"/>
  <c r="KI65" i="23"/>
  <c r="KL65" i="23"/>
  <c r="KO65" i="23"/>
  <c r="KR65" i="23"/>
  <c r="KU65" i="23"/>
  <c r="KX65" i="23"/>
  <c r="LA65" i="23"/>
  <c r="LD65" i="23"/>
  <c r="LG65" i="23"/>
  <c r="LJ65" i="23"/>
  <c r="LM65" i="23"/>
  <c r="LP65" i="23"/>
  <c r="LS65" i="23"/>
  <c r="LV65" i="23"/>
  <c r="LY65" i="23"/>
  <c r="GN66" i="23"/>
  <c r="GQ66" i="23"/>
  <c r="GT66" i="23"/>
  <c r="GW66" i="23"/>
  <c r="GZ66" i="23"/>
  <c r="HC66" i="23"/>
  <c r="HF66" i="23"/>
  <c r="HI66" i="23"/>
  <c r="HL66" i="23"/>
  <c r="HO66" i="23"/>
  <c r="HR66" i="23"/>
  <c r="HU66" i="23"/>
  <c r="HX66" i="23"/>
  <c r="IA66" i="23"/>
  <c r="ID66" i="23"/>
  <c r="IG66" i="23"/>
  <c r="IJ66" i="23"/>
  <c r="IM66" i="23"/>
  <c r="IP66" i="23"/>
  <c r="IS66" i="23"/>
  <c r="IV66" i="23"/>
  <c r="IY66" i="23"/>
  <c r="JB66" i="23"/>
  <c r="JE66" i="23"/>
  <c r="JH66" i="23"/>
  <c r="JK66" i="23"/>
  <c r="JN66" i="23"/>
  <c r="JQ66" i="23"/>
  <c r="JT66" i="23"/>
  <c r="JW66" i="23"/>
  <c r="JZ66" i="23"/>
  <c r="KC66" i="23"/>
  <c r="KF66" i="23"/>
  <c r="KI66" i="23"/>
  <c r="KL66" i="23"/>
  <c r="KO66" i="23"/>
  <c r="KR66" i="23"/>
  <c r="KU66" i="23"/>
  <c r="KX66" i="23"/>
  <c r="LA66" i="23"/>
  <c r="LD66" i="23"/>
  <c r="LG66" i="23"/>
  <c r="LJ66" i="23"/>
  <c r="LM66" i="23"/>
  <c r="LP66" i="23"/>
  <c r="LS66" i="23"/>
  <c r="LV66" i="23"/>
  <c r="LY66" i="23"/>
  <c r="GN67" i="23"/>
  <c r="GQ67" i="23"/>
  <c r="GT67" i="23"/>
  <c r="GW67" i="23"/>
  <c r="GZ67" i="23"/>
  <c r="HC67" i="23"/>
  <c r="HF67" i="23"/>
  <c r="HI67" i="23"/>
  <c r="HL67" i="23"/>
  <c r="HO67" i="23"/>
  <c r="HR67" i="23"/>
  <c r="HU67" i="23"/>
  <c r="HX67" i="23"/>
  <c r="IA67" i="23"/>
  <c r="ID67" i="23"/>
  <c r="IG67" i="23"/>
  <c r="IJ67" i="23"/>
  <c r="IM67" i="23"/>
  <c r="IP67" i="23"/>
  <c r="IS67" i="23"/>
  <c r="IV67" i="23"/>
  <c r="IY67" i="23"/>
  <c r="JB67" i="23"/>
  <c r="JE67" i="23"/>
  <c r="JH67" i="23"/>
  <c r="JK67" i="23"/>
  <c r="JN67" i="23"/>
  <c r="JQ67" i="23"/>
  <c r="JT67" i="23"/>
  <c r="JW67" i="23"/>
  <c r="JZ67" i="23"/>
  <c r="KC67" i="23"/>
  <c r="KF67" i="23"/>
  <c r="KI67" i="23"/>
  <c r="KL67" i="23"/>
  <c r="KO67" i="23"/>
  <c r="KR67" i="23"/>
  <c r="KU67" i="23"/>
  <c r="KX67" i="23"/>
  <c r="LA67" i="23"/>
  <c r="LD67" i="23"/>
  <c r="LG67" i="23"/>
  <c r="LJ67" i="23"/>
  <c r="LM67" i="23"/>
  <c r="LP67" i="23"/>
  <c r="LS67" i="23"/>
  <c r="LV67" i="23"/>
  <c r="LY67" i="23"/>
  <c r="GN68" i="23"/>
  <c r="GQ68" i="23"/>
  <c r="GT68" i="23"/>
  <c r="GW68" i="23"/>
  <c r="GZ68" i="23"/>
  <c r="HC68" i="23"/>
  <c r="HF68" i="23"/>
  <c r="HI68" i="23"/>
  <c r="HL68" i="23"/>
  <c r="HO68" i="23"/>
  <c r="HR68" i="23"/>
  <c r="HU68" i="23"/>
  <c r="HX68" i="23"/>
  <c r="IA68" i="23"/>
  <c r="ID68" i="23"/>
  <c r="IG68" i="23"/>
  <c r="IJ68" i="23"/>
  <c r="IM68" i="23"/>
  <c r="IP68" i="23"/>
  <c r="IS68" i="23"/>
  <c r="IV68" i="23"/>
  <c r="IY68" i="23"/>
  <c r="JB68" i="23"/>
  <c r="JE68" i="23"/>
  <c r="JH68" i="23"/>
  <c r="JK68" i="23"/>
  <c r="JN68" i="23"/>
  <c r="JQ68" i="23"/>
  <c r="JT68" i="23"/>
  <c r="JW68" i="23"/>
  <c r="JZ68" i="23"/>
  <c r="KC68" i="23"/>
  <c r="KF68" i="23"/>
  <c r="KI68" i="23"/>
  <c r="KL68" i="23"/>
  <c r="KO68" i="23"/>
  <c r="KR68" i="23"/>
  <c r="KU68" i="23"/>
  <c r="KX68" i="23"/>
  <c r="LA68" i="23"/>
  <c r="LD68" i="23"/>
  <c r="LG68" i="23"/>
  <c r="LJ68" i="23"/>
  <c r="LM68" i="23"/>
  <c r="LP68" i="23"/>
  <c r="LS68" i="23"/>
  <c r="LV68" i="23"/>
  <c r="LY68" i="23"/>
  <c r="GN69" i="23"/>
  <c r="GQ69" i="23"/>
  <c r="GT69" i="23"/>
  <c r="GW69" i="23"/>
  <c r="GZ69" i="23"/>
  <c r="HC69" i="23"/>
  <c r="HF69" i="23"/>
  <c r="HI69" i="23"/>
  <c r="HL69" i="23"/>
  <c r="HO69" i="23"/>
  <c r="HR69" i="23"/>
  <c r="HU69" i="23"/>
  <c r="HX69" i="23"/>
  <c r="IA69" i="23"/>
  <c r="ID69" i="23"/>
  <c r="IG69" i="23"/>
  <c r="IJ69" i="23"/>
  <c r="IM69" i="23"/>
  <c r="IP69" i="23"/>
  <c r="IS69" i="23"/>
  <c r="IV69" i="23"/>
  <c r="IY69" i="23"/>
  <c r="JB69" i="23"/>
  <c r="JE69" i="23"/>
  <c r="JH69" i="23"/>
  <c r="JK69" i="23"/>
  <c r="JN69" i="23"/>
  <c r="JQ69" i="23"/>
  <c r="JT69" i="23"/>
  <c r="JW69" i="23"/>
  <c r="JZ69" i="23"/>
  <c r="KC69" i="23"/>
  <c r="KF69" i="23"/>
  <c r="KI69" i="23"/>
  <c r="KL69" i="23"/>
  <c r="KO69" i="23"/>
  <c r="KR69" i="23"/>
  <c r="KU69" i="23"/>
  <c r="KX69" i="23"/>
  <c r="LA69" i="23"/>
  <c r="LD69" i="23"/>
  <c r="LG69" i="23"/>
  <c r="LJ69" i="23"/>
  <c r="LM69" i="23"/>
  <c r="LP69" i="23"/>
  <c r="LS69" i="23"/>
  <c r="LV69" i="23"/>
  <c r="LY69" i="23"/>
  <c r="GN70" i="23"/>
  <c r="GQ70" i="23"/>
  <c r="GT70" i="23"/>
  <c r="GW70" i="23"/>
  <c r="GZ70" i="23"/>
  <c r="HC70" i="23"/>
  <c r="HF70" i="23"/>
  <c r="HI70" i="23"/>
  <c r="HL70" i="23"/>
  <c r="HO70" i="23"/>
  <c r="HR70" i="23"/>
  <c r="HU70" i="23"/>
  <c r="HX70" i="23"/>
  <c r="IA70" i="23"/>
  <c r="ID70" i="23"/>
  <c r="IG70" i="23"/>
  <c r="IJ70" i="23"/>
  <c r="IM70" i="23"/>
  <c r="IP70" i="23"/>
  <c r="IS70" i="23"/>
  <c r="IV70" i="23"/>
  <c r="IY70" i="23"/>
  <c r="JB70" i="23"/>
  <c r="JE70" i="23"/>
  <c r="JH70" i="23"/>
  <c r="JK70" i="23"/>
  <c r="JN70" i="23"/>
  <c r="JQ70" i="23"/>
  <c r="JT70" i="23"/>
  <c r="JW70" i="23"/>
  <c r="JZ70" i="23"/>
  <c r="KC70" i="23"/>
  <c r="KF70" i="23"/>
  <c r="KI70" i="23"/>
  <c r="KL70" i="23"/>
  <c r="KO70" i="23"/>
  <c r="KR70" i="23"/>
  <c r="KU70" i="23"/>
  <c r="KX70" i="23"/>
  <c r="LA70" i="23"/>
  <c r="LD70" i="23"/>
  <c r="LG70" i="23"/>
  <c r="LJ70" i="23"/>
  <c r="LM70" i="23"/>
  <c r="LP70" i="23"/>
  <c r="LS70" i="23"/>
  <c r="LV70" i="23"/>
  <c r="LY70" i="23"/>
  <c r="FP4" i="23"/>
  <c r="FS4" i="23"/>
  <c r="FV4" i="23"/>
  <c r="FY4" i="23"/>
  <c r="GB4" i="23"/>
  <c r="GE4" i="23"/>
  <c r="GH4" i="23"/>
  <c r="GK4" i="23"/>
  <c r="FP5" i="23"/>
  <c r="FS5" i="23"/>
  <c r="FV5" i="23"/>
  <c r="FY5" i="23"/>
  <c r="GB5" i="23"/>
  <c r="GE5" i="23"/>
  <c r="GH5" i="23"/>
  <c r="GK5" i="23"/>
  <c r="FP6" i="23"/>
  <c r="FS6" i="23"/>
  <c r="FV6" i="23"/>
  <c r="FY6" i="23"/>
  <c r="GB6" i="23"/>
  <c r="GE6" i="23"/>
  <c r="GH6" i="23"/>
  <c r="GK6" i="23"/>
  <c r="FP7" i="23"/>
  <c r="FS7" i="23"/>
  <c r="FV7" i="23"/>
  <c r="FY7" i="23"/>
  <c r="GB7" i="23"/>
  <c r="GE7" i="23"/>
  <c r="GH7" i="23"/>
  <c r="GK7" i="23"/>
  <c r="FP8" i="23"/>
  <c r="FS8" i="23"/>
  <c r="FV8" i="23"/>
  <c r="FY8" i="23"/>
  <c r="GB8" i="23"/>
  <c r="GE8" i="23"/>
  <c r="GH8" i="23"/>
  <c r="GK8" i="23"/>
  <c r="FP9" i="23"/>
  <c r="FS9" i="23"/>
  <c r="FV9" i="23"/>
  <c r="GB9" i="23"/>
  <c r="GE9" i="23"/>
  <c r="GH9" i="23"/>
  <c r="GK9" i="23"/>
  <c r="FP10" i="23"/>
  <c r="FS10" i="23"/>
  <c r="FV10" i="23"/>
  <c r="FY10" i="23"/>
  <c r="GB10" i="23"/>
  <c r="GE10" i="23"/>
  <c r="GH10" i="23"/>
  <c r="GK10" i="23"/>
  <c r="FP11" i="23"/>
  <c r="FS11" i="23"/>
  <c r="FV11" i="23"/>
  <c r="FY11" i="23"/>
  <c r="GB11" i="23"/>
  <c r="GE11" i="23"/>
  <c r="GH11" i="23"/>
  <c r="GK11" i="23"/>
  <c r="FP12" i="23"/>
  <c r="FS12" i="23"/>
  <c r="FV12" i="23"/>
  <c r="FY12" i="23"/>
  <c r="GB12" i="23"/>
  <c r="GE12" i="23"/>
  <c r="GH12" i="23"/>
  <c r="GK12" i="23"/>
  <c r="FP13" i="23"/>
  <c r="FS13" i="23"/>
  <c r="FV13" i="23"/>
  <c r="FY13" i="23"/>
  <c r="GB13" i="23"/>
  <c r="GE13" i="23"/>
  <c r="GH13" i="23"/>
  <c r="GK13" i="23"/>
  <c r="FP14" i="23"/>
  <c r="FS14" i="23"/>
  <c r="FV14" i="23"/>
  <c r="FY14" i="23"/>
  <c r="GB14" i="23"/>
  <c r="GE14" i="23"/>
  <c r="GH14" i="23"/>
  <c r="GK14" i="23"/>
  <c r="FP15" i="23"/>
  <c r="FS15" i="23"/>
  <c r="FV15" i="23"/>
  <c r="FY15" i="23"/>
  <c r="GB15" i="23"/>
  <c r="GE15" i="23"/>
  <c r="GH15" i="23"/>
  <c r="GK15" i="23"/>
  <c r="FP16" i="23"/>
  <c r="FS16" i="23"/>
  <c r="FV16" i="23"/>
  <c r="FY16" i="23"/>
  <c r="GB16" i="23"/>
  <c r="GE16" i="23"/>
  <c r="GH16" i="23"/>
  <c r="GK16" i="23"/>
  <c r="FP17" i="23"/>
  <c r="FS17" i="23"/>
  <c r="FV17" i="23"/>
  <c r="FY17" i="23"/>
  <c r="GB17" i="23"/>
  <c r="GE17" i="23"/>
  <c r="GH17" i="23"/>
  <c r="GK17" i="23"/>
  <c r="FP18" i="23"/>
  <c r="FS18" i="23"/>
  <c r="FV18" i="23"/>
  <c r="FY18" i="23"/>
  <c r="GB18" i="23"/>
  <c r="GE18" i="23"/>
  <c r="GH18" i="23"/>
  <c r="GK18" i="23"/>
  <c r="FP19" i="23"/>
  <c r="FS19" i="23"/>
  <c r="FV19" i="23"/>
  <c r="FY19" i="23"/>
  <c r="GB19" i="23"/>
  <c r="GE19" i="23"/>
  <c r="GH19" i="23"/>
  <c r="GK19" i="23"/>
  <c r="FP20" i="23"/>
  <c r="FS20" i="23"/>
  <c r="FV20" i="23"/>
  <c r="FY20" i="23"/>
  <c r="GB20" i="23"/>
  <c r="GE20" i="23"/>
  <c r="GH20" i="23"/>
  <c r="GK20" i="23"/>
  <c r="FP21" i="23"/>
  <c r="FS21" i="23"/>
  <c r="FV21" i="23"/>
  <c r="FY21" i="23"/>
  <c r="GB21" i="23"/>
  <c r="GE21" i="23"/>
  <c r="GH21" i="23"/>
  <c r="GK21" i="23"/>
  <c r="FP22" i="23"/>
  <c r="FS22" i="23"/>
  <c r="FV22" i="23"/>
  <c r="FY22" i="23"/>
  <c r="GB22" i="23"/>
  <c r="GE22" i="23"/>
  <c r="GH22" i="23"/>
  <c r="GK22" i="23"/>
  <c r="FP23" i="23"/>
  <c r="FS23" i="23"/>
  <c r="FV23" i="23"/>
  <c r="FY23" i="23"/>
  <c r="GB23" i="23"/>
  <c r="GE23" i="23"/>
  <c r="GH23" i="23"/>
  <c r="GK23" i="23"/>
  <c r="FP24" i="23"/>
  <c r="FS24" i="23"/>
  <c r="FV24" i="23"/>
  <c r="FY24" i="23"/>
  <c r="GB24" i="23"/>
  <c r="GE24" i="23"/>
  <c r="GH24" i="23"/>
  <c r="GK24" i="23"/>
  <c r="FP25" i="23"/>
  <c r="FS25" i="23"/>
  <c r="FV25" i="23"/>
  <c r="FY25" i="23"/>
  <c r="GB25" i="23"/>
  <c r="GE25" i="23"/>
  <c r="GH25" i="23"/>
  <c r="GK25" i="23"/>
  <c r="FP26" i="23"/>
  <c r="FS26" i="23"/>
  <c r="FV26" i="23"/>
  <c r="FY26" i="23"/>
  <c r="GB26" i="23"/>
  <c r="GE26" i="23"/>
  <c r="GH26" i="23"/>
  <c r="GK26" i="23"/>
  <c r="FP27" i="23"/>
  <c r="FS27" i="23"/>
  <c r="FV27" i="23"/>
  <c r="FY27" i="23"/>
  <c r="GB27" i="23"/>
  <c r="GE27" i="23"/>
  <c r="GH27" i="23"/>
  <c r="GK27" i="23"/>
  <c r="FP28" i="23"/>
  <c r="FS28" i="23"/>
  <c r="FV28" i="23"/>
  <c r="FY28" i="23"/>
  <c r="GB28" i="23"/>
  <c r="GE28" i="23"/>
  <c r="GH28" i="23"/>
  <c r="GK28" i="23"/>
  <c r="FP29" i="23"/>
  <c r="FS29" i="23"/>
  <c r="FV29" i="23"/>
  <c r="FY29" i="23"/>
  <c r="GB29" i="23"/>
  <c r="GE29" i="23"/>
  <c r="GH29" i="23"/>
  <c r="GK29" i="23"/>
  <c r="FP30" i="23"/>
  <c r="FS30" i="23"/>
  <c r="FV30" i="23"/>
  <c r="FY30" i="23"/>
  <c r="GB30" i="23"/>
  <c r="GE30" i="23"/>
  <c r="GH30" i="23"/>
  <c r="GK30" i="23"/>
  <c r="FP31" i="23"/>
  <c r="FS31" i="23"/>
  <c r="FV31" i="23"/>
  <c r="FY31" i="23"/>
  <c r="GB31" i="23"/>
  <c r="GE31" i="23"/>
  <c r="GH31" i="23"/>
  <c r="GK31" i="23"/>
  <c r="FP32" i="23"/>
  <c r="FS32" i="23"/>
  <c r="FV32" i="23"/>
  <c r="FY32" i="23"/>
  <c r="GB32" i="23"/>
  <c r="GE32" i="23"/>
  <c r="GH32" i="23"/>
  <c r="GK32" i="23"/>
  <c r="FP33" i="23"/>
  <c r="FS33" i="23"/>
  <c r="FV33" i="23"/>
  <c r="FY33" i="23"/>
  <c r="GB33" i="23"/>
  <c r="GE33" i="23"/>
  <c r="GH33" i="23"/>
  <c r="GK33" i="23"/>
  <c r="FP34" i="23"/>
  <c r="FS34" i="23"/>
  <c r="FV34" i="23"/>
  <c r="FY34" i="23"/>
  <c r="GB34" i="23"/>
  <c r="GE34" i="23"/>
  <c r="GH34" i="23"/>
  <c r="GK34" i="23"/>
  <c r="FP35" i="23"/>
  <c r="FS35" i="23"/>
  <c r="FV35" i="23"/>
  <c r="FY35" i="23"/>
  <c r="GB35" i="23"/>
  <c r="GE35" i="23"/>
  <c r="GH35" i="23"/>
  <c r="GK35" i="23"/>
  <c r="FP36" i="23"/>
  <c r="FS36" i="23"/>
  <c r="FV36" i="23"/>
  <c r="FY36" i="23"/>
  <c r="GB36" i="23"/>
  <c r="GE36" i="23"/>
  <c r="GH36" i="23"/>
  <c r="GK36" i="23"/>
  <c r="FP37" i="23"/>
  <c r="FS37" i="23"/>
  <c r="FV37" i="23"/>
  <c r="FY37" i="23"/>
  <c r="GB37" i="23"/>
  <c r="GE37" i="23"/>
  <c r="GH37" i="23"/>
  <c r="GK37" i="23"/>
  <c r="FP38" i="23"/>
  <c r="FS38" i="23"/>
  <c r="FV38" i="23"/>
  <c r="FY38" i="23"/>
  <c r="GB38" i="23"/>
  <c r="GE38" i="23"/>
  <c r="GH38" i="23"/>
  <c r="GK38" i="23"/>
  <c r="FP39" i="23"/>
  <c r="FS39" i="23"/>
  <c r="FV39" i="23"/>
  <c r="FY39" i="23"/>
  <c r="GB39" i="23"/>
  <c r="GE39" i="23"/>
  <c r="GH39" i="23"/>
  <c r="GK39" i="23"/>
  <c r="FP40" i="23"/>
  <c r="FS40" i="23"/>
  <c r="FV40" i="23"/>
  <c r="FY40" i="23"/>
  <c r="GB40" i="23"/>
  <c r="GE40" i="23"/>
  <c r="GH40" i="23"/>
  <c r="GK40" i="23"/>
  <c r="FP41" i="23"/>
  <c r="FS41" i="23"/>
  <c r="FV41" i="23"/>
  <c r="FY41" i="23"/>
  <c r="GB41" i="23"/>
  <c r="GE41" i="23"/>
  <c r="GH41" i="23"/>
  <c r="GK41" i="23"/>
  <c r="FP42" i="23"/>
  <c r="FS42" i="23"/>
  <c r="FV42" i="23"/>
  <c r="FY42" i="23"/>
  <c r="GB42" i="23"/>
  <c r="GE42" i="23"/>
  <c r="GH42" i="23"/>
  <c r="GK42" i="23"/>
  <c r="FP43" i="23"/>
  <c r="FS43" i="23"/>
  <c r="FV43" i="23"/>
  <c r="FY43" i="23"/>
  <c r="GB43" i="23"/>
  <c r="GE43" i="23"/>
  <c r="GH43" i="23"/>
  <c r="GK43" i="23"/>
  <c r="FP44" i="23"/>
  <c r="FS44" i="23"/>
  <c r="FV44" i="23"/>
  <c r="FY44" i="23"/>
  <c r="GB44" i="23"/>
  <c r="GE44" i="23"/>
  <c r="GH44" i="23"/>
  <c r="GK44" i="23"/>
  <c r="FP45" i="23"/>
  <c r="FS45" i="23"/>
  <c r="FV45" i="23"/>
  <c r="FY45" i="23"/>
  <c r="GB45" i="23"/>
  <c r="GE45" i="23"/>
  <c r="GH45" i="23"/>
  <c r="GK45" i="23"/>
  <c r="FP46" i="23"/>
  <c r="FS46" i="23"/>
  <c r="FV46" i="23"/>
  <c r="FY46" i="23"/>
  <c r="GB46" i="23"/>
  <c r="GE46" i="23"/>
  <c r="GH46" i="23"/>
  <c r="GK46" i="23"/>
  <c r="FP47" i="23"/>
  <c r="FS47" i="23"/>
  <c r="FV47" i="23"/>
  <c r="FY47" i="23"/>
  <c r="GB47" i="23"/>
  <c r="GE47" i="23"/>
  <c r="GH47" i="23"/>
  <c r="GK47" i="23"/>
  <c r="FP48" i="23"/>
  <c r="FS48" i="23"/>
  <c r="FV48" i="23"/>
  <c r="FY48" i="23"/>
  <c r="GB48" i="23"/>
  <c r="GE48" i="23"/>
  <c r="GH48" i="23"/>
  <c r="GK48" i="23"/>
  <c r="FP49" i="23"/>
  <c r="FS49" i="23"/>
  <c r="FV49" i="23"/>
  <c r="FY49" i="23"/>
  <c r="GB49" i="23"/>
  <c r="GE49" i="23"/>
  <c r="GH49" i="23"/>
  <c r="GK49" i="23"/>
  <c r="FP50" i="23"/>
  <c r="FS50" i="23"/>
  <c r="FV50" i="23"/>
  <c r="FY50" i="23"/>
  <c r="GB50" i="23"/>
  <c r="GE50" i="23"/>
  <c r="GH50" i="23"/>
  <c r="GK50" i="23"/>
  <c r="FP51" i="23"/>
  <c r="FS51" i="23"/>
  <c r="FV51" i="23"/>
  <c r="FY51" i="23"/>
  <c r="GB51" i="23"/>
  <c r="GE51" i="23"/>
  <c r="GH51" i="23"/>
  <c r="GK51" i="23"/>
  <c r="FP52" i="23"/>
  <c r="FS52" i="23"/>
  <c r="FV52" i="23"/>
  <c r="FY52" i="23"/>
  <c r="GB52" i="23"/>
  <c r="GE52" i="23"/>
  <c r="GH52" i="23"/>
  <c r="GK52" i="23"/>
  <c r="FP53" i="23"/>
  <c r="FS53" i="23"/>
  <c r="FV53" i="23"/>
  <c r="FY53" i="23"/>
  <c r="GB53" i="23"/>
  <c r="GE53" i="23"/>
  <c r="GH53" i="23"/>
  <c r="GK53" i="23"/>
  <c r="FP54" i="23"/>
  <c r="FS54" i="23"/>
  <c r="FV54" i="23"/>
  <c r="FY54" i="23"/>
  <c r="GB54" i="23"/>
  <c r="GE54" i="23"/>
  <c r="GH54" i="23"/>
  <c r="GK54" i="23"/>
  <c r="FP55" i="23"/>
  <c r="FS55" i="23"/>
  <c r="FV55" i="23"/>
  <c r="FY55" i="23"/>
  <c r="GB55" i="23"/>
  <c r="GE55" i="23"/>
  <c r="GH55" i="23"/>
  <c r="GK55" i="23"/>
  <c r="FP56" i="23"/>
  <c r="FS56" i="23"/>
  <c r="FV56" i="23"/>
  <c r="FY56" i="23"/>
  <c r="GB56" i="23"/>
  <c r="GE56" i="23"/>
  <c r="GH56" i="23"/>
  <c r="GK56" i="23"/>
  <c r="FP57" i="23"/>
  <c r="FS57" i="23"/>
  <c r="FV57" i="23"/>
  <c r="FY57" i="23"/>
  <c r="GB57" i="23"/>
  <c r="GE57" i="23"/>
  <c r="GH57" i="23"/>
  <c r="GK57" i="23"/>
  <c r="FP58" i="23"/>
  <c r="FS58" i="23"/>
  <c r="FV58" i="23"/>
  <c r="FY58" i="23"/>
  <c r="GB58" i="23"/>
  <c r="GE58" i="23"/>
  <c r="GH58" i="23"/>
  <c r="GK58" i="23"/>
  <c r="FP59" i="23"/>
  <c r="FS59" i="23"/>
  <c r="FV59" i="23"/>
  <c r="FY59" i="23"/>
  <c r="GB59" i="23"/>
  <c r="GE59" i="23"/>
  <c r="GH59" i="23"/>
  <c r="GK59" i="23"/>
  <c r="FP60" i="23"/>
  <c r="FS60" i="23"/>
  <c r="FV60" i="23"/>
  <c r="FY60" i="23"/>
  <c r="GB60" i="23"/>
  <c r="GE60" i="23"/>
  <c r="GH60" i="23"/>
  <c r="GK60" i="23"/>
  <c r="FP61" i="23"/>
  <c r="FS61" i="23"/>
  <c r="FV61" i="23"/>
  <c r="FY61" i="23"/>
  <c r="GB61" i="23"/>
  <c r="GE61" i="23"/>
  <c r="GH61" i="23"/>
  <c r="GK61" i="23"/>
  <c r="FP62" i="23"/>
  <c r="FS62" i="23"/>
  <c r="FV62" i="23"/>
  <c r="FY62" i="23"/>
  <c r="GB62" i="23"/>
  <c r="GE62" i="23"/>
  <c r="GH62" i="23"/>
  <c r="GK62" i="23"/>
  <c r="FP63" i="23"/>
  <c r="FS63" i="23"/>
  <c r="FV63" i="23"/>
  <c r="FY63" i="23"/>
  <c r="GB63" i="23"/>
  <c r="GE63" i="23"/>
  <c r="GH63" i="23"/>
  <c r="GK63" i="23"/>
  <c r="FP64" i="23"/>
  <c r="FS64" i="23"/>
  <c r="FV64" i="23"/>
  <c r="FY64" i="23"/>
  <c r="GB64" i="23"/>
  <c r="GE64" i="23"/>
  <c r="GH64" i="23"/>
  <c r="GK64" i="23"/>
  <c r="FP65" i="23"/>
  <c r="FS65" i="23"/>
  <c r="FV65" i="23"/>
  <c r="FY65" i="23"/>
  <c r="GB65" i="23"/>
  <c r="GE65" i="23"/>
  <c r="GH65" i="23"/>
  <c r="GK65" i="23"/>
  <c r="FP66" i="23"/>
  <c r="FS66" i="23"/>
  <c r="FV66" i="23"/>
  <c r="FY66" i="23"/>
  <c r="GB66" i="23"/>
  <c r="GE66" i="23"/>
  <c r="GH66" i="23"/>
  <c r="GK66" i="23"/>
  <c r="FP67" i="23"/>
  <c r="FS67" i="23"/>
  <c r="FV67" i="23"/>
  <c r="FY67" i="23"/>
  <c r="GB67" i="23"/>
  <c r="GE67" i="23"/>
  <c r="GH67" i="23"/>
  <c r="GK67" i="23"/>
  <c r="FP68" i="23"/>
  <c r="FS68" i="23"/>
  <c r="FV68" i="23"/>
  <c r="FY68" i="23"/>
  <c r="GB68" i="23"/>
  <c r="GE68" i="23"/>
  <c r="GH68" i="23"/>
  <c r="GK68" i="23"/>
  <c r="FP69" i="23"/>
  <c r="FS69" i="23"/>
  <c r="FV69" i="23"/>
  <c r="FY69" i="23"/>
  <c r="GB69" i="23"/>
  <c r="GE69" i="23"/>
  <c r="GH69" i="23"/>
  <c r="GK69" i="23"/>
  <c r="FP70" i="23"/>
  <c r="FS70" i="23"/>
  <c r="FV70" i="23"/>
  <c r="FY70" i="23"/>
  <c r="GB70" i="23"/>
  <c r="GE70" i="23"/>
  <c r="GH70" i="23"/>
  <c r="GK70" i="23"/>
  <c r="BY17" i="24"/>
  <c r="BY18" i="24"/>
  <c r="BY19" i="24"/>
  <c r="BY20" i="24"/>
  <c r="FL55" i="24"/>
  <c r="FJ55" i="24"/>
  <c r="FL54" i="24"/>
  <c r="FL53" i="24"/>
  <c r="FJ53" i="24"/>
  <c r="FL52" i="24"/>
  <c r="FJ52" i="24"/>
  <c r="BJ79" i="24"/>
  <c r="BE79" i="24"/>
  <c r="BG79" i="24"/>
  <c r="HK2" i="24"/>
  <c r="HL2" i="24"/>
  <c r="HM2" i="24"/>
  <c r="HS4" i="24"/>
  <c r="HT4" i="24"/>
  <c r="HU4" i="24"/>
  <c r="HV4" i="24"/>
  <c r="HW4" i="24"/>
  <c r="HX4" i="24"/>
  <c r="HY4" i="24"/>
  <c r="HZ4" i="24"/>
  <c r="IA4" i="24"/>
  <c r="IB4" i="24"/>
  <c r="IC4" i="24"/>
  <c r="ID4" i="24"/>
  <c r="IE4" i="24"/>
  <c r="IF4" i="24"/>
  <c r="HL5" i="24"/>
  <c r="HM5" i="24"/>
  <c r="PD5" i="24"/>
  <c r="QL5" i="24"/>
  <c r="BX10" i="24"/>
  <c r="CM10" i="24"/>
  <c r="DB10" i="24"/>
  <c r="DQ10" i="24"/>
  <c r="EF10" i="24"/>
  <c r="EU10" i="24"/>
  <c r="FJ10" i="24"/>
  <c r="FY10" i="24"/>
  <c r="GN10" i="24"/>
  <c r="HH10" i="24"/>
  <c r="JD12" i="24"/>
  <c r="JH12" i="24"/>
  <c r="JL12" i="24"/>
  <c r="JP12" i="24"/>
  <c r="LA12" i="24"/>
  <c r="LE12" i="24"/>
  <c r="LI12" i="24"/>
  <c r="MG12" i="24"/>
  <c r="MK12" i="24"/>
  <c r="AG13" i="24"/>
  <c r="AH13" i="24"/>
  <c r="AI13" i="24"/>
  <c r="AM13" i="24"/>
  <c r="AN13" i="24"/>
  <c r="AO13" i="24"/>
  <c r="AS13" i="24"/>
  <c r="AT13" i="24"/>
  <c r="AU13" i="24"/>
  <c r="BB13" i="24"/>
  <c r="BC13" i="24"/>
  <c r="BD13" i="24"/>
  <c r="BF13" i="24"/>
  <c r="BH13" i="24"/>
  <c r="BX13" i="24"/>
  <c r="BY13" i="24"/>
  <c r="D17" i="26" s="1"/>
  <c r="CM13" i="24"/>
  <c r="CN13" i="24"/>
  <c r="CO13" i="24" s="1"/>
  <c r="DB13" i="24"/>
  <c r="DC13" i="24"/>
  <c r="DQ13" i="24"/>
  <c r="DR13" i="24"/>
  <c r="D19" i="26" s="1"/>
  <c r="EF13" i="24"/>
  <c r="EG13" i="24"/>
  <c r="EH13" i="24" s="1"/>
  <c r="EU13" i="24"/>
  <c r="EV13" i="24"/>
  <c r="FJ13" i="24"/>
  <c r="FY13" i="24"/>
  <c r="GN13" i="24"/>
  <c r="GO13" i="24"/>
  <c r="GP13" i="24" s="1"/>
  <c r="HH13" i="24"/>
  <c r="HI13" i="24"/>
  <c r="HM13" i="24"/>
  <c r="IO13" i="24"/>
  <c r="IP13" i="24"/>
  <c r="JD13" i="24"/>
  <c r="JH13" i="24"/>
  <c r="JL13" i="24"/>
  <c r="JP13" i="24"/>
  <c r="JT13" i="24"/>
  <c r="JX13" i="24"/>
  <c r="KB13" i="24"/>
  <c r="KF13" i="24"/>
  <c r="KU13" i="24"/>
  <c r="KV13" i="24"/>
  <c r="KW13" i="24"/>
  <c r="LA13" i="24"/>
  <c r="LE13" i="24"/>
  <c r="LI13" i="24"/>
  <c r="LW13" i="24"/>
  <c r="LX13" i="24"/>
  <c r="LY13" i="24"/>
  <c r="MC13" i="24"/>
  <c r="MG13" i="24"/>
  <c r="MK13" i="24"/>
  <c r="MY13" i="24"/>
  <c r="MZ13" i="24"/>
  <c r="NA13" i="24"/>
  <c r="NC13" i="24"/>
  <c r="NN13" i="24"/>
  <c r="NR13" i="24"/>
  <c r="NV13" i="24"/>
  <c r="OR13" i="24"/>
  <c r="PP13" i="24"/>
  <c r="PQ13" i="24"/>
  <c r="QG13" i="24"/>
  <c r="QH13" i="24"/>
  <c r="QL13" i="24"/>
  <c r="A14" i="24"/>
  <c r="A15" i="24" s="1"/>
  <c r="A16" i="24" s="1"/>
  <c r="A18" i="24" s="1"/>
  <c r="A19" i="24" s="1"/>
  <c r="A20" i="24" s="1"/>
  <c r="A21" i="24" s="1"/>
  <c r="A22" i="24" s="1"/>
  <c r="A23" i="24" s="1"/>
  <c r="A24" i="24" s="1"/>
  <c r="A25" i="24" s="1"/>
  <c r="A26" i="24" s="1"/>
  <c r="A27" i="24" s="1"/>
  <c r="A28" i="24" s="1"/>
  <c r="A29" i="24" s="1"/>
  <c r="A30" i="24" s="1"/>
  <c r="A31" i="24" s="1"/>
  <c r="A32" i="24" s="1"/>
  <c r="A33" i="24" s="1"/>
  <c r="A34" i="24" s="1"/>
  <c r="A35" i="24" s="1"/>
  <c r="A36" i="24" s="1"/>
  <c r="AG14" i="24"/>
  <c r="AH14" i="24"/>
  <c r="AI14" i="24"/>
  <c r="AM14" i="24"/>
  <c r="AN14" i="24"/>
  <c r="AO14" i="24"/>
  <c r="AS14" i="24"/>
  <c r="AT14" i="24"/>
  <c r="AU14" i="24"/>
  <c r="BB14" i="24"/>
  <c r="BC14" i="24"/>
  <c r="BD14" i="24"/>
  <c r="BF14" i="24"/>
  <c r="BH14" i="24"/>
  <c r="BX14" i="24"/>
  <c r="BY14" i="24"/>
  <c r="E17" i="26" s="1"/>
  <c r="CM14" i="24"/>
  <c r="CN14" i="24"/>
  <c r="CO14" i="24" s="1"/>
  <c r="DB14" i="24"/>
  <c r="DC14" i="24"/>
  <c r="DD14" i="24" s="1"/>
  <c r="DQ14" i="24"/>
  <c r="DR14" i="24"/>
  <c r="E19" i="26" s="1"/>
  <c r="EF14" i="24"/>
  <c r="EG14" i="24"/>
  <c r="EH14" i="24" s="1"/>
  <c r="EU14" i="24"/>
  <c r="EV14" i="24"/>
  <c r="FJ14" i="24"/>
  <c r="FL14" i="24"/>
  <c r="FY14" i="24"/>
  <c r="GN14" i="24"/>
  <c r="GO14" i="24"/>
  <c r="GP14" i="24" s="1"/>
  <c r="HH14" i="24"/>
  <c r="HI14" i="24"/>
  <c r="HM14" i="24"/>
  <c r="IO14" i="24"/>
  <c r="IP14" i="24"/>
  <c r="JD14" i="24"/>
  <c r="JH14" i="24"/>
  <c r="JL14" i="24"/>
  <c r="JP14" i="24"/>
  <c r="JT14" i="24"/>
  <c r="JX14" i="24"/>
  <c r="KB14" i="24"/>
  <c r="KF14" i="24"/>
  <c r="KU14" i="24"/>
  <c r="KV14" i="24"/>
  <c r="KW14" i="24"/>
  <c r="LA14" i="24"/>
  <c r="LE14" i="24"/>
  <c r="LI14" i="24"/>
  <c r="LW14" i="24"/>
  <c r="LX14" i="24"/>
  <c r="LY14" i="24"/>
  <c r="MC14" i="24"/>
  <c r="MG14" i="24"/>
  <c r="MK14" i="24"/>
  <c r="MY14" i="24"/>
  <c r="MZ14" i="24"/>
  <c r="NA14" i="24"/>
  <c r="NC14" i="24"/>
  <c r="NN14" i="24"/>
  <c r="NR14" i="24"/>
  <c r="NV14" i="24"/>
  <c r="NX14" i="24"/>
  <c r="OR14" i="24"/>
  <c r="PP14" i="24"/>
  <c r="PQ14" i="24"/>
  <c r="QG14" i="24"/>
  <c r="QH14" i="24"/>
  <c r="QL14" i="24"/>
  <c r="AG15" i="24"/>
  <c r="AH15" i="24"/>
  <c r="AI15" i="24"/>
  <c r="AM15" i="24"/>
  <c r="AN15" i="24"/>
  <c r="AO15" i="24"/>
  <c r="AS15" i="24"/>
  <c r="AT15" i="24"/>
  <c r="AU15" i="24"/>
  <c r="BB15" i="24"/>
  <c r="BC15" i="24"/>
  <c r="BD15" i="24"/>
  <c r="BF15" i="24"/>
  <c r="BH15" i="24"/>
  <c r="BX15" i="24"/>
  <c r="BY15" i="24"/>
  <c r="F17" i="26" s="1"/>
  <c r="CM15" i="24"/>
  <c r="CN15" i="24"/>
  <c r="CO15" i="24" s="1"/>
  <c r="DB15" i="24"/>
  <c r="DC15" i="24"/>
  <c r="EF15" i="24"/>
  <c r="EG15" i="24"/>
  <c r="EH15" i="24" s="1"/>
  <c r="EU15" i="24"/>
  <c r="EV15" i="24"/>
  <c r="FJ15" i="24"/>
  <c r="FL15" i="24"/>
  <c r="FY15" i="24"/>
  <c r="GN15" i="24"/>
  <c r="GO15" i="24"/>
  <c r="GP15" i="24" s="1"/>
  <c r="HH15" i="24"/>
  <c r="HI15" i="24"/>
  <c r="HM15" i="24"/>
  <c r="IO15" i="24"/>
  <c r="IP15" i="24"/>
  <c r="JD15" i="24"/>
  <c r="JH15" i="24"/>
  <c r="JL15" i="24"/>
  <c r="JP15" i="24"/>
  <c r="JT15" i="24"/>
  <c r="JX15" i="24"/>
  <c r="KB15" i="24"/>
  <c r="KF15" i="24"/>
  <c r="KU15" i="24"/>
  <c r="KV15" i="24"/>
  <c r="KW15" i="24"/>
  <c r="LA15" i="24"/>
  <c r="LE15" i="24"/>
  <c r="LI15" i="24"/>
  <c r="LW15" i="24"/>
  <c r="LX15" i="24"/>
  <c r="LY15" i="24"/>
  <c r="MC15" i="24"/>
  <c r="MG15" i="24"/>
  <c r="MK15" i="24"/>
  <c r="MY15" i="24"/>
  <c r="MZ15" i="24"/>
  <c r="NA15" i="24"/>
  <c r="NC15" i="24"/>
  <c r="NN15" i="24"/>
  <c r="NR15" i="24"/>
  <c r="NV15" i="24"/>
  <c r="NX15" i="24"/>
  <c r="OR15" i="24"/>
  <c r="PP15" i="24"/>
  <c r="PQ15" i="24"/>
  <c r="QG15" i="24"/>
  <c r="QH15" i="24"/>
  <c r="QL15" i="24"/>
  <c r="AG16" i="24"/>
  <c r="AH16" i="24"/>
  <c r="AI16" i="24"/>
  <c r="AM16" i="24"/>
  <c r="AN16" i="24"/>
  <c r="AO16" i="24"/>
  <c r="AS16" i="24"/>
  <c r="AT16" i="24"/>
  <c r="AU16" i="24"/>
  <c r="BB16" i="24"/>
  <c r="BC16" i="24"/>
  <c r="BD16" i="24"/>
  <c r="BF16" i="24"/>
  <c r="BH16" i="24"/>
  <c r="BX16" i="24"/>
  <c r="BY16" i="24"/>
  <c r="G17" i="26" s="1"/>
  <c r="CM16" i="24"/>
  <c r="CN16" i="24"/>
  <c r="CO16" i="24" s="1"/>
  <c r="DB16" i="24"/>
  <c r="DC16" i="24"/>
  <c r="DQ16" i="24"/>
  <c r="DR16" i="24"/>
  <c r="G19" i="26" s="1"/>
  <c r="EF16" i="24"/>
  <c r="EG16" i="24"/>
  <c r="EH16" i="24" s="1"/>
  <c r="EV16" i="24"/>
  <c r="FJ16" i="24"/>
  <c r="FL16" i="24"/>
  <c r="FY16" i="24"/>
  <c r="GN16" i="24"/>
  <c r="GO16" i="24"/>
  <c r="GP16" i="24" s="1"/>
  <c r="HH16" i="24"/>
  <c r="HI16" i="24"/>
  <c r="HM16" i="24"/>
  <c r="IO16" i="24"/>
  <c r="IP16" i="24"/>
  <c r="JD16" i="24"/>
  <c r="JH16" i="24"/>
  <c r="JL16" i="24"/>
  <c r="JP16" i="24"/>
  <c r="JT16" i="24"/>
  <c r="JX16" i="24"/>
  <c r="KB16" i="24"/>
  <c r="KF16" i="24"/>
  <c r="KU16" i="24"/>
  <c r="KV16" i="24"/>
  <c r="KW16" i="24"/>
  <c r="LA16" i="24"/>
  <c r="LE16" i="24"/>
  <c r="LI16" i="24"/>
  <c r="LW16" i="24"/>
  <c r="LX16" i="24"/>
  <c r="LY16" i="24"/>
  <c r="MC16" i="24"/>
  <c r="MG16" i="24"/>
  <c r="MK16" i="24"/>
  <c r="MY16" i="24"/>
  <c r="MZ16" i="24"/>
  <c r="NA16" i="24"/>
  <c r="NC16" i="24"/>
  <c r="NN16" i="24"/>
  <c r="NR16" i="24"/>
  <c r="NV16" i="24"/>
  <c r="NX16" i="24"/>
  <c r="OR16" i="24"/>
  <c r="PP16" i="24"/>
  <c r="PQ16" i="24"/>
  <c r="QG16" i="24"/>
  <c r="QH16" i="24"/>
  <c r="QL16" i="24"/>
  <c r="AG17" i="24"/>
  <c r="AH17" i="24"/>
  <c r="AI17" i="24"/>
  <c r="AM17" i="24"/>
  <c r="AN17" i="24"/>
  <c r="AO17" i="24"/>
  <c r="AS17" i="24"/>
  <c r="AT17" i="24"/>
  <c r="AU17" i="24"/>
  <c r="BB17" i="24"/>
  <c r="BC17" i="24"/>
  <c r="BD17" i="24"/>
  <c r="BF17" i="24"/>
  <c r="BH17" i="24"/>
  <c r="BX17" i="24"/>
  <c r="CM17" i="24"/>
  <c r="DB17" i="24"/>
  <c r="DC17" i="24"/>
  <c r="DQ17" i="24"/>
  <c r="EU17" i="24"/>
  <c r="FJ17" i="24"/>
  <c r="FL17" i="24"/>
  <c r="FY17" i="24"/>
  <c r="GN17" i="24"/>
  <c r="GO17" i="24"/>
  <c r="GP17" i="24" s="1"/>
  <c r="HH17" i="24"/>
  <c r="HI17" i="24"/>
  <c r="P13" i="25" s="1"/>
  <c r="HM17" i="24"/>
  <c r="IO17" i="24"/>
  <c r="IP17" i="24"/>
  <c r="JH17" i="24"/>
  <c r="JL17" i="24"/>
  <c r="JP17" i="24"/>
  <c r="JT17" i="24"/>
  <c r="JX17" i="24"/>
  <c r="KB17" i="24"/>
  <c r="KF17" i="24"/>
  <c r="KU17" i="24"/>
  <c r="KV17" i="24"/>
  <c r="KW17" i="24"/>
  <c r="LA17" i="24"/>
  <c r="LE17" i="24"/>
  <c r="LI17" i="24"/>
  <c r="LW17" i="24"/>
  <c r="LX17" i="24"/>
  <c r="LY17" i="24"/>
  <c r="MC17" i="24"/>
  <c r="MG17" i="24"/>
  <c r="MK17" i="24"/>
  <c r="MY17" i="24"/>
  <c r="MZ17" i="24"/>
  <c r="NA17" i="24"/>
  <c r="NC17" i="24"/>
  <c r="NN17" i="24"/>
  <c r="NR17" i="24"/>
  <c r="NV17" i="24"/>
  <c r="NX17" i="24"/>
  <c r="OR17" i="24"/>
  <c r="PP17" i="24"/>
  <c r="PQ17" i="24"/>
  <c r="QG17" i="24"/>
  <c r="QH17" i="24"/>
  <c r="QL17" i="24"/>
  <c r="AG18" i="24"/>
  <c r="AH18" i="24"/>
  <c r="AI18" i="24"/>
  <c r="AM18" i="24"/>
  <c r="AN18" i="24"/>
  <c r="AO18" i="24"/>
  <c r="AS18" i="24"/>
  <c r="AT18" i="24"/>
  <c r="AU18" i="24"/>
  <c r="BB18" i="24"/>
  <c r="BC18" i="24"/>
  <c r="BD18" i="24"/>
  <c r="BF18" i="24"/>
  <c r="BH18" i="24"/>
  <c r="BX18" i="24"/>
  <c r="CM18" i="24"/>
  <c r="DB18" i="24"/>
  <c r="DC18" i="24"/>
  <c r="DQ18" i="24"/>
  <c r="EU18" i="24"/>
  <c r="FJ18" i="24"/>
  <c r="FL18" i="24"/>
  <c r="FY18" i="24"/>
  <c r="GN18" i="24"/>
  <c r="GO18" i="24"/>
  <c r="GP18" i="24" s="1"/>
  <c r="HH18" i="24"/>
  <c r="HI18" i="24"/>
  <c r="P14" i="25" s="1"/>
  <c r="HM18" i="24"/>
  <c r="IO18" i="24"/>
  <c r="IP18" i="24"/>
  <c r="JH18" i="24"/>
  <c r="JL18" i="24"/>
  <c r="JP18" i="24"/>
  <c r="JT18" i="24"/>
  <c r="JX18" i="24"/>
  <c r="KB18" i="24"/>
  <c r="KF18" i="24"/>
  <c r="KU18" i="24"/>
  <c r="KV18" i="24"/>
  <c r="KW18" i="24"/>
  <c r="LA18" i="24"/>
  <c r="LE18" i="24"/>
  <c r="LI18" i="24"/>
  <c r="LW18" i="24"/>
  <c r="LX18" i="24"/>
  <c r="LY18" i="24"/>
  <c r="MC18" i="24"/>
  <c r="MG18" i="24"/>
  <c r="MK18" i="24"/>
  <c r="MY18" i="24"/>
  <c r="MZ18" i="24"/>
  <c r="NA18" i="24"/>
  <c r="NC18" i="24"/>
  <c r="NN18" i="24"/>
  <c r="NR18" i="24"/>
  <c r="NV18" i="24"/>
  <c r="NX18" i="24"/>
  <c r="OR18" i="24"/>
  <c r="PP18" i="24"/>
  <c r="PQ18" i="24"/>
  <c r="QG18" i="24"/>
  <c r="QH18" i="24"/>
  <c r="QL18" i="24"/>
  <c r="AG19" i="24"/>
  <c r="AH19" i="24"/>
  <c r="AI19" i="24"/>
  <c r="AM19" i="24"/>
  <c r="AN19" i="24"/>
  <c r="AO19" i="24"/>
  <c r="AS19" i="24"/>
  <c r="AT19" i="24"/>
  <c r="AU19" i="24"/>
  <c r="BC19" i="24"/>
  <c r="BD19" i="24"/>
  <c r="BF19" i="24"/>
  <c r="BH19" i="24"/>
  <c r="BX19" i="24"/>
  <c r="CM19" i="24"/>
  <c r="CN19" i="24"/>
  <c r="CO19" i="24" s="1"/>
  <c r="DB19" i="24"/>
  <c r="DC19" i="24"/>
  <c r="J59" i="26" s="1"/>
  <c r="DQ19" i="24"/>
  <c r="DR19" i="24"/>
  <c r="EF19" i="24"/>
  <c r="EG19" i="24"/>
  <c r="EH19" i="24" s="1"/>
  <c r="EU19" i="24"/>
  <c r="EV19" i="24"/>
  <c r="M15" i="25" s="1"/>
  <c r="FJ19" i="24"/>
  <c r="FL19" i="24"/>
  <c r="FY19" i="24"/>
  <c r="GN19" i="24"/>
  <c r="GO19" i="24"/>
  <c r="GP19" i="24" s="1"/>
  <c r="HH19" i="24"/>
  <c r="P15" i="25"/>
  <c r="HM19" i="24"/>
  <c r="IO19" i="24"/>
  <c r="IP19" i="24"/>
  <c r="JD19" i="24"/>
  <c r="JH19" i="24"/>
  <c r="JL19" i="24"/>
  <c r="JP19" i="24"/>
  <c r="JT19" i="24"/>
  <c r="JX19" i="24"/>
  <c r="KB19" i="24"/>
  <c r="KF19" i="24"/>
  <c r="KU19" i="24"/>
  <c r="KV19" i="24"/>
  <c r="KW19" i="24"/>
  <c r="LA19" i="24"/>
  <c r="LE19" i="24"/>
  <c r="LI19" i="24"/>
  <c r="LW19" i="24"/>
  <c r="LX19" i="24"/>
  <c r="LY19" i="24"/>
  <c r="MC19" i="24"/>
  <c r="MG19" i="24"/>
  <c r="MK19" i="24"/>
  <c r="MY19" i="24"/>
  <c r="MZ19" i="24"/>
  <c r="NA19" i="24"/>
  <c r="NC19" i="24"/>
  <c r="NN19" i="24"/>
  <c r="NR19" i="24"/>
  <c r="NV19" i="24"/>
  <c r="NX19" i="24"/>
  <c r="OR19" i="24"/>
  <c r="PP19" i="24"/>
  <c r="PQ19" i="24"/>
  <c r="QG19" i="24"/>
  <c r="QH19" i="24"/>
  <c r="QL19" i="24"/>
  <c r="AG20" i="24"/>
  <c r="AH20" i="24"/>
  <c r="AI20" i="24"/>
  <c r="AM20" i="24"/>
  <c r="AN20" i="24"/>
  <c r="AO20" i="24"/>
  <c r="AS20" i="24"/>
  <c r="AT20" i="24"/>
  <c r="AU20" i="24"/>
  <c r="BB20" i="24"/>
  <c r="BC20" i="24"/>
  <c r="BD20" i="24"/>
  <c r="BF20" i="24"/>
  <c r="BH20" i="24"/>
  <c r="BX20" i="24"/>
  <c r="CM20" i="24"/>
  <c r="CN20" i="24"/>
  <c r="CO20" i="24" s="1"/>
  <c r="DB20" i="24"/>
  <c r="DC20" i="24"/>
  <c r="K59" i="26" s="1"/>
  <c r="DQ20" i="24"/>
  <c r="DR20" i="24"/>
  <c r="EF20" i="24"/>
  <c r="EG20" i="24"/>
  <c r="EH20" i="24" s="1"/>
  <c r="EU20" i="24"/>
  <c r="EV20" i="24"/>
  <c r="M16" i="25" s="1"/>
  <c r="FJ20" i="24"/>
  <c r="FL20" i="24"/>
  <c r="FY20" i="24"/>
  <c r="GN20" i="24"/>
  <c r="GO20" i="24"/>
  <c r="GP20" i="24" s="1"/>
  <c r="HH20" i="24"/>
  <c r="P16" i="25"/>
  <c r="HM20" i="24"/>
  <c r="IO20" i="24"/>
  <c r="IP20" i="24"/>
  <c r="JD20" i="24"/>
  <c r="JH20" i="24"/>
  <c r="JL20" i="24"/>
  <c r="JP20" i="24"/>
  <c r="JT20" i="24"/>
  <c r="JX20" i="24"/>
  <c r="KB20" i="24"/>
  <c r="KF20" i="24"/>
  <c r="KU20" i="24"/>
  <c r="KV20" i="24"/>
  <c r="KW20" i="24"/>
  <c r="LA20" i="24"/>
  <c r="LE20" i="24"/>
  <c r="LI20" i="24"/>
  <c r="LW20" i="24"/>
  <c r="LX20" i="24"/>
  <c r="LY20" i="24"/>
  <c r="MC20" i="24"/>
  <c r="MG20" i="24"/>
  <c r="MK20" i="24"/>
  <c r="MY20" i="24"/>
  <c r="MZ20" i="24"/>
  <c r="NA20" i="24"/>
  <c r="NC20" i="24"/>
  <c r="NN20" i="24"/>
  <c r="NR20" i="24"/>
  <c r="NV20" i="24"/>
  <c r="NX20" i="24"/>
  <c r="OR20" i="24"/>
  <c r="PP20" i="24"/>
  <c r="PQ20" i="24"/>
  <c r="QG20" i="24"/>
  <c r="QH20" i="24"/>
  <c r="QL20" i="24"/>
  <c r="AG21" i="24"/>
  <c r="AH21" i="24"/>
  <c r="AI21" i="24"/>
  <c r="AM21" i="24"/>
  <c r="AN21" i="24"/>
  <c r="AO21" i="24"/>
  <c r="AS21" i="24"/>
  <c r="AT21" i="24"/>
  <c r="AU21" i="24"/>
  <c r="BB21" i="24"/>
  <c r="BC21" i="24"/>
  <c r="BD21" i="24"/>
  <c r="BF21" i="24"/>
  <c r="BH21" i="24"/>
  <c r="BX21" i="24"/>
  <c r="BY21" i="24"/>
  <c r="CM21" i="24"/>
  <c r="CN21" i="24"/>
  <c r="CO21" i="24" s="1"/>
  <c r="DB21" i="24"/>
  <c r="DC21" i="24"/>
  <c r="DQ21" i="24"/>
  <c r="DR21" i="24"/>
  <c r="EF21" i="24"/>
  <c r="EG21" i="24"/>
  <c r="EH21" i="24" s="1"/>
  <c r="EU21" i="24"/>
  <c r="EV21" i="24"/>
  <c r="M17" i="25" s="1"/>
  <c r="FJ21" i="24"/>
  <c r="FL21" i="24"/>
  <c r="FY21" i="24"/>
  <c r="GN21" i="24"/>
  <c r="GO21" i="24"/>
  <c r="GP21" i="24" s="1"/>
  <c r="HH21" i="24"/>
  <c r="HI21" i="24"/>
  <c r="P17" i="25" s="1"/>
  <c r="HM21" i="24"/>
  <c r="IO21" i="24"/>
  <c r="IP21" i="24"/>
  <c r="JD21" i="24"/>
  <c r="JH21" i="24"/>
  <c r="JL21" i="24"/>
  <c r="JP21" i="24"/>
  <c r="JT21" i="24"/>
  <c r="JX21" i="24"/>
  <c r="KB21" i="24"/>
  <c r="KF21" i="24"/>
  <c r="KU21" i="24"/>
  <c r="KV21" i="24"/>
  <c r="KW21" i="24"/>
  <c r="LA21" i="24"/>
  <c r="LE21" i="24"/>
  <c r="LI21" i="24"/>
  <c r="LW21" i="24"/>
  <c r="LX21" i="24"/>
  <c r="LY21" i="24"/>
  <c r="MC21" i="24"/>
  <c r="MG21" i="24"/>
  <c r="MK21" i="24"/>
  <c r="MY21" i="24"/>
  <c r="MZ21" i="24"/>
  <c r="NA21" i="24"/>
  <c r="NC21" i="24"/>
  <c r="NN21" i="24"/>
  <c r="NR21" i="24"/>
  <c r="NV21" i="24"/>
  <c r="NX21" i="24"/>
  <c r="OR21" i="24"/>
  <c r="PP21" i="24"/>
  <c r="PQ21" i="24"/>
  <c r="QG21" i="24"/>
  <c r="QH21" i="24"/>
  <c r="QL21" i="24"/>
  <c r="AG22" i="24"/>
  <c r="AH22" i="24"/>
  <c r="AI22" i="24"/>
  <c r="AM22" i="24"/>
  <c r="AN22" i="24"/>
  <c r="AO22" i="24"/>
  <c r="AS22" i="24"/>
  <c r="AT22" i="24"/>
  <c r="AU22" i="24"/>
  <c r="BB22" i="24"/>
  <c r="BC22" i="24"/>
  <c r="BD22" i="24"/>
  <c r="BF22" i="24"/>
  <c r="BH22" i="24"/>
  <c r="BX22" i="24"/>
  <c r="BY22" i="24"/>
  <c r="CM22" i="24"/>
  <c r="CN22" i="24"/>
  <c r="CO22" i="24" s="1"/>
  <c r="DB22" i="24"/>
  <c r="DC22" i="24"/>
  <c r="M59" i="26" s="1"/>
  <c r="DQ22" i="24"/>
  <c r="DR22" i="24"/>
  <c r="EF22" i="24"/>
  <c r="EG22" i="24"/>
  <c r="EH22" i="24" s="1"/>
  <c r="EU22" i="24"/>
  <c r="EV22" i="24"/>
  <c r="M18" i="25" s="1"/>
  <c r="FJ22" i="24"/>
  <c r="FL22" i="24"/>
  <c r="FY22" i="24"/>
  <c r="GN22" i="24"/>
  <c r="GO22" i="24"/>
  <c r="GP22" i="24" s="1"/>
  <c r="HH22" i="24"/>
  <c r="HI22" i="24"/>
  <c r="P18" i="25" s="1"/>
  <c r="HM22" i="24"/>
  <c r="IO22" i="24"/>
  <c r="IP22" i="24"/>
  <c r="JD22" i="24"/>
  <c r="JH22" i="24"/>
  <c r="JL22" i="24"/>
  <c r="JP22" i="24"/>
  <c r="JT22" i="24"/>
  <c r="JX22" i="24"/>
  <c r="KB22" i="24"/>
  <c r="KF22" i="24"/>
  <c r="KU22" i="24"/>
  <c r="KV22" i="24"/>
  <c r="KW22" i="24"/>
  <c r="LA22" i="24"/>
  <c r="LE22" i="24"/>
  <c r="LI22" i="24"/>
  <c r="LW22" i="24"/>
  <c r="LX22" i="24"/>
  <c r="LY22" i="24"/>
  <c r="MC22" i="24"/>
  <c r="MG22" i="24"/>
  <c r="MK22" i="24"/>
  <c r="MY22" i="24"/>
  <c r="MZ22" i="24"/>
  <c r="NA22" i="24"/>
  <c r="NC22" i="24"/>
  <c r="NN22" i="24"/>
  <c r="NR22" i="24"/>
  <c r="NV22" i="24"/>
  <c r="NX22" i="24"/>
  <c r="OR22" i="24"/>
  <c r="PP22" i="24"/>
  <c r="PQ22" i="24"/>
  <c r="QG22" i="24"/>
  <c r="QH22" i="24"/>
  <c r="QL22" i="24"/>
  <c r="AG23" i="24"/>
  <c r="AH23" i="24"/>
  <c r="AI23" i="24"/>
  <c r="AM23" i="24"/>
  <c r="AN23" i="24"/>
  <c r="AO23" i="24"/>
  <c r="AS23" i="24"/>
  <c r="AT23" i="24"/>
  <c r="AU23" i="24"/>
  <c r="BB23" i="24"/>
  <c r="BC23" i="24"/>
  <c r="BD23" i="24"/>
  <c r="BF23" i="24"/>
  <c r="BH23" i="24"/>
  <c r="BX23" i="24"/>
  <c r="BY23" i="24"/>
  <c r="CM23" i="24"/>
  <c r="CN23" i="24"/>
  <c r="CO23" i="24" s="1"/>
  <c r="DB23" i="24"/>
  <c r="DC23" i="24"/>
  <c r="DD23" i="24" s="1"/>
  <c r="DQ23" i="24"/>
  <c r="DR23" i="24"/>
  <c r="EF23" i="24"/>
  <c r="EG23" i="24"/>
  <c r="EH23" i="24" s="1"/>
  <c r="EU23" i="24"/>
  <c r="EV23" i="24"/>
  <c r="M19" i="25" s="1"/>
  <c r="FJ23" i="24"/>
  <c r="FL23" i="24"/>
  <c r="FY23" i="24"/>
  <c r="GN23" i="24"/>
  <c r="GO23" i="24"/>
  <c r="GP23" i="24" s="1"/>
  <c r="HH23" i="24"/>
  <c r="HI23" i="24"/>
  <c r="P19" i="25" s="1"/>
  <c r="HM23" i="24"/>
  <c r="IO23" i="24"/>
  <c r="IP23" i="24"/>
  <c r="JD23" i="24"/>
  <c r="JH23" i="24"/>
  <c r="JL23" i="24"/>
  <c r="JP23" i="24"/>
  <c r="JT23" i="24"/>
  <c r="JX23" i="24"/>
  <c r="KB23" i="24"/>
  <c r="KF23" i="24"/>
  <c r="KU23" i="24"/>
  <c r="KV23" i="24"/>
  <c r="KW23" i="24"/>
  <c r="LA23" i="24"/>
  <c r="LE23" i="24"/>
  <c r="LI23" i="24"/>
  <c r="LW23" i="24"/>
  <c r="LX23" i="24"/>
  <c r="LY23" i="24"/>
  <c r="MC23" i="24"/>
  <c r="MG23" i="24"/>
  <c r="MK23" i="24"/>
  <c r="MY23" i="24"/>
  <c r="MZ23" i="24"/>
  <c r="NA23" i="24"/>
  <c r="NC23" i="24"/>
  <c r="NN23" i="24"/>
  <c r="NR23" i="24"/>
  <c r="NV23" i="24"/>
  <c r="NX23" i="24"/>
  <c r="OR23" i="24"/>
  <c r="PP23" i="24"/>
  <c r="PQ23" i="24"/>
  <c r="QG23" i="24"/>
  <c r="QH23" i="24"/>
  <c r="QL23" i="24"/>
  <c r="AG24" i="24"/>
  <c r="AH24" i="24"/>
  <c r="AI24" i="24"/>
  <c r="AM24" i="24"/>
  <c r="AN24" i="24"/>
  <c r="AO24" i="24"/>
  <c r="AS24" i="24"/>
  <c r="AT24" i="24"/>
  <c r="AU24" i="24"/>
  <c r="BB24" i="24"/>
  <c r="BC24" i="24"/>
  <c r="BD24" i="24"/>
  <c r="BF24" i="24"/>
  <c r="BH24" i="24"/>
  <c r="BX24" i="24"/>
  <c r="BY24" i="24"/>
  <c r="CM24" i="24"/>
  <c r="CN24" i="24"/>
  <c r="CO24" i="24" s="1"/>
  <c r="DB24" i="24"/>
  <c r="DC24" i="24"/>
  <c r="DQ24" i="24"/>
  <c r="DR24" i="24"/>
  <c r="EF24" i="24"/>
  <c r="EG24" i="24"/>
  <c r="EH24" i="24" s="1"/>
  <c r="EU24" i="24"/>
  <c r="EV24" i="24"/>
  <c r="M20" i="25" s="1"/>
  <c r="FJ24" i="24"/>
  <c r="FL24" i="24"/>
  <c r="FY24" i="24"/>
  <c r="GN24" i="24"/>
  <c r="GO24" i="24"/>
  <c r="GP24" i="24" s="1"/>
  <c r="HH24" i="24"/>
  <c r="HI24" i="24"/>
  <c r="P20" i="25" s="1"/>
  <c r="HM24" i="24"/>
  <c r="IO24" i="24"/>
  <c r="IP24" i="24"/>
  <c r="JD24" i="24"/>
  <c r="JH24" i="24"/>
  <c r="JL24" i="24"/>
  <c r="JP24" i="24"/>
  <c r="JT24" i="24"/>
  <c r="JX24" i="24"/>
  <c r="KB24" i="24"/>
  <c r="KF24" i="24"/>
  <c r="KU24" i="24"/>
  <c r="KV24" i="24"/>
  <c r="KW24" i="24"/>
  <c r="LA24" i="24"/>
  <c r="LE24" i="24"/>
  <c r="LI24" i="24"/>
  <c r="LW24" i="24"/>
  <c r="LX24" i="24"/>
  <c r="LY24" i="24"/>
  <c r="MC24" i="24"/>
  <c r="MG24" i="24"/>
  <c r="MK24" i="24"/>
  <c r="MY24" i="24"/>
  <c r="MZ24" i="24"/>
  <c r="NA24" i="24"/>
  <c r="NC24" i="24"/>
  <c r="NN24" i="24"/>
  <c r="NR24" i="24"/>
  <c r="NV24" i="24"/>
  <c r="NX24" i="24"/>
  <c r="OR24" i="24"/>
  <c r="PP24" i="24"/>
  <c r="PQ24" i="24"/>
  <c r="QG24" i="24"/>
  <c r="QH24" i="24"/>
  <c r="QL24" i="24"/>
  <c r="AG25" i="24"/>
  <c r="AH25" i="24"/>
  <c r="AI25" i="24"/>
  <c r="AM25" i="24"/>
  <c r="AN25" i="24"/>
  <c r="AO25" i="24"/>
  <c r="AS25" i="24"/>
  <c r="AT25" i="24"/>
  <c r="AU25" i="24"/>
  <c r="BB25" i="24"/>
  <c r="BC25" i="24"/>
  <c r="BD25" i="24"/>
  <c r="BF25" i="24"/>
  <c r="BH25" i="24"/>
  <c r="BY25" i="24"/>
  <c r="CM25" i="24"/>
  <c r="CN25" i="24"/>
  <c r="CO25" i="24" s="1"/>
  <c r="DB25" i="24"/>
  <c r="DC25" i="24"/>
  <c r="P59" i="26" s="1"/>
  <c r="DQ25" i="24"/>
  <c r="DR25" i="24"/>
  <c r="EF25" i="24"/>
  <c r="EG25" i="24"/>
  <c r="EH25" i="24" s="1"/>
  <c r="EU25" i="24"/>
  <c r="EV25" i="24"/>
  <c r="M21" i="25" s="1"/>
  <c r="FJ25" i="24"/>
  <c r="FL25" i="24"/>
  <c r="FY25" i="24"/>
  <c r="GN25" i="24"/>
  <c r="GO25" i="24"/>
  <c r="GP25" i="24" s="1"/>
  <c r="HH25" i="24"/>
  <c r="HI25" i="24"/>
  <c r="P21" i="25" s="1"/>
  <c r="HM25" i="24"/>
  <c r="IO25" i="24"/>
  <c r="IP25" i="24"/>
  <c r="JD25" i="24"/>
  <c r="JH25" i="24"/>
  <c r="JL25" i="24"/>
  <c r="JP25" i="24"/>
  <c r="JT25" i="24"/>
  <c r="JX25" i="24"/>
  <c r="KB25" i="24"/>
  <c r="KF25" i="24"/>
  <c r="KU25" i="24"/>
  <c r="KV25" i="24"/>
  <c r="KW25" i="24"/>
  <c r="LA25" i="24"/>
  <c r="LE25" i="24"/>
  <c r="LI25" i="24"/>
  <c r="LW25" i="24"/>
  <c r="LX25" i="24"/>
  <c r="LY25" i="24"/>
  <c r="MC25" i="24"/>
  <c r="MG25" i="24"/>
  <c r="MK25" i="24"/>
  <c r="MY25" i="24"/>
  <c r="MZ25" i="24"/>
  <c r="NA25" i="24"/>
  <c r="NC25" i="24"/>
  <c r="NN25" i="24"/>
  <c r="NR25" i="24"/>
  <c r="NV25" i="24"/>
  <c r="NX25" i="24"/>
  <c r="OR25" i="24"/>
  <c r="PP25" i="24"/>
  <c r="PQ25" i="24"/>
  <c r="QG25" i="24"/>
  <c r="QH25" i="24"/>
  <c r="QL25" i="24"/>
  <c r="AG26" i="24"/>
  <c r="AH26" i="24"/>
  <c r="AI26" i="24"/>
  <c r="AM26" i="24"/>
  <c r="AN26" i="24"/>
  <c r="AO26" i="24"/>
  <c r="AS26" i="24"/>
  <c r="AT26" i="24"/>
  <c r="AU26" i="24"/>
  <c r="BB26" i="24"/>
  <c r="BC26" i="24"/>
  <c r="BD26" i="24"/>
  <c r="BF26" i="24"/>
  <c r="BH26" i="24"/>
  <c r="BX26" i="24"/>
  <c r="BY26" i="24"/>
  <c r="CM26" i="24"/>
  <c r="CN26" i="24"/>
  <c r="CO26" i="24" s="1"/>
  <c r="DB26" i="24"/>
  <c r="DC26" i="24"/>
  <c r="DD26" i="24" s="1"/>
  <c r="DQ26" i="24"/>
  <c r="DR26" i="24"/>
  <c r="EF26" i="24"/>
  <c r="EG26" i="24"/>
  <c r="EH26" i="24" s="1"/>
  <c r="EU26" i="24"/>
  <c r="EV26" i="24"/>
  <c r="M22" i="25" s="1"/>
  <c r="FJ26" i="24"/>
  <c r="FL26" i="24"/>
  <c r="FY26" i="24"/>
  <c r="GN26" i="24"/>
  <c r="GO26" i="24"/>
  <c r="GP26" i="24" s="1"/>
  <c r="HH26" i="24"/>
  <c r="HI26" i="24"/>
  <c r="P22" i="25" s="1"/>
  <c r="HM26" i="24"/>
  <c r="IO26" i="24"/>
  <c r="IP26" i="24"/>
  <c r="JD26" i="24"/>
  <c r="JH26" i="24"/>
  <c r="JL26" i="24"/>
  <c r="JP26" i="24"/>
  <c r="JT26" i="24"/>
  <c r="JX26" i="24"/>
  <c r="KB26" i="24"/>
  <c r="KF26" i="24"/>
  <c r="KU26" i="24"/>
  <c r="KV26" i="24"/>
  <c r="KW26" i="24"/>
  <c r="LA26" i="24"/>
  <c r="LE26" i="24"/>
  <c r="LI26" i="24"/>
  <c r="LW26" i="24"/>
  <c r="LX26" i="24"/>
  <c r="LY26" i="24"/>
  <c r="MC26" i="24"/>
  <c r="MG26" i="24"/>
  <c r="MK26" i="24"/>
  <c r="MY26" i="24"/>
  <c r="MZ26" i="24"/>
  <c r="NA26" i="24"/>
  <c r="NC26" i="24"/>
  <c r="NN26" i="24"/>
  <c r="NR26" i="24"/>
  <c r="NV26" i="24"/>
  <c r="NX26" i="24"/>
  <c r="OR26" i="24"/>
  <c r="PP26" i="24"/>
  <c r="PQ26" i="24"/>
  <c r="QG26" i="24"/>
  <c r="QH26" i="24"/>
  <c r="QL26" i="24"/>
  <c r="AG27" i="24"/>
  <c r="AH27" i="24"/>
  <c r="AI27" i="24"/>
  <c r="AM27" i="24"/>
  <c r="AN27" i="24"/>
  <c r="AO27" i="24"/>
  <c r="AS27" i="24"/>
  <c r="AT27" i="24"/>
  <c r="AU27" i="24"/>
  <c r="BB27" i="24"/>
  <c r="BC27" i="24"/>
  <c r="BD27" i="24"/>
  <c r="BF27" i="24"/>
  <c r="BH27" i="24"/>
  <c r="BX27" i="24"/>
  <c r="BY27" i="24"/>
  <c r="CM27" i="24"/>
  <c r="CN27" i="24"/>
  <c r="CO27" i="24" s="1"/>
  <c r="DB27" i="24"/>
  <c r="DC27" i="24"/>
  <c r="DQ27" i="24"/>
  <c r="DR27" i="24"/>
  <c r="EF27" i="24"/>
  <c r="EG27" i="24"/>
  <c r="EH27" i="24" s="1"/>
  <c r="EU27" i="24"/>
  <c r="EV27" i="24"/>
  <c r="M23" i="25" s="1"/>
  <c r="FJ27" i="24"/>
  <c r="FL27" i="24"/>
  <c r="FY27" i="24"/>
  <c r="GN27" i="24"/>
  <c r="GO27" i="24"/>
  <c r="GP27" i="24" s="1"/>
  <c r="HH27" i="24"/>
  <c r="HI27" i="24"/>
  <c r="P23" i="25" s="1"/>
  <c r="HM27" i="24"/>
  <c r="IO27" i="24"/>
  <c r="IP27" i="24"/>
  <c r="JD27" i="24"/>
  <c r="JH27" i="24"/>
  <c r="JL27" i="24"/>
  <c r="JP27" i="24"/>
  <c r="JT27" i="24"/>
  <c r="JX27" i="24"/>
  <c r="KB27" i="24"/>
  <c r="KF27" i="24"/>
  <c r="KU27" i="24"/>
  <c r="KV27" i="24"/>
  <c r="KW27" i="24"/>
  <c r="LA27" i="24"/>
  <c r="LE27" i="24"/>
  <c r="LI27" i="24"/>
  <c r="LW27" i="24"/>
  <c r="LX27" i="24"/>
  <c r="LY27" i="24"/>
  <c r="MC27" i="24"/>
  <c r="MG27" i="24"/>
  <c r="MK27" i="24"/>
  <c r="MY27" i="24"/>
  <c r="MZ27" i="24"/>
  <c r="NA27" i="24"/>
  <c r="NC27" i="24"/>
  <c r="NN27" i="24"/>
  <c r="NR27" i="24"/>
  <c r="NV27" i="24"/>
  <c r="NX27" i="24"/>
  <c r="OR27" i="24"/>
  <c r="PP27" i="24"/>
  <c r="PQ27" i="24"/>
  <c r="QG27" i="24"/>
  <c r="QH27" i="24"/>
  <c r="QL27" i="24"/>
  <c r="AG28" i="24"/>
  <c r="AH28" i="24"/>
  <c r="AI28" i="24"/>
  <c r="AM28" i="24"/>
  <c r="AN28" i="24"/>
  <c r="AO28" i="24"/>
  <c r="AS28" i="24"/>
  <c r="AT28" i="24"/>
  <c r="AU28" i="24"/>
  <c r="BB28" i="24"/>
  <c r="BC28" i="24"/>
  <c r="BD28" i="24"/>
  <c r="BF28" i="24"/>
  <c r="BH28" i="24"/>
  <c r="BX28" i="24"/>
  <c r="BY28" i="24"/>
  <c r="CM28" i="24"/>
  <c r="CN28" i="24"/>
  <c r="CO28" i="24" s="1"/>
  <c r="DB28" i="24"/>
  <c r="DC28" i="24"/>
  <c r="DQ28" i="24"/>
  <c r="DR28" i="24"/>
  <c r="EF28" i="24"/>
  <c r="EG28" i="24"/>
  <c r="EH28" i="24" s="1"/>
  <c r="EU28" i="24"/>
  <c r="EV28" i="24"/>
  <c r="M24" i="25" s="1"/>
  <c r="FJ28" i="24"/>
  <c r="FL28" i="24"/>
  <c r="FY28" i="24"/>
  <c r="GN28" i="24"/>
  <c r="GO28" i="24"/>
  <c r="GP28" i="24" s="1"/>
  <c r="HH28" i="24"/>
  <c r="HI28" i="24"/>
  <c r="P24" i="25" s="1"/>
  <c r="HM28" i="24"/>
  <c r="IO28" i="24"/>
  <c r="IP28" i="24"/>
  <c r="JD28" i="24"/>
  <c r="JH28" i="24"/>
  <c r="JL28" i="24"/>
  <c r="JP28" i="24"/>
  <c r="JT28" i="24"/>
  <c r="JX28" i="24"/>
  <c r="KB28" i="24"/>
  <c r="KF28" i="24"/>
  <c r="KU28" i="24"/>
  <c r="KV28" i="24"/>
  <c r="KW28" i="24"/>
  <c r="LA28" i="24"/>
  <c r="LE28" i="24"/>
  <c r="LI28" i="24"/>
  <c r="LW28" i="24"/>
  <c r="LX28" i="24"/>
  <c r="LY28" i="24"/>
  <c r="MC28" i="24"/>
  <c r="MG28" i="24"/>
  <c r="MK28" i="24"/>
  <c r="MY28" i="24"/>
  <c r="MZ28" i="24"/>
  <c r="NA28" i="24"/>
  <c r="NC28" i="24"/>
  <c r="NN28" i="24"/>
  <c r="NR28" i="24"/>
  <c r="NV28" i="24"/>
  <c r="NX28" i="24"/>
  <c r="OR28" i="24"/>
  <c r="PP28" i="24"/>
  <c r="PQ28" i="24"/>
  <c r="QG28" i="24"/>
  <c r="QH28" i="24"/>
  <c r="QL28" i="24"/>
  <c r="AG29" i="24"/>
  <c r="AH29" i="24"/>
  <c r="AI29" i="24"/>
  <c r="AM29" i="24"/>
  <c r="AN29" i="24"/>
  <c r="AO29" i="24"/>
  <c r="AS29" i="24"/>
  <c r="AT29" i="24"/>
  <c r="AU29" i="24"/>
  <c r="BB29" i="24"/>
  <c r="BC29" i="24"/>
  <c r="BD29" i="24"/>
  <c r="BF29" i="24"/>
  <c r="BH29" i="24"/>
  <c r="BX29" i="24"/>
  <c r="BY29" i="24"/>
  <c r="CM29" i="24"/>
  <c r="CN29" i="24"/>
  <c r="CO29" i="24" s="1"/>
  <c r="DB29" i="24"/>
  <c r="DC29" i="24"/>
  <c r="DD29" i="24" s="1"/>
  <c r="DQ29" i="24"/>
  <c r="DR29" i="24"/>
  <c r="EF29" i="24"/>
  <c r="EG29" i="24"/>
  <c r="EH29" i="24" s="1"/>
  <c r="EU29" i="24"/>
  <c r="EV29" i="24"/>
  <c r="M25" i="25" s="1"/>
  <c r="FJ29" i="24"/>
  <c r="FL29" i="24"/>
  <c r="FY29" i="24"/>
  <c r="GN29" i="24"/>
  <c r="GO29" i="24"/>
  <c r="GP29" i="24" s="1"/>
  <c r="HH29" i="24"/>
  <c r="HI29" i="24"/>
  <c r="P25" i="25" s="1"/>
  <c r="HM29" i="24"/>
  <c r="IO29" i="24"/>
  <c r="IP29" i="24"/>
  <c r="JD29" i="24"/>
  <c r="JH29" i="24"/>
  <c r="JL29" i="24"/>
  <c r="JP29" i="24"/>
  <c r="JT29" i="24"/>
  <c r="JX29" i="24"/>
  <c r="KB29" i="24"/>
  <c r="KF29" i="24"/>
  <c r="KU29" i="24"/>
  <c r="KV29" i="24"/>
  <c r="KW29" i="24"/>
  <c r="LA29" i="24"/>
  <c r="LE29" i="24"/>
  <c r="LI29" i="24"/>
  <c r="LW29" i="24"/>
  <c r="LX29" i="24"/>
  <c r="LY29" i="24"/>
  <c r="MC29" i="24"/>
  <c r="MG29" i="24"/>
  <c r="MK29" i="24"/>
  <c r="MY29" i="24"/>
  <c r="MZ29" i="24"/>
  <c r="NA29" i="24"/>
  <c r="NC29" i="24"/>
  <c r="NN29" i="24"/>
  <c r="NR29" i="24"/>
  <c r="NV29" i="24"/>
  <c r="NX29" i="24"/>
  <c r="OR29" i="24"/>
  <c r="PP29" i="24"/>
  <c r="PQ29" i="24"/>
  <c r="QG29" i="24"/>
  <c r="QH29" i="24"/>
  <c r="QL29" i="24"/>
  <c r="AG30" i="24"/>
  <c r="AH30" i="24"/>
  <c r="AI30" i="24"/>
  <c r="AM30" i="24"/>
  <c r="AN30" i="24"/>
  <c r="AO30" i="24"/>
  <c r="AS30" i="24"/>
  <c r="AT30" i="24"/>
  <c r="AU30" i="24"/>
  <c r="BB30" i="24"/>
  <c r="BC30" i="24"/>
  <c r="BD30" i="24"/>
  <c r="BF30" i="24"/>
  <c r="BH30" i="24"/>
  <c r="BX30" i="24"/>
  <c r="BY30" i="24"/>
  <c r="CM30" i="24"/>
  <c r="CN30" i="24"/>
  <c r="CO30" i="24" s="1"/>
  <c r="DB30" i="24"/>
  <c r="DC30" i="24"/>
  <c r="DD30" i="24" s="1"/>
  <c r="DQ30" i="24"/>
  <c r="DR30" i="24"/>
  <c r="EF30" i="24"/>
  <c r="EG30" i="24"/>
  <c r="EH30" i="24" s="1"/>
  <c r="EU30" i="24"/>
  <c r="EV30" i="24"/>
  <c r="M26" i="25" s="1"/>
  <c r="FJ30" i="24"/>
  <c r="FL30" i="24"/>
  <c r="FY30" i="24"/>
  <c r="GN30" i="24"/>
  <c r="GO30" i="24"/>
  <c r="HH30" i="24"/>
  <c r="HI30" i="24"/>
  <c r="P26" i="25" s="1"/>
  <c r="HM30" i="24"/>
  <c r="IO30" i="24"/>
  <c r="IP30" i="24"/>
  <c r="JD30" i="24"/>
  <c r="JH30" i="24"/>
  <c r="JL30" i="24"/>
  <c r="JP30" i="24"/>
  <c r="JT30" i="24"/>
  <c r="JX30" i="24"/>
  <c r="KB30" i="24"/>
  <c r="KF30" i="24"/>
  <c r="KU30" i="24"/>
  <c r="KV30" i="24"/>
  <c r="KW30" i="24"/>
  <c r="LA30" i="24"/>
  <c r="LE30" i="24"/>
  <c r="LI30" i="24"/>
  <c r="LW30" i="24"/>
  <c r="LX30" i="24"/>
  <c r="LY30" i="24"/>
  <c r="MC30" i="24"/>
  <c r="MG30" i="24"/>
  <c r="MK30" i="24"/>
  <c r="MY30" i="24"/>
  <c r="MZ30" i="24"/>
  <c r="NA30" i="24"/>
  <c r="NC30" i="24"/>
  <c r="NN30" i="24"/>
  <c r="NR30" i="24"/>
  <c r="NV30" i="24"/>
  <c r="NX30" i="24"/>
  <c r="OR30" i="24"/>
  <c r="PP30" i="24"/>
  <c r="PQ30" i="24"/>
  <c r="QG30" i="24"/>
  <c r="QH30" i="24"/>
  <c r="QL30" i="24"/>
  <c r="AG31" i="24"/>
  <c r="AH31" i="24"/>
  <c r="AI31" i="24"/>
  <c r="AM31" i="24"/>
  <c r="AN31" i="24"/>
  <c r="AO31" i="24"/>
  <c r="AS31" i="24"/>
  <c r="AT31" i="24"/>
  <c r="AU31" i="24"/>
  <c r="BC31" i="24"/>
  <c r="BD31" i="24"/>
  <c r="BF31" i="24"/>
  <c r="BH31" i="24"/>
  <c r="BX31" i="24"/>
  <c r="BY31" i="24"/>
  <c r="CM31" i="24"/>
  <c r="CN31" i="24"/>
  <c r="DB31" i="24"/>
  <c r="DC31" i="24"/>
  <c r="DQ31" i="24"/>
  <c r="DR31" i="24"/>
  <c r="EF31" i="24"/>
  <c r="EG31" i="24"/>
  <c r="EH31" i="24" s="1"/>
  <c r="EU31" i="24"/>
  <c r="EV31" i="24"/>
  <c r="FJ31" i="24"/>
  <c r="FL31" i="24"/>
  <c r="FY31" i="24"/>
  <c r="GN31" i="24"/>
  <c r="GO31" i="24"/>
  <c r="GP31" i="24" s="1"/>
  <c r="HH31" i="24"/>
  <c r="HI31" i="24"/>
  <c r="P27" i="25" s="1"/>
  <c r="HM31" i="24"/>
  <c r="IO31" i="24"/>
  <c r="IP31" i="24"/>
  <c r="JD31" i="24"/>
  <c r="JH31" i="24"/>
  <c r="JL31" i="24"/>
  <c r="JP31" i="24"/>
  <c r="JT31" i="24"/>
  <c r="JX31" i="24"/>
  <c r="KB31" i="24"/>
  <c r="KF31" i="24"/>
  <c r="KU31" i="24"/>
  <c r="KV31" i="24"/>
  <c r="KW31" i="24"/>
  <c r="LA31" i="24"/>
  <c r="LE31" i="24"/>
  <c r="LI31" i="24"/>
  <c r="LW31" i="24"/>
  <c r="LX31" i="24"/>
  <c r="LY31" i="24"/>
  <c r="MC31" i="24"/>
  <c r="MG31" i="24"/>
  <c r="MK31" i="24"/>
  <c r="MY31" i="24"/>
  <c r="MZ31" i="24"/>
  <c r="NA31" i="24"/>
  <c r="NC31" i="24"/>
  <c r="NN31" i="24"/>
  <c r="NR31" i="24"/>
  <c r="NV31" i="24"/>
  <c r="NX31" i="24"/>
  <c r="OR31" i="24"/>
  <c r="PP31" i="24"/>
  <c r="PQ31" i="24"/>
  <c r="QG31" i="24"/>
  <c r="QH31" i="24"/>
  <c r="QL31" i="24"/>
  <c r="AG32" i="24"/>
  <c r="AH32" i="24"/>
  <c r="AI32" i="24"/>
  <c r="AM32" i="24"/>
  <c r="AN32" i="24"/>
  <c r="AO32" i="24"/>
  <c r="AS32" i="24"/>
  <c r="AT32" i="24"/>
  <c r="AU32" i="24"/>
  <c r="BB32" i="24"/>
  <c r="BC32" i="24"/>
  <c r="BD32" i="24"/>
  <c r="BF32" i="24"/>
  <c r="BH32" i="24"/>
  <c r="BX32" i="24"/>
  <c r="BY32" i="24"/>
  <c r="CM32" i="24"/>
  <c r="CN32" i="24"/>
  <c r="CO32" i="24" s="1"/>
  <c r="DB32" i="24"/>
  <c r="DC32" i="24"/>
  <c r="DQ32" i="24"/>
  <c r="DR32" i="24"/>
  <c r="EF32" i="24"/>
  <c r="EG32" i="24"/>
  <c r="EH32" i="24" s="1"/>
  <c r="EU32" i="24"/>
  <c r="EV32" i="24"/>
  <c r="FJ32" i="24"/>
  <c r="FL32" i="24"/>
  <c r="FY32" i="24"/>
  <c r="GN32" i="24"/>
  <c r="GO32" i="24"/>
  <c r="GP32" i="24" s="1"/>
  <c r="HH32" i="24"/>
  <c r="HI32" i="24"/>
  <c r="P28" i="25" s="1"/>
  <c r="HM32" i="24"/>
  <c r="IO32" i="24"/>
  <c r="IP32" i="24"/>
  <c r="JD32" i="24"/>
  <c r="JH32" i="24"/>
  <c r="JL32" i="24"/>
  <c r="JP32" i="24"/>
  <c r="JT32" i="24"/>
  <c r="JX32" i="24"/>
  <c r="KB32" i="24"/>
  <c r="KF32" i="24"/>
  <c r="KU32" i="24"/>
  <c r="KV32" i="24"/>
  <c r="KW32" i="24"/>
  <c r="LA32" i="24"/>
  <c r="LE32" i="24"/>
  <c r="LI32" i="24"/>
  <c r="LW32" i="24"/>
  <c r="LX32" i="24"/>
  <c r="LY32" i="24"/>
  <c r="MC32" i="24"/>
  <c r="MG32" i="24"/>
  <c r="MK32" i="24"/>
  <c r="MY32" i="24"/>
  <c r="MZ32" i="24"/>
  <c r="NA32" i="24"/>
  <c r="NC32" i="24"/>
  <c r="NN32" i="24"/>
  <c r="NR32" i="24"/>
  <c r="NV32" i="24"/>
  <c r="NX32" i="24"/>
  <c r="OR32" i="24"/>
  <c r="PP32" i="24"/>
  <c r="PQ32" i="24"/>
  <c r="QG32" i="24"/>
  <c r="QH32" i="24"/>
  <c r="QL32" i="24"/>
  <c r="AG33" i="24"/>
  <c r="AH33" i="24"/>
  <c r="AI33" i="24"/>
  <c r="AM33" i="24"/>
  <c r="AN33" i="24"/>
  <c r="AO33" i="24"/>
  <c r="AS33" i="24"/>
  <c r="AT33" i="24"/>
  <c r="AU33" i="24"/>
  <c r="BB33" i="24"/>
  <c r="BC33" i="24"/>
  <c r="BD33" i="24"/>
  <c r="BF33" i="24"/>
  <c r="BH33" i="24"/>
  <c r="BX33" i="24"/>
  <c r="BY33" i="24"/>
  <c r="CM33" i="24"/>
  <c r="CN33" i="24"/>
  <c r="DB33" i="24"/>
  <c r="DC33" i="24"/>
  <c r="DQ33" i="24"/>
  <c r="DR33" i="24"/>
  <c r="EF33" i="24"/>
  <c r="EG33" i="24"/>
  <c r="EH33" i="24" s="1"/>
  <c r="EU33" i="24"/>
  <c r="EV33" i="24"/>
  <c r="FJ33" i="24"/>
  <c r="FL33" i="24"/>
  <c r="FY33" i="24"/>
  <c r="GN33" i="24"/>
  <c r="GO33" i="24"/>
  <c r="GP33" i="24" s="1"/>
  <c r="HH33" i="24"/>
  <c r="HI33" i="24"/>
  <c r="P29" i="25" s="1"/>
  <c r="HM33" i="24"/>
  <c r="IO33" i="24"/>
  <c r="IP33" i="24"/>
  <c r="JD33" i="24"/>
  <c r="JH33" i="24"/>
  <c r="JL33" i="24"/>
  <c r="JP33" i="24"/>
  <c r="JT33" i="24"/>
  <c r="JX33" i="24"/>
  <c r="KB33" i="24"/>
  <c r="KF33" i="24"/>
  <c r="KU33" i="24"/>
  <c r="KV33" i="24"/>
  <c r="KW33" i="24"/>
  <c r="LA33" i="24"/>
  <c r="LE33" i="24"/>
  <c r="LI33" i="24"/>
  <c r="LW33" i="24"/>
  <c r="LX33" i="24"/>
  <c r="LY33" i="24"/>
  <c r="MC33" i="24"/>
  <c r="MG33" i="24"/>
  <c r="MK33" i="24"/>
  <c r="MY33" i="24"/>
  <c r="MZ33" i="24"/>
  <c r="NA33" i="24"/>
  <c r="NC33" i="24"/>
  <c r="NN33" i="24"/>
  <c r="NR33" i="24"/>
  <c r="NV33" i="24"/>
  <c r="NX33" i="24"/>
  <c r="OR33" i="24"/>
  <c r="PP33" i="24"/>
  <c r="PQ33" i="24"/>
  <c r="QG33" i="24"/>
  <c r="QH33" i="24"/>
  <c r="QL33" i="24"/>
  <c r="AG34" i="24"/>
  <c r="AH34" i="24"/>
  <c r="AI34" i="24"/>
  <c r="AM34" i="24"/>
  <c r="AN34" i="24"/>
  <c r="AO34" i="24"/>
  <c r="AS34" i="24"/>
  <c r="AT34" i="24"/>
  <c r="AU34" i="24"/>
  <c r="BB34" i="24"/>
  <c r="BC34" i="24"/>
  <c r="BD34" i="24"/>
  <c r="BF34" i="24"/>
  <c r="BH34" i="24"/>
  <c r="BX34" i="24"/>
  <c r="BY34" i="24"/>
  <c r="CM34" i="24"/>
  <c r="CN34" i="24"/>
  <c r="CO34" i="24" s="1"/>
  <c r="DB34" i="24"/>
  <c r="DC34" i="24"/>
  <c r="U59" i="26" s="1"/>
  <c r="DQ34" i="24"/>
  <c r="DR34" i="24"/>
  <c r="EF34" i="24"/>
  <c r="EG34" i="24"/>
  <c r="EH34" i="24" s="1"/>
  <c r="EU34" i="24"/>
  <c r="EV34" i="24"/>
  <c r="FJ34" i="24"/>
  <c r="FL34" i="24"/>
  <c r="FY34" i="24"/>
  <c r="GN34" i="24"/>
  <c r="GO34" i="24"/>
  <c r="GP34" i="24" s="1"/>
  <c r="HH34" i="24"/>
  <c r="HI34" i="24"/>
  <c r="P30" i="25" s="1"/>
  <c r="HM34" i="24"/>
  <c r="IO34" i="24"/>
  <c r="IP34" i="24"/>
  <c r="JD34" i="24"/>
  <c r="JH34" i="24"/>
  <c r="JL34" i="24"/>
  <c r="JP34" i="24"/>
  <c r="JT34" i="24"/>
  <c r="JX34" i="24"/>
  <c r="KB34" i="24"/>
  <c r="KF34" i="24"/>
  <c r="KU34" i="24"/>
  <c r="KV34" i="24"/>
  <c r="KW34" i="24"/>
  <c r="LA34" i="24"/>
  <c r="LE34" i="24"/>
  <c r="LI34" i="24"/>
  <c r="LW34" i="24"/>
  <c r="LX34" i="24"/>
  <c r="LY34" i="24"/>
  <c r="MC34" i="24"/>
  <c r="MG34" i="24"/>
  <c r="MK34" i="24"/>
  <c r="MY34" i="24"/>
  <c r="MZ34" i="24"/>
  <c r="NA34" i="24"/>
  <c r="NC34" i="24"/>
  <c r="NN34" i="24"/>
  <c r="NR34" i="24"/>
  <c r="NV34" i="24"/>
  <c r="NX34" i="24"/>
  <c r="OR34" i="24"/>
  <c r="PP34" i="24"/>
  <c r="PQ34" i="24"/>
  <c r="QG34" i="24"/>
  <c r="QH34" i="24"/>
  <c r="QL34" i="24"/>
  <c r="AG35" i="24"/>
  <c r="AH35" i="24"/>
  <c r="AI35" i="24"/>
  <c r="AM35" i="24"/>
  <c r="AN35" i="24"/>
  <c r="AO35" i="24"/>
  <c r="AS35" i="24"/>
  <c r="AT35" i="24"/>
  <c r="AU35" i="24"/>
  <c r="BB35" i="24"/>
  <c r="BC35" i="24"/>
  <c r="BD35" i="24"/>
  <c r="BF35" i="24"/>
  <c r="BH35" i="24"/>
  <c r="BX35" i="24"/>
  <c r="BY35" i="24"/>
  <c r="CM35" i="24"/>
  <c r="CN35" i="24"/>
  <c r="CO35" i="24" s="1"/>
  <c r="DB35" i="24"/>
  <c r="DC35" i="24"/>
  <c r="V59" i="26" s="1"/>
  <c r="DQ35" i="24"/>
  <c r="DR35" i="24"/>
  <c r="EF35" i="24"/>
  <c r="EG35" i="24"/>
  <c r="EH35" i="24" s="1"/>
  <c r="EU35" i="24"/>
  <c r="EV35" i="24"/>
  <c r="M31" i="25" s="1"/>
  <c r="FJ35" i="24"/>
  <c r="FL35" i="24"/>
  <c r="FY35" i="24"/>
  <c r="GN35" i="24"/>
  <c r="GO35" i="24"/>
  <c r="GP35" i="24" s="1"/>
  <c r="HH35" i="24"/>
  <c r="HI35" i="24"/>
  <c r="P31" i="25" s="1"/>
  <c r="HM35" i="24"/>
  <c r="IO35" i="24"/>
  <c r="IP35" i="24"/>
  <c r="JD35" i="24"/>
  <c r="JH35" i="24"/>
  <c r="JL35" i="24"/>
  <c r="JP35" i="24"/>
  <c r="JT35" i="24"/>
  <c r="JX35" i="24"/>
  <c r="KB35" i="24"/>
  <c r="KF35" i="24"/>
  <c r="KU35" i="24"/>
  <c r="KV35" i="24"/>
  <c r="KW35" i="24"/>
  <c r="LE35" i="24"/>
  <c r="LI35" i="24"/>
  <c r="LW35" i="24"/>
  <c r="LX35" i="24"/>
  <c r="LY35" i="24"/>
  <c r="MC35" i="24"/>
  <c r="MG35" i="24"/>
  <c r="MK35" i="24"/>
  <c r="MY35" i="24"/>
  <c r="MZ35" i="24"/>
  <c r="NA35" i="24"/>
  <c r="NC35" i="24"/>
  <c r="NN35" i="24"/>
  <c r="NR35" i="24"/>
  <c r="NV35" i="24"/>
  <c r="NX35" i="24"/>
  <c r="OR35" i="24"/>
  <c r="PP35" i="24"/>
  <c r="PQ35" i="24"/>
  <c r="QG35" i="24"/>
  <c r="QH35" i="24"/>
  <c r="QL35" i="24"/>
  <c r="AG36" i="24"/>
  <c r="AH36" i="24"/>
  <c r="AI36" i="24"/>
  <c r="AM36" i="24"/>
  <c r="AN36" i="24"/>
  <c r="AO36" i="24"/>
  <c r="AS36" i="24"/>
  <c r="AT36" i="24"/>
  <c r="AU36" i="24"/>
  <c r="BB36" i="24"/>
  <c r="BC36" i="24"/>
  <c r="BD36" i="24"/>
  <c r="BF36" i="24"/>
  <c r="BH36" i="24"/>
  <c r="BX36" i="24"/>
  <c r="BY36" i="24"/>
  <c r="CM36" i="24"/>
  <c r="CN36" i="24"/>
  <c r="CO36" i="24" s="1"/>
  <c r="DB36" i="24"/>
  <c r="DC36" i="24"/>
  <c r="DQ36" i="24"/>
  <c r="DR36" i="24"/>
  <c r="EF36" i="24"/>
  <c r="EG36" i="24"/>
  <c r="EH36" i="24" s="1"/>
  <c r="EU36" i="24"/>
  <c r="EV36" i="24"/>
  <c r="FJ36" i="24"/>
  <c r="FL36" i="24"/>
  <c r="FY36" i="24"/>
  <c r="GN36" i="24"/>
  <c r="GO36" i="24"/>
  <c r="GP36" i="24" s="1"/>
  <c r="HH36" i="24"/>
  <c r="HI36" i="24"/>
  <c r="P32" i="25" s="1"/>
  <c r="HM36" i="24"/>
  <c r="IO36" i="24"/>
  <c r="IP36" i="24"/>
  <c r="JD36" i="24"/>
  <c r="JH36" i="24"/>
  <c r="JL36" i="24"/>
  <c r="JP36" i="24"/>
  <c r="JT36" i="24"/>
  <c r="JX36" i="24"/>
  <c r="KB36" i="24"/>
  <c r="KF36" i="24"/>
  <c r="KU36" i="24"/>
  <c r="KV36" i="24"/>
  <c r="KW36" i="24"/>
  <c r="LE36" i="24"/>
  <c r="LI36" i="24"/>
  <c r="LW36" i="24"/>
  <c r="LX36" i="24"/>
  <c r="LY36" i="24"/>
  <c r="MG36" i="24"/>
  <c r="MK36" i="24"/>
  <c r="MY36" i="24"/>
  <c r="MZ36" i="24"/>
  <c r="NA36" i="24"/>
  <c r="NC36" i="24"/>
  <c r="NN36" i="24"/>
  <c r="NR36" i="24"/>
  <c r="NV36" i="24"/>
  <c r="NX36" i="24"/>
  <c r="OR36" i="24"/>
  <c r="PP36" i="24"/>
  <c r="PQ36" i="24"/>
  <c r="QG36" i="24"/>
  <c r="QH36" i="24"/>
  <c r="QL36" i="24"/>
  <c r="AG37" i="24"/>
  <c r="AH37" i="24"/>
  <c r="AI37" i="24"/>
  <c r="AM37" i="24"/>
  <c r="AN37" i="24"/>
  <c r="AO37" i="24"/>
  <c r="AS37" i="24"/>
  <c r="AT37" i="24"/>
  <c r="AU37" i="24"/>
  <c r="BB37" i="24"/>
  <c r="BC37" i="24"/>
  <c r="BD37" i="24"/>
  <c r="BF37" i="24"/>
  <c r="BH37" i="24"/>
  <c r="BX37" i="24"/>
  <c r="BY37" i="24"/>
  <c r="CM37" i="24"/>
  <c r="CN37" i="24"/>
  <c r="CO37" i="24" s="1"/>
  <c r="DB37" i="24"/>
  <c r="DC37" i="24"/>
  <c r="DQ37" i="24"/>
  <c r="DR37" i="24"/>
  <c r="EF37" i="24"/>
  <c r="EG37" i="24"/>
  <c r="EH37" i="24" s="1"/>
  <c r="EU37" i="24"/>
  <c r="EV37" i="24"/>
  <c r="FJ37" i="24"/>
  <c r="FL37" i="24"/>
  <c r="FY37" i="24"/>
  <c r="GN37" i="24"/>
  <c r="GO37" i="24"/>
  <c r="GP37" i="24" s="1"/>
  <c r="HH37" i="24"/>
  <c r="HI37" i="24"/>
  <c r="P33" i="25" s="1"/>
  <c r="HM37" i="24"/>
  <c r="IO37" i="24"/>
  <c r="IP37" i="24"/>
  <c r="JD37" i="24"/>
  <c r="JX37" i="24"/>
  <c r="KB37" i="24"/>
  <c r="KF37" i="24"/>
  <c r="KU37" i="24"/>
  <c r="KV37" i="24"/>
  <c r="KW37" i="24"/>
  <c r="LE37" i="24"/>
  <c r="LI37" i="24"/>
  <c r="LW37" i="24"/>
  <c r="LX37" i="24"/>
  <c r="LY37" i="24"/>
  <c r="MG37" i="24"/>
  <c r="MK37" i="24"/>
  <c r="MY37" i="24"/>
  <c r="MZ37" i="24"/>
  <c r="NA37" i="24"/>
  <c r="NC37" i="24"/>
  <c r="NN37" i="24"/>
  <c r="NR37" i="24"/>
  <c r="NV37" i="24"/>
  <c r="NX37" i="24"/>
  <c r="OR37" i="24"/>
  <c r="PP37" i="24"/>
  <c r="PQ37" i="24"/>
  <c r="QG37" i="24"/>
  <c r="QH37" i="24"/>
  <c r="QL37" i="24"/>
  <c r="AG38" i="24"/>
  <c r="AH38" i="24"/>
  <c r="AI38" i="24"/>
  <c r="AM38" i="24"/>
  <c r="AN38" i="24"/>
  <c r="AO38" i="24"/>
  <c r="AS38" i="24"/>
  <c r="AT38" i="24"/>
  <c r="AU38" i="24"/>
  <c r="BB38" i="24"/>
  <c r="BC38" i="24"/>
  <c r="BD38" i="24"/>
  <c r="BF38" i="24"/>
  <c r="BH38" i="24"/>
  <c r="BX38" i="24"/>
  <c r="BY38" i="24"/>
  <c r="E98" i="26" s="1"/>
  <c r="CM38" i="24"/>
  <c r="CN38" i="24"/>
  <c r="CO38" i="24" s="1"/>
  <c r="DB38" i="24"/>
  <c r="DC38" i="24"/>
  <c r="DQ38" i="24"/>
  <c r="DR38" i="24"/>
  <c r="E100" i="26" s="1"/>
  <c r="EF38" i="24"/>
  <c r="EG38" i="24"/>
  <c r="EH38" i="24" s="1"/>
  <c r="EU38" i="24"/>
  <c r="EV38" i="24"/>
  <c r="FJ38" i="24"/>
  <c r="FL38" i="24"/>
  <c r="FY38" i="24"/>
  <c r="GN38" i="24"/>
  <c r="GO38" i="24"/>
  <c r="GP38" i="24" s="1"/>
  <c r="HH38" i="24"/>
  <c r="P34" i="25"/>
  <c r="HM38" i="24"/>
  <c r="IO38" i="24"/>
  <c r="IP38" i="24"/>
  <c r="JD38" i="24"/>
  <c r="JL38" i="24"/>
  <c r="JP38" i="24"/>
  <c r="JT38" i="24"/>
  <c r="JX38" i="24"/>
  <c r="KB38" i="24"/>
  <c r="KF38" i="24"/>
  <c r="KU38" i="24"/>
  <c r="KV38" i="24"/>
  <c r="KW38" i="24"/>
  <c r="LE38" i="24"/>
  <c r="LI38" i="24"/>
  <c r="LW38" i="24"/>
  <c r="LX38" i="24"/>
  <c r="LY38" i="24"/>
  <c r="MG38" i="24"/>
  <c r="MK38" i="24"/>
  <c r="MY38" i="24"/>
  <c r="MZ38" i="24"/>
  <c r="NA38" i="24"/>
  <c r="NC38" i="24"/>
  <c r="NN38" i="24"/>
  <c r="NR38" i="24"/>
  <c r="NV38" i="24"/>
  <c r="NX38" i="24"/>
  <c r="OR38" i="24"/>
  <c r="PP38" i="24"/>
  <c r="PQ38" i="24"/>
  <c r="QG38" i="24"/>
  <c r="QH38" i="24"/>
  <c r="QL38" i="24"/>
  <c r="AG39" i="24"/>
  <c r="AH39" i="24"/>
  <c r="AI39" i="24"/>
  <c r="AM39" i="24"/>
  <c r="AN39" i="24"/>
  <c r="AO39" i="24"/>
  <c r="AS39" i="24"/>
  <c r="AT39" i="24"/>
  <c r="AU39" i="24"/>
  <c r="BB39" i="24"/>
  <c r="BC39" i="24"/>
  <c r="BD39" i="24"/>
  <c r="BF39" i="24"/>
  <c r="BH39" i="24"/>
  <c r="BX39" i="24"/>
  <c r="BY39" i="24"/>
  <c r="F98" i="26" s="1"/>
  <c r="CM39" i="24"/>
  <c r="CN39" i="24"/>
  <c r="CO39" i="24" s="1"/>
  <c r="DB39" i="24"/>
  <c r="DC39" i="24"/>
  <c r="F99" i="26" s="1"/>
  <c r="DQ39" i="24"/>
  <c r="DR39" i="24"/>
  <c r="F100" i="26" s="1"/>
  <c r="EF39" i="24"/>
  <c r="EG39" i="24"/>
  <c r="EH39" i="24" s="1"/>
  <c r="EU39" i="24"/>
  <c r="EV39" i="24"/>
  <c r="FJ39" i="24"/>
  <c r="FL39" i="24"/>
  <c r="FY39" i="24"/>
  <c r="GN39" i="24"/>
  <c r="GO39" i="24"/>
  <c r="GP39" i="24" s="1"/>
  <c r="HH39" i="24"/>
  <c r="HI39" i="24"/>
  <c r="HM39" i="24"/>
  <c r="IO39" i="24"/>
  <c r="IP39" i="24"/>
  <c r="JD39" i="24"/>
  <c r="JL39" i="24"/>
  <c r="JP39" i="24"/>
  <c r="JT39" i="24"/>
  <c r="JX39" i="24"/>
  <c r="KB39" i="24"/>
  <c r="KF39" i="24"/>
  <c r="KU39" i="24"/>
  <c r="KV39" i="24"/>
  <c r="KW39" i="24"/>
  <c r="LA39" i="24"/>
  <c r="LE39" i="24"/>
  <c r="LI39" i="24"/>
  <c r="LW39" i="24"/>
  <c r="LX39" i="24"/>
  <c r="LY39" i="24"/>
  <c r="MC39" i="24"/>
  <c r="MG39" i="24"/>
  <c r="MK39" i="24"/>
  <c r="MY39" i="24"/>
  <c r="MZ39" i="24"/>
  <c r="NA39" i="24"/>
  <c r="NC39" i="24"/>
  <c r="NN39" i="24"/>
  <c r="NR39" i="24"/>
  <c r="NV39" i="24"/>
  <c r="NX39" i="24"/>
  <c r="OR39" i="24"/>
  <c r="PP39" i="24"/>
  <c r="PQ39" i="24"/>
  <c r="QG39" i="24"/>
  <c r="QH39" i="24"/>
  <c r="QL39" i="24"/>
  <c r="AG40" i="24"/>
  <c r="AH40" i="24"/>
  <c r="AI40" i="24"/>
  <c r="AM40" i="24"/>
  <c r="AN40" i="24"/>
  <c r="AO40" i="24"/>
  <c r="AS40" i="24"/>
  <c r="AT40" i="24"/>
  <c r="AU40" i="24"/>
  <c r="BB40" i="24"/>
  <c r="BC40" i="24"/>
  <c r="BD40" i="24"/>
  <c r="BF40" i="24"/>
  <c r="E138" i="2" s="1"/>
  <c r="BH40" i="24"/>
  <c r="BX40" i="24"/>
  <c r="BY40" i="24"/>
  <c r="G98" i="26" s="1"/>
  <c r="CM40" i="24"/>
  <c r="CN40" i="24"/>
  <c r="CO40" i="24" s="1"/>
  <c r="DB40" i="24"/>
  <c r="DC40" i="24"/>
  <c r="DQ40" i="24"/>
  <c r="DR40" i="24"/>
  <c r="G100" i="26" s="1"/>
  <c r="EF40" i="24"/>
  <c r="EG40" i="24"/>
  <c r="EH40" i="24" s="1"/>
  <c r="EU40" i="24"/>
  <c r="EV40" i="24"/>
  <c r="FJ40" i="24"/>
  <c r="FL40" i="24"/>
  <c r="FY40" i="24"/>
  <c r="GN40" i="24"/>
  <c r="GO40" i="24"/>
  <c r="GP40" i="24" s="1"/>
  <c r="HH40" i="24"/>
  <c r="HI40" i="24"/>
  <c r="HM40" i="24"/>
  <c r="IO40" i="24"/>
  <c r="IP40" i="24"/>
  <c r="JD40" i="24"/>
  <c r="JL40" i="24"/>
  <c r="JP40" i="24"/>
  <c r="JT40" i="24"/>
  <c r="JX40" i="24"/>
  <c r="KB40" i="24"/>
  <c r="KF40" i="24"/>
  <c r="KU40" i="24"/>
  <c r="KV40" i="24"/>
  <c r="KW40" i="24"/>
  <c r="LA40" i="24"/>
  <c r="LE40" i="24"/>
  <c r="LI40" i="24"/>
  <c r="LW40" i="24"/>
  <c r="LX40" i="24"/>
  <c r="LY40" i="24"/>
  <c r="MC40" i="24"/>
  <c r="MG40" i="24"/>
  <c r="MK40" i="24"/>
  <c r="MY40" i="24"/>
  <c r="MZ40" i="24"/>
  <c r="NA40" i="24"/>
  <c r="NC40" i="24"/>
  <c r="NN40" i="24"/>
  <c r="NR40" i="24"/>
  <c r="NV40" i="24"/>
  <c r="NX40" i="24"/>
  <c r="OR40" i="24"/>
  <c r="PP40" i="24"/>
  <c r="PQ40" i="24"/>
  <c r="QG40" i="24"/>
  <c r="QH40" i="24"/>
  <c r="QL40" i="24"/>
  <c r="AG41" i="24"/>
  <c r="AH41" i="24"/>
  <c r="AI41" i="24"/>
  <c r="AM41" i="24"/>
  <c r="AN41" i="24"/>
  <c r="AO41" i="24"/>
  <c r="AS41" i="24"/>
  <c r="AT41" i="24"/>
  <c r="AU41" i="24"/>
  <c r="BB41" i="24"/>
  <c r="BC41" i="24"/>
  <c r="BD41" i="24"/>
  <c r="BF41" i="24"/>
  <c r="BH41" i="24"/>
  <c r="BX41" i="24"/>
  <c r="BY41" i="24"/>
  <c r="H98" i="26" s="1"/>
  <c r="CM41" i="24"/>
  <c r="CO41" i="24"/>
  <c r="DB41" i="24"/>
  <c r="DC41" i="24"/>
  <c r="H99" i="26" s="1"/>
  <c r="DQ41" i="24"/>
  <c r="DR41" i="24"/>
  <c r="H100" i="26" s="1"/>
  <c r="EF41" i="24"/>
  <c r="EG41" i="24"/>
  <c r="EH41" i="24" s="1"/>
  <c r="EU41" i="24"/>
  <c r="EV41" i="24"/>
  <c r="FJ41" i="24"/>
  <c r="FL41" i="24"/>
  <c r="FY41" i="24"/>
  <c r="GN41" i="24"/>
  <c r="GO41" i="24"/>
  <c r="GP41" i="24" s="1"/>
  <c r="HH41" i="24"/>
  <c r="HI41" i="24"/>
  <c r="HM41" i="24"/>
  <c r="IO41" i="24"/>
  <c r="IP41" i="24"/>
  <c r="JD41" i="24"/>
  <c r="JL41" i="24"/>
  <c r="JP41" i="24"/>
  <c r="JT41" i="24"/>
  <c r="JX41" i="24"/>
  <c r="KB41" i="24"/>
  <c r="KF41" i="24"/>
  <c r="KU41" i="24"/>
  <c r="KV41" i="24"/>
  <c r="KW41" i="24"/>
  <c r="LA41" i="24"/>
  <c r="LE41" i="24"/>
  <c r="LI41" i="24"/>
  <c r="LW41" i="24"/>
  <c r="LX41" i="24"/>
  <c r="LY41" i="24"/>
  <c r="MC41" i="24"/>
  <c r="MG41" i="24"/>
  <c r="MK41" i="24"/>
  <c r="MY41" i="24"/>
  <c r="MZ41" i="24"/>
  <c r="NA41" i="24"/>
  <c r="NC41" i="24"/>
  <c r="NN41" i="24"/>
  <c r="NR41" i="24"/>
  <c r="NV41" i="24"/>
  <c r="NX41" i="24"/>
  <c r="OR41" i="24"/>
  <c r="PP41" i="24"/>
  <c r="PQ41" i="24"/>
  <c r="QG41" i="24"/>
  <c r="QH41" i="24"/>
  <c r="QL41" i="24"/>
  <c r="AG42" i="24"/>
  <c r="AH42" i="24"/>
  <c r="AI42" i="24"/>
  <c r="AM42" i="24"/>
  <c r="AN42" i="24"/>
  <c r="AO42" i="24"/>
  <c r="AS42" i="24"/>
  <c r="AT42" i="24"/>
  <c r="AU42" i="24"/>
  <c r="BC42" i="24"/>
  <c r="BD42" i="24"/>
  <c r="BF42" i="24"/>
  <c r="BH42" i="24"/>
  <c r="BX42" i="24"/>
  <c r="BY42" i="24"/>
  <c r="I98" i="26" s="1"/>
  <c r="CM42" i="24"/>
  <c r="CN42" i="24"/>
  <c r="CO42" i="24" s="1"/>
  <c r="DB42" i="24"/>
  <c r="DC42" i="24"/>
  <c r="I99" i="26" s="1"/>
  <c r="DQ42" i="24"/>
  <c r="DR42" i="24"/>
  <c r="I100" i="26" s="1"/>
  <c r="EF42" i="24"/>
  <c r="EG42" i="24"/>
  <c r="EH42" i="24" s="1"/>
  <c r="EU42" i="24"/>
  <c r="EV42" i="24"/>
  <c r="FJ42" i="24"/>
  <c r="FL42" i="24"/>
  <c r="FY42" i="24"/>
  <c r="GN42" i="24"/>
  <c r="GO42" i="24"/>
  <c r="GP42" i="24" s="1"/>
  <c r="P38" i="25"/>
  <c r="HM42" i="24"/>
  <c r="IO42" i="24"/>
  <c r="IP42" i="24"/>
  <c r="JD42" i="24"/>
  <c r="JL42" i="24"/>
  <c r="JP42" i="24"/>
  <c r="JT42" i="24"/>
  <c r="JX42" i="24"/>
  <c r="KB42" i="24"/>
  <c r="KF42" i="24"/>
  <c r="KU42" i="24"/>
  <c r="KV42" i="24"/>
  <c r="KW42" i="24"/>
  <c r="LA42" i="24"/>
  <c r="LE42" i="24"/>
  <c r="LI42" i="24"/>
  <c r="LW42" i="24"/>
  <c r="LX42" i="24"/>
  <c r="LY42" i="24"/>
  <c r="MC42" i="24"/>
  <c r="MG42" i="24"/>
  <c r="MK42" i="24"/>
  <c r="MY42" i="24"/>
  <c r="MZ42" i="24"/>
  <c r="NA42" i="24"/>
  <c r="NC42" i="24"/>
  <c r="NN42" i="24"/>
  <c r="NR42" i="24"/>
  <c r="NV42" i="24"/>
  <c r="NX42" i="24"/>
  <c r="OR42" i="24"/>
  <c r="PP42" i="24"/>
  <c r="PQ42" i="24"/>
  <c r="QG42" i="24"/>
  <c r="QH42" i="24"/>
  <c r="QL42" i="24"/>
  <c r="AG43" i="24"/>
  <c r="AH43" i="24"/>
  <c r="AI43" i="24"/>
  <c r="AM43" i="24"/>
  <c r="AN43" i="24"/>
  <c r="AO43" i="24"/>
  <c r="AS43" i="24"/>
  <c r="AT43" i="24"/>
  <c r="AU43" i="24"/>
  <c r="FJ43" i="24"/>
  <c r="FL43" i="24"/>
  <c r="AG44" i="24"/>
  <c r="AH44" i="24"/>
  <c r="AI44" i="24"/>
  <c r="AM44" i="24"/>
  <c r="AN44" i="24"/>
  <c r="AO44" i="24"/>
  <c r="AS44" i="24"/>
  <c r="AT44" i="24"/>
  <c r="AU44" i="24"/>
  <c r="BB44" i="24"/>
  <c r="BC44" i="24"/>
  <c r="BD44" i="24"/>
  <c r="BF44" i="24"/>
  <c r="BH44" i="24"/>
  <c r="BX44" i="24"/>
  <c r="BY44" i="24"/>
  <c r="K98" i="26" s="1"/>
  <c r="CM44" i="24"/>
  <c r="CN44" i="24"/>
  <c r="CO44" i="24" s="1"/>
  <c r="DB44" i="24"/>
  <c r="DC44" i="24"/>
  <c r="DQ44" i="24"/>
  <c r="DR44" i="24"/>
  <c r="K100" i="26" s="1"/>
  <c r="EF44" i="24"/>
  <c r="EG44" i="24"/>
  <c r="EH44" i="24" s="1"/>
  <c r="EU44" i="24"/>
  <c r="EV44" i="24"/>
  <c r="FJ44" i="24"/>
  <c r="FL44" i="24"/>
  <c r="FY44" i="24"/>
  <c r="GN44" i="24"/>
  <c r="GO44" i="24"/>
  <c r="GP44" i="24" s="1"/>
  <c r="HH44" i="24"/>
  <c r="HI44" i="24"/>
  <c r="HM44" i="24"/>
  <c r="IO44" i="24"/>
  <c r="IP44" i="24"/>
  <c r="JD44" i="24"/>
  <c r="JL44" i="24"/>
  <c r="JP44" i="24"/>
  <c r="JT44" i="24"/>
  <c r="JX44" i="24"/>
  <c r="KB44" i="24"/>
  <c r="KF44" i="24"/>
  <c r="KU44" i="24"/>
  <c r="KV44" i="24"/>
  <c r="KW44" i="24"/>
  <c r="LA44" i="24"/>
  <c r="LE44" i="24"/>
  <c r="LI44" i="24"/>
  <c r="LW44" i="24"/>
  <c r="LX44" i="24"/>
  <c r="LY44" i="24"/>
  <c r="MC44" i="24"/>
  <c r="MG44" i="24"/>
  <c r="MK44" i="24"/>
  <c r="MY44" i="24"/>
  <c r="MZ44" i="24"/>
  <c r="NA44" i="24"/>
  <c r="NC44" i="24"/>
  <c r="NN44" i="24"/>
  <c r="NR44" i="24"/>
  <c r="NV44" i="24"/>
  <c r="NX44" i="24"/>
  <c r="OR44" i="24"/>
  <c r="PP44" i="24"/>
  <c r="PQ44" i="24"/>
  <c r="QG44" i="24"/>
  <c r="QH44" i="24"/>
  <c r="QL44" i="24"/>
  <c r="AG45" i="24"/>
  <c r="AH45" i="24"/>
  <c r="AI45" i="24"/>
  <c r="AM45" i="24"/>
  <c r="AN45" i="24"/>
  <c r="AO45" i="24"/>
  <c r="AS45" i="24"/>
  <c r="AT45" i="24"/>
  <c r="AU45" i="24"/>
  <c r="BB45" i="24"/>
  <c r="BC45" i="24"/>
  <c r="BD45" i="24"/>
  <c r="BF45" i="24"/>
  <c r="BH45" i="24"/>
  <c r="BX45" i="24"/>
  <c r="BY45" i="24"/>
  <c r="L98" i="26" s="1"/>
  <c r="CM45" i="24"/>
  <c r="CN45" i="24"/>
  <c r="CO45" i="24" s="1"/>
  <c r="DB45" i="24"/>
  <c r="DC45" i="24"/>
  <c r="DQ45" i="24"/>
  <c r="DR45" i="24"/>
  <c r="L100" i="26" s="1"/>
  <c r="EF45" i="24"/>
  <c r="EG45" i="24"/>
  <c r="EH45" i="24" s="1"/>
  <c r="EU45" i="24"/>
  <c r="EV45" i="24"/>
  <c r="FJ45" i="24"/>
  <c r="FL45" i="24"/>
  <c r="FY45" i="24"/>
  <c r="GN45" i="24"/>
  <c r="GO45" i="24"/>
  <c r="GP45" i="24" s="1"/>
  <c r="HH45" i="24"/>
  <c r="HI45" i="24"/>
  <c r="HM45" i="24"/>
  <c r="IO45" i="24"/>
  <c r="IP45" i="24"/>
  <c r="JD45" i="24"/>
  <c r="JL45" i="24"/>
  <c r="JP45" i="24"/>
  <c r="JT45" i="24"/>
  <c r="JX45" i="24"/>
  <c r="KB45" i="24"/>
  <c r="KF45" i="24"/>
  <c r="KU45" i="24"/>
  <c r="KV45" i="24"/>
  <c r="KW45" i="24"/>
  <c r="LA45" i="24"/>
  <c r="LE45" i="24"/>
  <c r="LI45" i="24"/>
  <c r="LW45" i="24"/>
  <c r="LX45" i="24"/>
  <c r="LY45" i="24"/>
  <c r="MC45" i="24"/>
  <c r="MG45" i="24"/>
  <c r="MK45" i="24"/>
  <c r="MY45" i="24"/>
  <c r="MZ45" i="24"/>
  <c r="NA45" i="24"/>
  <c r="NC45" i="24"/>
  <c r="NN45" i="24"/>
  <c r="NR45" i="24"/>
  <c r="NV45" i="24"/>
  <c r="NX45" i="24"/>
  <c r="OR45" i="24"/>
  <c r="PP45" i="24"/>
  <c r="PQ45" i="24"/>
  <c r="QG45" i="24"/>
  <c r="QH45" i="24"/>
  <c r="QL45" i="24"/>
  <c r="AG46" i="24"/>
  <c r="AH46" i="24"/>
  <c r="AI46" i="24"/>
  <c r="AM46" i="24"/>
  <c r="AN46" i="24"/>
  <c r="AO46" i="24"/>
  <c r="AS46" i="24"/>
  <c r="AT46" i="24"/>
  <c r="AU46" i="24"/>
  <c r="BB46" i="24"/>
  <c r="BC46" i="24"/>
  <c r="BD46" i="24"/>
  <c r="BF46" i="24"/>
  <c r="BH46" i="24"/>
  <c r="BX46" i="24"/>
  <c r="BY46" i="24"/>
  <c r="M98" i="26" s="1"/>
  <c r="CM46" i="24"/>
  <c r="CN46" i="24"/>
  <c r="CO46" i="24" s="1"/>
  <c r="DB46" i="24"/>
  <c r="DC46" i="24"/>
  <c r="M99" i="26" s="1"/>
  <c r="DQ46" i="24"/>
  <c r="DR46" i="24"/>
  <c r="M100" i="26" s="1"/>
  <c r="EF46" i="24"/>
  <c r="EG46" i="24"/>
  <c r="EH46" i="24" s="1"/>
  <c r="EU46" i="24"/>
  <c r="EV46" i="24"/>
  <c r="FJ46" i="24"/>
  <c r="FL46" i="24"/>
  <c r="FY46" i="24"/>
  <c r="GN46" i="24"/>
  <c r="GO46" i="24"/>
  <c r="GP46" i="24" s="1"/>
  <c r="HH46" i="24"/>
  <c r="HI46" i="24"/>
  <c r="HM46" i="24"/>
  <c r="IO46" i="24"/>
  <c r="IP46" i="24"/>
  <c r="JD46" i="24"/>
  <c r="JL46" i="24"/>
  <c r="JP46" i="24"/>
  <c r="JT46" i="24"/>
  <c r="JX46" i="24"/>
  <c r="KB46" i="24"/>
  <c r="KF46" i="24"/>
  <c r="KU46" i="24"/>
  <c r="KV46" i="24"/>
  <c r="KW46" i="24"/>
  <c r="LA46" i="24"/>
  <c r="LE46" i="24"/>
  <c r="LI46" i="24"/>
  <c r="LW46" i="24"/>
  <c r="LX46" i="24"/>
  <c r="LY46" i="24"/>
  <c r="MC46" i="24"/>
  <c r="MG46" i="24"/>
  <c r="MK46" i="24"/>
  <c r="MY46" i="24"/>
  <c r="MZ46" i="24"/>
  <c r="NA46" i="24"/>
  <c r="NC46" i="24"/>
  <c r="NN46" i="24"/>
  <c r="NR46" i="24"/>
  <c r="NV46" i="24"/>
  <c r="NX46" i="24"/>
  <c r="OR46" i="24"/>
  <c r="PP46" i="24"/>
  <c r="PQ46" i="24"/>
  <c r="QG46" i="24"/>
  <c r="QH46" i="24"/>
  <c r="QL46" i="24"/>
  <c r="AG47" i="24"/>
  <c r="AH47" i="24"/>
  <c r="AI47" i="24"/>
  <c r="AM47" i="24"/>
  <c r="AN47" i="24"/>
  <c r="AO47" i="24"/>
  <c r="AS47" i="24"/>
  <c r="AT47" i="24"/>
  <c r="AU47" i="24"/>
  <c r="BB47" i="24"/>
  <c r="BC47" i="24"/>
  <c r="BD47" i="24"/>
  <c r="BF47" i="24"/>
  <c r="BH47" i="24"/>
  <c r="BX47" i="24"/>
  <c r="BY47" i="24"/>
  <c r="N98" i="26" s="1"/>
  <c r="CM47" i="24"/>
  <c r="CN47" i="24"/>
  <c r="CO47" i="24" s="1"/>
  <c r="DB47" i="24"/>
  <c r="DC47" i="24"/>
  <c r="N99" i="26" s="1"/>
  <c r="DQ47" i="24"/>
  <c r="DR47" i="24"/>
  <c r="N100" i="26" s="1"/>
  <c r="EF47" i="24"/>
  <c r="EG47" i="24"/>
  <c r="EH47" i="24" s="1"/>
  <c r="EU47" i="24"/>
  <c r="EV47" i="24"/>
  <c r="FJ47" i="24"/>
  <c r="FL47" i="24"/>
  <c r="FY47" i="24"/>
  <c r="GN47" i="24"/>
  <c r="GO47" i="24"/>
  <c r="GP47" i="24" s="1"/>
  <c r="HH47" i="24"/>
  <c r="HI47" i="24"/>
  <c r="HM47" i="24"/>
  <c r="IO47" i="24"/>
  <c r="IP47" i="24"/>
  <c r="JD47" i="24"/>
  <c r="JH47" i="24"/>
  <c r="JL47" i="24"/>
  <c r="JP47" i="24"/>
  <c r="JT47" i="24"/>
  <c r="JX47" i="24"/>
  <c r="KB47" i="24"/>
  <c r="KF47" i="24"/>
  <c r="KU47" i="24"/>
  <c r="KV47" i="24"/>
  <c r="KW47" i="24"/>
  <c r="LA47" i="24"/>
  <c r="LE47" i="24"/>
  <c r="LI47" i="24"/>
  <c r="LW47" i="24"/>
  <c r="LX47" i="24"/>
  <c r="LY47" i="24"/>
  <c r="MC47" i="24"/>
  <c r="MG47" i="24"/>
  <c r="MK47" i="24"/>
  <c r="MY47" i="24"/>
  <c r="MZ47" i="24"/>
  <c r="NA47" i="24"/>
  <c r="NC47" i="24"/>
  <c r="NN47" i="24"/>
  <c r="NR47" i="24"/>
  <c r="NV47" i="24"/>
  <c r="NX47" i="24"/>
  <c r="OR47" i="24"/>
  <c r="PP47" i="24"/>
  <c r="PQ47" i="24"/>
  <c r="QG47" i="24"/>
  <c r="QH47" i="24"/>
  <c r="QL47" i="24"/>
  <c r="AG48" i="24"/>
  <c r="AH48" i="24"/>
  <c r="AI48" i="24"/>
  <c r="AM48" i="24"/>
  <c r="AN48" i="24"/>
  <c r="AO48" i="24"/>
  <c r="AS48" i="24"/>
  <c r="AT48" i="24"/>
  <c r="AU48" i="24"/>
  <c r="BB48" i="24"/>
  <c r="BC48" i="24"/>
  <c r="BD48" i="24"/>
  <c r="BF48" i="24"/>
  <c r="BH48" i="24"/>
  <c r="BX48" i="24"/>
  <c r="BY48" i="24"/>
  <c r="O98" i="26" s="1"/>
  <c r="CM48" i="24"/>
  <c r="CN48" i="24"/>
  <c r="CO48" i="24" s="1"/>
  <c r="DB48" i="24"/>
  <c r="DC48" i="24"/>
  <c r="O99" i="26" s="1"/>
  <c r="DQ48" i="24"/>
  <c r="DR48" i="24"/>
  <c r="O100" i="26" s="1"/>
  <c r="EF48" i="24"/>
  <c r="EG48" i="24"/>
  <c r="EH48" i="24" s="1"/>
  <c r="EU48" i="24"/>
  <c r="EV48" i="24"/>
  <c r="FJ48" i="24"/>
  <c r="FL48" i="24"/>
  <c r="FY48" i="24"/>
  <c r="GN48" i="24"/>
  <c r="GO48" i="24"/>
  <c r="GP48" i="24" s="1"/>
  <c r="HH48" i="24"/>
  <c r="HI48" i="24"/>
  <c r="HM48" i="24"/>
  <c r="IO48" i="24"/>
  <c r="IP48" i="24"/>
  <c r="JD48" i="24"/>
  <c r="JH48" i="24"/>
  <c r="JL48" i="24"/>
  <c r="JP48" i="24"/>
  <c r="JT48" i="24"/>
  <c r="JX48" i="24"/>
  <c r="KB48" i="24"/>
  <c r="KF48" i="24"/>
  <c r="KU48" i="24"/>
  <c r="KV48" i="24"/>
  <c r="KW48" i="24"/>
  <c r="LA48" i="24"/>
  <c r="LE48" i="24"/>
  <c r="LI48" i="24"/>
  <c r="LW48" i="24"/>
  <c r="LX48" i="24"/>
  <c r="LY48" i="24"/>
  <c r="MC48" i="24"/>
  <c r="MG48" i="24"/>
  <c r="MK48" i="24"/>
  <c r="MY48" i="24"/>
  <c r="MZ48" i="24"/>
  <c r="NA48" i="24"/>
  <c r="NC48" i="24"/>
  <c r="NN48" i="24"/>
  <c r="NR48" i="24"/>
  <c r="NV48" i="24"/>
  <c r="NX48" i="24"/>
  <c r="OR48" i="24"/>
  <c r="PP48" i="24"/>
  <c r="PQ48" i="24"/>
  <c r="QG48" i="24"/>
  <c r="QH48" i="24"/>
  <c r="QL48" i="24"/>
  <c r="AG49" i="24"/>
  <c r="AH49" i="24"/>
  <c r="AI49" i="24"/>
  <c r="AM49" i="24"/>
  <c r="AN49" i="24"/>
  <c r="AO49" i="24"/>
  <c r="AS49" i="24"/>
  <c r="AT49" i="24"/>
  <c r="AU49" i="24"/>
  <c r="BB49" i="24"/>
  <c r="BC49" i="24"/>
  <c r="BD49" i="24"/>
  <c r="BF49" i="24"/>
  <c r="BH49" i="24"/>
  <c r="BX49" i="24"/>
  <c r="BY49" i="24"/>
  <c r="P98" i="26" s="1"/>
  <c r="CM49" i="24"/>
  <c r="CN49" i="24"/>
  <c r="CO49" i="24" s="1"/>
  <c r="DB49" i="24"/>
  <c r="DC49" i="24"/>
  <c r="P99" i="26" s="1"/>
  <c r="DQ49" i="24"/>
  <c r="DR49" i="24"/>
  <c r="P100" i="26" s="1"/>
  <c r="EF49" i="24"/>
  <c r="EG49" i="24"/>
  <c r="EH49" i="24" s="1"/>
  <c r="EU49" i="24"/>
  <c r="EV49" i="24"/>
  <c r="FJ49" i="24"/>
  <c r="FL49" i="24"/>
  <c r="FY49" i="24"/>
  <c r="GN49" i="24"/>
  <c r="GO49" i="24"/>
  <c r="GP49" i="24" s="1"/>
  <c r="HH49" i="24"/>
  <c r="HI49" i="24"/>
  <c r="HM49" i="24"/>
  <c r="IO49" i="24"/>
  <c r="IP49" i="24"/>
  <c r="JD49" i="24"/>
  <c r="JH49" i="24"/>
  <c r="JL49" i="24"/>
  <c r="JP49" i="24"/>
  <c r="JT49" i="24"/>
  <c r="JX49" i="24"/>
  <c r="KB49" i="24"/>
  <c r="KF49" i="24"/>
  <c r="KU49" i="24"/>
  <c r="KV49" i="24"/>
  <c r="KW49" i="24"/>
  <c r="LA49" i="24"/>
  <c r="LE49" i="24"/>
  <c r="LI49" i="24"/>
  <c r="LW49" i="24"/>
  <c r="LX49" i="24"/>
  <c r="LY49" i="24"/>
  <c r="MC49" i="24"/>
  <c r="MG49" i="24"/>
  <c r="MK49" i="24"/>
  <c r="MY49" i="24"/>
  <c r="MZ49" i="24"/>
  <c r="NA49" i="24"/>
  <c r="NC49" i="24"/>
  <c r="NN49" i="24"/>
  <c r="NR49" i="24"/>
  <c r="NV49" i="24"/>
  <c r="NX49" i="24"/>
  <c r="OR49" i="24"/>
  <c r="PP49" i="24"/>
  <c r="PQ49" i="24"/>
  <c r="QG49" i="24"/>
  <c r="QH49" i="24"/>
  <c r="QL49" i="24"/>
  <c r="AG50" i="24"/>
  <c r="AH50" i="24"/>
  <c r="AI50" i="24"/>
  <c r="AM50" i="24"/>
  <c r="AN50" i="24"/>
  <c r="AO50" i="24"/>
  <c r="AS50" i="24"/>
  <c r="AT50" i="24"/>
  <c r="AU50" i="24"/>
  <c r="BB50" i="24"/>
  <c r="BC50" i="24"/>
  <c r="BD50" i="24"/>
  <c r="BF50" i="24"/>
  <c r="BH50" i="24"/>
  <c r="BX50" i="24"/>
  <c r="BY50" i="24"/>
  <c r="Q98" i="26" s="1"/>
  <c r="CM50" i="24"/>
  <c r="CN50" i="24"/>
  <c r="CO50" i="24" s="1"/>
  <c r="DB50" i="24"/>
  <c r="DC50" i="24"/>
  <c r="Q99" i="26" s="1"/>
  <c r="DQ50" i="24"/>
  <c r="DR50" i="24"/>
  <c r="Q100" i="26" s="1"/>
  <c r="EF50" i="24"/>
  <c r="EG50" i="24"/>
  <c r="EH50" i="24" s="1"/>
  <c r="EU50" i="24"/>
  <c r="EV50" i="24"/>
  <c r="Q101" i="26" s="1"/>
  <c r="FJ50" i="24"/>
  <c r="FL50" i="24"/>
  <c r="FY50" i="24"/>
  <c r="GN50" i="24"/>
  <c r="GO50" i="24"/>
  <c r="GP50" i="24" s="1"/>
  <c r="HH50" i="24"/>
  <c r="HI50" i="24"/>
  <c r="Q103" i="26" s="1"/>
  <c r="HM50" i="24"/>
  <c r="IO50" i="24"/>
  <c r="IP50" i="24"/>
  <c r="JD50" i="24"/>
  <c r="JH50" i="24"/>
  <c r="JL50" i="24"/>
  <c r="JP50" i="24"/>
  <c r="JT50" i="24"/>
  <c r="JX50" i="24"/>
  <c r="KB50" i="24"/>
  <c r="KF50" i="24"/>
  <c r="KU50" i="24"/>
  <c r="KV50" i="24"/>
  <c r="KW50" i="24"/>
  <c r="LA50" i="24"/>
  <c r="LE50" i="24"/>
  <c r="LI50" i="24"/>
  <c r="LW50" i="24"/>
  <c r="LX50" i="24"/>
  <c r="LY50" i="24"/>
  <c r="MC50" i="24"/>
  <c r="MG50" i="24"/>
  <c r="MK50" i="24"/>
  <c r="MY50" i="24"/>
  <c r="MZ50" i="24"/>
  <c r="NA50" i="24"/>
  <c r="NC50" i="24"/>
  <c r="NN50" i="24"/>
  <c r="NR50" i="24"/>
  <c r="NV50" i="24"/>
  <c r="NX50" i="24"/>
  <c r="OR50" i="24"/>
  <c r="PP50" i="24"/>
  <c r="PQ50" i="24"/>
  <c r="QG50" i="24"/>
  <c r="QH50" i="24"/>
  <c r="QL50" i="24"/>
  <c r="AG51" i="24"/>
  <c r="AH51" i="24"/>
  <c r="AI51" i="24"/>
  <c r="AM51" i="24"/>
  <c r="AN51" i="24"/>
  <c r="AO51" i="24"/>
  <c r="AS51" i="24"/>
  <c r="AT51" i="24"/>
  <c r="AU51" i="24"/>
  <c r="BB51" i="24"/>
  <c r="BC51" i="24"/>
  <c r="BD51" i="24"/>
  <c r="BF51" i="24"/>
  <c r="BH51" i="24"/>
  <c r="BX51" i="24"/>
  <c r="BY51" i="24"/>
  <c r="R98" i="26" s="1"/>
  <c r="CM51" i="24"/>
  <c r="CN51" i="24"/>
  <c r="CO51" i="24" s="1"/>
  <c r="DB51" i="24"/>
  <c r="DC51" i="24"/>
  <c r="R99" i="26" s="1"/>
  <c r="DQ51" i="24"/>
  <c r="DR51" i="24"/>
  <c r="R100" i="26" s="1"/>
  <c r="EF51" i="24"/>
  <c r="EG51" i="24"/>
  <c r="EH51" i="24" s="1"/>
  <c r="EU51" i="24"/>
  <c r="EV51" i="24"/>
  <c r="R101" i="26" s="1"/>
  <c r="FJ51" i="24"/>
  <c r="FL51" i="24"/>
  <c r="FY51" i="24"/>
  <c r="GN51" i="24"/>
  <c r="GO51" i="24"/>
  <c r="GP51" i="24" s="1"/>
  <c r="HH51" i="24"/>
  <c r="HI51" i="24"/>
  <c r="R103" i="26" s="1"/>
  <c r="HM51" i="24"/>
  <c r="IO51" i="24"/>
  <c r="IP51" i="24"/>
  <c r="JD51" i="24"/>
  <c r="JH51" i="24"/>
  <c r="JL51" i="24"/>
  <c r="JP51" i="24"/>
  <c r="JT51" i="24"/>
  <c r="JX51" i="24"/>
  <c r="KB51" i="24"/>
  <c r="KF51" i="24"/>
  <c r="KU51" i="24"/>
  <c r="KV51" i="24"/>
  <c r="KW51" i="24"/>
  <c r="LA51" i="24"/>
  <c r="LE51" i="24"/>
  <c r="LI51" i="24"/>
  <c r="LW51" i="24"/>
  <c r="LX51" i="24"/>
  <c r="LY51" i="24"/>
  <c r="MC51" i="24"/>
  <c r="MG51" i="24"/>
  <c r="MK51" i="24"/>
  <c r="MY51" i="24"/>
  <c r="MZ51" i="24"/>
  <c r="NA51" i="24"/>
  <c r="NC51" i="24"/>
  <c r="NN51" i="24"/>
  <c r="NR51" i="24"/>
  <c r="NV51" i="24"/>
  <c r="NX51" i="24"/>
  <c r="OR51" i="24"/>
  <c r="PP51" i="24"/>
  <c r="PQ51" i="24"/>
  <c r="QG51" i="24"/>
  <c r="QH51" i="24"/>
  <c r="QL51" i="24"/>
  <c r="AG52" i="24"/>
  <c r="AH52" i="24"/>
  <c r="AI52" i="24"/>
  <c r="AM52" i="24"/>
  <c r="AN52" i="24"/>
  <c r="AO52" i="24"/>
  <c r="AS52" i="24"/>
  <c r="AT52" i="24"/>
  <c r="AU52" i="24"/>
  <c r="BB52" i="24"/>
  <c r="BC52" i="24"/>
  <c r="BD52" i="24"/>
  <c r="BF52" i="24"/>
  <c r="BH52" i="24"/>
  <c r="BX52" i="24"/>
  <c r="BY52" i="24"/>
  <c r="S98" i="26" s="1"/>
  <c r="CM52" i="24"/>
  <c r="CN52" i="24"/>
  <c r="CO52" i="24" s="1"/>
  <c r="DB52" i="24"/>
  <c r="DC52" i="24"/>
  <c r="S99" i="26" s="1"/>
  <c r="DQ52" i="24"/>
  <c r="DR52" i="24"/>
  <c r="S100" i="26" s="1"/>
  <c r="EF52" i="24"/>
  <c r="EG52" i="24"/>
  <c r="EH52" i="24" s="1"/>
  <c r="EU52" i="24"/>
  <c r="EV52" i="24"/>
  <c r="S101" i="26" s="1"/>
  <c r="FY52" i="24"/>
  <c r="GN52" i="24"/>
  <c r="GO52" i="24"/>
  <c r="GP52" i="24" s="1"/>
  <c r="HH52" i="24"/>
  <c r="HI52" i="24"/>
  <c r="S103" i="26" s="1"/>
  <c r="HM52" i="24"/>
  <c r="IO52" i="24"/>
  <c r="IP52" i="24"/>
  <c r="JD52" i="24"/>
  <c r="JH52" i="24"/>
  <c r="JL52" i="24"/>
  <c r="JP52" i="24"/>
  <c r="JT52" i="24"/>
  <c r="JX52" i="24"/>
  <c r="KB52" i="24"/>
  <c r="KF52" i="24"/>
  <c r="KU52" i="24"/>
  <c r="KV52" i="24"/>
  <c r="KW52" i="24"/>
  <c r="LA52" i="24"/>
  <c r="LE52" i="24"/>
  <c r="LI52" i="24"/>
  <c r="LW52" i="24"/>
  <c r="LX52" i="24"/>
  <c r="LY52" i="24"/>
  <c r="MC52" i="24"/>
  <c r="MG52" i="24"/>
  <c r="MK52" i="24"/>
  <c r="MY52" i="24"/>
  <c r="MZ52" i="24"/>
  <c r="NA52" i="24"/>
  <c r="NC52" i="24"/>
  <c r="NN52" i="24"/>
  <c r="NR52" i="24"/>
  <c r="NV52" i="24"/>
  <c r="NX52" i="24"/>
  <c r="OR52" i="24"/>
  <c r="PP52" i="24"/>
  <c r="PQ52" i="24"/>
  <c r="QG52" i="24"/>
  <c r="QH52" i="24"/>
  <c r="QL52" i="24"/>
  <c r="AG53" i="24"/>
  <c r="AH53" i="24"/>
  <c r="AI53" i="24"/>
  <c r="AM53" i="24"/>
  <c r="AN53" i="24"/>
  <c r="AO53" i="24"/>
  <c r="AS53" i="24"/>
  <c r="AT53" i="24"/>
  <c r="AU53" i="24"/>
  <c r="BB53" i="24"/>
  <c r="BC53" i="24"/>
  <c r="BD53" i="24"/>
  <c r="BF53" i="24"/>
  <c r="BH53" i="24"/>
  <c r="BH86" i="24" s="1"/>
  <c r="BX53" i="24"/>
  <c r="BY53" i="24"/>
  <c r="T98" i="26" s="1"/>
  <c r="CM53" i="24"/>
  <c r="CN53" i="24"/>
  <c r="CO53" i="24" s="1"/>
  <c r="DB53" i="24"/>
  <c r="DC53" i="24"/>
  <c r="DD53" i="24" s="1"/>
  <c r="DQ53" i="24"/>
  <c r="DR53" i="24"/>
  <c r="T100" i="26" s="1"/>
  <c r="EF53" i="24"/>
  <c r="EG53" i="24"/>
  <c r="EH53" i="24" s="1"/>
  <c r="EU53" i="24"/>
  <c r="EV53" i="24"/>
  <c r="T101" i="26" s="1"/>
  <c r="FY53" i="24"/>
  <c r="GN53" i="24"/>
  <c r="GO53" i="24"/>
  <c r="GP53" i="24" s="1"/>
  <c r="HH53" i="24"/>
  <c r="HI53" i="24"/>
  <c r="T103" i="26" s="1"/>
  <c r="HM53" i="24"/>
  <c r="IO53" i="24"/>
  <c r="IP53" i="24"/>
  <c r="JD53" i="24"/>
  <c r="JH53" i="24"/>
  <c r="JL53" i="24"/>
  <c r="JP53" i="24"/>
  <c r="JT53" i="24"/>
  <c r="JX53" i="24"/>
  <c r="KB53" i="24"/>
  <c r="KF53" i="24"/>
  <c r="KU53" i="24"/>
  <c r="KV53" i="24"/>
  <c r="KW53" i="24"/>
  <c r="LA53" i="24"/>
  <c r="LE53" i="24"/>
  <c r="LI53" i="24"/>
  <c r="LW53" i="24"/>
  <c r="LX53" i="24"/>
  <c r="LY53" i="24"/>
  <c r="MC53" i="24"/>
  <c r="MG53" i="24"/>
  <c r="MK53" i="24"/>
  <c r="MY53" i="24"/>
  <c r="MZ53" i="24"/>
  <c r="NA53" i="24"/>
  <c r="NC53" i="24"/>
  <c r="NN53" i="24"/>
  <c r="NR53" i="24"/>
  <c r="NV53" i="24"/>
  <c r="NX53" i="24"/>
  <c r="OR53" i="24"/>
  <c r="PP53" i="24"/>
  <c r="PQ53" i="24"/>
  <c r="QG53" i="24"/>
  <c r="QH53" i="24"/>
  <c r="QL53" i="24"/>
  <c r="AG54" i="24"/>
  <c r="AH54" i="24"/>
  <c r="AI54" i="24"/>
  <c r="AM54" i="24"/>
  <c r="AN54" i="24"/>
  <c r="AO54" i="24"/>
  <c r="AS54" i="24"/>
  <c r="AT54" i="24"/>
  <c r="AU54" i="24"/>
  <c r="BB54" i="24"/>
  <c r="BC54" i="24"/>
  <c r="BD54" i="24"/>
  <c r="BF54" i="24"/>
  <c r="BH54" i="24"/>
  <c r="BX54" i="24"/>
  <c r="BY54" i="24"/>
  <c r="U98" i="26" s="1"/>
  <c r="CM54" i="24"/>
  <c r="CN54" i="24"/>
  <c r="CO54" i="24" s="1"/>
  <c r="DB54" i="24"/>
  <c r="DC54" i="24"/>
  <c r="DD54" i="24" s="1"/>
  <c r="DQ54" i="24"/>
  <c r="DR54" i="24"/>
  <c r="U100" i="26" s="1"/>
  <c r="EF54" i="24"/>
  <c r="EG54" i="24"/>
  <c r="EH54" i="24" s="1"/>
  <c r="EU54" i="24"/>
  <c r="EV54" i="24"/>
  <c r="U101" i="26" s="1"/>
  <c r="FY54" i="24"/>
  <c r="GN54" i="24"/>
  <c r="GO54" i="24"/>
  <c r="GP54" i="24" s="1"/>
  <c r="HH54" i="24"/>
  <c r="HI54" i="24"/>
  <c r="U103" i="26" s="1"/>
  <c r="HM54" i="24"/>
  <c r="IO54" i="24"/>
  <c r="IP54" i="24"/>
  <c r="JD54" i="24"/>
  <c r="JH54" i="24"/>
  <c r="JL54" i="24"/>
  <c r="JP54" i="24"/>
  <c r="JT54" i="24"/>
  <c r="JX54" i="24"/>
  <c r="KB54" i="24"/>
  <c r="KF54" i="24"/>
  <c r="KU54" i="24"/>
  <c r="KV54" i="24"/>
  <c r="KW54" i="24"/>
  <c r="LA54" i="24"/>
  <c r="LE54" i="24"/>
  <c r="LI54" i="24"/>
  <c r="LW54" i="24"/>
  <c r="LX54" i="24"/>
  <c r="LY54" i="24"/>
  <c r="MG54" i="24"/>
  <c r="MK54" i="24"/>
  <c r="MY54" i="24"/>
  <c r="MZ54" i="24"/>
  <c r="NA54" i="24"/>
  <c r="NC54" i="24"/>
  <c r="NN54" i="24"/>
  <c r="NR54" i="24"/>
  <c r="NV54" i="24"/>
  <c r="NX54" i="24"/>
  <c r="OR54" i="24"/>
  <c r="PP54" i="24"/>
  <c r="PQ54" i="24"/>
  <c r="QG54" i="24"/>
  <c r="QH54" i="24"/>
  <c r="QL54" i="24"/>
  <c r="AG55" i="24"/>
  <c r="AH55" i="24"/>
  <c r="AI55" i="24"/>
  <c r="AM55" i="24"/>
  <c r="AN55" i="24"/>
  <c r="AO55" i="24"/>
  <c r="AS55" i="24"/>
  <c r="AT55" i="24"/>
  <c r="AU55" i="24"/>
  <c r="BB55" i="24"/>
  <c r="BC55" i="24"/>
  <c r="BD55" i="24"/>
  <c r="BF55" i="24"/>
  <c r="BH55" i="24"/>
  <c r="BX55" i="24"/>
  <c r="BY55" i="24"/>
  <c r="V98" i="26" s="1"/>
  <c r="CM55" i="24"/>
  <c r="CN55" i="24"/>
  <c r="CO55" i="24" s="1"/>
  <c r="DB55" i="24"/>
  <c r="DC55" i="24"/>
  <c r="DD55" i="24" s="1"/>
  <c r="DQ55" i="24"/>
  <c r="DR55" i="24"/>
  <c r="V100" i="26" s="1"/>
  <c r="EF55" i="24"/>
  <c r="EG55" i="24"/>
  <c r="EH55" i="24" s="1"/>
  <c r="EU55" i="24"/>
  <c r="EV55" i="24"/>
  <c r="V101" i="26" s="1"/>
  <c r="FY55" i="24"/>
  <c r="GN55" i="24"/>
  <c r="GO55" i="24"/>
  <c r="GP55" i="24" s="1"/>
  <c r="HH55" i="24"/>
  <c r="HI55" i="24"/>
  <c r="V103" i="26" s="1"/>
  <c r="HM55" i="24"/>
  <c r="IO55" i="24"/>
  <c r="IP55" i="24"/>
  <c r="JD55" i="24"/>
  <c r="JL55" i="24"/>
  <c r="JP55" i="24"/>
  <c r="JT55" i="24"/>
  <c r="JX55" i="24"/>
  <c r="KB55" i="24"/>
  <c r="KF55" i="24"/>
  <c r="KU55" i="24"/>
  <c r="KV55" i="24"/>
  <c r="KW55" i="24"/>
  <c r="LA55" i="24"/>
  <c r="LE55" i="24"/>
  <c r="LI55" i="24"/>
  <c r="LW55" i="24"/>
  <c r="LX55" i="24"/>
  <c r="LY55" i="24"/>
  <c r="MG55" i="24"/>
  <c r="MK55" i="24"/>
  <c r="MY55" i="24"/>
  <c r="MZ55" i="24"/>
  <c r="NA55" i="24"/>
  <c r="NC55" i="24"/>
  <c r="NN55" i="24"/>
  <c r="NR55" i="24"/>
  <c r="NV55" i="24"/>
  <c r="NX55" i="24"/>
  <c r="OR55" i="24"/>
  <c r="PP55" i="24"/>
  <c r="PQ55" i="24"/>
  <c r="QG55" i="24"/>
  <c r="QH55" i="24"/>
  <c r="QL55" i="24"/>
  <c r="AG56" i="24"/>
  <c r="AH56" i="24"/>
  <c r="AI56" i="24"/>
  <c r="AM56" i="24"/>
  <c r="AN56" i="24"/>
  <c r="AO56" i="24"/>
  <c r="AS56" i="24"/>
  <c r="AT56" i="24"/>
  <c r="AU56" i="24"/>
  <c r="BB56" i="24"/>
  <c r="BC56" i="24"/>
  <c r="BD56" i="24"/>
  <c r="BF56" i="24"/>
  <c r="BH56" i="24"/>
  <c r="BX56" i="24"/>
  <c r="BY56" i="24"/>
  <c r="W98" i="26" s="1"/>
  <c r="CM56" i="24"/>
  <c r="CN56" i="24"/>
  <c r="CO56" i="24" s="1"/>
  <c r="DB56" i="24"/>
  <c r="DC56" i="24"/>
  <c r="W99" i="26" s="1"/>
  <c r="DQ56" i="24"/>
  <c r="DR56" i="24"/>
  <c r="W100" i="26" s="1"/>
  <c r="EF56" i="24"/>
  <c r="EG56" i="24"/>
  <c r="EH56" i="24" s="1"/>
  <c r="EU56" i="24"/>
  <c r="EV56" i="24"/>
  <c r="W101" i="26" s="1"/>
  <c r="FJ56" i="24"/>
  <c r="FL56" i="24"/>
  <c r="FY56" i="24"/>
  <c r="GN56" i="24"/>
  <c r="GO56" i="24"/>
  <c r="GP56" i="24" s="1"/>
  <c r="HH56" i="24"/>
  <c r="HI56" i="24"/>
  <c r="W103" i="26" s="1"/>
  <c r="HM56" i="24"/>
  <c r="IO56" i="24"/>
  <c r="IP56" i="24"/>
  <c r="JD56" i="24"/>
  <c r="JH56" i="24"/>
  <c r="JL56" i="24"/>
  <c r="JP56" i="24"/>
  <c r="JT56" i="24"/>
  <c r="JX56" i="24"/>
  <c r="KB56" i="24"/>
  <c r="KF56" i="24"/>
  <c r="KU56" i="24"/>
  <c r="KV56" i="24"/>
  <c r="KW56" i="24"/>
  <c r="LA56" i="24"/>
  <c r="LE56" i="24"/>
  <c r="LI56" i="24"/>
  <c r="LW56" i="24"/>
  <c r="LX56" i="24"/>
  <c r="LY56" i="24"/>
  <c r="MC56" i="24"/>
  <c r="MG56" i="24"/>
  <c r="MK56" i="24"/>
  <c r="MY56" i="24"/>
  <c r="MZ56" i="24"/>
  <c r="NA56" i="24"/>
  <c r="NC56" i="24"/>
  <c r="NN56" i="24"/>
  <c r="NR56" i="24"/>
  <c r="NV56" i="24"/>
  <c r="NX56" i="24"/>
  <c r="OR56" i="24"/>
  <c r="PP56" i="24"/>
  <c r="PQ56" i="24"/>
  <c r="QG56" i="24"/>
  <c r="QH56" i="24"/>
  <c r="QL56" i="24"/>
  <c r="AG57" i="24"/>
  <c r="AH57" i="24"/>
  <c r="AI57" i="24"/>
  <c r="AM57" i="24"/>
  <c r="AN57" i="24"/>
  <c r="AO57" i="24"/>
  <c r="AS57" i="24"/>
  <c r="AT57" i="24"/>
  <c r="AU57" i="24"/>
  <c r="BB57" i="24"/>
  <c r="BC57" i="24"/>
  <c r="BD57" i="24"/>
  <c r="BF57" i="24"/>
  <c r="BH57" i="24"/>
  <c r="BX57" i="24"/>
  <c r="BY57" i="24"/>
  <c r="X98" i="26" s="1"/>
  <c r="CM57" i="24"/>
  <c r="CN57" i="24"/>
  <c r="CO57" i="24" s="1"/>
  <c r="DC57" i="24"/>
  <c r="X99" i="26" s="1"/>
  <c r="DQ57" i="24"/>
  <c r="DR57" i="24"/>
  <c r="X100" i="26" s="1"/>
  <c r="EF57" i="24"/>
  <c r="EG57" i="24"/>
  <c r="EH57" i="24" s="1"/>
  <c r="EU57" i="24"/>
  <c r="EV57" i="24"/>
  <c r="X101" i="26" s="1"/>
  <c r="FJ57" i="24"/>
  <c r="FL57" i="24"/>
  <c r="FY57" i="24"/>
  <c r="GN57" i="24"/>
  <c r="GO57" i="24"/>
  <c r="GP57" i="24" s="1"/>
  <c r="HH57" i="24"/>
  <c r="HI57" i="24"/>
  <c r="X103" i="26" s="1"/>
  <c r="HM57" i="24"/>
  <c r="IO57" i="24"/>
  <c r="IP57" i="24"/>
  <c r="JD57" i="24"/>
  <c r="JH57" i="24"/>
  <c r="JL57" i="24"/>
  <c r="JP57" i="24"/>
  <c r="JT57" i="24"/>
  <c r="JX57" i="24"/>
  <c r="KB57" i="24"/>
  <c r="KF57" i="24"/>
  <c r="KU57" i="24"/>
  <c r="KV57" i="24"/>
  <c r="KW57" i="24"/>
  <c r="LA57" i="24"/>
  <c r="LE57" i="24"/>
  <c r="LI57" i="24"/>
  <c r="LW57" i="24"/>
  <c r="LX57" i="24"/>
  <c r="LY57" i="24"/>
  <c r="MC57" i="24"/>
  <c r="MG57" i="24"/>
  <c r="MK57" i="24"/>
  <c r="MY57" i="24"/>
  <c r="MZ57" i="24"/>
  <c r="NA57" i="24"/>
  <c r="NC57" i="24"/>
  <c r="NN57" i="24"/>
  <c r="NR57" i="24"/>
  <c r="NV57" i="24"/>
  <c r="NX57" i="24"/>
  <c r="OR57" i="24"/>
  <c r="PP57" i="24"/>
  <c r="PQ57" i="24"/>
  <c r="QG57" i="24"/>
  <c r="QH57" i="24"/>
  <c r="QL57" i="24"/>
  <c r="AG58" i="24"/>
  <c r="AH58" i="24"/>
  <c r="AI58" i="24"/>
  <c r="AM58" i="24"/>
  <c r="AN58" i="24"/>
  <c r="AO58" i="24"/>
  <c r="AS58" i="24"/>
  <c r="AT58" i="24"/>
  <c r="AU58" i="24"/>
  <c r="BB58" i="24"/>
  <c r="BC58" i="24"/>
  <c r="BD58" i="24"/>
  <c r="BF58" i="24"/>
  <c r="BH58" i="24"/>
  <c r="BX58" i="24"/>
  <c r="BY58" i="24"/>
  <c r="Y98" i="26" s="1"/>
  <c r="CM58" i="24"/>
  <c r="CN58" i="24"/>
  <c r="CO58" i="24" s="1"/>
  <c r="DC58" i="24"/>
  <c r="DD58" i="24" s="1"/>
  <c r="DQ58" i="24"/>
  <c r="DR58" i="24"/>
  <c r="Y100" i="26" s="1"/>
  <c r="EF58" i="24"/>
  <c r="EG58" i="24"/>
  <c r="EH58" i="24" s="1"/>
  <c r="EU58" i="24"/>
  <c r="EV58" i="24"/>
  <c r="Y101" i="26" s="1"/>
  <c r="FJ58" i="24"/>
  <c r="FL58" i="24"/>
  <c r="FY58" i="24"/>
  <c r="GN58" i="24"/>
  <c r="GO58" i="24"/>
  <c r="GP58" i="24" s="1"/>
  <c r="HH58" i="24"/>
  <c r="HI58" i="24"/>
  <c r="Y103" i="26" s="1"/>
  <c r="HM58" i="24"/>
  <c r="IO58" i="24"/>
  <c r="IP58" i="24"/>
  <c r="JD58" i="24"/>
  <c r="JH58" i="24"/>
  <c r="JL58" i="24"/>
  <c r="JP58" i="24"/>
  <c r="JT58" i="24"/>
  <c r="JX58" i="24"/>
  <c r="KB58" i="24"/>
  <c r="KF58" i="24"/>
  <c r="KU58" i="24"/>
  <c r="KV58" i="24"/>
  <c r="KW58" i="24"/>
  <c r="LA58" i="24"/>
  <c r="LE58" i="24"/>
  <c r="LI58" i="24"/>
  <c r="LW58" i="24"/>
  <c r="LX58" i="24"/>
  <c r="LY58" i="24"/>
  <c r="MC58" i="24"/>
  <c r="MG58" i="24"/>
  <c r="MK58" i="24"/>
  <c r="MY58" i="24"/>
  <c r="MZ58" i="24"/>
  <c r="NA58" i="24"/>
  <c r="NC58" i="24"/>
  <c r="NN58" i="24"/>
  <c r="NR58" i="24"/>
  <c r="NV58" i="24"/>
  <c r="NX58" i="24"/>
  <c r="OR58" i="24"/>
  <c r="PP58" i="24"/>
  <c r="PQ58" i="24"/>
  <c r="QG58" i="24"/>
  <c r="QH58" i="24"/>
  <c r="QL58" i="24"/>
  <c r="AG59" i="24"/>
  <c r="AH59" i="24"/>
  <c r="AI59" i="24"/>
  <c r="AM59" i="24"/>
  <c r="AN59" i="24"/>
  <c r="AO59" i="24"/>
  <c r="AS59" i="24"/>
  <c r="AT59" i="24"/>
  <c r="AU59" i="24"/>
  <c r="BB59" i="24"/>
  <c r="BC59" i="24"/>
  <c r="BD59" i="24"/>
  <c r="BF59" i="24"/>
  <c r="BH59" i="24"/>
  <c r="BX59" i="24"/>
  <c r="BY59" i="24"/>
  <c r="Z98" i="26" s="1"/>
  <c r="CM59" i="24"/>
  <c r="CN59" i="24"/>
  <c r="CO59" i="24" s="1"/>
  <c r="DB59" i="24"/>
  <c r="DC59" i="24"/>
  <c r="DD59" i="24" s="1"/>
  <c r="DQ59" i="24"/>
  <c r="DR59" i="24"/>
  <c r="Z100" i="26" s="1"/>
  <c r="EF59" i="24"/>
  <c r="EG59" i="24"/>
  <c r="EH59" i="24" s="1"/>
  <c r="EU59" i="24"/>
  <c r="EV59" i="24"/>
  <c r="FJ59" i="24"/>
  <c r="FL59" i="24"/>
  <c r="FY59" i="24"/>
  <c r="GN59" i="24"/>
  <c r="GO59" i="24"/>
  <c r="GP59" i="24" s="1"/>
  <c r="HH59" i="24"/>
  <c r="HI59" i="24"/>
  <c r="HM59" i="24"/>
  <c r="IO59" i="24"/>
  <c r="IP59" i="24"/>
  <c r="JD59" i="24"/>
  <c r="JH59" i="24"/>
  <c r="JL59" i="24"/>
  <c r="JP59" i="24"/>
  <c r="JT59" i="24"/>
  <c r="JX59" i="24"/>
  <c r="KB59" i="24"/>
  <c r="KF59" i="24"/>
  <c r="KU59" i="24"/>
  <c r="KV59" i="24"/>
  <c r="KW59" i="24"/>
  <c r="LA59" i="24"/>
  <c r="LE59" i="24"/>
  <c r="LI59" i="24"/>
  <c r="LW59" i="24"/>
  <c r="LX59" i="24"/>
  <c r="LY59" i="24"/>
  <c r="MC59" i="24"/>
  <c r="MG59" i="24"/>
  <c r="MK59" i="24"/>
  <c r="MY59" i="24"/>
  <c r="MZ59" i="24"/>
  <c r="NA59" i="24"/>
  <c r="NC59" i="24"/>
  <c r="NN59" i="24"/>
  <c r="NR59" i="24"/>
  <c r="NV59" i="24"/>
  <c r="NX59" i="24"/>
  <c r="OR59" i="24"/>
  <c r="PP59" i="24"/>
  <c r="PQ59" i="24"/>
  <c r="QG59" i="24"/>
  <c r="QH59" i="24"/>
  <c r="QL59" i="24"/>
  <c r="AG60" i="24"/>
  <c r="AH60" i="24"/>
  <c r="AI60" i="24"/>
  <c r="AM60" i="24"/>
  <c r="AN60" i="24"/>
  <c r="AO60" i="24"/>
  <c r="AS60" i="24"/>
  <c r="AT60" i="24"/>
  <c r="AU60" i="24"/>
  <c r="BB60" i="24"/>
  <c r="BC60" i="24"/>
  <c r="BD60" i="24"/>
  <c r="BF60" i="24"/>
  <c r="BH60" i="24"/>
  <c r="BX60" i="24"/>
  <c r="BY60" i="24"/>
  <c r="CM60" i="24"/>
  <c r="CN60" i="24"/>
  <c r="CO60" i="24" s="1"/>
  <c r="DB60" i="24"/>
  <c r="DC60" i="24"/>
  <c r="DQ60" i="24"/>
  <c r="DR60" i="24"/>
  <c r="EF60" i="24"/>
  <c r="EG60" i="24"/>
  <c r="EH60" i="24" s="1"/>
  <c r="EU60" i="24"/>
  <c r="EV60" i="24"/>
  <c r="FJ60" i="24"/>
  <c r="FL60" i="24"/>
  <c r="FY60" i="24"/>
  <c r="GN60" i="24"/>
  <c r="GO60" i="24"/>
  <c r="GP60" i="24" s="1"/>
  <c r="HH60" i="24"/>
  <c r="HI60" i="24"/>
  <c r="P56" i="25" s="1"/>
  <c r="HM60" i="24"/>
  <c r="IO60" i="24"/>
  <c r="IP60" i="24"/>
  <c r="JD60" i="24"/>
  <c r="JH60" i="24"/>
  <c r="JL60" i="24"/>
  <c r="JP60" i="24"/>
  <c r="JT60" i="24"/>
  <c r="JX60" i="24"/>
  <c r="KB60" i="24"/>
  <c r="KF60" i="24"/>
  <c r="KU60" i="24"/>
  <c r="KV60" i="24"/>
  <c r="KW60" i="24"/>
  <c r="LA60" i="24"/>
  <c r="LE60" i="24"/>
  <c r="LI60" i="24"/>
  <c r="LW60" i="24"/>
  <c r="LX60" i="24"/>
  <c r="LY60" i="24"/>
  <c r="MC60" i="24"/>
  <c r="MG60" i="24"/>
  <c r="MK60" i="24"/>
  <c r="MY60" i="24"/>
  <c r="MZ60" i="24"/>
  <c r="NA60" i="24"/>
  <c r="NC60" i="24"/>
  <c r="NN60" i="24"/>
  <c r="NR60" i="24"/>
  <c r="NV60" i="24"/>
  <c r="NX60" i="24"/>
  <c r="OR60" i="24"/>
  <c r="PP60" i="24"/>
  <c r="PQ60" i="24"/>
  <c r="QG60" i="24"/>
  <c r="QH60" i="24"/>
  <c r="QL60" i="24"/>
  <c r="AG61" i="24"/>
  <c r="AH61" i="24"/>
  <c r="AI61" i="24"/>
  <c r="AM61" i="24"/>
  <c r="AN61" i="24"/>
  <c r="AO61" i="24"/>
  <c r="AS61" i="24"/>
  <c r="AT61" i="24"/>
  <c r="AU61" i="24"/>
  <c r="BB61" i="24"/>
  <c r="BC61" i="24"/>
  <c r="BD61" i="24"/>
  <c r="BF61" i="24"/>
  <c r="BH61" i="24"/>
  <c r="BX61" i="24"/>
  <c r="BY61" i="24"/>
  <c r="CM61" i="24"/>
  <c r="CN61" i="24"/>
  <c r="CO61" i="24" s="1"/>
  <c r="DB61" i="24"/>
  <c r="DC61" i="24"/>
  <c r="DQ61" i="24"/>
  <c r="DR61" i="24"/>
  <c r="EF61" i="24"/>
  <c r="EG61" i="24"/>
  <c r="EH61" i="24" s="1"/>
  <c r="EU61" i="24"/>
  <c r="EV61" i="24"/>
  <c r="M57" i="25" s="1"/>
  <c r="FJ61" i="24"/>
  <c r="FL61" i="24"/>
  <c r="FY61" i="24"/>
  <c r="GN61" i="24"/>
  <c r="GO61" i="24"/>
  <c r="GP61" i="24" s="1"/>
  <c r="HH61" i="24"/>
  <c r="HI61" i="24"/>
  <c r="P57" i="25" s="1"/>
  <c r="HM61" i="24"/>
  <c r="IO61" i="24"/>
  <c r="IP61" i="24"/>
  <c r="JD61" i="24"/>
  <c r="JH61" i="24"/>
  <c r="JL61" i="24"/>
  <c r="JP61" i="24"/>
  <c r="JT61" i="24"/>
  <c r="JX61" i="24"/>
  <c r="KB61" i="24"/>
  <c r="KF61" i="24"/>
  <c r="KU61" i="24"/>
  <c r="KV61" i="24"/>
  <c r="KW61" i="24"/>
  <c r="LA61" i="24"/>
  <c r="LE61" i="24"/>
  <c r="LI61" i="24"/>
  <c r="LW61" i="24"/>
  <c r="LX61" i="24"/>
  <c r="LY61" i="24"/>
  <c r="MC61" i="24"/>
  <c r="MG61" i="24"/>
  <c r="MK61" i="24"/>
  <c r="MY61" i="24"/>
  <c r="MZ61" i="24"/>
  <c r="NA61" i="24"/>
  <c r="NC61" i="24"/>
  <c r="NN61" i="24"/>
  <c r="NR61" i="24"/>
  <c r="NV61" i="24"/>
  <c r="NX61" i="24"/>
  <c r="OR61" i="24"/>
  <c r="PP61" i="24"/>
  <c r="PQ61" i="24"/>
  <c r="QG61" i="24"/>
  <c r="QH61" i="24"/>
  <c r="QL61" i="24"/>
  <c r="AG62" i="24"/>
  <c r="AH62" i="24"/>
  <c r="AI62" i="24"/>
  <c r="AM62" i="24"/>
  <c r="AN62" i="24"/>
  <c r="AO62" i="24"/>
  <c r="AS62" i="24"/>
  <c r="AT62" i="24"/>
  <c r="AU62" i="24"/>
  <c r="BB62" i="24"/>
  <c r="BC62" i="24"/>
  <c r="BD62" i="24"/>
  <c r="BF62" i="24"/>
  <c r="BH62" i="24"/>
  <c r="BX62" i="24"/>
  <c r="BY62" i="24"/>
  <c r="CM62" i="24"/>
  <c r="CN62" i="24"/>
  <c r="CO62" i="24" s="1"/>
  <c r="DB62" i="24"/>
  <c r="DC62" i="24"/>
  <c r="DD62" i="24" s="1"/>
  <c r="DQ62" i="24"/>
  <c r="DR62" i="24"/>
  <c r="EF62" i="24"/>
  <c r="EG62" i="24"/>
  <c r="EH62" i="24" s="1"/>
  <c r="EU62" i="24"/>
  <c r="EV62" i="24"/>
  <c r="M58" i="25" s="1"/>
  <c r="FJ62" i="24"/>
  <c r="FL62" i="24"/>
  <c r="FY62" i="24"/>
  <c r="GN62" i="24"/>
  <c r="GO62" i="24"/>
  <c r="GP62" i="24" s="1"/>
  <c r="HH62" i="24"/>
  <c r="HI62" i="24"/>
  <c r="P58" i="25" s="1"/>
  <c r="HM62" i="24"/>
  <c r="IO62" i="24"/>
  <c r="IP62" i="24"/>
  <c r="JD62" i="24"/>
  <c r="JH62" i="24"/>
  <c r="JL62" i="24"/>
  <c r="JP62" i="24"/>
  <c r="JT62" i="24"/>
  <c r="JX62" i="24"/>
  <c r="KB62" i="24"/>
  <c r="KF62" i="24"/>
  <c r="KU62" i="24"/>
  <c r="KV62" i="24"/>
  <c r="KW62" i="24"/>
  <c r="LA62" i="24"/>
  <c r="LE62" i="24"/>
  <c r="LI62" i="24"/>
  <c r="LW62" i="24"/>
  <c r="LX62" i="24"/>
  <c r="LY62" i="24"/>
  <c r="MC62" i="24"/>
  <c r="MG62" i="24"/>
  <c r="MK62" i="24"/>
  <c r="MY62" i="24"/>
  <c r="MZ62" i="24"/>
  <c r="NA62" i="24"/>
  <c r="NC62" i="24"/>
  <c r="NN62" i="24"/>
  <c r="NR62" i="24"/>
  <c r="NV62" i="24"/>
  <c r="NX62" i="24"/>
  <c r="OR62" i="24"/>
  <c r="PP62" i="24"/>
  <c r="PQ62" i="24"/>
  <c r="QG62" i="24"/>
  <c r="QH62" i="24"/>
  <c r="QL62" i="24"/>
  <c r="AG63" i="24"/>
  <c r="AH63" i="24"/>
  <c r="AI63" i="24"/>
  <c r="AM63" i="24"/>
  <c r="AN63" i="24"/>
  <c r="AO63" i="24"/>
  <c r="AS63" i="24"/>
  <c r="AT63" i="24"/>
  <c r="AU63" i="24"/>
  <c r="BA63" i="24"/>
  <c r="BB63" i="24"/>
  <c r="BC63" i="24"/>
  <c r="BD63" i="24"/>
  <c r="BF63" i="24"/>
  <c r="BH63" i="24"/>
  <c r="BX63" i="24"/>
  <c r="BY63" i="24"/>
  <c r="CM63" i="24"/>
  <c r="CN63" i="24"/>
  <c r="DB63" i="24"/>
  <c r="DC63" i="24"/>
  <c r="DQ63" i="24"/>
  <c r="DR63" i="24"/>
  <c r="EF63" i="24"/>
  <c r="EG63" i="24"/>
  <c r="EH63" i="24" s="1"/>
  <c r="EU63" i="24"/>
  <c r="EV63" i="24"/>
  <c r="M59" i="25" s="1"/>
  <c r="FJ63" i="24"/>
  <c r="FL63" i="24"/>
  <c r="FY63" i="24"/>
  <c r="GN63" i="24"/>
  <c r="GO63" i="24"/>
  <c r="GP63" i="24" s="1"/>
  <c r="HH63" i="24"/>
  <c r="HI63" i="24"/>
  <c r="P59" i="25" s="1"/>
  <c r="HM63" i="24"/>
  <c r="IO63" i="24"/>
  <c r="IP63" i="24"/>
  <c r="JD63" i="24"/>
  <c r="JH63" i="24"/>
  <c r="JL63" i="24"/>
  <c r="JP63" i="24"/>
  <c r="JT63" i="24"/>
  <c r="JX63" i="24"/>
  <c r="KB63" i="24"/>
  <c r="KF63" i="24"/>
  <c r="KU63" i="24"/>
  <c r="KV63" i="24"/>
  <c r="KW63" i="24"/>
  <c r="LA63" i="24"/>
  <c r="LE63" i="24"/>
  <c r="LI63" i="24"/>
  <c r="LW63" i="24"/>
  <c r="LX63" i="24"/>
  <c r="LY63" i="24"/>
  <c r="MC63" i="24"/>
  <c r="MG63" i="24"/>
  <c r="MK63" i="24"/>
  <c r="MY63" i="24"/>
  <c r="MZ63" i="24"/>
  <c r="NA63" i="24"/>
  <c r="NC63" i="24"/>
  <c r="NN63" i="24"/>
  <c r="NR63" i="24"/>
  <c r="NV63" i="24"/>
  <c r="NX63" i="24"/>
  <c r="OR63" i="24"/>
  <c r="PP63" i="24"/>
  <c r="PQ63" i="24"/>
  <c r="QG63" i="24"/>
  <c r="QH63" i="24"/>
  <c r="QL63" i="24"/>
  <c r="AG64" i="24"/>
  <c r="AH64" i="24"/>
  <c r="AI64" i="24"/>
  <c r="AM64" i="24"/>
  <c r="AN64" i="24"/>
  <c r="AO64" i="24"/>
  <c r="AS64" i="24"/>
  <c r="AT64" i="24"/>
  <c r="AU64" i="24"/>
  <c r="BA64" i="24"/>
  <c r="BB64" i="24"/>
  <c r="BC64" i="24"/>
  <c r="BD64" i="24"/>
  <c r="BF64" i="24"/>
  <c r="BH64" i="24"/>
  <c r="BX64" i="24"/>
  <c r="BY64" i="24"/>
  <c r="CM64" i="24"/>
  <c r="CN64" i="24"/>
  <c r="CO64" i="24" s="1"/>
  <c r="DB64" i="24"/>
  <c r="DC64" i="24"/>
  <c r="DQ64" i="24"/>
  <c r="DR64" i="24"/>
  <c r="EF64" i="24"/>
  <c r="EG64" i="24"/>
  <c r="EH64" i="24" s="1"/>
  <c r="EU64" i="24"/>
  <c r="EV64" i="24"/>
  <c r="M60" i="25" s="1"/>
  <c r="FJ64" i="24"/>
  <c r="FL64" i="24"/>
  <c r="FY64" i="24"/>
  <c r="GN64" i="24"/>
  <c r="GO64" i="24"/>
  <c r="GP64" i="24" s="1"/>
  <c r="HH64" i="24"/>
  <c r="HI64" i="24"/>
  <c r="P60" i="25" s="1"/>
  <c r="HM64" i="24"/>
  <c r="IO64" i="24"/>
  <c r="IP64" i="24"/>
  <c r="JD64" i="24"/>
  <c r="JH64" i="24"/>
  <c r="JL64" i="24"/>
  <c r="JP64" i="24"/>
  <c r="JT64" i="24"/>
  <c r="JX64" i="24"/>
  <c r="KB64" i="24"/>
  <c r="KF64" i="24"/>
  <c r="KU64" i="24"/>
  <c r="KV64" i="24"/>
  <c r="KW64" i="24"/>
  <c r="LA64" i="24"/>
  <c r="LE64" i="24"/>
  <c r="LI64" i="24"/>
  <c r="LW64" i="24"/>
  <c r="LX64" i="24"/>
  <c r="LY64" i="24"/>
  <c r="MC64" i="24"/>
  <c r="MG64" i="24"/>
  <c r="MK64" i="24"/>
  <c r="MY64" i="24"/>
  <c r="MZ64" i="24"/>
  <c r="NA64" i="24"/>
  <c r="NC64" i="24"/>
  <c r="NN64" i="24"/>
  <c r="NR64" i="24"/>
  <c r="NV64" i="24"/>
  <c r="NX64" i="24"/>
  <c r="OR64" i="24"/>
  <c r="PP64" i="24"/>
  <c r="PQ64" i="24"/>
  <c r="QG64" i="24"/>
  <c r="QH64" i="24"/>
  <c r="QL64" i="24"/>
  <c r="AG65" i="24"/>
  <c r="AH65" i="24"/>
  <c r="AI65" i="24"/>
  <c r="AM65" i="24"/>
  <c r="AN65" i="24"/>
  <c r="AO65" i="24"/>
  <c r="AS65" i="24"/>
  <c r="AT65" i="24"/>
  <c r="AU65" i="24"/>
  <c r="BA65" i="24"/>
  <c r="BB65" i="24"/>
  <c r="BC65" i="24"/>
  <c r="BD65" i="24"/>
  <c r="BF65" i="24"/>
  <c r="BF91" i="24" s="1"/>
  <c r="BH65" i="24"/>
  <c r="BX65" i="24"/>
  <c r="BY65" i="24"/>
  <c r="CM65" i="24"/>
  <c r="CN65" i="24"/>
  <c r="CO65" i="24" s="1"/>
  <c r="DB65" i="24"/>
  <c r="DC65" i="24"/>
  <c r="DQ65" i="24"/>
  <c r="DR65" i="24"/>
  <c r="EF65" i="24"/>
  <c r="EG65" i="24"/>
  <c r="EH65" i="24" s="1"/>
  <c r="EU65" i="24"/>
  <c r="EV65" i="24"/>
  <c r="M61" i="25" s="1"/>
  <c r="FJ65" i="24"/>
  <c r="FL65" i="24"/>
  <c r="FY65" i="24"/>
  <c r="GN65" i="24"/>
  <c r="GO65" i="24"/>
  <c r="GP65" i="24" s="1"/>
  <c r="HH65" i="24"/>
  <c r="HI65" i="24"/>
  <c r="P61" i="25" s="1"/>
  <c r="HM65" i="24"/>
  <c r="IO65" i="24"/>
  <c r="IP65" i="24"/>
  <c r="JD65" i="24"/>
  <c r="JH65" i="24"/>
  <c r="JL65" i="24"/>
  <c r="JP65" i="24"/>
  <c r="JT65" i="24"/>
  <c r="JX65" i="24"/>
  <c r="KB65" i="24"/>
  <c r="KF65" i="24"/>
  <c r="KU65" i="24"/>
  <c r="KV65" i="24"/>
  <c r="KW65" i="24"/>
  <c r="LA65" i="24"/>
  <c r="LE65" i="24"/>
  <c r="LI65" i="24"/>
  <c r="LW65" i="24"/>
  <c r="LX65" i="24"/>
  <c r="LY65" i="24"/>
  <c r="MC65" i="24"/>
  <c r="MG65" i="24"/>
  <c r="MK65" i="24"/>
  <c r="MY65" i="24"/>
  <c r="MZ65" i="24"/>
  <c r="NA65" i="24"/>
  <c r="NC65" i="24"/>
  <c r="NN65" i="24"/>
  <c r="NR65" i="24"/>
  <c r="NV65" i="24"/>
  <c r="NX65" i="24"/>
  <c r="OR65" i="24"/>
  <c r="PP65" i="24"/>
  <c r="PQ65" i="24"/>
  <c r="QG65" i="24"/>
  <c r="QH65" i="24"/>
  <c r="QL65" i="24"/>
  <c r="AG66" i="24"/>
  <c r="AH66" i="24"/>
  <c r="AI66" i="24"/>
  <c r="AM66" i="24"/>
  <c r="AN66" i="24"/>
  <c r="AO66" i="24"/>
  <c r="AS66" i="24"/>
  <c r="AT66" i="24"/>
  <c r="AU66" i="24"/>
  <c r="BA66" i="24"/>
  <c r="BB66" i="24"/>
  <c r="BC66" i="24"/>
  <c r="BD66" i="24"/>
  <c r="BF66" i="24"/>
  <c r="BH66" i="24"/>
  <c r="BX66" i="24"/>
  <c r="BY66" i="24"/>
  <c r="CM66" i="24"/>
  <c r="CN66" i="24"/>
  <c r="CO66" i="24" s="1"/>
  <c r="DB66" i="24"/>
  <c r="DC66" i="24"/>
  <c r="DQ66" i="24"/>
  <c r="DR66" i="24"/>
  <c r="EF66" i="24"/>
  <c r="EG66" i="24"/>
  <c r="EH66" i="24" s="1"/>
  <c r="EU66" i="24"/>
  <c r="EV66" i="24"/>
  <c r="M62" i="25" s="1"/>
  <c r="FJ66" i="24"/>
  <c r="FL66" i="24"/>
  <c r="FY66" i="24"/>
  <c r="GN66" i="24"/>
  <c r="GO66" i="24"/>
  <c r="GP66" i="24" s="1"/>
  <c r="HH66" i="24"/>
  <c r="HI66" i="24"/>
  <c r="P62" i="25" s="1"/>
  <c r="HM66" i="24"/>
  <c r="IO66" i="24"/>
  <c r="IP66" i="24"/>
  <c r="JD66" i="24"/>
  <c r="JH66" i="24"/>
  <c r="JL66" i="24"/>
  <c r="JP66" i="24"/>
  <c r="JT66" i="24"/>
  <c r="JX66" i="24"/>
  <c r="KB66" i="24"/>
  <c r="KF66" i="24"/>
  <c r="KU66" i="24"/>
  <c r="KV66" i="24"/>
  <c r="KW66" i="24"/>
  <c r="LA66" i="24"/>
  <c r="LE66" i="24"/>
  <c r="LI66" i="24"/>
  <c r="LW66" i="24"/>
  <c r="LX66" i="24"/>
  <c r="LY66" i="24"/>
  <c r="MC66" i="24"/>
  <c r="MG66" i="24"/>
  <c r="MK66" i="24"/>
  <c r="MY66" i="24"/>
  <c r="MZ66" i="24"/>
  <c r="NA66" i="24"/>
  <c r="NC66" i="24"/>
  <c r="NN66" i="24"/>
  <c r="NR66" i="24"/>
  <c r="NV66" i="24"/>
  <c r="NX66" i="24"/>
  <c r="OR66" i="24"/>
  <c r="PP66" i="24"/>
  <c r="PQ66" i="24"/>
  <c r="QG66" i="24"/>
  <c r="QH66" i="24"/>
  <c r="QL66" i="24"/>
  <c r="AG67" i="24"/>
  <c r="AH67" i="24"/>
  <c r="AI67" i="24"/>
  <c r="AM67" i="24"/>
  <c r="AN67" i="24"/>
  <c r="AO67" i="24"/>
  <c r="AS67" i="24"/>
  <c r="AT67" i="24"/>
  <c r="AU67" i="24"/>
  <c r="BA67" i="24"/>
  <c r="BB67" i="24"/>
  <c r="BC67" i="24"/>
  <c r="BD67" i="24"/>
  <c r="BF67" i="24"/>
  <c r="BH67" i="24"/>
  <c r="BX67" i="24"/>
  <c r="BY67" i="24"/>
  <c r="CM67" i="24"/>
  <c r="CN67" i="24"/>
  <c r="CO67" i="24" s="1"/>
  <c r="DB67" i="24"/>
  <c r="DC67" i="24"/>
  <c r="DQ67" i="24"/>
  <c r="DR67" i="24"/>
  <c r="EF67" i="24"/>
  <c r="EG67" i="24"/>
  <c r="EH67" i="24" s="1"/>
  <c r="EU67" i="24"/>
  <c r="EV67" i="24"/>
  <c r="M63" i="25" s="1"/>
  <c r="FJ67" i="24"/>
  <c r="FL67" i="24"/>
  <c r="FY67" i="24"/>
  <c r="GN67" i="24"/>
  <c r="GO67" i="24"/>
  <c r="GP67" i="24" s="1"/>
  <c r="HH67" i="24"/>
  <c r="HI67" i="24"/>
  <c r="P63" i="25" s="1"/>
  <c r="HM67" i="24"/>
  <c r="IO67" i="24"/>
  <c r="IP67" i="24"/>
  <c r="JD67" i="24"/>
  <c r="JH67" i="24"/>
  <c r="JL67" i="24"/>
  <c r="JP67" i="24"/>
  <c r="JT67" i="24"/>
  <c r="JX67" i="24"/>
  <c r="KB67" i="24"/>
  <c r="KF67" i="24"/>
  <c r="KU67" i="24"/>
  <c r="KV67" i="24"/>
  <c r="KW67" i="24"/>
  <c r="LA67" i="24"/>
  <c r="LE67" i="24"/>
  <c r="LI67" i="24"/>
  <c r="LW67" i="24"/>
  <c r="LX67" i="24"/>
  <c r="LY67" i="24"/>
  <c r="MC67" i="24"/>
  <c r="MG67" i="24"/>
  <c r="MK67" i="24"/>
  <c r="MY67" i="24"/>
  <c r="MZ67" i="24"/>
  <c r="NA67" i="24"/>
  <c r="NC67" i="24"/>
  <c r="NN67" i="24"/>
  <c r="NR67" i="24"/>
  <c r="NV67" i="24"/>
  <c r="NX67" i="24"/>
  <c r="OR67" i="24"/>
  <c r="PP67" i="24"/>
  <c r="PQ67" i="24"/>
  <c r="QG67" i="24"/>
  <c r="QH67" i="24"/>
  <c r="QL67" i="24"/>
  <c r="AG68" i="24"/>
  <c r="AH68" i="24"/>
  <c r="AI68" i="24"/>
  <c r="AM68" i="24"/>
  <c r="AN68" i="24"/>
  <c r="AO68" i="24"/>
  <c r="AS68" i="24"/>
  <c r="AT68" i="24"/>
  <c r="AU68" i="24"/>
  <c r="BA68" i="24"/>
  <c r="BB68" i="24"/>
  <c r="BC68" i="24"/>
  <c r="BD68" i="24"/>
  <c r="BF68" i="24"/>
  <c r="BH68" i="24"/>
  <c r="BX68" i="24"/>
  <c r="BY68" i="24"/>
  <c r="CM68" i="24"/>
  <c r="CN68" i="24"/>
  <c r="CO68" i="24" s="1"/>
  <c r="DB68" i="24"/>
  <c r="DC68" i="24"/>
  <c r="DQ68" i="24"/>
  <c r="DR68" i="24"/>
  <c r="EF68" i="24"/>
  <c r="EG68" i="24"/>
  <c r="EH68" i="24" s="1"/>
  <c r="EU68" i="24"/>
  <c r="EV68" i="24"/>
  <c r="M64" i="25" s="1"/>
  <c r="FJ68" i="24"/>
  <c r="FL68" i="24"/>
  <c r="FY68" i="24"/>
  <c r="GN68" i="24"/>
  <c r="GO68" i="24"/>
  <c r="GP68" i="24" s="1"/>
  <c r="HH68" i="24"/>
  <c r="HI68" i="24"/>
  <c r="P64" i="25" s="1"/>
  <c r="HM68" i="24"/>
  <c r="IO68" i="24"/>
  <c r="IP68" i="24"/>
  <c r="JD68" i="24"/>
  <c r="JH68" i="24"/>
  <c r="JL68" i="24"/>
  <c r="JP68" i="24"/>
  <c r="JT68" i="24"/>
  <c r="JX68" i="24"/>
  <c r="KB68" i="24"/>
  <c r="KF68" i="24"/>
  <c r="KU68" i="24"/>
  <c r="KV68" i="24"/>
  <c r="KW68" i="24"/>
  <c r="LA68" i="24"/>
  <c r="LE68" i="24"/>
  <c r="LI68" i="24"/>
  <c r="LW68" i="24"/>
  <c r="LX68" i="24"/>
  <c r="LY68" i="24"/>
  <c r="MC68" i="24"/>
  <c r="MG68" i="24"/>
  <c r="MK68" i="24"/>
  <c r="MY68" i="24"/>
  <c r="MZ68" i="24"/>
  <c r="NA68" i="24"/>
  <c r="NC68" i="24"/>
  <c r="NN68" i="24"/>
  <c r="NR68" i="24"/>
  <c r="NV68" i="24"/>
  <c r="NX68" i="24"/>
  <c r="OR68" i="24"/>
  <c r="PP68" i="24"/>
  <c r="PQ68" i="24"/>
  <c r="QG68" i="24"/>
  <c r="QH68" i="24"/>
  <c r="QL68" i="24"/>
  <c r="AG69" i="24"/>
  <c r="AH69" i="24"/>
  <c r="AI69" i="24"/>
  <c r="AM69" i="24"/>
  <c r="AN69" i="24"/>
  <c r="AO69" i="24"/>
  <c r="AS69" i="24"/>
  <c r="AT69" i="24"/>
  <c r="AU69" i="24"/>
  <c r="BA69" i="24"/>
  <c r="BB69" i="24"/>
  <c r="BC69" i="24"/>
  <c r="BD69" i="24"/>
  <c r="BF69" i="24"/>
  <c r="BH69" i="24"/>
  <c r="BX69" i="24"/>
  <c r="BY69" i="24"/>
  <c r="CM69" i="24"/>
  <c r="CN69" i="24"/>
  <c r="CO69" i="24" s="1"/>
  <c r="DB69" i="24"/>
  <c r="DC69" i="24"/>
  <c r="DD69" i="24" s="1"/>
  <c r="DQ69" i="24"/>
  <c r="DT69" i="24" s="1"/>
  <c r="DT111" i="24" s="1"/>
  <c r="DR69" i="24"/>
  <c r="EG69" i="24"/>
  <c r="EH69" i="24" s="1"/>
  <c r="EU69" i="24"/>
  <c r="EV69" i="24"/>
  <c r="M65" i="25" s="1"/>
  <c r="FJ69" i="24"/>
  <c r="FL69" i="24"/>
  <c r="FY69" i="24"/>
  <c r="GN69" i="24"/>
  <c r="GO69" i="24"/>
  <c r="GP69" i="24" s="1"/>
  <c r="HH69" i="24"/>
  <c r="HI69" i="24"/>
  <c r="P65" i="25" s="1"/>
  <c r="HM69" i="24"/>
  <c r="IP69" i="24"/>
  <c r="JD69" i="24"/>
  <c r="JH69" i="24"/>
  <c r="JL69" i="24"/>
  <c r="JP69" i="24"/>
  <c r="JT69" i="24"/>
  <c r="JX69" i="24"/>
  <c r="KB69" i="24"/>
  <c r="KF69" i="24"/>
  <c r="KU69" i="24"/>
  <c r="KV69" i="24"/>
  <c r="KW69" i="24"/>
  <c r="LA69" i="24"/>
  <c r="LE69" i="24"/>
  <c r="LI69" i="24"/>
  <c r="LW69" i="24"/>
  <c r="LX69" i="24"/>
  <c r="LY69" i="24"/>
  <c r="MC69" i="24"/>
  <c r="MG69" i="24"/>
  <c r="MK69" i="24"/>
  <c r="MY69" i="24"/>
  <c r="MZ69" i="24"/>
  <c r="NA69" i="24"/>
  <c r="NC69" i="24"/>
  <c r="NN69" i="24"/>
  <c r="NR69" i="24"/>
  <c r="NV69" i="24"/>
  <c r="NX69" i="24"/>
  <c r="OR69" i="24"/>
  <c r="PL116" i="24"/>
  <c r="PP69" i="24"/>
  <c r="PQ69" i="24"/>
  <c r="QG69" i="24"/>
  <c r="QH69" i="24"/>
  <c r="QL69" i="24"/>
  <c r="AG70" i="24"/>
  <c r="AH70" i="24"/>
  <c r="AI70" i="24"/>
  <c r="AM70" i="24"/>
  <c r="AN70" i="24"/>
  <c r="AO70" i="24"/>
  <c r="AS70" i="24"/>
  <c r="AT70" i="24"/>
  <c r="AU70" i="24"/>
  <c r="BA70" i="24"/>
  <c r="BB70" i="24"/>
  <c r="BC70" i="24"/>
  <c r="BD70" i="24"/>
  <c r="BF70" i="24"/>
  <c r="BH70" i="24"/>
  <c r="BX70" i="24"/>
  <c r="BY70" i="24"/>
  <c r="CM70" i="24"/>
  <c r="CN70" i="24"/>
  <c r="CO70" i="24" s="1"/>
  <c r="DB70" i="24"/>
  <c r="DC70" i="24"/>
  <c r="DQ70" i="24"/>
  <c r="DR70" i="24"/>
  <c r="EF70" i="24"/>
  <c r="EG70" i="24"/>
  <c r="EH70" i="24" s="1"/>
  <c r="EU70" i="24"/>
  <c r="EV70" i="24"/>
  <c r="M66" i="25" s="1"/>
  <c r="FJ70" i="24"/>
  <c r="FL70" i="24"/>
  <c r="FY70" i="24"/>
  <c r="GN70" i="24"/>
  <c r="GO70" i="24"/>
  <c r="GP70" i="24" s="1"/>
  <c r="HH70" i="24"/>
  <c r="HI70" i="24"/>
  <c r="P66" i="25" s="1"/>
  <c r="HM70" i="24"/>
  <c r="IO70" i="24"/>
  <c r="IP70" i="24"/>
  <c r="JD70" i="24"/>
  <c r="JH70" i="24"/>
  <c r="JL70" i="24"/>
  <c r="JP70" i="24"/>
  <c r="JT70" i="24"/>
  <c r="JX70" i="24"/>
  <c r="KB70" i="24"/>
  <c r="KF70" i="24"/>
  <c r="KU70" i="24"/>
  <c r="KV70" i="24"/>
  <c r="KW70" i="24"/>
  <c r="LE70" i="24"/>
  <c r="LI70" i="24"/>
  <c r="LW70" i="24"/>
  <c r="LX70" i="24"/>
  <c r="LY70" i="24"/>
  <c r="MC70" i="24"/>
  <c r="MG70" i="24"/>
  <c r="MK70" i="24"/>
  <c r="MY70" i="24"/>
  <c r="MZ70" i="24"/>
  <c r="NA70" i="24"/>
  <c r="NC70" i="24"/>
  <c r="NN70" i="24"/>
  <c r="NR70" i="24"/>
  <c r="NV70" i="24"/>
  <c r="NX70" i="24"/>
  <c r="OR70" i="24"/>
  <c r="PP70" i="24"/>
  <c r="PQ70" i="24"/>
  <c r="QG70" i="24"/>
  <c r="QH70" i="24"/>
  <c r="QL70" i="24"/>
  <c r="AG71" i="24"/>
  <c r="AH71" i="24"/>
  <c r="AI71" i="24"/>
  <c r="AM71" i="24"/>
  <c r="AN71" i="24"/>
  <c r="AO71" i="24"/>
  <c r="AS71" i="24"/>
  <c r="AT71" i="24"/>
  <c r="AU71" i="24"/>
  <c r="BA71" i="24"/>
  <c r="BB71" i="24"/>
  <c r="BC71" i="24"/>
  <c r="BD71" i="24"/>
  <c r="BF71" i="24"/>
  <c r="BH71" i="24"/>
  <c r="BX71" i="24"/>
  <c r="BY71" i="24"/>
  <c r="CM71" i="24"/>
  <c r="CN71" i="24"/>
  <c r="CO71" i="24" s="1"/>
  <c r="DB71" i="24"/>
  <c r="DC71" i="24"/>
  <c r="DQ71" i="24"/>
  <c r="EF71" i="24"/>
  <c r="EG71" i="24"/>
  <c r="EH71" i="24" s="1"/>
  <c r="EU71" i="24"/>
  <c r="EV71" i="24"/>
  <c r="FJ71" i="24"/>
  <c r="FL71" i="24"/>
  <c r="FY71" i="24"/>
  <c r="GN71" i="24"/>
  <c r="GO71" i="24"/>
  <c r="GP71" i="24" s="1"/>
  <c r="HH71" i="24"/>
  <c r="HI71" i="24"/>
  <c r="HM71" i="24"/>
  <c r="IO71" i="24"/>
  <c r="IP71" i="24"/>
  <c r="JD71" i="24"/>
  <c r="JH71" i="24"/>
  <c r="JL71" i="24"/>
  <c r="JP71" i="24"/>
  <c r="JT71" i="24"/>
  <c r="JX71" i="24"/>
  <c r="KB71" i="24"/>
  <c r="KF71" i="24"/>
  <c r="KU71" i="24"/>
  <c r="KV71" i="24"/>
  <c r="KW71" i="24"/>
  <c r="LE71" i="24"/>
  <c r="LI71" i="24"/>
  <c r="LW71" i="24"/>
  <c r="LX71" i="24"/>
  <c r="LY71" i="24"/>
  <c r="MC71" i="24"/>
  <c r="MG71" i="24"/>
  <c r="MK71" i="24"/>
  <c r="MY71" i="24"/>
  <c r="MZ71" i="24"/>
  <c r="NA71" i="24"/>
  <c r="NC71" i="24"/>
  <c r="NN71" i="24"/>
  <c r="NR71" i="24"/>
  <c r="NV71" i="24"/>
  <c r="NX71" i="24"/>
  <c r="OR71" i="24"/>
  <c r="PP71" i="24"/>
  <c r="PQ71" i="24"/>
  <c r="QG71" i="24"/>
  <c r="QH71" i="24"/>
  <c r="QL71" i="24"/>
  <c r="AG72" i="24"/>
  <c r="AH72" i="24"/>
  <c r="AI72" i="24"/>
  <c r="AM72" i="24"/>
  <c r="AN72" i="24"/>
  <c r="AO72" i="24"/>
  <c r="AS72" i="24"/>
  <c r="AT72" i="24"/>
  <c r="AU72" i="24"/>
  <c r="BA72" i="24"/>
  <c r="BB72" i="24"/>
  <c r="BC72" i="24"/>
  <c r="BD72" i="24"/>
  <c r="BF72" i="24"/>
  <c r="BH72" i="24"/>
  <c r="BX72" i="24"/>
  <c r="BY72" i="24"/>
  <c r="CM72" i="24"/>
  <c r="CN72" i="24"/>
  <c r="CO72" i="24" s="1"/>
  <c r="DB72" i="24"/>
  <c r="DC72" i="24"/>
  <c r="DQ72" i="24"/>
  <c r="DR72" i="24"/>
  <c r="EF72" i="24"/>
  <c r="EG72" i="24"/>
  <c r="EH72" i="24" s="1"/>
  <c r="EU72" i="24"/>
  <c r="EV72" i="24"/>
  <c r="FJ72" i="24"/>
  <c r="FL72" i="24"/>
  <c r="FY72" i="24"/>
  <c r="GN72" i="24"/>
  <c r="GO72" i="24"/>
  <c r="GP72" i="24" s="1"/>
  <c r="HH72" i="24"/>
  <c r="HI72" i="24"/>
  <c r="HM72" i="24"/>
  <c r="IO72" i="24"/>
  <c r="IP72" i="24"/>
  <c r="JD72" i="24"/>
  <c r="JH72" i="24"/>
  <c r="JL72" i="24"/>
  <c r="JP72" i="24"/>
  <c r="JT72" i="24"/>
  <c r="JX72" i="24"/>
  <c r="KB72" i="24"/>
  <c r="KF72" i="24"/>
  <c r="KU72" i="24"/>
  <c r="KV72" i="24"/>
  <c r="KW72" i="24"/>
  <c r="LA72" i="24"/>
  <c r="LE72" i="24"/>
  <c r="LI72" i="24"/>
  <c r="LW72" i="24"/>
  <c r="LX72" i="24"/>
  <c r="LY72" i="24"/>
  <c r="MC72" i="24"/>
  <c r="MG72" i="24"/>
  <c r="MK72" i="24"/>
  <c r="MY72" i="24"/>
  <c r="MZ72" i="24"/>
  <c r="NA72" i="24"/>
  <c r="NC72" i="24"/>
  <c r="NN72" i="24"/>
  <c r="NR72" i="24"/>
  <c r="NV72" i="24"/>
  <c r="NX72" i="24"/>
  <c r="OR72" i="24"/>
  <c r="PP72" i="24"/>
  <c r="PQ72" i="24"/>
  <c r="QG72" i="24"/>
  <c r="QH72" i="24"/>
  <c r="QL72" i="24"/>
  <c r="AG73" i="24"/>
  <c r="AH73" i="24"/>
  <c r="AI73" i="24"/>
  <c r="AM73" i="24"/>
  <c r="AN73" i="24"/>
  <c r="AO73" i="24"/>
  <c r="AS73" i="24"/>
  <c r="AT73" i="24"/>
  <c r="AU73" i="24"/>
  <c r="BA73" i="24"/>
  <c r="BB73" i="24"/>
  <c r="BC73" i="24"/>
  <c r="BD73" i="24"/>
  <c r="BF73" i="24"/>
  <c r="BH73" i="24"/>
  <c r="BX73" i="24"/>
  <c r="BY73" i="24"/>
  <c r="CM73" i="24"/>
  <c r="CN73" i="24"/>
  <c r="CO73" i="24" s="1"/>
  <c r="DB73" i="24"/>
  <c r="DC73" i="24"/>
  <c r="DQ73" i="24"/>
  <c r="DR73" i="24"/>
  <c r="EF73" i="24"/>
  <c r="EG73" i="24"/>
  <c r="EH73" i="24" s="1"/>
  <c r="EU73" i="24"/>
  <c r="EV73" i="24"/>
  <c r="FJ73" i="24"/>
  <c r="FL73" i="24"/>
  <c r="FY73" i="24"/>
  <c r="GN73" i="24"/>
  <c r="GO73" i="24"/>
  <c r="GP73" i="24" s="1"/>
  <c r="HH73" i="24"/>
  <c r="HI73" i="24"/>
  <c r="HM73" i="24"/>
  <c r="IO73" i="24"/>
  <c r="IP73" i="24"/>
  <c r="JD73" i="24"/>
  <c r="JH73" i="24"/>
  <c r="JL73" i="24"/>
  <c r="JP73" i="24"/>
  <c r="JT73" i="24"/>
  <c r="JX73" i="24"/>
  <c r="KB73" i="24"/>
  <c r="KF73" i="24"/>
  <c r="KU73" i="24"/>
  <c r="KV73" i="24"/>
  <c r="KW73" i="24"/>
  <c r="LA73" i="24"/>
  <c r="LE73" i="24"/>
  <c r="LI73" i="24"/>
  <c r="LW73" i="24"/>
  <c r="LX73" i="24"/>
  <c r="LY73" i="24"/>
  <c r="MC73" i="24"/>
  <c r="MG73" i="24"/>
  <c r="MK73" i="24"/>
  <c r="MY73" i="24"/>
  <c r="MZ73" i="24"/>
  <c r="NA73" i="24"/>
  <c r="NC73" i="24"/>
  <c r="NN73" i="24"/>
  <c r="NR73" i="24"/>
  <c r="NV73" i="24"/>
  <c r="NX73" i="24"/>
  <c r="OR73" i="24"/>
  <c r="PP73" i="24"/>
  <c r="PQ73" i="24"/>
  <c r="QG73" i="24"/>
  <c r="QH73" i="24"/>
  <c r="QL73" i="24"/>
  <c r="AG74" i="24"/>
  <c r="AH74" i="24"/>
  <c r="AI74" i="24"/>
  <c r="AM74" i="24"/>
  <c r="AN74" i="24"/>
  <c r="AO74" i="24"/>
  <c r="AS74" i="24"/>
  <c r="AT74" i="24"/>
  <c r="AU74" i="24"/>
  <c r="BA74" i="24"/>
  <c r="BB74" i="24"/>
  <c r="BC74" i="24"/>
  <c r="BD74" i="24"/>
  <c r="BF74" i="24"/>
  <c r="BH74" i="24"/>
  <c r="BX74" i="24"/>
  <c r="BY74" i="24"/>
  <c r="CM74" i="24"/>
  <c r="CN74" i="24"/>
  <c r="CO74" i="24" s="1"/>
  <c r="DB74" i="24"/>
  <c r="DC74" i="24"/>
  <c r="DQ74" i="24"/>
  <c r="DR74" i="24"/>
  <c r="EF74" i="24"/>
  <c r="EG74" i="24"/>
  <c r="EH74" i="24" s="1"/>
  <c r="EU74" i="24"/>
  <c r="EV74" i="24"/>
  <c r="FJ74" i="24"/>
  <c r="FL74" i="24"/>
  <c r="FY74" i="24"/>
  <c r="GN74" i="24"/>
  <c r="GO74" i="24"/>
  <c r="GP74" i="24" s="1"/>
  <c r="HH74" i="24"/>
  <c r="HI74" i="24"/>
  <c r="HM74" i="24"/>
  <c r="IO74" i="24"/>
  <c r="IP74" i="24"/>
  <c r="JD74" i="24"/>
  <c r="JH74" i="24"/>
  <c r="JL74" i="24"/>
  <c r="JP74" i="24"/>
  <c r="JT74" i="24"/>
  <c r="JX74" i="24"/>
  <c r="KB74" i="24"/>
  <c r="KF74" i="24"/>
  <c r="KU74" i="24"/>
  <c r="KV74" i="24"/>
  <c r="KW74" i="24"/>
  <c r="LA74" i="24"/>
  <c r="LE74" i="24"/>
  <c r="LI74" i="24"/>
  <c r="LW74" i="24"/>
  <c r="LX74" i="24"/>
  <c r="LY74" i="24"/>
  <c r="MC74" i="24"/>
  <c r="MG74" i="24"/>
  <c r="MK74" i="24"/>
  <c r="MY74" i="24"/>
  <c r="MZ74" i="24"/>
  <c r="NA74" i="24"/>
  <c r="NC74" i="24"/>
  <c r="NN74" i="24"/>
  <c r="NR74" i="24"/>
  <c r="NV74" i="24"/>
  <c r="NX74" i="24"/>
  <c r="OR74" i="24"/>
  <c r="PP74" i="24"/>
  <c r="PQ74" i="24"/>
  <c r="QG74" i="24"/>
  <c r="QH74" i="24"/>
  <c r="QL74" i="24"/>
  <c r="AG75" i="24"/>
  <c r="AH75" i="24"/>
  <c r="AI75" i="24"/>
  <c r="AM75" i="24"/>
  <c r="AN75" i="24"/>
  <c r="AO75" i="24"/>
  <c r="AS75" i="24"/>
  <c r="AT75" i="24"/>
  <c r="AU75" i="24"/>
  <c r="BA75" i="24"/>
  <c r="BB75" i="24"/>
  <c r="BC75" i="24"/>
  <c r="BD75" i="24"/>
  <c r="BF75" i="24"/>
  <c r="BH75" i="24"/>
  <c r="BX75" i="24"/>
  <c r="BY75" i="24"/>
  <c r="CM75" i="24"/>
  <c r="CN75" i="24"/>
  <c r="CO75" i="24" s="1"/>
  <c r="DB75" i="24"/>
  <c r="DC75" i="24"/>
  <c r="DQ75" i="24"/>
  <c r="DR75" i="24"/>
  <c r="EF75" i="24"/>
  <c r="EG75" i="24"/>
  <c r="EH75" i="24" s="1"/>
  <c r="EU75" i="24"/>
  <c r="EV75" i="24"/>
  <c r="FJ75" i="24"/>
  <c r="FL75" i="24"/>
  <c r="FY75" i="24"/>
  <c r="GN75" i="24"/>
  <c r="GO75" i="24"/>
  <c r="GP75" i="24" s="1"/>
  <c r="HH75" i="24"/>
  <c r="HI75" i="24"/>
  <c r="HM75" i="24"/>
  <c r="IO75" i="24"/>
  <c r="IP75" i="24"/>
  <c r="JD75" i="24"/>
  <c r="JH75" i="24"/>
  <c r="JL75" i="24"/>
  <c r="JP75" i="24"/>
  <c r="JT75" i="24"/>
  <c r="JX75" i="24"/>
  <c r="KB75" i="24"/>
  <c r="KF75" i="24"/>
  <c r="KU75" i="24"/>
  <c r="KV75" i="24"/>
  <c r="KW75" i="24"/>
  <c r="LA75" i="24"/>
  <c r="LE75" i="24"/>
  <c r="LI75" i="24"/>
  <c r="LW75" i="24"/>
  <c r="LX75" i="24"/>
  <c r="LY75" i="24"/>
  <c r="MC75" i="24"/>
  <c r="MG75" i="24"/>
  <c r="MK75" i="24"/>
  <c r="MY75" i="24"/>
  <c r="MZ75" i="24"/>
  <c r="NA75" i="24"/>
  <c r="NC75" i="24"/>
  <c r="NN75" i="24"/>
  <c r="NR75" i="24"/>
  <c r="NV75" i="24"/>
  <c r="NX75" i="24"/>
  <c r="OR75" i="24"/>
  <c r="PP75" i="24"/>
  <c r="PQ75" i="24"/>
  <c r="QG75" i="24"/>
  <c r="QH75" i="24"/>
  <c r="QL75" i="24"/>
  <c r="AG76" i="24"/>
  <c r="AH76" i="24"/>
  <c r="AI76" i="24"/>
  <c r="AM76" i="24"/>
  <c r="AN76" i="24"/>
  <c r="AO76" i="24"/>
  <c r="AS76" i="24"/>
  <c r="AT76" i="24"/>
  <c r="AU76" i="24"/>
  <c r="BA76" i="24"/>
  <c r="BB76" i="24"/>
  <c r="BC76" i="24"/>
  <c r="BD76" i="24"/>
  <c r="BF76" i="24"/>
  <c r="BH76" i="24"/>
  <c r="BX76" i="24"/>
  <c r="BY76" i="24"/>
  <c r="CM76" i="24"/>
  <c r="CN76" i="24"/>
  <c r="CO76" i="24" s="1"/>
  <c r="DB76" i="24"/>
  <c r="DC76" i="24"/>
  <c r="DQ76" i="24"/>
  <c r="DR76" i="24"/>
  <c r="EF76" i="24"/>
  <c r="EG76" i="24"/>
  <c r="EH76" i="24" s="1"/>
  <c r="EU76" i="24"/>
  <c r="EV76" i="24"/>
  <c r="FJ76" i="24"/>
  <c r="FL76" i="24"/>
  <c r="FY76" i="24"/>
  <c r="GN76" i="24"/>
  <c r="GO76" i="24"/>
  <c r="GP76" i="24" s="1"/>
  <c r="HH76" i="24"/>
  <c r="HI76" i="24"/>
  <c r="HM76" i="24"/>
  <c r="IO76" i="24"/>
  <c r="IP76" i="24"/>
  <c r="JD76" i="24"/>
  <c r="JH76" i="24"/>
  <c r="JL76" i="24"/>
  <c r="JP76" i="24"/>
  <c r="JT76" i="24"/>
  <c r="JX76" i="24"/>
  <c r="KB76" i="24"/>
  <c r="KF76" i="24"/>
  <c r="KU76" i="24"/>
  <c r="KV76" i="24"/>
  <c r="KW76" i="24"/>
  <c r="LA76" i="24"/>
  <c r="LE76" i="24"/>
  <c r="LI76" i="24"/>
  <c r="LW76" i="24"/>
  <c r="LX76" i="24"/>
  <c r="MC76" i="24"/>
  <c r="MG76" i="24"/>
  <c r="MK76" i="24"/>
  <c r="MY76" i="24"/>
  <c r="MZ76" i="24"/>
  <c r="NA76" i="24"/>
  <c r="NC76" i="24"/>
  <c r="NN76" i="24"/>
  <c r="NR76" i="24"/>
  <c r="NV76" i="24"/>
  <c r="NX76" i="24"/>
  <c r="OR76" i="24"/>
  <c r="PP76" i="24"/>
  <c r="PQ76" i="24"/>
  <c r="QG76" i="24"/>
  <c r="QH76" i="24"/>
  <c r="QL76" i="24"/>
  <c r="AG77" i="24"/>
  <c r="AH77" i="24"/>
  <c r="AI77" i="24"/>
  <c r="AM77" i="24"/>
  <c r="AN77" i="24"/>
  <c r="AO77" i="24"/>
  <c r="AS77" i="24"/>
  <c r="AT77" i="24"/>
  <c r="AU77" i="24"/>
  <c r="BC77" i="24"/>
  <c r="BF77" i="24"/>
  <c r="BH77" i="24"/>
  <c r="BX77" i="24"/>
  <c r="BY77" i="24"/>
  <c r="BZ77" i="24" s="1"/>
  <c r="CM77" i="24"/>
  <c r="CN77" i="24"/>
  <c r="CO77" i="24" s="1"/>
  <c r="DB77" i="24"/>
  <c r="DC77" i="24"/>
  <c r="DD77" i="24" s="1"/>
  <c r="EF77" i="24"/>
  <c r="EG77" i="24"/>
  <c r="EH77" i="24" s="1"/>
  <c r="EU77" i="24"/>
  <c r="EV77" i="24"/>
  <c r="EW77" i="24" s="1"/>
  <c r="FJ77" i="24"/>
  <c r="FL77" i="24"/>
  <c r="FY77" i="24"/>
  <c r="GN77" i="24"/>
  <c r="GO77" i="24"/>
  <c r="GP77" i="24" s="1"/>
  <c r="HH77" i="24"/>
  <c r="HI77" i="24"/>
  <c r="HJ77" i="24" s="1"/>
  <c r="HM77" i="24"/>
  <c r="IO77" i="24"/>
  <c r="IP77" i="24"/>
  <c r="JD77" i="24"/>
  <c r="JH77" i="24"/>
  <c r="JL77" i="24"/>
  <c r="JP77" i="24"/>
  <c r="JT77" i="24"/>
  <c r="JX77" i="24"/>
  <c r="KB77" i="24"/>
  <c r="KF77" i="24"/>
  <c r="KU77" i="24"/>
  <c r="KV77" i="24"/>
  <c r="KW77" i="24"/>
  <c r="LA77" i="24"/>
  <c r="LE77" i="24"/>
  <c r="LI77" i="24"/>
  <c r="LW77" i="24"/>
  <c r="LX77" i="24"/>
  <c r="LY77" i="24"/>
  <c r="MC77" i="24"/>
  <c r="MG77" i="24"/>
  <c r="MK77" i="24"/>
  <c r="MY77" i="24"/>
  <c r="MZ77" i="24"/>
  <c r="NA77" i="24"/>
  <c r="NC77" i="24"/>
  <c r="NE77" i="24"/>
  <c r="NN77" i="24"/>
  <c r="NR77" i="24"/>
  <c r="NV77" i="24"/>
  <c r="NX77" i="24"/>
  <c r="OR77" i="24"/>
  <c r="PP77" i="24"/>
  <c r="PQ77" i="24"/>
  <c r="QG77" i="24"/>
  <c r="QH77" i="24"/>
  <c r="QL77" i="24"/>
  <c r="AG78" i="24"/>
  <c r="AH78" i="24"/>
  <c r="AI78" i="24"/>
  <c r="AM78" i="24"/>
  <c r="AN78" i="24"/>
  <c r="AO78" i="24"/>
  <c r="AS78" i="24"/>
  <c r="AT78" i="24"/>
  <c r="AU78" i="24"/>
  <c r="BC78" i="24"/>
  <c r="I79" i="24"/>
  <c r="J79" i="24"/>
  <c r="K79" i="24"/>
  <c r="L79" i="24"/>
  <c r="M79" i="24"/>
  <c r="N79" i="24"/>
  <c r="S79" i="24"/>
  <c r="T79" i="24"/>
  <c r="U79" i="24"/>
  <c r="V79" i="24"/>
  <c r="W79" i="24"/>
  <c r="X79" i="24"/>
  <c r="Y79" i="24"/>
  <c r="Z79" i="24"/>
  <c r="AA79" i="24"/>
  <c r="AB79" i="24"/>
  <c r="AC79" i="24"/>
  <c r="AD79" i="24"/>
  <c r="AE79" i="24"/>
  <c r="AF79" i="24"/>
  <c r="AV79" i="24"/>
  <c r="AY79" i="24"/>
  <c r="CO79" i="24"/>
  <c r="DD79" i="24"/>
  <c r="DS79" i="24"/>
  <c r="EH79" i="24"/>
  <c r="GN79" i="24"/>
  <c r="GP79" i="24"/>
  <c r="IS79" i="24"/>
  <c r="KO79" i="24"/>
  <c r="KR79" i="24"/>
  <c r="KT79" i="24"/>
  <c r="LV79" i="24"/>
  <c r="MX79" i="24"/>
  <c r="NB79" i="24"/>
  <c r="NM79" i="24"/>
  <c r="NQ79" i="24"/>
  <c r="NU79" i="24"/>
  <c r="PO79" i="24"/>
  <c r="QD79" i="24"/>
  <c r="QF79" i="24"/>
  <c r="BF83" i="24"/>
  <c r="BH83" i="24"/>
  <c r="BL83" i="24"/>
  <c r="BM83" i="24"/>
  <c r="BO83" i="24"/>
  <c r="BP83" i="24"/>
  <c r="BR83" i="24"/>
  <c r="BS83" i="24"/>
  <c r="BU83" i="24"/>
  <c r="BV83" i="24"/>
  <c r="CA83" i="24"/>
  <c r="CB83" i="24"/>
  <c r="CD83" i="24"/>
  <c r="CE83" i="24"/>
  <c r="CG83" i="24"/>
  <c r="CH83" i="24"/>
  <c r="CJ83" i="24"/>
  <c r="CK83" i="24"/>
  <c r="CP83" i="24"/>
  <c r="CQ83" i="24"/>
  <c r="CS83" i="24"/>
  <c r="CT83" i="24"/>
  <c r="CV83" i="24"/>
  <c r="CW83" i="24"/>
  <c r="CY83" i="24"/>
  <c r="CZ83" i="24"/>
  <c r="DE83" i="24"/>
  <c r="DF83" i="24"/>
  <c r="DH83" i="24"/>
  <c r="DI83" i="24"/>
  <c r="DK83" i="24"/>
  <c r="DL83" i="24"/>
  <c r="DN83" i="24"/>
  <c r="DO83" i="24"/>
  <c r="DT83" i="24"/>
  <c r="DU83" i="24"/>
  <c r="DW83" i="24"/>
  <c r="DX83" i="24"/>
  <c r="DZ83" i="24"/>
  <c r="EA83" i="24"/>
  <c r="EC83" i="24"/>
  <c r="ED83" i="24"/>
  <c r="EI83" i="24"/>
  <c r="EJ83" i="24"/>
  <c r="EL83" i="24"/>
  <c r="EM83" i="24"/>
  <c r="EO83" i="24"/>
  <c r="EP83" i="24"/>
  <c r="ER83" i="24"/>
  <c r="ES83" i="24"/>
  <c r="EX83" i="24"/>
  <c r="EY83" i="24"/>
  <c r="FA83" i="24"/>
  <c r="FB83" i="24"/>
  <c r="FD83" i="24"/>
  <c r="FE83" i="24"/>
  <c r="FG83" i="24"/>
  <c r="FH83" i="24"/>
  <c r="FM83" i="24"/>
  <c r="FN83" i="24"/>
  <c r="FP83" i="24"/>
  <c r="FQ83" i="24"/>
  <c r="FS83" i="24"/>
  <c r="FT83" i="24"/>
  <c r="FV83" i="24"/>
  <c r="FW83" i="24"/>
  <c r="GB83" i="24"/>
  <c r="GC83" i="24"/>
  <c r="GE83" i="24"/>
  <c r="GF83" i="24"/>
  <c r="GH83" i="24"/>
  <c r="GI83" i="24"/>
  <c r="GK83" i="24"/>
  <c r="GL83" i="24"/>
  <c r="GT83" i="24"/>
  <c r="GV83" i="24"/>
  <c r="GW83" i="24"/>
  <c r="GY83" i="24"/>
  <c r="GZ83" i="24"/>
  <c r="HB83" i="24"/>
  <c r="HC83" i="24"/>
  <c r="HE83" i="24"/>
  <c r="HF83" i="24"/>
  <c r="HN83" i="24"/>
  <c r="HR83" i="24"/>
  <c r="HS83" i="24"/>
  <c r="HU83" i="24"/>
  <c r="HV83" i="24"/>
  <c r="HX83" i="24"/>
  <c r="HY83" i="24"/>
  <c r="IA83" i="24"/>
  <c r="IB83" i="24"/>
  <c r="ID83" i="24"/>
  <c r="IE83" i="24"/>
  <c r="IH83" i="24"/>
  <c r="II83" i="24"/>
  <c r="IK83" i="24"/>
  <c r="IL83" i="24"/>
  <c r="IQ83" i="24"/>
  <c r="IU83" i="24"/>
  <c r="IV83" i="24"/>
  <c r="IX83" i="24"/>
  <c r="IY83" i="24"/>
  <c r="JA83" i="24"/>
  <c r="JB83" i="24"/>
  <c r="JE83" i="24"/>
  <c r="JF83" i="24"/>
  <c r="JG83" i="24"/>
  <c r="JI83" i="24"/>
  <c r="JJ83" i="24"/>
  <c r="JK83" i="24"/>
  <c r="JM83" i="24"/>
  <c r="JN83" i="24"/>
  <c r="JO83" i="24"/>
  <c r="JQ83" i="24"/>
  <c r="JR83" i="24"/>
  <c r="JS83" i="24"/>
  <c r="JU83" i="24"/>
  <c r="JV83" i="24"/>
  <c r="JW83" i="24"/>
  <c r="JY83" i="24"/>
  <c r="JZ83" i="24"/>
  <c r="KA83" i="24"/>
  <c r="KC83" i="24"/>
  <c r="KD83" i="24"/>
  <c r="KE83" i="24"/>
  <c r="KG83" i="24"/>
  <c r="KH83" i="24"/>
  <c r="KI83" i="24"/>
  <c r="KK83" i="24"/>
  <c r="KL83" i="24"/>
  <c r="KM83" i="24"/>
  <c r="KN83" i="24"/>
  <c r="KO83" i="24"/>
  <c r="KQ83" i="24"/>
  <c r="KR83" i="24"/>
  <c r="KX83" i="24"/>
  <c r="KY83" i="24"/>
  <c r="LB83" i="24"/>
  <c r="LC83" i="24"/>
  <c r="LD83" i="24"/>
  <c r="LF83" i="24"/>
  <c r="LG83" i="24"/>
  <c r="LH83" i="24"/>
  <c r="LJ83" i="24"/>
  <c r="LK83" i="24"/>
  <c r="LL83" i="24"/>
  <c r="LM83" i="24"/>
  <c r="LN83" i="24"/>
  <c r="LP83" i="24"/>
  <c r="LQ83" i="24"/>
  <c r="LS83" i="24"/>
  <c r="LT83" i="24"/>
  <c r="LZ83" i="24"/>
  <c r="MA83" i="24"/>
  <c r="MD83" i="24"/>
  <c r="ME83" i="24"/>
  <c r="MF83" i="24"/>
  <c r="MH83" i="24"/>
  <c r="MI83" i="24"/>
  <c r="MJ83" i="24"/>
  <c r="ML83" i="24"/>
  <c r="MM83" i="24"/>
  <c r="MN83" i="24"/>
  <c r="MO83" i="24"/>
  <c r="MP83" i="24"/>
  <c r="MR83" i="24"/>
  <c r="MS83" i="24"/>
  <c r="MU83" i="24"/>
  <c r="MV83" i="24"/>
  <c r="NF83" i="24"/>
  <c r="NH83" i="24"/>
  <c r="NI83" i="24"/>
  <c r="NJ83" i="24"/>
  <c r="NK83" i="24"/>
  <c r="NN83" i="24"/>
  <c r="NO83" i="24"/>
  <c r="NR83" i="24"/>
  <c r="NS83" i="24"/>
  <c r="OH83" i="24"/>
  <c r="OI83" i="24"/>
  <c r="OK83" i="24"/>
  <c r="OL83" i="24"/>
  <c r="ON83" i="24"/>
  <c r="OO83" i="24"/>
  <c r="OQ83" i="24"/>
  <c r="OR83" i="24"/>
  <c r="OT83" i="24"/>
  <c r="OU83" i="24"/>
  <c r="OW83" i="24"/>
  <c r="OX83" i="24"/>
  <c r="OZ83" i="24"/>
  <c r="PA83" i="24"/>
  <c r="PC83" i="24"/>
  <c r="PD83" i="24"/>
  <c r="PF83" i="24"/>
  <c r="PG83" i="24"/>
  <c r="PR83" i="24"/>
  <c r="PT83" i="24"/>
  <c r="PU83" i="24"/>
  <c r="PW83" i="24"/>
  <c r="PX83" i="24"/>
  <c r="PZ83" i="24"/>
  <c r="QA83" i="24"/>
  <c r="QC83" i="24"/>
  <c r="QD83" i="24"/>
  <c r="QI83" i="24"/>
  <c r="BF84" i="24"/>
  <c r="BH84" i="24"/>
  <c r="BL84" i="24"/>
  <c r="BM84" i="24"/>
  <c r="BO84" i="24"/>
  <c r="BP84" i="24"/>
  <c r="BR84" i="24"/>
  <c r="BS84" i="24"/>
  <c r="BU84" i="24"/>
  <c r="BV84" i="24"/>
  <c r="CA84" i="24"/>
  <c r="CB84" i="24"/>
  <c r="CD84" i="24"/>
  <c r="CE84" i="24"/>
  <c r="CG84" i="24"/>
  <c r="CH84" i="24"/>
  <c r="CJ84" i="24"/>
  <c r="CK84" i="24"/>
  <c r="CP84" i="24"/>
  <c r="CQ84" i="24"/>
  <c r="CS84" i="24"/>
  <c r="CT84" i="24"/>
  <c r="CV84" i="24"/>
  <c r="CW84" i="24"/>
  <c r="CY84" i="24"/>
  <c r="CZ84" i="24"/>
  <c r="DE84" i="24"/>
  <c r="DF84" i="24"/>
  <c r="DH84" i="24"/>
  <c r="DI84" i="24"/>
  <c r="DK84" i="24"/>
  <c r="DL84" i="24"/>
  <c r="DN84" i="24"/>
  <c r="DO84" i="24"/>
  <c r="DT84" i="24"/>
  <c r="DU84" i="24"/>
  <c r="DW84" i="24"/>
  <c r="DX84" i="24"/>
  <c r="DZ84" i="24"/>
  <c r="EA84" i="24"/>
  <c r="EC84" i="24"/>
  <c r="ED84" i="24"/>
  <c r="EI84" i="24"/>
  <c r="EJ84" i="24"/>
  <c r="EL84" i="24"/>
  <c r="EM84" i="24"/>
  <c r="EO84" i="24"/>
  <c r="EP84" i="24"/>
  <c r="ER84" i="24"/>
  <c r="ES84" i="24"/>
  <c r="EX84" i="24"/>
  <c r="EY84" i="24"/>
  <c r="FA84" i="24"/>
  <c r="FB84" i="24"/>
  <c r="FD84" i="24"/>
  <c r="FE84" i="24"/>
  <c r="FG84" i="24"/>
  <c r="FH84" i="24"/>
  <c r="FM84" i="24"/>
  <c r="FN84" i="24"/>
  <c r="FP84" i="24"/>
  <c r="FQ84" i="24"/>
  <c r="FS84" i="24"/>
  <c r="FT84" i="24"/>
  <c r="FV84" i="24"/>
  <c r="FW84" i="24"/>
  <c r="GB84" i="24"/>
  <c r="GC84" i="24"/>
  <c r="GE84" i="24"/>
  <c r="GF84" i="24"/>
  <c r="GH84" i="24"/>
  <c r="GI84" i="24"/>
  <c r="GK84" i="24"/>
  <c r="GL84" i="24"/>
  <c r="GT84" i="24"/>
  <c r="GV84" i="24"/>
  <c r="GW84" i="24"/>
  <c r="GY84" i="24"/>
  <c r="GZ84" i="24"/>
  <c r="HB84" i="24"/>
  <c r="HC84" i="24"/>
  <c r="HE84" i="24"/>
  <c r="HF84" i="24"/>
  <c r="HN84" i="24"/>
  <c r="HR84" i="24"/>
  <c r="HS84" i="24"/>
  <c r="HU84" i="24"/>
  <c r="HV84" i="24"/>
  <c r="HX84" i="24"/>
  <c r="HY84" i="24"/>
  <c r="IA84" i="24"/>
  <c r="IB84" i="24"/>
  <c r="ID84" i="24"/>
  <c r="IE84" i="24"/>
  <c r="IH84" i="24"/>
  <c r="II84" i="24"/>
  <c r="IK84" i="24"/>
  <c r="IL84" i="24"/>
  <c r="IQ84" i="24"/>
  <c r="IU84" i="24"/>
  <c r="IV84" i="24"/>
  <c r="IX84" i="24"/>
  <c r="IY84" i="24"/>
  <c r="JA84" i="24"/>
  <c r="JB84" i="24"/>
  <c r="JE84" i="24"/>
  <c r="JF84" i="24"/>
  <c r="JG84" i="24"/>
  <c r="JI84" i="24"/>
  <c r="JJ84" i="24"/>
  <c r="JK84" i="24"/>
  <c r="JM84" i="24"/>
  <c r="JN84" i="24"/>
  <c r="JO84" i="24"/>
  <c r="JQ84" i="24"/>
  <c r="JR84" i="24"/>
  <c r="JS84" i="24"/>
  <c r="JU84" i="24"/>
  <c r="JV84" i="24"/>
  <c r="JW84" i="24"/>
  <c r="JY84" i="24"/>
  <c r="JZ84" i="24"/>
  <c r="KA84" i="24"/>
  <c r="KC84" i="24"/>
  <c r="KD84" i="24"/>
  <c r="KE84" i="24"/>
  <c r="KG84" i="24"/>
  <c r="KH84" i="24"/>
  <c r="KI84" i="24"/>
  <c r="KK84" i="24"/>
  <c r="KL84" i="24"/>
  <c r="KM84" i="24"/>
  <c r="KN84" i="24"/>
  <c r="KO84" i="24"/>
  <c r="KQ84" i="24"/>
  <c r="KR84" i="24"/>
  <c r="KX84" i="24"/>
  <c r="KY84" i="24"/>
  <c r="LB84" i="24"/>
  <c r="LC84" i="24"/>
  <c r="LD84" i="24"/>
  <c r="LF84" i="24"/>
  <c r="LG84" i="24"/>
  <c r="LH84" i="24"/>
  <c r="LJ84" i="24"/>
  <c r="LK84" i="24"/>
  <c r="LL84" i="24"/>
  <c r="LM84" i="24"/>
  <c r="LN84" i="24"/>
  <c r="LP84" i="24"/>
  <c r="LQ84" i="24"/>
  <c r="LS84" i="24"/>
  <c r="LT84" i="24"/>
  <c r="LZ84" i="24"/>
  <c r="MA84" i="24"/>
  <c r="MD84" i="24"/>
  <c r="ME84" i="24"/>
  <c r="MF84" i="24"/>
  <c r="MH84" i="24"/>
  <c r="MI84" i="24"/>
  <c r="MJ84" i="24"/>
  <c r="ML84" i="24"/>
  <c r="MM84" i="24"/>
  <c r="MN84" i="24"/>
  <c r="MO84" i="24"/>
  <c r="MP84" i="24"/>
  <c r="MR84" i="24"/>
  <c r="MS84" i="24"/>
  <c r="MU84" i="24"/>
  <c r="MV84" i="24"/>
  <c r="NF84" i="24"/>
  <c r="NH84" i="24"/>
  <c r="NI84" i="24"/>
  <c r="NJ84" i="24"/>
  <c r="NK84" i="24"/>
  <c r="NN84" i="24"/>
  <c r="NO84" i="24"/>
  <c r="NR84" i="24"/>
  <c r="NS84" i="24"/>
  <c r="OH84" i="24"/>
  <c r="OI84" i="24"/>
  <c r="OK84" i="24"/>
  <c r="OL84" i="24"/>
  <c r="ON84" i="24"/>
  <c r="OO84" i="24"/>
  <c r="OQ84" i="24"/>
  <c r="OR84" i="24"/>
  <c r="OT84" i="24"/>
  <c r="OU84" i="24"/>
  <c r="OW84" i="24"/>
  <c r="OX84" i="24"/>
  <c r="OZ84" i="24"/>
  <c r="PA84" i="24"/>
  <c r="PC84" i="24"/>
  <c r="PD84" i="24"/>
  <c r="PF84" i="24"/>
  <c r="PG84" i="24"/>
  <c r="PR84" i="24"/>
  <c r="PT84" i="24"/>
  <c r="PU84" i="24"/>
  <c r="PW84" i="24"/>
  <c r="PX84" i="24"/>
  <c r="PZ84" i="24"/>
  <c r="QA84" i="24"/>
  <c r="QC84" i="24"/>
  <c r="QD84" i="24"/>
  <c r="QI84" i="24"/>
  <c r="BF85" i="24"/>
  <c r="BH85" i="24"/>
  <c r="BL85" i="24"/>
  <c r="BM85" i="24"/>
  <c r="BO85" i="24"/>
  <c r="BP85" i="24"/>
  <c r="BR85" i="24"/>
  <c r="BS85" i="24"/>
  <c r="BU85" i="24"/>
  <c r="BV85" i="24"/>
  <c r="CA85" i="24"/>
  <c r="CB85" i="24"/>
  <c r="CD85" i="24"/>
  <c r="CE85" i="24"/>
  <c r="CG85" i="24"/>
  <c r="CH85" i="24"/>
  <c r="CJ85" i="24"/>
  <c r="CK85" i="24"/>
  <c r="CP85" i="24"/>
  <c r="CQ85" i="24"/>
  <c r="CS85" i="24"/>
  <c r="CT85" i="24"/>
  <c r="CV85" i="24"/>
  <c r="CW85" i="24"/>
  <c r="CY85" i="24"/>
  <c r="CZ85" i="24"/>
  <c r="DE85" i="24"/>
  <c r="DF85" i="24"/>
  <c r="DH85" i="24"/>
  <c r="DI85" i="24"/>
  <c r="DK85" i="24"/>
  <c r="DL85" i="24"/>
  <c r="DN85" i="24"/>
  <c r="DO85" i="24"/>
  <c r="DT85" i="24"/>
  <c r="DU85" i="24"/>
  <c r="DW85" i="24"/>
  <c r="DX85" i="24"/>
  <c r="DZ85" i="24"/>
  <c r="EA85" i="24"/>
  <c r="EC85" i="24"/>
  <c r="ED85" i="24"/>
  <c r="EI85" i="24"/>
  <c r="EJ85" i="24"/>
  <c r="EL85" i="24"/>
  <c r="EM85" i="24"/>
  <c r="EO85" i="24"/>
  <c r="EP85" i="24"/>
  <c r="ER85" i="24"/>
  <c r="ES85" i="24"/>
  <c r="EX85" i="24"/>
  <c r="EY85" i="24"/>
  <c r="FA85" i="24"/>
  <c r="FB85" i="24"/>
  <c r="FD85" i="24"/>
  <c r="FE85" i="24"/>
  <c r="FG85" i="24"/>
  <c r="FH85" i="24"/>
  <c r="FM85" i="24"/>
  <c r="FN85" i="24"/>
  <c r="FP85" i="24"/>
  <c r="FQ85" i="24"/>
  <c r="FS85" i="24"/>
  <c r="FT85" i="24"/>
  <c r="FV85" i="24"/>
  <c r="FW85" i="24"/>
  <c r="GB85" i="24"/>
  <c r="GC85" i="24"/>
  <c r="GE85" i="24"/>
  <c r="GF85" i="24"/>
  <c r="GH85" i="24"/>
  <c r="GI85" i="24"/>
  <c r="GK85" i="24"/>
  <c r="GL85" i="24"/>
  <c r="GT85" i="24"/>
  <c r="GV85" i="24"/>
  <c r="GW85" i="24"/>
  <c r="GY85" i="24"/>
  <c r="GZ85" i="24"/>
  <c r="HB85" i="24"/>
  <c r="HC85" i="24"/>
  <c r="HE85" i="24"/>
  <c r="HF85" i="24"/>
  <c r="HN85" i="24"/>
  <c r="HR85" i="24"/>
  <c r="HS85" i="24"/>
  <c r="HU85" i="24"/>
  <c r="HV85" i="24"/>
  <c r="HX85" i="24"/>
  <c r="HY85" i="24"/>
  <c r="IA85" i="24"/>
  <c r="IB85" i="24"/>
  <c r="ID85" i="24"/>
  <c r="IE85" i="24"/>
  <c r="IH85" i="24"/>
  <c r="II85" i="24"/>
  <c r="IK85" i="24"/>
  <c r="IL85" i="24"/>
  <c r="IQ85" i="24"/>
  <c r="IU85" i="24"/>
  <c r="IV85" i="24"/>
  <c r="IX85" i="24"/>
  <c r="IY85" i="24"/>
  <c r="JA85" i="24"/>
  <c r="JB85" i="24"/>
  <c r="JE85" i="24"/>
  <c r="JF85" i="24"/>
  <c r="JG85" i="24"/>
  <c r="JI85" i="24"/>
  <c r="JJ85" i="24"/>
  <c r="JK85" i="24"/>
  <c r="JM85" i="24"/>
  <c r="JN85" i="24"/>
  <c r="JO85" i="24"/>
  <c r="JQ85" i="24"/>
  <c r="JR85" i="24"/>
  <c r="JS85" i="24"/>
  <c r="JU85" i="24"/>
  <c r="JV85" i="24"/>
  <c r="JW85" i="24"/>
  <c r="JY85" i="24"/>
  <c r="JZ85" i="24"/>
  <c r="KA85" i="24"/>
  <c r="KC85" i="24"/>
  <c r="KD85" i="24"/>
  <c r="KE85" i="24"/>
  <c r="KG85" i="24"/>
  <c r="KH85" i="24"/>
  <c r="KI85" i="24"/>
  <c r="KK85" i="24"/>
  <c r="KL85" i="24"/>
  <c r="KM85" i="24"/>
  <c r="KN85" i="24"/>
  <c r="KO85" i="24"/>
  <c r="KQ85" i="24"/>
  <c r="KR85" i="24"/>
  <c r="KX85" i="24"/>
  <c r="KY85" i="24"/>
  <c r="LB85" i="24"/>
  <c r="LC85" i="24"/>
  <c r="LD85" i="24"/>
  <c r="LF85" i="24"/>
  <c r="LG85" i="24"/>
  <c r="LH85" i="24"/>
  <c r="LJ85" i="24"/>
  <c r="LK85" i="24"/>
  <c r="LL85" i="24"/>
  <c r="LM85" i="24"/>
  <c r="LN85" i="24"/>
  <c r="LP85" i="24"/>
  <c r="LQ85" i="24"/>
  <c r="LS85" i="24"/>
  <c r="LT85" i="24"/>
  <c r="LZ85" i="24"/>
  <c r="MA85" i="24"/>
  <c r="MD85" i="24"/>
  <c r="ME85" i="24"/>
  <c r="MF85" i="24"/>
  <c r="MH85" i="24"/>
  <c r="MI85" i="24"/>
  <c r="MJ85" i="24"/>
  <c r="ML85" i="24"/>
  <c r="MM85" i="24"/>
  <c r="MN85" i="24"/>
  <c r="MO85" i="24"/>
  <c r="MP85" i="24"/>
  <c r="MR85" i="24"/>
  <c r="MS85" i="24"/>
  <c r="MU85" i="24"/>
  <c r="MV85" i="24"/>
  <c r="NF85" i="24"/>
  <c r="NH85" i="24"/>
  <c r="NI85" i="24"/>
  <c r="NJ85" i="24"/>
  <c r="NK85" i="24"/>
  <c r="NN85" i="24"/>
  <c r="NO85" i="24"/>
  <c r="NR85" i="24"/>
  <c r="NS85" i="24"/>
  <c r="OH85" i="24"/>
  <c r="OI85" i="24"/>
  <c r="OK85" i="24"/>
  <c r="OL85" i="24"/>
  <c r="ON85" i="24"/>
  <c r="OO85" i="24"/>
  <c r="OQ85" i="24"/>
  <c r="OR85" i="24"/>
  <c r="OT85" i="24"/>
  <c r="OU85" i="24"/>
  <c r="OW85" i="24"/>
  <c r="OX85" i="24"/>
  <c r="OZ85" i="24"/>
  <c r="PA85" i="24"/>
  <c r="PC85" i="24"/>
  <c r="PD85" i="24"/>
  <c r="PF85" i="24"/>
  <c r="PG85" i="24"/>
  <c r="PR85" i="24"/>
  <c r="PT85" i="24"/>
  <c r="PU85" i="24"/>
  <c r="PW85" i="24"/>
  <c r="PX85" i="24"/>
  <c r="PZ85" i="24"/>
  <c r="QA85" i="24"/>
  <c r="QC85" i="24"/>
  <c r="QD85" i="24"/>
  <c r="QI85" i="24"/>
  <c r="BL86" i="24"/>
  <c r="BM86" i="24"/>
  <c r="BO86" i="24"/>
  <c r="BP86" i="24"/>
  <c r="BR86" i="24"/>
  <c r="BS86" i="24"/>
  <c r="BU86" i="24"/>
  <c r="BV86" i="24"/>
  <c r="CA86" i="24"/>
  <c r="CB86" i="24"/>
  <c r="CD86" i="24"/>
  <c r="CE86" i="24"/>
  <c r="CG86" i="24"/>
  <c r="CH86" i="24"/>
  <c r="CJ86" i="24"/>
  <c r="CK86" i="24"/>
  <c r="CP86" i="24"/>
  <c r="CQ86" i="24"/>
  <c r="CS86" i="24"/>
  <c r="CT86" i="24"/>
  <c r="CV86" i="24"/>
  <c r="CW86" i="24"/>
  <c r="CY86" i="24"/>
  <c r="CZ86" i="24"/>
  <c r="DE86" i="24"/>
  <c r="DF86" i="24"/>
  <c r="DH86" i="24"/>
  <c r="DI86" i="24"/>
  <c r="DK86" i="24"/>
  <c r="DL86" i="24"/>
  <c r="DN86" i="24"/>
  <c r="DO86" i="24"/>
  <c r="DT86" i="24"/>
  <c r="DU86" i="24"/>
  <c r="DW86" i="24"/>
  <c r="DX86" i="24"/>
  <c r="DZ86" i="24"/>
  <c r="EA86" i="24"/>
  <c r="EC86" i="24"/>
  <c r="ED86" i="24"/>
  <c r="EI86" i="24"/>
  <c r="EJ86" i="24"/>
  <c r="EL86" i="24"/>
  <c r="EM86" i="24"/>
  <c r="EO86" i="24"/>
  <c r="EP86" i="24"/>
  <c r="ER86" i="24"/>
  <c r="ES86" i="24"/>
  <c r="EX86" i="24"/>
  <c r="EY86" i="24"/>
  <c r="FA86" i="24"/>
  <c r="FB86" i="24"/>
  <c r="FD86" i="24"/>
  <c r="FE86" i="24"/>
  <c r="FG86" i="24"/>
  <c r="FH86" i="24"/>
  <c r="FM86" i="24"/>
  <c r="FN86" i="24"/>
  <c r="FP86" i="24"/>
  <c r="FQ86" i="24"/>
  <c r="FS86" i="24"/>
  <c r="FT86" i="24"/>
  <c r="FV86" i="24"/>
  <c r="FW86" i="24"/>
  <c r="GB86" i="24"/>
  <c r="GC86" i="24"/>
  <c r="GE86" i="24"/>
  <c r="GF86" i="24"/>
  <c r="GH86" i="24"/>
  <c r="GI86" i="24"/>
  <c r="GK86" i="24"/>
  <c r="GL86" i="24"/>
  <c r="GT86" i="24"/>
  <c r="GV86" i="24"/>
  <c r="GW86" i="24"/>
  <c r="GY86" i="24"/>
  <c r="GZ86" i="24"/>
  <c r="HB86" i="24"/>
  <c r="HC86" i="24"/>
  <c r="HE86" i="24"/>
  <c r="HF86" i="24"/>
  <c r="HN86" i="24"/>
  <c r="HR86" i="24"/>
  <c r="HS86" i="24"/>
  <c r="HU86" i="24"/>
  <c r="HV86" i="24"/>
  <c r="HX86" i="24"/>
  <c r="HY86" i="24"/>
  <c r="IA86" i="24"/>
  <c r="IB86" i="24"/>
  <c r="ID86" i="24"/>
  <c r="IE86" i="24"/>
  <c r="IH86" i="24"/>
  <c r="II86" i="24"/>
  <c r="IK86" i="24"/>
  <c r="IL86" i="24"/>
  <c r="IQ86" i="24"/>
  <c r="IU86" i="24"/>
  <c r="IV86" i="24"/>
  <c r="IX86" i="24"/>
  <c r="IY86" i="24"/>
  <c r="JA86" i="24"/>
  <c r="JB86" i="24"/>
  <c r="JE86" i="24"/>
  <c r="JF86" i="24"/>
  <c r="JG86" i="24"/>
  <c r="JI86" i="24"/>
  <c r="JJ86" i="24"/>
  <c r="JK86" i="24"/>
  <c r="JM86" i="24"/>
  <c r="JN86" i="24"/>
  <c r="JO86" i="24"/>
  <c r="JQ86" i="24"/>
  <c r="JR86" i="24"/>
  <c r="JS86" i="24"/>
  <c r="JU86" i="24"/>
  <c r="JV86" i="24"/>
  <c r="JW86" i="24"/>
  <c r="JY86" i="24"/>
  <c r="JZ86" i="24"/>
  <c r="KA86" i="24"/>
  <c r="KC86" i="24"/>
  <c r="KD86" i="24"/>
  <c r="KE86" i="24"/>
  <c r="KG86" i="24"/>
  <c r="KH86" i="24"/>
  <c r="KI86" i="24"/>
  <c r="KK86" i="24"/>
  <c r="KL86" i="24"/>
  <c r="KM86" i="24"/>
  <c r="KN86" i="24"/>
  <c r="KO86" i="24"/>
  <c r="KQ86" i="24"/>
  <c r="KR86" i="24"/>
  <c r="KX86" i="24"/>
  <c r="KY86" i="24"/>
  <c r="LB86" i="24"/>
  <c r="LC86" i="24"/>
  <c r="LD86" i="24"/>
  <c r="LF86" i="24"/>
  <c r="LG86" i="24"/>
  <c r="LH86" i="24"/>
  <c r="LJ86" i="24"/>
  <c r="LK86" i="24"/>
  <c r="LL86" i="24"/>
  <c r="LM86" i="24"/>
  <c r="LN86" i="24"/>
  <c r="LP86" i="24"/>
  <c r="LQ86" i="24"/>
  <c r="LS86" i="24"/>
  <c r="LT86" i="24"/>
  <c r="LZ86" i="24"/>
  <c r="MA86" i="24"/>
  <c r="MD86" i="24"/>
  <c r="ME86" i="24"/>
  <c r="MF86" i="24"/>
  <c r="MH86" i="24"/>
  <c r="MI86" i="24"/>
  <c r="MJ86" i="24"/>
  <c r="ML86" i="24"/>
  <c r="MM86" i="24"/>
  <c r="MN86" i="24"/>
  <c r="MO86" i="24"/>
  <c r="MP86" i="24"/>
  <c r="MR86" i="24"/>
  <c r="MS86" i="24"/>
  <c r="MU86" i="24"/>
  <c r="MV86" i="24"/>
  <c r="NF86" i="24"/>
  <c r="NH86" i="24"/>
  <c r="NI86" i="24"/>
  <c r="NJ86" i="24"/>
  <c r="NK86" i="24"/>
  <c r="NN86" i="24"/>
  <c r="NO86" i="24"/>
  <c r="NR86" i="24"/>
  <c r="NS86" i="24"/>
  <c r="OH86" i="24"/>
  <c r="OI86" i="24"/>
  <c r="OK86" i="24"/>
  <c r="OL86" i="24"/>
  <c r="ON86" i="24"/>
  <c r="OO86" i="24"/>
  <c r="OQ86" i="24"/>
  <c r="OR86" i="24"/>
  <c r="OT86" i="24"/>
  <c r="OU86" i="24"/>
  <c r="OW86" i="24"/>
  <c r="OX86" i="24"/>
  <c r="OZ86" i="24"/>
  <c r="PA86" i="24"/>
  <c r="PC86" i="24"/>
  <c r="PD86" i="24"/>
  <c r="PF86" i="24"/>
  <c r="PG86" i="24"/>
  <c r="PR86" i="24"/>
  <c r="PT86" i="24"/>
  <c r="PU86" i="24"/>
  <c r="PW86" i="24"/>
  <c r="PX86" i="24"/>
  <c r="PZ86" i="24"/>
  <c r="QA86" i="24"/>
  <c r="QC86" i="24"/>
  <c r="QD86" i="24"/>
  <c r="QI86" i="24"/>
  <c r="BL87" i="24"/>
  <c r="BM87" i="24"/>
  <c r="BO87" i="24"/>
  <c r="BP87" i="24"/>
  <c r="BR87" i="24"/>
  <c r="BS87" i="24"/>
  <c r="BU87" i="24"/>
  <c r="BV87" i="24"/>
  <c r="CA87" i="24"/>
  <c r="CB87" i="24"/>
  <c r="CD87" i="24"/>
  <c r="CE87" i="24"/>
  <c r="CG87" i="24"/>
  <c r="CH87" i="24"/>
  <c r="CJ87" i="24"/>
  <c r="CK87" i="24"/>
  <c r="CP87" i="24"/>
  <c r="CQ87" i="24"/>
  <c r="CS87" i="24"/>
  <c r="CT87" i="24"/>
  <c r="CV87" i="24"/>
  <c r="CW87" i="24"/>
  <c r="CY87" i="24"/>
  <c r="CZ87" i="24"/>
  <c r="DE87" i="24"/>
  <c r="DF87" i="24"/>
  <c r="DH87" i="24"/>
  <c r="DI87" i="24"/>
  <c r="DK87" i="24"/>
  <c r="DL87" i="24"/>
  <c r="DN87" i="24"/>
  <c r="DO87" i="24"/>
  <c r="DT87" i="24"/>
  <c r="DU87" i="24"/>
  <c r="DW87" i="24"/>
  <c r="DX87" i="24"/>
  <c r="DZ87" i="24"/>
  <c r="EA87" i="24"/>
  <c r="EC87" i="24"/>
  <c r="ED87" i="24"/>
  <c r="EI87" i="24"/>
  <c r="EJ87" i="24"/>
  <c r="EL87" i="24"/>
  <c r="EM87" i="24"/>
  <c r="EO87" i="24"/>
  <c r="EP87" i="24"/>
  <c r="ER87" i="24"/>
  <c r="ES87" i="24"/>
  <c r="EX87" i="24"/>
  <c r="EY87" i="24"/>
  <c r="FA87" i="24"/>
  <c r="FB87" i="24"/>
  <c r="FD87" i="24"/>
  <c r="FE87" i="24"/>
  <c r="FG87" i="24"/>
  <c r="FH87" i="24"/>
  <c r="FM87" i="24"/>
  <c r="FN87" i="24"/>
  <c r="FP87" i="24"/>
  <c r="FQ87" i="24"/>
  <c r="FS87" i="24"/>
  <c r="FT87" i="24"/>
  <c r="FV87" i="24"/>
  <c r="FW87" i="24"/>
  <c r="GB87" i="24"/>
  <c r="GC87" i="24"/>
  <c r="GE87" i="24"/>
  <c r="GF87" i="24"/>
  <c r="GH87" i="24"/>
  <c r="GI87" i="24"/>
  <c r="GK87" i="24"/>
  <c r="GL87" i="24"/>
  <c r="GT87" i="24"/>
  <c r="GV87" i="24"/>
  <c r="GW87" i="24"/>
  <c r="GY87" i="24"/>
  <c r="GZ87" i="24"/>
  <c r="HB87" i="24"/>
  <c r="HC87" i="24"/>
  <c r="HE87" i="24"/>
  <c r="HF87" i="24"/>
  <c r="HN87" i="24"/>
  <c r="HR87" i="24"/>
  <c r="HS87" i="24"/>
  <c r="HU87" i="24"/>
  <c r="HV87" i="24"/>
  <c r="HX87" i="24"/>
  <c r="HY87" i="24"/>
  <c r="IA87" i="24"/>
  <c r="IB87" i="24"/>
  <c r="ID87" i="24"/>
  <c r="IE87" i="24"/>
  <c r="IH87" i="24"/>
  <c r="II87" i="24"/>
  <c r="IK87" i="24"/>
  <c r="IL87" i="24"/>
  <c r="IQ87" i="24"/>
  <c r="IU87" i="24"/>
  <c r="IV87" i="24"/>
  <c r="IX87" i="24"/>
  <c r="IY87" i="24"/>
  <c r="JA87" i="24"/>
  <c r="JB87" i="24"/>
  <c r="JE87" i="24"/>
  <c r="JF87" i="24"/>
  <c r="JG87" i="24"/>
  <c r="JI87" i="24"/>
  <c r="JJ87" i="24"/>
  <c r="JK87" i="24"/>
  <c r="JM87" i="24"/>
  <c r="JN87" i="24"/>
  <c r="JO87" i="24"/>
  <c r="JQ87" i="24"/>
  <c r="JR87" i="24"/>
  <c r="JS87" i="24"/>
  <c r="JU87" i="24"/>
  <c r="JV87" i="24"/>
  <c r="JW87" i="24"/>
  <c r="JY87" i="24"/>
  <c r="JZ87" i="24"/>
  <c r="KA87" i="24"/>
  <c r="KC87" i="24"/>
  <c r="KD87" i="24"/>
  <c r="KE87" i="24"/>
  <c r="KG87" i="24"/>
  <c r="KH87" i="24"/>
  <c r="KI87" i="24"/>
  <c r="KK87" i="24"/>
  <c r="KL87" i="24"/>
  <c r="KM87" i="24"/>
  <c r="KN87" i="24"/>
  <c r="KO87" i="24"/>
  <c r="KQ87" i="24"/>
  <c r="KR87" i="24"/>
  <c r="KX87" i="24"/>
  <c r="KY87" i="24"/>
  <c r="LB87" i="24"/>
  <c r="LC87" i="24"/>
  <c r="LD87" i="24"/>
  <c r="LF87" i="24"/>
  <c r="LG87" i="24"/>
  <c r="LH87" i="24"/>
  <c r="LJ87" i="24"/>
  <c r="LK87" i="24"/>
  <c r="LL87" i="24"/>
  <c r="LM87" i="24"/>
  <c r="LN87" i="24"/>
  <c r="LP87" i="24"/>
  <c r="LQ87" i="24"/>
  <c r="LS87" i="24"/>
  <c r="LT87" i="24"/>
  <c r="LZ87" i="24"/>
  <c r="MA87" i="24"/>
  <c r="MD87" i="24"/>
  <c r="ME87" i="24"/>
  <c r="MF87" i="24"/>
  <c r="MH87" i="24"/>
  <c r="MI87" i="24"/>
  <c r="MJ87" i="24"/>
  <c r="ML87" i="24"/>
  <c r="MM87" i="24"/>
  <c r="MN87" i="24"/>
  <c r="MO87" i="24"/>
  <c r="MP87" i="24"/>
  <c r="MR87" i="24"/>
  <c r="MS87" i="24"/>
  <c r="MU87" i="24"/>
  <c r="MV87" i="24"/>
  <c r="NF87" i="24"/>
  <c r="NH87" i="24"/>
  <c r="NI87" i="24"/>
  <c r="NJ87" i="24"/>
  <c r="NK87" i="24"/>
  <c r="NN87" i="24"/>
  <c r="NO87" i="24"/>
  <c r="NR87" i="24"/>
  <c r="NS87" i="24"/>
  <c r="OH87" i="24"/>
  <c r="OI87" i="24"/>
  <c r="OK87" i="24"/>
  <c r="OL87" i="24"/>
  <c r="ON87" i="24"/>
  <c r="OO87" i="24"/>
  <c r="OQ87" i="24"/>
  <c r="OR87" i="24"/>
  <c r="OT87" i="24"/>
  <c r="OU87" i="24"/>
  <c r="OW87" i="24"/>
  <c r="OX87" i="24"/>
  <c r="OZ87" i="24"/>
  <c r="PA87" i="24"/>
  <c r="PC87" i="24"/>
  <c r="PD87" i="24"/>
  <c r="PF87" i="24"/>
  <c r="PG87" i="24"/>
  <c r="PR87" i="24"/>
  <c r="PT87" i="24"/>
  <c r="PU87" i="24"/>
  <c r="PW87" i="24"/>
  <c r="PX87" i="24"/>
  <c r="PZ87" i="24"/>
  <c r="QA87" i="24"/>
  <c r="QC87" i="24"/>
  <c r="QD87" i="24"/>
  <c r="QI87" i="24"/>
  <c r="BL88" i="24"/>
  <c r="BM88" i="24"/>
  <c r="BO88" i="24"/>
  <c r="BP88" i="24"/>
  <c r="BR88" i="24"/>
  <c r="BS88" i="24"/>
  <c r="BU88" i="24"/>
  <c r="BV88" i="24"/>
  <c r="CA88" i="24"/>
  <c r="CB88" i="24"/>
  <c r="CD88" i="24"/>
  <c r="CE88" i="24"/>
  <c r="CG88" i="24"/>
  <c r="CH88" i="24"/>
  <c r="CJ88" i="24"/>
  <c r="CK88" i="24"/>
  <c r="CP88" i="24"/>
  <c r="CQ88" i="24"/>
  <c r="CS88" i="24"/>
  <c r="CT88" i="24"/>
  <c r="CV88" i="24"/>
  <c r="CW88" i="24"/>
  <c r="CY88" i="24"/>
  <c r="CZ88" i="24"/>
  <c r="DE88" i="24"/>
  <c r="DF88" i="24"/>
  <c r="DH88" i="24"/>
  <c r="DI88" i="24"/>
  <c r="DK88" i="24"/>
  <c r="DL88" i="24"/>
  <c r="DN88" i="24"/>
  <c r="DO88" i="24"/>
  <c r="DT88" i="24"/>
  <c r="DU88" i="24"/>
  <c r="DW88" i="24"/>
  <c r="DX88" i="24"/>
  <c r="DZ88" i="24"/>
  <c r="EA88" i="24"/>
  <c r="EC88" i="24"/>
  <c r="ED88" i="24"/>
  <c r="EI88" i="24"/>
  <c r="EJ88" i="24"/>
  <c r="EL88" i="24"/>
  <c r="EM88" i="24"/>
  <c r="EO88" i="24"/>
  <c r="EP88" i="24"/>
  <c r="ER88" i="24"/>
  <c r="ES88" i="24"/>
  <c r="EX88" i="24"/>
  <c r="EY88" i="24"/>
  <c r="FA88" i="24"/>
  <c r="FB88" i="24"/>
  <c r="FD88" i="24"/>
  <c r="FE88" i="24"/>
  <c r="FG88" i="24"/>
  <c r="FH88" i="24"/>
  <c r="FM88" i="24"/>
  <c r="FN88" i="24"/>
  <c r="FP88" i="24"/>
  <c r="FQ88" i="24"/>
  <c r="FS88" i="24"/>
  <c r="FT88" i="24"/>
  <c r="FV88" i="24"/>
  <c r="FW88" i="24"/>
  <c r="GB88" i="24"/>
  <c r="GC88" i="24"/>
  <c r="GE88" i="24"/>
  <c r="GF88" i="24"/>
  <c r="GH88" i="24"/>
  <c r="GI88" i="24"/>
  <c r="GK88" i="24"/>
  <c r="GL88" i="24"/>
  <c r="GV88" i="24"/>
  <c r="GW88" i="24"/>
  <c r="GY88" i="24"/>
  <c r="GZ88" i="24"/>
  <c r="HB88" i="24"/>
  <c r="HC88" i="24"/>
  <c r="HE88" i="24"/>
  <c r="HF88" i="24"/>
  <c r="HN88" i="24"/>
  <c r="HR88" i="24"/>
  <c r="HS88" i="24"/>
  <c r="HU88" i="24"/>
  <c r="HV88" i="24"/>
  <c r="HX88" i="24"/>
  <c r="HY88" i="24"/>
  <c r="IA88" i="24"/>
  <c r="IB88" i="24"/>
  <c r="ID88" i="24"/>
  <c r="IE88" i="24"/>
  <c r="IH88" i="24"/>
  <c r="II88" i="24"/>
  <c r="IK88" i="24"/>
  <c r="IL88" i="24"/>
  <c r="IQ88" i="24"/>
  <c r="IU88" i="24"/>
  <c r="IV88" i="24"/>
  <c r="IX88" i="24"/>
  <c r="IY88" i="24"/>
  <c r="JA88" i="24"/>
  <c r="JB88" i="24"/>
  <c r="JE88" i="24"/>
  <c r="JF88" i="24"/>
  <c r="JG88" i="24"/>
  <c r="JI88" i="24"/>
  <c r="JJ88" i="24"/>
  <c r="JK88" i="24"/>
  <c r="JM88" i="24"/>
  <c r="JN88" i="24"/>
  <c r="JO88" i="24"/>
  <c r="JQ88" i="24"/>
  <c r="JR88" i="24"/>
  <c r="JS88" i="24"/>
  <c r="JU88" i="24"/>
  <c r="JV88" i="24"/>
  <c r="JW88" i="24"/>
  <c r="JY88" i="24"/>
  <c r="JZ88" i="24"/>
  <c r="KA88" i="24"/>
  <c r="KC88" i="24"/>
  <c r="KD88" i="24"/>
  <c r="KE88" i="24"/>
  <c r="KG88" i="24"/>
  <c r="KH88" i="24"/>
  <c r="KI88" i="24"/>
  <c r="KK88" i="24"/>
  <c r="KL88" i="24"/>
  <c r="KM88" i="24"/>
  <c r="KN88" i="24"/>
  <c r="KO88" i="24"/>
  <c r="KQ88" i="24"/>
  <c r="KR88" i="24"/>
  <c r="KX88" i="24"/>
  <c r="KY88" i="24"/>
  <c r="LB88" i="24"/>
  <c r="LC88" i="24"/>
  <c r="LD88" i="24"/>
  <c r="LF88" i="24"/>
  <c r="LG88" i="24"/>
  <c r="LH88" i="24"/>
  <c r="LJ88" i="24"/>
  <c r="LK88" i="24"/>
  <c r="LL88" i="24"/>
  <c r="LM88" i="24"/>
  <c r="LN88" i="24"/>
  <c r="LP88" i="24"/>
  <c r="LQ88" i="24"/>
  <c r="LS88" i="24"/>
  <c r="LT88" i="24"/>
  <c r="LZ88" i="24"/>
  <c r="MA88" i="24"/>
  <c r="MD88" i="24"/>
  <c r="ME88" i="24"/>
  <c r="MF88" i="24"/>
  <c r="MH88" i="24"/>
  <c r="MI88" i="24"/>
  <c r="MJ88" i="24"/>
  <c r="ML88" i="24"/>
  <c r="MM88" i="24"/>
  <c r="MN88" i="24"/>
  <c r="MO88" i="24"/>
  <c r="MP88" i="24"/>
  <c r="MR88" i="24"/>
  <c r="MS88" i="24"/>
  <c r="MU88" i="24"/>
  <c r="MV88" i="24"/>
  <c r="NF88" i="24"/>
  <c r="NH88" i="24"/>
  <c r="NI88" i="24"/>
  <c r="NJ88" i="24"/>
  <c r="NK88" i="24"/>
  <c r="NN88" i="24"/>
  <c r="NO88" i="24"/>
  <c r="NR88" i="24"/>
  <c r="NS88" i="24"/>
  <c r="OH88" i="24"/>
  <c r="OI88" i="24"/>
  <c r="OK88" i="24"/>
  <c r="OL88" i="24"/>
  <c r="ON88" i="24"/>
  <c r="OO88" i="24"/>
  <c r="OQ88" i="24"/>
  <c r="OR88" i="24"/>
  <c r="OT88" i="24"/>
  <c r="OU88" i="24"/>
  <c r="OW88" i="24"/>
  <c r="OX88" i="24"/>
  <c r="OZ88" i="24"/>
  <c r="PA88" i="24"/>
  <c r="PC88" i="24"/>
  <c r="PD88" i="24"/>
  <c r="PF88" i="24"/>
  <c r="PG88" i="24"/>
  <c r="PR88" i="24"/>
  <c r="PT88" i="24"/>
  <c r="PU88" i="24"/>
  <c r="PW88" i="24"/>
  <c r="PX88" i="24"/>
  <c r="PZ88" i="24"/>
  <c r="QA88" i="24"/>
  <c r="QC88" i="24"/>
  <c r="QD88" i="24"/>
  <c r="QI88" i="24"/>
  <c r="BL89" i="24"/>
  <c r="BM89" i="24"/>
  <c r="BO89" i="24"/>
  <c r="BP89" i="24"/>
  <c r="BR89" i="24"/>
  <c r="BS89" i="24"/>
  <c r="BU89" i="24"/>
  <c r="BV89" i="24"/>
  <c r="CA89" i="24"/>
  <c r="CB89" i="24"/>
  <c r="CD89" i="24"/>
  <c r="CE89" i="24"/>
  <c r="CG89" i="24"/>
  <c r="CH89" i="24"/>
  <c r="CJ89" i="24"/>
  <c r="CK89" i="24"/>
  <c r="CP89" i="24"/>
  <c r="CQ89" i="24"/>
  <c r="CS89" i="24"/>
  <c r="CT89" i="24"/>
  <c r="CV89" i="24"/>
  <c r="CW89" i="24"/>
  <c r="CY89" i="24"/>
  <c r="CZ89" i="24"/>
  <c r="DE89" i="24"/>
  <c r="DF89" i="24"/>
  <c r="DH89" i="24"/>
  <c r="DI89" i="24"/>
  <c r="DK89" i="24"/>
  <c r="DL89" i="24"/>
  <c r="DN89" i="24"/>
  <c r="DO89" i="24"/>
  <c r="DT89" i="24"/>
  <c r="DU89" i="24"/>
  <c r="DW89" i="24"/>
  <c r="DX89" i="24"/>
  <c r="DZ89" i="24"/>
  <c r="EA89" i="24"/>
  <c r="EC89" i="24"/>
  <c r="ED89" i="24"/>
  <c r="EI89" i="24"/>
  <c r="EJ89" i="24"/>
  <c r="EL89" i="24"/>
  <c r="EM89" i="24"/>
  <c r="EO89" i="24"/>
  <c r="EP89" i="24"/>
  <c r="ER89" i="24"/>
  <c r="ES89" i="24"/>
  <c r="EX89" i="24"/>
  <c r="EY89" i="24"/>
  <c r="FA89" i="24"/>
  <c r="FB89" i="24"/>
  <c r="FD89" i="24"/>
  <c r="FE89" i="24"/>
  <c r="FG89" i="24"/>
  <c r="FH89" i="24"/>
  <c r="FM89" i="24"/>
  <c r="FN89" i="24"/>
  <c r="FP89" i="24"/>
  <c r="FQ89" i="24"/>
  <c r="FS89" i="24"/>
  <c r="FT89" i="24"/>
  <c r="FV89" i="24"/>
  <c r="FW89" i="24"/>
  <c r="GB89" i="24"/>
  <c r="GC89" i="24"/>
  <c r="GE89" i="24"/>
  <c r="GF89" i="24"/>
  <c r="GH89" i="24"/>
  <c r="GI89" i="24"/>
  <c r="GK89" i="24"/>
  <c r="GL89" i="24"/>
  <c r="GT89" i="24"/>
  <c r="GV89" i="24"/>
  <c r="GW89" i="24"/>
  <c r="GY89" i="24"/>
  <c r="GZ89" i="24"/>
  <c r="HB89" i="24"/>
  <c r="HC89" i="24"/>
  <c r="HE89" i="24"/>
  <c r="HF89" i="24"/>
  <c r="HN89" i="24"/>
  <c r="HR89" i="24"/>
  <c r="HS89" i="24"/>
  <c r="HU89" i="24"/>
  <c r="HV89" i="24"/>
  <c r="HX89" i="24"/>
  <c r="HY89" i="24"/>
  <c r="IA89" i="24"/>
  <c r="IB89" i="24"/>
  <c r="ID89" i="24"/>
  <c r="IE89" i="24"/>
  <c r="IH89" i="24"/>
  <c r="II89" i="24"/>
  <c r="IK89" i="24"/>
  <c r="IL89" i="24"/>
  <c r="IQ89" i="24"/>
  <c r="IU89" i="24"/>
  <c r="IV89" i="24"/>
  <c r="IX89" i="24"/>
  <c r="IY89" i="24"/>
  <c r="JA89" i="24"/>
  <c r="JB89" i="24"/>
  <c r="JE89" i="24"/>
  <c r="JF89" i="24"/>
  <c r="JG89" i="24"/>
  <c r="JI89" i="24"/>
  <c r="JJ89" i="24"/>
  <c r="JK89" i="24"/>
  <c r="JM89" i="24"/>
  <c r="JN89" i="24"/>
  <c r="JO89" i="24"/>
  <c r="JQ89" i="24"/>
  <c r="JR89" i="24"/>
  <c r="JS89" i="24"/>
  <c r="JU89" i="24"/>
  <c r="JV89" i="24"/>
  <c r="JW89" i="24"/>
  <c r="JY89" i="24"/>
  <c r="JZ89" i="24"/>
  <c r="KA89" i="24"/>
  <c r="KC89" i="24"/>
  <c r="KD89" i="24"/>
  <c r="KE89" i="24"/>
  <c r="KG89" i="24"/>
  <c r="KH89" i="24"/>
  <c r="KI89" i="24"/>
  <c r="KK89" i="24"/>
  <c r="KL89" i="24"/>
  <c r="KM89" i="24"/>
  <c r="KN89" i="24"/>
  <c r="KO89" i="24"/>
  <c r="KQ89" i="24"/>
  <c r="KR89" i="24"/>
  <c r="KX89" i="24"/>
  <c r="KY89" i="24"/>
  <c r="LB89" i="24"/>
  <c r="LC89" i="24"/>
  <c r="LD89" i="24"/>
  <c r="LF89" i="24"/>
  <c r="LG89" i="24"/>
  <c r="LH89" i="24"/>
  <c r="LJ89" i="24"/>
  <c r="LK89" i="24"/>
  <c r="LL89" i="24"/>
  <c r="LM89" i="24"/>
  <c r="LN89" i="24"/>
  <c r="LP89" i="24"/>
  <c r="LQ89" i="24"/>
  <c r="LS89" i="24"/>
  <c r="LT89" i="24"/>
  <c r="LZ89" i="24"/>
  <c r="MA89" i="24"/>
  <c r="MD89" i="24"/>
  <c r="ME89" i="24"/>
  <c r="MF89" i="24"/>
  <c r="MH89" i="24"/>
  <c r="MI89" i="24"/>
  <c r="MJ89" i="24"/>
  <c r="ML89" i="24"/>
  <c r="MM89" i="24"/>
  <c r="MN89" i="24"/>
  <c r="MO89" i="24"/>
  <c r="MP89" i="24"/>
  <c r="MR89" i="24"/>
  <c r="MS89" i="24"/>
  <c r="MU89" i="24"/>
  <c r="MV89" i="24"/>
  <c r="NF89" i="24"/>
  <c r="NH89" i="24"/>
  <c r="NI89" i="24"/>
  <c r="NJ89" i="24"/>
  <c r="NK89" i="24"/>
  <c r="NN89" i="24"/>
  <c r="NO89" i="24"/>
  <c r="NR89" i="24"/>
  <c r="NS89" i="24"/>
  <c r="OH89" i="24"/>
  <c r="OI89" i="24"/>
  <c r="OK89" i="24"/>
  <c r="OL89" i="24"/>
  <c r="ON89" i="24"/>
  <c r="OO89" i="24"/>
  <c r="OQ89" i="24"/>
  <c r="OR89" i="24"/>
  <c r="OT89" i="24"/>
  <c r="OU89" i="24"/>
  <c r="OW89" i="24"/>
  <c r="OX89" i="24"/>
  <c r="OZ89" i="24"/>
  <c r="PA89" i="24"/>
  <c r="PC89" i="24"/>
  <c r="PD89" i="24"/>
  <c r="PF89" i="24"/>
  <c r="PG89" i="24"/>
  <c r="PR89" i="24"/>
  <c r="PT89" i="24"/>
  <c r="PU89" i="24"/>
  <c r="PW89" i="24"/>
  <c r="PX89" i="24"/>
  <c r="PZ89" i="24"/>
  <c r="QA89" i="24"/>
  <c r="QC89" i="24"/>
  <c r="QD89" i="24"/>
  <c r="QI89" i="24"/>
  <c r="BF90" i="24"/>
  <c r="BL90" i="24"/>
  <c r="BM90" i="24"/>
  <c r="BO90" i="24"/>
  <c r="BP90" i="24"/>
  <c r="BR90" i="24"/>
  <c r="BS90" i="24"/>
  <c r="BU90" i="24"/>
  <c r="BV90" i="24"/>
  <c r="CA90" i="24"/>
  <c r="CB90" i="24"/>
  <c r="CD90" i="24"/>
  <c r="CE90" i="24"/>
  <c r="CG90" i="24"/>
  <c r="CH90" i="24"/>
  <c r="CJ90" i="24"/>
  <c r="CK90" i="24"/>
  <c r="CP90" i="24"/>
  <c r="CQ90" i="24"/>
  <c r="CS90" i="24"/>
  <c r="CT90" i="24"/>
  <c r="CV90" i="24"/>
  <c r="CW90" i="24"/>
  <c r="CY90" i="24"/>
  <c r="CZ90" i="24"/>
  <c r="DE90" i="24"/>
  <c r="DF90" i="24"/>
  <c r="DH90" i="24"/>
  <c r="DI90" i="24"/>
  <c r="DK90" i="24"/>
  <c r="DL90" i="24"/>
  <c r="DN90" i="24"/>
  <c r="DO90" i="24"/>
  <c r="DT90" i="24"/>
  <c r="DU90" i="24"/>
  <c r="DW90" i="24"/>
  <c r="DX90" i="24"/>
  <c r="DZ90" i="24"/>
  <c r="EA90" i="24"/>
  <c r="EC90" i="24"/>
  <c r="ED90" i="24"/>
  <c r="EI90" i="24"/>
  <c r="EJ90" i="24"/>
  <c r="EL90" i="24"/>
  <c r="EM90" i="24"/>
  <c r="EO90" i="24"/>
  <c r="EP90" i="24"/>
  <c r="ER90" i="24"/>
  <c r="ES90" i="24"/>
  <c r="EX90" i="24"/>
  <c r="EY90" i="24"/>
  <c r="FA90" i="24"/>
  <c r="FB90" i="24"/>
  <c r="FD90" i="24"/>
  <c r="FE90" i="24"/>
  <c r="FG90" i="24"/>
  <c r="FH90" i="24"/>
  <c r="FM90" i="24"/>
  <c r="FN90" i="24"/>
  <c r="FP90" i="24"/>
  <c r="FQ90" i="24"/>
  <c r="FS90" i="24"/>
  <c r="FT90" i="24"/>
  <c r="FV90" i="24"/>
  <c r="FW90" i="24"/>
  <c r="GB90" i="24"/>
  <c r="GC90" i="24"/>
  <c r="GE90" i="24"/>
  <c r="GF90" i="24"/>
  <c r="GH90" i="24"/>
  <c r="GI90" i="24"/>
  <c r="GK90" i="24"/>
  <c r="GL90" i="24"/>
  <c r="GT90" i="24"/>
  <c r="GV90" i="24"/>
  <c r="GW90" i="24"/>
  <c r="GY90" i="24"/>
  <c r="GZ90" i="24"/>
  <c r="HB90" i="24"/>
  <c r="HC90" i="24"/>
  <c r="HE90" i="24"/>
  <c r="HF90" i="24"/>
  <c r="HN90" i="24"/>
  <c r="HR90" i="24"/>
  <c r="HS90" i="24"/>
  <c r="HU90" i="24"/>
  <c r="HV90" i="24"/>
  <c r="HX90" i="24"/>
  <c r="HY90" i="24"/>
  <c r="IA90" i="24"/>
  <c r="IB90" i="24"/>
  <c r="ID90" i="24"/>
  <c r="IE90" i="24"/>
  <c r="IH90" i="24"/>
  <c r="II90" i="24"/>
  <c r="IK90" i="24"/>
  <c r="IL90" i="24"/>
  <c r="IQ90" i="24"/>
  <c r="IU90" i="24"/>
  <c r="IV90" i="24"/>
  <c r="IX90" i="24"/>
  <c r="IY90" i="24"/>
  <c r="JA90" i="24"/>
  <c r="JB90" i="24"/>
  <c r="JE90" i="24"/>
  <c r="JF90" i="24"/>
  <c r="JG90" i="24"/>
  <c r="JI90" i="24"/>
  <c r="JJ90" i="24"/>
  <c r="JK90" i="24"/>
  <c r="JM90" i="24"/>
  <c r="JN90" i="24"/>
  <c r="JO90" i="24"/>
  <c r="JQ90" i="24"/>
  <c r="JR90" i="24"/>
  <c r="JS90" i="24"/>
  <c r="JU90" i="24"/>
  <c r="JV90" i="24"/>
  <c r="JW90" i="24"/>
  <c r="JY90" i="24"/>
  <c r="JZ90" i="24"/>
  <c r="KA90" i="24"/>
  <c r="KC90" i="24"/>
  <c r="KD90" i="24"/>
  <c r="KE90" i="24"/>
  <c r="KG90" i="24"/>
  <c r="KH90" i="24"/>
  <c r="KI90" i="24"/>
  <c r="KK90" i="24"/>
  <c r="KL90" i="24"/>
  <c r="KM90" i="24"/>
  <c r="KN90" i="24"/>
  <c r="KO90" i="24"/>
  <c r="KQ90" i="24"/>
  <c r="KR90" i="24"/>
  <c r="KX90" i="24"/>
  <c r="KY90" i="24"/>
  <c r="LB90" i="24"/>
  <c r="LC90" i="24"/>
  <c r="LD90" i="24"/>
  <c r="LF90" i="24"/>
  <c r="LG90" i="24"/>
  <c r="LH90" i="24"/>
  <c r="LJ90" i="24"/>
  <c r="LK90" i="24"/>
  <c r="LL90" i="24"/>
  <c r="LM90" i="24"/>
  <c r="LN90" i="24"/>
  <c r="LP90" i="24"/>
  <c r="LQ90" i="24"/>
  <c r="LS90" i="24"/>
  <c r="LT90" i="24"/>
  <c r="LZ90" i="24"/>
  <c r="MA90" i="24"/>
  <c r="MD90" i="24"/>
  <c r="ME90" i="24"/>
  <c r="MF90" i="24"/>
  <c r="MH90" i="24"/>
  <c r="MI90" i="24"/>
  <c r="MJ90" i="24"/>
  <c r="ML90" i="24"/>
  <c r="MM90" i="24"/>
  <c r="MN90" i="24"/>
  <c r="MO90" i="24"/>
  <c r="MP90" i="24"/>
  <c r="MR90" i="24"/>
  <c r="MS90" i="24"/>
  <c r="MU90" i="24"/>
  <c r="MV90" i="24"/>
  <c r="NF90" i="24"/>
  <c r="NH90" i="24"/>
  <c r="NI90" i="24"/>
  <c r="NJ90" i="24"/>
  <c r="NK90" i="24"/>
  <c r="NN90" i="24"/>
  <c r="NO90" i="24"/>
  <c r="NR90" i="24"/>
  <c r="NS90" i="24"/>
  <c r="OH90" i="24"/>
  <c r="OI90" i="24"/>
  <c r="OK90" i="24"/>
  <c r="OL90" i="24"/>
  <c r="ON90" i="24"/>
  <c r="OO90" i="24"/>
  <c r="OQ90" i="24"/>
  <c r="OR90" i="24"/>
  <c r="OT90" i="24"/>
  <c r="OU90" i="24"/>
  <c r="OW90" i="24"/>
  <c r="OX90" i="24"/>
  <c r="OZ90" i="24"/>
  <c r="PA90" i="24"/>
  <c r="PC90" i="24"/>
  <c r="PD90" i="24"/>
  <c r="PF90" i="24"/>
  <c r="PG90" i="24"/>
  <c r="PR90" i="24"/>
  <c r="PT90" i="24"/>
  <c r="PU90" i="24"/>
  <c r="PW90" i="24"/>
  <c r="PX90" i="24"/>
  <c r="PZ90" i="24"/>
  <c r="QA90" i="24"/>
  <c r="QC90" i="24"/>
  <c r="QD90" i="24"/>
  <c r="QI90" i="24"/>
  <c r="BL91" i="24"/>
  <c r="BM91" i="24"/>
  <c r="BO91" i="24"/>
  <c r="BP91" i="24"/>
  <c r="BR91" i="24"/>
  <c r="BS91" i="24"/>
  <c r="BU91" i="24"/>
  <c r="BV91" i="24"/>
  <c r="CA91" i="24"/>
  <c r="CB91" i="24"/>
  <c r="CD91" i="24"/>
  <c r="CE91" i="24"/>
  <c r="CG91" i="24"/>
  <c r="CH91" i="24"/>
  <c r="CJ91" i="24"/>
  <c r="CK91" i="24"/>
  <c r="CP91" i="24"/>
  <c r="CQ91" i="24"/>
  <c r="CS91" i="24"/>
  <c r="CT91" i="24"/>
  <c r="CV91" i="24"/>
  <c r="CW91" i="24"/>
  <c r="CY91" i="24"/>
  <c r="CZ91" i="24"/>
  <c r="DE91" i="24"/>
  <c r="DF91" i="24"/>
  <c r="DH91" i="24"/>
  <c r="DI91" i="24"/>
  <c r="DK91" i="24"/>
  <c r="DL91" i="24"/>
  <c r="DN91" i="24"/>
  <c r="DO91" i="24"/>
  <c r="DT91" i="24"/>
  <c r="DU91" i="24"/>
  <c r="DW91" i="24"/>
  <c r="DX91" i="24"/>
  <c r="DZ91" i="24"/>
  <c r="EA91" i="24"/>
  <c r="EC91" i="24"/>
  <c r="ED91" i="24"/>
  <c r="EI91" i="24"/>
  <c r="EJ91" i="24"/>
  <c r="EL91" i="24"/>
  <c r="EM91" i="24"/>
  <c r="EO91" i="24"/>
  <c r="EP91" i="24"/>
  <c r="ER91" i="24"/>
  <c r="ES91" i="24"/>
  <c r="EX91" i="24"/>
  <c r="EY91" i="24"/>
  <c r="FA91" i="24"/>
  <c r="FB91" i="24"/>
  <c r="FD91" i="24"/>
  <c r="FE91" i="24"/>
  <c r="FG91" i="24"/>
  <c r="FH91" i="24"/>
  <c r="FM91" i="24"/>
  <c r="FN91" i="24"/>
  <c r="FP91" i="24"/>
  <c r="FQ91" i="24"/>
  <c r="FS91" i="24"/>
  <c r="FT91" i="24"/>
  <c r="FV91" i="24"/>
  <c r="FW91" i="24"/>
  <c r="GB91" i="24"/>
  <c r="GC91" i="24"/>
  <c r="GE91" i="24"/>
  <c r="GF91" i="24"/>
  <c r="GH91" i="24"/>
  <c r="GI91" i="24"/>
  <c r="GK91" i="24"/>
  <c r="GL91" i="24"/>
  <c r="GT91" i="24"/>
  <c r="GV91" i="24"/>
  <c r="GW91" i="24"/>
  <c r="GY91" i="24"/>
  <c r="GZ91" i="24"/>
  <c r="HB91" i="24"/>
  <c r="HC91" i="24"/>
  <c r="HE91" i="24"/>
  <c r="HF91" i="24"/>
  <c r="HN91" i="24"/>
  <c r="HR91" i="24"/>
  <c r="HS91" i="24"/>
  <c r="HU91" i="24"/>
  <c r="HV91" i="24"/>
  <c r="HX91" i="24"/>
  <c r="HY91" i="24"/>
  <c r="IA91" i="24"/>
  <c r="IB91" i="24"/>
  <c r="ID91" i="24"/>
  <c r="IE91" i="24"/>
  <c r="IH91" i="24"/>
  <c r="II91" i="24"/>
  <c r="IK91" i="24"/>
  <c r="IL91" i="24"/>
  <c r="IQ91" i="24"/>
  <c r="IU91" i="24"/>
  <c r="IV91" i="24"/>
  <c r="IX91" i="24"/>
  <c r="IY91" i="24"/>
  <c r="JA91" i="24"/>
  <c r="JB91" i="24"/>
  <c r="JE91" i="24"/>
  <c r="JF91" i="24"/>
  <c r="JG91" i="24"/>
  <c r="JI91" i="24"/>
  <c r="JJ91" i="24"/>
  <c r="JK91" i="24"/>
  <c r="JM91" i="24"/>
  <c r="JN91" i="24"/>
  <c r="JO91" i="24"/>
  <c r="JQ91" i="24"/>
  <c r="JR91" i="24"/>
  <c r="JS91" i="24"/>
  <c r="JU91" i="24"/>
  <c r="JV91" i="24"/>
  <c r="JW91" i="24"/>
  <c r="JY91" i="24"/>
  <c r="JZ91" i="24"/>
  <c r="KA91" i="24"/>
  <c r="KC91" i="24"/>
  <c r="KD91" i="24"/>
  <c r="KE91" i="24"/>
  <c r="KG91" i="24"/>
  <c r="KH91" i="24"/>
  <c r="KI91" i="24"/>
  <c r="KK91" i="24"/>
  <c r="KL91" i="24"/>
  <c r="KM91" i="24"/>
  <c r="KN91" i="24"/>
  <c r="KO91" i="24"/>
  <c r="KQ91" i="24"/>
  <c r="KR91" i="24"/>
  <c r="KX91" i="24"/>
  <c r="KY91" i="24"/>
  <c r="LB91" i="24"/>
  <c r="LC91" i="24"/>
  <c r="LD91" i="24"/>
  <c r="LF91" i="24"/>
  <c r="LG91" i="24"/>
  <c r="LH91" i="24"/>
  <c r="LJ91" i="24"/>
  <c r="LK91" i="24"/>
  <c r="LL91" i="24"/>
  <c r="LM91" i="24"/>
  <c r="LN91" i="24"/>
  <c r="LP91" i="24"/>
  <c r="LQ91" i="24"/>
  <c r="LS91" i="24"/>
  <c r="LT91" i="24"/>
  <c r="LZ91" i="24"/>
  <c r="MA91" i="24"/>
  <c r="MD91" i="24"/>
  <c r="ME91" i="24"/>
  <c r="MF91" i="24"/>
  <c r="MH91" i="24"/>
  <c r="MI91" i="24"/>
  <c r="MJ91" i="24"/>
  <c r="ML91" i="24"/>
  <c r="MM91" i="24"/>
  <c r="MN91" i="24"/>
  <c r="MO91" i="24"/>
  <c r="MP91" i="24"/>
  <c r="MR91" i="24"/>
  <c r="MS91" i="24"/>
  <c r="MU91" i="24"/>
  <c r="MV91" i="24"/>
  <c r="NF91" i="24"/>
  <c r="NH91" i="24"/>
  <c r="NI91" i="24"/>
  <c r="NJ91" i="24"/>
  <c r="NK91" i="24"/>
  <c r="NN91" i="24"/>
  <c r="NO91" i="24"/>
  <c r="NR91" i="24"/>
  <c r="NS91" i="24"/>
  <c r="OH91" i="24"/>
  <c r="OI91" i="24"/>
  <c r="OK91" i="24"/>
  <c r="OL91" i="24"/>
  <c r="ON91" i="24"/>
  <c r="OO91" i="24"/>
  <c r="OQ91" i="24"/>
  <c r="OR91" i="24"/>
  <c r="OT91" i="24"/>
  <c r="OU91" i="24"/>
  <c r="OW91" i="24"/>
  <c r="OX91" i="24"/>
  <c r="OZ91" i="24"/>
  <c r="PA91" i="24"/>
  <c r="PC91" i="24"/>
  <c r="PD91" i="24"/>
  <c r="PF91" i="24"/>
  <c r="PG91" i="24"/>
  <c r="PR91" i="24"/>
  <c r="PT91" i="24"/>
  <c r="PU91" i="24"/>
  <c r="PW91" i="24"/>
  <c r="PX91" i="24"/>
  <c r="PZ91" i="24"/>
  <c r="QA91" i="24"/>
  <c r="QC91" i="24"/>
  <c r="QD91" i="24"/>
  <c r="QI91" i="24"/>
  <c r="BF92" i="24"/>
  <c r="BL92" i="24"/>
  <c r="BM92" i="24"/>
  <c r="BO92" i="24"/>
  <c r="BP92" i="24"/>
  <c r="BR92" i="24"/>
  <c r="BS92" i="24"/>
  <c r="BU92" i="24"/>
  <c r="BV92" i="24"/>
  <c r="CA92" i="24"/>
  <c r="CB92" i="24"/>
  <c r="CD92" i="24"/>
  <c r="CE92" i="24"/>
  <c r="CG92" i="24"/>
  <c r="CH92" i="24"/>
  <c r="CJ92" i="24"/>
  <c r="CK92" i="24"/>
  <c r="CP92" i="24"/>
  <c r="CQ92" i="24"/>
  <c r="CS92" i="24"/>
  <c r="CT92" i="24"/>
  <c r="CV92" i="24"/>
  <c r="CW92" i="24"/>
  <c r="CY92" i="24"/>
  <c r="CZ92" i="24"/>
  <c r="DE92" i="24"/>
  <c r="DF92" i="24"/>
  <c r="DH92" i="24"/>
  <c r="DI92" i="24"/>
  <c r="DK92" i="24"/>
  <c r="DL92" i="24"/>
  <c r="DN92" i="24"/>
  <c r="DO92" i="24"/>
  <c r="DT92" i="24"/>
  <c r="DU92" i="24"/>
  <c r="DW92" i="24"/>
  <c r="DX92" i="24"/>
  <c r="DZ92" i="24"/>
  <c r="EA92" i="24"/>
  <c r="EC92" i="24"/>
  <c r="ED92" i="24"/>
  <c r="EI92" i="24"/>
  <c r="EJ92" i="24"/>
  <c r="EL92" i="24"/>
  <c r="EM92" i="24"/>
  <c r="EO92" i="24"/>
  <c r="EP92" i="24"/>
  <c r="ER92" i="24"/>
  <c r="ES92" i="24"/>
  <c r="EX92" i="24"/>
  <c r="EY92" i="24"/>
  <c r="FA92" i="24"/>
  <c r="FB92" i="24"/>
  <c r="FD92" i="24"/>
  <c r="FE92" i="24"/>
  <c r="FG92" i="24"/>
  <c r="FH92" i="24"/>
  <c r="FM92" i="24"/>
  <c r="FN92" i="24"/>
  <c r="FP92" i="24"/>
  <c r="FQ92" i="24"/>
  <c r="FS92" i="24"/>
  <c r="FT92" i="24"/>
  <c r="FV92" i="24"/>
  <c r="FW92" i="24"/>
  <c r="GB92" i="24"/>
  <c r="GC92" i="24"/>
  <c r="GE92" i="24"/>
  <c r="GF92" i="24"/>
  <c r="GH92" i="24"/>
  <c r="GI92" i="24"/>
  <c r="GK92" i="24"/>
  <c r="GL92" i="24"/>
  <c r="GT92" i="24"/>
  <c r="GV92" i="24"/>
  <c r="GW92" i="24"/>
  <c r="GY92" i="24"/>
  <c r="GZ92" i="24"/>
  <c r="HB92" i="24"/>
  <c r="HC92" i="24"/>
  <c r="HE92" i="24"/>
  <c r="HF92" i="24"/>
  <c r="HN92" i="24"/>
  <c r="HR92" i="24"/>
  <c r="HS92" i="24"/>
  <c r="HU92" i="24"/>
  <c r="HV92" i="24"/>
  <c r="HX92" i="24"/>
  <c r="HY92" i="24"/>
  <c r="IA92" i="24"/>
  <c r="IB92" i="24"/>
  <c r="ID92" i="24"/>
  <c r="IE92" i="24"/>
  <c r="IH92" i="24"/>
  <c r="II92" i="24"/>
  <c r="IK92" i="24"/>
  <c r="IL92" i="24"/>
  <c r="IQ92" i="24"/>
  <c r="IU92" i="24"/>
  <c r="IV92" i="24"/>
  <c r="IX92" i="24"/>
  <c r="IY92" i="24"/>
  <c r="JA92" i="24"/>
  <c r="JB92" i="24"/>
  <c r="JE92" i="24"/>
  <c r="JF92" i="24"/>
  <c r="JG92" i="24"/>
  <c r="JI92" i="24"/>
  <c r="JJ92" i="24"/>
  <c r="JK92" i="24"/>
  <c r="JM92" i="24"/>
  <c r="JN92" i="24"/>
  <c r="JO92" i="24"/>
  <c r="JQ92" i="24"/>
  <c r="JR92" i="24"/>
  <c r="JS92" i="24"/>
  <c r="JU92" i="24"/>
  <c r="JV92" i="24"/>
  <c r="JW92" i="24"/>
  <c r="JY92" i="24"/>
  <c r="JZ92" i="24"/>
  <c r="KA92" i="24"/>
  <c r="KC92" i="24"/>
  <c r="KD92" i="24"/>
  <c r="KE92" i="24"/>
  <c r="KG92" i="24"/>
  <c r="KH92" i="24"/>
  <c r="KI92" i="24"/>
  <c r="KK92" i="24"/>
  <c r="KL92" i="24"/>
  <c r="KM92" i="24"/>
  <c r="KN92" i="24"/>
  <c r="KO92" i="24"/>
  <c r="KQ92" i="24"/>
  <c r="KR92" i="24"/>
  <c r="KX92" i="24"/>
  <c r="KY92" i="24"/>
  <c r="LB92" i="24"/>
  <c r="LC92" i="24"/>
  <c r="LD92" i="24"/>
  <c r="LF92" i="24"/>
  <c r="LG92" i="24"/>
  <c r="LH92" i="24"/>
  <c r="LJ92" i="24"/>
  <c r="LK92" i="24"/>
  <c r="LL92" i="24"/>
  <c r="LM92" i="24"/>
  <c r="LN92" i="24"/>
  <c r="LP92" i="24"/>
  <c r="LQ92" i="24"/>
  <c r="LS92" i="24"/>
  <c r="LT92" i="24"/>
  <c r="LZ92" i="24"/>
  <c r="MA92" i="24"/>
  <c r="MD92" i="24"/>
  <c r="MH92" i="24"/>
  <c r="MI92" i="24"/>
  <c r="MJ92" i="24"/>
  <c r="ML92" i="24"/>
  <c r="MM92" i="24"/>
  <c r="MN92" i="24"/>
  <c r="MO92" i="24"/>
  <c r="MP92" i="24"/>
  <c r="MR92" i="24"/>
  <c r="MS92" i="24"/>
  <c r="MU92" i="24"/>
  <c r="MV92" i="24"/>
  <c r="NF92" i="24"/>
  <c r="NH92" i="24"/>
  <c r="NI92" i="24"/>
  <c r="NJ92" i="24"/>
  <c r="NK92" i="24"/>
  <c r="NN92" i="24"/>
  <c r="NO92" i="24"/>
  <c r="NR92" i="24"/>
  <c r="NS92" i="24"/>
  <c r="OH92" i="24"/>
  <c r="OI92" i="24"/>
  <c r="OK92" i="24"/>
  <c r="OL92" i="24"/>
  <c r="ON92" i="24"/>
  <c r="OO92" i="24"/>
  <c r="OQ92" i="24"/>
  <c r="OR92" i="24"/>
  <c r="OT92" i="24"/>
  <c r="OU92" i="24"/>
  <c r="OW92" i="24"/>
  <c r="OX92" i="24"/>
  <c r="OZ92" i="24"/>
  <c r="PA92" i="24"/>
  <c r="PC92" i="24"/>
  <c r="PD92" i="24"/>
  <c r="PF92" i="24"/>
  <c r="PG92" i="24"/>
  <c r="PR92" i="24"/>
  <c r="PT92" i="24"/>
  <c r="PU92" i="24"/>
  <c r="PW92" i="24"/>
  <c r="PX92" i="24"/>
  <c r="PZ92" i="24"/>
  <c r="QA92" i="24"/>
  <c r="QC92" i="24"/>
  <c r="QD92" i="24"/>
  <c r="QI92" i="24"/>
  <c r="BF93" i="24"/>
  <c r="BH93" i="24"/>
  <c r="BL93" i="24"/>
  <c r="BM93" i="24"/>
  <c r="BO93" i="24"/>
  <c r="BP93" i="24"/>
  <c r="BR93" i="24"/>
  <c r="BS93" i="24"/>
  <c r="BU93" i="24"/>
  <c r="BV93" i="24"/>
  <c r="CA93" i="24"/>
  <c r="CB93" i="24"/>
  <c r="CD93" i="24"/>
  <c r="CE93" i="24"/>
  <c r="CG93" i="24"/>
  <c r="CH93" i="24"/>
  <c r="CJ93" i="24"/>
  <c r="CK93" i="24"/>
  <c r="CP93" i="24"/>
  <c r="CQ93" i="24"/>
  <c r="CS93" i="24"/>
  <c r="CT93" i="24"/>
  <c r="CV93" i="24"/>
  <c r="CW93" i="24"/>
  <c r="CY93" i="24"/>
  <c r="CZ93" i="24"/>
  <c r="DE93" i="24"/>
  <c r="DF93" i="24"/>
  <c r="DH93" i="24"/>
  <c r="DI93" i="24"/>
  <c r="DK93" i="24"/>
  <c r="DL93" i="24"/>
  <c r="DN93" i="24"/>
  <c r="DO93" i="24"/>
  <c r="DT93" i="24"/>
  <c r="DU93" i="24"/>
  <c r="DW93" i="24"/>
  <c r="DX93" i="24"/>
  <c r="DZ93" i="24"/>
  <c r="EA93" i="24"/>
  <c r="EC93" i="24"/>
  <c r="ED93" i="24"/>
  <c r="EI93" i="24"/>
  <c r="EJ93" i="24"/>
  <c r="EL93" i="24"/>
  <c r="EM93" i="24"/>
  <c r="EO93" i="24"/>
  <c r="EP93" i="24"/>
  <c r="ER93" i="24"/>
  <c r="ES93" i="24"/>
  <c r="EX93" i="24"/>
  <c r="EY93" i="24"/>
  <c r="FA93" i="24"/>
  <c r="FB93" i="24"/>
  <c r="FD93" i="24"/>
  <c r="FE93" i="24"/>
  <c r="FG93" i="24"/>
  <c r="FH93" i="24"/>
  <c r="FM93" i="24"/>
  <c r="FN93" i="24"/>
  <c r="FP93" i="24"/>
  <c r="FQ93" i="24"/>
  <c r="FS93" i="24"/>
  <c r="FT93" i="24"/>
  <c r="FV93" i="24"/>
  <c r="FW93" i="24"/>
  <c r="GB93" i="24"/>
  <c r="GC93" i="24"/>
  <c r="GE93" i="24"/>
  <c r="GF93" i="24"/>
  <c r="GH93" i="24"/>
  <c r="GI93" i="24"/>
  <c r="GK93" i="24"/>
  <c r="GL93" i="24"/>
  <c r="GT93" i="24"/>
  <c r="GV93" i="24"/>
  <c r="GW93" i="24"/>
  <c r="GY93" i="24"/>
  <c r="GZ93" i="24"/>
  <c r="HB93" i="24"/>
  <c r="HC93" i="24"/>
  <c r="HE93" i="24"/>
  <c r="HF93" i="24"/>
  <c r="HN93" i="24"/>
  <c r="HR93" i="24"/>
  <c r="HS93" i="24"/>
  <c r="HU93" i="24"/>
  <c r="HV93" i="24"/>
  <c r="HX93" i="24"/>
  <c r="HY93" i="24"/>
  <c r="IA93" i="24"/>
  <c r="IB93" i="24"/>
  <c r="ID93" i="24"/>
  <c r="IE93" i="24"/>
  <c r="IH93" i="24"/>
  <c r="II93" i="24"/>
  <c r="IK93" i="24"/>
  <c r="IL93" i="24"/>
  <c r="IQ93" i="24"/>
  <c r="IU93" i="24"/>
  <c r="IV93" i="24"/>
  <c r="IX93" i="24"/>
  <c r="IY93" i="24"/>
  <c r="JA93" i="24"/>
  <c r="JB93" i="24"/>
  <c r="JE93" i="24"/>
  <c r="JI93" i="24"/>
  <c r="JM93" i="24"/>
  <c r="JN93" i="24"/>
  <c r="JO93" i="24"/>
  <c r="JQ93" i="24"/>
  <c r="JU93" i="24"/>
  <c r="JV93" i="24"/>
  <c r="JW93" i="24"/>
  <c r="JY93" i="24"/>
  <c r="JZ93" i="24"/>
  <c r="KA93" i="24"/>
  <c r="KC93" i="24"/>
  <c r="KD93" i="24"/>
  <c r="KE93" i="24"/>
  <c r="KG93" i="24"/>
  <c r="KH93" i="24"/>
  <c r="KI93" i="24"/>
  <c r="KK93" i="24"/>
  <c r="KL93" i="24"/>
  <c r="KM93" i="24"/>
  <c r="KN93" i="24"/>
  <c r="KO93" i="24"/>
  <c r="KQ93" i="24"/>
  <c r="KR93" i="24"/>
  <c r="KX93" i="24"/>
  <c r="KY93" i="24"/>
  <c r="LB93" i="24"/>
  <c r="LF93" i="24"/>
  <c r="LJ93" i="24"/>
  <c r="LM93" i="24"/>
  <c r="LN93" i="24"/>
  <c r="LP93" i="24"/>
  <c r="LQ93" i="24"/>
  <c r="LS93" i="24"/>
  <c r="LT93" i="24"/>
  <c r="LZ93" i="24"/>
  <c r="MA93" i="24"/>
  <c r="MH93" i="24"/>
  <c r="ML93" i="24"/>
  <c r="MO93" i="24"/>
  <c r="MP93" i="24"/>
  <c r="MR93" i="24"/>
  <c r="MS93" i="24"/>
  <c r="MU93" i="24"/>
  <c r="MV93" i="24"/>
  <c r="NF93" i="24"/>
  <c r="NH93" i="24"/>
  <c r="NI93" i="24"/>
  <c r="NJ93" i="24"/>
  <c r="NK93" i="24"/>
  <c r="NN93" i="24"/>
  <c r="NO93" i="24"/>
  <c r="NR93" i="24"/>
  <c r="NS93" i="24"/>
  <c r="OH93" i="24"/>
  <c r="OI93" i="24"/>
  <c r="OK93" i="24"/>
  <c r="OL93" i="24"/>
  <c r="ON93" i="24"/>
  <c r="OO93" i="24"/>
  <c r="OQ93" i="24"/>
  <c r="OR93" i="24"/>
  <c r="OT93" i="24"/>
  <c r="OU93" i="24"/>
  <c r="OW93" i="24"/>
  <c r="OX93" i="24"/>
  <c r="OZ93" i="24"/>
  <c r="PA93" i="24"/>
  <c r="PC93" i="24"/>
  <c r="PD93" i="24"/>
  <c r="PF93" i="24"/>
  <c r="PG93" i="24"/>
  <c r="PR93" i="24"/>
  <c r="PT93" i="24"/>
  <c r="PU93" i="24"/>
  <c r="PW93" i="24"/>
  <c r="PX93" i="24"/>
  <c r="PZ93" i="24"/>
  <c r="QA93" i="24"/>
  <c r="QC93" i="24"/>
  <c r="QD93" i="24"/>
  <c r="QI93" i="24"/>
  <c r="BF94" i="24"/>
  <c r="BH94" i="24"/>
  <c r="BL94" i="24"/>
  <c r="BM94" i="24"/>
  <c r="BO94" i="24"/>
  <c r="BP94" i="24"/>
  <c r="BR94" i="24"/>
  <c r="BS94" i="24"/>
  <c r="BU94" i="24"/>
  <c r="BV94" i="24"/>
  <c r="CA94" i="24"/>
  <c r="CB94" i="24"/>
  <c r="CD94" i="24"/>
  <c r="CE94" i="24"/>
  <c r="CG94" i="24"/>
  <c r="CH94" i="24"/>
  <c r="CJ94" i="24"/>
  <c r="CK94" i="24"/>
  <c r="CP94" i="24"/>
  <c r="CQ94" i="24"/>
  <c r="CS94" i="24"/>
  <c r="CT94" i="24"/>
  <c r="CV94" i="24"/>
  <c r="CW94" i="24"/>
  <c r="CY94" i="24"/>
  <c r="CZ94" i="24"/>
  <c r="DE94" i="24"/>
  <c r="DF94" i="24"/>
  <c r="DH94" i="24"/>
  <c r="DI94" i="24"/>
  <c r="DK94" i="24"/>
  <c r="DL94" i="24"/>
  <c r="DN94" i="24"/>
  <c r="DO94" i="24"/>
  <c r="DT94" i="24"/>
  <c r="DU94" i="24"/>
  <c r="DW94" i="24"/>
  <c r="DX94" i="24"/>
  <c r="DZ94" i="24"/>
  <c r="EA94" i="24"/>
  <c r="EC94" i="24"/>
  <c r="ED94" i="24"/>
  <c r="EI94" i="24"/>
  <c r="EJ94" i="24"/>
  <c r="EL94" i="24"/>
  <c r="EM94" i="24"/>
  <c r="EO94" i="24"/>
  <c r="EP94" i="24"/>
  <c r="ER94" i="24"/>
  <c r="ES94" i="24"/>
  <c r="EX94" i="24"/>
  <c r="EY94" i="24"/>
  <c r="FA94" i="24"/>
  <c r="FB94" i="24"/>
  <c r="FD94" i="24"/>
  <c r="FE94" i="24"/>
  <c r="FG94" i="24"/>
  <c r="FH94" i="24"/>
  <c r="FM94" i="24"/>
  <c r="FN94" i="24"/>
  <c r="FP94" i="24"/>
  <c r="FQ94" i="24"/>
  <c r="FS94" i="24"/>
  <c r="FT94" i="24"/>
  <c r="FV94" i="24"/>
  <c r="FW94" i="24"/>
  <c r="GB94" i="24"/>
  <c r="GC94" i="24"/>
  <c r="GE94" i="24"/>
  <c r="GF94" i="24"/>
  <c r="GH94" i="24"/>
  <c r="GI94" i="24"/>
  <c r="GK94" i="24"/>
  <c r="GL94" i="24"/>
  <c r="GT94" i="24"/>
  <c r="GV94" i="24"/>
  <c r="GW94" i="24"/>
  <c r="GY94" i="24"/>
  <c r="GZ94" i="24"/>
  <c r="HB94" i="24"/>
  <c r="HC94" i="24"/>
  <c r="HE94" i="24"/>
  <c r="HF94" i="24"/>
  <c r="HN94" i="24"/>
  <c r="HR94" i="24"/>
  <c r="HS94" i="24"/>
  <c r="HU94" i="24"/>
  <c r="HV94" i="24"/>
  <c r="HX94" i="24"/>
  <c r="HY94" i="24"/>
  <c r="IA94" i="24"/>
  <c r="IB94" i="24"/>
  <c r="ID94" i="24"/>
  <c r="IE94" i="24"/>
  <c r="IH94" i="24"/>
  <c r="II94" i="24"/>
  <c r="IK94" i="24"/>
  <c r="IL94" i="24"/>
  <c r="IQ94" i="24"/>
  <c r="IU94" i="24"/>
  <c r="IV94" i="24"/>
  <c r="IX94" i="24"/>
  <c r="IY94" i="24"/>
  <c r="JA94" i="24"/>
  <c r="JB94" i="24"/>
  <c r="JI94" i="24"/>
  <c r="JN94" i="24"/>
  <c r="JQ94" i="24"/>
  <c r="JR94" i="24"/>
  <c r="JS94" i="24"/>
  <c r="JV94" i="24"/>
  <c r="JY94" i="24"/>
  <c r="JZ94" i="24"/>
  <c r="KA94" i="24"/>
  <c r="KC94" i="24"/>
  <c r="KD94" i="24"/>
  <c r="KE94" i="24"/>
  <c r="KG94" i="24"/>
  <c r="KH94" i="24"/>
  <c r="KI94" i="24"/>
  <c r="KK94" i="24"/>
  <c r="KL94" i="24"/>
  <c r="KM94" i="24"/>
  <c r="KN94" i="24"/>
  <c r="KO94" i="24"/>
  <c r="KQ94" i="24"/>
  <c r="KR94" i="24"/>
  <c r="KX94" i="24"/>
  <c r="KY94" i="24"/>
  <c r="LK94" i="24"/>
  <c r="LM94" i="24"/>
  <c r="LN94" i="24"/>
  <c r="LP94" i="24"/>
  <c r="LQ94" i="24"/>
  <c r="LS94" i="24"/>
  <c r="LT94" i="24"/>
  <c r="LZ94" i="24"/>
  <c r="MA94" i="24"/>
  <c r="MM94" i="24"/>
  <c r="MO94" i="24"/>
  <c r="MP94" i="24"/>
  <c r="MR94" i="24"/>
  <c r="MS94" i="24"/>
  <c r="MU94" i="24"/>
  <c r="MV94" i="24"/>
  <c r="NF94" i="24"/>
  <c r="NH94" i="24"/>
  <c r="NI94" i="24"/>
  <c r="NJ94" i="24"/>
  <c r="NK94" i="24"/>
  <c r="NN94" i="24"/>
  <c r="NO94" i="24"/>
  <c r="NR94" i="24"/>
  <c r="NS94" i="24"/>
  <c r="OH94" i="24"/>
  <c r="OI94" i="24"/>
  <c r="OK94" i="24"/>
  <c r="OL94" i="24"/>
  <c r="ON94" i="24"/>
  <c r="OO94" i="24"/>
  <c r="OQ94" i="24"/>
  <c r="OR94" i="24"/>
  <c r="OT94" i="24"/>
  <c r="OU94" i="24"/>
  <c r="OW94" i="24"/>
  <c r="OX94" i="24"/>
  <c r="OZ94" i="24"/>
  <c r="PA94" i="24"/>
  <c r="PC94" i="24"/>
  <c r="PD94" i="24"/>
  <c r="PF94" i="24"/>
  <c r="PG94" i="24"/>
  <c r="PR94" i="24"/>
  <c r="PT94" i="24"/>
  <c r="PU94" i="24"/>
  <c r="PW94" i="24"/>
  <c r="PX94" i="24"/>
  <c r="PZ94" i="24"/>
  <c r="QA94" i="24"/>
  <c r="QC94" i="24"/>
  <c r="QD94" i="24"/>
  <c r="QI94" i="24"/>
  <c r="BF95" i="24"/>
  <c r="BH95" i="24"/>
  <c r="BL95" i="24"/>
  <c r="BM95" i="24"/>
  <c r="BO95" i="24"/>
  <c r="BP95" i="24"/>
  <c r="BR95" i="24"/>
  <c r="BS95" i="24"/>
  <c r="BU95" i="24"/>
  <c r="BV95" i="24"/>
  <c r="CA95" i="24"/>
  <c r="CB95" i="24"/>
  <c r="CD95" i="24"/>
  <c r="CE95" i="24"/>
  <c r="CG95" i="24"/>
  <c r="CH95" i="24"/>
  <c r="CJ95" i="24"/>
  <c r="CK95" i="24"/>
  <c r="CP95" i="24"/>
  <c r="CQ95" i="24"/>
  <c r="CS95" i="24"/>
  <c r="CT95" i="24"/>
  <c r="CV95" i="24"/>
  <c r="CW95" i="24"/>
  <c r="CY95" i="24"/>
  <c r="CZ95" i="24"/>
  <c r="DE95" i="24"/>
  <c r="DF95" i="24"/>
  <c r="DH95" i="24"/>
  <c r="DI95" i="24"/>
  <c r="DK95" i="24"/>
  <c r="DL95" i="24"/>
  <c r="DN95" i="24"/>
  <c r="DO95" i="24"/>
  <c r="DT95" i="24"/>
  <c r="DU95" i="24"/>
  <c r="DW95" i="24"/>
  <c r="DX95" i="24"/>
  <c r="DZ95" i="24"/>
  <c r="EA95" i="24"/>
  <c r="EC95" i="24"/>
  <c r="ED95" i="24"/>
  <c r="EI95" i="24"/>
  <c r="EJ95" i="24"/>
  <c r="EL95" i="24"/>
  <c r="EM95" i="24"/>
  <c r="EO95" i="24"/>
  <c r="EP95" i="24"/>
  <c r="ER95" i="24"/>
  <c r="ES95" i="24"/>
  <c r="EX95" i="24"/>
  <c r="EY95" i="24"/>
  <c r="FA95" i="24"/>
  <c r="FB95" i="24"/>
  <c r="FD95" i="24"/>
  <c r="FE95" i="24"/>
  <c r="FG95" i="24"/>
  <c r="FH95" i="24"/>
  <c r="FM95" i="24"/>
  <c r="FN95" i="24"/>
  <c r="FP95" i="24"/>
  <c r="FQ95" i="24"/>
  <c r="FS95" i="24"/>
  <c r="FT95" i="24"/>
  <c r="FV95" i="24"/>
  <c r="FW95" i="24"/>
  <c r="GB95" i="24"/>
  <c r="GC95" i="24"/>
  <c r="GE95" i="24"/>
  <c r="GF95" i="24"/>
  <c r="GH95" i="24"/>
  <c r="GI95" i="24"/>
  <c r="GK95" i="24"/>
  <c r="GL95" i="24"/>
  <c r="GT95" i="24"/>
  <c r="GV95" i="24"/>
  <c r="GW95" i="24"/>
  <c r="GY95" i="24"/>
  <c r="GZ95" i="24"/>
  <c r="HB95" i="24"/>
  <c r="HC95" i="24"/>
  <c r="HE95" i="24"/>
  <c r="HF95" i="24"/>
  <c r="HN95" i="24"/>
  <c r="HR95" i="24"/>
  <c r="HS95" i="24"/>
  <c r="HU95" i="24"/>
  <c r="HV95" i="24"/>
  <c r="HX95" i="24"/>
  <c r="HY95" i="24"/>
  <c r="IA95" i="24"/>
  <c r="IB95" i="24"/>
  <c r="ID95" i="24"/>
  <c r="IE95" i="24"/>
  <c r="IH95" i="24"/>
  <c r="II95" i="24"/>
  <c r="IK95" i="24"/>
  <c r="IL95" i="24"/>
  <c r="IQ95" i="24"/>
  <c r="IU95" i="24"/>
  <c r="IV95" i="24"/>
  <c r="IX95" i="24"/>
  <c r="IY95" i="24"/>
  <c r="JA95" i="24"/>
  <c r="JB95" i="24"/>
  <c r="JE95" i="24"/>
  <c r="JF95" i="24"/>
  <c r="JG95" i="24"/>
  <c r="JI95" i="24"/>
  <c r="JJ95" i="24"/>
  <c r="JK95" i="24"/>
  <c r="JM95" i="24"/>
  <c r="JN95" i="24"/>
  <c r="JO95" i="24"/>
  <c r="JQ95" i="24"/>
  <c r="JR95" i="24"/>
  <c r="JS95" i="24"/>
  <c r="JU95" i="24"/>
  <c r="JV95" i="24"/>
  <c r="JW95" i="24"/>
  <c r="JY95" i="24"/>
  <c r="JZ95" i="24"/>
  <c r="KA95" i="24"/>
  <c r="KC95" i="24"/>
  <c r="KD95" i="24"/>
  <c r="KE95" i="24"/>
  <c r="KG95" i="24"/>
  <c r="KH95" i="24"/>
  <c r="KI95" i="24"/>
  <c r="KK95" i="24"/>
  <c r="KL95" i="24"/>
  <c r="KM95" i="24"/>
  <c r="KN95" i="24"/>
  <c r="KO95" i="24"/>
  <c r="KQ95" i="24"/>
  <c r="KR95" i="24"/>
  <c r="KX95" i="24"/>
  <c r="KY95" i="24"/>
  <c r="LB95" i="24"/>
  <c r="LC95" i="24"/>
  <c r="LD95" i="24"/>
  <c r="LF95" i="24"/>
  <c r="LG95" i="24"/>
  <c r="LH95" i="24"/>
  <c r="LJ95" i="24"/>
  <c r="LK95" i="24"/>
  <c r="LL95" i="24"/>
  <c r="LM95" i="24"/>
  <c r="LN95" i="24"/>
  <c r="LP95" i="24"/>
  <c r="LQ95" i="24"/>
  <c r="LS95" i="24"/>
  <c r="LT95" i="24"/>
  <c r="LZ95" i="24"/>
  <c r="MA95" i="24"/>
  <c r="MD95" i="24"/>
  <c r="ME95" i="24"/>
  <c r="MF95" i="24"/>
  <c r="MH95" i="24"/>
  <c r="MI95" i="24"/>
  <c r="MJ95" i="24"/>
  <c r="ML95" i="24"/>
  <c r="MM95" i="24"/>
  <c r="MN95" i="24"/>
  <c r="MO95" i="24"/>
  <c r="MP95" i="24"/>
  <c r="MR95" i="24"/>
  <c r="MS95" i="24"/>
  <c r="MU95" i="24"/>
  <c r="MV95" i="24"/>
  <c r="NF95" i="24"/>
  <c r="NH95" i="24"/>
  <c r="NI95" i="24"/>
  <c r="NJ95" i="24"/>
  <c r="NK95" i="24"/>
  <c r="NN95" i="24"/>
  <c r="NO95" i="24"/>
  <c r="NR95" i="24"/>
  <c r="NS95" i="24"/>
  <c r="OH95" i="24"/>
  <c r="OI95" i="24"/>
  <c r="OK95" i="24"/>
  <c r="OL95" i="24"/>
  <c r="ON95" i="24"/>
  <c r="OO95" i="24"/>
  <c r="OQ95" i="24"/>
  <c r="OR95" i="24"/>
  <c r="OT95" i="24"/>
  <c r="OU95" i="24"/>
  <c r="OW95" i="24"/>
  <c r="OX95" i="24"/>
  <c r="OZ95" i="24"/>
  <c r="PA95" i="24"/>
  <c r="PC95" i="24"/>
  <c r="PD95" i="24"/>
  <c r="PF95" i="24"/>
  <c r="PG95" i="24"/>
  <c r="PR95" i="24"/>
  <c r="PT95" i="24"/>
  <c r="PU95" i="24"/>
  <c r="PW95" i="24"/>
  <c r="PX95" i="24"/>
  <c r="PZ95" i="24"/>
  <c r="QA95" i="24"/>
  <c r="QC95" i="24"/>
  <c r="QD95" i="24"/>
  <c r="QI95" i="24"/>
  <c r="BF96" i="24"/>
  <c r="BH96" i="24"/>
  <c r="BL96" i="24"/>
  <c r="BM96" i="24"/>
  <c r="BO96" i="24"/>
  <c r="BP96" i="24"/>
  <c r="BR96" i="24"/>
  <c r="BS96" i="24"/>
  <c r="BU96" i="24"/>
  <c r="BV96" i="24"/>
  <c r="CA96" i="24"/>
  <c r="CB96" i="24"/>
  <c r="CD96" i="24"/>
  <c r="CE96" i="24"/>
  <c r="CG96" i="24"/>
  <c r="CH96" i="24"/>
  <c r="CJ96" i="24"/>
  <c r="CK96" i="24"/>
  <c r="CP96" i="24"/>
  <c r="CQ96" i="24"/>
  <c r="CS96" i="24"/>
  <c r="CT96" i="24"/>
  <c r="CV96" i="24"/>
  <c r="CW96" i="24"/>
  <c r="CY96" i="24"/>
  <c r="CZ96" i="24"/>
  <c r="DE96" i="24"/>
  <c r="DF96" i="24"/>
  <c r="DH96" i="24"/>
  <c r="DI96" i="24"/>
  <c r="DK96" i="24"/>
  <c r="DL96" i="24"/>
  <c r="DN96" i="24"/>
  <c r="DO96" i="24"/>
  <c r="DT96" i="24"/>
  <c r="DU96" i="24"/>
  <c r="DW96" i="24"/>
  <c r="DX96" i="24"/>
  <c r="DZ96" i="24"/>
  <c r="EA96" i="24"/>
  <c r="EC96" i="24"/>
  <c r="ED96" i="24"/>
  <c r="EI96" i="24"/>
  <c r="EJ96" i="24"/>
  <c r="EL96" i="24"/>
  <c r="EM96" i="24"/>
  <c r="EO96" i="24"/>
  <c r="EP96" i="24"/>
  <c r="ER96" i="24"/>
  <c r="ES96" i="24"/>
  <c r="EX96" i="24"/>
  <c r="EY96" i="24"/>
  <c r="FA96" i="24"/>
  <c r="FB96" i="24"/>
  <c r="FD96" i="24"/>
  <c r="FE96" i="24"/>
  <c r="FG96" i="24"/>
  <c r="FH96" i="24"/>
  <c r="FM96" i="24"/>
  <c r="FN96" i="24"/>
  <c r="FP96" i="24"/>
  <c r="FQ96" i="24"/>
  <c r="FS96" i="24"/>
  <c r="FT96" i="24"/>
  <c r="FV96" i="24"/>
  <c r="FW96" i="24"/>
  <c r="GB96" i="24"/>
  <c r="GC96" i="24"/>
  <c r="GE96" i="24"/>
  <c r="GF96" i="24"/>
  <c r="GH96" i="24"/>
  <c r="GI96" i="24"/>
  <c r="GK96" i="24"/>
  <c r="GL96" i="24"/>
  <c r="GT96" i="24"/>
  <c r="GV96" i="24"/>
  <c r="GW96" i="24"/>
  <c r="GY96" i="24"/>
  <c r="GZ96" i="24"/>
  <c r="HB96" i="24"/>
  <c r="HC96" i="24"/>
  <c r="HE96" i="24"/>
  <c r="HF96" i="24"/>
  <c r="HN96" i="24"/>
  <c r="HR96" i="24"/>
  <c r="HS96" i="24"/>
  <c r="HU96" i="24"/>
  <c r="HV96" i="24"/>
  <c r="HX96" i="24"/>
  <c r="HY96" i="24"/>
  <c r="IA96" i="24"/>
  <c r="IB96" i="24"/>
  <c r="ID96" i="24"/>
  <c r="IE96" i="24"/>
  <c r="IH96" i="24"/>
  <c r="II96" i="24"/>
  <c r="IK96" i="24"/>
  <c r="IL96" i="24"/>
  <c r="IQ96" i="24"/>
  <c r="IU96" i="24"/>
  <c r="IV96" i="24"/>
  <c r="IX96" i="24"/>
  <c r="IY96" i="24"/>
  <c r="JA96" i="24"/>
  <c r="JB96" i="24"/>
  <c r="JE96" i="24"/>
  <c r="JF96" i="24"/>
  <c r="JG96" i="24"/>
  <c r="JI96" i="24"/>
  <c r="JJ96" i="24"/>
  <c r="JK96" i="24"/>
  <c r="JM96" i="24"/>
  <c r="JN96" i="24"/>
  <c r="JO96" i="24"/>
  <c r="JQ96" i="24"/>
  <c r="JR96" i="24"/>
  <c r="JS96" i="24"/>
  <c r="JU96" i="24"/>
  <c r="JV96" i="24"/>
  <c r="JW96" i="24"/>
  <c r="JY96" i="24"/>
  <c r="JZ96" i="24"/>
  <c r="KA96" i="24"/>
  <c r="KC96" i="24"/>
  <c r="KD96" i="24"/>
  <c r="KE96" i="24"/>
  <c r="KG96" i="24"/>
  <c r="KH96" i="24"/>
  <c r="KI96" i="24"/>
  <c r="KK96" i="24"/>
  <c r="KL96" i="24"/>
  <c r="KM96" i="24"/>
  <c r="KN96" i="24"/>
  <c r="KO96" i="24"/>
  <c r="KQ96" i="24"/>
  <c r="KR96" i="24"/>
  <c r="KX96" i="24"/>
  <c r="KY96" i="24"/>
  <c r="LB96" i="24"/>
  <c r="LC96" i="24"/>
  <c r="LD96" i="24"/>
  <c r="LF96" i="24"/>
  <c r="LG96" i="24"/>
  <c r="LH96" i="24"/>
  <c r="LJ96" i="24"/>
  <c r="LK96" i="24"/>
  <c r="LL96" i="24"/>
  <c r="LM96" i="24"/>
  <c r="LN96" i="24"/>
  <c r="LP96" i="24"/>
  <c r="LQ96" i="24"/>
  <c r="LS96" i="24"/>
  <c r="LT96" i="24"/>
  <c r="LZ96" i="24"/>
  <c r="MA96" i="24"/>
  <c r="MD96" i="24"/>
  <c r="ME96" i="24"/>
  <c r="MF96" i="24"/>
  <c r="MH96" i="24"/>
  <c r="MI96" i="24"/>
  <c r="MJ96" i="24"/>
  <c r="ML96" i="24"/>
  <c r="MM96" i="24"/>
  <c r="MN96" i="24"/>
  <c r="MO96" i="24"/>
  <c r="MP96" i="24"/>
  <c r="MR96" i="24"/>
  <c r="MS96" i="24"/>
  <c r="MU96" i="24"/>
  <c r="MV96" i="24"/>
  <c r="NF96" i="24"/>
  <c r="NH96" i="24"/>
  <c r="NI96" i="24"/>
  <c r="NJ96" i="24"/>
  <c r="NK96" i="24"/>
  <c r="NN96" i="24"/>
  <c r="NO96" i="24"/>
  <c r="NR96" i="24"/>
  <c r="NS96" i="24"/>
  <c r="OH96" i="24"/>
  <c r="OI96" i="24"/>
  <c r="OK96" i="24"/>
  <c r="OL96" i="24"/>
  <c r="ON96" i="24"/>
  <c r="OO96" i="24"/>
  <c r="OQ96" i="24"/>
  <c r="OR96" i="24"/>
  <c r="OT96" i="24"/>
  <c r="OU96" i="24"/>
  <c r="OW96" i="24"/>
  <c r="OX96" i="24"/>
  <c r="OZ96" i="24"/>
  <c r="PA96" i="24"/>
  <c r="PC96" i="24"/>
  <c r="PD96" i="24"/>
  <c r="PF96" i="24"/>
  <c r="PG96" i="24"/>
  <c r="PR96" i="24"/>
  <c r="PT96" i="24"/>
  <c r="PU96" i="24"/>
  <c r="PW96" i="24"/>
  <c r="PX96" i="24"/>
  <c r="PZ96" i="24"/>
  <c r="QA96" i="24"/>
  <c r="QC96" i="24"/>
  <c r="QD96" i="24"/>
  <c r="QI96" i="24"/>
  <c r="BF97" i="24"/>
  <c r="BH97" i="24"/>
  <c r="BL97" i="24"/>
  <c r="BM97" i="24"/>
  <c r="BO97" i="24"/>
  <c r="BP97" i="24"/>
  <c r="BR97" i="24"/>
  <c r="BS97" i="24"/>
  <c r="BU97" i="24"/>
  <c r="BV97" i="24"/>
  <c r="CA97" i="24"/>
  <c r="CB97" i="24"/>
  <c r="CD97" i="24"/>
  <c r="CE97" i="24"/>
  <c r="CG97" i="24"/>
  <c r="CH97" i="24"/>
  <c r="CJ97" i="24"/>
  <c r="CK97" i="24"/>
  <c r="CP97" i="24"/>
  <c r="CQ97" i="24"/>
  <c r="CS97" i="24"/>
  <c r="CT97" i="24"/>
  <c r="CV97" i="24"/>
  <c r="CW97" i="24"/>
  <c r="CY97" i="24"/>
  <c r="CZ97" i="24"/>
  <c r="DE97" i="24"/>
  <c r="DF97" i="24"/>
  <c r="DH97" i="24"/>
  <c r="DI97" i="24"/>
  <c r="DK97" i="24"/>
  <c r="DL97" i="24"/>
  <c r="DN97" i="24"/>
  <c r="DO97" i="24"/>
  <c r="DT97" i="24"/>
  <c r="DU97" i="24"/>
  <c r="DW97" i="24"/>
  <c r="DX97" i="24"/>
  <c r="DZ97" i="24"/>
  <c r="EA97" i="24"/>
  <c r="EC97" i="24"/>
  <c r="ED97" i="24"/>
  <c r="EI97" i="24"/>
  <c r="EJ97" i="24"/>
  <c r="EL97" i="24"/>
  <c r="EM97" i="24"/>
  <c r="EO97" i="24"/>
  <c r="EP97" i="24"/>
  <c r="ER97" i="24"/>
  <c r="ES97" i="24"/>
  <c r="EX97" i="24"/>
  <c r="EY97" i="24"/>
  <c r="FA97" i="24"/>
  <c r="FB97" i="24"/>
  <c r="FD97" i="24"/>
  <c r="FE97" i="24"/>
  <c r="FG97" i="24"/>
  <c r="FH97" i="24"/>
  <c r="FM97" i="24"/>
  <c r="FN97" i="24"/>
  <c r="FP97" i="24"/>
  <c r="FQ97" i="24"/>
  <c r="FS97" i="24"/>
  <c r="FT97" i="24"/>
  <c r="FV97" i="24"/>
  <c r="FW97" i="24"/>
  <c r="GB97" i="24"/>
  <c r="GC97" i="24"/>
  <c r="GE97" i="24"/>
  <c r="GF97" i="24"/>
  <c r="GH97" i="24"/>
  <c r="GI97" i="24"/>
  <c r="GK97" i="24"/>
  <c r="GL97" i="24"/>
  <c r="GT97" i="24"/>
  <c r="GV97" i="24"/>
  <c r="GW97" i="24"/>
  <c r="GY97" i="24"/>
  <c r="GZ97" i="24"/>
  <c r="HB97" i="24"/>
  <c r="HC97" i="24"/>
  <c r="HE97" i="24"/>
  <c r="HF97" i="24"/>
  <c r="HN97" i="24"/>
  <c r="HR97" i="24"/>
  <c r="HS97" i="24"/>
  <c r="HU97" i="24"/>
  <c r="HV97" i="24"/>
  <c r="HX97" i="24"/>
  <c r="HY97" i="24"/>
  <c r="IA97" i="24"/>
  <c r="IB97" i="24"/>
  <c r="ID97" i="24"/>
  <c r="IE97" i="24"/>
  <c r="IH97" i="24"/>
  <c r="II97" i="24"/>
  <c r="IK97" i="24"/>
  <c r="IL97" i="24"/>
  <c r="IQ97" i="24"/>
  <c r="IU97" i="24"/>
  <c r="IV97" i="24"/>
  <c r="IX97" i="24"/>
  <c r="IY97" i="24"/>
  <c r="JA97" i="24"/>
  <c r="JB97" i="24"/>
  <c r="JE97" i="24"/>
  <c r="JF97" i="24"/>
  <c r="JG97" i="24"/>
  <c r="JI97" i="24"/>
  <c r="JJ97" i="24"/>
  <c r="JK97" i="24"/>
  <c r="JM97" i="24"/>
  <c r="JN97" i="24"/>
  <c r="JO97" i="24"/>
  <c r="JQ97" i="24"/>
  <c r="JR97" i="24"/>
  <c r="JS97" i="24"/>
  <c r="JU97" i="24"/>
  <c r="JV97" i="24"/>
  <c r="JW97" i="24"/>
  <c r="JY97" i="24"/>
  <c r="JZ97" i="24"/>
  <c r="KA97" i="24"/>
  <c r="KC97" i="24"/>
  <c r="KD97" i="24"/>
  <c r="KE97" i="24"/>
  <c r="KG97" i="24"/>
  <c r="KH97" i="24"/>
  <c r="KI97" i="24"/>
  <c r="KK97" i="24"/>
  <c r="KL97" i="24"/>
  <c r="KM97" i="24"/>
  <c r="KN97" i="24"/>
  <c r="KO97" i="24"/>
  <c r="KQ97" i="24"/>
  <c r="KR97" i="24"/>
  <c r="KX97" i="24"/>
  <c r="KY97" i="24"/>
  <c r="LB97" i="24"/>
  <c r="LC97" i="24"/>
  <c r="LD97" i="24"/>
  <c r="LF97" i="24"/>
  <c r="LG97" i="24"/>
  <c r="LH97" i="24"/>
  <c r="LJ97" i="24"/>
  <c r="LK97" i="24"/>
  <c r="LL97" i="24"/>
  <c r="LM97" i="24"/>
  <c r="LN97" i="24"/>
  <c r="LP97" i="24"/>
  <c r="LQ97" i="24"/>
  <c r="LS97" i="24"/>
  <c r="LT97" i="24"/>
  <c r="LZ97" i="24"/>
  <c r="MA97" i="24"/>
  <c r="MD97" i="24"/>
  <c r="ME97" i="24"/>
  <c r="MF97" i="24"/>
  <c r="MH97" i="24"/>
  <c r="MI97" i="24"/>
  <c r="MJ97" i="24"/>
  <c r="ML97" i="24"/>
  <c r="MM97" i="24"/>
  <c r="MN97" i="24"/>
  <c r="MO97" i="24"/>
  <c r="MP97" i="24"/>
  <c r="MR97" i="24"/>
  <c r="MS97" i="24"/>
  <c r="MU97" i="24"/>
  <c r="MV97" i="24"/>
  <c r="NF97" i="24"/>
  <c r="NH97" i="24"/>
  <c r="NI97" i="24"/>
  <c r="NJ97" i="24"/>
  <c r="NK97" i="24"/>
  <c r="NN97" i="24"/>
  <c r="NO97" i="24"/>
  <c r="NR97" i="24"/>
  <c r="NS97" i="24"/>
  <c r="OH97" i="24"/>
  <c r="OI97" i="24"/>
  <c r="OK97" i="24"/>
  <c r="OL97" i="24"/>
  <c r="ON97" i="24"/>
  <c r="OO97" i="24"/>
  <c r="OQ97" i="24"/>
  <c r="OR97" i="24"/>
  <c r="OT97" i="24"/>
  <c r="OU97" i="24"/>
  <c r="OW97" i="24"/>
  <c r="OX97" i="24"/>
  <c r="OZ97" i="24"/>
  <c r="PA97" i="24"/>
  <c r="PC97" i="24"/>
  <c r="PD97" i="24"/>
  <c r="PF97" i="24"/>
  <c r="PG97" i="24"/>
  <c r="PR97" i="24"/>
  <c r="PT97" i="24"/>
  <c r="PU97" i="24"/>
  <c r="PW97" i="24"/>
  <c r="PX97" i="24"/>
  <c r="PZ97" i="24"/>
  <c r="QA97" i="24"/>
  <c r="QC97" i="24"/>
  <c r="QD97" i="24"/>
  <c r="QI97" i="24"/>
  <c r="BF98" i="24"/>
  <c r="BH98" i="24"/>
  <c r="BL98" i="24"/>
  <c r="BM98" i="24"/>
  <c r="BO98" i="24"/>
  <c r="BP98" i="24"/>
  <c r="BR98" i="24"/>
  <c r="BS98" i="24"/>
  <c r="BU98" i="24"/>
  <c r="BV98" i="24"/>
  <c r="CA98" i="24"/>
  <c r="CB98" i="24"/>
  <c r="CD98" i="24"/>
  <c r="CE98" i="24"/>
  <c r="CG98" i="24"/>
  <c r="CH98" i="24"/>
  <c r="CJ98" i="24"/>
  <c r="CK98" i="24"/>
  <c r="CP98" i="24"/>
  <c r="CQ98" i="24"/>
  <c r="CS98" i="24"/>
  <c r="CT98" i="24"/>
  <c r="CV98" i="24"/>
  <c r="CW98" i="24"/>
  <c r="CY98" i="24"/>
  <c r="CZ98" i="24"/>
  <c r="DE98" i="24"/>
  <c r="DF98" i="24"/>
  <c r="DH98" i="24"/>
  <c r="DI98" i="24"/>
  <c r="DK98" i="24"/>
  <c r="DL98" i="24"/>
  <c r="DN98" i="24"/>
  <c r="DO98" i="24"/>
  <c r="DT98" i="24"/>
  <c r="DU98" i="24"/>
  <c r="DW98" i="24"/>
  <c r="DX98" i="24"/>
  <c r="DZ98" i="24"/>
  <c r="EA98" i="24"/>
  <c r="EC98" i="24"/>
  <c r="ED98" i="24"/>
  <c r="EI98" i="24"/>
  <c r="EJ98" i="24"/>
  <c r="EL98" i="24"/>
  <c r="EM98" i="24"/>
  <c r="EO98" i="24"/>
  <c r="EP98" i="24"/>
  <c r="ER98" i="24"/>
  <c r="ES98" i="24"/>
  <c r="EX98" i="24"/>
  <c r="EY98" i="24"/>
  <c r="FA98" i="24"/>
  <c r="FB98" i="24"/>
  <c r="FD98" i="24"/>
  <c r="FE98" i="24"/>
  <c r="FG98" i="24"/>
  <c r="FH98" i="24"/>
  <c r="FM98" i="24"/>
  <c r="FN98" i="24"/>
  <c r="FP98" i="24"/>
  <c r="FQ98" i="24"/>
  <c r="FS98" i="24"/>
  <c r="FT98" i="24"/>
  <c r="FV98" i="24"/>
  <c r="FW98" i="24"/>
  <c r="GB98" i="24"/>
  <c r="GC98" i="24"/>
  <c r="GE98" i="24"/>
  <c r="GF98" i="24"/>
  <c r="GH98" i="24"/>
  <c r="GI98" i="24"/>
  <c r="GK98" i="24"/>
  <c r="GL98" i="24"/>
  <c r="GT98" i="24"/>
  <c r="GV98" i="24"/>
  <c r="GW98" i="24"/>
  <c r="GY98" i="24"/>
  <c r="GZ98" i="24"/>
  <c r="HB98" i="24"/>
  <c r="HC98" i="24"/>
  <c r="HE98" i="24"/>
  <c r="HF98" i="24"/>
  <c r="HN98" i="24"/>
  <c r="HR98" i="24"/>
  <c r="HS98" i="24"/>
  <c r="HU98" i="24"/>
  <c r="HV98" i="24"/>
  <c r="HX98" i="24"/>
  <c r="HY98" i="24"/>
  <c r="IA98" i="24"/>
  <c r="IB98" i="24"/>
  <c r="ID98" i="24"/>
  <c r="IE98" i="24"/>
  <c r="IH98" i="24"/>
  <c r="II98" i="24"/>
  <c r="IK98" i="24"/>
  <c r="IL98" i="24"/>
  <c r="IQ98" i="24"/>
  <c r="IU98" i="24"/>
  <c r="IV98" i="24"/>
  <c r="IX98" i="24"/>
  <c r="IY98" i="24"/>
  <c r="JA98" i="24"/>
  <c r="JB98" i="24"/>
  <c r="JE98" i="24"/>
  <c r="JF98" i="24"/>
  <c r="JG98" i="24"/>
  <c r="JI98" i="24"/>
  <c r="JJ98" i="24"/>
  <c r="JK98" i="24"/>
  <c r="JM98" i="24"/>
  <c r="JN98" i="24"/>
  <c r="JO98" i="24"/>
  <c r="JQ98" i="24"/>
  <c r="JR98" i="24"/>
  <c r="JS98" i="24"/>
  <c r="JU98" i="24"/>
  <c r="JV98" i="24"/>
  <c r="JW98" i="24"/>
  <c r="JY98" i="24"/>
  <c r="JZ98" i="24"/>
  <c r="KA98" i="24"/>
  <c r="KC98" i="24"/>
  <c r="KD98" i="24"/>
  <c r="KE98" i="24"/>
  <c r="KG98" i="24"/>
  <c r="KH98" i="24"/>
  <c r="KI98" i="24"/>
  <c r="KK98" i="24"/>
  <c r="KL98" i="24"/>
  <c r="KM98" i="24"/>
  <c r="KN98" i="24"/>
  <c r="KO98" i="24"/>
  <c r="KQ98" i="24"/>
  <c r="KR98" i="24"/>
  <c r="KX98" i="24"/>
  <c r="KY98" i="24"/>
  <c r="LB98" i="24"/>
  <c r="LC98" i="24"/>
  <c r="LD98" i="24"/>
  <c r="LF98" i="24"/>
  <c r="LG98" i="24"/>
  <c r="LH98" i="24"/>
  <c r="LJ98" i="24"/>
  <c r="LK98" i="24"/>
  <c r="LL98" i="24"/>
  <c r="LM98" i="24"/>
  <c r="LN98" i="24"/>
  <c r="LP98" i="24"/>
  <c r="LQ98" i="24"/>
  <c r="LS98" i="24"/>
  <c r="LT98" i="24"/>
  <c r="LZ98" i="24"/>
  <c r="MA98" i="24"/>
  <c r="MD98" i="24"/>
  <c r="ME98" i="24"/>
  <c r="MF98" i="24"/>
  <c r="MH98" i="24"/>
  <c r="MI98" i="24"/>
  <c r="MJ98" i="24"/>
  <c r="ML98" i="24"/>
  <c r="MM98" i="24"/>
  <c r="MN98" i="24"/>
  <c r="MO98" i="24"/>
  <c r="MP98" i="24"/>
  <c r="MR98" i="24"/>
  <c r="MS98" i="24"/>
  <c r="MU98" i="24"/>
  <c r="MV98" i="24"/>
  <c r="NF98" i="24"/>
  <c r="NH98" i="24"/>
  <c r="NI98" i="24"/>
  <c r="NJ98" i="24"/>
  <c r="NK98" i="24"/>
  <c r="NN98" i="24"/>
  <c r="NO98" i="24"/>
  <c r="NR98" i="24"/>
  <c r="NS98" i="24"/>
  <c r="OH98" i="24"/>
  <c r="OI98" i="24"/>
  <c r="OK98" i="24"/>
  <c r="OL98" i="24"/>
  <c r="ON98" i="24"/>
  <c r="OO98" i="24"/>
  <c r="OQ98" i="24"/>
  <c r="OR98" i="24"/>
  <c r="OT98" i="24"/>
  <c r="OU98" i="24"/>
  <c r="OW98" i="24"/>
  <c r="OX98" i="24"/>
  <c r="OZ98" i="24"/>
  <c r="PA98" i="24"/>
  <c r="PC98" i="24"/>
  <c r="PD98" i="24"/>
  <c r="PF98" i="24"/>
  <c r="PG98" i="24"/>
  <c r="PR98" i="24"/>
  <c r="PT98" i="24"/>
  <c r="PU98" i="24"/>
  <c r="PW98" i="24"/>
  <c r="PX98" i="24"/>
  <c r="PZ98" i="24"/>
  <c r="QA98" i="24"/>
  <c r="QC98" i="24"/>
  <c r="QD98" i="24"/>
  <c r="QI98" i="24"/>
  <c r="BF99" i="24"/>
  <c r="BH99" i="24"/>
  <c r="BL99" i="24"/>
  <c r="BM99" i="24"/>
  <c r="BO99" i="24"/>
  <c r="BP99" i="24"/>
  <c r="BR99" i="24"/>
  <c r="BS99" i="24"/>
  <c r="BU99" i="24"/>
  <c r="BV99" i="24"/>
  <c r="CA99" i="24"/>
  <c r="CB99" i="24"/>
  <c r="CD99" i="24"/>
  <c r="CE99" i="24"/>
  <c r="CG99" i="24"/>
  <c r="CH99" i="24"/>
  <c r="CJ99" i="24"/>
  <c r="CK99" i="24"/>
  <c r="CP99" i="24"/>
  <c r="CQ99" i="24"/>
  <c r="CS99" i="24"/>
  <c r="CT99" i="24"/>
  <c r="CV99" i="24"/>
  <c r="CW99" i="24"/>
  <c r="CY99" i="24"/>
  <c r="CZ99" i="24"/>
  <c r="DE99" i="24"/>
  <c r="DF99" i="24"/>
  <c r="DH99" i="24"/>
  <c r="DI99" i="24"/>
  <c r="DK99" i="24"/>
  <c r="DL99" i="24"/>
  <c r="DN99" i="24"/>
  <c r="DO99" i="24"/>
  <c r="DT99" i="24"/>
  <c r="DU99" i="24"/>
  <c r="DW99" i="24"/>
  <c r="DX99" i="24"/>
  <c r="DZ99" i="24"/>
  <c r="EA99" i="24"/>
  <c r="EC99" i="24"/>
  <c r="ED99" i="24"/>
  <c r="EI99" i="24"/>
  <c r="EJ99" i="24"/>
  <c r="EL99" i="24"/>
  <c r="EM99" i="24"/>
  <c r="EO99" i="24"/>
  <c r="EP99" i="24"/>
  <c r="ER99" i="24"/>
  <c r="ES99" i="24"/>
  <c r="EX99" i="24"/>
  <c r="EY99" i="24"/>
  <c r="FA99" i="24"/>
  <c r="FB99" i="24"/>
  <c r="FD99" i="24"/>
  <c r="FE99" i="24"/>
  <c r="FG99" i="24"/>
  <c r="FH99" i="24"/>
  <c r="FM99" i="24"/>
  <c r="FN99" i="24"/>
  <c r="FP99" i="24"/>
  <c r="FQ99" i="24"/>
  <c r="FS99" i="24"/>
  <c r="FT99" i="24"/>
  <c r="FV99" i="24"/>
  <c r="FW99" i="24"/>
  <c r="GB99" i="24"/>
  <c r="GC99" i="24"/>
  <c r="GE99" i="24"/>
  <c r="GF99" i="24"/>
  <c r="GH99" i="24"/>
  <c r="GI99" i="24"/>
  <c r="GK99" i="24"/>
  <c r="GL99" i="24"/>
  <c r="GT99" i="24"/>
  <c r="GV99" i="24"/>
  <c r="GW99" i="24"/>
  <c r="GY99" i="24"/>
  <c r="GZ99" i="24"/>
  <c r="HB99" i="24"/>
  <c r="HC99" i="24"/>
  <c r="HE99" i="24"/>
  <c r="HF99" i="24"/>
  <c r="HN99" i="24"/>
  <c r="HR99" i="24"/>
  <c r="HS99" i="24"/>
  <c r="HU99" i="24"/>
  <c r="HV99" i="24"/>
  <c r="HX99" i="24"/>
  <c r="HY99" i="24"/>
  <c r="IA99" i="24"/>
  <c r="IB99" i="24"/>
  <c r="ID99" i="24"/>
  <c r="IE99" i="24"/>
  <c r="IH99" i="24"/>
  <c r="II99" i="24"/>
  <c r="IK99" i="24"/>
  <c r="IL99" i="24"/>
  <c r="IQ99" i="24"/>
  <c r="IU99" i="24"/>
  <c r="IV99" i="24"/>
  <c r="IX99" i="24"/>
  <c r="IY99" i="24"/>
  <c r="JA99" i="24"/>
  <c r="JB99" i="24"/>
  <c r="JE99" i="24"/>
  <c r="JF99" i="24"/>
  <c r="JG99" i="24"/>
  <c r="JI99" i="24"/>
  <c r="JJ99" i="24"/>
  <c r="JK99" i="24"/>
  <c r="JM99" i="24"/>
  <c r="JN99" i="24"/>
  <c r="JO99" i="24"/>
  <c r="JQ99" i="24"/>
  <c r="JR99" i="24"/>
  <c r="JS99" i="24"/>
  <c r="JU99" i="24"/>
  <c r="JV99" i="24"/>
  <c r="JW99" i="24"/>
  <c r="JY99" i="24"/>
  <c r="JZ99" i="24"/>
  <c r="KA99" i="24"/>
  <c r="KC99" i="24"/>
  <c r="KD99" i="24"/>
  <c r="KE99" i="24"/>
  <c r="KG99" i="24"/>
  <c r="KH99" i="24"/>
  <c r="KI99" i="24"/>
  <c r="KK99" i="24"/>
  <c r="KL99" i="24"/>
  <c r="KM99" i="24"/>
  <c r="KN99" i="24"/>
  <c r="KO99" i="24"/>
  <c r="KQ99" i="24"/>
  <c r="KR99" i="24"/>
  <c r="KX99" i="24"/>
  <c r="KY99" i="24"/>
  <c r="LB99" i="24"/>
  <c r="LC99" i="24"/>
  <c r="LD99" i="24"/>
  <c r="LF99" i="24"/>
  <c r="LG99" i="24"/>
  <c r="LH99" i="24"/>
  <c r="LJ99" i="24"/>
  <c r="LK99" i="24"/>
  <c r="LL99" i="24"/>
  <c r="LM99" i="24"/>
  <c r="LN99" i="24"/>
  <c r="LP99" i="24"/>
  <c r="LQ99" i="24"/>
  <c r="LS99" i="24"/>
  <c r="LT99" i="24"/>
  <c r="LZ99" i="24"/>
  <c r="MA99" i="24"/>
  <c r="MD99" i="24"/>
  <c r="ME99" i="24"/>
  <c r="MF99" i="24"/>
  <c r="MH99" i="24"/>
  <c r="MI99" i="24"/>
  <c r="MJ99" i="24"/>
  <c r="ML99" i="24"/>
  <c r="MM99" i="24"/>
  <c r="MN99" i="24"/>
  <c r="MO99" i="24"/>
  <c r="MP99" i="24"/>
  <c r="MR99" i="24"/>
  <c r="MS99" i="24"/>
  <c r="MU99" i="24"/>
  <c r="MV99" i="24"/>
  <c r="NF99" i="24"/>
  <c r="NH99" i="24"/>
  <c r="NI99" i="24"/>
  <c r="NJ99" i="24"/>
  <c r="NK99" i="24"/>
  <c r="NN99" i="24"/>
  <c r="NO99" i="24"/>
  <c r="NR99" i="24"/>
  <c r="NS99" i="24"/>
  <c r="OH99" i="24"/>
  <c r="OI99" i="24"/>
  <c r="OK99" i="24"/>
  <c r="OL99" i="24"/>
  <c r="ON99" i="24"/>
  <c r="OO99" i="24"/>
  <c r="OQ99" i="24"/>
  <c r="OR99" i="24"/>
  <c r="OT99" i="24"/>
  <c r="OU99" i="24"/>
  <c r="OW99" i="24"/>
  <c r="OX99" i="24"/>
  <c r="OZ99" i="24"/>
  <c r="PA99" i="24"/>
  <c r="PC99" i="24"/>
  <c r="PD99" i="24"/>
  <c r="PF99" i="24"/>
  <c r="PG99" i="24"/>
  <c r="PR99" i="24"/>
  <c r="PT99" i="24"/>
  <c r="PU99" i="24"/>
  <c r="PW99" i="24"/>
  <c r="PX99" i="24"/>
  <c r="PZ99" i="24"/>
  <c r="QA99" i="24"/>
  <c r="QC99" i="24"/>
  <c r="QD99" i="24"/>
  <c r="QI99" i="24"/>
  <c r="BF100" i="24"/>
  <c r="BH100" i="24"/>
  <c r="BL100" i="24"/>
  <c r="BM100" i="24"/>
  <c r="BO100" i="24"/>
  <c r="BP100" i="24"/>
  <c r="BR100" i="24"/>
  <c r="BS100" i="24"/>
  <c r="BU100" i="24"/>
  <c r="BV100" i="24"/>
  <c r="CA100" i="24"/>
  <c r="CB100" i="24"/>
  <c r="CD100" i="24"/>
  <c r="CE100" i="24"/>
  <c r="CG100" i="24"/>
  <c r="CH100" i="24"/>
  <c r="CJ100" i="24"/>
  <c r="CK100" i="24"/>
  <c r="CP100" i="24"/>
  <c r="CQ100" i="24"/>
  <c r="CS100" i="24"/>
  <c r="CT100" i="24"/>
  <c r="CV100" i="24"/>
  <c r="CW100" i="24"/>
  <c r="CY100" i="24"/>
  <c r="CZ100" i="24"/>
  <c r="DE100" i="24"/>
  <c r="DF100" i="24"/>
  <c r="DH100" i="24"/>
  <c r="DI100" i="24"/>
  <c r="DK100" i="24"/>
  <c r="DL100" i="24"/>
  <c r="DN100" i="24"/>
  <c r="DO100" i="24"/>
  <c r="DT100" i="24"/>
  <c r="DU100" i="24"/>
  <c r="DW100" i="24"/>
  <c r="DX100" i="24"/>
  <c r="DZ100" i="24"/>
  <c r="EA100" i="24"/>
  <c r="EC100" i="24"/>
  <c r="ED100" i="24"/>
  <c r="EI100" i="24"/>
  <c r="EJ100" i="24"/>
  <c r="EL100" i="24"/>
  <c r="EM100" i="24"/>
  <c r="EO100" i="24"/>
  <c r="EP100" i="24"/>
  <c r="ER100" i="24"/>
  <c r="ES100" i="24"/>
  <c r="EX100" i="24"/>
  <c r="EY100" i="24"/>
  <c r="FA100" i="24"/>
  <c r="FB100" i="24"/>
  <c r="FD100" i="24"/>
  <c r="FE100" i="24"/>
  <c r="FG100" i="24"/>
  <c r="FH100" i="24"/>
  <c r="FM100" i="24"/>
  <c r="FN100" i="24"/>
  <c r="FP100" i="24"/>
  <c r="FQ100" i="24"/>
  <c r="FS100" i="24"/>
  <c r="FT100" i="24"/>
  <c r="FV100" i="24"/>
  <c r="FW100" i="24"/>
  <c r="GB100" i="24"/>
  <c r="GC100" i="24"/>
  <c r="GE100" i="24"/>
  <c r="GF100" i="24"/>
  <c r="GH100" i="24"/>
  <c r="GI100" i="24"/>
  <c r="GK100" i="24"/>
  <c r="GL100" i="24"/>
  <c r="GT100" i="24"/>
  <c r="GV100" i="24"/>
  <c r="GW100" i="24"/>
  <c r="GY100" i="24"/>
  <c r="GZ100" i="24"/>
  <c r="HB100" i="24"/>
  <c r="HC100" i="24"/>
  <c r="HE100" i="24"/>
  <c r="HF100" i="24"/>
  <c r="HN100" i="24"/>
  <c r="HR100" i="24"/>
  <c r="HS100" i="24"/>
  <c r="HU100" i="24"/>
  <c r="HV100" i="24"/>
  <c r="HX100" i="24"/>
  <c r="HY100" i="24"/>
  <c r="IA100" i="24"/>
  <c r="IB100" i="24"/>
  <c r="ID100" i="24"/>
  <c r="IE100" i="24"/>
  <c r="IH100" i="24"/>
  <c r="II100" i="24"/>
  <c r="IK100" i="24"/>
  <c r="IL100" i="24"/>
  <c r="IQ100" i="24"/>
  <c r="IU100" i="24"/>
  <c r="IV100" i="24"/>
  <c r="IX100" i="24"/>
  <c r="IY100" i="24"/>
  <c r="JA100" i="24"/>
  <c r="JB100" i="24"/>
  <c r="JE100" i="24"/>
  <c r="JF100" i="24"/>
  <c r="JG100" i="24"/>
  <c r="JI100" i="24"/>
  <c r="JJ100" i="24"/>
  <c r="JK100" i="24"/>
  <c r="JM100" i="24"/>
  <c r="JN100" i="24"/>
  <c r="JO100" i="24"/>
  <c r="JQ100" i="24"/>
  <c r="JR100" i="24"/>
  <c r="JS100" i="24"/>
  <c r="JU100" i="24"/>
  <c r="JV100" i="24"/>
  <c r="JW100" i="24"/>
  <c r="JY100" i="24"/>
  <c r="JZ100" i="24"/>
  <c r="KA100" i="24"/>
  <c r="KC100" i="24"/>
  <c r="KD100" i="24"/>
  <c r="KE100" i="24"/>
  <c r="KG100" i="24"/>
  <c r="KH100" i="24"/>
  <c r="KI100" i="24"/>
  <c r="KK100" i="24"/>
  <c r="KL100" i="24"/>
  <c r="KM100" i="24"/>
  <c r="KN100" i="24"/>
  <c r="KO100" i="24"/>
  <c r="KQ100" i="24"/>
  <c r="KR100" i="24"/>
  <c r="KX100" i="24"/>
  <c r="KY100" i="24"/>
  <c r="LB100" i="24"/>
  <c r="LC100" i="24"/>
  <c r="LD100" i="24"/>
  <c r="LF100" i="24"/>
  <c r="LG100" i="24"/>
  <c r="LH100" i="24"/>
  <c r="LJ100" i="24"/>
  <c r="LK100" i="24"/>
  <c r="LL100" i="24"/>
  <c r="LM100" i="24"/>
  <c r="LN100" i="24"/>
  <c r="LP100" i="24"/>
  <c r="LQ100" i="24"/>
  <c r="LS100" i="24"/>
  <c r="LT100" i="24"/>
  <c r="LZ100" i="24"/>
  <c r="MA100" i="24"/>
  <c r="MD100" i="24"/>
  <c r="ME100" i="24"/>
  <c r="MF100" i="24"/>
  <c r="MH100" i="24"/>
  <c r="MI100" i="24"/>
  <c r="MJ100" i="24"/>
  <c r="ML100" i="24"/>
  <c r="MM100" i="24"/>
  <c r="MN100" i="24"/>
  <c r="MO100" i="24"/>
  <c r="MP100" i="24"/>
  <c r="MR100" i="24"/>
  <c r="MS100" i="24"/>
  <c r="MU100" i="24"/>
  <c r="MV100" i="24"/>
  <c r="NF100" i="24"/>
  <c r="NH100" i="24"/>
  <c r="NI100" i="24"/>
  <c r="NJ100" i="24"/>
  <c r="NK100" i="24"/>
  <c r="NN100" i="24"/>
  <c r="NO100" i="24"/>
  <c r="NR100" i="24"/>
  <c r="NS100" i="24"/>
  <c r="OH100" i="24"/>
  <c r="OI100" i="24"/>
  <c r="OK100" i="24"/>
  <c r="OL100" i="24"/>
  <c r="ON100" i="24"/>
  <c r="OO100" i="24"/>
  <c r="OQ100" i="24"/>
  <c r="OR100" i="24"/>
  <c r="OT100" i="24"/>
  <c r="OU100" i="24"/>
  <c r="OW100" i="24"/>
  <c r="OX100" i="24"/>
  <c r="OZ100" i="24"/>
  <c r="PA100" i="24"/>
  <c r="PC100" i="24"/>
  <c r="PD100" i="24"/>
  <c r="PF100" i="24"/>
  <c r="PG100" i="24"/>
  <c r="PR100" i="24"/>
  <c r="PT100" i="24"/>
  <c r="PU100" i="24"/>
  <c r="PW100" i="24"/>
  <c r="PX100" i="24"/>
  <c r="PZ100" i="24"/>
  <c r="QA100" i="24"/>
  <c r="QC100" i="24"/>
  <c r="QD100" i="24"/>
  <c r="QI100" i="24"/>
  <c r="BF101" i="24"/>
  <c r="BH101" i="24"/>
  <c r="BL101" i="24"/>
  <c r="BM101" i="24"/>
  <c r="BO101" i="24"/>
  <c r="BP101" i="24"/>
  <c r="BR101" i="24"/>
  <c r="BS101" i="24"/>
  <c r="BU101" i="24"/>
  <c r="BV101" i="24"/>
  <c r="CA101" i="24"/>
  <c r="CB101" i="24"/>
  <c r="CD101" i="24"/>
  <c r="CE101" i="24"/>
  <c r="CG101" i="24"/>
  <c r="CH101" i="24"/>
  <c r="CJ101" i="24"/>
  <c r="CK101" i="24"/>
  <c r="CP101" i="24"/>
  <c r="CQ101" i="24"/>
  <c r="CS101" i="24"/>
  <c r="CT101" i="24"/>
  <c r="CV101" i="24"/>
  <c r="CW101" i="24"/>
  <c r="CY101" i="24"/>
  <c r="CZ101" i="24"/>
  <c r="DE101" i="24"/>
  <c r="DF101" i="24"/>
  <c r="DH101" i="24"/>
  <c r="DI101" i="24"/>
  <c r="DK101" i="24"/>
  <c r="DL101" i="24"/>
  <c r="DN101" i="24"/>
  <c r="DO101" i="24"/>
  <c r="DT101" i="24"/>
  <c r="DU101" i="24"/>
  <c r="DW101" i="24"/>
  <c r="DX101" i="24"/>
  <c r="DZ101" i="24"/>
  <c r="EA101" i="24"/>
  <c r="EC101" i="24"/>
  <c r="ED101" i="24"/>
  <c r="EI101" i="24"/>
  <c r="EJ101" i="24"/>
  <c r="EL101" i="24"/>
  <c r="EM101" i="24"/>
  <c r="EO101" i="24"/>
  <c r="EP101" i="24"/>
  <c r="ER101" i="24"/>
  <c r="ES101" i="24"/>
  <c r="EX101" i="24"/>
  <c r="EY101" i="24"/>
  <c r="FA101" i="24"/>
  <c r="FB101" i="24"/>
  <c r="FD101" i="24"/>
  <c r="FE101" i="24"/>
  <c r="FG101" i="24"/>
  <c r="FH101" i="24"/>
  <c r="FM101" i="24"/>
  <c r="FN101" i="24"/>
  <c r="FP101" i="24"/>
  <c r="FQ101" i="24"/>
  <c r="FS101" i="24"/>
  <c r="FT101" i="24"/>
  <c r="FV101" i="24"/>
  <c r="FW101" i="24"/>
  <c r="GB101" i="24"/>
  <c r="GC101" i="24"/>
  <c r="GE101" i="24"/>
  <c r="GF101" i="24"/>
  <c r="GH101" i="24"/>
  <c r="GI101" i="24"/>
  <c r="GK101" i="24"/>
  <c r="GL101" i="24"/>
  <c r="GT101" i="24"/>
  <c r="GV101" i="24"/>
  <c r="GW101" i="24"/>
  <c r="GY101" i="24"/>
  <c r="GZ101" i="24"/>
  <c r="HB101" i="24"/>
  <c r="HC101" i="24"/>
  <c r="HE101" i="24"/>
  <c r="HF101" i="24"/>
  <c r="HN101" i="24"/>
  <c r="HR101" i="24"/>
  <c r="HS101" i="24"/>
  <c r="HU101" i="24"/>
  <c r="HV101" i="24"/>
  <c r="HX101" i="24"/>
  <c r="HY101" i="24"/>
  <c r="IA101" i="24"/>
  <c r="IB101" i="24"/>
  <c r="ID101" i="24"/>
  <c r="IE101" i="24"/>
  <c r="IH101" i="24"/>
  <c r="II101" i="24"/>
  <c r="IK101" i="24"/>
  <c r="IL101" i="24"/>
  <c r="IQ101" i="24"/>
  <c r="IU101" i="24"/>
  <c r="IV101" i="24"/>
  <c r="IX101" i="24"/>
  <c r="IY101" i="24"/>
  <c r="JA101" i="24"/>
  <c r="JB101" i="24"/>
  <c r="JE101" i="24"/>
  <c r="JF101" i="24"/>
  <c r="JG101" i="24"/>
  <c r="JI101" i="24"/>
  <c r="JJ101" i="24"/>
  <c r="JK101" i="24"/>
  <c r="JM101" i="24"/>
  <c r="JN101" i="24"/>
  <c r="JO101" i="24"/>
  <c r="JQ101" i="24"/>
  <c r="JR101" i="24"/>
  <c r="JS101" i="24"/>
  <c r="JU101" i="24"/>
  <c r="JV101" i="24"/>
  <c r="JW101" i="24"/>
  <c r="JY101" i="24"/>
  <c r="JZ101" i="24"/>
  <c r="KA101" i="24"/>
  <c r="KC101" i="24"/>
  <c r="KD101" i="24"/>
  <c r="KE101" i="24"/>
  <c r="KG101" i="24"/>
  <c r="KH101" i="24"/>
  <c r="KI101" i="24"/>
  <c r="KK101" i="24"/>
  <c r="KL101" i="24"/>
  <c r="KM101" i="24"/>
  <c r="KN101" i="24"/>
  <c r="KO101" i="24"/>
  <c r="KQ101" i="24"/>
  <c r="KR101" i="24"/>
  <c r="KX101" i="24"/>
  <c r="KY101" i="24"/>
  <c r="LB101" i="24"/>
  <c r="LC101" i="24"/>
  <c r="LD101" i="24"/>
  <c r="LF101" i="24"/>
  <c r="LG101" i="24"/>
  <c r="LH101" i="24"/>
  <c r="LJ101" i="24"/>
  <c r="LK101" i="24"/>
  <c r="LL101" i="24"/>
  <c r="LM101" i="24"/>
  <c r="LN101" i="24"/>
  <c r="LP101" i="24"/>
  <c r="LQ101" i="24"/>
  <c r="LS101" i="24"/>
  <c r="LT101" i="24"/>
  <c r="LZ101" i="24"/>
  <c r="MA101" i="24"/>
  <c r="MD101" i="24"/>
  <c r="ME101" i="24"/>
  <c r="MF101" i="24"/>
  <c r="MH101" i="24"/>
  <c r="MI101" i="24"/>
  <c r="MJ101" i="24"/>
  <c r="ML101" i="24"/>
  <c r="MM101" i="24"/>
  <c r="MN101" i="24"/>
  <c r="MO101" i="24"/>
  <c r="MP101" i="24"/>
  <c r="MR101" i="24"/>
  <c r="MS101" i="24"/>
  <c r="MU101" i="24"/>
  <c r="MV101" i="24"/>
  <c r="NF101" i="24"/>
  <c r="NH101" i="24"/>
  <c r="NI101" i="24"/>
  <c r="NJ101" i="24"/>
  <c r="NK101" i="24"/>
  <c r="NN101" i="24"/>
  <c r="NO101" i="24"/>
  <c r="NR101" i="24"/>
  <c r="NS101" i="24"/>
  <c r="OH101" i="24"/>
  <c r="OI101" i="24"/>
  <c r="OK101" i="24"/>
  <c r="OL101" i="24"/>
  <c r="ON101" i="24"/>
  <c r="OO101" i="24"/>
  <c r="OQ101" i="24"/>
  <c r="OR101" i="24"/>
  <c r="OT101" i="24"/>
  <c r="OU101" i="24"/>
  <c r="OW101" i="24"/>
  <c r="OX101" i="24"/>
  <c r="OZ101" i="24"/>
  <c r="PA101" i="24"/>
  <c r="PC101" i="24"/>
  <c r="PD101" i="24"/>
  <c r="PF101" i="24"/>
  <c r="PG101" i="24"/>
  <c r="PR101" i="24"/>
  <c r="PT101" i="24"/>
  <c r="PU101" i="24"/>
  <c r="PW101" i="24"/>
  <c r="PX101" i="24"/>
  <c r="PZ101" i="24"/>
  <c r="QA101" i="24"/>
  <c r="QC101" i="24"/>
  <c r="QD101" i="24"/>
  <c r="QI101" i="24"/>
  <c r="BF102" i="24"/>
  <c r="BH102" i="24"/>
  <c r="BL102" i="24"/>
  <c r="BM102" i="24"/>
  <c r="BO102" i="24"/>
  <c r="BP102" i="24"/>
  <c r="BR102" i="24"/>
  <c r="BS102" i="24"/>
  <c r="BU102" i="24"/>
  <c r="BV102" i="24"/>
  <c r="CA102" i="24"/>
  <c r="CB102" i="24"/>
  <c r="CD102" i="24"/>
  <c r="CE102" i="24"/>
  <c r="CG102" i="24"/>
  <c r="CH102" i="24"/>
  <c r="CJ102" i="24"/>
  <c r="CK102" i="24"/>
  <c r="CP102" i="24"/>
  <c r="CQ102" i="24"/>
  <c r="CS102" i="24"/>
  <c r="CT102" i="24"/>
  <c r="CV102" i="24"/>
  <c r="CW102" i="24"/>
  <c r="CY102" i="24"/>
  <c r="CZ102" i="24"/>
  <c r="DE102" i="24"/>
  <c r="DF102" i="24"/>
  <c r="DH102" i="24"/>
  <c r="DI102" i="24"/>
  <c r="DK102" i="24"/>
  <c r="DL102" i="24"/>
  <c r="DN102" i="24"/>
  <c r="DO102" i="24"/>
  <c r="DT102" i="24"/>
  <c r="DU102" i="24"/>
  <c r="DW102" i="24"/>
  <c r="DX102" i="24"/>
  <c r="DZ102" i="24"/>
  <c r="EA102" i="24"/>
  <c r="EC102" i="24"/>
  <c r="ED102" i="24"/>
  <c r="EI102" i="24"/>
  <c r="EJ102" i="24"/>
  <c r="EL102" i="24"/>
  <c r="EM102" i="24"/>
  <c r="EO102" i="24"/>
  <c r="EP102" i="24"/>
  <c r="ER102" i="24"/>
  <c r="ES102" i="24"/>
  <c r="EX102" i="24"/>
  <c r="EY102" i="24"/>
  <c r="FA102" i="24"/>
  <c r="FB102" i="24"/>
  <c r="FD102" i="24"/>
  <c r="FE102" i="24"/>
  <c r="FG102" i="24"/>
  <c r="FH102" i="24"/>
  <c r="FM102" i="24"/>
  <c r="FN102" i="24"/>
  <c r="FP102" i="24"/>
  <c r="FQ102" i="24"/>
  <c r="FS102" i="24"/>
  <c r="FT102" i="24"/>
  <c r="FV102" i="24"/>
  <c r="FW102" i="24"/>
  <c r="GB102" i="24"/>
  <c r="GC102" i="24"/>
  <c r="GE102" i="24"/>
  <c r="GF102" i="24"/>
  <c r="GH102" i="24"/>
  <c r="GI102" i="24"/>
  <c r="GK102" i="24"/>
  <c r="GL102" i="24"/>
  <c r="GT102" i="24"/>
  <c r="GV102" i="24"/>
  <c r="GW102" i="24"/>
  <c r="GY102" i="24"/>
  <c r="GZ102" i="24"/>
  <c r="HB102" i="24"/>
  <c r="HC102" i="24"/>
  <c r="HE102" i="24"/>
  <c r="HF102" i="24"/>
  <c r="HN102" i="24"/>
  <c r="HR102" i="24"/>
  <c r="HS102" i="24"/>
  <c r="HU102" i="24"/>
  <c r="HV102" i="24"/>
  <c r="HX102" i="24"/>
  <c r="HY102" i="24"/>
  <c r="IA102" i="24"/>
  <c r="IB102" i="24"/>
  <c r="ID102" i="24"/>
  <c r="IE102" i="24"/>
  <c r="IH102" i="24"/>
  <c r="II102" i="24"/>
  <c r="IK102" i="24"/>
  <c r="IL102" i="24"/>
  <c r="IQ102" i="24"/>
  <c r="IU102" i="24"/>
  <c r="IV102" i="24"/>
  <c r="IX102" i="24"/>
  <c r="IY102" i="24"/>
  <c r="JA102" i="24"/>
  <c r="JB102" i="24"/>
  <c r="JE102" i="24"/>
  <c r="JF102" i="24"/>
  <c r="JG102" i="24"/>
  <c r="JI102" i="24"/>
  <c r="JJ102" i="24"/>
  <c r="JK102" i="24"/>
  <c r="JM102" i="24"/>
  <c r="JN102" i="24"/>
  <c r="JO102" i="24"/>
  <c r="JQ102" i="24"/>
  <c r="JR102" i="24"/>
  <c r="JS102" i="24"/>
  <c r="JU102" i="24"/>
  <c r="JV102" i="24"/>
  <c r="JW102" i="24"/>
  <c r="JY102" i="24"/>
  <c r="JZ102" i="24"/>
  <c r="KA102" i="24"/>
  <c r="KC102" i="24"/>
  <c r="KD102" i="24"/>
  <c r="KE102" i="24"/>
  <c r="KG102" i="24"/>
  <c r="KH102" i="24"/>
  <c r="KI102" i="24"/>
  <c r="KK102" i="24"/>
  <c r="KL102" i="24"/>
  <c r="KM102" i="24"/>
  <c r="KN102" i="24"/>
  <c r="KO102" i="24"/>
  <c r="KQ102" i="24"/>
  <c r="KR102" i="24"/>
  <c r="KX102" i="24"/>
  <c r="KY102" i="24"/>
  <c r="LB102" i="24"/>
  <c r="LC102" i="24"/>
  <c r="LD102" i="24"/>
  <c r="LF102" i="24"/>
  <c r="LG102" i="24"/>
  <c r="LH102" i="24"/>
  <c r="LJ102" i="24"/>
  <c r="LK102" i="24"/>
  <c r="LL102" i="24"/>
  <c r="LM102" i="24"/>
  <c r="LN102" i="24"/>
  <c r="LP102" i="24"/>
  <c r="LQ102" i="24"/>
  <c r="LS102" i="24"/>
  <c r="LT102" i="24"/>
  <c r="LZ102" i="24"/>
  <c r="MA102" i="24"/>
  <c r="MD102" i="24"/>
  <c r="ME102" i="24"/>
  <c r="MF102" i="24"/>
  <c r="MH102" i="24"/>
  <c r="MI102" i="24"/>
  <c r="MJ102" i="24"/>
  <c r="ML102" i="24"/>
  <c r="MM102" i="24"/>
  <c r="MN102" i="24"/>
  <c r="MO102" i="24"/>
  <c r="MP102" i="24"/>
  <c r="MR102" i="24"/>
  <c r="MS102" i="24"/>
  <c r="MU102" i="24"/>
  <c r="MV102" i="24"/>
  <c r="NF102" i="24"/>
  <c r="NH102" i="24"/>
  <c r="NI102" i="24"/>
  <c r="NJ102" i="24"/>
  <c r="NK102" i="24"/>
  <c r="NN102" i="24"/>
  <c r="NO102" i="24"/>
  <c r="NR102" i="24"/>
  <c r="NS102" i="24"/>
  <c r="OH102" i="24"/>
  <c r="OI102" i="24"/>
  <c r="OK102" i="24"/>
  <c r="OL102" i="24"/>
  <c r="ON102" i="24"/>
  <c r="OO102" i="24"/>
  <c r="OQ102" i="24"/>
  <c r="OR102" i="24"/>
  <c r="OT102" i="24"/>
  <c r="OU102" i="24"/>
  <c r="OW102" i="24"/>
  <c r="OX102" i="24"/>
  <c r="OZ102" i="24"/>
  <c r="PA102" i="24"/>
  <c r="PC102" i="24"/>
  <c r="PD102" i="24"/>
  <c r="PF102" i="24"/>
  <c r="PG102" i="24"/>
  <c r="PR102" i="24"/>
  <c r="PT102" i="24"/>
  <c r="PU102" i="24"/>
  <c r="PW102" i="24"/>
  <c r="PX102" i="24"/>
  <c r="PZ102" i="24"/>
  <c r="QA102" i="24"/>
  <c r="QC102" i="24"/>
  <c r="QD102" i="24"/>
  <c r="QI102" i="24"/>
  <c r="BF103" i="24"/>
  <c r="BH103" i="24"/>
  <c r="BL103" i="24"/>
  <c r="BM103" i="24"/>
  <c r="BO103" i="24"/>
  <c r="BP103" i="24"/>
  <c r="BR103" i="24"/>
  <c r="BS103" i="24"/>
  <c r="BU103" i="24"/>
  <c r="BV103" i="24"/>
  <c r="CA103" i="24"/>
  <c r="CB103" i="24"/>
  <c r="CD103" i="24"/>
  <c r="CE103" i="24"/>
  <c r="CG103" i="24"/>
  <c r="CH103" i="24"/>
  <c r="CJ103" i="24"/>
  <c r="CK103" i="24"/>
  <c r="CP103" i="24"/>
  <c r="CQ103" i="24"/>
  <c r="CS103" i="24"/>
  <c r="CT103" i="24"/>
  <c r="CV103" i="24"/>
  <c r="CW103" i="24"/>
  <c r="CY103" i="24"/>
  <c r="CZ103" i="24"/>
  <c r="DE103" i="24"/>
  <c r="DF103" i="24"/>
  <c r="DH103" i="24"/>
  <c r="DI103" i="24"/>
  <c r="DK103" i="24"/>
  <c r="DL103" i="24"/>
  <c r="DN103" i="24"/>
  <c r="DO103" i="24"/>
  <c r="DT103" i="24"/>
  <c r="DU103" i="24"/>
  <c r="DW103" i="24"/>
  <c r="DX103" i="24"/>
  <c r="DZ103" i="24"/>
  <c r="EA103" i="24"/>
  <c r="EC103" i="24"/>
  <c r="ED103" i="24"/>
  <c r="EI103" i="24"/>
  <c r="EJ103" i="24"/>
  <c r="EL103" i="24"/>
  <c r="EM103" i="24"/>
  <c r="EO103" i="24"/>
  <c r="EP103" i="24"/>
  <c r="ER103" i="24"/>
  <c r="ES103" i="24"/>
  <c r="EX103" i="24"/>
  <c r="EY103" i="24"/>
  <c r="FA103" i="24"/>
  <c r="FB103" i="24"/>
  <c r="FD103" i="24"/>
  <c r="FE103" i="24"/>
  <c r="FG103" i="24"/>
  <c r="FH103" i="24"/>
  <c r="FM103" i="24"/>
  <c r="FN103" i="24"/>
  <c r="FP103" i="24"/>
  <c r="FQ103" i="24"/>
  <c r="FS103" i="24"/>
  <c r="FT103" i="24"/>
  <c r="FV103" i="24"/>
  <c r="FW103" i="24"/>
  <c r="GB103" i="24"/>
  <c r="GC103" i="24"/>
  <c r="GE103" i="24"/>
  <c r="GF103" i="24"/>
  <c r="GH103" i="24"/>
  <c r="GI103" i="24"/>
  <c r="GK103" i="24"/>
  <c r="GL103" i="24"/>
  <c r="GT103" i="24"/>
  <c r="GV103" i="24"/>
  <c r="GW103" i="24"/>
  <c r="GY103" i="24"/>
  <c r="GZ103" i="24"/>
  <c r="HB103" i="24"/>
  <c r="HC103" i="24"/>
  <c r="HE103" i="24"/>
  <c r="HF103" i="24"/>
  <c r="HN103" i="24"/>
  <c r="HR103" i="24"/>
  <c r="HS103" i="24"/>
  <c r="HU103" i="24"/>
  <c r="HV103" i="24"/>
  <c r="HX103" i="24"/>
  <c r="HY103" i="24"/>
  <c r="IA103" i="24"/>
  <c r="IB103" i="24"/>
  <c r="ID103" i="24"/>
  <c r="IE103" i="24"/>
  <c r="IH103" i="24"/>
  <c r="II103" i="24"/>
  <c r="IK103" i="24"/>
  <c r="IL103" i="24"/>
  <c r="IQ103" i="24"/>
  <c r="IU103" i="24"/>
  <c r="IV103" i="24"/>
  <c r="IX103" i="24"/>
  <c r="IY103" i="24"/>
  <c r="JA103" i="24"/>
  <c r="JB103" i="24"/>
  <c r="JE103" i="24"/>
  <c r="JF103" i="24"/>
  <c r="JG103" i="24"/>
  <c r="JI103" i="24"/>
  <c r="JJ103" i="24"/>
  <c r="JK103" i="24"/>
  <c r="JM103" i="24"/>
  <c r="JN103" i="24"/>
  <c r="JO103" i="24"/>
  <c r="JQ103" i="24"/>
  <c r="JR103" i="24"/>
  <c r="JS103" i="24"/>
  <c r="JU103" i="24"/>
  <c r="JV103" i="24"/>
  <c r="JW103" i="24"/>
  <c r="JY103" i="24"/>
  <c r="JZ103" i="24"/>
  <c r="KA103" i="24"/>
  <c r="KC103" i="24"/>
  <c r="KD103" i="24"/>
  <c r="KE103" i="24"/>
  <c r="KG103" i="24"/>
  <c r="KH103" i="24"/>
  <c r="KI103" i="24"/>
  <c r="KK103" i="24"/>
  <c r="KL103" i="24"/>
  <c r="KM103" i="24"/>
  <c r="KN103" i="24"/>
  <c r="KO103" i="24"/>
  <c r="KQ103" i="24"/>
  <c r="KR103" i="24"/>
  <c r="KX103" i="24"/>
  <c r="KY103" i="24"/>
  <c r="LB103" i="24"/>
  <c r="LC103" i="24"/>
  <c r="LD103" i="24"/>
  <c r="LF103" i="24"/>
  <c r="LG103" i="24"/>
  <c r="LH103" i="24"/>
  <c r="LJ103" i="24"/>
  <c r="LK103" i="24"/>
  <c r="LL103" i="24"/>
  <c r="LM103" i="24"/>
  <c r="LN103" i="24"/>
  <c r="LP103" i="24"/>
  <c r="LQ103" i="24"/>
  <c r="LS103" i="24"/>
  <c r="LT103" i="24"/>
  <c r="LZ103" i="24"/>
  <c r="MA103" i="24"/>
  <c r="MD103" i="24"/>
  <c r="ME103" i="24"/>
  <c r="MF103" i="24"/>
  <c r="MH103" i="24"/>
  <c r="MI103" i="24"/>
  <c r="MJ103" i="24"/>
  <c r="ML103" i="24"/>
  <c r="MM103" i="24"/>
  <c r="MN103" i="24"/>
  <c r="MO103" i="24"/>
  <c r="MP103" i="24"/>
  <c r="MR103" i="24"/>
  <c r="MS103" i="24"/>
  <c r="MU103" i="24"/>
  <c r="MV103" i="24"/>
  <c r="NF103" i="24"/>
  <c r="NH103" i="24"/>
  <c r="NI103" i="24"/>
  <c r="NJ103" i="24"/>
  <c r="NK103" i="24"/>
  <c r="NN103" i="24"/>
  <c r="NO103" i="24"/>
  <c r="NR103" i="24"/>
  <c r="NS103" i="24"/>
  <c r="OH103" i="24"/>
  <c r="OI103" i="24"/>
  <c r="OK103" i="24"/>
  <c r="OL103" i="24"/>
  <c r="ON103" i="24"/>
  <c r="OO103" i="24"/>
  <c r="OQ103" i="24"/>
  <c r="OR103" i="24"/>
  <c r="OT103" i="24"/>
  <c r="OU103" i="24"/>
  <c r="OW103" i="24"/>
  <c r="OX103" i="24"/>
  <c r="OZ103" i="24"/>
  <c r="PA103" i="24"/>
  <c r="PC103" i="24"/>
  <c r="PD103" i="24"/>
  <c r="PF103" i="24"/>
  <c r="PG103" i="24"/>
  <c r="PR103" i="24"/>
  <c r="PT103" i="24"/>
  <c r="PU103" i="24"/>
  <c r="PW103" i="24"/>
  <c r="PX103" i="24"/>
  <c r="PZ103" i="24"/>
  <c r="QA103" i="24"/>
  <c r="QC103" i="24"/>
  <c r="QD103" i="24"/>
  <c r="QI103" i="24"/>
  <c r="BF104" i="24"/>
  <c r="BH104" i="24"/>
  <c r="BL104" i="24"/>
  <c r="BM104" i="24"/>
  <c r="BO104" i="24"/>
  <c r="BP104" i="24"/>
  <c r="BR104" i="24"/>
  <c r="BS104" i="24"/>
  <c r="BU104" i="24"/>
  <c r="BV104" i="24"/>
  <c r="CA104" i="24"/>
  <c r="CB104" i="24"/>
  <c r="CD104" i="24"/>
  <c r="CE104" i="24"/>
  <c r="CG104" i="24"/>
  <c r="CH104" i="24"/>
  <c r="CJ104" i="24"/>
  <c r="CK104" i="24"/>
  <c r="CP104" i="24"/>
  <c r="CQ104" i="24"/>
  <c r="CS104" i="24"/>
  <c r="CT104" i="24"/>
  <c r="CV104" i="24"/>
  <c r="CW104" i="24"/>
  <c r="CY104" i="24"/>
  <c r="CZ104" i="24"/>
  <c r="DE104" i="24"/>
  <c r="DF104" i="24"/>
  <c r="DH104" i="24"/>
  <c r="DI104" i="24"/>
  <c r="DK104" i="24"/>
  <c r="DL104" i="24"/>
  <c r="DN104" i="24"/>
  <c r="DO104" i="24"/>
  <c r="DT104" i="24"/>
  <c r="DU104" i="24"/>
  <c r="DW104" i="24"/>
  <c r="DX104" i="24"/>
  <c r="DZ104" i="24"/>
  <c r="EA104" i="24"/>
  <c r="EC104" i="24"/>
  <c r="ED104" i="24"/>
  <c r="EI104" i="24"/>
  <c r="EJ104" i="24"/>
  <c r="EL104" i="24"/>
  <c r="EM104" i="24"/>
  <c r="EO104" i="24"/>
  <c r="EP104" i="24"/>
  <c r="ER104" i="24"/>
  <c r="ES104" i="24"/>
  <c r="EX104" i="24"/>
  <c r="EY104" i="24"/>
  <c r="FA104" i="24"/>
  <c r="FB104" i="24"/>
  <c r="FD104" i="24"/>
  <c r="FE104" i="24"/>
  <c r="FG104" i="24"/>
  <c r="FH104" i="24"/>
  <c r="FM104" i="24"/>
  <c r="FN104" i="24"/>
  <c r="FP104" i="24"/>
  <c r="FQ104" i="24"/>
  <c r="FS104" i="24"/>
  <c r="FT104" i="24"/>
  <c r="FV104" i="24"/>
  <c r="FW104" i="24"/>
  <c r="GB104" i="24"/>
  <c r="GC104" i="24"/>
  <c r="GE104" i="24"/>
  <c r="GF104" i="24"/>
  <c r="GH104" i="24"/>
  <c r="GI104" i="24"/>
  <c r="GK104" i="24"/>
  <c r="GL104" i="24"/>
  <c r="GT104" i="24"/>
  <c r="GV104" i="24"/>
  <c r="GW104" i="24"/>
  <c r="GY104" i="24"/>
  <c r="GZ104" i="24"/>
  <c r="HB104" i="24"/>
  <c r="HC104" i="24"/>
  <c r="HE104" i="24"/>
  <c r="HF104" i="24"/>
  <c r="HN104" i="24"/>
  <c r="HR104" i="24"/>
  <c r="HS104" i="24"/>
  <c r="HU104" i="24"/>
  <c r="HV104" i="24"/>
  <c r="HX104" i="24"/>
  <c r="HY104" i="24"/>
  <c r="IA104" i="24"/>
  <c r="IB104" i="24"/>
  <c r="ID104" i="24"/>
  <c r="IE104" i="24"/>
  <c r="IH104" i="24"/>
  <c r="II104" i="24"/>
  <c r="IK104" i="24"/>
  <c r="IL104" i="24"/>
  <c r="IQ104" i="24"/>
  <c r="IU104" i="24"/>
  <c r="IV104" i="24"/>
  <c r="IX104" i="24"/>
  <c r="IY104" i="24"/>
  <c r="JA104" i="24"/>
  <c r="JB104" i="24"/>
  <c r="JE104" i="24"/>
  <c r="JF104" i="24"/>
  <c r="JG104" i="24"/>
  <c r="JI104" i="24"/>
  <c r="JJ104" i="24"/>
  <c r="JK104" i="24"/>
  <c r="JM104" i="24"/>
  <c r="JN104" i="24"/>
  <c r="JO104" i="24"/>
  <c r="JQ104" i="24"/>
  <c r="JR104" i="24"/>
  <c r="JS104" i="24"/>
  <c r="JU104" i="24"/>
  <c r="JV104" i="24"/>
  <c r="JW104" i="24"/>
  <c r="JY104" i="24"/>
  <c r="JZ104" i="24"/>
  <c r="KA104" i="24"/>
  <c r="KC104" i="24"/>
  <c r="KD104" i="24"/>
  <c r="KE104" i="24"/>
  <c r="KG104" i="24"/>
  <c r="KH104" i="24"/>
  <c r="KI104" i="24"/>
  <c r="KK104" i="24"/>
  <c r="KL104" i="24"/>
  <c r="KM104" i="24"/>
  <c r="KN104" i="24"/>
  <c r="KO104" i="24"/>
  <c r="KQ104" i="24"/>
  <c r="KR104" i="24"/>
  <c r="KX104" i="24"/>
  <c r="KY104" i="24"/>
  <c r="LB104" i="24"/>
  <c r="LC104" i="24"/>
  <c r="LD104" i="24"/>
  <c r="LF104" i="24"/>
  <c r="LG104" i="24"/>
  <c r="LH104" i="24"/>
  <c r="LJ104" i="24"/>
  <c r="LK104" i="24"/>
  <c r="LL104" i="24"/>
  <c r="LM104" i="24"/>
  <c r="LN104" i="24"/>
  <c r="LP104" i="24"/>
  <c r="LQ104" i="24"/>
  <c r="LS104" i="24"/>
  <c r="LT104" i="24"/>
  <c r="LZ104" i="24"/>
  <c r="MA104" i="24"/>
  <c r="MD104" i="24"/>
  <c r="ME104" i="24"/>
  <c r="MF104" i="24"/>
  <c r="MH104" i="24"/>
  <c r="MI104" i="24"/>
  <c r="MJ104" i="24"/>
  <c r="ML104" i="24"/>
  <c r="MM104" i="24"/>
  <c r="MN104" i="24"/>
  <c r="MO104" i="24"/>
  <c r="MP104" i="24"/>
  <c r="MR104" i="24"/>
  <c r="MS104" i="24"/>
  <c r="MU104" i="24"/>
  <c r="MV104" i="24"/>
  <c r="NF104" i="24"/>
  <c r="NH104" i="24"/>
  <c r="NI104" i="24"/>
  <c r="NJ104" i="24"/>
  <c r="NK104" i="24"/>
  <c r="NN104" i="24"/>
  <c r="NO104" i="24"/>
  <c r="NR104" i="24"/>
  <c r="NS104" i="24"/>
  <c r="OH104" i="24"/>
  <c r="OI104" i="24"/>
  <c r="OK104" i="24"/>
  <c r="OL104" i="24"/>
  <c r="ON104" i="24"/>
  <c r="OO104" i="24"/>
  <c r="OQ104" i="24"/>
  <c r="OR104" i="24"/>
  <c r="OT104" i="24"/>
  <c r="OU104" i="24"/>
  <c r="OW104" i="24"/>
  <c r="OX104" i="24"/>
  <c r="OZ104" i="24"/>
  <c r="PA104" i="24"/>
  <c r="PC104" i="24"/>
  <c r="PD104" i="24"/>
  <c r="PF104" i="24"/>
  <c r="PG104" i="24"/>
  <c r="PR104" i="24"/>
  <c r="PT104" i="24"/>
  <c r="PU104" i="24"/>
  <c r="PW104" i="24"/>
  <c r="PX104" i="24"/>
  <c r="PZ104" i="24"/>
  <c r="QA104" i="24"/>
  <c r="QC104" i="24"/>
  <c r="QD104" i="24"/>
  <c r="QI104" i="24"/>
  <c r="BF105" i="24"/>
  <c r="BH105" i="24"/>
  <c r="BL105" i="24"/>
  <c r="BM105" i="24"/>
  <c r="BO105" i="24"/>
  <c r="BP105" i="24"/>
  <c r="BR105" i="24"/>
  <c r="BS105" i="24"/>
  <c r="BU105" i="24"/>
  <c r="BV105" i="24"/>
  <c r="CA105" i="24"/>
  <c r="CB105" i="24"/>
  <c r="CD105" i="24"/>
  <c r="CE105" i="24"/>
  <c r="CG105" i="24"/>
  <c r="CH105" i="24"/>
  <c r="CJ105" i="24"/>
  <c r="CK105" i="24"/>
  <c r="CP105" i="24"/>
  <c r="CQ105" i="24"/>
  <c r="CS105" i="24"/>
  <c r="CT105" i="24"/>
  <c r="CV105" i="24"/>
  <c r="CW105" i="24"/>
  <c r="CY105" i="24"/>
  <c r="CZ105" i="24"/>
  <c r="DE105" i="24"/>
  <c r="DF105" i="24"/>
  <c r="DH105" i="24"/>
  <c r="DI105" i="24"/>
  <c r="DK105" i="24"/>
  <c r="DL105" i="24"/>
  <c r="DN105" i="24"/>
  <c r="DO105" i="24"/>
  <c r="DT105" i="24"/>
  <c r="DU105" i="24"/>
  <c r="DW105" i="24"/>
  <c r="DX105" i="24"/>
  <c r="DZ105" i="24"/>
  <c r="EA105" i="24"/>
  <c r="EC105" i="24"/>
  <c r="ED105" i="24"/>
  <c r="EI105" i="24"/>
  <c r="EJ105" i="24"/>
  <c r="EL105" i="24"/>
  <c r="EM105" i="24"/>
  <c r="EO105" i="24"/>
  <c r="EP105" i="24"/>
  <c r="ER105" i="24"/>
  <c r="ES105" i="24"/>
  <c r="EX105" i="24"/>
  <c r="EY105" i="24"/>
  <c r="FA105" i="24"/>
  <c r="FB105" i="24"/>
  <c r="FD105" i="24"/>
  <c r="FE105" i="24"/>
  <c r="FG105" i="24"/>
  <c r="FH105" i="24"/>
  <c r="FM105" i="24"/>
  <c r="FN105" i="24"/>
  <c r="FP105" i="24"/>
  <c r="FQ105" i="24"/>
  <c r="FS105" i="24"/>
  <c r="FT105" i="24"/>
  <c r="FV105" i="24"/>
  <c r="FW105" i="24"/>
  <c r="GB105" i="24"/>
  <c r="GC105" i="24"/>
  <c r="GE105" i="24"/>
  <c r="GF105" i="24"/>
  <c r="GH105" i="24"/>
  <c r="GI105" i="24"/>
  <c r="GK105" i="24"/>
  <c r="GL105" i="24"/>
  <c r="GT105" i="24"/>
  <c r="GV105" i="24"/>
  <c r="GW105" i="24"/>
  <c r="GY105" i="24"/>
  <c r="GZ105" i="24"/>
  <c r="HB105" i="24"/>
  <c r="HC105" i="24"/>
  <c r="HE105" i="24"/>
  <c r="HF105" i="24"/>
  <c r="HN105" i="24"/>
  <c r="HR105" i="24"/>
  <c r="HS105" i="24"/>
  <c r="HU105" i="24"/>
  <c r="HV105" i="24"/>
  <c r="HX105" i="24"/>
  <c r="HY105" i="24"/>
  <c r="IA105" i="24"/>
  <c r="IB105" i="24"/>
  <c r="ID105" i="24"/>
  <c r="IE105" i="24"/>
  <c r="IH105" i="24"/>
  <c r="II105" i="24"/>
  <c r="IK105" i="24"/>
  <c r="IL105" i="24"/>
  <c r="IQ105" i="24"/>
  <c r="IU105" i="24"/>
  <c r="IV105" i="24"/>
  <c r="IX105" i="24"/>
  <c r="IY105" i="24"/>
  <c r="JA105" i="24"/>
  <c r="JB105" i="24"/>
  <c r="JE105" i="24"/>
  <c r="JF105" i="24"/>
  <c r="JG105" i="24"/>
  <c r="JI105" i="24"/>
  <c r="JJ105" i="24"/>
  <c r="JK105" i="24"/>
  <c r="JM105" i="24"/>
  <c r="JN105" i="24"/>
  <c r="JO105" i="24"/>
  <c r="JQ105" i="24"/>
  <c r="JR105" i="24"/>
  <c r="JS105" i="24"/>
  <c r="JU105" i="24"/>
  <c r="JV105" i="24"/>
  <c r="JW105" i="24"/>
  <c r="JY105" i="24"/>
  <c r="JZ105" i="24"/>
  <c r="KA105" i="24"/>
  <c r="KC105" i="24"/>
  <c r="KD105" i="24"/>
  <c r="KE105" i="24"/>
  <c r="KG105" i="24"/>
  <c r="KH105" i="24"/>
  <c r="KI105" i="24"/>
  <c r="KK105" i="24"/>
  <c r="KL105" i="24"/>
  <c r="KM105" i="24"/>
  <c r="KN105" i="24"/>
  <c r="KO105" i="24"/>
  <c r="KQ105" i="24"/>
  <c r="KR105" i="24"/>
  <c r="KX105" i="24"/>
  <c r="KY105" i="24"/>
  <c r="LB105" i="24"/>
  <c r="LC105" i="24"/>
  <c r="LD105" i="24"/>
  <c r="LF105" i="24"/>
  <c r="LG105" i="24"/>
  <c r="LH105" i="24"/>
  <c r="LJ105" i="24"/>
  <c r="LK105" i="24"/>
  <c r="LL105" i="24"/>
  <c r="LM105" i="24"/>
  <c r="LN105" i="24"/>
  <c r="LP105" i="24"/>
  <c r="LQ105" i="24"/>
  <c r="LS105" i="24"/>
  <c r="LT105" i="24"/>
  <c r="LZ105" i="24"/>
  <c r="MA105" i="24"/>
  <c r="MD105" i="24"/>
  <c r="ME105" i="24"/>
  <c r="MF105" i="24"/>
  <c r="MH105" i="24"/>
  <c r="MI105" i="24"/>
  <c r="MJ105" i="24"/>
  <c r="ML105" i="24"/>
  <c r="MM105" i="24"/>
  <c r="MN105" i="24"/>
  <c r="MO105" i="24"/>
  <c r="MP105" i="24"/>
  <c r="MR105" i="24"/>
  <c r="MS105" i="24"/>
  <c r="MU105" i="24"/>
  <c r="MV105" i="24"/>
  <c r="NF105" i="24"/>
  <c r="NH105" i="24"/>
  <c r="NI105" i="24"/>
  <c r="NJ105" i="24"/>
  <c r="NK105" i="24"/>
  <c r="NN105" i="24"/>
  <c r="NO105" i="24"/>
  <c r="NR105" i="24"/>
  <c r="NS105" i="24"/>
  <c r="OH105" i="24"/>
  <c r="OI105" i="24"/>
  <c r="OK105" i="24"/>
  <c r="OL105" i="24"/>
  <c r="ON105" i="24"/>
  <c r="OO105" i="24"/>
  <c r="OQ105" i="24"/>
  <c r="OR105" i="24"/>
  <c r="OT105" i="24"/>
  <c r="OU105" i="24"/>
  <c r="OW105" i="24"/>
  <c r="OX105" i="24"/>
  <c r="OZ105" i="24"/>
  <c r="PA105" i="24"/>
  <c r="PC105" i="24"/>
  <c r="PD105" i="24"/>
  <c r="PF105" i="24"/>
  <c r="PG105" i="24"/>
  <c r="PR105" i="24"/>
  <c r="PT105" i="24"/>
  <c r="PU105" i="24"/>
  <c r="PW105" i="24"/>
  <c r="PX105" i="24"/>
  <c r="PZ105" i="24"/>
  <c r="QA105" i="24"/>
  <c r="QC105" i="24"/>
  <c r="QD105" i="24"/>
  <c r="QI105" i="24"/>
  <c r="BF106" i="24"/>
  <c r="BH106" i="24"/>
  <c r="BL106" i="24"/>
  <c r="BM106" i="24"/>
  <c r="BO106" i="24"/>
  <c r="BP106" i="24"/>
  <c r="BR106" i="24"/>
  <c r="BS106" i="24"/>
  <c r="BU106" i="24"/>
  <c r="BV106" i="24"/>
  <c r="CA106" i="24"/>
  <c r="CB106" i="24"/>
  <c r="CD106" i="24"/>
  <c r="CE106" i="24"/>
  <c r="CG106" i="24"/>
  <c r="CH106" i="24"/>
  <c r="CJ106" i="24"/>
  <c r="CK106" i="24"/>
  <c r="CP106" i="24"/>
  <c r="CQ106" i="24"/>
  <c r="CS106" i="24"/>
  <c r="CT106" i="24"/>
  <c r="CV106" i="24"/>
  <c r="CW106" i="24"/>
  <c r="CY106" i="24"/>
  <c r="CZ106" i="24"/>
  <c r="DE106" i="24"/>
  <c r="DF106" i="24"/>
  <c r="DH106" i="24"/>
  <c r="DI106" i="24"/>
  <c r="DK106" i="24"/>
  <c r="DL106" i="24"/>
  <c r="DN106" i="24"/>
  <c r="DO106" i="24"/>
  <c r="DT106" i="24"/>
  <c r="DU106" i="24"/>
  <c r="DW106" i="24"/>
  <c r="DX106" i="24"/>
  <c r="DZ106" i="24"/>
  <c r="EA106" i="24"/>
  <c r="EC106" i="24"/>
  <c r="ED106" i="24"/>
  <c r="EI106" i="24"/>
  <c r="EJ106" i="24"/>
  <c r="EL106" i="24"/>
  <c r="EM106" i="24"/>
  <c r="EO106" i="24"/>
  <c r="EP106" i="24"/>
  <c r="ER106" i="24"/>
  <c r="ES106" i="24"/>
  <c r="EX106" i="24"/>
  <c r="EY106" i="24"/>
  <c r="FA106" i="24"/>
  <c r="FB106" i="24"/>
  <c r="FD106" i="24"/>
  <c r="FE106" i="24"/>
  <c r="FG106" i="24"/>
  <c r="FH106" i="24"/>
  <c r="FM106" i="24"/>
  <c r="FN106" i="24"/>
  <c r="FP106" i="24"/>
  <c r="FQ106" i="24"/>
  <c r="FS106" i="24"/>
  <c r="FT106" i="24"/>
  <c r="FV106" i="24"/>
  <c r="FW106" i="24"/>
  <c r="GB106" i="24"/>
  <c r="GC106" i="24"/>
  <c r="GE106" i="24"/>
  <c r="GF106" i="24"/>
  <c r="GH106" i="24"/>
  <c r="GI106" i="24"/>
  <c r="GK106" i="24"/>
  <c r="GL106" i="24"/>
  <c r="GT106" i="24"/>
  <c r="GV106" i="24"/>
  <c r="GW106" i="24"/>
  <c r="GY106" i="24"/>
  <c r="GZ106" i="24"/>
  <c r="HB106" i="24"/>
  <c r="HC106" i="24"/>
  <c r="HE106" i="24"/>
  <c r="HF106" i="24"/>
  <c r="HN106" i="24"/>
  <c r="HR106" i="24"/>
  <c r="HS106" i="24"/>
  <c r="HU106" i="24"/>
  <c r="HV106" i="24"/>
  <c r="HX106" i="24"/>
  <c r="HY106" i="24"/>
  <c r="IA106" i="24"/>
  <c r="IB106" i="24"/>
  <c r="ID106" i="24"/>
  <c r="IE106" i="24"/>
  <c r="IH106" i="24"/>
  <c r="II106" i="24"/>
  <c r="IK106" i="24"/>
  <c r="IL106" i="24"/>
  <c r="IQ106" i="24"/>
  <c r="IU106" i="24"/>
  <c r="IV106" i="24"/>
  <c r="IX106" i="24"/>
  <c r="IY106" i="24"/>
  <c r="JA106" i="24"/>
  <c r="JB106" i="24"/>
  <c r="JE106" i="24"/>
  <c r="JF106" i="24"/>
  <c r="JG106" i="24"/>
  <c r="JI106" i="24"/>
  <c r="JJ106" i="24"/>
  <c r="JK106" i="24"/>
  <c r="JM106" i="24"/>
  <c r="JN106" i="24"/>
  <c r="JO106" i="24"/>
  <c r="JQ106" i="24"/>
  <c r="JR106" i="24"/>
  <c r="JS106" i="24"/>
  <c r="JU106" i="24"/>
  <c r="JV106" i="24"/>
  <c r="JW106" i="24"/>
  <c r="JY106" i="24"/>
  <c r="JZ106" i="24"/>
  <c r="KA106" i="24"/>
  <c r="KC106" i="24"/>
  <c r="KD106" i="24"/>
  <c r="KE106" i="24"/>
  <c r="KG106" i="24"/>
  <c r="KH106" i="24"/>
  <c r="KI106" i="24"/>
  <c r="KK106" i="24"/>
  <c r="KL106" i="24"/>
  <c r="KM106" i="24"/>
  <c r="KN106" i="24"/>
  <c r="KO106" i="24"/>
  <c r="KQ106" i="24"/>
  <c r="KR106" i="24"/>
  <c r="KX106" i="24"/>
  <c r="KY106" i="24"/>
  <c r="LB106" i="24"/>
  <c r="LC106" i="24"/>
  <c r="LD106" i="24"/>
  <c r="LF106" i="24"/>
  <c r="LG106" i="24"/>
  <c r="LH106" i="24"/>
  <c r="LJ106" i="24"/>
  <c r="LK106" i="24"/>
  <c r="LL106" i="24"/>
  <c r="LM106" i="24"/>
  <c r="LN106" i="24"/>
  <c r="LP106" i="24"/>
  <c r="LQ106" i="24"/>
  <c r="LS106" i="24"/>
  <c r="LT106" i="24"/>
  <c r="LZ106" i="24"/>
  <c r="MA106" i="24"/>
  <c r="MD106" i="24"/>
  <c r="ME106" i="24"/>
  <c r="MF106" i="24"/>
  <c r="MH106" i="24"/>
  <c r="MI106" i="24"/>
  <c r="MJ106" i="24"/>
  <c r="ML106" i="24"/>
  <c r="MM106" i="24"/>
  <c r="MN106" i="24"/>
  <c r="MO106" i="24"/>
  <c r="MP106" i="24"/>
  <c r="MR106" i="24"/>
  <c r="MS106" i="24"/>
  <c r="MU106" i="24"/>
  <c r="MV106" i="24"/>
  <c r="NF106" i="24"/>
  <c r="NH106" i="24"/>
  <c r="NI106" i="24"/>
  <c r="NJ106" i="24"/>
  <c r="NK106" i="24"/>
  <c r="NN106" i="24"/>
  <c r="NO106" i="24"/>
  <c r="NR106" i="24"/>
  <c r="NS106" i="24"/>
  <c r="OH106" i="24"/>
  <c r="OI106" i="24"/>
  <c r="OK106" i="24"/>
  <c r="OL106" i="24"/>
  <c r="ON106" i="24"/>
  <c r="OO106" i="24"/>
  <c r="OQ106" i="24"/>
  <c r="OR106" i="24"/>
  <c r="OT106" i="24"/>
  <c r="OU106" i="24"/>
  <c r="OW106" i="24"/>
  <c r="OX106" i="24"/>
  <c r="OZ106" i="24"/>
  <c r="PA106" i="24"/>
  <c r="PC106" i="24"/>
  <c r="PD106" i="24"/>
  <c r="PF106" i="24"/>
  <c r="PG106" i="24"/>
  <c r="PR106" i="24"/>
  <c r="PT106" i="24"/>
  <c r="PU106" i="24"/>
  <c r="PW106" i="24"/>
  <c r="PX106" i="24"/>
  <c r="PZ106" i="24"/>
  <c r="QA106" i="24"/>
  <c r="QC106" i="24"/>
  <c r="QD106" i="24"/>
  <c r="QI106" i="24"/>
  <c r="BF111" i="24"/>
  <c r="BH111" i="24"/>
  <c r="BI111" i="24"/>
  <c r="BJ111" i="24"/>
  <c r="BL111" i="24"/>
  <c r="BM111" i="24"/>
  <c r="BO111" i="24"/>
  <c r="BP111" i="24"/>
  <c r="BR111" i="24"/>
  <c r="BS111" i="24"/>
  <c r="BU111" i="24"/>
  <c r="BV111" i="24"/>
  <c r="CA111" i="24"/>
  <c r="CB111" i="24"/>
  <c r="CD111" i="24"/>
  <c r="CE111" i="24"/>
  <c r="CG111" i="24"/>
  <c r="CH111" i="24"/>
  <c r="CJ111" i="24"/>
  <c r="CK111" i="24"/>
  <c r="CP111" i="24"/>
  <c r="CQ111" i="24"/>
  <c r="CS111" i="24"/>
  <c r="CT111" i="24"/>
  <c r="CV111" i="24"/>
  <c r="CW111" i="24"/>
  <c r="CY111" i="24"/>
  <c r="CZ111" i="24"/>
  <c r="DE111" i="24"/>
  <c r="DF111" i="24"/>
  <c r="DH111" i="24"/>
  <c r="DI111" i="24"/>
  <c r="DK111" i="24"/>
  <c r="DL111" i="24"/>
  <c r="DN111" i="24"/>
  <c r="DO111" i="24"/>
  <c r="EI111" i="24"/>
  <c r="EJ111" i="24"/>
  <c r="EL111" i="24"/>
  <c r="EM111" i="24"/>
  <c r="EO111" i="24"/>
  <c r="EP111" i="24"/>
  <c r="ER111" i="24"/>
  <c r="ES111" i="24"/>
  <c r="EX111" i="24"/>
  <c r="EY111" i="24"/>
  <c r="FA111" i="24"/>
  <c r="FB111" i="24"/>
  <c r="FD111" i="24"/>
  <c r="FE111" i="24"/>
  <c r="FG111" i="24"/>
  <c r="FH111" i="24"/>
  <c r="FM111" i="24"/>
  <c r="FN111" i="24"/>
  <c r="FP111" i="24"/>
  <c r="FQ111" i="24"/>
  <c r="FS111" i="24"/>
  <c r="FT111" i="24"/>
  <c r="FV111" i="24"/>
  <c r="FW111" i="24"/>
  <c r="GB111" i="24"/>
  <c r="GC111" i="24"/>
  <c r="GE111" i="24"/>
  <c r="GF111" i="24"/>
  <c r="GH111" i="24"/>
  <c r="GI111" i="24"/>
  <c r="GK111" i="24"/>
  <c r="GL111" i="24"/>
  <c r="GT111" i="24"/>
  <c r="GV111" i="24"/>
  <c r="GW111" i="24"/>
  <c r="GY111" i="24"/>
  <c r="GZ111" i="24"/>
  <c r="HB111" i="24"/>
  <c r="HC111" i="24"/>
  <c r="HE111" i="24"/>
  <c r="HF111" i="24"/>
  <c r="HN111" i="24"/>
  <c r="HR111" i="24"/>
  <c r="HS111" i="24"/>
  <c r="HU111" i="24"/>
  <c r="HV111" i="24"/>
  <c r="HX111" i="24"/>
  <c r="HY111" i="24"/>
  <c r="IA111" i="24"/>
  <c r="IB111" i="24"/>
  <c r="ID111" i="24"/>
  <c r="IE111" i="24"/>
  <c r="IH111" i="24"/>
  <c r="II111" i="24"/>
  <c r="IK111" i="24"/>
  <c r="IL111" i="24"/>
  <c r="IQ111" i="24"/>
  <c r="IU111" i="24"/>
  <c r="IV111" i="24"/>
  <c r="IX111" i="24"/>
  <c r="IY111" i="24"/>
  <c r="JA111" i="24"/>
  <c r="JB111" i="24"/>
  <c r="JE111" i="24"/>
  <c r="JF111" i="24"/>
  <c r="JG111" i="24"/>
  <c r="JI111" i="24"/>
  <c r="JJ111" i="24"/>
  <c r="JK111" i="24"/>
  <c r="JM111" i="24"/>
  <c r="JN111" i="24"/>
  <c r="JO111" i="24"/>
  <c r="JQ111" i="24"/>
  <c r="JR111" i="24"/>
  <c r="JS111" i="24"/>
  <c r="JU111" i="24"/>
  <c r="JV111" i="24"/>
  <c r="JW111" i="24"/>
  <c r="JY111" i="24"/>
  <c r="JZ111" i="24"/>
  <c r="KA111" i="24"/>
  <c r="KC111" i="24"/>
  <c r="KD111" i="24"/>
  <c r="KE111" i="24"/>
  <c r="KG111" i="24"/>
  <c r="KH111" i="24"/>
  <c r="KI111" i="24"/>
  <c r="KK111" i="24"/>
  <c r="KL111" i="24"/>
  <c r="KM111" i="24"/>
  <c r="KN111" i="24"/>
  <c r="KO111" i="24"/>
  <c r="KQ111" i="24"/>
  <c r="KR111" i="24"/>
  <c r="KX111" i="24"/>
  <c r="KY111" i="24"/>
  <c r="LB111" i="24"/>
  <c r="LC111" i="24"/>
  <c r="LD111" i="24"/>
  <c r="LF111" i="24"/>
  <c r="LG111" i="24"/>
  <c r="LH111" i="24"/>
  <c r="LJ111" i="24"/>
  <c r="LK111" i="24"/>
  <c r="LL111" i="24"/>
  <c r="LM111" i="24"/>
  <c r="LN111" i="24"/>
  <c r="LP111" i="24"/>
  <c r="LQ111" i="24"/>
  <c r="LS111" i="24"/>
  <c r="LT111" i="24"/>
  <c r="LZ111" i="24"/>
  <c r="MA111" i="24"/>
  <c r="MD111" i="24"/>
  <c r="ME111" i="24"/>
  <c r="MF111" i="24"/>
  <c r="MH111" i="24"/>
  <c r="MI111" i="24"/>
  <c r="MJ111" i="24"/>
  <c r="ML111" i="24"/>
  <c r="MM111" i="24"/>
  <c r="MN111" i="24"/>
  <c r="MO111" i="24"/>
  <c r="MP111" i="24"/>
  <c r="MR111" i="24"/>
  <c r="MS111" i="24"/>
  <c r="MU111" i="24"/>
  <c r="MV111" i="24"/>
  <c r="NF111" i="24"/>
  <c r="NH111" i="24"/>
  <c r="NI111" i="24"/>
  <c r="NJ111" i="24"/>
  <c r="NK111" i="24"/>
  <c r="NN111" i="24"/>
  <c r="NO111" i="24"/>
  <c r="NR111" i="24"/>
  <c r="NS111" i="24"/>
  <c r="NV111" i="24"/>
  <c r="NW111" i="24"/>
  <c r="OH111" i="24"/>
  <c r="OI111" i="24"/>
  <c r="OK111" i="24"/>
  <c r="OL111" i="24"/>
  <c r="ON111" i="24"/>
  <c r="OO111" i="24"/>
  <c r="OQ111" i="24"/>
  <c r="OR111" i="24"/>
  <c r="OT111" i="24"/>
  <c r="OU111" i="24"/>
  <c r="OW111" i="24"/>
  <c r="OX111" i="24"/>
  <c r="OZ111" i="24"/>
  <c r="PA111" i="24"/>
  <c r="PC111" i="24"/>
  <c r="PD111" i="24"/>
  <c r="PF111" i="24"/>
  <c r="PG111" i="24"/>
  <c r="PI111" i="24"/>
  <c r="PJ111" i="24"/>
  <c r="PL111" i="24"/>
  <c r="PM111" i="24"/>
  <c r="PR111" i="24"/>
  <c r="PT111" i="24"/>
  <c r="PU111" i="24"/>
  <c r="PW111" i="24"/>
  <c r="PX111" i="24"/>
  <c r="PZ111" i="24"/>
  <c r="QA111" i="24"/>
  <c r="QC111" i="24"/>
  <c r="QD111" i="24"/>
  <c r="QI111" i="24"/>
  <c r="BF112" i="24"/>
  <c r="BH112" i="24"/>
  <c r="BI112" i="24"/>
  <c r="BJ112" i="24"/>
  <c r="BL112" i="24"/>
  <c r="BM112" i="24"/>
  <c r="BO112" i="24"/>
  <c r="BP112" i="24"/>
  <c r="BR112" i="24"/>
  <c r="BS112" i="24"/>
  <c r="BU112" i="24"/>
  <c r="BV112" i="24"/>
  <c r="CA112" i="24"/>
  <c r="CB112" i="24"/>
  <c r="CD112" i="24"/>
  <c r="CE112" i="24"/>
  <c r="CG112" i="24"/>
  <c r="CH112" i="24"/>
  <c r="CJ112" i="24"/>
  <c r="CK112" i="24"/>
  <c r="CP112" i="24"/>
  <c r="CQ112" i="24"/>
  <c r="CS112" i="24"/>
  <c r="CT112" i="24"/>
  <c r="CV112" i="24"/>
  <c r="CW112" i="24"/>
  <c r="CY112" i="24"/>
  <c r="CZ112" i="24"/>
  <c r="DE112" i="24"/>
  <c r="DF112" i="24"/>
  <c r="DH112" i="24"/>
  <c r="DI112" i="24"/>
  <c r="DK112" i="24"/>
  <c r="DL112" i="24"/>
  <c r="DN112" i="24"/>
  <c r="DO112" i="24"/>
  <c r="EI112" i="24"/>
  <c r="EJ112" i="24"/>
  <c r="EL112" i="24"/>
  <c r="EM112" i="24"/>
  <c r="EO112" i="24"/>
  <c r="EP112" i="24"/>
  <c r="ER112" i="24"/>
  <c r="ES112" i="24"/>
  <c r="EX112" i="24"/>
  <c r="EY112" i="24"/>
  <c r="FA112" i="24"/>
  <c r="FB112" i="24"/>
  <c r="FD112" i="24"/>
  <c r="FE112" i="24"/>
  <c r="FG112" i="24"/>
  <c r="FH112" i="24"/>
  <c r="FM112" i="24"/>
  <c r="FN112" i="24"/>
  <c r="FP112" i="24"/>
  <c r="FQ112" i="24"/>
  <c r="FS112" i="24"/>
  <c r="FT112" i="24"/>
  <c r="FV112" i="24"/>
  <c r="FW112" i="24"/>
  <c r="GB112" i="24"/>
  <c r="GC112" i="24"/>
  <c r="GE112" i="24"/>
  <c r="GF112" i="24"/>
  <c r="GH112" i="24"/>
  <c r="GI112" i="24"/>
  <c r="GK112" i="24"/>
  <c r="GL112" i="24"/>
  <c r="GT112" i="24"/>
  <c r="GV112" i="24"/>
  <c r="GW112" i="24"/>
  <c r="GY112" i="24"/>
  <c r="GZ112" i="24"/>
  <c r="HB112" i="24"/>
  <c r="HC112" i="24"/>
  <c r="HE112" i="24"/>
  <c r="HF112" i="24"/>
  <c r="HN112" i="24"/>
  <c r="HR112" i="24"/>
  <c r="HS112" i="24"/>
  <c r="HU112" i="24"/>
  <c r="HV112" i="24"/>
  <c r="HX112" i="24"/>
  <c r="HY112" i="24"/>
  <c r="IA112" i="24"/>
  <c r="IB112" i="24"/>
  <c r="ID112" i="24"/>
  <c r="IE112" i="24"/>
  <c r="IH112" i="24"/>
  <c r="II112" i="24"/>
  <c r="IK112" i="24"/>
  <c r="IL112" i="24"/>
  <c r="IQ112" i="24"/>
  <c r="IU112" i="24"/>
  <c r="IV112" i="24"/>
  <c r="IX112" i="24"/>
  <c r="IY112" i="24"/>
  <c r="JA112" i="24"/>
  <c r="JB112" i="24"/>
  <c r="JE112" i="24"/>
  <c r="JF112" i="24"/>
  <c r="JG112" i="24"/>
  <c r="JI112" i="24"/>
  <c r="JJ112" i="24"/>
  <c r="JK112" i="24"/>
  <c r="JM112" i="24"/>
  <c r="JN112" i="24"/>
  <c r="JO112" i="24"/>
  <c r="JQ112" i="24"/>
  <c r="JR112" i="24"/>
  <c r="JS112" i="24"/>
  <c r="JU112" i="24"/>
  <c r="JV112" i="24"/>
  <c r="JW112" i="24"/>
  <c r="JY112" i="24"/>
  <c r="JZ112" i="24"/>
  <c r="KA112" i="24"/>
  <c r="KC112" i="24"/>
  <c r="KD112" i="24"/>
  <c r="KE112" i="24"/>
  <c r="KG112" i="24"/>
  <c r="KH112" i="24"/>
  <c r="KI112" i="24"/>
  <c r="KK112" i="24"/>
  <c r="KL112" i="24"/>
  <c r="KM112" i="24"/>
  <c r="KN112" i="24"/>
  <c r="KO112" i="24"/>
  <c r="KQ112" i="24"/>
  <c r="KR112" i="24"/>
  <c r="KX112" i="24"/>
  <c r="KY112" i="24"/>
  <c r="LB112" i="24"/>
  <c r="LC112" i="24"/>
  <c r="LD112" i="24"/>
  <c r="LF112" i="24"/>
  <c r="LG112" i="24"/>
  <c r="LH112" i="24"/>
  <c r="LJ112" i="24"/>
  <c r="LK112" i="24"/>
  <c r="LL112" i="24"/>
  <c r="LM112" i="24"/>
  <c r="LN112" i="24"/>
  <c r="LP112" i="24"/>
  <c r="LQ112" i="24"/>
  <c r="LS112" i="24"/>
  <c r="LT112" i="24"/>
  <c r="LZ112" i="24"/>
  <c r="MA112" i="24"/>
  <c r="MD112" i="24"/>
  <c r="ME112" i="24"/>
  <c r="MF112" i="24"/>
  <c r="MH112" i="24"/>
  <c r="MI112" i="24"/>
  <c r="MJ112" i="24"/>
  <c r="ML112" i="24"/>
  <c r="MM112" i="24"/>
  <c r="MN112" i="24"/>
  <c r="MO112" i="24"/>
  <c r="MP112" i="24"/>
  <c r="MR112" i="24"/>
  <c r="MS112" i="24"/>
  <c r="MU112" i="24"/>
  <c r="MV112" i="24"/>
  <c r="NF112" i="24"/>
  <c r="NH112" i="24"/>
  <c r="NI112" i="24"/>
  <c r="NJ112" i="24"/>
  <c r="NK112" i="24"/>
  <c r="NN112" i="24"/>
  <c r="NO112" i="24"/>
  <c r="NR112" i="24"/>
  <c r="NS112" i="24"/>
  <c r="OH112" i="24"/>
  <c r="OI112" i="24"/>
  <c r="OK112" i="24"/>
  <c r="OL112" i="24"/>
  <c r="ON112" i="24"/>
  <c r="OO112" i="24"/>
  <c r="OQ112" i="24"/>
  <c r="OR112" i="24"/>
  <c r="OT112" i="24"/>
  <c r="OU112" i="24"/>
  <c r="OW112" i="24"/>
  <c r="OX112" i="24"/>
  <c r="OZ112" i="24"/>
  <c r="PA112" i="24"/>
  <c r="PC112" i="24"/>
  <c r="PD112" i="24"/>
  <c r="PF112" i="24"/>
  <c r="PG112" i="24"/>
  <c r="PI112" i="24"/>
  <c r="PJ112" i="24"/>
  <c r="PL112" i="24"/>
  <c r="PM112" i="24"/>
  <c r="PR112" i="24"/>
  <c r="PT112" i="24"/>
  <c r="PU112" i="24"/>
  <c r="PW112" i="24"/>
  <c r="PX112" i="24"/>
  <c r="PZ112" i="24"/>
  <c r="QA112" i="24"/>
  <c r="QC112" i="24"/>
  <c r="QD112" i="24"/>
  <c r="QI112" i="24"/>
  <c r="BF113" i="24"/>
  <c r="BH113" i="24"/>
  <c r="BI113" i="24"/>
  <c r="BJ113" i="24"/>
  <c r="BL113" i="24"/>
  <c r="BM113" i="24"/>
  <c r="BO113" i="24"/>
  <c r="BP113" i="24"/>
  <c r="BR113" i="24"/>
  <c r="BS113" i="24"/>
  <c r="BU113" i="24"/>
  <c r="BV113" i="24"/>
  <c r="CA113" i="24"/>
  <c r="CB113" i="24"/>
  <c r="CD113" i="24"/>
  <c r="CE113" i="24"/>
  <c r="CG113" i="24"/>
  <c r="CH113" i="24"/>
  <c r="CJ113" i="24"/>
  <c r="CK113" i="24"/>
  <c r="CP113" i="24"/>
  <c r="CQ113" i="24"/>
  <c r="CS113" i="24"/>
  <c r="CT113" i="24"/>
  <c r="CV113" i="24"/>
  <c r="CW113" i="24"/>
  <c r="CY113" i="24"/>
  <c r="CZ113" i="24"/>
  <c r="DE113" i="24"/>
  <c r="DF113" i="24"/>
  <c r="DH113" i="24"/>
  <c r="DI113" i="24"/>
  <c r="DK113" i="24"/>
  <c r="DL113" i="24"/>
  <c r="DN113" i="24"/>
  <c r="DO113" i="24"/>
  <c r="EI113" i="24"/>
  <c r="EJ113" i="24"/>
  <c r="EL113" i="24"/>
  <c r="EM113" i="24"/>
  <c r="EO113" i="24"/>
  <c r="EP113" i="24"/>
  <c r="ER113" i="24"/>
  <c r="ES113" i="24"/>
  <c r="EX113" i="24"/>
  <c r="EY113" i="24"/>
  <c r="FA113" i="24"/>
  <c r="FB113" i="24"/>
  <c r="FD113" i="24"/>
  <c r="FE113" i="24"/>
  <c r="FG113" i="24"/>
  <c r="FH113" i="24"/>
  <c r="FM113" i="24"/>
  <c r="FN113" i="24"/>
  <c r="FP113" i="24"/>
  <c r="FQ113" i="24"/>
  <c r="FS113" i="24"/>
  <c r="FT113" i="24"/>
  <c r="FV113" i="24"/>
  <c r="FW113" i="24"/>
  <c r="GB113" i="24"/>
  <c r="GC113" i="24"/>
  <c r="GE113" i="24"/>
  <c r="GF113" i="24"/>
  <c r="GH113" i="24"/>
  <c r="GI113" i="24"/>
  <c r="GK113" i="24"/>
  <c r="GL113" i="24"/>
  <c r="GT113" i="24"/>
  <c r="GV113" i="24"/>
  <c r="GW113" i="24"/>
  <c r="GY113" i="24"/>
  <c r="GZ113" i="24"/>
  <c r="HB113" i="24"/>
  <c r="HC113" i="24"/>
  <c r="HE113" i="24"/>
  <c r="HF113" i="24"/>
  <c r="HN113" i="24"/>
  <c r="HR113" i="24"/>
  <c r="HS113" i="24"/>
  <c r="HU113" i="24"/>
  <c r="HV113" i="24"/>
  <c r="HX113" i="24"/>
  <c r="HY113" i="24"/>
  <c r="IA113" i="24"/>
  <c r="IB113" i="24"/>
  <c r="ID113" i="24"/>
  <c r="IE113" i="24"/>
  <c r="IH113" i="24"/>
  <c r="II113" i="24"/>
  <c r="IK113" i="24"/>
  <c r="IL113" i="24"/>
  <c r="IQ113" i="24"/>
  <c r="IU113" i="24"/>
  <c r="IV113" i="24"/>
  <c r="IX113" i="24"/>
  <c r="IY113" i="24"/>
  <c r="JA113" i="24"/>
  <c r="JB113" i="24"/>
  <c r="JE113" i="24"/>
  <c r="JF113" i="24"/>
  <c r="JG113" i="24"/>
  <c r="JI113" i="24"/>
  <c r="JJ113" i="24"/>
  <c r="JK113" i="24"/>
  <c r="JM113" i="24"/>
  <c r="JN113" i="24"/>
  <c r="JO113" i="24"/>
  <c r="JQ113" i="24"/>
  <c r="JR113" i="24"/>
  <c r="JS113" i="24"/>
  <c r="JU113" i="24"/>
  <c r="JV113" i="24"/>
  <c r="JW113" i="24"/>
  <c r="JY113" i="24"/>
  <c r="JZ113" i="24"/>
  <c r="KA113" i="24"/>
  <c r="KC113" i="24"/>
  <c r="KD113" i="24"/>
  <c r="KE113" i="24"/>
  <c r="KG113" i="24"/>
  <c r="KH113" i="24"/>
  <c r="KI113" i="24"/>
  <c r="KK113" i="24"/>
  <c r="KL113" i="24"/>
  <c r="KM113" i="24"/>
  <c r="KN113" i="24"/>
  <c r="KO113" i="24"/>
  <c r="KQ113" i="24"/>
  <c r="KR113" i="24"/>
  <c r="KX113" i="24"/>
  <c r="KY113" i="24"/>
  <c r="LB113" i="24"/>
  <c r="LC113" i="24"/>
  <c r="LD113" i="24"/>
  <c r="LF113" i="24"/>
  <c r="LG113" i="24"/>
  <c r="LH113" i="24"/>
  <c r="LJ113" i="24"/>
  <c r="LK113" i="24"/>
  <c r="LL113" i="24"/>
  <c r="LM113" i="24"/>
  <c r="LN113" i="24"/>
  <c r="LP113" i="24"/>
  <c r="LQ113" i="24"/>
  <c r="LS113" i="24"/>
  <c r="LT113" i="24"/>
  <c r="LZ113" i="24"/>
  <c r="MA113" i="24"/>
  <c r="MD113" i="24"/>
  <c r="ME113" i="24"/>
  <c r="MF113" i="24"/>
  <c r="MH113" i="24"/>
  <c r="MI113" i="24"/>
  <c r="MJ113" i="24"/>
  <c r="ML113" i="24"/>
  <c r="MM113" i="24"/>
  <c r="MN113" i="24"/>
  <c r="MO113" i="24"/>
  <c r="MP113" i="24"/>
  <c r="MR113" i="24"/>
  <c r="MS113" i="24"/>
  <c r="MU113" i="24"/>
  <c r="MV113" i="24"/>
  <c r="NF113" i="24"/>
  <c r="NH113" i="24"/>
  <c r="NI113" i="24"/>
  <c r="NJ113" i="24"/>
  <c r="NK113" i="24"/>
  <c r="NN113" i="24"/>
  <c r="NO113" i="24"/>
  <c r="NR113" i="24"/>
  <c r="NS113" i="24"/>
  <c r="OH113" i="24"/>
  <c r="OI113" i="24"/>
  <c r="OK113" i="24"/>
  <c r="OL113" i="24"/>
  <c r="ON113" i="24"/>
  <c r="OO113" i="24"/>
  <c r="OQ113" i="24"/>
  <c r="OR113" i="24"/>
  <c r="OT113" i="24"/>
  <c r="OU113" i="24"/>
  <c r="OW113" i="24"/>
  <c r="OX113" i="24"/>
  <c r="OZ113" i="24"/>
  <c r="PA113" i="24"/>
  <c r="PC113" i="24"/>
  <c r="PD113" i="24"/>
  <c r="PF113" i="24"/>
  <c r="PG113" i="24"/>
  <c r="PI113" i="24"/>
  <c r="PJ113" i="24"/>
  <c r="PL113" i="24"/>
  <c r="PM113" i="24"/>
  <c r="PR113" i="24"/>
  <c r="PT113" i="24"/>
  <c r="PU113" i="24"/>
  <c r="PW113" i="24"/>
  <c r="PX113" i="24"/>
  <c r="PZ113" i="24"/>
  <c r="QA113" i="24"/>
  <c r="QC113" i="24"/>
  <c r="QD113" i="24"/>
  <c r="QI113" i="24"/>
  <c r="BI114" i="24"/>
  <c r="BJ114" i="24"/>
  <c r="BL114" i="24"/>
  <c r="BM114" i="24"/>
  <c r="BO114" i="24"/>
  <c r="BP114" i="24"/>
  <c r="BR114" i="24"/>
  <c r="BS114" i="24"/>
  <c r="BU114" i="24"/>
  <c r="BV114" i="24"/>
  <c r="CA114" i="24"/>
  <c r="CB114" i="24"/>
  <c r="CD114" i="24"/>
  <c r="CE114" i="24"/>
  <c r="CG114" i="24"/>
  <c r="CH114" i="24"/>
  <c r="CJ114" i="24"/>
  <c r="CK114" i="24"/>
  <c r="CP114" i="24"/>
  <c r="CQ114" i="24"/>
  <c r="CS114" i="24"/>
  <c r="CT114" i="24"/>
  <c r="CV114" i="24"/>
  <c r="CW114" i="24"/>
  <c r="CY114" i="24"/>
  <c r="CZ114" i="24"/>
  <c r="DE114" i="24"/>
  <c r="DF114" i="24"/>
  <c r="DH114" i="24"/>
  <c r="DI114" i="24"/>
  <c r="DK114" i="24"/>
  <c r="DL114" i="24"/>
  <c r="DN114" i="24"/>
  <c r="DO114" i="24"/>
  <c r="EI114" i="24"/>
  <c r="EJ114" i="24"/>
  <c r="EL114" i="24"/>
  <c r="EM114" i="24"/>
  <c r="EO114" i="24"/>
  <c r="EP114" i="24"/>
  <c r="ER114" i="24"/>
  <c r="ES114" i="24"/>
  <c r="EX114" i="24"/>
  <c r="EY114" i="24"/>
  <c r="FA114" i="24"/>
  <c r="FB114" i="24"/>
  <c r="FD114" i="24"/>
  <c r="FE114" i="24"/>
  <c r="FG114" i="24"/>
  <c r="FH114" i="24"/>
  <c r="FM114" i="24"/>
  <c r="FN114" i="24"/>
  <c r="FP114" i="24"/>
  <c r="FQ114" i="24"/>
  <c r="FS114" i="24"/>
  <c r="FT114" i="24"/>
  <c r="FV114" i="24"/>
  <c r="FW114" i="24"/>
  <c r="GB114" i="24"/>
  <c r="GC114" i="24"/>
  <c r="GE114" i="24"/>
  <c r="GF114" i="24"/>
  <c r="GH114" i="24"/>
  <c r="GI114" i="24"/>
  <c r="GK114" i="24"/>
  <c r="GL114" i="24"/>
  <c r="GT114" i="24"/>
  <c r="GV114" i="24"/>
  <c r="GW114" i="24"/>
  <c r="GY114" i="24"/>
  <c r="GZ114" i="24"/>
  <c r="HB114" i="24"/>
  <c r="HC114" i="24"/>
  <c r="HE114" i="24"/>
  <c r="HF114" i="24"/>
  <c r="HN114" i="24"/>
  <c r="HR114" i="24"/>
  <c r="HS114" i="24"/>
  <c r="HU114" i="24"/>
  <c r="HV114" i="24"/>
  <c r="HX114" i="24"/>
  <c r="HY114" i="24"/>
  <c r="IA114" i="24"/>
  <c r="IB114" i="24"/>
  <c r="ID114" i="24"/>
  <c r="IE114" i="24"/>
  <c r="IH114" i="24"/>
  <c r="II114" i="24"/>
  <c r="IK114" i="24"/>
  <c r="IL114" i="24"/>
  <c r="IQ114" i="24"/>
  <c r="IU114" i="24"/>
  <c r="IV114" i="24"/>
  <c r="IX114" i="24"/>
  <c r="IY114" i="24"/>
  <c r="JA114" i="24"/>
  <c r="JB114" i="24"/>
  <c r="JE114" i="24"/>
  <c r="JF114" i="24"/>
  <c r="JG114" i="24"/>
  <c r="JI114" i="24"/>
  <c r="JJ114" i="24"/>
  <c r="JK114" i="24"/>
  <c r="JM114" i="24"/>
  <c r="JN114" i="24"/>
  <c r="JO114" i="24"/>
  <c r="JQ114" i="24"/>
  <c r="JR114" i="24"/>
  <c r="JS114" i="24"/>
  <c r="JU114" i="24"/>
  <c r="JV114" i="24"/>
  <c r="JW114" i="24"/>
  <c r="JY114" i="24"/>
  <c r="JZ114" i="24"/>
  <c r="KA114" i="24"/>
  <c r="KC114" i="24"/>
  <c r="KD114" i="24"/>
  <c r="KE114" i="24"/>
  <c r="KG114" i="24"/>
  <c r="KH114" i="24"/>
  <c r="KI114" i="24"/>
  <c r="KK114" i="24"/>
  <c r="KL114" i="24"/>
  <c r="KM114" i="24"/>
  <c r="KN114" i="24"/>
  <c r="KO114" i="24"/>
  <c r="KQ114" i="24"/>
  <c r="KR114" i="24"/>
  <c r="KX114" i="24"/>
  <c r="KY114" i="24"/>
  <c r="LB114" i="24"/>
  <c r="LC114" i="24"/>
  <c r="LD114" i="24"/>
  <c r="LF114" i="24"/>
  <c r="LG114" i="24"/>
  <c r="LH114" i="24"/>
  <c r="LJ114" i="24"/>
  <c r="LK114" i="24"/>
  <c r="LL114" i="24"/>
  <c r="LM114" i="24"/>
  <c r="LN114" i="24"/>
  <c r="LP114" i="24"/>
  <c r="LQ114" i="24"/>
  <c r="LS114" i="24"/>
  <c r="LT114" i="24"/>
  <c r="LZ114" i="24"/>
  <c r="MA114" i="24"/>
  <c r="MD114" i="24"/>
  <c r="ME114" i="24"/>
  <c r="MF114" i="24"/>
  <c r="MH114" i="24"/>
  <c r="MI114" i="24"/>
  <c r="MJ114" i="24"/>
  <c r="ML114" i="24"/>
  <c r="MM114" i="24"/>
  <c r="MN114" i="24"/>
  <c r="MO114" i="24"/>
  <c r="MP114" i="24"/>
  <c r="MR114" i="24"/>
  <c r="MS114" i="24"/>
  <c r="MU114" i="24"/>
  <c r="MV114" i="24"/>
  <c r="NF114" i="24"/>
  <c r="NH114" i="24"/>
  <c r="NI114" i="24"/>
  <c r="NJ114" i="24"/>
  <c r="NK114" i="24"/>
  <c r="NN114" i="24"/>
  <c r="NO114" i="24"/>
  <c r="NR114" i="24"/>
  <c r="NS114" i="24"/>
  <c r="OH114" i="24"/>
  <c r="OI114" i="24"/>
  <c r="OK114" i="24"/>
  <c r="OL114" i="24"/>
  <c r="ON114" i="24"/>
  <c r="OO114" i="24"/>
  <c r="OQ114" i="24"/>
  <c r="OR114" i="24"/>
  <c r="OT114" i="24"/>
  <c r="OU114" i="24"/>
  <c r="OW114" i="24"/>
  <c r="OX114" i="24"/>
  <c r="OZ114" i="24"/>
  <c r="PA114" i="24"/>
  <c r="PC114" i="24"/>
  <c r="PD114" i="24"/>
  <c r="PF114" i="24"/>
  <c r="PG114" i="24"/>
  <c r="PI114" i="24"/>
  <c r="PJ114" i="24"/>
  <c r="PL114" i="24"/>
  <c r="PM114" i="24"/>
  <c r="PR114" i="24"/>
  <c r="PT114" i="24"/>
  <c r="PU114" i="24"/>
  <c r="PW114" i="24"/>
  <c r="PX114" i="24"/>
  <c r="PZ114" i="24"/>
  <c r="QA114" i="24"/>
  <c r="QC114" i="24"/>
  <c r="QD114" i="24"/>
  <c r="QI114" i="24"/>
  <c r="BI115" i="24"/>
  <c r="BJ115" i="24"/>
  <c r="BL115" i="24"/>
  <c r="BM115" i="24"/>
  <c r="BO115" i="24"/>
  <c r="BP115" i="24"/>
  <c r="BR115" i="24"/>
  <c r="BS115" i="24"/>
  <c r="BU115" i="24"/>
  <c r="BV115" i="24"/>
  <c r="CA115" i="24"/>
  <c r="CB115" i="24"/>
  <c r="CD115" i="24"/>
  <c r="CE115" i="24"/>
  <c r="CG115" i="24"/>
  <c r="CH115" i="24"/>
  <c r="CJ115" i="24"/>
  <c r="CK115" i="24"/>
  <c r="CP115" i="24"/>
  <c r="CQ115" i="24"/>
  <c r="CS115" i="24"/>
  <c r="CT115" i="24"/>
  <c r="CV115" i="24"/>
  <c r="CW115" i="24"/>
  <c r="CY115" i="24"/>
  <c r="CZ115" i="24"/>
  <c r="DE115" i="24"/>
  <c r="DF115" i="24"/>
  <c r="DH115" i="24"/>
  <c r="DI115" i="24"/>
  <c r="DK115" i="24"/>
  <c r="DL115" i="24"/>
  <c r="DN115" i="24"/>
  <c r="DO115" i="24"/>
  <c r="EI115" i="24"/>
  <c r="EJ115" i="24"/>
  <c r="EL115" i="24"/>
  <c r="EM115" i="24"/>
  <c r="EO115" i="24"/>
  <c r="EP115" i="24"/>
  <c r="ER115" i="24"/>
  <c r="ES115" i="24"/>
  <c r="EX115" i="24"/>
  <c r="EY115" i="24"/>
  <c r="FA115" i="24"/>
  <c r="FB115" i="24"/>
  <c r="FD115" i="24"/>
  <c r="FE115" i="24"/>
  <c r="FG115" i="24"/>
  <c r="FH115" i="24"/>
  <c r="FM115" i="24"/>
  <c r="FN115" i="24"/>
  <c r="FP115" i="24"/>
  <c r="FQ115" i="24"/>
  <c r="FS115" i="24"/>
  <c r="FT115" i="24"/>
  <c r="FV115" i="24"/>
  <c r="FW115" i="24"/>
  <c r="GB115" i="24"/>
  <c r="GC115" i="24"/>
  <c r="GE115" i="24"/>
  <c r="GF115" i="24"/>
  <c r="GH115" i="24"/>
  <c r="GI115" i="24"/>
  <c r="GK115" i="24"/>
  <c r="GL115" i="24"/>
  <c r="GT115" i="24"/>
  <c r="GV115" i="24"/>
  <c r="GW115" i="24"/>
  <c r="GY115" i="24"/>
  <c r="GZ115" i="24"/>
  <c r="HB115" i="24"/>
  <c r="HC115" i="24"/>
  <c r="HE115" i="24"/>
  <c r="HF115" i="24"/>
  <c r="HN115" i="24"/>
  <c r="HR115" i="24"/>
  <c r="HS115" i="24"/>
  <c r="HU115" i="24"/>
  <c r="HV115" i="24"/>
  <c r="HX115" i="24"/>
  <c r="HY115" i="24"/>
  <c r="IA115" i="24"/>
  <c r="IB115" i="24"/>
  <c r="ID115" i="24"/>
  <c r="IE115" i="24"/>
  <c r="IH115" i="24"/>
  <c r="II115" i="24"/>
  <c r="IK115" i="24"/>
  <c r="IL115" i="24"/>
  <c r="IQ115" i="24"/>
  <c r="IU115" i="24"/>
  <c r="IV115" i="24"/>
  <c r="IX115" i="24"/>
  <c r="IY115" i="24"/>
  <c r="JA115" i="24"/>
  <c r="JB115" i="24"/>
  <c r="JE115" i="24"/>
  <c r="JF115" i="24"/>
  <c r="JG115" i="24"/>
  <c r="JI115" i="24"/>
  <c r="JJ115" i="24"/>
  <c r="JK115" i="24"/>
  <c r="JM115" i="24"/>
  <c r="JN115" i="24"/>
  <c r="JO115" i="24"/>
  <c r="JQ115" i="24"/>
  <c r="JR115" i="24"/>
  <c r="JS115" i="24"/>
  <c r="JU115" i="24"/>
  <c r="JV115" i="24"/>
  <c r="JW115" i="24"/>
  <c r="JY115" i="24"/>
  <c r="JZ115" i="24"/>
  <c r="KA115" i="24"/>
  <c r="KC115" i="24"/>
  <c r="KD115" i="24"/>
  <c r="KE115" i="24"/>
  <c r="KG115" i="24"/>
  <c r="KH115" i="24"/>
  <c r="KI115" i="24"/>
  <c r="KK115" i="24"/>
  <c r="KL115" i="24"/>
  <c r="KM115" i="24"/>
  <c r="KN115" i="24"/>
  <c r="KO115" i="24"/>
  <c r="KQ115" i="24"/>
  <c r="KR115" i="24"/>
  <c r="KX115" i="24"/>
  <c r="KY115" i="24"/>
  <c r="LB115" i="24"/>
  <c r="LC115" i="24"/>
  <c r="LD115" i="24"/>
  <c r="LF115" i="24"/>
  <c r="LG115" i="24"/>
  <c r="LH115" i="24"/>
  <c r="LJ115" i="24"/>
  <c r="LK115" i="24"/>
  <c r="LL115" i="24"/>
  <c r="LM115" i="24"/>
  <c r="LN115" i="24"/>
  <c r="LP115" i="24"/>
  <c r="LQ115" i="24"/>
  <c r="LS115" i="24"/>
  <c r="LT115" i="24"/>
  <c r="LZ115" i="24"/>
  <c r="MA115" i="24"/>
  <c r="MD115" i="24"/>
  <c r="ME115" i="24"/>
  <c r="MF115" i="24"/>
  <c r="MH115" i="24"/>
  <c r="MI115" i="24"/>
  <c r="MJ115" i="24"/>
  <c r="ML115" i="24"/>
  <c r="MM115" i="24"/>
  <c r="MN115" i="24"/>
  <c r="MO115" i="24"/>
  <c r="MP115" i="24"/>
  <c r="MR115" i="24"/>
  <c r="MS115" i="24"/>
  <c r="MU115" i="24"/>
  <c r="MV115" i="24"/>
  <c r="NF115" i="24"/>
  <c r="NH115" i="24"/>
  <c r="NI115" i="24"/>
  <c r="NJ115" i="24"/>
  <c r="NK115" i="24"/>
  <c r="NN115" i="24"/>
  <c r="NO115" i="24"/>
  <c r="NR115" i="24"/>
  <c r="NS115" i="24"/>
  <c r="OH115" i="24"/>
  <c r="OI115" i="24"/>
  <c r="OK115" i="24"/>
  <c r="OL115" i="24"/>
  <c r="ON115" i="24"/>
  <c r="OO115" i="24"/>
  <c r="OQ115" i="24"/>
  <c r="OR115" i="24"/>
  <c r="OT115" i="24"/>
  <c r="OU115" i="24"/>
  <c r="OW115" i="24"/>
  <c r="OX115" i="24"/>
  <c r="OZ115" i="24"/>
  <c r="PA115" i="24"/>
  <c r="PC115" i="24"/>
  <c r="PD115" i="24"/>
  <c r="PF115" i="24"/>
  <c r="PG115" i="24"/>
  <c r="PI115" i="24"/>
  <c r="PJ115" i="24"/>
  <c r="PL115" i="24"/>
  <c r="PM115" i="24"/>
  <c r="PR115" i="24"/>
  <c r="PT115" i="24"/>
  <c r="PU115" i="24"/>
  <c r="PW115" i="24"/>
  <c r="PX115" i="24"/>
  <c r="PZ115" i="24"/>
  <c r="QA115" i="24"/>
  <c r="QC115" i="24"/>
  <c r="QD115" i="24"/>
  <c r="QI115" i="24"/>
  <c r="BI116" i="24"/>
  <c r="BJ116" i="24"/>
  <c r="BL116" i="24"/>
  <c r="BM116" i="24"/>
  <c r="BO116" i="24"/>
  <c r="BP116" i="24"/>
  <c r="BR116" i="24"/>
  <c r="BS116" i="24"/>
  <c r="BU116" i="24"/>
  <c r="BV116" i="24"/>
  <c r="CA116" i="24"/>
  <c r="CB116" i="24"/>
  <c r="CD116" i="24"/>
  <c r="CE116" i="24"/>
  <c r="CG116" i="24"/>
  <c r="CH116" i="24"/>
  <c r="CJ116" i="24"/>
  <c r="CK116" i="24"/>
  <c r="CP116" i="24"/>
  <c r="CQ116" i="24"/>
  <c r="CS116" i="24"/>
  <c r="CT116" i="24"/>
  <c r="CV116" i="24"/>
  <c r="CW116" i="24"/>
  <c r="CY116" i="24"/>
  <c r="CZ116" i="24"/>
  <c r="DE116" i="24"/>
  <c r="DF116" i="24"/>
  <c r="DH116" i="24"/>
  <c r="DI116" i="24"/>
  <c r="DK116" i="24"/>
  <c r="DL116" i="24"/>
  <c r="DN116" i="24"/>
  <c r="DO116" i="24"/>
  <c r="EI116" i="24"/>
  <c r="EJ116" i="24"/>
  <c r="EL116" i="24"/>
  <c r="EM116" i="24"/>
  <c r="EO116" i="24"/>
  <c r="EP116" i="24"/>
  <c r="ER116" i="24"/>
  <c r="ES116" i="24"/>
  <c r="EX116" i="24"/>
  <c r="EY116" i="24"/>
  <c r="FA116" i="24"/>
  <c r="FB116" i="24"/>
  <c r="FD116" i="24"/>
  <c r="FE116" i="24"/>
  <c r="FG116" i="24"/>
  <c r="FH116" i="24"/>
  <c r="FM116" i="24"/>
  <c r="FN116" i="24"/>
  <c r="FP116" i="24"/>
  <c r="FQ116" i="24"/>
  <c r="FS116" i="24"/>
  <c r="FT116" i="24"/>
  <c r="FV116" i="24"/>
  <c r="FW116" i="24"/>
  <c r="GB116" i="24"/>
  <c r="GC116" i="24"/>
  <c r="GE116" i="24"/>
  <c r="GF116" i="24"/>
  <c r="GH116" i="24"/>
  <c r="GI116" i="24"/>
  <c r="GK116" i="24"/>
  <c r="GL116" i="24"/>
  <c r="GT116" i="24"/>
  <c r="GV116" i="24"/>
  <c r="GW116" i="24"/>
  <c r="GY116" i="24"/>
  <c r="GZ116" i="24"/>
  <c r="HB116" i="24"/>
  <c r="HC116" i="24"/>
  <c r="HE116" i="24"/>
  <c r="HF116" i="24"/>
  <c r="HN116" i="24"/>
  <c r="HR116" i="24"/>
  <c r="HS116" i="24"/>
  <c r="HU116" i="24"/>
  <c r="HV116" i="24"/>
  <c r="HX116" i="24"/>
  <c r="HY116" i="24"/>
  <c r="IA116" i="24"/>
  <c r="IB116" i="24"/>
  <c r="ID116" i="24"/>
  <c r="IE116" i="24"/>
  <c r="IH116" i="24"/>
  <c r="II116" i="24"/>
  <c r="IK116" i="24"/>
  <c r="IL116" i="24"/>
  <c r="IQ116" i="24"/>
  <c r="IU116" i="24"/>
  <c r="IV116" i="24"/>
  <c r="IX116" i="24"/>
  <c r="IY116" i="24"/>
  <c r="JA116" i="24"/>
  <c r="JB116" i="24"/>
  <c r="JE116" i="24"/>
  <c r="JF116" i="24"/>
  <c r="JG116" i="24"/>
  <c r="JI116" i="24"/>
  <c r="JJ116" i="24"/>
  <c r="JK116" i="24"/>
  <c r="JM116" i="24"/>
  <c r="JN116" i="24"/>
  <c r="JO116" i="24"/>
  <c r="JQ116" i="24"/>
  <c r="JR116" i="24"/>
  <c r="JS116" i="24"/>
  <c r="JU116" i="24"/>
  <c r="JV116" i="24"/>
  <c r="JW116" i="24"/>
  <c r="JY116" i="24"/>
  <c r="JZ116" i="24"/>
  <c r="KA116" i="24"/>
  <c r="KC116" i="24"/>
  <c r="KD116" i="24"/>
  <c r="KE116" i="24"/>
  <c r="KG116" i="24"/>
  <c r="KH116" i="24"/>
  <c r="KI116" i="24"/>
  <c r="KK116" i="24"/>
  <c r="KL116" i="24"/>
  <c r="KM116" i="24"/>
  <c r="KN116" i="24"/>
  <c r="KO116" i="24"/>
  <c r="KQ116" i="24"/>
  <c r="KR116" i="24"/>
  <c r="KX116" i="24"/>
  <c r="KY116" i="24"/>
  <c r="LB116" i="24"/>
  <c r="LC116" i="24"/>
  <c r="LD116" i="24"/>
  <c r="LF116" i="24"/>
  <c r="LG116" i="24"/>
  <c r="LH116" i="24"/>
  <c r="LJ116" i="24"/>
  <c r="LK116" i="24"/>
  <c r="LL116" i="24"/>
  <c r="LM116" i="24"/>
  <c r="LN116" i="24"/>
  <c r="LP116" i="24"/>
  <c r="LQ116" i="24"/>
  <c r="LS116" i="24"/>
  <c r="LT116" i="24"/>
  <c r="LZ116" i="24"/>
  <c r="MA116" i="24"/>
  <c r="MD116" i="24"/>
  <c r="ME116" i="24"/>
  <c r="MF116" i="24"/>
  <c r="MH116" i="24"/>
  <c r="MI116" i="24"/>
  <c r="MJ116" i="24"/>
  <c r="ML116" i="24"/>
  <c r="MM116" i="24"/>
  <c r="MN116" i="24"/>
  <c r="MO116" i="24"/>
  <c r="MP116" i="24"/>
  <c r="MR116" i="24"/>
  <c r="MS116" i="24"/>
  <c r="MU116" i="24"/>
  <c r="MV116" i="24"/>
  <c r="NF116" i="24"/>
  <c r="NH116" i="24"/>
  <c r="NI116" i="24"/>
  <c r="NJ116" i="24"/>
  <c r="NK116" i="24"/>
  <c r="NN116" i="24"/>
  <c r="NO116" i="24"/>
  <c r="NR116" i="24"/>
  <c r="NS116" i="24"/>
  <c r="OH116" i="24"/>
  <c r="OI116" i="24"/>
  <c r="OK116" i="24"/>
  <c r="OL116" i="24"/>
  <c r="ON116" i="24"/>
  <c r="OO116" i="24"/>
  <c r="OQ116" i="24"/>
  <c r="OR116" i="24"/>
  <c r="OT116" i="24"/>
  <c r="OU116" i="24"/>
  <c r="OW116" i="24"/>
  <c r="OX116" i="24"/>
  <c r="OZ116" i="24"/>
  <c r="PA116" i="24"/>
  <c r="PC116" i="24"/>
  <c r="PD116" i="24"/>
  <c r="PF116" i="24"/>
  <c r="PG116" i="24"/>
  <c r="PI116" i="24"/>
  <c r="PJ116" i="24"/>
  <c r="PR116" i="24"/>
  <c r="PT116" i="24"/>
  <c r="PU116" i="24"/>
  <c r="PW116" i="24"/>
  <c r="PX116" i="24"/>
  <c r="PZ116" i="24"/>
  <c r="QA116" i="24"/>
  <c r="QC116" i="24"/>
  <c r="QD116" i="24"/>
  <c r="QI116" i="24"/>
  <c r="BI117" i="24"/>
  <c r="BJ117" i="24"/>
  <c r="BL117" i="24"/>
  <c r="BM117" i="24"/>
  <c r="BO117" i="24"/>
  <c r="BP117" i="24"/>
  <c r="BR117" i="24"/>
  <c r="BS117" i="24"/>
  <c r="BU117" i="24"/>
  <c r="BV117" i="24"/>
  <c r="CA117" i="24"/>
  <c r="CB117" i="24"/>
  <c r="CD117" i="24"/>
  <c r="CE117" i="24"/>
  <c r="CG117" i="24"/>
  <c r="CH117" i="24"/>
  <c r="CJ117" i="24"/>
  <c r="CK117" i="24"/>
  <c r="CP117" i="24"/>
  <c r="CQ117" i="24"/>
  <c r="CS117" i="24"/>
  <c r="CT117" i="24"/>
  <c r="CV117" i="24"/>
  <c r="CW117" i="24"/>
  <c r="CY117" i="24"/>
  <c r="CZ117" i="24"/>
  <c r="DE117" i="24"/>
  <c r="DF117" i="24"/>
  <c r="DH117" i="24"/>
  <c r="DI117" i="24"/>
  <c r="DK117" i="24"/>
  <c r="DL117" i="24"/>
  <c r="DN117" i="24"/>
  <c r="DO117" i="24"/>
  <c r="EI117" i="24"/>
  <c r="EJ117" i="24"/>
  <c r="EL117" i="24"/>
  <c r="EM117" i="24"/>
  <c r="EO117" i="24"/>
  <c r="EP117" i="24"/>
  <c r="ER117" i="24"/>
  <c r="ES117" i="24"/>
  <c r="EX117" i="24"/>
  <c r="EY117" i="24"/>
  <c r="FA117" i="24"/>
  <c r="FB117" i="24"/>
  <c r="FD117" i="24"/>
  <c r="FE117" i="24"/>
  <c r="FG117" i="24"/>
  <c r="FH117" i="24"/>
  <c r="FM117" i="24"/>
  <c r="FN117" i="24"/>
  <c r="FP117" i="24"/>
  <c r="FQ117" i="24"/>
  <c r="FS117" i="24"/>
  <c r="FT117" i="24"/>
  <c r="FV117" i="24"/>
  <c r="FW117" i="24"/>
  <c r="GB117" i="24"/>
  <c r="GC117" i="24"/>
  <c r="GE117" i="24"/>
  <c r="GF117" i="24"/>
  <c r="GH117" i="24"/>
  <c r="GI117" i="24"/>
  <c r="GK117" i="24"/>
  <c r="GL117" i="24"/>
  <c r="GT117" i="24"/>
  <c r="GV117" i="24"/>
  <c r="GW117" i="24"/>
  <c r="GY117" i="24"/>
  <c r="GZ117" i="24"/>
  <c r="HB117" i="24"/>
  <c r="HC117" i="24"/>
  <c r="HE117" i="24"/>
  <c r="HF117" i="24"/>
  <c r="HN117" i="24"/>
  <c r="HR117" i="24"/>
  <c r="HS117" i="24"/>
  <c r="HU117" i="24"/>
  <c r="HV117" i="24"/>
  <c r="HX117" i="24"/>
  <c r="HY117" i="24"/>
  <c r="IA117" i="24"/>
  <c r="IB117" i="24"/>
  <c r="ID117" i="24"/>
  <c r="IE117" i="24"/>
  <c r="IH117" i="24"/>
  <c r="II117" i="24"/>
  <c r="IK117" i="24"/>
  <c r="IL117" i="24"/>
  <c r="IQ117" i="24"/>
  <c r="IU117" i="24"/>
  <c r="IV117" i="24"/>
  <c r="IX117" i="24"/>
  <c r="IY117" i="24"/>
  <c r="JA117" i="24"/>
  <c r="JB117" i="24"/>
  <c r="JE117" i="24"/>
  <c r="JF117" i="24"/>
  <c r="JG117" i="24"/>
  <c r="JI117" i="24"/>
  <c r="JJ117" i="24"/>
  <c r="JK117" i="24"/>
  <c r="JM117" i="24"/>
  <c r="JN117" i="24"/>
  <c r="JO117" i="24"/>
  <c r="JQ117" i="24"/>
  <c r="JR117" i="24"/>
  <c r="JS117" i="24"/>
  <c r="JU117" i="24"/>
  <c r="JV117" i="24"/>
  <c r="JW117" i="24"/>
  <c r="JY117" i="24"/>
  <c r="JZ117" i="24"/>
  <c r="KA117" i="24"/>
  <c r="KC117" i="24"/>
  <c r="KD117" i="24"/>
  <c r="KE117" i="24"/>
  <c r="KG117" i="24"/>
  <c r="KH117" i="24"/>
  <c r="KI117" i="24"/>
  <c r="KK117" i="24"/>
  <c r="KL117" i="24"/>
  <c r="KM117" i="24"/>
  <c r="KN117" i="24"/>
  <c r="KO117" i="24"/>
  <c r="KQ117" i="24"/>
  <c r="KR117" i="24"/>
  <c r="KX117" i="24"/>
  <c r="KY117" i="24"/>
  <c r="LB117" i="24"/>
  <c r="LC117" i="24"/>
  <c r="LD117" i="24"/>
  <c r="LF117" i="24"/>
  <c r="LG117" i="24"/>
  <c r="LH117" i="24"/>
  <c r="LJ117" i="24"/>
  <c r="LK117" i="24"/>
  <c r="LL117" i="24"/>
  <c r="LM117" i="24"/>
  <c r="LN117" i="24"/>
  <c r="LP117" i="24"/>
  <c r="LQ117" i="24"/>
  <c r="LS117" i="24"/>
  <c r="LT117" i="24"/>
  <c r="LZ117" i="24"/>
  <c r="MA117" i="24"/>
  <c r="MD117" i="24"/>
  <c r="ME117" i="24"/>
  <c r="MF117" i="24"/>
  <c r="MH117" i="24"/>
  <c r="MI117" i="24"/>
  <c r="MJ117" i="24"/>
  <c r="ML117" i="24"/>
  <c r="MM117" i="24"/>
  <c r="MN117" i="24"/>
  <c r="MO117" i="24"/>
  <c r="MP117" i="24"/>
  <c r="MR117" i="24"/>
  <c r="MS117" i="24"/>
  <c r="MU117" i="24"/>
  <c r="MV117" i="24"/>
  <c r="NF117" i="24"/>
  <c r="NH117" i="24"/>
  <c r="NI117" i="24"/>
  <c r="NJ117" i="24"/>
  <c r="NK117" i="24"/>
  <c r="NN117" i="24"/>
  <c r="NO117" i="24"/>
  <c r="NR117" i="24"/>
  <c r="NS117" i="24"/>
  <c r="OH117" i="24"/>
  <c r="OI117" i="24"/>
  <c r="OK117" i="24"/>
  <c r="OL117" i="24"/>
  <c r="ON117" i="24"/>
  <c r="OO117" i="24"/>
  <c r="OQ117" i="24"/>
  <c r="OR117" i="24"/>
  <c r="OT117" i="24"/>
  <c r="OU117" i="24"/>
  <c r="OW117" i="24"/>
  <c r="OX117" i="24"/>
  <c r="OZ117" i="24"/>
  <c r="PA117" i="24"/>
  <c r="PC117" i="24"/>
  <c r="PD117" i="24"/>
  <c r="PF117" i="24"/>
  <c r="PG117" i="24"/>
  <c r="PI117" i="24"/>
  <c r="PJ117" i="24"/>
  <c r="PL117" i="24"/>
  <c r="PM117" i="24"/>
  <c r="PR117" i="24"/>
  <c r="PT117" i="24"/>
  <c r="PU117" i="24"/>
  <c r="PW117" i="24"/>
  <c r="PX117" i="24"/>
  <c r="PZ117" i="24"/>
  <c r="QA117" i="24"/>
  <c r="QC117" i="24"/>
  <c r="QD117" i="24"/>
  <c r="QI117" i="24"/>
  <c r="BF118" i="24"/>
  <c r="BI118" i="24"/>
  <c r="BJ118" i="24"/>
  <c r="BL118" i="24"/>
  <c r="BM118" i="24"/>
  <c r="BO118" i="24"/>
  <c r="BP118" i="24"/>
  <c r="BR118" i="24"/>
  <c r="BS118" i="24"/>
  <c r="BU118" i="24"/>
  <c r="BV118" i="24"/>
  <c r="CA118" i="24"/>
  <c r="CB118" i="24"/>
  <c r="CD118" i="24"/>
  <c r="CE118" i="24"/>
  <c r="CG118" i="24"/>
  <c r="CH118" i="24"/>
  <c r="CJ118" i="24"/>
  <c r="CK118" i="24"/>
  <c r="CP118" i="24"/>
  <c r="CQ118" i="24"/>
  <c r="CS118" i="24"/>
  <c r="CT118" i="24"/>
  <c r="CV118" i="24"/>
  <c r="CW118" i="24"/>
  <c r="CY118" i="24"/>
  <c r="CZ118" i="24"/>
  <c r="DE118" i="24"/>
  <c r="DF118" i="24"/>
  <c r="DH118" i="24"/>
  <c r="DI118" i="24"/>
  <c r="DK118" i="24"/>
  <c r="DL118" i="24"/>
  <c r="DN118" i="24"/>
  <c r="DO118" i="24"/>
  <c r="EI118" i="24"/>
  <c r="EJ118" i="24"/>
  <c r="EL118" i="24"/>
  <c r="EM118" i="24"/>
  <c r="EO118" i="24"/>
  <c r="EP118" i="24"/>
  <c r="ER118" i="24"/>
  <c r="ES118" i="24"/>
  <c r="EX118" i="24"/>
  <c r="EY118" i="24"/>
  <c r="FA118" i="24"/>
  <c r="FB118" i="24"/>
  <c r="FD118" i="24"/>
  <c r="FE118" i="24"/>
  <c r="FG118" i="24"/>
  <c r="FH118" i="24"/>
  <c r="FM118" i="24"/>
  <c r="FN118" i="24"/>
  <c r="FP118" i="24"/>
  <c r="FQ118" i="24"/>
  <c r="FS118" i="24"/>
  <c r="FT118" i="24"/>
  <c r="FV118" i="24"/>
  <c r="FW118" i="24"/>
  <c r="GB118" i="24"/>
  <c r="GC118" i="24"/>
  <c r="GE118" i="24"/>
  <c r="GF118" i="24"/>
  <c r="GH118" i="24"/>
  <c r="GI118" i="24"/>
  <c r="GK118" i="24"/>
  <c r="GL118" i="24"/>
  <c r="GT118" i="24"/>
  <c r="GV118" i="24"/>
  <c r="GW118" i="24"/>
  <c r="GY118" i="24"/>
  <c r="GZ118" i="24"/>
  <c r="HB118" i="24"/>
  <c r="HC118" i="24"/>
  <c r="HE118" i="24"/>
  <c r="HF118" i="24"/>
  <c r="HN118" i="24"/>
  <c r="HR118" i="24"/>
  <c r="HS118" i="24"/>
  <c r="HU118" i="24"/>
  <c r="HV118" i="24"/>
  <c r="HX118" i="24"/>
  <c r="HY118" i="24"/>
  <c r="IA118" i="24"/>
  <c r="IB118" i="24"/>
  <c r="ID118" i="24"/>
  <c r="IE118" i="24"/>
  <c r="IH118" i="24"/>
  <c r="II118" i="24"/>
  <c r="IK118" i="24"/>
  <c r="IL118" i="24"/>
  <c r="IQ118" i="24"/>
  <c r="IU118" i="24"/>
  <c r="IV118" i="24"/>
  <c r="IX118" i="24"/>
  <c r="IY118" i="24"/>
  <c r="JA118" i="24"/>
  <c r="JB118" i="24"/>
  <c r="JE118" i="24"/>
  <c r="JF118" i="24"/>
  <c r="JG118" i="24"/>
  <c r="JI118" i="24"/>
  <c r="JJ118" i="24"/>
  <c r="JK118" i="24"/>
  <c r="JM118" i="24"/>
  <c r="JN118" i="24"/>
  <c r="JO118" i="24"/>
  <c r="JQ118" i="24"/>
  <c r="JR118" i="24"/>
  <c r="JS118" i="24"/>
  <c r="JU118" i="24"/>
  <c r="JV118" i="24"/>
  <c r="JW118" i="24"/>
  <c r="JY118" i="24"/>
  <c r="JZ118" i="24"/>
  <c r="KA118" i="24"/>
  <c r="KC118" i="24"/>
  <c r="KD118" i="24"/>
  <c r="KE118" i="24"/>
  <c r="KG118" i="24"/>
  <c r="KH118" i="24"/>
  <c r="KI118" i="24"/>
  <c r="KK118" i="24"/>
  <c r="KL118" i="24"/>
  <c r="KM118" i="24"/>
  <c r="KN118" i="24"/>
  <c r="KO118" i="24"/>
  <c r="KQ118" i="24"/>
  <c r="KR118" i="24"/>
  <c r="KX118" i="24"/>
  <c r="KY118" i="24"/>
  <c r="LB118" i="24"/>
  <c r="LC118" i="24"/>
  <c r="LD118" i="24"/>
  <c r="LF118" i="24"/>
  <c r="LG118" i="24"/>
  <c r="LH118" i="24"/>
  <c r="LJ118" i="24"/>
  <c r="LK118" i="24"/>
  <c r="LL118" i="24"/>
  <c r="LM118" i="24"/>
  <c r="LN118" i="24"/>
  <c r="LP118" i="24"/>
  <c r="LQ118" i="24"/>
  <c r="LS118" i="24"/>
  <c r="LT118" i="24"/>
  <c r="LZ118" i="24"/>
  <c r="MA118" i="24"/>
  <c r="MD118" i="24"/>
  <c r="ME118" i="24"/>
  <c r="MF118" i="24"/>
  <c r="MH118" i="24"/>
  <c r="MI118" i="24"/>
  <c r="MJ118" i="24"/>
  <c r="ML118" i="24"/>
  <c r="MM118" i="24"/>
  <c r="MN118" i="24"/>
  <c r="MO118" i="24"/>
  <c r="MP118" i="24"/>
  <c r="MR118" i="24"/>
  <c r="MS118" i="24"/>
  <c r="MU118" i="24"/>
  <c r="MV118" i="24"/>
  <c r="NF118" i="24"/>
  <c r="NH118" i="24"/>
  <c r="NI118" i="24"/>
  <c r="NJ118" i="24"/>
  <c r="NK118" i="24"/>
  <c r="NN118" i="24"/>
  <c r="NO118" i="24"/>
  <c r="NR118" i="24"/>
  <c r="NS118" i="24"/>
  <c r="OH118" i="24"/>
  <c r="OI118" i="24"/>
  <c r="OK118" i="24"/>
  <c r="OL118" i="24"/>
  <c r="ON118" i="24"/>
  <c r="OO118" i="24"/>
  <c r="OQ118" i="24"/>
  <c r="OR118" i="24"/>
  <c r="OT118" i="24"/>
  <c r="OU118" i="24"/>
  <c r="OW118" i="24"/>
  <c r="OX118" i="24"/>
  <c r="OZ118" i="24"/>
  <c r="PA118" i="24"/>
  <c r="PC118" i="24"/>
  <c r="PD118" i="24"/>
  <c r="PF118" i="24"/>
  <c r="PG118" i="24"/>
  <c r="PI118" i="24"/>
  <c r="PJ118" i="24"/>
  <c r="PL118" i="24"/>
  <c r="PM118" i="24"/>
  <c r="PR118" i="24"/>
  <c r="PT118" i="24"/>
  <c r="PU118" i="24"/>
  <c r="PW118" i="24"/>
  <c r="PX118" i="24"/>
  <c r="PZ118" i="24"/>
  <c r="QA118" i="24"/>
  <c r="QC118" i="24"/>
  <c r="QD118" i="24"/>
  <c r="QI118" i="24"/>
  <c r="BI119" i="24"/>
  <c r="BJ119" i="24"/>
  <c r="BL119" i="24"/>
  <c r="BM119" i="24"/>
  <c r="BO119" i="24"/>
  <c r="BP119" i="24"/>
  <c r="BR119" i="24"/>
  <c r="BS119" i="24"/>
  <c r="BU119" i="24"/>
  <c r="BV119" i="24"/>
  <c r="CA119" i="24"/>
  <c r="CB119" i="24"/>
  <c r="CD119" i="24"/>
  <c r="CE119" i="24"/>
  <c r="CG119" i="24"/>
  <c r="CH119" i="24"/>
  <c r="CJ119" i="24"/>
  <c r="CK119" i="24"/>
  <c r="CP119" i="24"/>
  <c r="CQ119" i="24"/>
  <c r="CS119" i="24"/>
  <c r="CT119" i="24"/>
  <c r="CV119" i="24"/>
  <c r="CW119" i="24"/>
  <c r="CY119" i="24"/>
  <c r="CZ119" i="24"/>
  <c r="DE119" i="24"/>
  <c r="DF119" i="24"/>
  <c r="DH119" i="24"/>
  <c r="DI119" i="24"/>
  <c r="DK119" i="24"/>
  <c r="DL119" i="24"/>
  <c r="DN119" i="24"/>
  <c r="DO119" i="24"/>
  <c r="EI119" i="24"/>
  <c r="EJ119" i="24"/>
  <c r="EL119" i="24"/>
  <c r="EM119" i="24"/>
  <c r="EO119" i="24"/>
  <c r="EP119" i="24"/>
  <c r="ER119" i="24"/>
  <c r="ES119" i="24"/>
  <c r="EX119" i="24"/>
  <c r="EY119" i="24"/>
  <c r="FA119" i="24"/>
  <c r="FB119" i="24"/>
  <c r="FD119" i="24"/>
  <c r="FE119" i="24"/>
  <c r="FG119" i="24"/>
  <c r="FH119" i="24"/>
  <c r="FM119" i="24"/>
  <c r="FN119" i="24"/>
  <c r="FP119" i="24"/>
  <c r="FQ119" i="24"/>
  <c r="FS119" i="24"/>
  <c r="FT119" i="24"/>
  <c r="FV119" i="24"/>
  <c r="FW119" i="24"/>
  <c r="GB119" i="24"/>
  <c r="GC119" i="24"/>
  <c r="GE119" i="24"/>
  <c r="GF119" i="24"/>
  <c r="GH119" i="24"/>
  <c r="GI119" i="24"/>
  <c r="GK119" i="24"/>
  <c r="GL119" i="24"/>
  <c r="GT119" i="24"/>
  <c r="GV119" i="24"/>
  <c r="GW119" i="24"/>
  <c r="GY119" i="24"/>
  <c r="GZ119" i="24"/>
  <c r="HB119" i="24"/>
  <c r="HC119" i="24"/>
  <c r="HE119" i="24"/>
  <c r="HF119" i="24"/>
  <c r="HN119" i="24"/>
  <c r="HR119" i="24"/>
  <c r="HS119" i="24"/>
  <c r="HU119" i="24"/>
  <c r="HV119" i="24"/>
  <c r="HX119" i="24"/>
  <c r="HY119" i="24"/>
  <c r="IA119" i="24"/>
  <c r="IB119" i="24"/>
  <c r="ID119" i="24"/>
  <c r="IE119" i="24"/>
  <c r="IH119" i="24"/>
  <c r="II119" i="24"/>
  <c r="IK119" i="24"/>
  <c r="IL119" i="24"/>
  <c r="IQ119" i="24"/>
  <c r="IU119" i="24"/>
  <c r="IV119" i="24"/>
  <c r="IX119" i="24"/>
  <c r="IY119" i="24"/>
  <c r="JA119" i="24"/>
  <c r="JB119" i="24"/>
  <c r="JE119" i="24"/>
  <c r="JF119" i="24"/>
  <c r="JG119" i="24"/>
  <c r="JI119" i="24"/>
  <c r="JJ119" i="24"/>
  <c r="JK119" i="24"/>
  <c r="JM119" i="24"/>
  <c r="JN119" i="24"/>
  <c r="JO119" i="24"/>
  <c r="JQ119" i="24"/>
  <c r="JR119" i="24"/>
  <c r="JS119" i="24"/>
  <c r="JU119" i="24"/>
  <c r="JV119" i="24"/>
  <c r="JW119" i="24"/>
  <c r="JY119" i="24"/>
  <c r="JZ119" i="24"/>
  <c r="KA119" i="24"/>
  <c r="KC119" i="24"/>
  <c r="KD119" i="24"/>
  <c r="KE119" i="24"/>
  <c r="KG119" i="24"/>
  <c r="KH119" i="24"/>
  <c r="KI119" i="24"/>
  <c r="KK119" i="24"/>
  <c r="KL119" i="24"/>
  <c r="KM119" i="24"/>
  <c r="KN119" i="24"/>
  <c r="KO119" i="24"/>
  <c r="KQ119" i="24"/>
  <c r="KR119" i="24"/>
  <c r="KX119" i="24"/>
  <c r="KY119" i="24"/>
  <c r="LB119" i="24"/>
  <c r="LC119" i="24"/>
  <c r="LD119" i="24"/>
  <c r="LF119" i="24"/>
  <c r="LG119" i="24"/>
  <c r="LH119" i="24"/>
  <c r="LJ119" i="24"/>
  <c r="LK119" i="24"/>
  <c r="LL119" i="24"/>
  <c r="LM119" i="24"/>
  <c r="LN119" i="24"/>
  <c r="LP119" i="24"/>
  <c r="LQ119" i="24"/>
  <c r="LS119" i="24"/>
  <c r="LT119" i="24"/>
  <c r="LZ119" i="24"/>
  <c r="MA119" i="24"/>
  <c r="MD119" i="24"/>
  <c r="ME119" i="24"/>
  <c r="MF119" i="24"/>
  <c r="MH119" i="24"/>
  <c r="MI119" i="24"/>
  <c r="MJ119" i="24"/>
  <c r="ML119" i="24"/>
  <c r="MM119" i="24"/>
  <c r="MN119" i="24"/>
  <c r="MO119" i="24"/>
  <c r="MP119" i="24"/>
  <c r="MR119" i="24"/>
  <c r="MS119" i="24"/>
  <c r="MU119" i="24"/>
  <c r="MV119" i="24"/>
  <c r="NF119" i="24"/>
  <c r="NH119" i="24"/>
  <c r="NI119" i="24"/>
  <c r="NJ119" i="24"/>
  <c r="NK119" i="24"/>
  <c r="NN119" i="24"/>
  <c r="NO119" i="24"/>
  <c r="NR119" i="24"/>
  <c r="NS119" i="24"/>
  <c r="OH119" i="24"/>
  <c r="OI119" i="24"/>
  <c r="OK119" i="24"/>
  <c r="OL119" i="24"/>
  <c r="ON119" i="24"/>
  <c r="OO119" i="24"/>
  <c r="OQ119" i="24"/>
  <c r="OR119" i="24"/>
  <c r="OT119" i="24"/>
  <c r="OU119" i="24"/>
  <c r="OW119" i="24"/>
  <c r="OX119" i="24"/>
  <c r="OZ119" i="24"/>
  <c r="PA119" i="24"/>
  <c r="PC119" i="24"/>
  <c r="PD119" i="24"/>
  <c r="PF119" i="24"/>
  <c r="PG119" i="24"/>
  <c r="PI119" i="24"/>
  <c r="PJ119" i="24"/>
  <c r="PL119" i="24"/>
  <c r="PM119" i="24"/>
  <c r="PR119" i="24"/>
  <c r="PT119" i="24"/>
  <c r="PU119" i="24"/>
  <c r="PW119" i="24"/>
  <c r="PX119" i="24"/>
  <c r="PZ119" i="24"/>
  <c r="QA119" i="24"/>
  <c r="QC119" i="24"/>
  <c r="QD119" i="24"/>
  <c r="QI119" i="24"/>
  <c r="BF120" i="24"/>
  <c r="BI120" i="24"/>
  <c r="BJ120" i="24"/>
  <c r="BL120" i="24"/>
  <c r="BM120" i="24"/>
  <c r="BO120" i="24"/>
  <c r="BP120" i="24"/>
  <c r="BR120" i="24"/>
  <c r="BS120" i="24"/>
  <c r="BU120" i="24"/>
  <c r="BV120" i="24"/>
  <c r="CA120" i="24"/>
  <c r="CB120" i="24"/>
  <c r="CD120" i="24"/>
  <c r="CE120" i="24"/>
  <c r="CG120" i="24"/>
  <c r="CH120" i="24"/>
  <c r="CJ120" i="24"/>
  <c r="CK120" i="24"/>
  <c r="CP120" i="24"/>
  <c r="CQ120" i="24"/>
  <c r="CS120" i="24"/>
  <c r="CT120" i="24"/>
  <c r="CV120" i="24"/>
  <c r="CW120" i="24"/>
  <c r="CY120" i="24"/>
  <c r="CZ120" i="24"/>
  <c r="DE120" i="24"/>
  <c r="DF120" i="24"/>
  <c r="DH120" i="24"/>
  <c r="DI120" i="24"/>
  <c r="DK120" i="24"/>
  <c r="DL120" i="24"/>
  <c r="DN120" i="24"/>
  <c r="DO120" i="24"/>
  <c r="EI120" i="24"/>
  <c r="EJ120" i="24"/>
  <c r="EL120" i="24"/>
  <c r="EM120" i="24"/>
  <c r="EO120" i="24"/>
  <c r="EP120" i="24"/>
  <c r="ER120" i="24"/>
  <c r="ES120" i="24"/>
  <c r="EX120" i="24"/>
  <c r="EY120" i="24"/>
  <c r="FA120" i="24"/>
  <c r="FB120" i="24"/>
  <c r="FD120" i="24"/>
  <c r="FE120" i="24"/>
  <c r="FG120" i="24"/>
  <c r="FH120" i="24"/>
  <c r="FM120" i="24"/>
  <c r="FN120" i="24"/>
  <c r="FP120" i="24"/>
  <c r="FQ120" i="24"/>
  <c r="FS120" i="24"/>
  <c r="FT120" i="24"/>
  <c r="FV120" i="24"/>
  <c r="FW120" i="24"/>
  <c r="GB120" i="24"/>
  <c r="GC120" i="24"/>
  <c r="GE120" i="24"/>
  <c r="GF120" i="24"/>
  <c r="GH120" i="24"/>
  <c r="GI120" i="24"/>
  <c r="GK120" i="24"/>
  <c r="GL120" i="24"/>
  <c r="GT120" i="24"/>
  <c r="GV120" i="24"/>
  <c r="GW120" i="24"/>
  <c r="GY120" i="24"/>
  <c r="GZ120" i="24"/>
  <c r="HB120" i="24"/>
  <c r="HC120" i="24"/>
  <c r="HE120" i="24"/>
  <c r="HF120" i="24"/>
  <c r="HN120" i="24"/>
  <c r="HR120" i="24"/>
  <c r="HS120" i="24"/>
  <c r="HU120" i="24"/>
  <c r="HV120" i="24"/>
  <c r="HX120" i="24"/>
  <c r="HY120" i="24"/>
  <c r="IA120" i="24"/>
  <c r="IB120" i="24"/>
  <c r="ID120" i="24"/>
  <c r="IE120" i="24"/>
  <c r="IH120" i="24"/>
  <c r="II120" i="24"/>
  <c r="IK120" i="24"/>
  <c r="IL120" i="24"/>
  <c r="IQ120" i="24"/>
  <c r="IU120" i="24"/>
  <c r="IV120" i="24"/>
  <c r="IX120" i="24"/>
  <c r="IY120" i="24"/>
  <c r="JA120" i="24"/>
  <c r="JB120" i="24"/>
  <c r="JE120" i="24"/>
  <c r="JF120" i="24"/>
  <c r="JG120" i="24"/>
  <c r="JI120" i="24"/>
  <c r="JJ120" i="24"/>
  <c r="JK120" i="24"/>
  <c r="JM120" i="24"/>
  <c r="JN120" i="24"/>
  <c r="JO120" i="24"/>
  <c r="JQ120" i="24"/>
  <c r="JR120" i="24"/>
  <c r="JS120" i="24"/>
  <c r="JU120" i="24"/>
  <c r="JV120" i="24"/>
  <c r="JW120" i="24"/>
  <c r="JY120" i="24"/>
  <c r="JZ120" i="24"/>
  <c r="KA120" i="24"/>
  <c r="KC120" i="24"/>
  <c r="KD120" i="24"/>
  <c r="KE120" i="24"/>
  <c r="KG120" i="24"/>
  <c r="KH120" i="24"/>
  <c r="KI120" i="24"/>
  <c r="KK120" i="24"/>
  <c r="KL120" i="24"/>
  <c r="KM120" i="24"/>
  <c r="KN120" i="24"/>
  <c r="KO120" i="24"/>
  <c r="KQ120" i="24"/>
  <c r="KR120" i="24"/>
  <c r="KX120" i="24"/>
  <c r="KY120" i="24"/>
  <c r="LB120" i="24"/>
  <c r="LC120" i="24"/>
  <c r="LD120" i="24"/>
  <c r="LF120" i="24"/>
  <c r="LG120" i="24"/>
  <c r="LH120" i="24"/>
  <c r="LJ120" i="24"/>
  <c r="LK120" i="24"/>
  <c r="LL120" i="24"/>
  <c r="LM120" i="24"/>
  <c r="LN120" i="24"/>
  <c r="LP120" i="24"/>
  <c r="LQ120" i="24"/>
  <c r="LS120" i="24"/>
  <c r="LT120" i="24"/>
  <c r="LZ120" i="24"/>
  <c r="MA120" i="24"/>
  <c r="MD120" i="24"/>
  <c r="MH120" i="24"/>
  <c r="MI120" i="24"/>
  <c r="MJ120" i="24"/>
  <c r="ML120" i="24"/>
  <c r="MM120" i="24"/>
  <c r="MN120" i="24"/>
  <c r="MO120" i="24"/>
  <c r="MP120" i="24"/>
  <c r="MR120" i="24"/>
  <c r="MS120" i="24"/>
  <c r="MU120" i="24"/>
  <c r="MV120" i="24"/>
  <c r="NF120" i="24"/>
  <c r="NH120" i="24"/>
  <c r="NI120" i="24"/>
  <c r="NJ120" i="24"/>
  <c r="NK120" i="24"/>
  <c r="NN120" i="24"/>
  <c r="NO120" i="24"/>
  <c r="NR120" i="24"/>
  <c r="NS120" i="24"/>
  <c r="OH120" i="24"/>
  <c r="OI120" i="24"/>
  <c r="OK120" i="24"/>
  <c r="OL120" i="24"/>
  <c r="ON120" i="24"/>
  <c r="OO120" i="24"/>
  <c r="OQ120" i="24"/>
  <c r="OR120" i="24"/>
  <c r="OT120" i="24"/>
  <c r="OU120" i="24"/>
  <c r="OW120" i="24"/>
  <c r="OX120" i="24"/>
  <c r="OZ120" i="24"/>
  <c r="PA120" i="24"/>
  <c r="PC120" i="24"/>
  <c r="PD120" i="24"/>
  <c r="PF120" i="24"/>
  <c r="PG120" i="24"/>
  <c r="PI120" i="24"/>
  <c r="PJ120" i="24"/>
  <c r="PL120" i="24"/>
  <c r="PM120" i="24"/>
  <c r="PR120" i="24"/>
  <c r="PT120" i="24"/>
  <c r="PU120" i="24"/>
  <c r="PW120" i="24"/>
  <c r="PX120" i="24"/>
  <c r="PZ120" i="24"/>
  <c r="QA120" i="24"/>
  <c r="QC120" i="24"/>
  <c r="QD120" i="24"/>
  <c r="QI120" i="24"/>
  <c r="BF121" i="24"/>
  <c r="BH121" i="24"/>
  <c r="BI121" i="24"/>
  <c r="BJ121" i="24"/>
  <c r="BL121" i="24"/>
  <c r="BM121" i="24"/>
  <c r="BO121" i="24"/>
  <c r="BP121" i="24"/>
  <c r="BR121" i="24"/>
  <c r="BS121" i="24"/>
  <c r="BU121" i="24"/>
  <c r="BV121" i="24"/>
  <c r="CA121" i="24"/>
  <c r="CB121" i="24"/>
  <c r="CD121" i="24"/>
  <c r="CE121" i="24"/>
  <c r="CG121" i="24"/>
  <c r="CH121" i="24"/>
  <c r="CJ121" i="24"/>
  <c r="CK121" i="24"/>
  <c r="CP121" i="24"/>
  <c r="CQ121" i="24"/>
  <c r="CS121" i="24"/>
  <c r="CT121" i="24"/>
  <c r="CV121" i="24"/>
  <c r="CW121" i="24"/>
  <c r="CY121" i="24"/>
  <c r="CZ121" i="24"/>
  <c r="DE121" i="24"/>
  <c r="DF121" i="24"/>
  <c r="DH121" i="24"/>
  <c r="DI121" i="24"/>
  <c r="DK121" i="24"/>
  <c r="DL121" i="24"/>
  <c r="DN121" i="24"/>
  <c r="DO121" i="24"/>
  <c r="EI121" i="24"/>
  <c r="EJ121" i="24"/>
  <c r="EL121" i="24"/>
  <c r="EM121" i="24"/>
  <c r="EO121" i="24"/>
  <c r="EP121" i="24"/>
  <c r="ER121" i="24"/>
  <c r="ES121" i="24"/>
  <c r="EX121" i="24"/>
  <c r="EY121" i="24"/>
  <c r="FA121" i="24"/>
  <c r="FB121" i="24"/>
  <c r="FD121" i="24"/>
  <c r="FE121" i="24"/>
  <c r="FG121" i="24"/>
  <c r="FH121" i="24"/>
  <c r="FM121" i="24"/>
  <c r="FN121" i="24"/>
  <c r="FP121" i="24"/>
  <c r="FQ121" i="24"/>
  <c r="FS121" i="24"/>
  <c r="FT121" i="24"/>
  <c r="FV121" i="24"/>
  <c r="FW121" i="24"/>
  <c r="GB121" i="24"/>
  <c r="GC121" i="24"/>
  <c r="GE121" i="24"/>
  <c r="GF121" i="24"/>
  <c r="GH121" i="24"/>
  <c r="GI121" i="24"/>
  <c r="GK121" i="24"/>
  <c r="GL121" i="24"/>
  <c r="GT121" i="24"/>
  <c r="GV121" i="24"/>
  <c r="GW121" i="24"/>
  <c r="GY121" i="24"/>
  <c r="GZ121" i="24"/>
  <c r="HB121" i="24"/>
  <c r="HC121" i="24"/>
  <c r="HE121" i="24"/>
  <c r="HF121" i="24"/>
  <c r="HN121" i="24"/>
  <c r="HR121" i="24"/>
  <c r="HS121" i="24"/>
  <c r="HU121" i="24"/>
  <c r="HV121" i="24"/>
  <c r="HX121" i="24"/>
  <c r="HY121" i="24"/>
  <c r="IA121" i="24"/>
  <c r="IB121" i="24"/>
  <c r="ID121" i="24"/>
  <c r="IE121" i="24"/>
  <c r="IH121" i="24"/>
  <c r="II121" i="24"/>
  <c r="IK121" i="24"/>
  <c r="IL121" i="24"/>
  <c r="IQ121" i="24"/>
  <c r="IU121" i="24"/>
  <c r="IV121" i="24"/>
  <c r="IX121" i="24"/>
  <c r="IY121" i="24"/>
  <c r="JA121" i="24"/>
  <c r="JB121" i="24"/>
  <c r="JE121" i="24"/>
  <c r="JF121" i="24"/>
  <c r="JG121" i="24"/>
  <c r="JI121" i="24"/>
  <c r="JJ121" i="24"/>
  <c r="JK121" i="24"/>
  <c r="JM121" i="24"/>
  <c r="JN121" i="24"/>
  <c r="JO121" i="24"/>
  <c r="JQ121" i="24"/>
  <c r="JR121" i="24"/>
  <c r="JS121" i="24"/>
  <c r="JU121" i="24"/>
  <c r="JV121" i="24"/>
  <c r="JW121" i="24"/>
  <c r="JY121" i="24"/>
  <c r="JZ121" i="24"/>
  <c r="KA121" i="24"/>
  <c r="KC121" i="24"/>
  <c r="KD121" i="24"/>
  <c r="KE121" i="24"/>
  <c r="KG121" i="24"/>
  <c r="KH121" i="24"/>
  <c r="KI121" i="24"/>
  <c r="KK121" i="24"/>
  <c r="KL121" i="24"/>
  <c r="KM121" i="24"/>
  <c r="KN121" i="24"/>
  <c r="KO121" i="24"/>
  <c r="KQ121" i="24"/>
  <c r="KR121" i="24"/>
  <c r="KX121" i="24"/>
  <c r="KY121" i="24"/>
  <c r="LB121" i="24"/>
  <c r="LC121" i="24"/>
  <c r="LD121" i="24"/>
  <c r="LF121" i="24"/>
  <c r="LG121" i="24"/>
  <c r="LH121" i="24"/>
  <c r="LJ121" i="24"/>
  <c r="LK121" i="24"/>
  <c r="LL121" i="24"/>
  <c r="LM121" i="24"/>
  <c r="LN121" i="24"/>
  <c r="LP121" i="24"/>
  <c r="LQ121" i="24"/>
  <c r="LS121" i="24"/>
  <c r="LT121" i="24"/>
  <c r="LZ121" i="24"/>
  <c r="MA121" i="24"/>
  <c r="MD121" i="24"/>
  <c r="ME121" i="24"/>
  <c r="MF121" i="24"/>
  <c r="MH121" i="24"/>
  <c r="MI121" i="24"/>
  <c r="MJ121" i="24"/>
  <c r="ML121" i="24"/>
  <c r="MM121" i="24"/>
  <c r="MN121" i="24"/>
  <c r="MO121" i="24"/>
  <c r="MP121" i="24"/>
  <c r="MR121" i="24"/>
  <c r="MS121" i="24"/>
  <c r="MU121" i="24"/>
  <c r="MV121" i="24"/>
  <c r="NF121" i="24"/>
  <c r="NH121" i="24"/>
  <c r="NI121" i="24"/>
  <c r="NJ121" i="24"/>
  <c r="NK121" i="24"/>
  <c r="NN121" i="24"/>
  <c r="NO121" i="24"/>
  <c r="NR121" i="24"/>
  <c r="NS121" i="24"/>
  <c r="OH121" i="24"/>
  <c r="OI121" i="24"/>
  <c r="OK121" i="24"/>
  <c r="OL121" i="24"/>
  <c r="ON121" i="24"/>
  <c r="OO121" i="24"/>
  <c r="OQ121" i="24"/>
  <c r="OR121" i="24"/>
  <c r="OT121" i="24"/>
  <c r="OU121" i="24"/>
  <c r="OW121" i="24"/>
  <c r="OX121" i="24"/>
  <c r="OZ121" i="24"/>
  <c r="PA121" i="24"/>
  <c r="PC121" i="24"/>
  <c r="PD121" i="24"/>
  <c r="PF121" i="24"/>
  <c r="PG121" i="24"/>
  <c r="PI121" i="24"/>
  <c r="PJ121" i="24"/>
  <c r="PL121" i="24"/>
  <c r="PM121" i="24"/>
  <c r="PR121" i="24"/>
  <c r="PT121" i="24"/>
  <c r="PU121" i="24"/>
  <c r="PW121" i="24"/>
  <c r="PX121" i="24"/>
  <c r="PZ121" i="24"/>
  <c r="QA121" i="24"/>
  <c r="QC121" i="24"/>
  <c r="QD121" i="24"/>
  <c r="QI121" i="24"/>
  <c r="BF122" i="24"/>
  <c r="BH122" i="24"/>
  <c r="BI122" i="24"/>
  <c r="BJ122" i="24"/>
  <c r="BL122" i="24"/>
  <c r="BM122" i="24"/>
  <c r="BO122" i="24"/>
  <c r="BP122" i="24"/>
  <c r="BR122" i="24"/>
  <c r="BS122" i="24"/>
  <c r="BU122" i="24"/>
  <c r="BV122" i="24"/>
  <c r="CA122" i="24"/>
  <c r="CB122" i="24"/>
  <c r="CD122" i="24"/>
  <c r="CE122" i="24"/>
  <c r="CG122" i="24"/>
  <c r="CH122" i="24"/>
  <c r="CJ122" i="24"/>
  <c r="CK122" i="24"/>
  <c r="CP122" i="24"/>
  <c r="CQ122" i="24"/>
  <c r="CS122" i="24"/>
  <c r="CT122" i="24"/>
  <c r="CV122" i="24"/>
  <c r="CW122" i="24"/>
  <c r="CY122" i="24"/>
  <c r="CZ122" i="24"/>
  <c r="DE122" i="24"/>
  <c r="DF122" i="24"/>
  <c r="DH122" i="24"/>
  <c r="DI122" i="24"/>
  <c r="DK122" i="24"/>
  <c r="DL122" i="24"/>
  <c r="DN122" i="24"/>
  <c r="DO122" i="24"/>
  <c r="EI122" i="24"/>
  <c r="EJ122" i="24"/>
  <c r="EL122" i="24"/>
  <c r="EM122" i="24"/>
  <c r="EO122" i="24"/>
  <c r="EP122" i="24"/>
  <c r="ER122" i="24"/>
  <c r="ES122" i="24"/>
  <c r="EX122" i="24"/>
  <c r="EY122" i="24"/>
  <c r="FA122" i="24"/>
  <c r="FB122" i="24"/>
  <c r="FD122" i="24"/>
  <c r="FE122" i="24"/>
  <c r="FG122" i="24"/>
  <c r="FH122" i="24"/>
  <c r="FM122" i="24"/>
  <c r="FN122" i="24"/>
  <c r="FP122" i="24"/>
  <c r="FQ122" i="24"/>
  <c r="FS122" i="24"/>
  <c r="FT122" i="24"/>
  <c r="FV122" i="24"/>
  <c r="FW122" i="24"/>
  <c r="GB122" i="24"/>
  <c r="GC122" i="24"/>
  <c r="GE122" i="24"/>
  <c r="GF122" i="24"/>
  <c r="GH122" i="24"/>
  <c r="GI122" i="24"/>
  <c r="GK122" i="24"/>
  <c r="GL122" i="24"/>
  <c r="GT122" i="24"/>
  <c r="GV122" i="24"/>
  <c r="GW122" i="24"/>
  <c r="GY122" i="24"/>
  <c r="GZ122" i="24"/>
  <c r="HB122" i="24"/>
  <c r="HC122" i="24"/>
  <c r="HE122" i="24"/>
  <c r="HF122" i="24"/>
  <c r="HN122" i="24"/>
  <c r="HR122" i="24"/>
  <c r="HS122" i="24"/>
  <c r="HU122" i="24"/>
  <c r="HV122" i="24"/>
  <c r="HX122" i="24"/>
  <c r="HY122" i="24"/>
  <c r="IA122" i="24"/>
  <c r="IB122" i="24"/>
  <c r="ID122" i="24"/>
  <c r="IE122" i="24"/>
  <c r="IH122" i="24"/>
  <c r="II122" i="24"/>
  <c r="IK122" i="24"/>
  <c r="IL122" i="24"/>
  <c r="IQ122" i="24"/>
  <c r="IU122" i="24"/>
  <c r="IV122" i="24"/>
  <c r="IX122" i="24"/>
  <c r="IY122" i="24"/>
  <c r="JA122" i="24"/>
  <c r="JB122" i="24"/>
  <c r="JE122" i="24"/>
  <c r="JF122" i="24"/>
  <c r="JG122" i="24"/>
  <c r="JI122" i="24"/>
  <c r="JJ122" i="24"/>
  <c r="JK122" i="24"/>
  <c r="JM122" i="24"/>
  <c r="JN122" i="24"/>
  <c r="JO122" i="24"/>
  <c r="JQ122" i="24"/>
  <c r="JR122" i="24"/>
  <c r="JS122" i="24"/>
  <c r="JU122" i="24"/>
  <c r="JV122" i="24"/>
  <c r="JW122" i="24"/>
  <c r="JY122" i="24"/>
  <c r="JZ122" i="24"/>
  <c r="KA122" i="24"/>
  <c r="KC122" i="24"/>
  <c r="KD122" i="24"/>
  <c r="KE122" i="24"/>
  <c r="KG122" i="24"/>
  <c r="KH122" i="24"/>
  <c r="KI122" i="24"/>
  <c r="KK122" i="24"/>
  <c r="KL122" i="24"/>
  <c r="KM122" i="24"/>
  <c r="KN122" i="24"/>
  <c r="KO122" i="24"/>
  <c r="KQ122" i="24"/>
  <c r="KR122" i="24"/>
  <c r="KX122" i="24"/>
  <c r="KY122" i="24"/>
  <c r="LB122" i="24"/>
  <c r="LC122" i="24"/>
  <c r="LD122" i="24"/>
  <c r="LF122" i="24"/>
  <c r="LG122" i="24"/>
  <c r="LH122" i="24"/>
  <c r="LJ122" i="24"/>
  <c r="LK122" i="24"/>
  <c r="LL122" i="24"/>
  <c r="LM122" i="24"/>
  <c r="LN122" i="24"/>
  <c r="LP122" i="24"/>
  <c r="LQ122" i="24"/>
  <c r="LS122" i="24"/>
  <c r="LT122" i="24"/>
  <c r="LZ122" i="24"/>
  <c r="MA122" i="24"/>
  <c r="MD122" i="24"/>
  <c r="ME122" i="24"/>
  <c r="MF122" i="24"/>
  <c r="MH122" i="24"/>
  <c r="MI122" i="24"/>
  <c r="MJ122" i="24"/>
  <c r="ML122" i="24"/>
  <c r="MM122" i="24"/>
  <c r="MN122" i="24"/>
  <c r="MO122" i="24"/>
  <c r="MP122" i="24"/>
  <c r="MR122" i="24"/>
  <c r="MS122" i="24"/>
  <c r="MU122" i="24"/>
  <c r="MV122" i="24"/>
  <c r="NF122" i="24"/>
  <c r="NH122" i="24"/>
  <c r="NI122" i="24"/>
  <c r="NJ122" i="24"/>
  <c r="NK122" i="24"/>
  <c r="NN122" i="24"/>
  <c r="NO122" i="24"/>
  <c r="NR122" i="24"/>
  <c r="NS122" i="24"/>
  <c r="OH122" i="24"/>
  <c r="OI122" i="24"/>
  <c r="OK122" i="24"/>
  <c r="OL122" i="24"/>
  <c r="ON122" i="24"/>
  <c r="OO122" i="24"/>
  <c r="OQ122" i="24"/>
  <c r="OR122" i="24"/>
  <c r="OT122" i="24"/>
  <c r="OU122" i="24"/>
  <c r="OW122" i="24"/>
  <c r="OX122" i="24"/>
  <c r="OZ122" i="24"/>
  <c r="PA122" i="24"/>
  <c r="PC122" i="24"/>
  <c r="PD122" i="24"/>
  <c r="PF122" i="24"/>
  <c r="PG122" i="24"/>
  <c r="PI122" i="24"/>
  <c r="PJ122" i="24"/>
  <c r="PL122" i="24"/>
  <c r="PM122" i="24"/>
  <c r="PR122" i="24"/>
  <c r="PT122" i="24"/>
  <c r="PU122" i="24"/>
  <c r="PW122" i="24"/>
  <c r="PX122" i="24"/>
  <c r="PZ122" i="24"/>
  <c r="QA122" i="24"/>
  <c r="QC122" i="24"/>
  <c r="QD122" i="24"/>
  <c r="QI122" i="24"/>
  <c r="BF123" i="24"/>
  <c r="BH123" i="24"/>
  <c r="BI123" i="24"/>
  <c r="BJ123" i="24"/>
  <c r="BL123" i="24"/>
  <c r="BM123" i="24"/>
  <c r="BO123" i="24"/>
  <c r="BP123" i="24"/>
  <c r="BR123" i="24"/>
  <c r="BS123" i="24"/>
  <c r="BU123" i="24"/>
  <c r="BV123" i="24"/>
  <c r="CA123" i="24"/>
  <c r="CB123" i="24"/>
  <c r="CD123" i="24"/>
  <c r="CE123" i="24"/>
  <c r="CG123" i="24"/>
  <c r="CH123" i="24"/>
  <c r="CJ123" i="24"/>
  <c r="CK123" i="24"/>
  <c r="CP123" i="24"/>
  <c r="CQ123" i="24"/>
  <c r="CS123" i="24"/>
  <c r="CT123" i="24"/>
  <c r="CV123" i="24"/>
  <c r="CW123" i="24"/>
  <c r="CY123" i="24"/>
  <c r="CZ123" i="24"/>
  <c r="DE123" i="24"/>
  <c r="DF123" i="24"/>
  <c r="DH123" i="24"/>
  <c r="DI123" i="24"/>
  <c r="DK123" i="24"/>
  <c r="DL123" i="24"/>
  <c r="DN123" i="24"/>
  <c r="DO123" i="24"/>
  <c r="EI123" i="24"/>
  <c r="EJ123" i="24"/>
  <c r="EL123" i="24"/>
  <c r="EM123" i="24"/>
  <c r="EO123" i="24"/>
  <c r="EP123" i="24"/>
  <c r="ER123" i="24"/>
  <c r="ES123" i="24"/>
  <c r="EX123" i="24"/>
  <c r="EY123" i="24"/>
  <c r="FA123" i="24"/>
  <c r="FB123" i="24"/>
  <c r="FD123" i="24"/>
  <c r="FE123" i="24"/>
  <c r="FG123" i="24"/>
  <c r="FH123" i="24"/>
  <c r="FM123" i="24"/>
  <c r="FN123" i="24"/>
  <c r="FP123" i="24"/>
  <c r="FQ123" i="24"/>
  <c r="FS123" i="24"/>
  <c r="FT123" i="24"/>
  <c r="FV123" i="24"/>
  <c r="FW123" i="24"/>
  <c r="GB123" i="24"/>
  <c r="GC123" i="24"/>
  <c r="GE123" i="24"/>
  <c r="GF123" i="24"/>
  <c r="GH123" i="24"/>
  <c r="GI123" i="24"/>
  <c r="GK123" i="24"/>
  <c r="GL123" i="24"/>
  <c r="GT123" i="24"/>
  <c r="GV123" i="24"/>
  <c r="GW123" i="24"/>
  <c r="GY123" i="24"/>
  <c r="GZ123" i="24"/>
  <c r="HB123" i="24"/>
  <c r="HC123" i="24"/>
  <c r="HE123" i="24"/>
  <c r="HF123" i="24"/>
  <c r="HN123" i="24"/>
  <c r="HR123" i="24"/>
  <c r="HS123" i="24"/>
  <c r="HU123" i="24"/>
  <c r="HV123" i="24"/>
  <c r="HX123" i="24"/>
  <c r="HY123" i="24"/>
  <c r="IA123" i="24"/>
  <c r="IB123" i="24"/>
  <c r="ID123" i="24"/>
  <c r="IE123" i="24"/>
  <c r="IH123" i="24"/>
  <c r="II123" i="24"/>
  <c r="IK123" i="24"/>
  <c r="IL123" i="24"/>
  <c r="IQ123" i="24"/>
  <c r="IU123" i="24"/>
  <c r="IV123" i="24"/>
  <c r="IX123" i="24"/>
  <c r="IY123" i="24"/>
  <c r="JA123" i="24"/>
  <c r="JB123" i="24"/>
  <c r="JE123" i="24"/>
  <c r="JF123" i="24"/>
  <c r="JG123" i="24"/>
  <c r="JI123" i="24"/>
  <c r="JJ123" i="24"/>
  <c r="JK123" i="24"/>
  <c r="JM123" i="24"/>
  <c r="JN123" i="24"/>
  <c r="JO123" i="24"/>
  <c r="JQ123" i="24"/>
  <c r="JR123" i="24"/>
  <c r="JS123" i="24"/>
  <c r="JU123" i="24"/>
  <c r="JV123" i="24"/>
  <c r="JW123" i="24"/>
  <c r="JY123" i="24"/>
  <c r="JZ123" i="24"/>
  <c r="KA123" i="24"/>
  <c r="KC123" i="24"/>
  <c r="KD123" i="24"/>
  <c r="KE123" i="24"/>
  <c r="KG123" i="24"/>
  <c r="KH123" i="24"/>
  <c r="KI123" i="24"/>
  <c r="KK123" i="24"/>
  <c r="KL123" i="24"/>
  <c r="KM123" i="24"/>
  <c r="KN123" i="24"/>
  <c r="KO123" i="24"/>
  <c r="KQ123" i="24"/>
  <c r="KR123" i="24"/>
  <c r="KX123" i="24"/>
  <c r="KY123" i="24"/>
  <c r="LB123" i="24"/>
  <c r="LC123" i="24"/>
  <c r="LD123" i="24"/>
  <c r="LF123" i="24"/>
  <c r="LG123" i="24"/>
  <c r="LH123" i="24"/>
  <c r="LJ123" i="24"/>
  <c r="LK123" i="24"/>
  <c r="LL123" i="24"/>
  <c r="LM123" i="24"/>
  <c r="LN123" i="24"/>
  <c r="LP123" i="24"/>
  <c r="LQ123" i="24"/>
  <c r="LS123" i="24"/>
  <c r="LT123" i="24"/>
  <c r="LZ123" i="24"/>
  <c r="MA123" i="24"/>
  <c r="MD123" i="24"/>
  <c r="ME123" i="24"/>
  <c r="MF123" i="24"/>
  <c r="MH123" i="24"/>
  <c r="MI123" i="24"/>
  <c r="MJ123" i="24"/>
  <c r="ML123" i="24"/>
  <c r="MM123" i="24"/>
  <c r="MN123" i="24"/>
  <c r="MO123" i="24"/>
  <c r="MP123" i="24"/>
  <c r="MR123" i="24"/>
  <c r="MS123" i="24"/>
  <c r="MU123" i="24"/>
  <c r="MV123" i="24"/>
  <c r="NF123" i="24"/>
  <c r="NH123" i="24"/>
  <c r="NI123" i="24"/>
  <c r="NJ123" i="24"/>
  <c r="NK123" i="24"/>
  <c r="NN123" i="24"/>
  <c r="NO123" i="24"/>
  <c r="NR123" i="24"/>
  <c r="NS123" i="24"/>
  <c r="OH123" i="24"/>
  <c r="OI123" i="24"/>
  <c r="OK123" i="24"/>
  <c r="OL123" i="24"/>
  <c r="ON123" i="24"/>
  <c r="OO123" i="24"/>
  <c r="OQ123" i="24"/>
  <c r="OR123" i="24"/>
  <c r="OT123" i="24"/>
  <c r="OU123" i="24"/>
  <c r="OW123" i="24"/>
  <c r="OX123" i="24"/>
  <c r="OZ123" i="24"/>
  <c r="PA123" i="24"/>
  <c r="PC123" i="24"/>
  <c r="PD123" i="24"/>
  <c r="PF123" i="24"/>
  <c r="PG123" i="24"/>
  <c r="PI123" i="24"/>
  <c r="PJ123" i="24"/>
  <c r="PL123" i="24"/>
  <c r="PM123" i="24"/>
  <c r="PR123" i="24"/>
  <c r="PT123" i="24"/>
  <c r="PU123" i="24"/>
  <c r="PW123" i="24"/>
  <c r="PX123" i="24"/>
  <c r="PZ123" i="24"/>
  <c r="QA123" i="24"/>
  <c r="QC123" i="24"/>
  <c r="QD123" i="24"/>
  <c r="QI123" i="24"/>
  <c r="BF124" i="24"/>
  <c r="BH124" i="24"/>
  <c r="BI124" i="24"/>
  <c r="BJ124" i="24"/>
  <c r="BL124" i="24"/>
  <c r="BM124" i="24"/>
  <c r="BO124" i="24"/>
  <c r="BP124" i="24"/>
  <c r="BR124" i="24"/>
  <c r="BS124" i="24"/>
  <c r="BU124" i="24"/>
  <c r="BV124" i="24"/>
  <c r="CA124" i="24"/>
  <c r="CB124" i="24"/>
  <c r="CD124" i="24"/>
  <c r="CE124" i="24"/>
  <c r="CG124" i="24"/>
  <c r="CH124" i="24"/>
  <c r="CJ124" i="24"/>
  <c r="CK124" i="24"/>
  <c r="CP124" i="24"/>
  <c r="CQ124" i="24"/>
  <c r="CS124" i="24"/>
  <c r="CT124" i="24"/>
  <c r="CV124" i="24"/>
  <c r="CW124" i="24"/>
  <c r="CY124" i="24"/>
  <c r="CZ124" i="24"/>
  <c r="DE124" i="24"/>
  <c r="DF124" i="24"/>
  <c r="DH124" i="24"/>
  <c r="DI124" i="24"/>
  <c r="DK124" i="24"/>
  <c r="DL124" i="24"/>
  <c r="DN124" i="24"/>
  <c r="DO124" i="24"/>
  <c r="EI124" i="24"/>
  <c r="EJ124" i="24"/>
  <c r="EL124" i="24"/>
  <c r="EM124" i="24"/>
  <c r="EO124" i="24"/>
  <c r="EP124" i="24"/>
  <c r="ER124" i="24"/>
  <c r="ES124" i="24"/>
  <c r="EX124" i="24"/>
  <c r="EY124" i="24"/>
  <c r="FA124" i="24"/>
  <c r="FB124" i="24"/>
  <c r="FD124" i="24"/>
  <c r="FE124" i="24"/>
  <c r="FG124" i="24"/>
  <c r="FH124" i="24"/>
  <c r="FM124" i="24"/>
  <c r="FN124" i="24"/>
  <c r="FP124" i="24"/>
  <c r="FQ124" i="24"/>
  <c r="FS124" i="24"/>
  <c r="FT124" i="24"/>
  <c r="FV124" i="24"/>
  <c r="FW124" i="24"/>
  <c r="GB124" i="24"/>
  <c r="GC124" i="24"/>
  <c r="GE124" i="24"/>
  <c r="GF124" i="24"/>
  <c r="GH124" i="24"/>
  <c r="GI124" i="24"/>
  <c r="GK124" i="24"/>
  <c r="GL124" i="24"/>
  <c r="GT124" i="24"/>
  <c r="GV124" i="24"/>
  <c r="GW124" i="24"/>
  <c r="GY124" i="24"/>
  <c r="GZ124" i="24"/>
  <c r="HB124" i="24"/>
  <c r="HC124" i="24"/>
  <c r="HE124" i="24"/>
  <c r="HF124" i="24"/>
  <c r="HN124" i="24"/>
  <c r="HR124" i="24"/>
  <c r="HS124" i="24"/>
  <c r="HU124" i="24"/>
  <c r="HV124" i="24"/>
  <c r="HX124" i="24"/>
  <c r="HY124" i="24"/>
  <c r="IA124" i="24"/>
  <c r="IB124" i="24"/>
  <c r="ID124" i="24"/>
  <c r="IE124" i="24"/>
  <c r="IH124" i="24"/>
  <c r="II124" i="24"/>
  <c r="IK124" i="24"/>
  <c r="IL124" i="24"/>
  <c r="IQ124" i="24"/>
  <c r="IU124" i="24"/>
  <c r="IV124" i="24"/>
  <c r="IX124" i="24"/>
  <c r="IY124" i="24"/>
  <c r="JA124" i="24"/>
  <c r="JB124" i="24"/>
  <c r="JE124" i="24"/>
  <c r="JF124" i="24"/>
  <c r="JG124" i="24"/>
  <c r="JI124" i="24"/>
  <c r="JJ124" i="24"/>
  <c r="JK124" i="24"/>
  <c r="JM124" i="24"/>
  <c r="JN124" i="24"/>
  <c r="JO124" i="24"/>
  <c r="JQ124" i="24"/>
  <c r="JR124" i="24"/>
  <c r="JS124" i="24"/>
  <c r="JU124" i="24"/>
  <c r="JV124" i="24"/>
  <c r="JW124" i="24"/>
  <c r="JY124" i="24"/>
  <c r="JZ124" i="24"/>
  <c r="KA124" i="24"/>
  <c r="KC124" i="24"/>
  <c r="KD124" i="24"/>
  <c r="KE124" i="24"/>
  <c r="KG124" i="24"/>
  <c r="KH124" i="24"/>
  <c r="KI124" i="24"/>
  <c r="KK124" i="24"/>
  <c r="KL124" i="24"/>
  <c r="KM124" i="24"/>
  <c r="KN124" i="24"/>
  <c r="KO124" i="24"/>
  <c r="KQ124" i="24"/>
  <c r="KR124" i="24"/>
  <c r="KX124" i="24"/>
  <c r="KY124" i="24"/>
  <c r="LB124" i="24"/>
  <c r="LC124" i="24"/>
  <c r="LD124" i="24"/>
  <c r="LF124" i="24"/>
  <c r="LG124" i="24"/>
  <c r="LH124" i="24"/>
  <c r="LJ124" i="24"/>
  <c r="LK124" i="24"/>
  <c r="LL124" i="24"/>
  <c r="LM124" i="24"/>
  <c r="LN124" i="24"/>
  <c r="LP124" i="24"/>
  <c r="LQ124" i="24"/>
  <c r="LS124" i="24"/>
  <c r="LT124" i="24"/>
  <c r="LZ124" i="24"/>
  <c r="MA124" i="24"/>
  <c r="MD124" i="24"/>
  <c r="ME124" i="24"/>
  <c r="MF124" i="24"/>
  <c r="MH124" i="24"/>
  <c r="MI124" i="24"/>
  <c r="MJ124" i="24"/>
  <c r="ML124" i="24"/>
  <c r="MM124" i="24"/>
  <c r="MN124" i="24"/>
  <c r="MO124" i="24"/>
  <c r="MP124" i="24"/>
  <c r="MR124" i="24"/>
  <c r="MS124" i="24"/>
  <c r="MU124" i="24"/>
  <c r="MV124" i="24"/>
  <c r="NF124" i="24"/>
  <c r="NH124" i="24"/>
  <c r="NI124" i="24"/>
  <c r="NJ124" i="24"/>
  <c r="NK124" i="24"/>
  <c r="NN124" i="24"/>
  <c r="NO124" i="24"/>
  <c r="NR124" i="24"/>
  <c r="NS124" i="24"/>
  <c r="OH124" i="24"/>
  <c r="OI124" i="24"/>
  <c r="OK124" i="24"/>
  <c r="OL124" i="24"/>
  <c r="ON124" i="24"/>
  <c r="OO124" i="24"/>
  <c r="OQ124" i="24"/>
  <c r="OR124" i="24"/>
  <c r="OT124" i="24"/>
  <c r="OU124" i="24"/>
  <c r="OW124" i="24"/>
  <c r="OX124" i="24"/>
  <c r="OZ124" i="24"/>
  <c r="PA124" i="24"/>
  <c r="PC124" i="24"/>
  <c r="PD124" i="24"/>
  <c r="PF124" i="24"/>
  <c r="PG124" i="24"/>
  <c r="PI124" i="24"/>
  <c r="PJ124" i="24"/>
  <c r="PL124" i="24"/>
  <c r="PM124" i="24"/>
  <c r="PR124" i="24"/>
  <c r="PT124" i="24"/>
  <c r="PU124" i="24"/>
  <c r="PW124" i="24"/>
  <c r="PX124" i="24"/>
  <c r="PZ124" i="24"/>
  <c r="QA124" i="24"/>
  <c r="QC124" i="24"/>
  <c r="QD124" i="24"/>
  <c r="QI124" i="24"/>
  <c r="BF125" i="24"/>
  <c r="BH125" i="24"/>
  <c r="BI125" i="24"/>
  <c r="BJ125" i="24"/>
  <c r="BL125" i="24"/>
  <c r="BM125" i="24"/>
  <c r="BO125" i="24"/>
  <c r="BP125" i="24"/>
  <c r="BR125" i="24"/>
  <c r="BS125" i="24"/>
  <c r="BU125" i="24"/>
  <c r="BV125" i="24"/>
  <c r="CA125" i="24"/>
  <c r="CB125" i="24"/>
  <c r="CD125" i="24"/>
  <c r="CE125" i="24"/>
  <c r="CG125" i="24"/>
  <c r="CH125" i="24"/>
  <c r="CJ125" i="24"/>
  <c r="CK125" i="24"/>
  <c r="CP125" i="24"/>
  <c r="CQ125" i="24"/>
  <c r="CS125" i="24"/>
  <c r="CT125" i="24"/>
  <c r="CV125" i="24"/>
  <c r="CW125" i="24"/>
  <c r="CY125" i="24"/>
  <c r="CZ125" i="24"/>
  <c r="DE125" i="24"/>
  <c r="DF125" i="24"/>
  <c r="DH125" i="24"/>
  <c r="DI125" i="24"/>
  <c r="DK125" i="24"/>
  <c r="DL125" i="24"/>
  <c r="DN125" i="24"/>
  <c r="DO125" i="24"/>
  <c r="EI125" i="24"/>
  <c r="EJ125" i="24"/>
  <c r="EL125" i="24"/>
  <c r="EM125" i="24"/>
  <c r="EO125" i="24"/>
  <c r="EP125" i="24"/>
  <c r="ER125" i="24"/>
  <c r="ES125" i="24"/>
  <c r="EX125" i="24"/>
  <c r="EY125" i="24"/>
  <c r="FA125" i="24"/>
  <c r="FB125" i="24"/>
  <c r="FD125" i="24"/>
  <c r="FE125" i="24"/>
  <c r="FG125" i="24"/>
  <c r="FH125" i="24"/>
  <c r="FM125" i="24"/>
  <c r="FN125" i="24"/>
  <c r="FP125" i="24"/>
  <c r="FQ125" i="24"/>
  <c r="FS125" i="24"/>
  <c r="FT125" i="24"/>
  <c r="FV125" i="24"/>
  <c r="FW125" i="24"/>
  <c r="GB125" i="24"/>
  <c r="GC125" i="24"/>
  <c r="GE125" i="24"/>
  <c r="GF125" i="24"/>
  <c r="GH125" i="24"/>
  <c r="GI125" i="24"/>
  <c r="GK125" i="24"/>
  <c r="GL125" i="24"/>
  <c r="GT125" i="24"/>
  <c r="GV125" i="24"/>
  <c r="GW125" i="24"/>
  <c r="GY125" i="24"/>
  <c r="GZ125" i="24"/>
  <c r="HB125" i="24"/>
  <c r="HC125" i="24"/>
  <c r="HE125" i="24"/>
  <c r="HF125" i="24"/>
  <c r="HN125" i="24"/>
  <c r="HR125" i="24"/>
  <c r="HS125" i="24"/>
  <c r="HU125" i="24"/>
  <c r="HV125" i="24"/>
  <c r="HX125" i="24"/>
  <c r="HY125" i="24"/>
  <c r="IA125" i="24"/>
  <c r="IB125" i="24"/>
  <c r="ID125" i="24"/>
  <c r="IE125" i="24"/>
  <c r="IH125" i="24"/>
  <c r="II125" i="24"/>
  <c r="IK125" i="24"/>
  <c r="IL125" i="24"/>
  <c r="IQ125" i="24"/>
  <c r="IU125" i="24"/>
  <c r="IV125" i="24"/>
  <c r="IX125" i="24"/>
  <c r="IY125" i="24"/>
  <c r="JA125" i="24"/>
  <c r="JB125" i="24"/>
  <c r="JE125" i="24"/>
  <c r="JF125" i="24"/>
  <c r="JG125" i="24"/>
  <c r="JI125" i="24"/>
  <c r="JJ125" i="24"/>
  <c r="JK125" i="24"/>
  <c r="JM125" i="24"/>
  <c r="JN125" i="24"/>
  <c r="JO125" i="24"/>
  <c r="JQ125" i="24"/>
  <c r="JR125" i="24"/>
  <c r="JS125" i="24"/>
  <c r="JU125" i="24"/>
  <c r="JV125" i="24"/>
  <c r="JW125" i="24"/>
  <c r="JY125" i="24"/>
  <c r="JZ125" i="24"/>
  <c r="KA125" i="24"/>
  <c r="KC125" i="24"/>
  <c r="KD125" i="24"/>
  <c r="KE125" i="24"/>
  <c r="KG125" i="24"/>
  <c r="KH125" i="24"/>
  <c r="KI125" i="24"/>
  <c r="KK125" i="24"/>
  <c r="KL125" i="24"/>
  <c r="KM125" i="24"/>
  <c r="KN125" i="24"/>
  <c r="KO125" i="24"/>
  <c r="KQ125" i="24"/>
  <c r="KR125" i="24"/>
  <c r="KX125" i="24"/>
  <c r="KY125" i="24"/>
  <c r="LB125" i="24"/>
  <c r="LC125" i="24"/>
  <c r="LD125" i="24"/>
  <c r="LF125" i="24"/>
  <c r="LG125" i="24"/>
  <c r="LH125" i="24"/>
  <c r="LJ125" i="24"/>
  <c r="LK125" i="24"/>
  <c r="LL125" i="24"/>
  <c r="LM125" i="24"/>
  <c r="LN125" i="24"/>
  <c r="LP125" i="24"/>
  <c r="LQ125" i="24"/>
  <c r="LS125" i="24"/>
  <c r="LT125" i="24"/>
  <c r="LZ125" i="24"/>
  <c r="MA125" i="24"/>
  <c r="MD125" i="24"/>
  <c r="ME125" i="24"/>
  <c r="MF125" i="24"/>
  <c r="MH125" i="24"/>
  <c r="MI125" i="24"/>
  <c r="MJ125" i="24"/>
  <c r="ML125" i="24"/>
  <c r="MM125" i="24"/>
  <c r="MN125" i="24"/>
  <c r="MO125" i="24"/>
  <c r="MP125" i="24"/>
  <c r="MR125" i="24"/>
  <c r="MS125" i="24"/>
  <c r="MU125" i="24"/>
  <c r="MV125" i="24"/>
  <c r="NF125" i="24"/>
  <c r="NH125" i="24"/>
  <c r="NI125" i="24"/>
  <c r="NJ125" i="24"/>
  <c r="NK125" i="24"/>
  <c r="NN125" i="24"/>
  <c r="NO125" i="24"/>
  <c r="NR125" i="24"/>
  <c r="NS125" i="24"/>
  <c r="OH125" i="24"/>
  <c r="OI125" i="24"/>
  <c r="OK125" i="24"/>
  <c r="OL125" i="24"/>
  <c r="ON125" i="24"/>
  <c r="OO125" i="24"/>
  <c r="OQ125" i="24"/>
  <c r="OR125" i="24"/>
  <c r="OT125" i="24"/>
  <c r="OU125" i="24"/>
  <c r="OW125" i="24"/>
  <c r="OX125" i="24"/>
  <c r="OZ125" i="24"/>
  <c r="PA125" i="24"/>
  <c r="PC125" i="24"/>
  <c r="PD125" i="24"/>
  <c r="PF125" i="24"/>
  <c r="PG125" i="24"/>
  <c r="PI125" i="24"/>
  <c r="PJ125" i="24"/>
  <c r="PL125" i="24"/>
  <c r="PM125" i="24"/>
  <c r="PR125" i="24"/>
  <c r="PT125" i="24"/>
  <c r="PU125" i="24"/>
  <c r="PW125" i="24"/>
  <c r="PX125" i="24"/>
  <c r="PZ125" i="24"/>
  <c r="QA125" i="24"/>
  <c r="QC125" i="24"/>
  <c r="QD125" i="24"/>
  <c r="QI125" i="24"/>
  <c r="BF126" i="24"/>
  <c r="BH126" i="24"/>
  <c r="BI126" i="24"/>
  <c r="BJ126" i="24"/>
  <c r="BL126" i="24"/>
  <c r="BM126" i="24"/>
  <c r="BO126" i="24"/>
  <c r="BP126" i="24"/>
  <c r="BR126" i="24"/>
  <c r="BS126" i="24"/>
  <c r="BU126" i="24"/>
  <c r="BV126" i="24"/>
  <c r="CA126" i="24"/>
  <c r="CB126" i="24"/>
  <c r="CD126" i="24"/>
  <c r="CE126" i="24"/>
  <c r="CG126" i="24"/>
  <c r="CH126" i="24"/>
  <c r="CJ126" i="24"/>
  <c r="CK126" i="24"/>
  <c r="CP126" i="24"/>
  <c r="CQ126" i="24"/>
  <c r="CS126" i="24"/>
  <c r="CT126" i="24"/>
  <c r="CV126" i="24"/>
  <c r="CW126" i="24"/>
  <c r="CY126" i="24"/>
  <c r="CZ126" i="24"/>
  <c r="DE126" i="24"/>
  <c r="DF126" i="24"/>
  <c r="DH126" i="24"/>
  <c r="DI126" i="24"/>
  <c r="DK126" i="24"/>
  <c r="DL126" i="24"/>
  <c r="DN126" i="24"/>
  <c r="DO126" i="24"/>
  <c r="EI126" i="24"/>
  <c r="EJ126" i="24"/>
  <c r="EL126" i="24"/>
  <c r="EM126" i="24"/>
  <c r="EO126" i="24"/>
  <c r="EP126" i="24"/>
  <c r="ER126" i="24"/>
  <c r="ES126" i="24"/>
  <c r="EX126" i="24"/>
  <c r="EY126" i="24"/>
  <c r="FA126" i="24"/>
  <c r="FB126" i="24"/>
  <c r="FD126" i="24"/>
  <c r="FE126" i="24"/>
  <c r="FG126" i="24"/>
  <c r="FH126" i="24"/>
  <c r="FM126" i="24"/>
  <c r="FN126" i="24"/>
  <c r="FP126" i="24"/>
  <c r="FQ126" i="24"/>
  <c r="FS126" i="24"/>
  <c r="FT126" i="24"/>
  <c r="FV126" i="24"/>
  <c r="FW126" i="24"/>
  <c r="GB126" i="24"/>
  <c r="GC126" i="24"/>
  <c r="GE126" i="24"/>
  <c r="GF126" i="24"/>
  <c r="GH126" i="24"/>
  <c r="GI126" i="24"/>
  <c r="GK126" i="24"/>
  <c r="GL126" i="24"/>
  <c r="GT126" i="24"/>
  <c r="GV126" i="24"/>
  <c r="GW126" i="24"/>
  <c r="GY126" i="24"/>
  <c r="GZ126" i="24"/>
  <c r="HB126" i="24"/>
  <c r="HC126" i="24"/>
  <c r="HE126" i="24"/>
  <c r="HF126" i="24"/>
  <c r="HN126" i="24"/>
  <c r="HR126" i="24"/>
  <c r="HS126" i="24"/>
  <c r="HU126" i="24"/>
  <c r="HV126" i="24"/>
  <c r="HX126" i="24"/>
  <c r="HY126" i="24"/>
  <c r="IA126" i="24"/>
  <c r="IB126" i="24"/>
  <c r="ID126" i="24"/>
  <c r="IE126" i="24"/>
  <c r="IH126" i="24"/>
  <c r="II126" i="24"/>
  <c r="IK126" i="24"/>
  <c r="IL126" i="24"/>
  <c r="IQ126" i="24"/>
  <c r="IU126" i="24"/>
  <c r="IV126" i="24"/>
  <c r="IX126" i="24"/>
  <c r="IY126" i="24"/>
  <c r="JA126" i="24"/>
  <c r="JB126" i="24"/>
  <c r="JE126" i="24"/>
  <c r="JF126" i="24"/>
  <c r="JG126" i="24"/>
  <c r="JI126" i="24"/>
  <c r="JJ126" i="24"/>
  <c r="JK126" i="24"/>
  <c r="JM126" i="24"/>
  <c r="JN126" i="24"/>
  <c r="JO126" i="24"/>
  <c r="JQ126" i="24"/>
  <c r="JR126" i="24"/>
  <c r="JS126" i="24"/>
  <c r="JU126" i="24"/>
  <c r="JV126" i="24"/>
  <c r="JW126" i="24"/>
  <c r="JY126" i="24"/>
  <c r="JZ126" i="24"/>
  <c r="KA126" i="24"/>
  <c r="KC126" i="24"/>
  <c r="KD126" i="24"/>
  <c r="KE126" i="24"/>
  <c r="KG126" i="24"/>
  <c r="KH126" i="24"/>
  <c r="KI126" i="24"/>
  <c r="KK126" i="24"/>
  <c r="KL126" i="24"/>
  <c r="KM126" i="24"/>
  <c r="KN126" i="24"/>
  <c r="KO126" i="24"/>
  <c r="KQ126" i="24"/>
  <c r="KR126" i="24"/>
  <c r="KX126" i="24"/>
  <c r="KY126" i="24"/>
  <c r="LB126" i="24"/>
  <c r="LC126" i="24"/>
  <c r="LD126" i="24"/>
  <c r="LF126" i="24"/>
  <c r="LG126" i="24"/>
  <c r="LH126" i="24"/>
  <c r="LJ126" i="24"/>
  <c r="LK126" i="24"/>
  <c r="LL126" i="24"/>
  <c r="LM126" i="24"/>
  <c r="LN126" i="24"/>
  <c r="LP126" i="24"/>
  <c r="LQ126" i="24"/>
  <c r="LS126" i="24"/>
  <c r="LT126" i="24"/>
  <c r="LZ126" i="24"/>
  <c r="MA126" i="24"/>
  <c r="MD126" i="24"/>
  <c r="ME126" i="24"/>
  <c r="MF126" i="24"/>
  <c r="MH126" i="24"/>
  <c r="MI126" i="24"/>
  <c r="MJ126" i="24"/>
  <c r="ML126" i="24"/>
  <c r="MM126" i="24"/>
  <c r="MN126" i="24"/>
  <c r="MO126" i="24"/>
  <c r="MP126" i="24"/>
  <c r="MR126" i="24"/>
  <c r="MS126" i="24"/>
  <c r="MU126" i="24"/>
  <c r="MV126" i="24"/>
  <c r="NF126" i="24"/>
  <c r="NH126" i="24"/>
  <c r="NI126" i="24"/>
  <c r="NJ126" i="24"/>
  <c r="NK126" i="24"/>
  <c r="NN126" i="24"/>
  <c r="NO126" i="24"/>
  <c r="NR126" i="24"/>
  <c r="NS126" i="24"/>
  <c r="OH126" i="24"/>
  <c r="OI126" i="24"/>
  <c r="OK126" i="24"/>
  <c r="OL126" i="24"/>
  <c r="ON126" i="24"/>
  <c r="OO126" i="24"/>
  <c r="OQ126" i="24"/>
  <c r="OR126" i="24"/>
  <c r="OT126" i="24"/>
  <c r="OU126" i="24"/>
  <c r="OW126" i="24"/>
  <c r="OX126" i="24"/>
  <c r="OZ126" i="24"/>
  <c r="PA126" i="24"/>
  <c r="PC126" i="24"/>
  <c r="PD126" i="24"/>
  <c r="PF126" i="24"/>
  <c r="PG126" i="24"/>
  <c r="PI126" i="24"/>
  <c r="PJ126" i="24"/>
  <c r="PL126" i="24"/>
  <c r="PM126" i="24"/>
  <c r="PR126" i="24"/>
  <c r="PT126" i="24"/>
  <c r="PU126" i="24"/>
  <c r="PW126" i="24"/>
  <c r="PX126" i="24"/>
  <c r="PZ126" i="24"/>
  <c r="QA126" i="24"/>
  <c r="QC126" i="24"/>
  <c r="QD126" i="24"/>
  <c r="QI126" i="24"/>
  <c r="BF127" i="24"/>
  <c r="BH127" i="24"/>
  <c r="BI127" i="24"/>
  <c r="BJ127" i="24"/>
  <c r="BL127" i="24"/>
  <c r="BM127" i="24"/>
  <c r="BO127" i="24"/>
  <c r="BP127" i="24"/>
  <c r="BR127" i="24"/>
  <c r="BS127" i="24"/>
  <c r="BU127" i="24"/>
  <c r="BV127" i="24"/>
  <c r="CA127" i="24"/>
  <c r="CB127" i="24"/>
  <c r="CD127" i="24"/>
  <c r="CE127" i="24"/>
  <c r="CG127" i="24"/>
  <c r="CH127" i="24"/>
  <c r="CJ127" i="24"/>
  <c r="CK127" i="24"/>
  <c r="CP127" i="24"/>
  <c r="CQ127" i="24"/>
  <c r="CS127" i="24"/>
  <c r="CT127" i="24"/>
  <c r="CV127" i="24"/>
  <c r="CW127" i="24"/>
  <c r="CY127" i="24"/>
  <c r="CZ127" i="24"/>
  <c r="DE127" i="24"/>
  <c r="DF127" i="24"/>
  <c r="DH127" i="24"/>
  <c r="DI127" i="24"/>
  <c r="DK127" i="24"/>
  <c r="DL127" i="24"/>
  <c r="DN127" i="24"/>
  <c r="DO127" i="24"/>
  <c r="EI127" i="24"/>
  <c r="EJ127" i="24"/>
  <c r="EL127" i="24"/>
  <c r="EM127" i="24"/>
  <c r="EO127" i="24"/>
  <c r="EP127" i="24"/>
  <c r="ER127" i="24"/>
  <c r="ES127" i="24"/>
  <c r="EX127" i="24"/>
  <c r="EY127" i="24"/>
  <c r="FA127" i="24"/>
  <c r="FB127" i="24"/>
  <c r="FD127" i="24"/>
  <c r="FE127" i="24"/>
  <c r="FG127" i="24"/>
  <c r="FH127" i="24"/>
  <c r="FM127" i="24"/>
  <c r="FN127" i="24"/>
  <c r="FP127" i="24"/>
  <c r="FQ127" i="24"/>
  <c r="FS127" i="24"/>
  <c r="FT127" i="24"/>
  <c r="FV127" i="24"/>
  <c r="FW127" i="24"/>
  <c r="GB127" i="24"/>
  <c r="GC127" i="24"/>
  <c r="GE127" i="24"/>
  <c r="GF127" i="24"/>
  <c r="GH127" i="24"/>
  <c r="GI127" i="24"/>
  <c r="GK127" i="24"/>
  <c r="GL127" i="24"/>
  <c r="GT127" i="24"/>
  <c r="GV127" i="24"/>
  <c r="GW127" i="24"/>
  <c r="GY127" i="24"/>
  <c r="GZ127" i="24"/>
  <c r="HB127" i="24"/>
  <c r="HC127" i="24"/>
  <c r="HE127" i="24"/>
  <c r="HF127" i="24"/>
  <c r="HN127" i="24"/>
  <c r="HR127" i="24"/>
  <c r="HS127" i="24"/>
  <c r="HU127" i="24"/>
  <c r="HV127" i="24"/>
  <c r="HX127" i="24"/>
  <c r="HY127" i="24"/>
  <c r="IA127" i="24"/>
  <c r="IB127" i="24"/>
  <c r="ID127" i="24"/>
  <c r="IE127" i="24"/>
  <c r="IH127" i="24"/>
  <c r="II127" i="24"/>
  <c r="IK127" i="24"/>
  <c r="IL127" i="24"/>
  <c r="IQ127" i="24"/>
  <c r="IU127" i="24"/>
  <c r="IV127" i="24"/>
  <c r="IX127" i="24"/>
  <c r="IY127" i="24"/>
  <c r="JA127" i="24"/>
  <c r="JB127" i="24"/>
  <c r="JE127" i="24"/>
  <c r="JF127" i="24"/>
  <c r="JG127" i="24"/>
  <c r="JI127" i="24"/>
  <c r="JJ127" i="24"/>
  <c r="JK127" i="24"/>
  <c r="JM127" i="24"/>
  <c r="JN127" i="24"/>
  <c r="JO127" i="24"/>
  <c r="JQ127" i="24"/>
  <c r="JR127" i="24"/>
  <c r="JS127" i="24"/>
  <c r="JU127" i="24"/>
  <c r="JV127" i="24"/>
  <c r="JW127" i="24"/>
  <c r="JY127" i="24"/>
  <c r="JZ127" i="24"/>
  <c r="KA127" i="24"/>
  <c r="KC127" i="24"/>
  <c r="KD127" i="24"/>
  <c r="KE127" i="24"/>
  <c r="KG127" i="24"/>
  <c r="KH127" i="24"/>
  <c r="KI127" i="24"/>
  <c r="KK127" i="24"/>
  <c r="KL127" i="24"/>
  <c r="KM127" i="24"/>
  <c r="KN127" i="24"/>
  <c r="KO127" i="24"/>
  <c r="KQ127" i="24"/>
  <c r="KR127" i="24"/>
  <c r="KX127" i="24"/>
  <c r="KY127" i="24"/>
  <c r="LB127" i="24"/>
  <c r="LC127" i="24"/>
  <c r="LD127" i="24"/>
  <c r="LF127" i="24"/>
  <c r="LG127" i="24"/>
  <c r="LH127" i="24"/>
  <c r="LJ127" i="24"/>
  <c r="LK127" i="24"/>
  <c r="LL127" i="24"/>
  <c r="LM127" i="24"/>
  <c r="LN127" i="24"/>
  <c r="LP127" i="24"/>
  <c r="LQ127" i="24"/>
  <c r="LS127" i="24"/>
  <c r="LT127" i="24"/>
  <c r="LZ127" i="24"/>
  <c r="MA127" i="24"/>
  <c r="MD127" i="24"/>
  <c r="ME127" i="24"/>
  <c r="MF127" i="24"/>
  <c r="MH127" i="24"/>
  <c r="MI127" i="24"/>
  <c r="MJ127" i="24"/>
  <c r="ML127" i="24"/>
  <c r="MM127" i="24"/>
  <c r="MN127" i="24"/>
  <c r="MO127" i="24"/>
  <c r="MP127" i="24"/>
  <c r="MR127" i="24"/>
  <c r="MS127" i="24"/>
  <c r="MU127" i="24"/>
  <c r="MV127" i="24"/>
  <c r="NF127" i="24"/>
  <c r="NH127" i="24"/>
  <c r="NI127" i="24"/>
  <c r="NJ127" i="24"/>
  <c r="NK127" i="24"/>
  <c r="NN127" i="24"/>
  <c r="NO127" i="24"/>
  <c r="NR127" i="24"/>
  <c r="NS127" i="24"/>
  <c r="OH127" i="24"/>
  <c r="OI127" i="24"/>
  <c r="OK127" i="24"/>
  <c r="OL127" i="24"/>
  <c r="ON127" i="24"/>
  <c r="OO127" i="24"/>
  <c r="OQ127" i="24"/>
  <c r="OR127" i="24"/>
  <c r="OT127" i="24"/>
  <c r="OU127" i="24"/>
  <c r="OW127" i="24"/>
  <c r="OX127" i="24"/>
  <c r="OZ127" i="24"/>
  <c r="PA127" i="24"/>
  <c r="PC127" i="24"/>
  <c r="PD127" i="24"/>
  <c r="PF127" i="24"/>
  <c r="PG127" i="24"/>
  <c r="PI127" i="24"/>
  <c r="PJ127" i="24"/>
  <c r="PL127" i="24"/>
  <c r="PM127" i="24"/>
  <c r="PR127" i="24"/>
  <c r="PT127" i="24"/>
  <c r="PU127" i="24"/>
  <c r="PW127" i="24"/>
  <c r="PX127" i="24"/>
  <c r="PZ127" i="24"/>
  <c r="QA127" i="24"/>
  <c r="QC127" i="24"/>
  <c r="QD127" i="24"/>
  <c r="QI127" i="24"/>
  <c r="BF128" i="24"/>
  <c r="BH128" i="24"/>
  <c r="BI128" i="24"/>
  <c r="BJ128" i="24"/>
  <c r="BL128" i="24"/>
  <c r="BM128" i="24"/>
  <c r="BO128" i="24"/>
  <c r="BP128" i="24"/>
  <c r="BR128" i="24"/>
  <c r="BS128" i="24"/>
  <c r="BU128" i="24"/>
  <c r="BV128" i="24"/>
  <c r="CA128" i="24"/>
  <c r="CB128" i="24"/>
  <c r="CD128" i="24"/>
  <c r="CE128" i="24"/>
  <c r="CG128" i="24"/>
  <c r="CH128" i="24"/>
  <c r="CJ128" i="24"/>
  <c r="CK128" i="24"/>
  <c r="CP128" i="24"/>
  <c r="CQ128" i="24"/>
  <c r="CS128" i="24"/>
  <c r="CT128" i="24"/>
  <c r="CV128" i="24"/>
  <c r="CW128" i="24"/>
  <c r="CY128" i="24"/>
  <c r="CZ128" i="24"/>
  <c r="DE128" i="24"/>
  <c r="DF128" i="24"/>
  <c r="DH128" i="24"/>
  <c r="DI128" i="24"/>
  <c r="DK128" i="24"/>
  <c r="DL128" i="24"/>
  <c r="DN128" i="24"/>
  <c r="DO128" i="24"/>
  <c r="EI128" i="24"/>
  <c r="EJ128" i="24"/>
  <c r="EL128" i="24"/>
  <c r="EM128" i="24"/>
  <c r="EO128" i="24"/>
  <c r="EP128" i="24"/>
  <c r="ER128" i="24"/>
  <c r="ES128" i="24"/>
  <c r="EX128" i="24"/>
  <c r="EY128" i="24"/>
  <c r="FA128" i="24"/>
  <c r="FB128" i="24"/>
  <c r="FD128" i="24"/>
  <c r="FE128" i="24"/>
  <c r="FG128" i="24"/>
  <c r="FH128" i="24"/>
  <c r="FM128" i="24"/>
  <c r="FN128" i="24"/>
  <c r="FP128" i="24"/>
  <c r="FQ128" i="24"/>
  <c r="FS128" i="24"/>
  <c r="FT128" i="24"/>
  <c r="FV128" i="24"/>
  <c r="FW128" i="24"/>
  <c r="GB128" i="24"/>
  <c r="GC128" i="24"/>
  <c r="GE128" i="24"/>
  <c r="GF128" i="24"/>
  <c r="GH128" i="24"/>
  <c r="GI128" i="24"/>
  <c r="GK128" i="24"/>
  <c r="GL128" i="24"/>
  <c r="GT128" i="24"/>
  <c r="GV128" i="24"/>
  <c r="GW128" i="24"/>
  <c r="GY128" i="24"/>
  <c r="GZ128" i="24"/>
  <c r="HB128" i="24"/>
  <c r="HC128" i="24"/>
  <c r="HE128" i="24"/>
  <c r="HF128" i="24"/>
  <c r="HN128" i="24"/>
  <c r="HR128" i="24"/>
  <c r="HS128" i="24"/>
  <c r="HU128" i="24"/>
  <c r="HV128" i="24"/>
  <c r="HX128" i="24"/>
  <c r="HY128" i="24"/>
  <c r="IA128" i="24"/>
  <c r="IB128" i="24"/>
  <c r="ID128" i="24"/>
  <c r="IE128" i="24"/>
  <c r="IH128" i="24"/>
  <c r="II128" i="24"/>
  <c r="IK128" i="24"/>
  <c r="IL128" i="24"/>
  <c r="IQ128" i="24"/>
  <c r="IU128" i="24"/>
  <c r="IV128" i="24"/>
  <c r="IX128" i="24"/>
  <c r="IY128" i="24"/>
  <c r="JA128" i="24"/>
  <c r="JB128" i="24"/>
  <c r="JE128" i="24"/>
  <c r="JF128" i="24"/>
  <c r="JG128" i="24"/>
  <c r="JI128" i="24"/>
  <c r="JJ128" i="24"/>
  <c r="JK128" i="24"/>
  <c r="JM128" i="24"/>
  <c r="JN128" i="24"/>
  <c r="JO128" i="24"/>
  <c r="JQ128" i="24"/>
  <c r="JR128" i="24"/>
  <c r="JS128" i="24"/>
  <c r="JU128" i="24"/>
  <c r="JV128" i="24"/>
  <c r="JW128" i="24"/>
  <c r="JY128" i="24"/>
  <c r="JZ128" i="24"/>
  <c r="KA128" i="24"/>
  <c r="KC128" i="24"/>
  <c r="KD128" i="24"/>
  <c r="KE128" i="24"/>
  <c r="KG128" i="24"/>
  <c r="KH128" i="24"/>
  <c r="KI128" i="24"/>
  <c r="KK128" i="24"/>
  <c r="KL128" i="24"/>
  <c r="KM128" i="24"/>
  <c r="KN128" i="24"/>
  <c r="KO128" i="24"/>
  <c r="KQ128" i="24"/>
  <c r="KR128" i="24"/>
  <c r="KX128" i="24"/>
  <c r="KY128" i="24"/>
  <c r="LB128" i="24"/>
  <c r="LC128" i="24"/>
  <c r="LD128" i="24"/>
  <c r="LF128" i="24"/>
  <c r="LG128" i="24"/>
  <c r="LH128" i="24"/>
  <c r="LJ128" i="24"/>
  <c r="LK128" i="24"/>
  <c r="LL128" i="24"/>
  <c r="LM128" i="24"/>
  <c r="LN128" i="24"/>
  <c r="LP128" i="24"/>
  <c r="LQ128" i="24"/>
  <c r="LS128" i="24"/>
  <c r="LT128" i="24"/>
  <c r="LZ128" i="24"/>
  <c r="MA128" i="24"/>
  <c r="MD128" i="24"/>
  <c r="ME128" i="24"/>
  <c r="MF128" i="24"/>
  <c r="MH128" i="24"/>
  <c r="MI128" i="24"/>
  <c r="MJ128" i="24"/>
  <c r="ML128" i="24"/>
  <c r="MM128" i="24"/>
  <c r="MN128" i="24"/>
  <c r="MO128" i="24"/>
  <c r="MP128" i="24"/>
  <c r="MR128" i="24"/>
  <c r="MS128" i="24"/>
  <c r="MU128" i="24"/>
  <c r="MV128" i="24"/>
  <c r="NF128" i="24"/>
  <c r="NH128" i="24"/>
  <c r="NI128" i="24"/>
  <c r="NJ128" i="24"/>
  <c r="NK128" i="24"/>
  <c r="NN128" i="24"/>
  <c r="NO128" i="24"/>
  <c r="NR128" i="24"/>
  <c r="NS128" i="24"/>
  <c r="OH128" i="24"/>
  <c r="OI128" i="24"/>
  <c r="OK128" i="24"/>
  <c r="OL128" i="24"/>
  <c r="ON128" i="24"/>
  <c r="OO128" i="24"/>
  <c r="OQ128" i="24"/>
  <c r="OR128" i="24"/>
  <c r="OT128" i="24"/>
  <c r="OU128" i="24"/>
  <c r="OW128" i="24"/>
  <c r="OX128" i="24"/>
  <c r="OZ128" i="24"/>
  <c r="PA128" i="24"/>
  <c r="PC128" i="24"/>
  <c r="PD128" i="24"/>
  <c r="PF128" i="24"/>
  <c r="PG128" i="24"/>
  <c r="PI128" i="24"/>
  <c r="PJ128" i="24"/>
  <c r="PL128" i="24"/>
  <c r="PM128" i="24"/>
  <c r="PR128" i="24"/>
  <c r="PT128" i="24"/>
  <c r="PU128" i="24"/>
  <c r="PW128" i="24"/>
  <c r="PX128" i="24"/>
  <c r="PZ128" i="24"/>
  <c r="QA128" i="24"/>
  <c r="QC128" i="24"/>
  <c r="QD128" i="24"/>
  <c r="QI128" i="24"/>
  <c r="BF129" i="24"/>
  <c r="BH129" i="24"/>
  <c r="BI129" i="24"/>
  <c r="BJ129" i="24"/>
  <c r="BL129" i="24"/>
  <c r="BM129" i="24"/>
  <c r="BO129" i="24"/>
  <c r="BP129" i="24"/>
  <c r="BR129" i="24"/>
  <c r="BS129" i="24"/>
  <c r="BU129" i="24"/>
  <c r="BV129" i="24"/>
  <c r="CA129" i="24"/>
  <c r="CB129" i="24"/>
  <c r="CD129" i="24"/>
  <c r="CE129" i="24"/>
  <c r="CG129" i="24"/>
  <c r="CH129" i="24"/>
  <c r="CJ129" i="24"/>
  <c r="CK129" i="24"/>
  <c r="CP129" i="24"/>
  <c r="CQ129" i="24"/>
  <c r="CS129" i="24"/>
  <c r="CT129" i="24"/>
  <c r="CV129" i="24"/>
  <c r="CW129" i="24"/>
  <c r="CY129" i="24"/>
  <c r="CZ129" i="24"/>
  <c r="DE129" i="24"/>
  <c r="DF129" i="24"/>
  <c r="DH129" i="24"/>
  <c r="DI129" i="24"/>
  <c r="DK129" i="24"/>
  <c r="DL129" i="24"/>
  <c r="DN129" i="24"/>
  <c r="DO129" i="24"/>
  <c r="EI129" i="24"/>
  <c r="EJ129" i="24"/>
  <c r="EL129" i="24"/>
  <c r="EM129" i="24"/>
  <c r="EO129" i="24"/>
  <c r="EP129" i="24"/>
  <c r="ER129" i="24"/>
  <c r="ES129" i="24"/>
  <c r="EX129" i="24"/>
  <c r="EY129" i="24"/>
  <c r="FA129" i="24"/>
  <c r="FB129" i="24"/>
  <c r="FD129" i="24"/>
  <c r="FE129" i="24"/>
  <c r="FG129" i="24"/>
  <c r="FH129" i="24"/>
  <c r="FM129" i="24"/>
  <c r="FN129" i="24"/>
  <c r="FP129" i="24"/>
  <c r="FQ129" i="24"/>
  <c r="FS129" i="24"/>
  <c r="FT129" i="24"/>
  <c r="FV129" i="24"/>
  <c r="FW129" i="24"/>
  <c r="GB129" i="24"/>
  <c r="GC129" i="24"/>
  <c r="GE129" i="24"/>
  <c r="GF129" i="24"/>
  <c r="GH129" i="24"/>
  <c r="GI129" i="24"/>
  <c r="GK129" i="24"/>
  <c r="GL129" i="24"/>
  <c r="GT129" i="24"/>
  <c r="GV129" i="24"/>
  <c r="GW129" i="24"/>
  <c r="GY129" i="24"/>
  <c r="GZ129" i="24"/>
  <c r="HB129" i="24"/>
  <c r="HC129" i="24"/>
  <c r="HE129" i="24"/>
  <c r="HF129" i="24"/>
  <c r="HN129" i="24"/>
  <c r="HR129" i="24"/>
  <c r="HS129" i="24"/>
  <c r="HU129" i="24"/>
  <c r="HV129" i="24"/>
  <c r="HX129" i="24"/>
  <c r="HY129" i="24"/>
  <c r="IA129" i="24"/>
  <c r="IB129" i="24"/>
  <c r="ID129" i="24"/>
  <c r="IE129" i="24"/>
  <c r="IH129" i="24"/>
  <c r="II129" i="24"/>
  <c r="IK129" i="24"/>
  <c r="IL129" i="24"/>
  <c r="IQ129" i="24"/>
  <c r="IU129" i="24"/>
  <c r="IV129" i="24"/>
  <c r="IX129" i="24"/>
  <c r="IY129" i="24"/>
  <c r="JA129" i="24"/>
  <c r="JB129" i="24"/>
  <c r="JE129" i="24"/>
  <c r="JF129" i="24"/>
  <c r="JG129" i="24"/>
  <c r="JI129" i="24"/>
  <c r="JJ129" i="24"/>
  <c r="JK129" i="24"/>
  <c r="JM129" i="24"/>
  <c r="JN129" i="24"/>
  <c r="JO129" i="24"/>
  <c r="JQ129" i="24"/>
  <c r="JR129" i="24"/>
  <c r="JS129" i="24"/>
  <c r="JU129" i="24"/>
  <c r="JV129" i="24"/>
  <c r="JW129" i="24"/>
  <c r="JY129" i="24"/>
  <c r="JZ129" i="24"/>
  <c r="KA129" i="24"/>
  <c r="KC129" i="24"/>
  <c r="KD129" i="24"/>
  <c r="KE129" i="24"/>
  <c r="KG129" i="24"/>
  <c r="KH129" i="24"/>
  <c r="KI129" i="24"/>
  <c r="KK129" i="24"/>
  <c r="KL129" i="24"/>
  <c r="KM129" i="24"/>
  <c r="KN129" i="24"/>
  <c r="KO129" i="24"/>
  <c r="KQ129" i="24"/>
  <c r="KR129" i="24"/>
  <c r="KX129" i="24"/>
  <c r="KY129" i="24"/>
  <c r="LB129" i="24"/>
  <c r="LC129" i="24"/>
  <c r="LD129" i="24"/>
  <c r="LF129" i="24"/>
  <c r="LG129" i="24"/>
  <c r="LH129" i="24"/>
  <c r="LJ129" i="24"/>
  <c r="LK129" i="24"/>
  <c r="LL129" i="24"/>
  <c r="LM129" i="24"/>
  <c r="LN129" i="24"/>
  <c r="LP129" i="24"/>
  <c r="LQ129" i="24"/>
  <c r="LS129" i="24"/>
  <c r="LT129" i="24"/>
  <c r="LZ129" i="24"/>
  <c r="MA129" i="24"/>
  <c r="MD129" i="24"/>
  <c r="ME129" i="24"/>
  <c r="MF129" i="24"/>
  <c r="MH129" i="24"/>
  <c r="MI129" i="24"/>
  <c r="MJ129" i="24"/>
  <c r="ML129" i="24"/>
  <c r="MM129" i="24"/>
  <c r="MN129" i="24"/>
  <c r="MO129" i="24"/>
  <c r="MP129" i="24"/>
  <c r="MR129" i="24"/>
  <c r="MS129" i="24"/>
  <c r="MU129" i="24"/>
  <c r="MV129" i="24"/>
  <c r="NF129" i="24"/>
  <c r="NH129" i="24"/>
  <c r="NI129" i="24"/>
  <c r="NJ129" i="24"/>
  <c r="NK129" i="24"/>
  <c r="NN129" i="24"/>
  <c r="NO129" i="24"/>
  <c r="NR129" i="24"/>
  <c r="NS129" i="24"/>
  <c r="OH129" i="24"/>
  <c r="OI129" i="24"/>
  <c r="OK129" i="24"/>
  <c r="OL129" i="24"/>
  <c r="ON129" i="24"/>
  <c r="OO129" i="24"/>
  <c r="OQ129" i="24"/>
  <c r="OR129" i="24"/>
  <c r="OT129" i="24"/>
  <c r="OU129" i="24"/>
  <c r="OW129" i="24"/>
  <c r="OX129" i="24"/>
  <c r="OZ129" i="24"/>
  <c r="PA129" i="24"/>
  <c r="PC129" i="24"/>
  <c r="PD129" i="24"/>
  <c r="PF129" i="24"/>
  <c r="PG129" i="24"/>
  <c r="PI129" i="24"/>
  <c r="PJ129" i="24"/>
  <c r="PL129" i="24"/>
  <c r="PM129" i="24"/>
  <c r="PR129" i="24"/>
  <c r="PT129" i="24"/>
  <c r="PU129" i="24"/>
  <c r="PW129" i="24"/>
  <c r="PX129" i="24"/>
  <c r="PZ129" i="24"/>
  <c r="QA129" i="24"/>
  <c r="QC129" i="24"/>
  <c r="QD129" i="24"/>
  <c r="QI129" i="24"/>
  <c r="BF130" i="24"/>
  <c r="BH130" i="24"/>
  <c r="BI130" i="24"/>
  <c r="BJ130" i="24"/>
  <c r="BL130" i="24"/>
  <c r="BM130" i="24"/>
  <c r="BO130" i="24"/>
  <c r="BP130" i="24"/>
  <c r="BR130" i="24"/>
  <c r="BS130" i="24"/>
  <c r="BU130" i="24"/>
  <c r="BV130" i="24"/>
  <c r="CA130" i="24"/>
  <c r="CB130" i="24"/>
  <c r="CD130" i="24"/>
  <c r="CE130" i="24"/>
  <c r="CG130" i="24"/>
  <c r="CH130" i="24"/>
  <c r="CJ130" i="24"/>
  <c r="CK130" i="24"/>
  <c r="CP130" i="24"/>
  <c r="CQ130" i="24"/>
  <c r="CS130" i="24"/>
  <c r="CT130" i="24"/>
  <c r="CV130" i="24"/>
  <c r="CW130" i="24"/>
  <c r="CY130" i="24"/>
  <c r="CZ130" i="24"/>
  <c r="DE130" i="24"/>
  <c r="DF130" i="24"/>
  <c r="DH130" i="24"/>
  <c r="DI130" i="24"/>
  <c r="DK130" i="24"/>
  <c r="DL130" i="24"/>
  <c r="DN130" i="24"/>
  <c r="DO130" i="24"/>
  <c r="EI130" i="24"/>
  <c r="EJ130" i="24"/>
  <c r="EL130" i="24"/>
  <c r="EM130" i="24"/>
  <c r="EO130" i="24"/>
  <c r="EP130" i="24"/>
  <c r="ER130" i="24"/>
  <c r="ES130" i="24"/>
  <c r="EX130" i="24"/>
  <c r="EY130" i="24"/>
  <c r="FA130" i="24"/>
  <c r="FB130" i="24"/>
  <c r="FD130" i="24"/>
  <c r="FE130" i="24"/>
  <c r="FG130" i="24"/>
  <c r="FH130" i="24"/>
  <c r="FM130" i="24"/>
  <c r="FN130" i="24"/>
  <c r="FP130" i="24"/>
  <c r="FQ130" i="24"/>
  <c r="FS130" i="24"/>
  <c r="FT130" i="24"/>
  <c r="FV130" i="24"/>
  <c r="FW130" i="24"/>
  <c r="GB130" i="24"/>
  <c r="GC130" i="24"/>
  <c r="GE130" i="24"/>
  <c r="GF130" i="24"/>
  <c r="GH130" i="24"/>
  <c r="GI130" i="24"/>
  <c r="GK130" i="24"/>
  <c r="GL130" i="24"/>
  <c r="GT130" i="24"/>
  <c r="GV130" i="24"/>
  <c r="GW130" i="24"/>
  <c r="GY130" i="24"/>
  <c r="GZ130" i="24"/>
  <c r="HB130" i="24"/>
  <c r="HC130" i="24"/>
  <c r="HE130" i="24"/>
  <c r="HF130" i="24"/>
  <c r="HN130" i="24"/>
  <c r="HR130" i="24"/>
  <c r="HS130" i="24"/>
  <c r="HU130" i="24"/>
  <c r="HV130" i="24"/>
  <c r="HX130" i="24"/>
  <c r="HY130" i="24"/>
  <c r="IA130" i="24"/>
  <c r="IB130" i="24"/>
  <c r="ID130" i="24"/>
  <c r="IE130" i="24"/>
  <c r="IH130" i="24"/>
  <c r="II130" i="24"/>
  <c r="IK130" i="24"/>
  <c r="IL130" i="24"/>
  <c r="IQ130" i="24"/>
  <c r="IU130" i="24"/>
  <c r="IV130" i="24"/>
  <c r="IX130" i="24"/>
  <c r="IY130" i="24"/>
  <c r="JA130" i="24"/>
  <c r="JB130" i="24"/>
  <c r="JE130" i="24"/>
  <c r="JF130" i="24"/>
  <c r="JG130" i="24"/>
  <c r="JI130" i="24"/>
  <c r="JJ130" i="24"/>
  <c r="JK130" i="24"/>
  <c r="JM130" i="24"/>
  <c r="JN130" i="24"/>
  <c r="JO130" i="24"/>
  <c r="JQ130" i="24"/>
  <c r="JR130" i="24"/>
  <c r="JS130" i="24"/>
  <c r="JU130" i="24"/>
  <c r="JV130" i="24"/>
  <c r="JW130" i="24"/>
  <c r="JY130" i="24"/>
  <c r="JZ130" i="24"/>
  <c r="KA130" i="24"/>
  <c r="KC130" i="24"/>
  <c r="KD130" i="24"/>
  <c r="KE130" i="24"/>
  <c r="KG130" i="24"/>
  <c r="KH130" i="24"/>
  <c r="KI130" i="24"/>
  <c r="KK130" i="24"/>
  <c r="KL130" i="24"/>
  <c r="KM130" i="24"/>
  <c r="KN130" i="24"/>
  <c r="KO130" i="24"/>
  <c r="KQ130" i="24"/>
  <c r="KR130" i="24"/>
  <c r="KX130" i="24"/>
  <c r="KY130" i="24"/>
  <c r="LB130" i="24"/>
  <c r="LC130" i="24"/>
  <c r="LD130" i="24"/>
  <c r="LF130" i="24"/>
  <c r="LG130" i="24"/>
  <c r="LH130" i="24"/>
  <c r="LJ130" i="24"/>
  <c r="LK130" i="24"/>
  <c r="LL130" i="24"/>
  <c r="LM130" i="24"/>
  <c r="LN130" i="24"/>
  <c r="LP130" i="24"/>
  <c r="LQ130" i="24"/>
  <c r="LS130" i="24"/>
  <c r="LT130" i="24"/>
  <c r="LZ130" i="24"/>
  <c r="MA130" i="24"/>
  <c r="MD130" i="24"/>
  <c r="ME130" i="24"/>
  <c r="MF130" i="24"/>
  <c r="MH130" i="24"/>
  <c r="MI130" i="24"/>
  <c r="MJ130" i="24"/>
  <c r="ML130" i="24"/>
  <c r="MM130" i="24"/>
  <c r="MN130" i="24"/>
  <c r="MO130" i="24"/>
  <c r="MP130" i="24"/>
  <c r="MR130" i="24"/>
  <c r="MS130" i="24"/>
  <c r="MU130" i="24"/>
  <c r="MV130" i="24"/>
  <c r="NF130" i="24"/>
  <c r="NH130" i="24"/>
  <c r="NI130" i="24"/>
  <c r="NJ130" i="24"/>
  <c r="NK130" i="24"/>
  <c r="NN130" i="24"/>
  <c r="NO130" i="24"/>
  <c r="NR130" i="24"/>
  <c r="NS130" i="24"/>
  <c r="OH130" i="24"/>
  <c r="OI130" i="24"/>
  <c r="OK130" i="24"/>
  <c r="OL130" i="24"/>
  <c r="ON130" i="24"/>
  <c r="OO130" i="24"/>
  <c r="OQ130" i="24"/>
  <c r="OR130" i="24"/>
  <c r="OT130" i="24"/>
  <c r="OU130" i="24"/>
  <c r="OW130" i="24"/>
  <c r="OX130" i="24"/>
  <c r="OZ130" i="24"/>
  <c r="PA130" i="24"/>
  <c r="PC130" i="24"/>
  <c r="PD130" i="24"/>
  <c r="PF130" i="24"/>
  <c r="PG130" i="24"/>
  <c r="PI130" i="24"/>
  <c r="PJ130" i="24"/>
  <c r="PL130" i="24"/>
  <c r="PM130" i="24"/>
  <c r="PR130" i="24"/>
  <c r="PT130" i="24"/>
  <c r="PU130" i="24"/>
  <c r="PW130" i="24"/>
  <c r="PX130" i="24"/>
  <c r="PZ130" i="24"/>
  <c r="QA130" i="24"/>
  <c r="QC130" i="24"/>
  <c r="QD130" i="24"/>
  <c r="QI130" i="24"/>
  <c r="BF131" i="24"/>
  <c r="BH131" i="24"/>
  <c r="BI131" i="24"/>
  <c r="BJ131" i="24"/>
  <c r="BL131" i="24"/>
  <c r="BM131" i="24"/>
  <c r="BO131" i="24"/>
  <c r="BP131" i="24"/>
  <c r="BR131" i="24"/>
  <c r="BS131" i="24"/>
  <c r="BU131" i="24"/>
  <c r="BV131" i="24"/>
  <c r="CA131" i="24"/>
  <c r="CB131" i="24"/>
  <c r="CD131" i="24"/>
  <c r="CE131" i="24"/>
  <c r="CG131" i="24"/>
  <c r="CH131" i="24"/>
  <c r="CJ131" i="24"/>
  <c r="CK131" i="24"/>
  <c r="CP131" i="24"/>
  <c r="CQ131" i="24"/>
  <c r="CS131" i="24"/>
  <c r="CT131" i="24"/>
  <c r="CV131" i="24"/>
  <c r="CW131" i="24"/>
  <c r="CY131" i="24"/>
  <c r="CZ131" i="24"/>
  <c r="DE131" i="24"/>
  <c r="DF131" i="24"/>
  <c r="DH131" i="24"/>
  <c r="DI131" i="24"/>
  <c r="DK131" i="24"/>
  <c r="DL131" i="24"/>
  <c r="DN131" i="24"/>
  <c r="DO131" i="24"/>
  <c r="EI131" i="24"/>
  <c r="EJ131" i="24"/>
  <c r="EL131" i="24"/>
  <c r="EM131" i="24"/>
  <c r="EO131" i="24"/>
  <c r="EP131" i="24"/>
  <c r="ER131" i="24"/>
  <c r="ES131" i="24"/>
  <c r="EX131" i="24"/>
  <c r="EY131" i="24"/>
  <c r="FA131" i="24"/>
  <c r="FB131" i="24"/>
  <c r="FD131" i="24"/>
  <c r="FE131" i="24"/>
  <c r="FG131" i="24"/>
  <c r="FH131" i="24"/>
  <c r="FM131" i="24"/>
  <c r="FN131" i="24"/>
  <c r="FP131" i="24"/>
  <c r="FQ131" i="24"/>
  <c r="FS131" i="24"/>
  <c r="FT131" i="24"/>
  <c r="FV131" i="24"/>
  <c r="FW131" i="24"/>
  <c r="GB131" i="24"/>
  <c r="GC131" i="24"/>
  <c r="GE131" i="24"/>
  <c r="GF131" i="24"/>
  <c r="GH131" i="24"/>
  <c r="GI131" i="24"/>
  <c r="GK131" i="24"/>
  <c r="GL131" i="24"/>
  <c r="GT131" i="24"/>
  <c r="GV131" i="24"/>
  <c r="GW131" i="24"/>
  <c r="GY131" i="24"/>
  <c r="GZ131" i="24"/>
  <c r="HB131" i="24"/>
  <c r="HC131" i="24"/>
  <c r="HE131" i="24"/>
  <c r="HF131" i="24"/>
  <c r="HN131" i="24"/>
  <c r="HR131" i="24"/>
  <c r="HS131" i="24"/>
  <c r="HU131" i="24"/>
  <c r="HV131" i="24"/>
  <c r="HX131" i="24"/>
  <c r="HY131" i="24"/>
  <c r="IA131" i="24"/>
  <c r="IB131" i="24"/>
  <c r="ID131" i="24"/>
  <c r="IE131" i="24"/>
  <c r="IH131" i="24"/>
  <c r="II131" i="24"/>
  <c r="IK131" i="24"/>
  <c r="IL131" i="24"/>
  <c r="IQ131" i="24"/>
  <c r="IU131" i="24"/>
  <c r="IV131" i="24"/>
  <c r="IX131" i="24"/>
  <c r="IY131" i="24"/>
  <c r="JA131" i="24"/>
  <c r="JB131" i="24"/>
  <c r="JE131" i="24"/>
  <c r="JF131" i="24"/>
  <c r="JG131" i="24"/>
  <c r="JI131" i="24"/>
  <c r="JJ131" i="24"/>
  <c r="JK131" i="24"/>
  <c r="JM131" i="24"/>
  <c r="JN131" i="24"/>
  <c r="JO131" i="24"/>
  <c r="JQ131" i="24"/>
  <c r="JR131" i="24"/>
  <c r="JS131" i="24"/>
  <c r="JU131" i="24"/>
  <c r="JV131" i="24"/>
  <c r="JW131" i="24"/>
  <c r="JY131" i="24"/>
  <c r="JZ131" i="24"/>
  <c r="KA131" i="24"/>
  <c r="KC131" i="24"/>
  <c r="KD131" i="24"/>
  <c r="KE131" i="24"/>
  <c r="KG131" i="24"/>
  <c r="KH131" i="24"/>
  <c r="KI131" i="24"/>
  <c r="KK131" i="24"/>
  <c r="KL131" i="24"/>
  <c r="KM131" i="24"/>
  <c r="KN131" i="24"/>
  <c r="KO131" i="24"/>
  <c r="KQ131" i="24"/>
  <c r="KR131" i="24"/>
  <c r="KX131" i="24"/>
  <c r="KY131" i="24"/>
  <c r="LB131" i="24"/>
  <c r="LC131" i="24"/>
  <c r="LD131" i="24"/>
  <c r="LF131" i="24"/>
  <c r="LG131" i="24"/>
  <c r="LH131" i="24"/>
  <c r="LJ131" i="24"/>
  <c r="LK131" i="24"/>
  <c r="LL131" i="24"/>
  <c r="LM131" i="24"/>
  <c r="LN131" i="24"/>
  <c r="LP131" i="24"/>
  <c r="LQ131" i="24"/>
  <c r="LS131" i="24"/>
  <c r="LT131" i="24"/>
  <c r="LZ131" i="24"/>
  <c r="MA131" i="24"/>
  <c r="MD131" i="24"/>
  <c r="ME131" i="24"/>
  <c r="MF131" i="24"/>
  <c r="MH131" i="24"/>
  <c r="MI131" i="24"/>
  <c r="MJ131" i="24"/>
  <c r="ML131" i="24"/>
  <c r="MM131" i="24"/>
  <c r="MN131" i="24"/>
  <c r="MO131" i="24"/>
  <c r="MP131" i="24"/>
  <c r="MR131" i="24"/>
  <c r="MS131" i="24"/>
  <c r="MU131" i="24"/>
  <c r="MV131" i="24"/>
  <c r="NF131" i="24"/>
  <c r="NH131" i="24"/>
  <c r="NI131" i="24"/>
  <c r="NJ131" i="24"/>
  <c r="NK131" i="24"/>
  <c r="NN131" i="24"/>
  <c r="NO131" i="24"/>
  <c r="NR131" i="24"/>
  <c r="NS131" i="24"/>
  <c r="OH131" i="24"/>
  <c r="OI131" i="24"/>
  <c r="OK131" i="24"/>
  <c r="OL131" i="24"/>
  <c r="ON131" i="24"/>
  <c r="OO131" i="24"/>
  <c r="OQ131" i="24"/>
  <c r="OR131" i="24"/>
  <c r="OT131" i="24"/>
  <c r="OU131" i="24"/>
  <c r="OW131" i="24"/>
  <c r="OX131" i="24"/>
  <c r="OZ131" i="24"/>
  <c r="PA131" i="24"/>
  <c r="PC131" i="24"/>
  <c r="PD131" i="24"/>
  <c r="PF131" i="24"/>
  <c r="PG131" i="24"/>
  <c r="PI131" i="24"/>
  <c r="PJ131" i="24"/>
  <c r="PL131" i="24"/>
  <c r="PM131" i="24"/>
  <c r="PR131" i="24"/>
  <c r="PT131" i="24"/>
  <c r="PU131" i="24"/>
  <c r="PW131" i="24"/>
  <c r="PX131" i="24"/>
  <c r="PZ131" i="24"/>
  <c r="QA131" i="24"/>
  <c r="QC131" i="24"/>
  <c r="QD131" i="24"/>
  <c r="QI131" i="24"/>
  <c r="BF132" i="24"/>
  <c r="BH132" i="24"/>
  <c r="BI132" i="24"/>
  <c r="BJ132" i="24"/>
  <c r="BL132" i="24"/>
  <c r="BM132" i="24"/>
  <c r="BO132" i="24"/>
  <c r="BP132" i="24"/>
  <c r="BR132" i="24"/>
  <c r="BS132" i="24"/>
  <c r="BU132" i="24"/>
  <c r="BV132" i="24"/>
  <c r="CA132" i="24"/>
  <c r="CB132" i="24"/>
  <c r="CD132" i="24"/>
  <c r="CE132" i="24"/>
  <c r="CG132" i="24"/>
  <c r="CH132" i="24"/>
  <c r="CJ132" i="24"/>
  <c r="CK132" i="24"/>
  <c r="CP132" i="24"/>
  <c r="CQ132" i="24"/>
  <c r="CS132" i="24"/>
  <c r="CT132" i="24"/>
  <c r="CV132" i="24"/>
  <c r="CW132" i="24"/>
  <c r="CY132" i="24"/>
  <c r="CZ132" i="24"/>
  <c r="DE132" i="24"/>
  <c r="DF132" i="24"/>
  <c r="DH132" i="24"/>
  <c r="DI132" i="24"/>
  <c r="DK132" i="24"/>
  <c r="DL132" i="24"/>
  <c r="DN132" i="24"/>
  <c r="DO132" i="24"/>
  <c r="EI132" i="24"/>
  <c r="EJ132" i="24"/>
  <c r="EL132" i="24"/>
  <c r="EM132" i="24"/>
  <c r="EO132" i="24"/>
  <c r="EP132" i="24"/>
  <c r="ER132" i="24"/>
  <c r="ES132" i="24"/>
  <c r="EX132" i="24"/>
  <c r="EY132" i="24"/>
  <c r="FA132" i="24"/>
  <c r="FB132" i="24"/>
  <c r="FD132" i="24"/>
  <c r="FE132" i="24"/>
  <c r="FG132" i="24"/>
  <c r="FH132" i="24"/>
  <c r="FM132" i="24"/>
  <c r="FN132" i="24"/>
  <c r="FP132" i="24"/>
  <c r="FQ132" i="24"/>
  <c r="FS132" i="24"/>
  <c r="FT132" i="24"/>
  <c r="FV132" i="24"/>
  <c r="FW132" i="24"/>
  <c r="GB132" i="24"/>
  <c r="GC132" i="24"/>
  <c r="GE132" i="24"/>
  <c r="GF132" i="24"/>
  <c r="GH132" i="24"/>
  <c r="GI132" i="24"/>
  <c r="GK132" i="24"/>
  <c r="GL132" i="24"/>
  <c r="GT132" i="24"/>
  <c r="GV132" i="24"/>
  <c r="GW132" i="24"/>
  <c r="GY132" i="24"/>
  <c r="GZ132" i="24"/>
  <c r="HB132" i="24"/>
  <c r="HC132" i="24"/>
  <c r="HE132" i="24"/>
  <c r="HF132" i="24"/>
  <c r="HN132" i="24"/>
  <c r="HR132" i="24"/>
  <c r="HS132" i="24"/>
  <c r="HU132" i="24"/>
  <c r="HV132" i="24"/>
  <c r="HX132" i="24"/>
  <c r="HY132" i="24"/>
  <c r="IA132" i="24"/>
  <c r="IB132" i="24"/>
  <c r="ID132" i="24"/>
  <c r="IE132" i="24"/>
  <c r="IH132" i="24"/>
  <c r="II132" i="24"/>
  <c r="IK132" i="24"/>
  <c r="IL132" i="24"/>
  <c r="IQ132" i="24"/>
  <c r="IU132" i="24"/>
  <c r="IV132" i="24"/>
  <c r="IX132" i="24"/>
  <c r="IY132" i="24"/>
  <c r="JA132" i="24"/>
  <c r="JB132" i="24"/>
  <c r="JE132" i="24"/>
  <c r="JF132" i="24"/>
  <c r="JG132" i="24"/>
  <c r="JI132" i="24"/>
  <c r="JJ132" i="24"/>
  <c r="JK132" i="24"/>
  <c r="JM132" i="24"/>
  <c r="JN132" i="24"/>
  <c r="JO132" i="24"/>
  <c r="JQ132" i="24"/>
  <c r="JR132" i="24"/>
  <c r="JS132" i="24"/>
  <c r="JU132" i="24"/>
  <c r="JV132" i="24"/>
  <c r="JW132" i="24"/>
  <c r="JY132" i="24"/>
  <c r="JZ132" i="24"/>
  <c r="KA132" i="24"/>
  <c r="KC132" i="24"/>
  <c r="KD132" i="24"/>
  <c r="KE132" i="24"/>
  <c r="KG132" i="24"/>
  <c r="KH132" i="24"/>
  <c r="KI132" i="24"/>
  <c r="KK132" i="24"/>
  <c r="KL132" i="24"/>
  <c r="KM132" i="24"/>
  <c r="KN132" i="24"/>
  <c r="KO132" i="24"/>
  <c r="KQ132" i="24"/>
  <c r="KR132" i="24"/>
  <c r="KX132" i="24"/>
  <c r="KY132" i="24"/>
  <c r="LB132" i="24"/>
  <c r="LC132" i="24"/>
  <c r="LD132" i="24"/>
  <c r="LF132" i="24"/>
  <c r="LG132" i="24"/>
  <c r="LH132" i="24"/>
  <c r="LJ132" i="24"/>
  <c r="LK132" i="24"/>
  <c r="LL132" i="24"/>
  <c r="LM132" i="24"/>
  <c r="LN132" i="24"/>
  <c r="LP132" i="24"/>
  <c r="LQ132" i="24"/>
  <c r="LS132" i="24"/>
  <c r="LT132" i="24"/>
  <c r="LZ132" i="24"/>
  <c r="MA132" i="24"/>
  <c r="MD132" i="24"/>
  <c r="ME132" i="24"/>
  <c r="MF132" i="24"/>
  <c r="MH132" i="24"/>
  <c r="MI132" i="24"/>
  <c r="MJ132" i="24"/>
  <c r="ML132" i="24"/>
  <c r="MM132" i="24"/>
  <c r="MN132" i="24"/>
  <c r="MO132" i="24"/>
  <c r="MP132" i="24"/>
  <c r="MR132" i="24"/>
  <c r="MS132" i="24"/>
  <c r="MU132" i="24"/>
  <c r="MV132" i="24"/>
  <c r="NF132" i="24"/>
  <c r="NH132" i="24"/>
  <c r="NI132" i="24"/>
  <c r="NJ132" i="24"/>
  <c r="NK132" i="24"/>
  <c r="NN132" i="24"/>
  <c r="NO132" i="24"/>
  <c r="NR132" i="24"/>
  <c r="NS132" i="24"/>
  <c r="OH132" i="24"/>
  <c r="OI132" i="24"/>
  <c r="OK132" i="24"/>
  <c r="OL132" i="24"/>
  <c r="ON132" i="24"/>
  <c r="OO132" i="24"/>
  <c r="OQ132" i="24"/>
  <c r="OR132" i="24"/>
  <c r="OT132" i="24"/>
  <c r="OU132" i="24"/>
  <c r="OW132" i="24"/>
  <c r="OX132" i="24"/>
  <c r="OZ132" i="24"/>
  <c r="PA132" i="24"/>
  <c r="PC132" i="24"/>
  <c r="PD132" i="24"/>
  <c r="PF132" i="24"/>
  <c r="PG132" i="24"/>
  <c r="PI132" i="24"/>
  <c r="PJ132" i="24"/>
  <c r="PL132" i="24"/>
  <c r="PM132" i="24"/>
  <c r="PR132" i="24"/>
  <c r="PT132" i="24"/>
  <c r="PU132" i="24"/>
  <c r="PW132" i="24"/>
  <c r="PX132" i="24"/>
  <c r="PZ132" i="24"/>
  <c r="QA132" i="24"/>
  <c r="QC132" i="24"/>
  <c r="QD132" i="24"/>
  <c r="QI132" i="24"/>
  <c r="BF133" i="24"/>
  <c r="BH133" i="24"/>
  <c r="BI133" i="24"/>
  <c r="BJ133" i="24"/>
  <c r="BL133" i="24"/>
  <c r="BM133" i="24"/>
  <c r="BO133" i="24"/>
  <c r="BP133" i="24"/>
  <c r="BR133" i="24"/>
  <c r="BS133" i="24"/>
  <c r="BU133" i="24"/>
  <c r="BV133" i="24"/>
  <c r="CA133" i="24"/>
  <c r="CB133" i="24"/>
  <c r="CD133" i="24"/>
  <c r="CE133" i="24"/>
  <c r="CG133" i="24"/>
  <c r="CH133" i="24"/>
  <c r="CJ133" i="24"/>
  <c r="CK133" i="24"/>
  <c r="CP133" i="24"/>
  <c r="CQ133" i="24"/>
  <c r="CS133" i="24"/>
  <c r="CT133" i="24"/>
  <c r="CV133" i="24"/>
  <c r="CW133" i="24"/>
  <c r="CY133" i="24"/>
  <c r="CZ133" i="24"/>
  <c r="DE133" i="24"/>
  <c r="DF133" i="24"/>
  <c r="DH133" i="24"/>
  <c r="DI133" i="24"/>
  <c r="DK133" i="24"/>
  <c r="DL133" i="24"/>
  <c r="DN133" i="24"/>
  <c r="DO133" i="24"/>
  <c r="EI133" i="24"/>
  <c r="EJ133" i="24"/>
  <c r="EL133" i="24"/>
  <c r="EM133" i="24"/>
  <c r="EO133" i="24"/>
  <c r="EP133" i="24"/>
  <c r="ER133" i="24"/>
  <c r="ES133" i="24"/>
  <c r="EX133" i="24"/>
  <c r="EY133" i="24"/>
  <c r="FA133" i="24"/>
  <c r="FB133" i="24"/>
  <c r="FD133" i="24"/>
  <c r="FE133" i="24"/>
  <c r="FG133" i="24"/>
  <c r="FH133" i="24"/>
  <c r="FM133" i="24"/>
  <c r="FN133" i="24"/>
  <c r="FP133" i="24"/>
  <c r="FQ133" i="24"/>
  <c r="FS133" i="24"/>
  <c r="FT133" i="24"/>
  <c r="FV133" i="24"/>
  <c r="FW133" i="24"/>
  <c r="GB133" i="24"/>
  <c r="GC133" i="24"/>
  <c r="GE133" i="24"/>
  <c r="GF133" i="24"/>
  <c r="GH133" i="24"/>
  <c r="GI133" i="24"/>
  <c r="GK133" i="24"/>
  <c r="GL133" i="24"/>
  <c r="GT133" i="24"/>
  <c r="GV133" i="24"/>
  <c r="GW133" i="24"/>
  <c r="GY133" i="24"/>
  <c r="GZ133" i="24"/>
  <c r="HB133" i="24"/>
  <c r="HC133" i="24"/>
  <c r="HE133" i="24"/>
  <c r="HF133" i="24"/>
  <c r="HN133" i="24"/>
  <c r="HR133" i="24"/>
  <c r="HS133" i="24"/>
  <c r="HU133" i="24"/>
  <c r="HV133" i="24"/>
  <c r="HX133" i="24"/>
  <c r="HY133" i="24"/>
  <c r="IA133" i="24"/>
  <c r="IB133" i="24"/>
  <c r="ID133" i="24"/>
  <c r="IE133" i="24"/>
  <c r="IH133" i="24"/>
  <c r="II133" i="24"/>
  <c r="IK133" i="24"/>
  <c r="IL133" i="24"/>
  <c r="IQ133" i="24"/>
  <c r="IU133" i="24"/>
  <c r="IV133" i="24"/>
  <c r="IX133" i="24"/>
  <c r="IY133" i="24"/>
  <c r="JA133" i="24"/>
  <c r="JB133" i="24"/>
  <c r="JE133" i="24"/>
  <c r="JF133" i="24"/>
  <c r="JG133" i="24"/>
  <c r="JI133" i="24"/>
  <c r="JJ133" i="24"/>
  <c r="JK133" i="24"/>
  <c r="JM133" i="24"/>
  <c r="JN133" i="24"/>
  <c r="JO133" i="24"/>
  <c r="JQ133" i="24"/>
  <c r="JR133" i="24"/>
  <c r="JS133" i="24"/>
  <c r="JU133" i="24"/>
  <c r="JV133" i="24"/>
  <c r="JW133" i="24"/>
  <c r="JY133" i="24"/>
  <c r="JZ133" i="24"/>
  <c r="KA133" i="24"/>
  <c r="KC133" i="24"/>
  <c r="KD133" i="24"/>
  <c r="KE133" i="24"/>
  <c r="KG133" i="24"/>
  <c r="KH133" i="24"/>
  <c r="KI133" i="24"/>
  <c r="KK133" i="24"/>
  <c r="KL133" i="24"/>
  <c r="KM133" i="24"/>
  <c r="KN133" i="24"/>
  <c r="KO133" i="24"/>
  <c r="KQ133" i="24"/>
  <c r="KR133" i="24"/>
  <c r="KX133" i="24"/>
  <c r="KY133" i="24"/>
  <c r="LB133" i="24"/>
  <c r="LC133" i="24"/>
  <c r="LD133" i="24"/>
  <c r="LF133" i="24"/>
  <c r="LG133" i="24"/>
  <c r="LH133" i="24"/>
  <c r="LJ133" i="24"/>
  <c r="LK133" i="24"/>
  <c r="LL133" i="24"/>
  <c r="LM133" i="24"/>
  <c r="LN133" i="24"/>
  <c r="LP133" i="24"/>
  <c r="LQ133" i="24"/>
  <c r="LS133" i="24"/>
  <c r="LT133" i="24"/>
  <c r="LZ133" i="24"/>
  <c r="MA133" i="24"/>
  <c r="MD133" i="24"/>
  <c r="ME133" i="24"/>
  <c r="MF133" i="24"/>
  <c r="MH133" i="24"/>
  <c r="MI133" i="24"/>
  <c r="MJ133" i="24"/>
  <c r="ML133" i="24"/>
  <c r="MM133" i="24"/>
  <c r="MN133" i="24"/>
  <c r="MO133" i="24"/>
  <c r="MP133" i="24"/>
  <c r="MR133" i="24"/>
  <c r="MS133" i="24"/>
  <c r="MU133" i="24"/>
  <c r="MV133" i="24"/>
  <c r="NF133" i="24"/>
  <c r="NH133" i="24"/>
  <c r="NI133" i="24"/>
  <c r="NJ133" i="24"/>
  <c r="NK133" i="24"/>
  <c r="NN133" i="24"/>
  <c r="NO133" i="24"/>
  <c r="NR133" i="24"/>
  <c r="NS133" i="24"/>
  <c r="OH133" i="24"/>
  <c r="OI133" i="24"/>
  <c r="OK133" i="24"/>
  <c r="OL133" i="24"/>
  <c r="ON133" i="24"/>
  <c r="OO133" i="24"/>
  <c r="OQ133" i="24"/>
  <c r="OR133" i="24"/>
  <c r="OT133" i="24"/>
  <c r="OU133" i="24"/>
  <c r="OW133" i="24"/>
  <c r="OX133" i="24"/>
  <c r="OZ133" i="24"/>
  <c r="PA133" i="24"/>
  <c r="PC133" i="24"/>
  <c r="PD133" i="24"/>
  <c r="PF133" i="24"/>
  <c r="PG133" i="24"/>
  <c r="PI133" i="24"/>
  <c r="PJ133" i="24"/>
  <c r="PL133" i="24"/>
  <c r="PM133" i="24"/>
  <c r="PR133" i="24"/>
  <c r="PT133" i="24"/>
  <c r="PU133" i="24"/>
  <c r="PW133" i="24"/>
  <c r="PX133" i="24"/>
  <c r="PZ133" i="24"/>
  <c r="QA133" i="24"/>
  <c r="QC133" i="24"/>
  <c r="QD133" i="24"/>
  <c r="QI133" i="24"/>
  <c r="BF134" i="24"/>
  <c r="BH134" i="24"/>
  <c r="BI134" i="24"/>
  <c r="BJ134" i="24"/>
  <c r="BL134" i="24"/>
  <c r="BM134" i="24"/>
  <c r="BO134" i="24"/>
  <c r="BP134" i="24"/>
  <c r="BR134" i="24"/>
  <c r="BS134" i="24"/>
  <c r="BU134" i="24"/>
  <c r="BV134" i="24"/>
  <c r="CA134" i="24"/>
  <c r="CB134" i="24"/>
  <c r="CD134" i="24"/>
  <c r="CE134" i="24"/>
  <c r="CG134" i="24"/>
  <c r="CH134" i="24"/>
  <c r="CJ134" i="24"/>
  <c r="CK134" i="24"/>
  <c r="CP134" i="24"/>
  <c r="CQ134" i="24"/>
  <c r="CS134" i="24"/>
  <c r="CT134" i="24"/>
  <c r="CV134" i="24"/>
  <c r="CW134" i="24"/>
  <c r="CY134" i="24"/>
  <c r="CZ134" i="24"/>
  <c r="DE134" i="24"/>
  <c r="DF134" i="24"/>
  <c r="DH134" i="24"/>
  <c r="DI134" i="24"/>
  <c r="DK134" i="24"/>
  <c r="DL134" i="24"/>
  <c r="DN134" i="24"/>
  <c r="DO134" i="24"/>
  <c r="EI134" i="24"/>
  <c r="EJ134" i="24"/>
  <c r="EL134" i="24"/>
  <c r="EM134" i="24"/>
  <c r="EO134" i="24"/>
  <c r="EP134" i="24"/>
  <c r="ER134" i="24"/>
  <c r="ES134" i="24"/>
  <c r="EX134" i="24"/>
  <c r="EY134" i="24"/>
  <c r="FA134" i="24"/>
  <c r="FB134" i="24"/>
  <c r="FD134" i="24"/>
  <c r="FE134" i="24"/>
  <c r="FG134" i="24"/>
  <c r="FH134" i="24"/>
  <c r="FM134" i="24"/>
  <c r="FN134" i="24"/>
  <c r="FP134" i="24"/>
  <c r="FQ134" i="24"/>
  <c r="FS134" i="24"/>
  <c r="FT134" i="24"/>
  <c r="FV134" i="24"/>
  <c r="FW134" i="24"/>
  <c r="GB134" i="24"/>
  <c r="GC134" i="24"/>
  <c r="GE134" i="24"/>
  <c r="GF134" i="24"/>
  <c r="GH134" i="24"/>
  <c r="GI134" i="24"/>
  <c r="GK134" i="24"/>
  <c r="GL134" i="24"/>
  <c r="GT134" i="24"/>
  <c r="GV134" i="24"/>
  <c r="GW134" i="24"/>
  <c r="GY134" i="24"/>
  <c r="GZ134" i="24"/>
  <c r="HB134" i="24"/>
  <c r="HC134" i="24"/>
  <c r="HE134" i="24"/>
  <c r="HF134" i="24"/>
  <c r="HN134" i="24"/>
  <c r="HR134" i="24"/>
  <c r="HS134" i="24"/>
  <c r="HU134" i="24"/>
  <c r="HV134" i="24"/>
  <c r="HX134" i="24"/>
  <c r="HY134" i="24"/>
  <c r="IA134" i="24"/>
  <c r="IB134" i="24"/>
  <c r="ID134" i="24"/>
  <c r="IE134" i="24"/>
  <c r="IH134" i="24"/>
  <c r="II134" i="24"/>
  <c r="IK134" i="24"/>
  <c r="IL134" i="24"/>
  <c r="IQ134" i="24"/>
  <c r="IU134" i="24"/>
  <c r="IV134" i="24"/>
  <c r="IX134" i="24"/>
  <c r="IY134" i="24"/>
  <c r="JA134" i="24"/>
  <c r="JB134" i="24"/>
  <c r="JE134" i="24"/>
  <c r="JF134" i="24"/>
  <c r="JG134" i="24"/>
  <c r="JI134" i="24"/>
  <c r="JJ134" i="24"/>
  <c r="JK134" i="24"/>
  <c r="JM134" i="24"/>
  <c r="JN134" i="24"/>
  <c r="JO134" i="24"/>
  <c r="JQ134" i="24"/>
  <c r="JR134" i="24"/>
  <c r="JS134" i="24"/>
  <c r="JU134" i="24"/>
  <c r="JV134" i="24"/>
  <c r="JW134" i="24"/>
  <c r="JY134" i="24"/>
  <c r="JZ134" i="24"/>
  <c r="KA134" i="24"/>
  <c r="KC134" i="24"/>
  <c r="KD134" i="24"/>
  <c r="KE134" i="24"/>
  <c r="KG134" i="24"/>
  <c r="KH134" i="24"/>
  <c r="KI134" i="24"/>
  <c r="KK134" i="24"/>
  <c r="KL134" i="24"/>
  <c r="KM134" i="24"/>
  <c r="KN134" i="24"/>
  <c r="KO134" i="24"/>
  <c r="KQ134" i="24"/>
  <c r="KR134" i="24"/>
  <c r="KX134" i="24"/>
  <c r="KY134" i="24"/>
  <c r="LB134" i="24"/>
  <c r="LC134" i="24"/>
  <c r="LD134" i="24"/>
  <c r="LF134" i="24"/>
  <c r="LG134" i="24"/>
  <c r="LH134" i="24"/>
  <c r="LJ134" i="24"/>
  <c r="LK134" i="24"/>
  <c r="LL134" i="24"/>
  <c r="LM134" i="24"/>
  <c r="LN134" i="24"/>
  <c r="LP134" i="24"/>
  <c r="LQ134" i="24"/>
  <c r="LS134" i="24"/>
  <c r="LT134" i="24"/>
  <c r="LZ134" i="24"/>
  <c r="MA134" i="24"/>
  <c r="MD134" i="24"/>
  <c r="ME134" i="24"/>
  <c r="MF134" i="24"/>
  <c r="MH134" i="24"/>
  <c r="MI134" i="24"/>
  <c r="MJ134" i="24"/>
  <c r="ML134" i="24"/>
  <c r="MM134" i="24"/>
  <c r="MN134" i="24"/>
  <c r="MO134" i="24"/>
  <c r="MP134" i="24"/>
  <c r="MR134" i="24"/>
  <c r="MS134" i="24"/>
  <c r="MU134" i="24"/>
  <c r="MV134" i="24"/>
  <c r="NF134" i="24"/>
  <c r="NH134" i="24"/>
  <c r="NI134" i="24"/>
  <c r="NJ134" i="24"/>
  <c r="NK134" i="24"/>
  <c r="NN134" i="24"/>
  <c r="NO134" i="24"/>
  <c r="NR134" i="24"/>
  <c r="NS134" i="24"/>
  <c r="OH134" i="24"/>
  <c r="OI134" i="24"/>
  <c r="OK134" i="24"/>
  <c r="OL134" i="24"/>
  <c r="ON134" i="24"/>
  <c r="OO134" i="24"/>
  <c r="OQ134" i="24"/>
  <c r="OR134" i="24"/>
  <c r="OT134" i="24"/>
  <c r="OU134" i="24"/>
  <c r="OW134" i="24"/>
  <c r="OX134" i="24"/>
  <c r="OZ134" i="24"/>
  <c r="PA134" i="24"/>
  <c r="PC134" i="24"/>
  <c r="PD134" i="24"/>
  <c r="PF134" i="24"/>
  <c r="PG134" i="24"/>
  <c r="PI134" i="24"/>
  <c r="PJ134" i="24"/>
  <c r="PL134" i="24"/>
  <c r="PM134" i="24"/>
  <c r="PR134" i="24"/>
  <c r="PT134" i="24"/>
  <c r="PU134" i="24"/>
  <c r="PW134" i="24"/>
  <c r="PX134" i="24"/>
  <c r="PZ134" i="24"/>
  <c r="QA134" i="24"/>
  <c r="QC134" i="24"/>
  <c r="QD134" i="24"/>
  <c r="QI134" i="24"/>
  <c r="O222" i="2"/>
  <c r="Q71" i="22"/>
  <c r="CJ4" i="23"/>
  <c r="CM4" i="23"/>
  <c r="CP4" i="23"/>
  <c r="CS4" i="23"/>
  <c r="CV4" i="23"/>
  <c r="CY4" i="23"/>
  <c r="DB4" i="23"/>
  <c r="DE4" i="23"/>
  <c r="DH4" i="23"/>
  <c r="DK4" i="23"/>
  <c r="DN4" i="23"/>
  <c r="DQ4" i="23"/>
  <c r="DT4" i="23"/>
  <c r="DW4" i="23"/>
  <c r="DZ4" i="23"/>
  <c r="EC4" i="23"/>
  <c r="EF4" i="23"/>
  <c r="EI4" i="23"/>
  <c r="EL4" i="23"/>
  <c r="EO4" i="23"/>
  <c r="ER4" i="23"/>
  <c r="EU4" i="23"/>
  <c r="EX4" i="23"/>
  <c r="FA4" i="23"/>
  <c r="FD4" i="23"/>
  <c r="FG4" i="23"/>
  <c r="FJ4" i="23"/>
  <c r="FM4" i="23"/>
  <c r="CJ5" i="23"/>
  <c r="CM5" i="23"/>
  <c r="CP5" i="23"/>
  <c r="CS5" i="23"/>
  <c r="CV5" i="23"/>
  <c r="CY5" i="23"/>
  <c r="DB5" i="23"/>
  <c r="DE5" i="23"/>
  <c r="DH5" i="23"/>
  <c r="DK5" i="23"/>
  <c r="DN5" i="23"/>
  <c r="DQ5" i="23"/>
  <c r="DT5" i="23"/>
  <c r="DW5" i="23"/>
  <c r="DZ5" i="23"/>
  <c r="EC5" i="23"/>
  <c r="EF5" i="23"/>
  <c r="EI5" i="23"/>
  <c r="EL5" i="23"/>
  <c r="EO5" i="23"/>
  <c r="ER5" i="23"/>
  <c r="EU5" i="23"/>
  <c r="EX5" i="23"/>
  <c r="FA5" i="23"/>
  <c r="FD5" i="23"/>
  <c r="FG5" i="23"/>
  <c r="FJ5" i="23"/>
  <c r="FM5" i="23"/>
  <c r="CJ6" i="23"/>
  <c r="CM6" i="23"/>
  <c r="CP6" i="23"/>
  <c r="CS6" i="23"/>
  <c r="CV6" i="23"/>
  <c r="CY6" i="23"/>
  <c r="DB6" i="23"/>
  <c r="DE6" i="23"/>
  <c r="DH6" i="23"/>
  <c r="DK6" i="23"/>
  <c r="DN6" i="23"/>
  <c r="DQ6" i="23"/>
  <c r="DT6" i="23"/>
  <c r="DW6" i="23"/>
  <c r="DZ6" i="23"/>
  <c r="EC6" i="23"/>
  <c r="EF6" i="23"/>
  <c r="EI6" i="23"/>
  <c r="EL6" i="23"/>
  <c r="EO6" i="23"/>
  <c r="ER6" i="23"/>
  <c r="EU6" i="23"/>
  <c r="EX6" i="23"/>
  <c r="FA6" i="23"/>
  <c r="FD6" i="23"/>
  <c r="FG6" i="23"/>
  <c r="FJ6" i="23"/>
  <c r="FM6" i="23"/>
  <c r="CJ7" i="23"/>
  <c r="CM7" i="23"/>
  <c r="CP7" i="23"/>
  <c r="CS7" i="23"/>
  <c r="CV7" i="23"/>
  <c r="CY7" i="23"/>
  <c r="DB7" i="23"/>
  <c r="DE7" i="23"/>
  <c r="DH7" i="23"/>
  <c r="DK7" i="23"/>
  <c r="DN7" i="23"/>
  <c r="DQ7" i="23"/>
  <c r="DT7" i="23"/>
  <c r="DW7" i="23"/>
  <c r="DZ7" i="23"/>
  <c r="EC7" i="23"/>
  <c r="EF7" i="23"/>
  <c r="EI7" i="23"/>
  <c r="EL7" i="23"/>
  <c r="EO7" i="23"/>
  <c r="ER7" i="23"/>
  <c r="EU7" i="23"/>
  <c r="EX7" i="23"/>
  <c r="FA7" i="23"/>
  <c r="FD7" i="23"/>
  <c r="FG7" i="23"/>
  <c r="FJ7" i="23"/>
  <c r="FM7" i="23"/>
  <c r="CJ8" i="23"/>
  <c r="CM8" i="23"/>
  <c r="CP8" i="23"/>
  <c r="CS8" i="23"/>
  <c r="CV8" i="23"/>
  <c r="CY8" i="23"/>
  <c r="DB8" i="23"/>
  <c r="DE8" i="23"/>
  <c r="DH8" i="23"/>
  <c r="DK8" i="23"/>
  <c r="DN8" i="23"/>
  <c r="DQ8" i="23"/>
  <c r="DT8" i="23"/>
  <c r="DW8" i="23"/>
  <c r="DZ8" i="23"/>
  <c r="EC8" i="23"/>
  <c r="EF8" i="23"/>
  <c r="EI8" i="23"/>
  <c r="EL8" i="23"/>
  <c r="EO8" i="23"/>
  <c r="ER8" i="23"/>
  <c r="EU8" i="23"/>
  <c r="EX8" i="23"/>
  <c r="FA8" i="23"/>
  <c r="FD8" i="23"/>
  <c r="FG8" i="23"/>
  <c r="FJ8" i="23"/>
  <c r="FM8" i="23"/>
  <c r="CJ9" i="23"/>
  <c r="CM9" i="23"/>
  <c r="CP9" i="23"/>
  <c r="CS9" i="23"/>
  <c r="CV9" i="23"/>
  <c r="CY9" i="23"/>
  <c r="DB9" i="23"/>
  <c r="DE9" i="23"/>
  <c r="DH9" i="23"/>
  <c r="DK9" i="23"/>
  <c r="DN9" i="23"/>
  <c r="DQ9" i="23"/>
  <c r="DT9" i="23"/>
  <c r="DW9" i="23"/>
  <c r="DZ9" i="23"/>
  <c r="EC9" i="23"/>
  <c r="EF9" i="23"/>
  <c r="EI9" i="23"/>
  <c r="EL9" i="23"/>
  <c r="EO9" i="23"/>
  <c r="ER9" i="23"/>
  <c r="EU9" i="23"/>
  <c r="EX9" i="23"/>
  <c r="FA9" i="23"/>
  <c r="FD9" i="23"/>
  <c r="FG9" i="23"/>
  <c r="FJ9" i="23"/>
  <c r="FM9" i="23"/>
  <c r="CJ10" i="23"/>
  <c r="CM10" i="23"/>
  <c r="CP10" i="23"/>
  <c r="CS10" i="23"/>
  <c r="CV10" i="23"/>
  <c r="CY10" i="23"/>
  <c r="DB10" i="23"/>
  <c r="DE10" i="23"/>
  <c r="DH10" i="23"/>
  <c r="DK10" i="23"/>
  <c r="DN10" i="23"/>
  <c r="DQ10" i="23"/>
  <c r="DT10" i="23"/>
  <c r="DW10" i="23"/>
  <c r="DZ10" i="23"/>
  <c r="EC10" i="23"/>
  <c r="EF10" i="23"/>
  <c r="EI10" i="23"/>
  <c r="EL10" i="23"/>
  <c r="EO10" i="23"/>
  <c r="ER10" i="23"/>
  <c r="EU10" i="23"/>
  <c r="EX10" i="23"/>
  <c r="FA10" i="23"/>
  <c r="FD10" i="23"/>
  <c r="FG10" i="23"/>
  <c r="FJ10" i="23"/>
  <c r="FM10" i="23"/>
  <c r="CJ11" i="23"/>
  <c r="CM11" i="23"/>
  <c r="CP11" i="23"/>
  <c r="CS11" i="23"/>
  <c r="CV11" i="23"/>
  <c r="CY11" i="23"/>
  <c r="DB11" i="23"/>
  <c r="DE11" i="23"/>
  <c r="DH11" i="23"/>
  <c r="DK11" i="23"/>
  <c r="DN11" i="23"/>
  <c r="DQ11" i="23"/>
  <c r="DT11" i="23"/>
  <c r="DW11" i="23"/>
  <c r="DZ11" i="23"/>
  <c r="EC11" i="23"/>
  <c r="EF11" i="23"/>
  <c r="EI11" i="23"/>
  <c r="EL11" i="23"/>
  <c r="EO11" i="23"/>
  <c r="ER11" i="23"/>
  <c r="EU11" i="23"/>
  <c r="EX11" i="23"/>
  <c r="FA11" i="23"/>
  <c r="FD11" i="23"/>
  <c r="FG11" i="23"/>
  <c r="FJ11" i="23"/>
  <c r="FM11" i="23"/>
  <c r="CJ12" i="23"/>
  <c r="CM12" i="23"/>
  <c r="CP12" i="23"/>
  <c r="CS12" i="23"/>
  <c r="CV12" i="23"/>
  <c r="CY12" i="23"/>
  <c r="DB12" i="23"/>
  <c r="DE12" i="23"/>
  <c r="DH12" i="23"/>
  <c r="DK12" i="23"/>
  <c r="DN12" i="23"/>
  <c r="DQ12" i="23"/>
  <c r="DT12" i="23"/>
  <c r="DW12" i="23"/>
  <c r="DZ12" i="23"/>
  <c r="EC12" i="23"/>
  <c r="EF12" i="23"/>
  <c r="EI12" i="23"/>
  <c r="EL12" i="23"/>
  <c r="EO12" i="23"/>
  <c r="ER12" i="23"/>
  <c r="EU12" i="23"/>
  <c r="EX12" i="23"/>
  <c r="FA12" i="23"/>
  <c r="FD12" i="23"/>
  <c r="FG12" i="23"/>
  <c r="FJ12" i="23"/>
  <c r="FM12" i="23"/>
  <c r="CJ13" i="23"/>
  <c r="CM13" i="23"/>
  <c r="CP13" i="23"/>
  <c r="CS13" i="23"/>
  <c r="CV13" i="23"/>
  <c r="CY13" i="23"/>
  <c r="DB13" i="23"/>
  <c r="DE13" i="23"/>
  <c r="DH13" i="23"/>
  <c r="DK13" i="23"/>
  <c r="DN13" i="23"/>
  <c r="DQ13" i="23"/>
  <c r="DT13" i="23"/>
  <c r="DW13" i="23"/>
  <c r="DZ13" i="23"/>
  <c r="EC13" i="23"/>
  <c r="EF13" i="23"/>
  <c r="EI13" i="23"/>
  <c r="EL13" i="23"/>
  <c r="EO13" i="23"/>
  <c r="ER13" i="23"/>
  <c r="EU13" i="23"/>
  <c r="EX13" i="23"/>
  <c r="FA13" i="23"/>
  <c r="FD13" i="23"/>
  <c r="FG13" i="23"/>
  <c r="FJ13" i="23"/>
  <c r="FM13" i="23"/>
  <c r="CJ14" i="23"/>
  <c r="CM14" i="23"/>
  <c r="CP14" i="23"/>
  <c r="CS14" i="23"/>
  <c r="CV14" i="23"/>
  <c r="CY14" i="23"/>
  <c r="DB14" i="23"/>
  <c r="DE14" i="23"/>
  <c r="DH14" i="23"/>
  <c r="DK14" i="23"/>
  <c r="DN14" i="23"/>
  <c r="DQ14" i="23"/>
  <c r="DT14" i="23"/>
  <c r="DW14" i="23"/>
  <c r="DZ14" i="23"/>
  <c r="EC14" i="23"/>
  <c r="EF14" i="23"/>
  <c r="EI14" i="23"/>
  <c r="EL14" i="23"/>
  <c r="EO14" i="23"/>
  <c r="ER14" i="23"/>
  <c r="EU14" i="23"/>
  <c r="EX14" i="23"/>
  <c r="FA14" i="23"/>
  <c r="FD14" i="23"/>
  <c r="FG14" i="23"/>
  <c r="FJ14" i="23"/>
  <c r="FM14" i="23"/>
  <c r="CJ15" i="23"/>
  <c r="CM15" i="23"/>
  <c r="CP15" i="23"/>
  <c r="CS15" i="23"/>
  <c r="CV15" i="23"/>
  <c r="CY15" i="23"/>
  <c r="DB15" i="23"/>
  <c r="DE15" i="23"/>
  <c r="DH15" i="23"/>
  <c r="DK15" i="23"/>
  <c r="DN15" i="23"/>
  <c r="DQ15" i="23"/>
  <c r="DT15" i="23"/>
  <c r="DW15" i="23"/>
  <c r="DZ15" i="23"/>
  <c r="EC15" i="23"/>
  <c r="EF15" i="23"/>
  <c r="EI15" i="23"/>
  <c r="EL15" i="23"/>
  <c r="EO15" i="23"/>
  <c r="ER15" i="23"/>
  <c r="EU15" i="23"/>
  <c r="EX15" i="23"/>
  <c r="FA15" i="23"/>
  <c r="FD15" i="23"/>
  <c r="FG15" i="23"/>
  <c r="FJ15" i="23"/>
  <c r="FM15" i="23"/>
  <c r="CJ16" i="23"/>
  <c r="CM16" i="23"/>
  <c r="CP16" i="23"/>
  <c r="CS16" i="23"/>
  <c r="CV16" i="23"/>
  <c r="CY16" i="23"/>
  <c r="DB16" i="23"/>
  <c r="DE16" i="23"/>
  <c r="DH16" i="23"/>
  <c r="DK16" i="23"/>
  <c r="DN16" i="23"/>
  <c r="DQ16" i="23"/>
  <c r="DT16" i="23"/>
  <c r="DW16" i="23"/>
  <c r="DZ16" i="23"/>
  <c r="EC16" i="23"/>
  <c r="EF16" i="23"/>
  <c r="EI16" i="23"/>
  <c r="EL16" i="23"/>
  <c r="EO16" i="23"/>
  <c r="ER16" i="23"/>
  <c r="EU16" i="23"/>
  <c r="EX16" i="23"/>
  <c r="FA16" i="23"/>
  <c r="FD16" i="23"/>
  <c r="FG16" i="23"/>
  <c r="FJ16" i="23"/>
  <c r="FM16" i="23"/>
  <c r="CJ17" i="23"/>
  <c r="CM17" i="23"/>
  <c r="CP17" i="23"/>
  <c r="CS17" i="23"/>
  <c r="CV17" i="23"/>
  <c r="CY17" i="23"/>
  <c r="DB17" i="23"/>
  <c r="DE17" i="23"/>
  <c r="DH17" i="23"/>
  <c r="DK17" i="23"/>
  <c r="DN17" i="23"/>
  <c r="DQ17" i="23"/>
  <c r="DT17" i="23"/>
  <c r="DW17" i="23"/>
  <c r="DZ17" i="23"/>
  <c r="EC17" i="23"/>
  <c r="EF17" i="23"/>
  <c r="EI17" i="23"/>
  <c r="EL17" i="23"/>
  <c r="EO17" i="23"/>
  <c r="ER17" i="23"/>
  <c r="EU17" i="23"/>
  <c r="EX17" i="23"/>
  <c r="FA17" i="23"/>
  <c r="FD17" i="23"/>
  <c r="FG17" i="23"/>
  <c r="FJ17" i="23"/>
  <c r="FM17" i="23"/>
  <c r="CJ18" i="23"/>
  <c r="CM18" i="23"/>
  <c r="CP18" i="23"/>
  <c r="CS18" i="23"/>
  <c r="CV18" i="23"/>
  <c r="CY18" i="23"/>
  <c r="DB18" i="23"/>
  <c r="DE18" i="23"/>
  <c r="DH18" i="23"/>
  <c r="DK18" i="23"/>
  <c r="DN18" i="23"/>
  <c r="DQ18" i="23"/>
  <c r="DT18" i="23"/>
  <c r="DW18" i="23"/>
  <c r="DZ18" i="23"/>
  <c r="EC18" i="23"/>
  <c r="EF18" i="23"/>
  <c r="EI18" i="23"/>
  <c r="EL18" i="23"/>
  <c r="EO18" i="23"/>
  <c r="ER18" i="23"/>
  <c r="EU18" i="23"/>
  <c r="EX18" i="23"/>
  <c r="FA18" i="23"/>
  <c r="FD18" i="23"/>
  <c r="FG18" i="23"/>
  <c r="FJ18" i="23"/>
  <c r="FM18" i="23"/>
  <c r="CJ19" i="23"/>
  <c r="CM19" i="23"/>
  <c r="CP19" i="23"/>
  <c r="CS19" i="23"/>
  <c r="CV19" i="23"/>
  <c r="CY19" i="23"/>
  <c r="DB19" i="23"/>
  <c r="DE19" i="23"/>
  <c r="DH19" i="23"/>
  <c r="DK19" i="23"/>
  <c r="DN19" i="23"/>
  <c r="DQ19" i="23"/>
  <c r="DT19" i="23"/>
  <c r="DW19" i="23"/>
  <c r="DZ19" i="23"/>
  <c r="EC19" i="23"/>
  <c r="EF19" i="23"/>
  <c r="EI19" i="23"/>
  <c r="EL19" i="23"/>
  <c r="EO19" i="23"/>
  <c r="ER19" i="23"/>
  <c r="EU19" i="23"/>
  <c r="EX19" i="23"/>
  <c r="FA19" i="23"/>
  <c r="FD19" i="23"/>
  <c r="FG19" i="23"/>
  <c r="FJ19" i="23"/>
  <c r="FM19" i="23"/>
  <c r="CJ20" i="23"/>
  <c r="CM20" i="23"/>
  <c r="CP20" i="23"/>
  <c r="CS20" i="23"/>
  <c r="CV20" i="23"/>
  <c r="CY20" i="23"/>
  <c r="DB20" i="23"/>
  <c r="DE20" i="23"/>
  <c r="DH20" i="23"/>
  <c r="DK20" i="23"/>
  <c r="DN20" i="23"/>
  <c r="DQ20" i="23"/>
  <c r="DT20" i="23"/>
  <c r="DW20" i="23"/>
  <c r="DZ20" i="23"/>
  <c r="EC20" i="23"/>
  <c r="EF20" i="23"/>
  <c r="EI20" i="23"/>
  <c r="EL20" i="23"/>
  <c r="EO20" i="23"/>
  <c r="ER20" i="23"/>
  <c r="EU20" i="23"/>
  <c r="EX20" i="23"/>
  <c r="FA20" i="23"/>
  <c r="FD20" i="23"/>
  <c r="FG20" i="23"/>
  <c r="FJ20" i="23"/>
  <c r="FM20" i="23"/>
  <c r="CJ21" i="23"/>
  <c r="CM21" i="23"/>
  <c r="CP21" i="23"/>
  <c r="CS21" i="23"/>
  <c r="CV21" i="23"/>
  <c r="CY21" i="23"/>
  <c r="DB21" i="23"/>
  <c r="DE21" i="23"/>
  <c r="DH21" i="23"/>
  <c r="DK21" i="23"/>
  <c r="DN21" i="23"/>
  <c r="DQ21" i="23"/>
  <c r="DT21" i="23"/>
  <c r="DW21" i="23"/>
  <c r="DZ21" i="23"/>
  <c r="EC21" i="23"/>
  <c r="EF21" i="23"/>
  <c r="EI21" i="23"/>
  <c r="EL21" i="23"/>
  <c r="EO21" i="23"/>
  <c r="ER21" i="23"/>
  <c r="EU21" i="23"/>
  <c r="EX21" i="23"/>
  <c r="FA21" i="23"/>
  <c r="FD21" i="23"/>
  <c r="FG21" i="23"/>
  <c r="FJ21" i="23"/>
  <c r="FM21" i="23"/>
  <c r="CJ22" i="23"/>
  <c r="CM22" i="23"/>
  <c r="CP22" i="23"/>
  <c r="CS22" i="23"/>
  <c r="CV22" i="23"/>
  <c r="CY22" i="23"/>
  <c r="DB22" i="23"/>
  <c r="DE22" i="23"/>
  <c r="DH22" i="23"/>
  <c r="DK22" i="23"/>
  <c r="DN22" i="23"/>
  <c r="DQ22" i="23"/>
  <c r="DT22" i="23"/>
  <c r="DW22" i="23"/>
  <c r="DZ22" i="23"/>
  <c r="EC22" i="23"/>
  <c r="EF22" i="23"/>
  <c r="EI22" i="23"/>
  <c r="EL22" i="23"/>
  <c r="EO22" i="23"/>
  <c r="ER22" i="23"/>
  <c r="EU22" i="23"/>
  <c r="EX22" i="23"/>
  <c r="FA22" i="23"/>
  <c r="FD22" i="23"/>
  <c r="FG22" i="23"/>
  <c r="FJ22" i="23"/>
  <c r="FM22" i="23"/>
  <c r="CJ23" i="23"/>
  <c r="CM23" i="23"/>
  <c r="CP23" i="23"/>
  <c r="CS23" i="23"/>
  <c r="CV23" i="23"/>
  <c r="CY23" i="23"/>
  <c r="DB23" i="23"/>
  <c r="DE23" i="23"/>
  <c r="DH23" i="23"/>
  <c r="DK23" i="23"/>
  <c r="DN23" i="23"/>
  <c r="DQ23" i="23"/>
  <c r="DT23" i="23"/>
  <c r="DW23" i="23"/>
  <c r="DZ23" i="23"/>
  <c r="EC23" i="23"/>
  <c r="EF23" i="23"/>
  <c r="EI23" i="23"/>
  <c r="EL23" i="23"/>
  <c r="EO23" i="23"/>
  <c r="ER23" i="23"/>
  <c r="EU23" i="23"/>
  <c r="EX23" i="23"/>
  <c r="FA23" i="23"/>
  <c r="FD23" i="23"/>
  <c r="FG23" i="23"/>
  <c r="FJ23" i="23"/>
  <c r="FM23" i="23"/>
  <c r="CJ24" i="23"/>
  <c r="CM24" i="23"/>
  <c r="CP24" i="23"/>
  <c r="CS24" i="23"/>
  <c r="CV24" i="23"/>
  <c r="CY24" i="23"/>
  <c r="DB24" i="23"/>
  <c r="DE24" i="23"/>
  <c r="DH24" i="23"/>
  <c r="DK24" i="23"/>
  <c r="DN24" i="23"/>
  <c r="DQ24" i="23"/>
  <c r="DT24" i="23"/>
  <c r="DW24" i="23"/>
  <c r="DZ24" i="23"/>
  <c r="EC24" i="23"/>
  <c r="EF24" i="23"/>
  <c r="EI24" i="23"/>
  <c r="EL24" i="23"/>
  <c r="EO24" i="23"/>
  <c r="ER24" i="23"/>
  <c r="EU24" i="23"/>
  <c r="EX24" i="23"/>
  <c r="FA24" i="23"/>
  <c r="FD24" i="23"/>
  <c r="FG24" i="23"/>
  <c r="FJ24" i="23"/>
  <c r="FM24" i="23"/>
  <c r="CJ25" i="23"/>
  <c r="CM25" i="23"/>
  <c r="CP25" i="23"/>
  <c r="CS25" i="23"/>
  <c r="CV25" i="23"/>
  <c r="CY25" i="23"/>
  <c r="DB25" i="23"/>
  <c r="DE25" i="23"/>
  <c r="DH25" i="23"/>
  <c r="DK25" i="23"/>
  <c r="DN25" i="23"/>
  <c r="DQ25" i="23"/>
  <c r="DT25" i="23"/>
  <c r="DW25" i="23"/>
  <c r="DZ25" i="23"/>
  <c r="EC25" i="23"/>
  <c r="EF25" i="23"/>
  <c r="EI25" i="23"/>
  <c r="EL25" i="23"/>
  <c r="EO25" i="23"/>
  <c r="ER25" i="23"/>
  <c r="EU25" i="23"/>
  <c r="EX25" i="23"/>
  <c r="FA25" i="23"/>
  <c r="FD25" i="23"/>
  <c r="FG25" i="23"/>
  <c r="FJ25" i="23"/>
  <c r="FM25" i="23"/>
  <c r="CJ26" i="23"/>
  <c r="CM26" i="23"/>
  <c r="CP26" i="23"/>
  <c r="CS26" i="23"/>
  <c r="CV26" i="23"/>
  <c r="CY26" i="23"/>
  <c r="DB26" i="23"/>
  <c r="DE26" i="23"/>
  <c r="DH26" i="23"/>
  <c r="DK26" i="23"/>
  <c r="DN26" i="23"/>
  <c r="DQ26" i="23"/>
  <c r="DT26" i="23"/>
  <c r="DW26" i="23"/>
  <c r="DZ26" i="23"/>
  <c r="EC26" i="23"/>
  <c r="EF26" i="23"/>
  <c r="EI26" i="23"/>
  <c r="EL26" i="23"/>
  <c r="EO26" i="23"/>
  <c r="ER26" i="23"/>
  <c r="EU26" i="23"/>
  <c r="EX26" i="23"/>
  <c r="FA26" i="23"/>
  <c r="FD26" i="23"/>
  <c r="FG26" i="23"/>
  <c r="FJ26" i="23"/>
  <c r="FM26" i="23"/>
  <c r="CJ27" i="23"/>
  <c r="CM27" i="23"/>
  <c r="CP27" i="23"/>
  <c r="CS27" i="23"/>
  <c r="CV27" i="23"/>
  <c r="CY27" i="23"/>
  <c r="DB27" i="23"/>
  <c r="DE27" i="23"/>
  <c r="DH27" i="23"/>
  <c r="DK27" i="23"/>
  <c r="DN27" i="23"/>
  <c r="DQ27" i="23"/>
  <c r="DT27" i="23"/>
  <c r="DW27" i="23"/>
  <c r="DZ27" i="23"/>
  <c r="EC27" i="23"/>
  <c r="EF27" i="23"/>
  <c r="EI27" i="23"/>
  <c r="EL27" i="23"/>
  <c r="EO27" i="23"/>
  <c r="ER27" i="23"/>
  <c r="EU27" i="23"/>
  <c r="EX27" i="23"/>
  <c r="FA27" i="23"/>
  <c r="FD27" i="23"/>
  <c r="FG27" i="23"/>
  <c r="FJ27" i="23"/>
  <c r="FM27" i="23"/>
  <c r="CJ28" i="23"/>
  <c r="CM28" i="23"/>
  <c r="CP28" i="23"/>
  <c r="CS28" i="23"/>
  <c r="CV28" i="23"/>
  <c r="CY28" i="23"/>
  <c r="DB28" i="23"/>
  <c r="DE28" i="23"/>
  <c r="DH28" i="23"/>
  <c r="DK28" i="23"/>
  <c r="DN28" i="23"/>
  <c r="DQ28" i="23"/>
  <c r="DT28" i="23"/>
  <c r="DW28" i="23"/>
  <c r="DZ28" i="23"/>
  <c r="EC28" i="23"/>
  <c r="EF28" i="23"/>
  <c r="EI28" i="23"/>
  <c r="EL28" i="23"/>
  <c r="EO28" i="23"/>
  <c r="ER28" i="23"/>
  <c r="EU28" i="23"/>
  <c r="EX28" i="23"/>
  <c r="FA28" i="23"/>
  <c r="FD28" i="23"/>
  <c r="FG28" i="23"/>
  <c r="FJ28" i="23"/>
  <c r="FM28" i="23"/>
  <c r="CJ29" i="23"/>
  <c r="CM29" i="23"/>
  <c r="CP29" i="23"/>
  <c r="CS29" i="23"/>
  <c r="CV29" i="23"/>
  <c r="CY29" i="23"/>
  <c r="DB29" i="23"/>
  <c r="DE29" i="23"/>
  <c r="DH29" i="23"/>
  <c r="DK29" i="23"/>
  <c r="DN29" i="23"/>
  <c r="DQ29" i="23"/>
  <c r="DT29" i="23"/>
  <c r="DW29" i="23"/>
  <c r="DZ29" i="23"/>
  <c r="EC29" i="23"/>
  <c r="EF29" i="23"/>
  <c r="EI29" i="23"/>
  <c r="EL29" i="23"/>
  <c r="EO29" i="23"/>
  <c r="ER29" i="23"/>
  <c r="EU29" i="23"/>
  <c r="EX29" i="23"/>
  <c r="FA29" i="23"/>
  <c r="FD29" i="23"/>
  <c r="FG29" i="23"/>
  <c r="FJ29" i="23"/>
  <c r="FM29" i="23"/>
  <c r="CJ30" i="23"/>
  <c r="CM30" i="23"/>
  <c r="CP30" i="23"/>
  <c r="CS30" i="23"/>
  <c r="CV30" i="23"/>
  <c r="CY30" i="23"/>
  <c r="DB30" i="23"/>
  <c r="DE30" i="23"/>
  <c r="DH30" i="23"/>
  <c r="DK30" i="23"/>
  <c r="DN30" i="23"/>
  <c r="DQ30" i="23"/>
  <c r="DT30" i="23"/>
  <c r="DW30" i="23"/>
  <c r="DZ30" i="23"/>
  <c r="EC30" i="23"/>
  <c r="EF30" i="23"/>
  <c r="EI30" i="23"/>
  <c r="EL30" i="23"/>
  <c r="EO30" i="23"/>
  <c r="ER30" i="23"/>
  <c r="EU30" i="23"/>
  <c r="EX30" i="23"/>
  <c r="FA30" i="23"/>
  <c r="FD30" i="23"/>
  <c r="FG30" i="23"/>
  <c r="FJ30" i="23"/>
  <c r="FM30" i="23"/>
  <c r="CJ31" i="23"/>
  <c r="CM31" i="23"/>
  <c r="CP31" i="23"/>
  <c r="CS31" i="23"/>
  <c r="CV31" i="23"/>
  <c r="CY31" i="23"/>
  <c r="DB31" i="23"/>
  <c r="DE31" i="23"/>
  <c r="DH31" i="23"/>
  <c r="DK31" i="23"/>
  <c r="DN31" i="23"/>
  <c r="DQ31" i="23"/>
  <c r="DT31" i="23"/>
  <c r="DW31" i="23"/>
  <c r="DZ31" i="23"/>
  <c r="EC31" i="23"/>
  <c r="EF31" i="23"/>
  <c r="EI31" i="23"/>
  <c r="EL31" i="23"/>
  <c r="EO31" i="23"/>
  <c r="ER31" i="23"/>
  <c r="EU31" i="23"/>
  <c r="EX31" i="23"/>
  <c r="FA31" i="23"/>
  <c r="FD31" i="23"/>
  <c r="FG31" i="23"/>
  <c r="FJ31" i="23"/>
  <c r="FM31" i="23"/>
  <c r="CJ32" i="23"/>
  <c r="CM32" i="23"/>
  <c r="CP32" i="23"/>
  <c r="CS32" i="23"/>
  <c r="CV32" i="23"/>
  <c r="CY32" i="23"/>
  <c r="DB32" i="23"/>
  <c r="DE32" i="23"/>
  <c r="DH32" i="23"/>
  <c r="DK32" i="23"/>
  <c r="DN32" i="23"/>
  <c r="DQ32" i="23"/>
  <c r="DT32" i="23"/>
  <c r="DW32" i="23"/>
  <c r="DZ32" i="23"/>
  <c r="EC32" i="23"/>
  <c r="EF32" i="23"/>
  <c r="EI32" i="23"/>
  <c r="EL32" i="23"/>
  <c r="EO32" i="23"/>
  <c r="ER32" i="23"/>
  <c r="EU32" i="23"/>
  <c r="EX32" i="23"/>
  <c r="FA32" i="23"/>
  <c r="FD32" i="23"/>
  <c r="FG32" i="23"/>
  <c r="FJ32" i="23"/>
  <c r="FM32" i="23"/>
  <c r="CJ33" i="23"/>
  <c r="CM33" i="23"/>
  <c r="CP33" i="23"/>
  <c r="CS33" i="23"/>
  <c r="CV33" i="23"/>
  <c r="CY33" i="23"/>
  <c r="DB33" i="23"/>
  <c r="DE33" i="23"/>
  <c r="DH33" i="23"/>
  <c r="DK33" i="23"/>
  <c r="DN33" i="23"/>
  <c r="DQ33" i="23"/>
  <c r="DT33" i="23"/>
  <c r="DW33" i="23"/>
  <c r="DZ33" i="23"/>
  <c r="EC33" i="23"/>
  <c r="EF33" i="23"/>
  <c r="EI33" i="23"/>
  <c r="EL33" i="23"/>
  <c r="EO33" i="23"/>
  <c r="ER33" i="23"/>
  <c r="EU33" i="23"/>
  <c r="EX33" i="23"/>
  <c r="FA33" i="23"/>
  <c r="FD33" i="23"/>
  <c r="FG33" i="23"/>
  <c r="FJ33" i="23"/>
  <c r="FM33" i="23"/>
  <c r="CJ34" i="23"/>
  <c r="CM34" i="23"/>
  <c r="CP34" i="23"/>
  <c r="CS34" i="23"/>
  <c r="CV34" i="23"/>
  <c r="CY34" i="23"/>
  <c r="DB34" i="23"/>
  <c r="DE34" i="23"/>
  <c r="DH34" i="23"/>
  <c r="DK34" i="23"/>
  <c r="DN34" i="23"/>
  <c r="DQ34" i="23"/>
  <c r="DT34" i="23"/>
  <c r="DW34" i="23"/>
  <c r="DZ34" i="23"/>
  <c r="EC34" i="23"/>
  <c r="EF34" i="23"/>
  <c r="EI34" i="23"/>
  <c r="EL34" i="23"/>
  <c r="EO34" i="23"/>
  <c r="ER34" i="23"/>
  <c r="EU34" i="23"/>
  <c r="EX34" i="23"/>
  <c r="FA34" i="23"/>
  <c r="FD34" i="23"/>
  <c r="FG34" i="23"/>
  <c r="FJ34" i="23"/>
  <c r="FM34" i="23"/>
  <c r="CJ35" i="23"/>
  <c r="CM35" i="23"/>
  <c r="CP35" i="23"/>
  <c r="CS35" i="23"/>
  <c r="CV35" i="23"/>
  <c r="CY35" i="23"/>
  <c r="DB35" i="23"/>
  <c r="DE35" i="23"/>
  <c r="DH35" i="23"/>
  <c r="DK35" i="23"/>
  <c r="DN35" i="23"/>
  <c r="DQ35" i="23"/>
  <c r="DT35" i="23"/>
  <c r="DW35" i="23"/>
  <c r="DZ35" i="23"/>
  <c r="EC35" i="23"/>
  <c r="EF35" i="23"/>
  <c r="EI35" i="23"/>
  <c r="EL35" i="23"/>
  <c r="EO35" i="23"/>
  <c r="ER35" i="23"/>
  <c r="EU35" i="23"/>
  <c r="EX35" i="23"/>
  <c r="FA35" i="23"/>
  <c r="FD35" i="23"/>
  <c r="FG35" i="23"/>
  <c r="FJ35" i="23"/>
  <c r="FM35" i="23"/>
  <c r="CJ36" i="23"/>
  <c r="CM36" i="23"/>
  <c r="CP36" i="23"/>
  <c r="CS36" i="23"/>
  <c r="CV36" i="23"/>
  <c r="CY36" i="23"/>
  <c r="DB36" i="23"/>
  <c r="DE36" i="23"/>
  <c r="DH36" i="23"/>
  <c r="DK36" i="23"/>
  <c r="DN36" i="23"/>
  <c r="DQ36" i="23"/>
  <c r="DT36" i="23"/>
  <c r="DW36" i="23"/>
  <c r="DZ36" i="23"/>
  <c r="EC36" i="23"/>
  <c r="EF36" i="23"/>
  <c r="EI36" i="23"/>
  <c r="EL36" i="23"/>
  <c r="EO36" i="23"/>
  <c r="ER36" i="23"/>
  <c r="EU36" i="23"/>
  <c r="EX36" i="23"/>
  <c r="FA36" i="23"/>
  <c r="FD36" i="23"/>
  <c r="FG36" i="23"/>
  <c r="FJ36" i="23"/>
  <c r="FM36" i="23"/>
  <c r="CJ37" i="23"/>
  <c r="CM37" i="23"/>
  <c r="CP37" i="23"/>
  <c r="CS37" i="23"/>
  <c r="CV37" i="23"/>
  <c r="CY37" i="23"/>
  <c r="DB37" i="23"/>
  <c r="DE37" i="23"/>
  <c r="DH37" i="23"/>
  <c r="DK37" i="23"/>
  <c r="DN37" i="23"/>
  <c r="DQ37" i="23"/>
  <c r="DT37" i="23"/>
  <c r="DW37" i="23"/>
  <c r="DZ37" i="23"/>
  <c r="EC37" i="23"/>
  <c r="EF37" i="23"/>
  <c r="EI37" i="23"/>
  <c r="EL37" i="23"/>
  <c r="EO37" i="23"/>
  <c r="ER37" i="23"/>
  <c r="EU37" i="23"/>
  <c r="EX37" i="23"/>
  <c r="FA37" i="23"/>
  <c r="FD37" i="23"/>
  <c r="FG37" i="23"/>
  <c r="FJ37" i="23"/>
  <c r="FM37" i="23"/>
  <c r="CJ38" i="23"/>
  <c r="CM38" i="23"/>
  <c r="CP38" i="23"/>
  <c r="CS38" i="23"/>
  <c r="CV38" i="23"/>
  <c r="CY38" i="23"/>
  <c r="DB38" i="23"/>
  <c r="DE38" i="23"/>
  <c r="DH38" i="23"/>
  <c r="DK38" i="23"/>
  <c r="DN38" i="23"/>
  <c r="DQ38" i="23"/>
  <c r="DT38" i="23"/>
  <c r="DW38" i="23"/>
  <c r="DZ38" i="23"/>
  <c r="EC38" i="23"/>
  <c r="EF38" i="23"/>
  <c r="EI38" i="23"/>
  <c r="EL38" i="23"/>
  <c r="EO38" i="23"/>
  <c r="ER38" i="23"/>
  <c r="EU38" i="23"/>
  <c r="EX38" i="23"/>
  <c r="FA38" i="23"/>
  <c r="FD38" i="23"/>
  <c r="FG38" i="23"/>
  <c r="FJ38" i="23"/>
  <c r="FM38" i="23"/>
  <c r="CJ39" i="23"/>
  <c r="CM39" i="23"/>
  <c r="CP39" i="23"/>
  <c r="CS39" i="23"/>
  <c r="CV39" i="23"/>
  <c r="CY39" i="23"/>
  <c r="DB39" i="23"/>
  <c r="DE39" i="23"/>
  <c r="DH39" i="23"/>
  <c r="DK39" i="23"/>
  <c r="DN39" i="23"/>
  <c r="DQ39" i="23"/>
  <c r="DT39" i="23"/>
  <c r="DW39" i="23"/>
  <c r="DZ39" i="23"/>
  <c r="EC39" i="23"/>
  <c r="EF39" i="23"/>
  <c r="EI39" i="23"/>
  <c r="EL39" i="23"/>
  <c r="EO39" i="23"/>
  <c r="ER39" i="23"/>
  <c r="EU39" i="23"/>
  <c r="EX39" i="23"/>
  <c r="FA39" i="23"/>
  <c r="FD39" i="23"/>
  <c r="FG39" i="23"/>
  <c r="FJ39" i="23"/>
  <c r="FM39" i="23"/>
  <c r="CJ40" i="23"/>
  <c r="CM40" i="23"/>
  <c r="CP40" i="23"/>
  <c r="CS40" i="23"/>
  <c r="CV40" i="23"/>
  <c r="CY40" i="23"/>
  <c r="DB40" i="23"/>
  <c r="DE40" i="23"/>
  <c r="DH40" i="23"/>
  <c r="DK40" i="23"/>
  <c r="DN40" i="23"/>
  <c r="DQ40" i="23"/>
  <c r="DT40" i="23"/>
  <c r="DW40" i="23"/>
  <c r="DZ40" i="23"/>
  <c r="EC40" i="23"/>
  <c r="EF40" i="23"/>
  <c r="EI40" i="23"/>
  <c r="EL40" i="23"/>
  <c r="EO40" i="23"/>
  <c r="ER40" i="23"/>
  <c r="EU40" i="23"/>
  <c r="EX40" i="23"/>
  <c r="FA40" i="23"/>
  <c r="FD40" i="23"/>
  <c r="FG40" i="23"/>
  <c r="FJ40" i="23"/>
  <c r="FM40" i="23"/>
  <c r="CJ41" i="23"/>
  <c r="CM41" i="23"/>
  <c r="CP41" i="23"/>
  <c r="CS41" i="23"/>
  <c r="CV41" i="23"/>
  <c r="CY41" i="23"/>
  <c r="DB41" i="23"/>
  <c r="DE41" i="23"/>
  <c r="DH41" i="23"/>
  <c r="DK41" i="23"/>
  <c r="DN41" i="23"/>
  <c r="DQ41" i="23"/>
  <c r="DT41" i="23"/>
  <c r="DW41" i="23"/>
  <c r="DZ41" i="23"/>
  <c r="EC41" i="23"/>
  <c r="EF41" i="23"/>
  <c r="EI41" i="23"/>
  <c r="EL41" i="23"/>
  <c r="EO41" i="23"/>
  <c r="ER41" i="23"/>
  <c r="EU41" i="23"/>
  <c r="EX41" i="23"/>
  <c r="FA41" i="23"/>
  <c r="FD41" i="23"/>
  <c r="FG41" i="23"/>
  <c r="FJ41" i="23"/>
  <c r="FM41" i="23"/>
  <c r="CJ42" i="23"/>
  <c r="CM42" i="23"/>
  <c r="CP42" i="23"/>
  <c r="CS42" i="23"/>
  <c r="CV42" i="23"/>
  <c r="CY42" i="23"/>
  <c r="DB42" i="23"/>
  <c r="DE42" i="23"/>
  <c r="DH42" i="23"/>
  <c r="DK42" i="23"/>
  <c r="DN42" i="23"/>
  <c r="DQ42" i="23"/>
  <c r="DT42" i="23"/>
  <c r="DW42" i="23"/>
  <c r="DZ42" i="23"/>
  <c r="EC42" i="23"/>
  <c r="EF42" i="23"/>
  <c r="EI42" i="23"/>
  <c r="EL42" i="23"/>
  <c r="EO42" i="23"/>
  <c r="ER42" i="23"/>
  <c r="EU42" i="23"/>
  <c r="EX42" i="23"/>
  <c r="FA42" i="23"/>
  <c r="FD42" i="23"/>
  <c r="FG42" i="23"/>
  <c r="FJ42" i="23"/>
  <c r="FM42" i="23"/>
  <c r="CJ43" i="23"/>
  <c r="CM43" i="23"/>
  <c r="CP43" i="23"/>
  <c r="CS43" i="23"/>
  <c r="CV43" i="23"/>
  <c r="CY43" i="23"/>
  <c r="DB43" i="23"/>
  <c r="DE43" i="23"/>
  <c r="DH43" i="23"/>
  <c r="DK43" i="23"/>
  <c r="DN43" i="23"/>
  <c r="DQ43" i="23"/>
  <c r="DT43" i="23"/>
  <c r="DW43" i="23"/>
  <c r="DZ43" i="23"/>
  <c r="EC43" i="23"/>
  <c r="EF43" i="23"/>
  <c r="EI43" i="23"/>
  <c r="EL43" i="23"/>
  <c r="EO43" i="23"/>
  <c r="ER43" i="23"/>
  <c r="EU43" i="23"/>
  <c r="EX43" i="23"/>
  <c r="FA43" i="23"/>
  <c r="FD43" i="23"/>
  <c r="FG43" i="23"/>
  <c r="FJ43" i="23"/>
  <c r="FM43" i="23"/>
  <c r="CJ44" i="23"/>
  <c r="CM44" i="23"/>
  <c r="CP44" i="23"/>
  <c r="CS44" i="23"/>
  <c r="CV44" i="23"/>
  <c r="CY44" i="23"/>
  <c r="DB44" i="23"/>
  <c r="DE44" i="23"/>
  <c r="DH44" i="23"/>
  <c r="DK44" i="23"/>
  <c r="DN44" i="23"/>
  <c r="DQ44" i="23"/>
  <c r="DT44" i="23"/>
  <c r="DW44" i="23"/>
  <c r="DZ44" i="23"/>
  <c r="EC44" i="23"/>
  <c r="EF44" i="23"/>
  <c r="EI44" i="23"/>
  <c r="EL44" i="23"/>
  <c r="EO44" i="23"/>
  <c r="ER44" i="23"/>
  <c r="EU44" i="23"/>
  <c r="EX44" i="23"/>
  <c r="FA44" i="23"/>
  <c r="FD44" i="23"/>
  <c r="FG44" i="23"/>
  <c r="FJ44" i="23"/>
  <c r="FM44" i="23"/>
  <c r="CJ45" i="23"/>
  <c r="CM45" i="23"/>
  <c r="CP45" i="23"/>
  <c r="CS45" i="23"/>
  <c r="CV45" i="23"/>
  <c r="CY45" i="23"/>
  <c r="DB45" i="23"/>
  <c r="DE45" i="23"/>
  <c r="DH45" i="23"/>
  <c r="DK45" i="23"/>
  <c r="DN45" i="23"/>
  <c r="DQ45" i="23"/>
  <c r="DT45" i="23"/>
  <c r="DW45" i="23"/>
  <c r="DZ45" i="23"/>
  <c r="EC45" i="23"/>
  <c r="EF45" i="23"/>
  <c r="EI45" i="23"/>
  <c r="EL45" i="23"/>
  <c r="EO45" i="23"/>
  <c r="ER45" i="23"/>
  <c r="EU45" i="23"/>
  <c r="EX45" i="23"/>
  <c r="FA45" i="23"/>
  <c r="FD45" i="23"/>
  <c r="FG45" i="23"/>
  <c r="FJ45" i="23"/>
  <c r="FM45" i="23"/>
  <c r="CJ46" i="23"/>
  <c r="CM46" i="23"/>
  <c r="CP46" i="23"/>
  <c r="CS46" i="23"/>
  <c r="CV46" i="23"/>
  <c r="CY46" i="23"/>
  <c r="DB46" i="23"/>
  <c r="DE46" i="23"/>
  <c r="DH46" i="23"/>
  <c r="DK46" i="23"/>
  <c r="DN46" i="23"/>
  <c r="DQ46" i="23"/>
  <c r="DT46" i="23"/>
  <c r="DW46" i="23"/>
  <c r="DZ46" i="23"/>
  <c r="EC46" i="23"/>
  <c r="EF46" i="23"/>
  <c r="EI46" i="23"/>
  <c r="EL46" i="23"/>
  <c r="EO46" i="23"/>
  <c r="ER46" i="23"/>
  <c r="EU46" i="23"/>
  <c r="EX46" i="23"/>
  <c r="FA46" i="23"/>
  <c r="FD46" i="23"/>
  <c r="FG46" i="23"/>
  <c r="FJ46" i="23"/>
  <c r="FM46" i="23"/>
  <c r="CJ47" i="23"/>
  <c r="CM47" i="23"/>
  <c r="CP47" i="23"/>
  <c r="CS47" i="23"/>
  <c r="CV47" i="23"/>
  <c r="CY47" i="23"/>
  <c r="DB47" i="23"/>
  <c r="DE47" i="23"/>
  <c r="DH47" i="23"/>
  <c r="DK47" i="23"/>
  <c r="DN47" i="23"/>
  <c r="DQ47" i="23"/>
  <c r="DT47" i="23"/>
  <c r="DW47" i="23"/>
  <c r="DZ47" i="23"/>
  <c r="EC47" i="23"/>
  <c r="EF47" i="23"/>
  <c r="EI47" i="23"/>
  <c r="EL47" i="23"/>
  <c r="EO47" i="23"/>
  <c r="ER47" i="23"/>
  <c r="EU47" i="23"/>
  <c r="EX47" i="23"/>
  <c r="FA47" i="23"/>
  <c r="FD47" i="23"/>
  <c r="FG47" i="23"/>
  <c r="FJ47" i="23"/>
  <c r="FM47" i="23"/>
  <c r="CJ48" i="23"/>
  <c r="CM48" i="23"/>
  <c r="CP48" i="23"/>
  <c r="CS48" i="23"/>
  <c r="CV48" i="23"/>
  <c r="CY48" i="23"/>
  <c r="DB48" i="23"/>
  <c r="DE48" i="23"/>
  <c r="DH48" i="23"/>
  <c r="DK48" i="23"/>
  <c r="DN48" i="23"/>
  <c r="DQ48" i="23"/>
  <c r="DT48" i="23"/>
  <c r="DW48" i="23"/>
  <c r="DZ48" i="23"/>
  <c r="EC48" i="23"/>
  <c r="EF48" i="23"/>
  <c r="EI48" i="23"/>
  <c r="EL48" i="23"/>
  <c r="EO48" i="23"/>
  <c r="ER48" i="23"/>
  <c r="EU48" i="23"/>
  <c r="EX48" i="23"/>
  <c r="FA48" i="23"/>
  <c r="FD48" i="23"/>
  <c r="FG48" i="23"/>
  <c r="FJ48" i="23"/>
  <c r="FM48" i="23"/>
  <c r="CJ49" i="23"/>
  <c r="CM49" i="23"/>
  <c r="CP49" i="23"/>
  <c r="CS49" i="23"/>
  <c r="CV49" i="23"/>
  <c r="CY49" i="23"/>
  <c r="DB49" i="23"/>
  <c r="DE49" i="23"/>
  <c r="DH49" i="23"/>
  <c r="DK49" i="23"/>
  <c r="DN49" i="23"/>
  <c r="DQ49" i="23"/>
  <c r="DT49" i="23"/>
  <c r="DW49" i="23"/>
  <c r="DZ49" i="23"/>
  <c r="EC49" i="23"/>
  <c r="EF49" i="23"/>
  <c r="EI49" i="23"/>
  <c r="EL49" i="23"/>
  <c r="EO49" i="23"/>
  <c r="ER49" i="23"/>
  <c r="EU49" i="23"/>
  <c r="EX49" i="23"/>
  <c r="FA49" i="23"/>
  <c r="FD49" i="23"/>
  <c r="FG49" i="23"/>
  <c r="FJ49" i="23"/>
  <c r="FM49" i="23"/>
  <c r="CJ50" i="23"/>
  <c r="CM50" i="23"/>
  <c r="CP50" i="23"/>
  <c r="CS50" i="23"/>
  <c r="CV50" i="23"/>
  <c r="CY50" i="23"/>
  <c r="DB50" i="23"/>
  <c r="DE50" i="23"/>
  <c r="DH50" i="23"/>
  <c r="DK50" i="23"/>
  <c r="DN50" i="23"/>
  <c r="DQ50" i="23"/>
  <c r="DT50" i="23"/>
  <c r="DW50" i="23"/>
  <c r="DZ50" i="23"/>
  <c r="EC50" i="23"/>
  <c r="EF50" i="23"/>
  <c r="EI50" i="23"/>
  <c r="EL50" i="23"/>
  <c r="EO50" i="23"/>
  <c r="ER50" i="23"/>
  <c r="EU50" i="23"/>
  <c r="EX50" i="23"/>
  <c r="FA50" i="23"/>
  <c r="FD50" i="23"/>
  <c r="FG50" i="23"/>
  <c r="FJ50" i="23"/>
  <c r="FM50" i="23"/>
  <c r="CJ51" i="23"/>
  <c r="CM51" i="23"/>
  <c r="CP51" i="23"/>
  <c r="CS51" i="23"/>
  <c r="CV51" i="23"/>
  <c r="CY51" i="23"/>
  <c r="DB51" i="23"/>
  <c r="DE51" i="23"/>
  <c r="DH51" i="23"/>
  <c r="DK51" i="23"/>
  <c r="DN51" i="23"/>
  <c r="DQ51" i="23"/>
  <c r="DT51" i="23"/>
  <c r="DW51" i="23"/>
  <c r="DZ51" i="23"/>
  <c r="EC51" i="23"/>
  <c r="EF51" i="23"/>
  <c r="EI51" i="23"/>
  <c r="EL51" i="23"/>
  <c r="EO51" i="23"/>
  <c r="ER51" i="23"/>
  <c r="EU51" i="23"/>
  <c r="EX51" i="23"/>
  <c r="FA51" i="23"/>
  <c r="FD51" i="23"/>
  <c r="FG51" i="23"/>
  <c r="FJ51" i="23"/>
  <c r="FM51" i="23"/>
  <c r="CJ52" i="23"/>
  <c r="CM52" i="23"/>
  <c r="CP52" i="23"/>
  <c r="CS52" i="23"/>
  <c r="CV52" i="23"/>
  <c r="CY52" i="23"/>
  <c r="DB52" i="23"/>
  <c r="DE52" i="23"/>
  <c r="DH52" i="23"/>
  <c r="DK52" i="23"/>
  <c r="DN52" i="23"/>
  <c r="DQ52" i="23"/>
  <c r="DT52" i="23"/>
  <c r="DW52" i="23"/>
  <c r="DZ52" i="23"/>
  <c r="EC52" i="23"/>
  <c r="EF52" i="23"/>
  <c r="EI52" i="23"/>
  <c r="EL52" i="23"/>
  <c r="EO52" i="23"/>
  <c r="ER52" i="23"/>
  <c r="EU52" i="23"/>
  <c r="EX52" i="23"/>
  <c r="FA52" i="23"/>
  <c r="FD52" i="23"/>
  <c r="FG52" i="23"/>
  <c r="FJ52" i="23"/>
  <c r="FM52" i="23"/>
  <c r="CJ53" i="23"/>
  <c r="CM53" i="23"/>
  <c r="CP53" i="23"/>
  <c r="CS53" i="23"/>
  <c r="CV53" i="23"/>
  <c r="CY53" i="23"/>
  <c r="DB53" i="23"/>
  <c r="DE53" i="23"/>
  <c r="DH53" i="23"/>
  <c r="DK53" i="23"/>
  <c r="DN53" i="23"/>
  <c r="DQ53" i="23"/>
  <c r="DT53" i="23"/>
  <c r="DW53" i="23"/>
  <c r="DZ53" i="23"/>
  <c r="EC53" i="23"/>
  <c r="EF53" i="23"/>
  <c r="EI53" i="23"/>
  <c r="EL53" i="23"/>
  <c r="EO53" i="23"/>
  <c r="ER53" i="23"/>
  <c r="EU53" i="23"/>
  <c r="EX53" i="23"/>
  <c r="FA53" i="23"/>
  <c r="FD53" i="23"/>
  <c r="FG53" i="23"/>
  <c r="FJ53" i="23"/>
  <c r="FM53" i="23"/>
  <c r="CJ54" i="23"/>
  <c r="CM54" i="23"/>
  <c r="CP54" i="23"/>
  <c r="CS54" i="23"/>
  <c r="CV54" i="23"/>
  <c r="CY54" i="23"/>
  <c r="DB54" i="23"/>
  <c r="DE54" i="23"/>
  <c r="DH54" i="23"/>
  <c r="DK54" i="23"/>
  <c r="DN54" i="23"/>
  <c r="DQ54" i="23"/>
  <c r="DT54" i="23"/>
  <c r="DW54" i="23"/>
  <c r="DZ54" i="23"/>
  <c r="EC54" i="23"/>
  <c r="EF54" i="23"/>
  <c r="EI54" i="23"/>
  <c r="EL54" i="23"/>
  <c r="EO54" i="23"/>
  <c r="ER54" i="23"/>
  <c r="EU54" i="23"/>
  <c r="EX54" i="23"/>
  <c r="FA54" i="23"/>
  <c r="FD54" i="23"/>
  <c r="FG54" i="23"/>
  <c r="FJ54" i="23"/>
  <c r="FM54" i="23"/>
  <c r="CJ55" i="23"/>
  <c r="CM55" i="23"/>
  <c r="CP55" i="23"/>
  <c r="CS55" i="23"/>
  <c r="CV55" i="23"/>
  <c r="CY55" i="23"/>
  <c r="DB55" i="23"/>
  <c r="DE55" i="23"/>
  <c r="DH55" i="23"/>
  <c r="DK55" i="23"/>
  <c r="DN55" i="23"/>
  <c r="DQ55" i="23"/>
  <c r="DT55" i="23"/>
  <c r="DW55" i="23"/>
  <c r="DZ55" i="23"/>
  <c r="EC55" i="23"/>
  <c r="EF55" i="23"/>
  <c r="EI55" i="23"/>
  <c r="EL55" i="23"/>
  <c r="EO55" i="23"/>
  <c r="ER55" i="23"/>
  <c r="EU55" i="23"/>
  <c r="EX55" i="23"/>
  <c r="FA55" i="23"/>
  <c r="FD55" i="23"/>
  <c r="FG55" i="23"/>
  <c r="FJ55" i="23"/>
  <c r="FM55" i="23"/>
  <c r="CJ56" i="23"/>
  <c r="CM56" i="23"/>
  <c r="CP56" i="23"/>
  <c r="CS56" i="23"/>
  <c r="CV56" i="23"/>
  <c r="CY56" i="23"/>
  <c r="DB56" i="23"/>
  <c r="DE56" i="23"/>
  <c r="DH56" i="23"/>
  <c r="DK56" i="23"/>
  <c r="DN56" i="23"/>
  <c r="DQ56" i="23"/>
  <c r="DT56" i="23"/>
  <c r="DW56" i="23"/>
  <c r="DZ56" i="23"/>
  <c r="EC56" i="23"/>
  <c r="EF56" i="23"/>
  <c r="EI56" i="23"/>
  <c r="EL56" i="23"/>
  <c r="EO56" i="23"/>
  <c r="ER56" i="23"/>
  <c r="EU56" i="23"/>
  <c r="EX56" i="23"/>
  <c r="FA56" i="23"/>
  <c r="FD56" i="23"/>
  <c r="FG56" i="23"/>
  <c r="FJ56" i="23"/>
  <c r="FM56" i="23"/>
  <c r="CJ57" i="23"/>
  <c r="CM57" i="23"/>
  <c r="CP57" i="23"/>
  <c r="CS57" i="23"/>
  <c r="CV57" i="23"/>
  <c r="CY57" i="23"/>
  <c r="DB57" i="23"/>
  <c r="DE57" i="23"/>
  <c r="DH57" i="23"/>
  <c r="DK57" i="23"/>
  <c r="DN57" i="23"/>
  <c r="DQ57" i="23"/>
  <c r="DT57" i="23"/>
  <c r="DW57" i="23"/>
  <c r="DZ57" i="23"/>
  <c r="EC57" i="23"/>
  <c r="EF57" i="23"/>
  <c r="EI57" i="23"/>
  <c r="EL57" i="23"/>
  <c r="EO57" i="23"/>
  <c r="ER57" i="23"/>
  <c r="EU57" i="23"/>
  <c r="EX57" i="23"/>
  <c r="FA57" i="23"/>
  <c r="FD57" i="23"/>
  <c r="FG57" i="23"/>
  <c r="FJ57" i="23"/>
  <c r="FM57" i="23"/>
  <c r="CJ58" i="23"/>
  <c r="CM58" i="23"/>
  <c r="CP58" i="23"/>
  <c r="CS58" i="23"/>
  <c r="CV58" i="23"/>
  <c r="CY58" i="23"/>
  <c r="DB58" i="23"/>
  <c r="DE58" i="23"/>
  <c r="DH58" i="23"/>
  <c r="DK58" i="23"/>
  <c r="DN58" i="23"/>
  <c r="DQ58" i="23"/>
  <c r="DT58" i="23"/>
  <c r="DW58" i="23"/>
  <c r="DZ58" i="23"/>
  <c r="EC58" i="23"/>
  <c r="EF58" i="23"/>
  <c r="EI58" i="23"/>
  <c r="EL58" i="23"/>
  <c r="EO58" i="23"/>
  <c r="ER58" i="23"/>
  <c r="EU58" i="23"/>
  <c r="EX58" i="23"/>
  <c r="FA58" i="23"/>
  <c r="FD58" i="23"/>
  <c r="FG58" i="23"/>
  <c r="FJ58" i="23"/>
  <c r="FM58" i="23"/>
  <c r="CJ59" i="23"/>
  <c r="CM59" i="23"/>
  <c r="CP59" i="23"/>
  <c r="CS59" i="23"/>
  <c r="CV59" i="23"/>
  <c r="CY59" i="23"/>
  <c r="DB59" i="23"/>
  <c r="DE59" i="23"/>
  <c r="DH59" i="23"/>
  <c r="DK59" i="23"/>
  <c r="DN59" i="23"/>
  <c r="DQ59" i="23"/>
  <c r="DT59" i="23"/>
  <c r="DW59" i="23"/>
  <c r="DZ59" i="23"/>
  <c r="EC59" i="23"/>
  <c r="EF59" i="23"/>
  <c r="EI59" i="23"/>
  <c r="EL59" i="23"/>
  <c r="EO59" i="23"/>
  <c r="ER59" i="23"/>
  <c r="EU59" i="23"/>
  <c r="EX59" i="23"/>
  <c r="FA59" i="23"/>
  <c r="FD59" i="23"/>
  <c r="FG59" i="23"/>
  <c r="FJ59" i="23"/>
  <c r="FM59" i="23"/>
  <c r="CJ60" i="23"/>
  <c r="CM60" i="23"/>
  <c r="CP60" i="23"/>
  <c r="CS60" i="23"/>
  <c r="CV60" i="23"/>
  <c r="CY60" i="23"/>
  <c r="DB60" i="23"/>
  <c r="DE60" i="23"/>
  <c r="DH60" i="23"/>
  <c r="DK60" i="23"/>
  <c r="DN60" i="23"/>
  <c r="DQ60" i="23"/>
  <c r="DT60" i="23"/>
  <c r="DW60" i="23"/>
  <c r="DZ60" i="23"/>
  <c r="EC60" i="23"/>
  <c r="EF60" i="23"/>
  <c r="EI60" i="23"/>
  <c r="EL60" i="23"/>
  <c r="EO60" i="23"/>
  <c r="ER60" i="23"/>
  <c r="EU60" i="23"/>
  <c r="EX60" i="23"/>
  <c r="FA60" i="23"/>
  <c r="FD60" i="23"/>
  <c r="FG60" i="23"/>
  <c r="FJ60" i="23"/>
  <c r="FM60" i="23"/>
  <c r="CJ61" i="23"/>
  <c r="CM61" i="23"/>
  <c r="CP61" i="23"/>
  <c r="CS61" i="23"/>
  <c r="CV61" i="23"/>
  <c r="CY61" i="23"/>
  <c r="DB61" i="23"/>
  <c r="DE61" i="23"/>
  <c r="DH61" i="23"/>
  <c r="DK61" i="23"/>
  <c r="DN61" i="23"/>
  <c r="DQ61" i="23"/>
  <c r="DT61" i="23"/>
  <c r="DW61" i="23"/>
  <c r="DZ61" i="23"/>
  <c r="EC61" i="23"/>
  <c r="EF61" i="23"/>
  <c r="EI61" i="23"/>
  <c r="EL61" i="23"/>
  <c r="EO61" i="23"/>
  <c r="ER61" i="23"/>
  <c r="EU61" i="23"/>
  <c r="EX61" i="23"/>
  <c r="FA61" i="23"/>
  <c r="FD61" i="23"/>
  <c r="FG61" i="23"/>
  <c r="FJ61" i="23"/>
  <c r="FM61" i="23"/>
  <c r="CJ62" i="23"/>
  <c r="CM62" i="23"/>
  <c r="CP62" i="23"/>
  <c r="CS62" i="23"/>
  <c r="CV62" i="23"/>
  <c r="CY62" i="23"/>
  <c r="DB62" i="23"/>
  <c r="DE62" i="23"/>
  <c r="DH62" i="23"/>
  <c r="DK62" i="23"/>
  <c r="DN62" i="23"/>
  <c r="DQ62" i="23"/>
  <c r="DT62" i="23"/>
  <c r="DW62" i="23"/>
  <c r="DZ62" i="23"/>
  <c r="EC62" i="23"/>
  <c r="EF62" i="23"/>
  <c r="EI62" i="23"/>
  <c r="EL62" i="23"/>
  <c r="EO62" i="23"/>
  <c r="ER62" i="23"/>
  <c r="EU62" i="23"/>
  <c r="EX62" i="23"/>
  <c r="FA62" i="23"/>
  <c r="FD62" i="23"/>
  <c r="FG62" i="23"/>
  <c r="FJ62" i="23"/>
  <c r="FM62" i="23"/>
  <c r="CJ63" i="23"/>
  <c r="CM63" i="23"/>
  <c r="CP63" i="23"/>
  <c r="CS63" i="23"/>
  <c r="CV63" i="23"/>
  <c r="CY63" i="23"/>
  <c r="DB63" i="23"/>
  <c r="DE63" i="23"/>
  <c r="DH63" i="23"/>
  <c r="DK63" i="23"/>
  <c r="DN63" i="23"/>
  <c r="DQ63" i="23"/>
  <c r="DT63" i="23"/>
  <c r="DW63" i="23"/>
  <c r="DZ63" i="23"/>
  <c r="EC63" i="23"/>
  <c r="EF63" i="23"/>
  <c r="EI63" i="23"/>
  <c r="EL63" i="23"/>
  <c r="EO63" i="23"/>
  <c r="ER63" i="23"/>
  <c r="EU63" i="23"/>
  <c r="EX63" i="23"/>
  <c r="FA63" i="23"/>
  <c r="FD63" i="23"/>
  <c r="FG63" i="23"/>
  <c r="FJ63" i="23"/>
  <c r="FM63" i="23"/>
  <c r="CJ64" i="23"/>
  <c r="CM64" i="23"/>
  <c r="CP64" i="23"/>
  <c r="CS64" i="23"/>
  <c r="CV64" i="23"/>
  <c r="CY64" i="23"/>
  <c r="DB64" i="23"/>
  <c r="DE64" i="23"/>
  <c r="DH64" i="23"/>
  <c r="DK64" i="23"/>
  <c r="DN64" i="23"/>
  <c r="DQ64" i="23"/>
  <c r="DT64" i="23"/>
  <c r="DW64" i="23"/>
  <c r="DZ64" i="23"/>
  <c r="EC64" i="23"/>
  <c r="EF64" i="23"/>
  <c r="EI64" i="23"/>
  <c r="EL64" i="23"/>
  <c r="EO64" i="23"/>
  <c r="ER64" i="23"/>
  <c r="EU64" i="23"/>
  <c r="EX64" i="23"/>
  <c r="FA64" i="23"/>
  <c r="FD64" i="23"/>
  <c r="FG64" i="23"/>
  <c r="FJ64" i="23"/>
  <c r="FM64" i="23"/>
  <c r="CJ65" i="23"/>
  <c r="CM65" i="23"/>
  <c r="CP65" i="23"/>
  <c r="CS65" i="23"/>
  <c r="CV65" i="23"/>
  <c r="CY65" i="23"/>
  <c r="DB65" i="23"/>
  <c r="DE65" i="23"/>
  <c r="DH65" i="23"/>
  <c r="DK65" i="23"/>
  <c r="DN65" i="23"/>
  <c r="DQ65" i="23"/>
  <c r="DT65" i="23"/>
  <c r="DW65" i="23"/>
  <c r="DZ65" i="23"/>
  <c r="EC65" i="23"/>
  <c r="EF65" i="23"/>
  <c r="EI65" i="23"/>
  <c r="EL65" i="23"/>
  <c r="EO65" i="23"/>
  <c r="ER65" i="23"/>
  <c r="EU65" i="23"/>
  <c r="EX65" i="23"/>
  <c r="FA65" i="23"/>
  <c r="FD65" i="23"/>
  <c r="FG65" i="23"/>
  <c r="FJ65" i="23"/>
  <c r="FM65" i="23"/>
  <c r="CJ66" i="23"/>
  <c r="CM66" i="23"/>
  <c r="CP66" i="23"/>
  <c r="CS66" i="23"/>
  <c r="CV66" i="23"/>
  <c r="CY66" i="23"/>
  <c r="DB66" i="23"/>
  <c r="DE66" i="23"/>
  <c r="DH66" i="23"/>
  <c r="DK66" i="23"/>
  <c r="DN66" i="23"/>
  <c r="DQ66" i="23"/>
  <c r="DT66" i="23"/>
  <c r="DW66" i="23"/>
  <c r="DZ66" i="23"/>
  <c r="EC66" i="23"/>
  <c r="EF66" i="23"/>
  <c r="EI66" i="23"/>
  <c r="EL66" i="23"/>
  <c r="EO66" i="23"/>
  <c r="ER66" i="23"/>
  <c r="EU66" i="23"/>
  <c r="EX66" i="23"/>
  <c r="FA66" i="23"/>
  <c r="FD66" i="23"/>
  <c r="FG66" i="23"/>
  <c r="FJ66" i="23"/>
  <c r="FM66" i="23"/>
  <c r="CJ67" i="23"/>
  <c r="CM67" i="23"/>
  <c r="CP67" i="23"/>
  <c r="CS67" i="23"/>
  <c r="CV67" i="23"/>
  <c r="CY67" i="23"/>
  <c r="DB67" i="23"/>
  <c r="DE67" i="23"/>
  <c r="DH67" i="23"/>
  <c r="DK67" i="23"/>
  <c r="DN67" i="23"/>
  <c r="DQ67" i="23"/>
  <c r="DT67" i="23"/>
  <c r="DW67" i="23"/>
  <c r="DZ67" i="23"/>
  <c r="EC67" i="23"/>
  <c r="EF67" i="23"/>
  <c r="EI67" i="23"/>
  <c r="EL67" i="23"/>
  <c r="EO67" i="23"/>
  <c r="ER67" i="23"/>
  <c r="EU67" i="23"/>
  <c r="EX67" i="23"/>
  <c r="FA67" i="23"/>
  <c r="FD67" i="23"/>
  <c r="FG67" i="23"/>
  <c r="FJ67" i="23"/>
  <c r="FM67" i="23"/>
  <c r="CJ68" i="23"/>
  <c r="CM68" i="23"/>
  <c r="CP68" i="23"/>
  <c r="CS68" i="23"/>
  <c r="CV68" i="23"/>
  <c r="CY68" i="23"/>
  <c r="DB68" i="23"/>
  <c r="DE68" i="23"/>
  <c r="DH68" i="23"/>
  <c r="DK68" i="23"/>
  <c r="DN68" i="23"/>
  <c r="DQ68" i="23"/>
  <c r="DT68" i="23"/>
  <c r="DW68" i="23"/>
  <c r="DZ68" i="23"/>
  <c r="EC68" i="23"/>
  <c r="EF68" i="23"/>
  <c r="EI68" i="23"/>
  <c r="EL68" i="23"/>
  <c r="EO68" i="23"/>
  <c r="ER68" i="23"/>
  <c r="EU68" i="23"/>
  <c r="EX68" i="23"/>
  <c r="FA68" i="23"/>
  <c r="FD68" i="23"/>
  <c r="FG68" i="23"/>
  <c r="FJ68" i="23"/>
  <c r="FM68" i="23"/>
  <c r="CJ69" i="23"/>
  <c r="CM69" i="23"/>
  <c r="CP69" i="23"/>
  <c r="CS69" i="23"/>
  <c r="CV69" i="23"/>
  <c r="CY69" i="23"/>
  <c r="DB69" i="23"/>
  <c r="DE69" i="23"/>
  <c r="DH69" i="23"/>
  <c r="DK69" i="23"/>
  <c r="DN69" i="23"/>
  <c r="DQ69" i="23"/>
  <c r="DT69" i="23"/>
  <c r="DW69" i="23"/>
  <c r="DZ69" i="23"/>
  <c r="EC69" i="23"/>
  <c r="EF69" i="23"/>
  <c r="EI69" i="23"/>
  <c r="EL69" i="23"/>
  <c r="EO69" i="23"/>
  <c r="ER69" i="23"/>
  <c r="EU69" i="23"/>
  <c r="EX69" i="23"/>
  <c r="FA69" i="23"/>
  <c r="FD69" i="23"/>
  <c r="FG69" i="23"/>
  <c r="FJ69" i="23"/>
  <c r="FM69" i="23"/>
  <c r="CJ70" i="23"/>
  <c r="CM70" i="23"/>
  <c r="CP70" i="23"/>
  <c r="CS70" i="23"/>
  <c r="CV70" i="23"/>
  <c r="CY70" i="23"/>
  <c r="DB70" i="23"/>
  <c r="DE70" i="23"/>
  <c r="DH70" i="23"/>
  <c r="DK70" i="23"/>
  <c r="DN70" i="23"/>
  <c r="DQ70" i="23"/>
  <c r="DT70" i="23"/>
  <c r="DW70" i="23"/>
  <c r="DZ70" i="23"/>
  <c r="EC70" i="23"/>
  <c r="EF70" i="23"/>
  <c r="EI70" i="23"/>
  <c r="EL70" i="23"/>
  <c r="EO70" i="23"/>
  <c r="ER70" i="23"/>
  <c r="EU70" i="23"/>
  <c r="EX70" i="23"/>
  <c r="FA70" i="23"/>
  <c r="FD70" i="23"/>
  <c r="FG70" i="23"/>
  <c r="FJ70" i="23"/>
  <c r="FM70" i="23"/>
  <c r="AT4" i="23"/>
  <c r="AW4" i="23"/>
  <c r="AZ4" i="23"/>
  <c r="BC4" i="23"/>
  <c r="BF4" i="23"/>
  <c r="BI4" i="23"/>
  <c r="BL4" i="23"/>
  <c r="BO4" i="23"/>
  <c r="BR4" i="23"/>
  <c r="BU4" i="23"/>
  <c r="BX4" i="23"/>
  <c r="CA4" i="23"/>
  <c r="CD4" i="23"/>
  <c r="CG4" i="23"/>
  <c r="AT5" i="23"/>
  <c r="AW5" i="23"/>
  <c r="AZ5" i="23"/>
  <c r="BC5" i="23"/>
  <c r="BF5" i="23"/>
  <c r="BI5" i="23"/>
  <c r="BL5" i="23"/>
  <c r="BO5" i="23"/>
  <c r="BU5" i="23"/>
  <c r="BX5" i="23"/>
  <c r="CA5" i="23"/>
  <c r="CD5" i="23"/>
  <c r="CG5" i="23"/>
  <c r="AT6" i="23"/>
  <c r="AW6" i="23"/>
  <c r="AZ6" i="23"/>
  <c r="BC6" i="23"/>
  <c r="BF6" i="23"/>
  <c r="BI6" i="23"/>
  <c r="BL6" i="23"/>
  <c r="BO6" i="23"/>
  <c r="BR6" i="23"/>
  <c r="BU6" i="23"/>
  <c r="BX6" i="23"/>
  <c r="CA6" i="23"/>
  <c r="CD6" i="23"/>
  <c r="CG6" i="23"/>
  <c r="AT7" i="23"/>
  <c r="AW7" i="23"/>
  <c r="AZ7" i="23"/>
  <c r="BC7" i="23"/>
  <c r="BF7" i="23"/>
  <c r="BI7" i="23"/>
  <c r="BL7" i="23"/>
  <c r="BO7" i="23"/>
  <c r="BR7" i="23"/>
  <c r="BU7" i="23"/>
  <c r="BX7" i="23"/>
  <c r="CA7" i="23"/>
  <c r="CD7" i="23"/>
  <c r="CG7" i="23"/>
  <c r="AT8" i="23"/>
  <c r="AW8" i="23"/>
  <c r="AZ8" i="23"/>
  <c r="BC8" i="23"/>
  <c r="BF8" i="23"/>
  <c r="BI8" i="23"/>
  <c r="BL8" i="23"/>
  <c r="BO8" i="23"/>
  <c r="BR8" i="23"/>
  <c r="BU8" i="23"/>
  <c r="BX8" i="23"/>
  <c r="CA8" i="23"/>
  <c r="CD8" i="23"/>
  <c r="CG8" i="23"/>
  <c r="AT9" i="23"/>
  <c r="AW9" i="23"/>
  <c r="AZ9" i="23"/>
  <c r="BC9" i="23"/>
  <c r="BF9" i="23"/>
  <c r="BI9" i="23"/>
  <c r="BL9" i="23"/>
  <c r="BO9" i="23"/>
  <c r="BR9" i="23"/>
  <c r="BU9" i="23"/>
  <c r="BX9" i="23"/>
  <c r="CA9" i="23"/>
  <c r="CD9" i="23"/>
  <c r="CG9" i="23"/>
  <c r="AT10" i="23"/>
  <c r="AW10" i="23"/>
  <c r="AZ10" i="23"/>
  <c r="BC10" i="23"/>
  <c r="BF10" i="23"/>
  <c r="BI10" i="23"/>
  <c r="BL10" i="23"/>
  <c r="BO10" i="23"/>
  <c r="BR10" i="23"/>
  <c r="BU10" i="23"/>
  <c r="BX10" i="23"/>
  <c r="CA10" i="23"/>
  <c r="CD10" i="23"/>
  <c r="CG10" i="23"/>
  <c r="AT11" i="23"/>
  <c r="AW11" i="23"/>
  <c r="AZ11" i="23"/>
  <c r="BC11" i="23"/>
  <c r="BF11" i="23"/>
  <c r="BI11" i="23"/>
  <c r="BL11" i="23"/>
  <c r="BO11" i="23"/>
  <c r="BR11" i="23"/>
  <c r="BU11" i="23"/>
  <c r="BX11" i="23"/>
  <c r="CA11" i="23"/>
  <c r="CD11" i="23"/>
  <c r="CG11" i="23"/>
  <c r="AT12" i="23"/>
  <c r="AW12" i="23"/>
  <c r="AZ12" i="23"/>
  <c r="BC12" i="23"/>
  <c r="BF12" i="23"/>
  <c r="BI12" i="23"/>
  <c r="BL12" i="23"/>
  <c r="BO12" i="23"/>
  <c r="BR12" i="23"/>
  <c r="BU12" i="23"/>
  <c r="BX12" i="23"/>
  <c r="CA12" i="23"/>
  <c r="CD12" i="23"/>
  <c r="CG12" i="23"/>
  <c r="AT13" i="23"/>
  <c r="AW13" i="23"/>
  <c r="AZ13" i="23"/>
  <c r="BC13" i="23"/>
  <c r="BF13" i="23"/>
  <c r="BI13" i="23"/>
  <c r="BL13" i="23"/>
  <c r="BO13" i="23"/>
  <c r="BR13" i="23"/>
  <c r="BU13" i="23"/>
  <c r="BX13" i="23"/>
  <c r="CA13" i="23"/>
  <c r="CD13" i="23"/>
  <c r="CG13" i="23"/>
  <c r="AT14" i="23"/>
  <c r="AW14" i="23"/>
  <c r="AZ14" i="23"/>
  <c r="BC14" i="23"/>
  <c r="BF14" i="23"/>
  <c r="BI14" i="23"/>
  <c r="BL14" i="23"/>
  <c r="BO14" i="23"/>
  <c r="BR14" i="23"/>
  <c r="BU14" i="23"/>
  <c r="BX14" i="23"/>
  <c r="CA14" i="23"/>
  <c r="CD14" i="23"/>
  <c r="CG14" i="23"/>
  <c r="AT15" i="23"/>
  <c r="AW15" i="23"/>
  <c r="AZ15" i="23"/>
  <c r="BC15" i="23"/>
  <c r="BF15" i="23"/>
  <c r="BI15" i="23"/>
  <c r="BL15" i="23"/>
  <c r="BO15" i="23"/>
  <c r="BR15" i="23"/>
  <c r="BU15" i="23"/>
  <c r="BX15" i="23"/>
  <c r="CA15" i="23"/>
  <c r="CD15" i="23"/>
  <c r="CG15" i="23"/>
  <c r="AT16" i="23"/>
  <c r="AW16" i="23"/>
  <c r="AZ16" i="23"/>
  <c r="BC16" i="23"/>
  <c r="BF16" i="23"/>
  <c r="BI16" i="23"/>
  <c r="BL16" i="23"/>
  <c r="BO16" i="23"/>
  <c r="BR16" i="23"/>
  <c r="BU16" i="23"/>
  <c r="BX16" i="23"/>
  <c r="CA16" i="23"/>
  <c r="CD16" i="23"/>
  <c r="CG16" i="23"/>
  <c r="AT17" i="23"/>
  <c r="AW17" i="23"/>
  <c r="AZ17" i="23"/>
  <c r="BC17" i="23"/>
  <c r="BF17" i="23"/>
  <c r="BI17" i="23"/>
  <c r="BL17" i="23"/>
  <c r="BO17" i="23"/>
  <c r="BR17" i="23"/>
  <c r="BU17" i="23"/>
  <c r="BX17" i="23"/>
  <c r="CA17" i="23"/>
  <c r="CD17" i="23"/>
  <c r="CG17" i="23"/>
  <c r="AT18" i="23"/>
  <c r="AW18" i="23"/>
  <c r="AZ18" i="23"/>
  <c r="BC18" i="23"/>
  <c r="BF18" i="23"/>
  <c r="BI18" i="23"/>
  <c r="BL18" i="23"/>
  <c r="BO18" i="23"/>
  <c r="BR18" i="23"/>
  <c r="BU18" i="23"/>
  <c r="BX18" i="23"/>
  <c r="CA18" i="23"/>
  <c r="CD18" i="23"/>
  <c r="CG18" i="23"/>
  <c r="AT19" i="23"/>
  <c r="AW19" i="23"/>
  <c r="AZ19" i="23"/>
  <c r="BC19" i="23"/>
  <c r="BF19" i="23"/>
  <c r="BI19" i="23"/>
  <c r="BL19" i="23"/>
  <c r="BO19" i="23"/>
  <c r="BR19" i="23"/>
  <c r="BU19" i="23"/>
  <c r="BX19" i="23"/>
  <c r="CA19" i="23"/>
  <c r="CD19" i="23"/>
  <c r="CG19" i="23"/>
  <c r="AT20" i="23"/>
  <c r="AW20" i="23"/>
  <c r="AZ20" i="23"/>
  <c r="BC20" i="23"/>
  <c r="BF20" i="23"/>
  <c r="BI20" i="23"/>
  <c r="BL20" i="23"/>
  <c r="BO20" i="23"/>
  <c r="BR20" i="23"/>
  <c r="BU20" i="23"/>
  <c r="BX20" i="23"/>
  <c r="CA20" i="23"/>
  <c r="CD20" i="23"/>
  <c r="CG20" i="23"/>
  <c r="AT21" i="23"/>
  <c r="AW21" i="23"/>
  <c r="AZ21" i="23"/>
  <c r="BC21" i="23"/>
  <c r="BF21" i="23"/>
  <c r="BI21" i="23"/>
  <c r="BL21" i="23"/>
  <c r="BO21" i="23"/>
  <c r="BR21" i="23"/>
  <c r="BU21" i="23"/>
  <c r="BX21" i="23"/>
  <c r="CA21" i="23"/>
  <c r="CD21" i="23"/>
  <c r="CG21" i="23"/>
  <c r="AT22" i="23"/>
  <c r="AW22" i="23"/>
  <c r="AZ22" i="23"/>
  <c r="BC22" i="23"/>
  <c r="BF22" i="23"/>
  <c r="BI22" i="23"/>
  <c r="BL22" i="23"/>
  <c r="BO22" i="23"/>
  <c r="BR22" i="23"/>
  <c r="BU22" i="23"/>
  <c r="BX22" i="23"/>
  <c r="CA22" i="23"/>
  <c r="CD22" i="23"/>
  <c r="CG22" i="23"/>
  <c r="AT23" i="23"/>
  <c r="AW23" i="23"/>
  <c r="AZ23" i="23"/>
  <c r="BC23" i="23"/>
  <c r="BF23" i="23"/>
  <c r="BI23" i="23"/>
  <c r="BL23" i="23"/>
  <c r="BO23" i="23"/>
  <c r="BR23" i="23"/>
  <c r="BU23" i="23"/>
  <c r="BX23" i="23"/>
  <c r="CA23" i="23"/>
  <c r="CD23" i="23"/>
  <c r="CG23" i="23"/>
  <c r="AT24" i="23"/>
  <c r="AW24" i="23"/>
  <c r="AZ24" i="23"/>
  <c r="BC24" i="23"/>
  <c r="BF24" i="23"/>
  <c r="BI24" i="23"/>
  <c r="BL24" i="23"/>
  <c r="BO24" i="23"/>
  <c r="BR24" i="23"/>
  <c r="BU24" i="23"/>
  <c r="BX24" i="23"/>
  <c r="CA24" i="23"/>
  <c r="CD24" i="23"/>
  <c r="CG24" i="23"/>
  <c r="AT25" i="23"/>
  <c r="AW25" i="23"/>
  <c r="AZ25" i="23"/>
  <c r="BC25" i="23"/>
  <c r="BF25" i="23"/>
  <c r="BI25" i="23"/>
  <c r="BL25" i="23"/>
  <c r="BO25" i="23"/>
  <c r="BR25" i="23"/>
  <c r="BU25" i="23"/>
  <c r="BX25" i="23"/>
  <c r="CA25" i="23"/>
  <c r="CD25" i="23"/>
  <c r="CG25" i="23"/>
  <c r="AT26" i="23"/>
  <c r="AW26" i="23"/>
  <c r="AZ26" i="23"/>
  <c r="BC26" i="23"/>
  <c r="BF26" i="23"/>
  <c r="BI26" i="23"/>
  <c r="BL26" i="23"/>
  <c r="BO26" i="23"/>
  <c r="BR26" i="23"/>
  <c r="BU26" i="23"/>
  <c r="BX26" i="23"/>
  <c r="CA26" i="23"/>
  <c r="CD26" i="23"/>
  <c r="CG26" i="23"/>
  <c r="AT27" i="23"/>
  <c r="AW27" i="23"/>
  <c r="AZ27" i="23"/>
  <c r="BC27" i="23"/>
  <c r="BF27" i="23"/>
  <c r="BI27" i="23"/>
  <c r="BL27" i="23"/>
  <c r="BO27" i="23"/>
  <c r="BR27" i="23"/>
  <c r="BU27" i="23"/>
  <c r="BX27" i="23"/>
  <c r="CA27" i="23"/>
  <c r="CD27" i="23"/>
  <c r="CG27" i="23"/>
  <c r="AT28" i="23"/>
  <c r="AW28" i="23"/>
  <c r="AZ28" i="23"/>
  <c r="BC28" i="23"/>
  <c r="BF28" i="23"/>
  <c r="BI28" i="23"/>
  <c r="BL28" i="23"/>
  <c r="BO28" i="23"/>
  <c r="BR28" i="23"/>
  <c r="BU28" i="23"/>
  <c r="BX28" i="23"/>
  <c r="CA28" i="23"/>
  <c r="CD28" i="23"/>
  <c r="CG28" i="23"/>
  <c r="AT29" i="23"/>
  <c r="AW29" i="23"/>
  <c r="AZ29" i="23"/>
  <c r="BC29" i="23"/>
  <c r="BF29" i="23"/>
  <c r="BI29" i="23"/>
  <c r="BL29" i="23"/>
  <c r="BO29" i="23"/>
  <c r="BR29" i="23"/>
  <c r="BU29" i="23"/>
  <c r="BX29" i="23"/>
  <c r="CA29" i="23"/>
  <c r="CD29" i="23"/>
  <c r="CG29" i="23"/>
  <c r="AT30" i="23"/>
  <c r="AW30" i="23"/>
  <c r="AZ30" i="23"/>
  <c r="BC30" i="23"/>
  <c r="BF30" i="23"/>
  <c r="BI30" i="23"/>
  <c r="BL30" i="23"/>
  <c r="BO30" i="23"/>
  <c r="BR30" i="23"/>
  <c r="BU30" i="23"/>
  <c r="BX30" i="23"/>
  <c r="CA30" i="23"/>
  <c r="CD30" i="23"/>
  <c r="CG30" i="23"/>
  <c r="AT31" i="23"/>
  <c r="AW31" i="23"/>
  <c r="AZ31" i="23"/>
  <c r="BC31" i="23"/>
  <c r="BF31" i="23"/>
  <c r="BI31" i="23"/>
  <c r="BL31" i="23"/>
  <c r="BO31" i="23"/>
  <c r="BR31" i="23"/>
  <c r="BU31" i="23"/>
  <c r="BX31" i="23"/>
  <c r="CA31" i="23"/>
  <c r="CD31" i="23"/>
  <c r="CG31" i="23"/>
  <c r="AT32" i="23"/>
  <c r="AW32" i="23"/>
  <c r="AZ32" i="23"/>
  <c r="BC32" i="23"/>
  <c r="BF32" i="23"/>
  <c r="BI32" i="23"/>
  <c r="BL32" i="23"/>
  <c r="BO32" i="23"/>
  <c r="BR32" i="23"/>
  <c r="BU32" i="23"/>
  <c r="BX32" i="23"/>
  <c r="CA32" i="23"/>
  <c r="CD32" i="23"/>
  <c r="CG32" i="23"/>
  <c r="AT33" i="23"/>
  <c r="AW33" i="23"/>
  <c r="AZ33" i="23"/>
  <c r="BC33" i="23"/>
  <c r="BF33" i="23"/>
  <c r="BI33" i="23"/>
  <c r="BL33" i="23"/>
  <c r="BO33" i="23"/>
  <c r="BR33" i="23"/>
  <c r="BU33" i="23"/>
  <c r="BX33" i="23"/>
  <c r="CA33" i="23"/>
  <c r="CD33" i="23"/>
  <c r="CG33" i="23"/>
  <c r="AT34" i="23"/>
  <c r="AW34" i="23"/>
  <c r="AZ34" i="23"/>
  <c r="BC34" i="23"/>
  <c r="BF34" i="23"/>
  <c r="BI34" i="23"/>
  <c r="BL34" i="23"/>
  <c r="BO34" i="23"/>
  <c r="BR34" i="23"/>
  <c r="BU34" i="23"/>
  <c r="BX34" i="23"/>
  <c r="CA34" i="23"/>
  <c r="CD34" i="23"/>
  <c r="CG34" i="23"/>
  <c r="AT35" i="23"/>
  <c r="AW35" i="23"/>
  <c r="AZ35" i="23"/>
  <c r="BC35" i="23"/>
  <c r="BF35" i="23"/>
  <c r="BI35" i="23"/>
  <c r="BL35" i="23"/>
  <c r="BO35" i="23"/>
  <c r="BR35" i="23"/>
  <c r="BU35" i="23"/>
  <c r="BX35" i="23"/>
  <c r="CA35" i="23"/>
  <c r="CD35" i="23"/>
  <c r="CG35" i="23"/>
  <c r="AT36" i="23"/>
  <c r="AW36" i="23"/>
  <c r="AZ36" i="23"/>
  <c r="BC36" i="23"/>
  <c r="BF36" i="23"/>
  <c r="BI36" i="23"/>
  <c r="BL36" i="23"/>
  <c r="BO36" i="23"/>
  <c r="BR36" i="23"/>
  <c r="BU36" i="23"/>
  <c r="BX36" i="23"/>
  <c r="CA36" i="23"/>
  <c r="CD36" i="23"/>
  <c r="CG36" i="23"/>
  <c r="AT37" i="23"/>
  <c r="AW37" i="23"/>
  <c r="AZ37" i="23"/>
  <c r="BC37" i="23"/>
  <c r="BF37" i="23"/>
  <c r="BI37" i="23"/>
  <c r="BL37" i="23"/>
  <c r="BO37" i="23"/>
  <c r="BR37" i="23"/>
  <c r="BU37" i="23"/>
  <c r="BX37" i="23"/>
  <c r="CA37" i="23"/>
  <c r="CD37" i="23"/>
  <c r="CG37" i="23"/>
  <c r="AT38" i="23"/>
  <c r="AW38" i="23"/>
  <c r="AZ38" i="23"/>
  <c r="BC38" i="23"/>
  <c r="BF38" i="23"/>
  <c r="BI38" i="23"/>
  <c r="BL38" i="23"/>
  <c r="BO38" i="23"/>
  <c r="BR38" i="23"/>
  <c r="BU38" i="23"/>
  <c r="BX38" i="23"/>
  <c r="CA38" i="23"/>
  <c r="CD38" i="23"/>
  <c r="CG38" i="23"/>
  <c r="AT39" i="23"/>
  <c r="AW39" i="23"/>
  <c r="AZ39" i="23"/>
  <c r="BC39" i="23"/>
  <c r="BF39" i="23"/>
  <c r="BI39" i="23"/>
  <c r="BL39" i="23"/>
  <c r="BO39" i="23"/>
  <c r="BR39" i="23"/>
  <c r="BU39" i="23"/>
  <c r="BX39" i="23"/>
  <c r="CA39" i="23"/>
  <c r="CD39" i="23"/>
  <c r="CG39" i="23"/>
  <c r="AT40" i="23"/>
  <c r="AW40" i="23"/>
  <c r="AZ40" i="23"/>
  <c r="BC40" i="23"/>
  <c r="BF40" i="23"/>
  <c r="BI40" i="23"/>
  <c r="BL40" i="23"/>
  <c r="BO40" i="23"/>
  <c r="BR40" i="23"/>
  <c r="BU40" i="23"/>
  <c r="BX40" i="23"/>
  <c r="CA40" i="23"/>
  <c r="CD40" i="23"/>
  <c r="CG40" i="23"/>
  <c r="AT41" i="23"/>
  <c r="AW41" i="23"/>
  <c r="AZ41" i="23"/>
  <c r="BC41" i="23"/>
  <c r="BF41" i="23"/>
  <c r="BI41" i="23"/>
  <c r="BL41" i="23"/>
  <c r="BO41" i="23"/>
  <c r="BR41" i="23"/>
  <c r="BU41" i="23"/>
  <c r="BX41" i="23"/>
  <c r="CA41" i="23"/>
  <c r="CD41" i="23"/>
  <c r="CG41" i="23"/>
  <c r="AT42" i="23"/>
  <c r="AW42" i="23"/>
  <c r="AZ42" i="23"/>
  <c r="BC42" i="23"/>
  <c r="BF42" i="23"/>
  <c r="BI42" i="23"/>
  <c r="BL42" i="23"/>
  <c r="BO42" i="23"/>
  <c r="BR42" i="23"/>
  <c r="BU42" i="23"/>
  <c r="BX42" i="23"/>
  <c r="CA42" i="23"/>
  <c r="CD42" i="23"/>
  <c r="CG42" i="23"/>
  <c r="AT43" i="23"/>
  <c r="AW43" i="23"/>
  <c r="AZ43" i="23"/>
  <c r="BC43" i="23"/>
  <c r="BF43" i="23"/>
  <c r="BI43" i="23"/>
  <c r="BL43" i="23"/>
  <c r="BO43" i="23"/>
  <c r="BR43" i="23"/>
  <c r="BU43" i="23"/>
  <c r="BX43" i="23"/>
  <c r="CA43" i="23"/>
  <c r="CD43" i="23"/>
  <c r="CG43" i="23"/>
  <c r="AT44" i="23"/>
  <c r="AW44" i="23"/>
  <c r="AZ44" i="23"/>
  <c r="BC44" i="23"/>
  <c r="BF44" i="23"/>
  <c r="BI44" i="23"/>
  <c r="BL44" i="23"/>
  <c r="BO44" i="23"/>
  <c r="BR44" i="23"/>
  <c r="BU44" i="23"/>
  <c r="BX44" i="23"/>
  <c r="CA44" i="23"/>
  <c r="CD44" i="23"/>
  <c r="CG44" i="23"/>
  <c r="AT45" i="23"/>
  <c r="AW45" i="23"/>
  <c r="AZ45" i="23"/>
  <c r="BC45" i="23"/>
  <c r="BF45" i="23"/>
  <c r="BI45" i="23"/>
  <c r="BL45" i="23"/>
  <c r="BO45" i="23"/>
  <c r="BR45" i="23"/>
  <c r="BU45" i="23"/>
  <c r="BX45" i="23"/>
  <c r="CA45" i="23"/>
  <c r="CD45" i="23"/>
  <c r="CG45" i="23"/>
  <c r="AT46" i="23"/>
  <c r="AW46" i="23"/>
  <c r="AZ46" i="23"/>
  <c r="BC46" i="23"/>
  <c r="BF46" i="23"/>
  <c r="BI46" i="23"/>
  <c r="BL46" i="23"/>
  <c r="BO46" i="23"/>
  <c r="BR46" i="23"/>
  <c r="BU46" i="23"/>
  <c r="BX46" i="23"/>
  <c r="CA46" i="23"/>
  <c r="CD46" i="23"/>
  <c r="CG46" i="23"/>
  <c r="AT47" i="23"/>
  <c r="AW47" i="23"/>
  <c r="AZ47" i="23"/>
  <c r="BC47" i="23"/>
  <c r="BF47" i="23"/>
  <c r="BI47" i="23"/>
  <c r="BL47" i="23"/>
  <c r="BO47" i="23"/>
  <c r="BR47" i="23"/>
  <c r="BU47" i="23"/>
  <c r="BX47" i="23"/>
  <c r="CA47" i="23"/>
  <c r="CD47" i="23"/>
  <c r="CG47" i="23"/>
  <c r="AT48" i="23"/>
  <c r="AW48" i="23"/>
  <c r="AZ48" i="23"/>
  <c r="BC48" i="23"/>
  <c r="BF48" i="23"/>
  <c r="BI48" i="23"/>
  <c r="BL48" i="23"/>
  <c r="BO48" i="23"/>
  <c r="BR48" i="23"/>
  <c r="BU48" i="23"/>
  <c r="BX48" i="23"/>
  <c r="CA48" i="23"/>
  <c r="CD48" i="23"/>
  <c r="CG48" i="23"/>
  <c r="AT49" i="23"/>
  <c r="AW49" i="23"/>
  <c r="AZ49" i="23"/>
  <c r="BC49" i="23"/>
  <c r="BF49" i="23"/>
  <c r="BI49" i="23"/>
  <c r="BL49" i="23"/>
  <c r="BO49" i="23"/>
  <c r="BR49" i="23"/>
  <c r="BU49" i="23"/>
  <c r="BX49" i="23"/>
  <c r="CA49" i="23"/>
  <c r="CD49" i="23"/>
  <c r="CG49" i="23"/>
  <c r="AT50" i="23"/>
  <c r="AW50" i="23"/>
  <c r="AZ50" i="23"/>
  <c r="BC50" i="23"/>
  <c r="BF50" i="23"/>
  <c r="BI50" i="23"/>
  <c r="BL50" i="23"/>
  <c r="BO50" i="23"/>
  <c r="BR50" i="23"/>
  <c r="BU50" i="23"/>
  <c r="BX50" i="23"/>
  <c r="CA50" i="23"/>
  <c r="CD50" i="23"/>
  <c r="CG50" i="23"/>
  <c r="AT51" i="23"/>
  <c r="AW51" i="23"/>
  <c r="AZ51" i="23"/>
  <c r="BC51" i="23"/>
  <c r="BF51" i="23"/>
  <c r="BI51" i="23"/>
  <c r="BL51" i="23"/>
  <c r="BO51" i="23"/>
  <c r="BR51" i="23"/>
  <c r="BU51" i="23"/>
  <c r="BX51" i="23"/>
  <c r="CA51" i="23"/>
  <c r="CD51" i="23"/>
  <c r="CG51" i="23"/>
  <c r="AT52" i="23"/>
  <c r="AW52" i="23"/>
  <c r="AZ52" i="23"/>
  <c r="BC52" i="23"/>
  <c r="BF52" i="23"/>
  <c r="BI52" i="23"/>
  <c r="BL52" i="23"/>
  <c r="BO52" i="23"/>
  <c r="BR52" i="23"/>
  <c r="BU52" i="23"/>
  <c r="BX52" i="23"/>
  <c r="CA52" i="23"/>
  <c r="CD52" i="23"/>
  <c r="CG52" i="23"/>
  <c r="AT53" i="23"/>
  <c r="AW53" i="23"/>
  <c r="AZ53" i="23"/>
  <c r="BC53" i="23"/>
  <c r="BF53" i="23"/>
  <c r="BI53" i="23"/>
  <c r="BL53" i="23"/>
  <c r="BO53" i="23"/>
  <c r="BR53" i="23"/>
  <c r="BU53" i="23"/>
  <c r="BX53" i="23"/>
  <c r="CA53" i="23"/>
  <c r="CD53" i="23"/>
  <c r="CG53" i="23"/>
  <c r="AT54" i="23"/>
  <c r="AW54" i="23"/>
  <c r="AZ54" i="23"/>
  <c r="BC54" i="23"/>
  <c r="BF54" i="23"/>
  <c r="BI54" i="23"/>
  <c r="BL54" i="23"/>
  <c r="BO54" i="23"/>
  <c r="BR54" i="23"/>
  <c r="BU54" i="23"/>
  <c r="BX54" i="23"/>
  <c r="CA54" i="23"/>
  <c r="CD54" i="23"/>
  <c r="CG54" i="23"/>
  <c r="AT55" i="23"/>
  <c r="AW55" i="23"/>
  <c r="AZ55" i="23"/>
  <c r="BC55" i="23"/>
  <c r="BF55" i="23"/>
  <c r="BI55" i="23"/>
  <c r="BL55" i="23"/>
  <c r="BO55" i="23"/>
  <c r="BR55" i="23"/>
  <c r="BU55" i="23"/>
  <c r="BX55" i="23"/>
  <c r="CA55" i="23"/>
  <c r="CD55" i="23"/>
  <c r="CG55" i="23"/>
  <c r="AT56" i="23"/>
  <c r="AW56" i="23"/>
  <c r="AZ56" i="23"/>
  <c r="BC56" i="23"/>
  <c r="BF56" i="23"/>
  <c r="BI56" i="23"/>
  <c r="BL56" i="23"/>
  <c r="BO56" i="23"/>
  <c r="BR56" i="23"/>
  <c r="BU56" i="23"/>
  <c r="BX56" i="23"/>
  <c r="CA56" i="23"/>
  <c r="CD56" i="23"/>
  <c r="CG56" i="23"/>
  <c r="AT57" i="23"/>
  <c r="AW57" i="23"/>
  <c r="AZ57" i="23"/>
  <c r="BC57" i="23"/>
  <c r="BF57" i="23"/>
  <c r="BI57" i="23"/>
  <c r="BL57" i="23"/>
  <c r="BO57" i="23"/>
  <c r="BR57" i="23"/>
  <c r="BU57" i="23"/>
  <c r="BX57" i="23"/>
  <c r="CA57" i="23"/>
  <c r="CD57" i="23"/>
  <c r="CG57" i="23"/>
  <c r="AT58" i="23"/>
  <c r="AW58" i="23"/>
  <c r="AZ58" i="23"/>
  <c r="BC58" i="23"/>
  <c r="BF58" i="23"/>
  <c r="BI58" i="23"/>
  <c r="BL58" i="23"/>
  <c r="BO58" i="23"/>
  <c r="BR58" i="23"/>
  <c r="BU58" i="23"/>
  <c r="BX58" i="23"/>
  <c r="CA58" i="23"/>
  <c r="CD58" i="23"/>
  <c r="CG58" i="23"/>
  <c r="AT59" i="23"/>
  <c r="AW59" i="23"/>
  <c r="AZ59" i="23"/>
  <c r="BC59" i="23"/>
  <c r="BF59" i="23"/>
  <c r="BI59" i="23"/>
  <c r="BL59" i="23"/>
  <c r="BO59" i="23"/>
  <c r="BR59" i="23"/>
  <c r="BU59" i="23"/>
  <c r="BX59" i="23"/>
  <c r="CA59" i="23"/>
  <c r="CD59" i="23"/>
  <c r="CG59" i="23"/>
  <c r="AT60" i="23"/>
  <c r="AW60" i="23"/>
  <c r="AZ60" i="23"/>
  <c r="BC60" i="23"/>
  <c r="BF60" i="23"/>
  <c r="BI60" i="23"/>
  <c r="BL60" i="23"/>
  <c r="BO60" i="23"/>
  <c r="BR60" i="23"/>
  <c r="BU60" i="23"/>
  <c r="BX60" i="23"/>
  <c r="CA60" i="23"/>
  <c r="CD60" i="23"/>
  <c r="CG60" i="23"/>
  <c r="AT61" i="23"/>
  <c r="AW61" i="23"/>
  <c r="AZ61" i="23"/>
  <c r="BC61" i="23"/>
  <c r="BF61" i="23"/>
  <c r="BI61" i="23"/>
  <c r="BL61" i="23"/>
  <c r="BO61" i="23"/>
  <c r="BR61" i="23"/>
  <c r="BU61" i="23"/>
  <c r="BX61" i="23"/>
  <c r="CA61" i="23"/>
  <c r="CD61" i="23"/>
  <c r="CG61" i="23"/>
  <c r="AT62" i="23"/>
  <c r="AW62" i="23"/>
  <c r="AZ62" i="23"/>
  <c r="BC62" i="23"/>
  <c r="BF62" i="23"/>
  <c r="BI62" i="23"/>
  <c r="BL62" i="23"/>
  <c r="BO62" i="23"/>
  <c r="BR62" i="23"/>
  <c r="BU62" i="23"/>
  <c r="BX62" i="23"/>
  <c r="CA62" i="23"/>
  <c r="CD62" i="23"/>
  <c r="CG62" i="23"/>
  <c r="AT63" i="23"/>
  <c r="AW63" i="23"/>
  <c r="AZ63" i="23"/>
  <c r="BC63" i="23"/>
  <c r="BF63" i="23"/>
  <c r="BI63" i="23"/>
  <c r="BL63" i="23"/>
  <c r="BO63" i="23"/>
  <c r="BR63" i="23"/>
  <c r="BU63" i="23"/>
  <c r="BX63" i="23"/>
  <c r="CA63" i="23"/>
  <c r="CD63" i="23"/>
  <c r="CG63" i="23"/>
  <c r="AT64" i="23"/>
  <c r="AW64" i="23"/>
  <c r="AZ64" i="23"/>
  <c r="BC64" i="23"/>
  <c r="BF64" i="23"/>
  <c r="BI64" i="23"/>
  <c r="BL64" i="23"/>
  <c r="BO64" i="23"/>
  <c r="BR64" i="23"/>
  <c r="BU64" i="23"/>
  <c r="BX64" i="23"/>
  <c r="CA64" i="23"/>
  <c r="CD64" i="23"/>
  <c r="CG64" i="23"/>
  <c r="AT65" i="23"/>
  <c r="AW65" i="23"/>
  <c r="AZ65" i="23"/>
  <c r="BC65" i="23"/>
  <c r="BF65" i="23"/>
  <c r="BI65" i="23"/>
  <c r="BL65" i="23"/>
  <c r="BO65" i="23"/>
  <c r="BR65" i="23"/>
  <c r="BU65" i="23"/>
  <c r="BX65" i="23"/>
  <c r="CA65" i="23"/>
  <c r="CD65" i="23"/>
  <c r="CG65" i="23"/>
  <c r="AT66" i="23"/>
  <c r="AW66" i="23"/>
  <c r="AZ66" i="23"/>
  <c r="BC66" i="23"/>
  <c r="BF66" i="23"/>
  <c r="BI66" i="23"/>
  <c r="BL66" i="23"/>
  <c r="BO66" i="23"/>
  <c r="BR66" i="23"/>
  <c r="BU66" i="23"/>
  <c r="BX66" i="23"/>
  <c r="CA66" i="23"/>
  <c r="CD66" i="23"/>
  <c r="CG66" i="23"/>
  <c r="AT67" i="23"/>
  <c r="AW67" i="23"/>
  <c r="AZ67" i="23"/>
  <c r="BC67" i="23"/>
  <c r="BF67" i="23"/>
  <c r="BI67" i="23"/>
  <c r="BL67" i="23"/>
  <c r="BO67" i="23"/>
  <c r="BR67" i="23"/>
  <c r="BU67" i="23"/>
  <c r="BX67" i="23"/>
  <c r="CA67" i="23"/>
  <c r="CD67" i="23"/>
  <c r="CG67" i="23"/>
  <c r="AT68" i="23"/>
  <c r="AW68" i="23"/>
  <c r="AZ68" i="23"/>
  <c r="BC68" i="23"/>
  <c r="BF68" i="23"/>
  <c r="BI68" i="23"/>
  <c r="BL68" i="23"/>
  <c r="BO68" i="23"/>
  <c r="BR68" i="23"/>
  <c r="BU68" i="23"/>
  <c r="BX68" i="23"/>
  <c r="CA68" i="23"/>
  <c r="CD68" i="23"/>
  <c r="CG68" i="23"/>
  <c r="AT69" i="23"/>
  <c r="AW69" i="23"/>
  <c r="AZ69" i="23"/>
  <c r="BC69" i="23"/>
  <c r="BF69" i="23"/>
  <c r="BI69" i="23"/>
  <c r="BL69" i="23"/>
  <c r="BO69" i="23"/>
  <c r="BR69" i="23"/>
  <c r="BU69" i="23"/>
  <c r="BX69" i="23"/>
  <c r="CA69" i="23"/>
  <c r="CD69" i="23"/>
  <c r="CG69" i="23"/>
  <c r="AT70" i="23"/>
  <c r="AW70" i="23"/>
  <c r="AZ70" i="23"/>
  <c r="BC70" i="23"/>
  <c r="BF70" i="23"/>
  <c r="BI70" i="23"/>
  <c r="BL70" i="23"/>
  <c r="BO70" i="23"/>
  <c r="BR70" i="23"/>
  <c r="BU70" i="23"/>
  <c r="BX70" i="23"/>
  <c r="CA70" i="23"/>
  <c r="CD70" i="23"/>
  <c r="CG70" i="23"/>
  <c r="Y4" i="23"/>
  <c r="AB4" i="23"/>
  <c r="AE4" i="23"/>
  <c r="AH4" i="23"/>
  <c r="AK4" i="23"/>
  <c r="AN4" i="23"/>
  <c r="AQ4" i="23"/>
  <c r="Y5" i="23"/>
  <c r="AB5" i="23"/>
  <c r="AE5" i="23"/>
  <c r="AH5" i="23"/>
  <c r="AK5" i="23"/>
  <c r="AN5" i="23"/>
  <c r="AQ5" i="23"/>
  <c r="Y6" i="23"/>
  <c r="AB6" i="23"/>
  <c r="AE6" i="23"/>
  <c r="AH6" i="23"/>
  <c r="AK6" i="23"/>
  <c r="AN6" i="23"/>
  <c r="AQ6" i="23"/>
  <c r="Y7" i="23"/>
  <c r="AB7" i="23"/>
  <c r="AE7" i="23"/>
  <c r="AH7" i="23"/>
  <c r="AK7" i="23"/>
  <c r="AN7" i="23"/>
  <c r="AQ7" i="23"/>
  <c r="Y8" i="23"/>
  <c r="AB8" i="23"/>
  <c r="AE8" i="23"/>
  <c r="AH8" i="23"/>
  <c r="AK8" i="23"/>
  <c r="AN8" i="23"/>
  <c r="AQ8" i="23"/>
  <c r="Y9" i="23"/>
  <c r="AB9" i="23"/>
  <c r="AE9" i="23"/>
  <c r="AH9" i="23"/>
  <c r="AK9" i="23"/>
  <c r="AN9" i="23"/>
  <c r="AQ9" i="23"/>
  <c r="Y10" i="23"/>
  <c r="AB10" i="23"/>
  <c r="AE10" i="23"/>
  <c r="AH10" i="23"/>
  <c r="AK10" i="23"/>
  <c r="AN10" i="23"/>
  <c r="AQ10" i="23"/>
  <c r="Y11" i="23"/>
  <c r="AB11" i="23"/>
  <c r="AE11" i="23"/>
  <c r="AH11" i="23"/>
  <c r="AK11" i="23"/>
  <c r="AN11" i="23"/>
  <c r="AQ11" i="23"/>
  <c r="Y12" i="23"/>
  <c r="AB12" i="23"/>
  <c r="AE12" i="23"/>
  <c r="AH12" i="23"/>
  <c r="AK12" i="23"/>
  <c r="AN12" i="23"/>
  <c r="AQ12" i="23"/>
  <c r="Y13" i="23"/>
  <c r="AB13" i="23"/>
  <c r="AE13" i="23"/>
  <c r="AH13" i="23"/>
  <c r="AK13" i="23"/>
  <c r="AN13" i="23"/>
  <c r="AQ13" i="23"/>
  <c r="Y14" i="23"/>
  <c r="AB14" i="23"/>
  <c r="AE14" i="23"/>
  <c r="AH14" i="23"/>
  <c r="AK14" i="23"/>
  <c r="AN14" i="23"/>
  <c r="AQ14" i="23"/>
  <c r="Y15" i="23"/>
  <c r="AB15" i="23"/>
  <c r="AE15" i="23"/>
  <c r="AH15" i="23"/>
  <c r="AK15" i="23"/>
  <c r="AN15" i="23"/>
  <c r="AQ15" i="23"/>
  <c r="Y16" i="23"/>
  <c r="AB16" i="23"/>
  <c r="AE16" i="23"/>
  <c r="AH16" i="23"/>
  <c r="AK16" i="23"/>
  <c r="AN16" i="23"/>
  <c r="AQ16" i="23"/>
  <c r="Y17" i="23"/>
  <c r="AB17" i="23"/>
  <c r="AE17" i="23"/>
  <c r="AH17" i="23"/>
  <c r="AK17" i="23"/>
  <c r="AN17" i="23"/>
  <c r="AQ17" i="23"/>
  <c r="Y18" i="23"/>
  <c r="AB18" i="23"/>
  <c r="AE18" i="23"/>
  <c r="AH18" i="23"/>
  <c r="AK18" i="23"/>
  <c r="AN18" i="23"/>
  <c r="AQ18" i="23"/>
  <c r="Y19" i="23"/>
  <c r="AB19" i="23"/>
  <c r="AE19" i="23"/>
  <c r="AH19" i="23"/>
  <c r="AK19" i="23"/>
  <c r="AN19" i="23"/>
  <c r="AQ19" i="23"/>
  <c r="Y20" i="23"/>
  <c r="AB20" i="23"/>
  <c r="AE20" i="23"/>
  <c r="AH20" i="23"/>
  <c r="AK20" i="23"/>
  <c r="AN20" i="23"/>
  <c r="AQ20" i="23"/>
  <c r="Y21" i="23"/>
  <c r="AB21" i="23"/>
  <c r="AE21" i="23"/>
  <c r="AH21" i="23"/>
  <c r="AK21" i="23"/>
  <c r="AN21" i="23"/>
  <c r="AQ21" i="23"/>
  <c r="Y22" i="23"/>
  <c r="AB22" i="23"/>
  <c r="AE22" i="23"/>
  <c r="AH22" i="23"/>
  <c r="AK22" i="23"/>
  <c r="AN22" i="23"/>
  <c r="AQ22" i="23"/>
  <c r="Y23" i="23"/>
  <c r="AB23" i="23"/>
  <c r="AE23" i="23"/>
  <c r="AH23" i="23"/>
  <c r="AK23" i="23"/>
  <c r="AN23" i="23"/>
  <c r="AQ23" i="23"/>
  <c r="Y24" i="23"/>
  <c r="AB24" i="23"/>
  <c r="AE24" i="23"/>
  <c r="AH24" i="23"/>
  <c r="AK24" i="23"/>
  <c r="AN24" i="23"/>
  <c r="AQ24" i="23"/>
  <c r="Y25" i="23"/>
  <c r="AB25" i="23"/>
  <c r="AE25" i="23"/>
  <c r="AH25" i="23"/>
  <c r="AK25" i="23"/>
  <c r="AN25" i="23"/>
  <c r="AQ25" i="23"/>
  <c r="Y26" i="23"/>
  <c r="AB26" i="23"/>
  <c r="AE26" i="23"/>
  <c r="AH26" i="23"/>
  <c r="AK26" i="23"/>
  <c r="AN26" i="23"/>
  <c r="AQ26" i="23"/>
  <c r="Y27" i="23"/>
  <c r="AB27" i="23"/>
  <c r="AE27" i="23"/>
  <c r="AH27" i="23"/>
  <c r="AK27" i="23"/>
  <c r="AN27" i="23"/>
  <c r="AQ27" i="23"/>
  <c r="Y28" i="23"/>
  <c r="AB28" i="23"/>
  <c r="AE28" i="23"/>
  <c r="AH28" i="23"/>
  <c r="AK28" i="23"/>
  <c r="AN28" i="23"/>
  <c r="AQ28" i="23"/>
  <c r="Y29" i="23"/>
  <c r="AB29" i="23"/>
  <c r="AE29" i="23"/>
  <c r="AH29" i="23"/>
  <c r="AK29" i="23"/>
  <c r="AN29" i="23"/>
  <c r="AQ29" i="23"/>
  <c r="Y30" i="23"/>
  <c r="AB30" i="23"/>
  <c r="AE30" i="23"/>
  <c r="AH30" i="23"/>
  <c r="AK30" i="23"/>
  <c r="AN30" i="23"/>
  <c r="AQ30" i="23"/>
  <c r="Y31" i="23"/>
  <c r="AB31" i="23"/>
  <c r="AE31" i="23"/>
  <c r="AH31" i="23"/>
  <c r="AK31" i="23"/>
  <c r="AN31" i="23"/>
  <c r="AQ31" i="23"/>
  <c r="Y32" i="23"/>
  <c r="AB32" i="23"/>
  <c r="AE32" i="23"/>
  <c r="AH32" i="23"/>
  <c r="AK32" i="23"/>
  <c r="AN32" i="23"/>
  <c r="AQ32" i="23"/>
  <c r="Y33" i="23"/>
  <c r="AB33" i="23"/>
  <c r="AE33" i="23"/>
  <c r="AH33" i="23"/>
  <c r="AK33" i="23"/>
  <c r="AN33" i="23"/>
  <c r="AQ33" i="23"/>
  <c r="Y34" i="23"/>
  <c r="AB34" i="23"/>
  <c r="AE34" i="23"/>
  <c r="AH34" i="23"/>
  <c r="AK34" i="23"/>
  <c r="AN34" i="23"/>
  <c r="AQ34" i="23"/>
  <c r="Y35" i="23"/>
  <c r="AB35" i="23"/>
  <c r="AE35" i="23"/>
  <c r="AH35" i="23"/>
  <c r="AK35" i="23"/>
  <c r="AN35" i="23"/>
  <c r="AQ35" i="23"/>
  <c r="Y36" i="23"/>
  <c r="AB36" i="23"/>
  <c r="AE36" i="23"/>
  <c r="AH36" i="23"/>
  <c r="AK36" i="23"/>
  <c r="AN36" i="23"/>
  <c r="AQ36" i="23"/>
  <c r="Y37" i="23"/>
  <c r="AB37" i="23"/>
  <c r="AE37" i="23"/>
  <c r="AH37" i="23"/>
  <c r="AK37" i="23"/>
  <c r="AN37" i="23"/>
  <c r="AQ37" i="23"/>
  <c r="Y38" i="23"/>
  <c r="AB38" i="23"/>
  <c r="AE38" i="23"/>
  <c r="AH38" i="23"/>
  <c r="AK38" i="23"/>
  <c r="AN38" i="23"/>
  <c r="AQ38" i="23"/>
  <c r="Y39" i="23"/>
  <c r="AB39" i="23"/>
  <c r="AE39" i="23"/>
  <c r="AH39" i="23"/>
  <c r="AK39" i="23"/>
  <c r="AN39" i="23"/>
  <c r="AQ39" i="23"/>
  <c r="Y40" i="23"/>
  <c r="AB40" i="23"/>
  <c r="AE40" i="23"/>
  <c r="AH40" i="23"/>
  <c r="AK40" i="23"/>
  <c r="AN40" i="23"/>
  <c r="AQ40" i="23"/>
  <c r="Y41" i="23"/>
  <c r="AB41" i="23"/>
  <c r="AE41" i="23"/>
  <c r="AH41" i="23"/>
  <c r="AK41" i="23"/>
  <c r="AN41" i="23"/>
  <c r="AQ41" i="23"/>
  <c r="Y42" i="23"/>
  <c r="AB42" i="23"/>
  <c r="AE42" i="23"/>
  <c r="AH42" i="23"/>
  <c r="AK42" i="23"/>
  <c r="AN42" i="23"/>
  <c r="AQ42" i="23"/>
  <c r="Y43" i="23"/>
  <c r="AB43" i="23"/>
  <c r="AE43" i="23"/>
  <c r="AH43" i="23"/>
  <c r="AK43" i="23"/>
  <c r="AN43" i="23"/>
  <c r="AQ43" i="23"/>
  <c r="Y44" i="23"/>
  <c r="AB44" i="23"/>
  <c r="AE44" i="23"/>
  <c r="AH44" i="23"/>
  <c r="AK44" i="23"/>
  <c r="AN44" i="23"/>
  <c r="AQ44" i="23"/>
  <c r="Y45" i="23"/>
  <c r="AB45" i="23"/>
  <c r="AE45" i="23"/>
  <c r="AH45" i="23"/>
  <c r="AK45" i="23"/>
  <c r="AN45" i="23"/>
  <c r="AQ45" i="23"/>
  <c r="Y46" i="23"/>
  <c r="AB46" i="23"/>
  <c r="AE46" i="23"/>
  <c r="AH46" i="23"/>
  <c r="AK46" i="23"/>
  <c r="AN46" i="23"/>
  <c r="AQ46" i="23"/>
  <c r="Y47" i="23"/>
  <c r="AB47" i="23"/>
  <c r="AE47" i="23"/>
  <c r="AH47" i="23"/>
  <c r="AK47" i="23"/>
  <c r="AN47" i="23"/>
  <c r="AQ47" i="23"/>
  <c r="Y48" i="23"/>
  <c r="AB48" i="23"/>
  <c r="AE48" i="23"/>
  <c r="AH48" i="23"/>
  <c r="AK48" i="23"/>
  <c r="AN48" i="23"/>
  <c r="AQ48" i="23"/>
  <c r="Y49" i="23"/>
  <c r="AB49" i="23"/>
  <c r="AE49" i="23"/>
  <c r="AH49" i="23"/>
  <c r="AK49" i="23"/>
  <c r="AN49" i="23"/>
  <c r="AQ49" i="23"/>
  <c r="Y50" i="23"/>
  <c r="AB50" i="23"/>
  <c r="AE50" i="23"/>
  <c r="AH50" i="23"/>
  <c r="AK50" i="23"/>
  <c r="AN50" i="23"/>
  <c r="AQ50" i="23"/>
  <c r="Y51" i="23"/>
  <c r="AB51" i="23"/>
  <c r="AE51" i="23"/>
  <c r="AH51" i="23"/>
  <c r="AK51" i="23"/>
  <c r="AN51" i="23"/>
  <c r="AQ51" i="23"/>
  <c r="Y52" i="23"/>
  <c r="AB52" i="23"/>
  <c r="AE52" i="23"/>
  <c r="AH52" i="23"/>
  <c r="AK52" i="23"/>
  <c r="AN52" i="23"/>
  <c r="AQ52" i="23"/>
  <c r="Y53" i="23"/>
  <c r="AB53" i="23"/>
  <c r="AE53" i="23"/>
  <c r="AH53" i="23"/>
  <c r="AK53" i="23"/>
  <c r="AN53" i="23"/>
  <c r="AQ53" i="23"/>
  <c r="Y54" i="23"/>
  <c r="AB54" i="23"/>
  <c r="AE54" i="23"/>
  <c r="AH54" i="23"/>
  <c r="AK54" i="23"/>
  <c r="AN54" i="23"/>
  <c r="AQ54" i="23"/>
  <c r="Y55" i="23"/>
  <c r="AB55" i="23"/>
  <c r="AE55" i="23"/>
  <c r="AH55" i="23"/>
  <c r="AK55" i="23"/>
  <c r="AN55" i="23"/>
  <c r="AQ55" i="23"/>
  <c r="Y56" i="23"/>
  <c r="AB56" i="23"/>
  <c r="AE56" i="23"/>
  <c r="AH56" i="23"/>
  <c r="AK56" i="23"/>
  <c r="AN56" i="23"/>
  <c r="AQ56" i="23"/>
  <c r="Y57" i="23"/>
  <c r="AB57" i="23"/>
  <c r="AE57" i="23"/>
  <c r="AH57" i="23"/>
  <c r="AK57" i="23"/>
  <c r="AN57" i="23"/>
  <c r="AQ57" i="23"/>
  <c r="Y58" i="23"/>
  <c r="AB58" i="23"/>
  <c r="AE58" i="23"/>
  <c r="AH58" i="23"/>
  <c r="AK58" i="23"/>
  <c r="AN58" i="23"/>
  <c r="AQ58" i="23"/>
  <c r="Y59" i="23"/>
  <c r="AB59" i="23"/>
  <c r="AE59" i="23"/>
  <c r="AH59" i="23"/>
  <c r="AK59" i="23"/>
  <c r="AN59" i="23"/>
  <c r="AQ59" i="23"/>
  <c r="Y60" i="23"/>
  <c r="AB60" i="23"/>
  <c r="AE60" i="23"/>
  <c r="AH60" i="23"/>
  <c r="AK60" i="23"/>
  <c r="AN60" i="23"/>
  <c r="AQ60" i="23"/>
  <c r="Y61" i="23"/>
  <c r="AB61" i="23"/>
  <c r="AE61" i="23"/>
  <c r="AH61" i="23"/>
  <c r="AK61" i="23"/>
  <c r="AN61" i="23"/>
  <c r="AQ61" i="23"/>
  <c r="Y62" i="23"/>
  <c r="AB62" i="23"/>
  <c r="AE62" i="23"/>
  <c r="AH62" i="23"/>
  <c r="AK62" i="23"/>
  <c r="AN62" i="23"/>
  <c r="AQ62" i="23"/>
  <c r="Y63" i="23"/>
  <c r="AB63" i="23"/>
  <c r="AE63" i="23"/>
  <c r="AH63" i="23"/>
  <c r="AK63" i="23"/>
  <c r="AN63" i="23"/>
  <c r="AQ63" i="23"/>
  <c r="Y64" i="23"/>
  <c r="AB64" i="23"/>
  <c r="AE64" i="23"/>
  <c r="AH64" i="23"/>
  <c r="AK64" i="23"/>
  <c r="AN64" i="23"/>
  <c r="AQ64" i="23"/>
  <c r="Y65" i="23"/>
  <c r="AB65" i="23"/>
  <c r="AE65" i="23"/>
  <c r="AH65" i="23"/>
  <c r="AK65" i="23"/>
  <c r="AN65" i="23"/>
  <c r="AQ65" i="23"/>
  <c r="Y66" i="23"/>
  <c r="AB66" i="23"/>
  <c r="AE66" i="23"/>
  <c r="AH66" i="23"/>
  <c r="AK66" i="23"/>
  <c r="AN66" i="23"/>
  <c r="AQ66" i="23"/>
  <c r="Y67" i="23"/>
  <c r="AB67" i="23"/>
  <c r="AE67" i="23"/>
  <c r="AH67" i="23"/>
  <c r="AK67" i="23"/>
  <c r="AN67" i="23"/>
  <c r="AQ67" i="23"/>
  <c r="Y68" i="23"/>
  <c r="AB68" i="23"/>
  <c r="AE68" i="23"/>
  <c r="AH68" i="23"/>
  <c r="AK68" i="23"/>
  <c r="AN68" i="23"/>
  <c r="AQ68" i="23"/>
  <c r="Y69" i="23"/>
  <c r="AB69" i="23"/>
  <c r="AE69" i="23"/>
  <c r="AH69" i="23"/>
  <c r="AK69" i="23"/>
  <c r="AN69" i="23"/>
  <c r="AQ69" i="23"/>
  <c r="Y70" i="23"/>
  <c r="AB70" i="23"/>
  <c r="AE70" i="23"/>
  <c r="AH70" i="23"/>
  <c r="AK70" i="23"/>
  <c r="AN70" i="23"/>
  <c r="AQ70" i="23"/>
  <c r="NE75" i="24" l="1"/>
  <c r="NE74" i="24"/>
  <c r="LF94" i="24"/>
  <c r="LF107" i="24" s="1"/>
  <c r="MD94" i="24"/>
  <c r="JU94" i="24"/>
  <c r="BH119" i="24"/>
  <c r="JF94" i="24"/>
  <c r="JJ94" i="24"/>
  <c r="BH120" i="24"/>
  <c r="JK94" i="24"/>
  <c r="BA79" i="24"/>
  <c r="BB79" i="24"/>
  <c r="BF119" i="24"/>
  <c r="BF89" i="24"/>
  <c r="BH91" i="24"/>
  <c r="BH92" i="24"/>
  <c r="LC94" i="24"/>
  <c r="LG94" i="24"/>
  <c r="MI94" i="24"/>
  <c r="MJ93" i="24"/>
  <c r="LB94" i="24"/>
  <c r="LB107" i="24" s="1"/>
  <c r="NE76" i="24"/>
  <c r="NE60" i="24"/>
  <c r="NE65" i="24"/>
  <c r="ME93" i="24"/>
  <c r="S139" i="26"/>
  <c r="NE70" i="24"/>
  <c r="ME94" i="24"/>
  <c r="LH94" i="24"/>
  <c r="ME120" i="24"/>
  <c r="ME135" i="24" s="1"/>
  <c r="LJ94" i="24"/>
  <c r="LJ107" i="24" s="1"/>
  <c r="ML94" i="24"/>
  <c r="LK93" i="24"/>
  <c r="LK107" i="24" s="1"/>
  <c r="LG93" i="24"/>
  <c r="LG107" i="24" s="1"/>
  <c r="JJ93" i="24"/>
  <c r="LC93" i="24"/>
  <c r="LC107" i="24" s="1"/>
  <c r="JF93" i="24"/>
  <c r="MM93" i="24"/>
  <c r="MM107" i="24" s="1"/>
  <c r="MI93" i="24"/>
  <c r="MD93" i="24"/>
  <c r="MD107" i="24" s="1"/>
  <c r="JW94" i="24"/>
  <c r="JM94" i="24"/>
  <c r="JR93" i="24"/>
  <c r="JR107" i="24" s="1"/>
  <c r="LD94" i="24"/>
  <c r="LL93" i="24"/>
  <c r="JK93" i="24"/>
  <c r="MF93" i="24"/>
  <c r="T139" i="26"/>
  <c r="NE66" i="24"/>
  <c r="MN94" i="24"/>
  <c r="JO94" i="24"/>
  <c r="DT119" i="24"/>
  <c r="LH93" i="24"/>
  <c r="JG93" i="24"/>
  <c r="NE71" i="24"/>
  <c r="LL94" i="24"/>
  <c r="MF120" i="24"/>
  <c r="MF135" i="24" s="1"/>
  <c r="MF94" i="24"/>
  <c r="LD93" i="24"/>
  <c r="JS93" i="24"/>
  <c r="JS107" i="24" s="1"/>
  <c r="MN93" i="24"/>
  <c r="M139" i="26"/>
  <c r="L139" i="26"/>
  <c r="P45" i="25"/>
  <c r="P103" i="26"/>
  <c r="M35" i="25"/>
  <c r="F101" i="26"/>
  <c r="N45" i="25"/>
  <c r="P102" i="26"/>
  <c r="M41" i="25"/>
  <c r="L101" i="26"/>
  <c r="N44" i="25"/>
  <c r="O102" i="26"/>
  <c r="R139" i="26"/>
  <c r="Q139" i="26"/>
  <c r="JE94" i="24"/>
  <c r="JE107" i="24" s="1"/>
  <c r="M36" i="25"/>
  <c r="G101" i="26"/>
  <c r="D99" i="26"/>
  <c r="E99" i="26"/>
  <c r="N55" i="25"/>
  <c r="Z102" i="26"/>
  <c r="N43" i="25"/>
  <c r="N102" i="26"/>
  <c r="M42" i="25"/>
  <c r="M101" i="26"/>
  <c r="N42" i="25"/>
  <c r="M102" i="26"/>
  <c r="P40" i="25"/>
  <c r="K103" i="26"/>
  <c r="M37" i="25"/>
  <c r="H101" i="26"/>
  <c r="M43" i="25"/>
  <c r="N101" i="26"/>
  <c r="P35" i="25"/>
  <c r="F103" i="26"/>
  <c r="M55" i="25"/>
  <c r="Z101" i="26"/>
  <c r="M44" i="25"/>
  <c r="O101" i="26"/>
  <c r="P41" i="25"/>
  <c r="L103" i="26"/>
  <c r="N38" i="25"/>
  <c r="I102" i="26"/>
  <c r="M45" i="25"/>
  <c r="P101" i="26"/>
  <c r="M38" i="25"/>
  <c r="I101" i="26"/>
  <c r="P36" i="25"/>
  <c r="G103" i="26"/>
  <c r="N37" i="25"/>
  <c r="H102" i="26"/>
  <c r="P42" i="25"/>
  <c r="M103" i="26"/>
  <c r="M34" i="25"/>
  <c r="E101" i="26"/>
  <c r="N36" i="25"/>
  <c r="G102" i="26"/>
  <c r="P37" i="25"/>
  <c r="H103" i="26"/>
  <c r="N35" i="25"/>
  <c r="F102" i="26"/>
  <c r="P43" i="25"/>
  <c r="N103" i="26"/>
  <c r="N34" i="25"/>
  <c r="E102" i="26"/>
  <c r="P55" i="25"/>
  <c r="Z103" i="26"/>
  <c r="P44" i="25"/>
  <c r="O103" i="26"/>
  <c r="M40" i="25"/>
  <c r="K101" i="26"/>
  <c r="NE73" i="24"/>
  <c r="NE72" i="24"/>
  <c r="NE69" i="24"/>
  <c r="NE68" i="24"/>
  <c r="NE67" i="24"/>
  <c r="NE64" i="24"/>
  <c r="NE63" i="24"/>
  <c r="NE62" i="24"/>
  <c r="NE61" i="24"/>
  <c r="JG94" i="24"/>
  <c r="JG107" i="24" s="1"/>
  <c r="HI80" i="24"/>
  <c r="HI79" i="24"/>
  <c r="MH94" i="24"/>
  <c r="MH107" i="24" s="1"/>
  <c r="MJ94" i="24"/>
  <c r="P72" i="25"/>
  <c r="T143" i="26"/>
  <c r="P71" i="25"/>
  <c r="S143" i="26"/>
  <c r="P70" i="25"/>
  <c r="R143" i="26"/>
  <c r="P69" i="25"/>
  <c r="Q143" i="26"/>
  <c r="P68" i="25"/>
  <c r="P143" i="26"/>
  <c r="P67" i="25"/>
  <c r="P54" i="25"/>
  <c r="P53" i="25"/>
  <c r="P52" i="25"/>
  <c r="P51" i="25"/>
  <c r="P50" i="25"/>
  <c r="P49" i="25"/>
  <c r="P48" i="25"/>
  <c r="P47" i="25"/>
  <c r="P46" i="25"/>
  <c r="D22" i="26"/>
  <c r="P9" i="25"/>
  <c r="G22" i="26"/>
  <c r="P12" i="25"/>
  <c r="F22" i="26"/>
  <c r="P11" i="25"/>
  <c r="E22" i="26"/>
  <c r="P10" i="25"/>
  <c r="NE49" i="24"/>
  <c r="NE56" i="24"/>
  <c r="ME92" i="24"/>
  <c r="NE57" i="24"/>
  <c r="NE52" i="24"/>
  <c r="NE55" i="24"/>
  <c r="NE54" i="24"/>
  <c r="NE53" i="24"/>
  <c r="NE58" i="24"/>
  <c r="NE50" i="24"/>
  <c r="V3" i="25"/>
  <c r="Z3" i="25"/>
  <c r="J530" i="2"/>
  <c r="I530" i="2"/>
  <c r="NE39" i="24"/>
  <c r="MF92" i="24"/>
  <c r="NE51" i="24"/>
  <c r="NE42" i="24"/>
  <c r="NE38" i="24"/>
  <c r="NE34" i="24"/>
  <c r="H602" i="2"/>
  <c r="I602" i="2"/>
  <c r="T59" i="26"/>
  <c r="W63" i="26"/>
  <c r="W60" i="26"/>
  <c r="W59" i="26"/>
  <c r="V63" i="26"/>
  <c r="V60" i="26"/>
  <c r="S59" i="26"/>
  <c r="O59" i="26"/>
  <c r="L59" i="26"/>
  <c r="I59" i="26"/>
  <c r="E59" i="26"/>
  <c r="H59" i="26"/>
  <c r="M12" i="25"/>
  <c r="G20" i="26"/>
  <c r="G59" i="26"/>
  <c r="G18" i="26"/>
  <c r="M11" i="25"/>
  <c r="F20" i="26"/>
  <c r="F59" i="26"/>
  <c r="F18" i="26"/>
  <c r="M10" i="25"/>
  <c r="E20" i="26"/>
  <c r="M9" i="25"/>
  <c r="D20" i="26"/>
  <c r="D59" i="26"/>
  <c r="D18" i="26"/>
  <c r="N9" i="25"/>
  <c r="D21" i="26"/>
  <c r="N12" i="25"/>
  <c r="G21" i="26"/>
  <c r="N11" i="25"/>
  <c r="F21" i="26"/>
  <c r="N10" i="25"/>
  <c r="E21" i="26"/>
  <c r="G530" i="2"/>
  <c r="H530" i="2"/>
  <c r="G602" i="2"/>
  <c r="B531" i="2"/>
  <c r="B603" i="2"/>
  <c r="J603" i="2" s="1"/>
  <c r="GQ42" i="24"/>
  <c r="GQ41" i="24"/>
  <c r="NE46" i="24"/>
  <c r="NE45" i="24"/>
  <c r="NE44" i="24"/>
  <c r="NE21" i="24"/>
  <c r="NE40" i="24"/>
  <c r="NE59" i="24"/>
  <c r="NE20" i="24"/>
  <c r="NE16" i="24"/>
  <c r="NE41" i="24"/>
  <c r="NE15" i="24"/>
  <c r="NE32" i="24"/>
  <c r="NE18" i="24"/>
  <c r="NE47" i="24"/>
  <c r="NE26" i="24"/>
  <c r="NE48" i="24"/>
  <c r="NE22" i="24"/>
  <c r="A37" i="24"/>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0" i="24" s="1"/>
  <c r="A61" i="24" s="1"/>
  <c r="A62" i="24" s="1"/>
  <c r="A63" i="24" s="1"/>
  <c r="A64" i="24" s="1"/>
  <c r="A65" i="24" s="1"/>
  <c r="A66" i="24" s="1"/>
  <c r="A67" i="24" s="1"/>
  <c r="A68" i="24" s="1"/>
  <c r="A69" i="24" s="1"/>
  <c r="A70" i="24" s="1"/>
  <c r="A71" i="24" s="1"/>
  <c r="A72" i="24" s="1"/>
  <c r="A73" i="24" s="1"/>
  <c r="A74" i="24" s="1"/>
  <c r="A75" i="24" s="1"/>
  <c r="A76" i="24" s="1"/>
  <c r="A77" i="24" s="1"/>
  <c r="NE23" i="24"/>
  <c r="NE19" i="24"/>
  <c r="NE33" i="24"/>
  <c r="NE13" i="24"/>
  <c r="NE14" i="24"/>
  <c r="NE27" i="24"/>
  <c r="NE24" i="24"/>
  <c r="M72" i="25"/>
  <c r="M50" i="25"/>
  <c r="M33" i="25"/>
  <c r="N50" i="25"/>
  <c r="N33" i="25"/>
  <c r="T141" i="26"/>
  <c r="M71" i="25"/>
  <c r="N49" i="25"/>
  <c r="S141" i="26"/>
  <c r="M70" i="25"/>
  <c r="M51" i="25"/>
  <c r="N72" i="25"/>
  <c r="N48" i="25"/>
  <c r="N32" i="25"/>
  <c r="R141" i="26"/>
  <c r="M69" i="25"/>
  <c r="T142" i="26"/>
  <c r="N71" i="25"/>
  <c r="N47" i="25"/>
  <c r="N31" i="25"/>
  <c r="Q141" i="26"/>
  <c r="M68" i="25"/>
  <c r="M52" i="25"/>
  <c r="M48" i="25"/>
  <c r="M47" i="25"/>
  <c r="M46" i="25"/>
  <c r="S142" i="26"/>
  <c r="N70" i="25"/>
  <c r="N54" i="25"/>
  <c r="N46" i="25"/>
  <c r="N30" i="25"/>
  <c r="P141" i="26"/>
  <c r="M67" i="25"/>
  <c r="M53" i="25"/>
  <c r="V61" i="26"/>
  <c r="M27" i="25"/>
  <c r="R142" i="26"/>
  <c r="N69" i="25"/>
  <c r="N53" i="25"/>
  <c r="N29" i="25"/>
  <c r="E141" i="26"/>
  <c r="M56" i="25"/>
  <c r="M54" i="25"/>
  <c r="M49" i="25"/>
  <c r="M30" i="25"/>
  <c r="M29" i="25"/>
  <c r="W61" i="26"/>
  <c r="M28" i="25"/>
  <c r="N52" i="25"/>
  <c r="W62" i="26"/>
  <c r="N28" i="25"/>
  <c r="GA24" i="24"/>
  <c r="N20" i="25"/>
  <c r="M32" i="25"/>
  <c r="P142" i="26"/>
  <c r="N67" i="25"/>
  <c r="N51" i="25"/>
  <c r="V62" i="26"/>
  <c r="N27" i="25"/>
  <c r="NE17" i="24"/>
  <c r="NE36" i="24"/>
  <c r="NE37" i="24"/>
  <c r="NE25" i="24"/>
  <c r="NE35" i="24"/>
  <c r="NE31" i="24"/>
  <c r="NE30" i="24"/>
  <c r="BF117" i="24"/>
  <c r="NE28" i="24"/>
  <c r="NE29" i="24"/>
  <c r="GQ18" i="24"/>
  <c r="GQ17" i="24"/>
  <c r="GA37" i="24"/>
  <c r="GQ36" i="24"/>
  <c r="GQ34" i="24"/>
  <c r="GQ33" i="24"/>
  <c r="O29" i="25" s="1"/>
  <c r="GQ32" i="24"/>
  <c r="GQ31" i="24"/>
  <c r="GQ30" i="24"/>
  <c r="GQ29" i="24"/>
  <c r="GQ28" i="24"/>
  <c r="GQ27" i="24"/>
  <c r="O23" i="25" s="1"/>
  <c r="GQ26" i="24"/>
  <c r="GQ25" i="24"/>
  <c r="O21" i="25" s="1"/>
  <c r="GQ24" i="24"/>
  <c r="GQ23" i="24"/>
  <c r="GQ22" i="24"/>
  <c r="GQ21" i="24"/>
  <c r="GQ16" i="24"/>
  <c r="GQ15" i="24"/>
  <c r="GQ14" i="24"/>
  <c r="GQ20" i="24"/>
  <c r="GQ19" i="24"/>
  <c r="O15" i="25" s="1"/>
  <c r="FZ80" i="24"/>
  <c r="FZ79" i="24"/>
  <c r="GA72" i="24"/>
  <c r="Q142" i="26"/>
  <c r="EV80" i="24"/>
  <c r="EV79" i="24"/>
  <c r="GQ35" i="24"/>
  <c r="GQ75" i="24"/>
  <c r="GQ74" i="24"/>
  <c r="O70" i="25" s="1"/>
  <c r="GQ68" i="24"/>
  <c r="O64" i="25" s="1"/>
  <c r="GQ67" i="24"/>
  <c r="GQ56" i="24"/>
  <c r="GQ54" i="24"/>
  <c r="GQ52" i="24"/>
  <c r="GQ51" i="24"/>
  <c r="O47" i="25" s="1"/>
  <c r="GQ50" i="24"/>
  <c r="GQ49" i="24"/>
  <c r="GQ48" i="24"/>
  <c r="GQ47" i="24"/>
  <c r="GQ46" i="24"/>
  <c r="GQ45" i="24"/>
  <c r="GQ44" i="24"/>
  <c r="GQ40" i="24"/>
  <c r="O36" i="25" s="1"/>
  <c r="GQ39" i="24"/>
  <c r="GQ38" i="24"/>
  <c r="O58" i="26"/>
  <c r="GQ13" i="24"/>
  <c r="O9" i="25" s="1"/>
  <c r="GQ73" i="24"/>
  <c r="GQ66" i="24"/>
  <c r="GQ55" i="24"/>
  <c r="GQ37" i="24"/>
  <c r="GQ65" i="24"/>
  <c r="GQ72" i="24"/>
  <c r="GQ64" i="24"/>
  <c r="GQ57" i="24"/>
  <c r="GQ71" i="24"/>
  <c r="GQ63" i="24"/>
  <c r="GQ58" i="24"/>
  <c r="GQ70" i="24"/>
  <c r="GQ62" i="24"/>
  <c r="GQ61" i="24"/>
  <c r="GQ60" i="24"/>
  <c r="GQ59" i="24"/>
  <c r="GQ53" i="24"/>
  <c r="GQ76" i="24"/>
  <c r="O72" i="25" s="1"/>
  <c r="GQ69" i="24"/>
  <c r="T3" i="25"/>
  <c r="U3" i="25"/>
  <c r="IP71" i="23"/>
  <c r="O62" i="26"/>
  <c r="BZ75" i="24"/>
  <c r="T138" i="26"/>
  <c r="HJ74" i="24"/>
  <c r="PK74" i="24" s="1"/>
  <c r="PN74" i="24" s="1"/>
  <c r="EW73" i="24"/>
  <c r="BK73" i="24" s="1"/>
  <c r="DD72" i="24"/>
  <c r="DS70" i="24"/>
  <c r="O140" i="26"/>
  <c r="BZ68" i="24"/>
  <c r="M138" i="26"/>
  <c r="HJ67" i="24"/>
  <c r="PK67" i="24" s="1"/>
  <c r="PN67" i="24" s="1"/>
  <c r="L143" i="26"/>
  <c r="EW66" i="24"/>
  <c r="BK66" i="24" s="1"/>
  <c r="K141" i="26"/>
  <c r="DD64" i="24"/>
  <c r="DS62" i="24"/>
  <c r="G140" i="26"/>
  <c r="DS61" i="24"/>
  <c r="F140" i="26"/>
  <c r="DS60" i="24"/>
  <c r="E140" i="26"/>
  <c r="DS59" i="24"/>
  <c r="D140" i="26"/>
  <c r="DS58" i="24"/>
  <c r="DD56" i="24"/>
  <c r="EW55" i="24"/>
  <c r="BK55" i="24" s="1"/>
  <c r="BZ54" i="24"/>
  <c r="DS53" i="24"/>
  <c r="DD52" i="24"/>
  <c r="DD51" i="24"/>
  <c r="DD50" i="24"/>
  <c r="DD49" i="24"/>
  <c r="DD48" i="24"/>
  <c r="DD47" i="24"/>
  <c r="DD46" i="24"/>
  <c r="DD45" i="24"/>
  <c r="DD44" i="24"/>
  <c r="DD42" i="24"/>
  <c r="DD37" i="24"/>
  <c r="DD36" i="24"/>
  <c r="DD35" i="24"/>
  <c r="DD34" i="24"/>
  <c r="DD33" i="24"/>
  <c r="DD32" i="24"/>
  <c r="DD31" i="24"/>
  <c r="EW19" i="24"/>
  <c r="BK19" i="24" s="1"/>
  <c r="J61" i="26"/>
  <c r="DD18" i="24"/>
  <c r="DD16" i="24"/>
  <c r="DD15" i="24"/>
  <c r="DS17" i="24"/>
  <c r="H60" i="26"/>
  <c r="EW18" i="24"/>
  <c r="BK18" i="24" s="1"/>
  <c r="I61" i="26"/>
  <c r="GA76" i="24"/>
  <c r="GA68" i="24"/>
  <c r="M142" i="26"/>
  <c r="GA60" i="24"/>
  <c r="E142" i="26"/>
  <c r="GA52" i="24"/>
  <c r="GA44" i="24"/>
  <c r="GA29" i="24"/>
  <c r="T62" i="26"/>
  <c r="GA21" i="24"/>
  <c r="L62" i="26"/>
  <c r="DS76" i="24"/>
  <c r="BZ74" i="24"/>
  <c r="S138" i="26"/>
  <c r="HJ73" i="24"/>
  <c r="PK73" i="24" s="1"/>
  <c r="PN73" i="24" s="1"/>
  <c r="DD71" i="24"/>
  <c r="DS69" i="24"/>
  <c r="N140" i="26"/>
  <c r="BZ67" i="24"/>
  <c r="L138" i="26"/>
  <c r="HJ66" i="24"/>
  <c r="PK66" i="24" s="1"/>
  <c r="PN66" i="24" s="1"/>
  <c r="K143" i="26"/>
  <c r="EW65" i="24"/>
  <c r="BK65" i="24" s="1"/>
  <c r="J141" i="26"/>
  <c r="DD63" i="24"/>
  <c r="DD57" i="24"/>
  <c r="HJ54" i="24"/>
  <c r="PK54" i="24" s="1"/>
  <c r="PN54" i="24" s="1"/>
  <c r="EW41" i="24"/>
  <c r="BK41" i="24" s="1"/>
  <c r="EW40" i="24"/>
  <c r="BK40" i="24" s="1"/>
  <c r="EW39" i="24"/>
  <c r="BK39" i="24" s="1"/>
  <c r="EW38" i="24"/>
  <c r="BK38" i="24" s="1"/>
  <c r="D101" i="26"/>
  <c r="EW30" i="24"/>
  <c r="BK30" i="24" s="1"/>
  <c r="U61" i="26"/>
  <c r="EW29" i="24"/>
  <c r="BK29" i="24" s="1"/>
  <c r="T61" i="26"/>
  <c r="EW28" i="24"/>
  <c r="BK28" i="24" s="1"/>
  <c r="S61" i="26"/>
  <c r="EW27" i="24"/>
  <c r="BK27" i="24" s="1"/>
  <c r="R61" i="26"/>
  <c r="EW26" i="24"/>
  <c r="BK26" i="24" s="1"/>
  <c r="Q61" i="26"/>
  <c r="EW25" i="24"/>
  <c r="BK25" i="24" s="1"/>
  <c r="P61" i="26"/>
  <c r="HJ24" i="24"/>
  <c r="PK24" i="24" s="1"/>
  <c r="PN24" i="24" s="1"/>
  <c r="O63" i="26"/>
  <c r="EW24" i="24"/>
  <c r="BK24" i="24" s="1"/>
  <c r="O61" i="26"/>
  <c r="EW23" i="24"/>
  <c r="BK23" i="24" s="1"/>
  <c r="N61" i="26"/>
  <c r="EW22" i="24"/>
  <c r="BK22" i="24" s="1"/>
  <c r="M61" i="26"/>
  <c r="EW21" i="24"/>
  <c r="BK21" i="24" s="1"/>
  <c r="L61" i="26"/>
  <c r="EW20" i="24"/>
  <c r="BK20" i="24" s="1"/>
  <c r="K61" i="26"/>
  <c r="HJ19" i="24"/>
  <c r="PK19" i="24" s="1"/>
  <c r="PN19" i="24" s="1"/>
  <c r="J63" i="26"/>
  <c r="HJ17" i="24"/>
  <c r="PK17" i="24" s="1"/>
  <c r="PN17" i="24" s="1"/>
  <c r="H63" i="26"/>
  <c r="EW13" i="24"/>
  <c r="BK13" i="24" s="1"/>
  <c r="D61" i="26"/>
  <c r="GA75" i="24"/>
  <c r="GA67" i="24"/>
  <c r="L142" i="26"/>
  <c r="GA59" i="24"/>
  <c r="D142" i="26"/>
  <c r="GA51" i="24"/>
  <c r="GA36" i="24"/>
  <c r="GA28" i="24"/>
  <c r="S62" i="26"/>
  <c r="GA20" i="24"/>
  <c r="K62" i="26"/>
  <c r="DS75" i="24"/>
  <c r="T140" i="26"/>
  <c r="BZ73" i="24"/>
  <c r="R138" i="26"/>
  <c r="HJ72" i="24"/>
  <c r="PK72" i="24" s="1"/>
  <c r="PN72" i="24" s="1"/>
  <c r="EW72" i="24"/>
  <c r="BK72" i="24" s="1"/>
  <c r="DD70" i="24"/>
  <c r="DS68" i="24"/>
  <c r="M140" i="26"/>
  <c r="BZ66" i="24"/>
  <c r="K138" i="26"/>
  <c r="HJ65" i="24"/>
  <c r="PK65" i="24" s="1"/>
  <c r="PN65" i="24" s="1"/>
  <c r="J143" i="26"/>
  <c r="EW64" i="24"/>
  <c r="BK64" i="24" s="1"/>
  <c r="I141" i="26"/>
  <c r="DD61" i="24"/>
  <c r="DD60" i="24"/>
  <c r="EW56" i="24"/>
  <c r="BK56" i="24" s="1"/>
  <c r="BZ55" i="24"/>
  <c r="DS54" i="24"/>
  <c r="EW52" i="24"/>
  <c r="BK52" i="24" s="1"/>
  <c r="EW51" i="24"/>
  <c r="BK51" i="24" s="1"/>
  <c r="EW50" i="24"/>
  <c r="BK50" i="24" s="1"/>
  <c r="EW49" i="24"/>
  <c r="BK49" i="24" s="1"/>
  <c r="EW48" i="24"/>
  <c r="BK48" i="24" s="1"/>
  <c r="EW47" i="24"/>
  <c r="BK47" i="24" s="1"/>
  <c r="EW46" i="24"/>
  <c r="BK46" i="24" s="1"/>
  <c r="EW45" i="24"/>
  <c r="BK45" i="24" s="1"/>
  <c r="EW44" i="24"/>
  <c r="BK44" i="24" s="1"/>
  <c r="EW42" i="24"/>
  <c r="BK42" i="24" s="1"/>
  <c r="HJ41" i="24"/>
  <c r="PK41" i="24" s="1"/>
  <c r="PN41" i="24" s="1"/>
  <c r="HJ40" i="24"/>
  <c r="PK40" i="24" s="1"/>
  <c r="PN40" i="24" s="1"/>
  <c r="HJ39" i="24"/>
  <c r="PK39" i="24" s="1"/>
  <c r="PN39" i="24" s="1"/>
  <c r="HJ38" i="24"/>
  <c r="PK38" i="24" s="1"/>
  <c r="PN38" i="24" s="1"/>
  <c r="D103" i="26"/>
  <c r="HJ37" i="24"/>
  <c r="PK37" i="24" s="1"/>
  <c r="PN37" i="24" s="1"/>
  <c r="EW37" i="24"/>
  <c r="BK37" i="24" s="1"/>
  <c r="EW36" i="24"/>
  <c r="BK36" i="24" s="1"/>
  <c r="EW35" i="24"/>
  <c r="BK35" i="24" s="1"/>
  <c r="EW34" i="24"/>
  <c r="BK34" i="24" s="1"/>
  <c r="EW33" i="24"/>
  <c r="BK33" i="24" s="1"/>
  <c r="EW32" i="24"/>
  <c r="BK32" i="24" s="1"/>
  <c r="EW31" i="24"/>
  <c r="BK31" i="24" s="1"/>
  <c r="HJ30" i="24"/>
  <c r="PK30" i="24" s="1"/>
  <c r="PN30" i="24" s="1"/>
  <c r="U63" i="26"/>
  <c r="HJ29" i="24"/>
  <c r="PK29" i="24" s="1"/>
  <c r="PN29" i="24" s="1"/>
  <c r="T63" i="26"/>
  <c r="HJ28" i="24"/>
  <c r="PK28" i="24" s="1"/>
  <c r="PN28" i="24" s="1"/>
  <c r="S63" i="26"/>
  <c r="HJ27" i="24"/>
  <c r="PK27" i="24" s="1"/>
  <c r="PN27" i="24" s="1"/>
  <c r="R63" i="26"/>
  <c r="HJ26" i="24"/>
  <c r="PK26" i="24" s="1"/>
  <c r="PN26" i="24" s="1"/>
  <c r="Q63" i="26"/>
  <c r="HJ25" i="24"/>
  <c r="PK25" i="24" s="1"/>
  <c r="PN25" i="24" s="1"/>
  <c r="P63" i="26"/>
  <c r="HJ23" i="24"/>
  <c r="PK23" i="24" s="1"/>
  <c r="PN23" i="24" s="1"/>
  <c r="N63" i="26"/>
  <c r="HJ22" i="24"/>
  <c r="PN22" i="24" s="1"/>
  <c r="M63" i="26"/>
  <c r="HJ21" i="24"/>
  <c r="PK21" i="24" s="1"/>
  <c r="PN21" i="24" s="1"/>
  <c r="L63" i="26"/>
  <c r="HJ20" i="24"/>
  <c r="PK20" i="24" s="1"/>
  <c r="PN20" i="24" s="1"/>
  <c r="K63" i="26"/>
  <c r="DD17" i="24"/>
  <c r="EW15" i="24"/>
  <c r="BK15" i="24" s="1"/>
  <c r="F61" i="26"/>
  <c r="EW14" i="24"/>
  <c r="BK14" i="24" s="1"/>
  <c r="E61" i="26"/>
  <c r="GA74" i="24"/>
  <c r="GA66" i="24"/>
  <c r="K142" i="26"/>
  <c r="GA58" i="24"/>
  <c r="GA50" i="24"/>
  <c r="GA42" i="24"/>
  <c r="GA35" i="24"/>
  <c r="GA27" i="24"/>
  <c r="R62" i="26"/>
  <c r="GA19" i="24"/>
  <c r="J62" i="26"/>
  <c r="DD76" i="24"/>
  <c r="DS74" i="24"/>
  <c r="S140" i="26"/>
  <c r="EW71" i="24"/>
  <c r="BK71" i="24" s="1"/>
  <c r="DS67" i="24"/>
  <c r="L140" i="26"/>
  <c r="BZ65" i="24"/>
  <c r="J138" i="26"/>
  <c r="HJ64" i="24"/>
  <c r="PK64" i="24" s="1"/>
  <c r="PN64" i="24" s="1"/>
  <c r="I143" i="26"/>
  <c r="EW63" i="24"/>
  <c r="BK63" i="24" s="1"/>
  <c r="H141" i="26"/>
  <c r="EW57" i="24"/>
  <c r="BK57" i="24" s="1"/>
  <c r="HJ56" i="24"/>
  <c r="PK56" i="24" s="1"/>
  <c r="PN56" i="24" s="1"/>
  <c r="HJ55" i="24"/>
  <c r="PK55" i="24" s="1"/>
  <c r="PN55" i="24" s="1"/>
  <c r="HJ51" i="24"/>
  <c r="PK51" i="24" s="1"/>
  <c r="PN51" i="24" s="1"/>
  <c r="HJ50" i="24"/>
  <c r="PK50" i="24" s="1"/>
  <c r="PN50" i="24" s="1"/>
  <c r="HJ49" i="24"/>
  <c r="PK49" i="24" s="1"/>
  <c r="PN49" i="24" s="1"/>
  <c r="HJ48" i="24"/>
  <c r="PK48" i="24" s="1"/>
  <c r="PN48" i="24" s="1"/>
  <c r="HJ47" i="24"/>
  <c r="PK47" i="24" s="1"/>
  <c r="PN47" i="24" s="1"/>
  <c r="HJ46" i="24"/>
  <c r="PK46" i="24" s="1"/>
  <c r="PN46" i="24" s="1"/>
  <c r="HJ45" i="24"/>
  <c r="PK45" i="24" s="1"/>
  <c r="PN45" i="24" s="1"/>
  <c r="HJ44" i="24"/>
  <c r="PK44" i="24" s="1"/>
  <c r="PN44" i="24" s="1"/>
  <c r="BZ41" i="24"/>
  <c r="BZ40" i="24"/>
  <c r="BZ39" i="24"/>
  <c r="BZ38" i="24"/>
  <c r="D98" i="26"/>
  <c r="HJ36" i="24"/>
  <c r="PK36" i="24" s="1"/>
  <c r="PN36" i="24" s="1"/>
  <c r="HJ35" i="24"/>
  <c r="PK35" i="24" s="1"/>
  <c r="PN35" i="24" s="1"/>
  <c r="HJ34" i="24"/>
  <c r="PK34" i="24" s="1"/>
  <c r="PN34" i="24" s="1"/>
  <c r="HJ33" i="24"/>
  <c r="PK33" i="24" s="1"/>
  <c r="PN33" i="24" s="1"/>
  <c r="HJ32" i="24"/>
  <c r="PK32" i="24" s="1"/>
  <c r="PN32" i="24" s="1"/>
  <c r="HJ31" i="24"/>
  <c r="PK31" i="24" s="1"/>
  <c r="PN31" i="24" s="1"/>
  <c r="BZ30" i="24"/>
  <c r="U58" i="26"/>
  <c r="BZ29" i="24"/>
  <c r="T58" i="26"/>
  <c r="BZ28" i="24"/>
  <c r="S58" i="26"/>
  <c r="BZ27" i="24"/>
  <c r="R58" i="26"/>
  <c r="BZ26" i="24"/>
  <c r="Q58" i="26"/>
  <c r="BZ25" i="24"/>
  <c r="P58" i="26"/>
  <c r="BZ23" i="24"/>
  <c r="N58" i="26"/>
  <c r="BZ22" i="24"/>
  <c r="M58" i="26"/>
  <c r="BZ21" i="24"/>
  <c r="L58" i="26"/>
  <c r="EW16" i="24"/>
  <c r="BK16" i="24" s="1"/>
  <c r="G61" i="26"/>
  <c r="HJ15" i="24"/>
  <c r="PK15" i="24" s="1"/>
  <c r="PN15" i="24" s="1"/>
  <c r="F63" i="26"/>
  <c r="HJ14" i="24"/>
  <c r="PK14" i="24" s="1"/>
  <c r="PN14" i="24" s="1"/>
  <c r="E63" i="26"/>
  <c r="HJ13" i="24"/>
  <c r="PK13" i="24" s="1"/>
  <c r="D63" i="26"/>
  <c r="AX13" i="24"/>
  <c r="D58" i="26"/>
  <c r="BZ20" i="24"/>
  <c r="K58" i="26"/>
  <c r="DS18" i="24"/>
  <c r="I60" i="26"/>
  <c r="GA73" i="24"/>
  <c r="GA65" i="24"/>
  <c r="J142" i="26"/>
  <c r="GA57" i="24"/>
  <c r="GA49" i="24"/>
  <c r="GA41" i="24"/>
  <c r="GA34" i="24"/>
  <c r="GA26" i="24"/>
  <c r="Q62" i="26"/>
  <c r="GA18" i="24"/>
  <c r="I62" i="26"/>
  <c r="DD75" i="24"/>
  <c r="DS73" i="24"/>
  <c r="R140" i="26"/>
  <c r="BZ72" i="24"/>
  <c r="Q138" i="26"/>
  <c r="HJ71" i="24"/>
  <c r="PK71" i="24" s="1"/>
  <c r="PN71" i="24" s="1"/>
  <c r="EW70" i="24"/>
  <c r="BK70" i="24" s="1"/>
  <c r="O141" i="26"/>
  <c r="DD68" i="24"/>
  <c r="DS66" i="24"/>
  <c r="K140" i="26"/>
  <c r="BZ64" i="24"/>
  <c r="I138" i="26"/>
  <c r="HJ63" i="24"/>
  <c r="PK63" i="24" s="1"/>
  <c r="PN63" i="24" s="1"/>
  <c r="H143" i="26"/>
  <c r="EW62" i="24"/>
  <c r="BK62" i="24" s="1"/>
  <c r="G141" i="26"/>
  <c r="EW61" i="24"/>
  <c r="BK61" i="24" s="1"/>
  <c r="F141" i="26"/>
  <c r="EW60" i="24"/>
  <c r="BK60" i="24" s="1"/>
  <c r="EW59" i="24"/>
  <c r="BK59" i="24" s="1"/>
  <c r="D141" i="26"/>
  <c r="EW58" i="24"/>
  <c r="BK58" i="24" s="1"/>
  <c r="HJ57" i="24"/>
  <c r="PK57" i="24" s="1"/>
  <c r="PN57" i="24" s="1"/>
  <c r="AX57" i="24"/>
  <c r="AX56" i="24"/>
  <c r="DS55" i="24"/>
  <c r="EW53" i="24"/>
  <c r="BK53" i="24" s="1"/>
  <c r="BZ52" i="24"/>
  <c r="BZ51" i="24"/>
  <c r="BZ50" i="24"/>
  <c r="BZ49" i="24"/>
  <c r="BZ48" i="24"/>
  <c r="BZ47" i="24"/>
  <c r="BZ46" i="24"/>
  <c r="BZ45" i="24"/>
  <c r="BZ44" i="24"/>
  <c r="BZ42" i="24"/>
  <c r="BZ37" i="24"/>
  <c r="BZ36" i="24"/>
  <c r="BZ35" i="24"/>
  <c r="BZ34" i="24"/>
  <c r="BZ33" i="24"/>
  <c r="BZ32" i="24"/>
  <c r="W58" i="26"/>
  <c r="BZ31" i="24"/>
  <c r="V58" i="26"/>
  <c r="DS19" i="24"/>
  <c r="J60" i="26"/>
  <c r="HJ16" i="24"/>
  <c r="PK16" i="24" s="1"/>
  <c r="PN16" i="24" s="1"/>
  <c r="G63" i="26"/>
  <c r="BZ16" i="24"/>
  <c r="G58" i="26"/>
  <c r="BZ15" i="24"/>
  <c r="F58" i="26"/>
  <c r="BZ14" i="24"/>
  <c r="E58" i="26"/>
  <c r="BZ19" i="24"/>
  <c r="J58" i="26"/>
  <c r="GA64" i="24"/>
  <c r="I142" i="26"/>
  <c r="GA56" i="24"/>
  <c r="GA48" i="24"/>
  <c r="GA40" i="24"/>
  <c r="GA33" i="24"/>
  <c r="GA25" i="24"/>
  <c r="P62" i="26"/>
  <c r="GA17" i="24"/>
  <c r="H62" i="26"/>
  <c r="EW76" i="24"/>
  <c r="BK76" i="24" s="1"/>
  <c r="BZ71" i="24"/>
  <c r="P138" i="26"/>
  <c r="HJ70" i="24"/>
  <c r="PK70" i="24" s="1"/>
  <c r="PN70" i="24" s="1"/>
  <c r="O143" i="26"/>
  <c r="DD67" i="24"/>
  <c r="DS65" i="24"/>
  <c r="J140" i="26"/>
  <c r="BZ63" i="24"/>
  <c r="H138" i="26"/>
  <c r="HJ62" i="24"/>
  <c r="PK62" i="24" s="1"/>
  <c r="PN62" i="24" s="1"/>
  <c r="G143" i="26"/>
  <c r="HJ61" i="24"/>
  <c r="PK61" i="24" s="1"/>
  <c r="PN61" i="24" s="1"/>
  <c r="F143" i="26"/>
  <c r="HJ60" i="24"/>
  <c r="PK60" i="24" s="1"/>
  <c r="PN60" i="24" s="1"/>
  <c r="E143" i="26"/>
  <c r="HJ59" i="24"/>
  <c r="PK59" i="24" s="1"/>
  <c r="PN59" i="24" s="1"/>
  <c r="D143" i="26"/>
  <c r="HJ58" i="24"/>
  <c r="PK58" i="24" s="1"/>
  <c r="PN58" i="24" s="1"/>
  <c r="BZ58" i="24"/>
  <c r="HJ52" i="24"/>
  <c r="PK52" i="24" s="1"/>
  <c r="PN52" i="24" s="1"/>
  <c r="DS41" i="24"/>
  <c r="DS40" i="24"/>
  <c r="DS39" i="24"/>
  <c r="DS38" i="24"/>
  <c r="D100" i="26"/>
  <c r="DS30" i="24"/>
  <c r="U60" i="26"/>
  <c r="DS29" i="24"/>
  <c r="T60" i="26"/>
  <c r="DS28" i="24"/>
  <c r="S60" i="26"/>
  <c r="DS27" i="24"/>
  <c r="R60" i="26"/>
  <c r="DS26" i="24"/>
  <c r="Q60" i="26"/>
  <c r="DS25" i="24"/>
  <c r="P60" i="26"/>
  <c r="DS24" i="24"/>
  <c r="O60" i="26"/>
  <c r="DS23" i="24"/>
  <c r="N60" i="26"/>
  <c r="DS22" i="24"/>
  <c r="M60" i="26"/>
  <c r="DS21" i="24"/>
  <c r="L60" i="26"/>
  <c r="DS20" i="24"/>
  <c r="K60" i="26"/>
  <c r="DS13" i="24"/>
  <c r="D60" i="26"/>
  <c r="BZ18" i="24"/>
  <c r="I58" i="26"/>
  <c r="GA71" i="24"/>
  <c r="GA63" i="24"/>
  <c r="H142" i="26"/>
  <c r="GA55" i="24"/>
  <c r="GA47" i="24"/>
  <c r="GA39" i="24"/>
  <c r="GA32" i="24"/>
  <c r="GA16" i="24"/>
  <c r="G62" i="26"/>
  <c r="HJ76" i="24"/>
  <c r="PK76" i="24" s="1"/>
  <c r="PN76" i="24" s="1"/>
  <c r="EW75" i="24"/>
  <c r="BK75" i="24" s="1"/>
  <c r="DD73" i="24"/>
  <c r="DS72" i="24"/>
  <c r="Q140" i="26"/>
  <c r="BZ70" i="24"/>
  <c r="O138" i="26"/>
  <c r="EW69" i="24"/>
  <c r="BK69" i="24" s="1"/>
  <c r="N141" i="26"/>
  <c r="EW68" i="24"/>
  <c r="BK68" i="24" s="1"/>
  <c r="M141" i="26"/>
  <c r="DD66" i="24"/>
  <c r="DS64" i="24"/>
  <c r="I140" i="26"/>
  <c r="BZ62" i="24"/>
  <c r="G138" i="26"/>
  <c r="BZ61" i="24"/>
  <c r="F138" i="26"/>
  <c r="BZ60" i="24"/>
  <c r="E138" i="26"/>
  <c r="BZ59" i="24"/>
  <c r="D138" i="26"/>
  <c r="DS56" i="24"/>
  <c r="EW54" i="24"/>
  <c r="BK54" i="24" s="1"/>
  <c r="BZ53" i="24"/>
  <c r="DS52" i="24"/>
  <c r="DS51" i="24"/>
  <c r="DS50" i="24"/>
  <c r="DS49" i="24"/>
  <c r="DS48" i="24"/>
  <c r="DS47" i="24"/>
  <c r="DS46" i="24"/>
  <c r="DS45" i="24"/>
  <c r="DS44" i="24"/>
  <c r="DS42" i="24"/>
  <c r="DS37" i="24"/>
  <c r="DS36" i="24"/>
  <c r="DS35" i="24"/>
  <c r="DS34" i="24"/>
  <c r="DS33" i="24"/>
  <c r="DS32" i="24"/>
  <c r="DS31" i="24"/>
  <c r="DD19" i="24"/>
  <c r="DS16" i="24"/>
  <c r="G60" i="26"/>
  <c r="F60" i="26"/>
  <c r="DS14" i="24"/>
  <c r="E60" i="26"/>
  <c r="BZ17" i="24"/>
  <c r="H58" i="26"/>
  <c r="GA13" i="24"/>
  <c r="D62" i="26"/>
  <c r="GA70" i="24"/>
  <c r="O142" i="26"/>
  <c r="GA62" i="24"/>
  <c r="G142" i="26"/>
  <c r="GA54" i="24"/>
  <c r="GA46" i="24"/>
  <c r="GA38" i="24"/>
  <c r="D102" i="26"/>
  <c r="GA31" i="24"/>
  <c r="GA23" i="24"/>
  <c r="N62" i="26"/>
  <c r="GA15" i="24"/>
  <c r="F62" i="26"/>
  <c r="BZ76" i="24"/>
  <c r="HJ75" i="24"/>
  <c r="PK75" i="24" s="1"/>
  <c r="PN75" i="24" s="1"/>
  <c r="EW74" i="24"/>
  <c r="BK74" i="24" s="1"/>
  <c r="DS71" i="24"/>
  <c r="P140" i="26"/>
  <c r="HJ69" i="24"/>
  <c r="PK69" i="24" s="1"/>
  <c r="PN69" i="24" s="1"/>
  <c r="N143" i="26"/>
  <c r="BZ69" i="24"/>
  <c r="N138" i="26"/>
  <c r="HJ68" i="24"/>
  <c r="PK68" i="24" s="1"/>
  <c r="PN68" i="24" s="1"/>
  <c r="M143" i="26"/>
  <c r="EW67" i="24"/>
  <c r="BK67" i="24" s="1"/>
  <c r="L141" i="26"/>
  <c r="DD65" i="24"/>
  <c r="DS63" i="24"/>
  <c r="H140" i="26"/>
  <c r="DS57" i="24"/>
  <c r="DD41" i="24"/>
  <c r="DD40" i="24"/>
  <c r="DD39" i="24"/>
  <c r="DD38" i="24"/>
  <c r="DD28" i="24"/>
  <c r="DD27" i="24"/>
  <c r="DD25" i="24"/>
  <c r="DD24" i="24"/>
  <c r="DD22" i="24"/>
  <c r="DD21" i="24"/>
  <c r="DD20" i="24"/>
  <c r="HJ18" i="24"/>
  <c r="PK18" i="24" s="1"/>
  <c r="PN18" i="24" s="1"/>
  <c r="I63" i="26"/>
  <c r="DD13" i="24"/>
  <c r="EW17" i="24"/>
  <c r="BK17" i="24" s="1"/>
  <c r="H61" i="26"/>
  <c r="GA69" i="24"/>
  <c r="N142" i="26"/>
  <c r="GA61" i="24"/>
  <c r="F142" i="26"/>
  <c r="GA53" i="24"/>
  <c r="GA45" i="24"/>
  <c r="GA30" i="24"/>
  <c r="U62" i="26"/>
  <c r="GA22" i="24"/>
  <c r="M62" i="26"/>
  <c r="GA14" i="24"/>
  <c r="E62" i="26"/>
  <c r="DD74" i="24"/>
  <c r="IV71" i="23"/>
  <c r="GZ71" i="23"/>
  <c r="HR71" i="23"/>
  <c r="GT71" i="23"/>
  <c r="IS71" i="23"/>
  <c r="GW71" i="23"/>
  <c r="HX71" i="23"/>
  <c r="HU71" i="23"/>
  <c r="DT127" i="24"/>
  <c r="DT123" i="24"/>
  <c r="DT131" i="24"/>
  <c r="DU118" i="24"/>
  <c r="DT130" i="24"/>
  <c r="DU117" i="24"/>
  <c r="DU133" i="24"/>
  <c r="DU129" i="24"/>
  <c r="DT117" i="24"/>
  <c r="DT116" i="24"/>
  <c r="DU114" i="24"/>
  <c r="DT129" i="24"/>
  <c r="DT125" i="24"/>
  <c r="DT121" i="24"/>
  <c r="DU112" i="24"/>
  <c r="DU122" i="24"/>
  <c r="DU115" i="24"/>
  <c r="DT133" i="24"/>
  <c r="DU124" i="24"/>
  <c r="DU134" i="24"/>
  <c r="DT134" i="24"/>
  <c r="DT126" i="24"/>
  <c r="DT122" i="24"/>
  <c r="DT118" i="24"/>
  <c r="DU125" i="24"/>
  <c r="DU121" i="24"/>
  <c r="DU132" i="24"/>
  <c r="DU128" i="24"/>
  <c r="DT120" i="24"/>
  <c r="DU130" i="24"/>
  <c r="DU126" i="24"/>
  <c r="DU116" i="24"/>
  <c r="DU120" i="24"/>
  <c r="DT132" i="24"/>
  <c r="DT128" i="24"/>
  <c r="DT124" i="24"/>
  <c r="DU131" i="24"/>
  <c r="DU127" i="24"/>
  <c r="DU123" i="24"/>
  <c r="DU119" i="24"/>
  <c r="HW85" i="24"/>
  <c r="FP71" i="23"/>
  <c r="JB71" i="23"/>
  <c r="IG71" i="23"/>
  <c r="ID71" i="23"/>
  <c r="HI71" i="23"/>
  <c r="HF71" i="23"/>
  <c r="IY71" i="23"/>
  <c r="IA71" i="23"/>
  <c r="HC71" i="23"/>
  <c r="LD71" i="23"/>
  <c r="JN71" i="23"/>
  <c r="IM71" i="23"/>
  <c r="IJ71" i="23"/>
  <c r="HO71" i="23"/>
  <c r="HL71" i="23"/>
  <c r="GQ71" i="23"/>
  <c r="GN71" i="23"/>
  <c r="BH90" i="24"/>
  <c r="BH118" i="24"/>
  <c r="KO71" i="23"/>
  <c r="BH117" i="24"/>
  <c r="PM116" i="24"/>
  <c r="PN116" i="24" s="1"/>
  <c r="DT114" i="24"/>
  <c r="DT115" i="24"/>
  <c r="DT112" i="24"/>
  <c r="DU111" i="24"/>
  <c r="DV111" i="24" s="1"/>
  <c r="DU113" i="24"/>
  <c r="LA71" i="23"/>
  <c r="GB71" i="23"/>
  <c r="LP71" i="23"/>
  <c r="KR71" i="23"/>
  <c r="JK71" i="23"/>
  <c r="BH114" i="24"/>
  <c r="DT113" i="24"/>
  <c r="FV71" i="23"/>
  <c r="FS71" i="23"/>
  <c r="KL71" i="23"/>
  <c r="LM71" i="23"/>
  <c r="LJ71" i="23"/>
  <c r="JT71" i="23"/>
  <c r="JZ71" i="23"/>
  <c r="KF71" i="23"/>
  <c r="KX71" i="23"/>
  <c r="LV71" i="23"/>
  <c r="LS71" i="23"/>
  <c r="JW71" i="23"/>
  <c r="KU71" i="23"/>
  <c r="JQ71" i="23"/>
  <c r="GE71" i="23"/>
  <c r="JH71" i="23"/>
  <c r="FY71" i="23"/>
  <c r="GH71" i="23"/>
  <c r="GK71" i="23"/>
  <c r="KC71" i="23"/>
  <c r="LY71" i="23"/>
  <c r="JE71" i="23"/>
  <c r="LG71" i="23"/>
  <c r="KI71" i="23"/>
  <c r="BF114" i="24"/>
  <c r="BH89" i="24"/>
  <c r="KU130" i="24"/>
  <c r="HG97" i="24"/>
  <c r="BH115" i="24"/>
  <c r="BF116" i="24"/>
  <c r="IN132" i="24"/>
  <c r="QG134" i="24"/>
  <c r="HI132" i="24"/>
  <c r="NV129" i="24"/>
  <c r="DQ134" i="24"/>
  <c r="LX119" i="24"/>
  <c r="IM99" i="24"/>
  <c r="LR134" i="24"/>
  <c r="FU129" i="24"/>
  <c r="AX21" i="24"/>
  <c r="AX32" i="24"/>
  <c r="AX39" i="24"/>
  <c r="AX48" i="24"/>
  <c r="AX63" i="24"/>
  <c r="AX75" i="24"/>
  <c r="AX20" i="24"/>
  <c r="AX31" i="24"/>
  <c r="AX38" i="24"/>
  <c r="AX55" i="24"/>
  <c r="AX47" i="24"/>
  <c r="AX62" i="24"/>
  <c r="AX74" i="24"/>
  <c r="AX19" i="24"/>
  <c r="AX30" i="24"/>
  <c r="AX22" i="24"/>
  <c r="AX37" i="24"/>
  <c r="AX54" i="24"/>
  <c r="AX46" i="24"/>
  <c r="AX61" i="24"/>
  <c r="AX73" i="24"/>
  <c r="AX29" i="24"/>
  <c r="AX44" i="24"/>
  <c r="AX53" i="24"/>
  <c r="AX45" i="24"/>
  <c r="AX60" i="24"/>
  <c r="AX72" i="24"/>
  <c r="AX17" i="24"/>
  <c r="AX28" i="24"/>
  <c r="AX36" i="24"/>
  <c r="AX52" i="24"/>
  <c r="AX67" i="24"/>
  <c r="AX59" i="24"/>
  <c r="AX71" i="24"/>
  <c r="AX16" i="24"/>
  <c r="AX27" i="24"/>
  <c r="AX42" i="24"/>
  <c r="AX35" i="24"/>
  <c r="AX51" i="24"/>
  <c r="AX66" i="24"/>
  <c r="AX58" i="24"/>
  <c r="AX70" i="24"/>
  <c r="AX15" i="24"/>
  <c r="AX26" i="24"/>
  <c r="AX41" i="24"/>
  <c r="AX34" i="24"/>
  <c r="AX50" i="24"/>
  <c r="AX65" i="24"/>
  <c r="AX69" i="24"/>
  <c r="AX14" i="24"/>
  <c r="AX25" i="24"/>
  <c r="AX40" i="24"/>
  <c r="AX33" i="24"/>
  <c r="AX49" i="24"/>
  <c r="AX64" i="24"/>
  <c r="AX76" i="24"/>
  <c r="AX68" i="24"/>
  <c r="BH79" i="24"/>
  <c r="BF79" i="24"/>
  <c r="CU95" i="24"/>
  <c r="NT113" i="24"/>
  <c r="BB127" i="24"/>
  <c r="FJ131" i="24"/>
  <c r="HH128" i="24"/>
  <c r="IP134" i="24"/>
  <c r="IR134" i="24" s="1"/>
  <c r="GN130" i="24"/>
  <c r="PE94" i="24"/>
  <c r="NW118" i="24"/>
  <c r="DB129" i="24"/>
  <c r="PP129" i="24"/>
  <c r="KU134" i="24"/>
  <c r="EU132" i="24"/>
  <c r="LW128" i="24"/>
  <c r="GN122" i="24"/>
  <c r="MY127" i="24"/>
  <c r="FY124" i="24"/>
  <c r="DQ121" i="24"/>
  <c r="QF120" i="24"/>
  <c r="NW120" i="24"/>
  <c r="FK128" i="24"/>
  <c r="DB120" i="24"/>
  <c r="KU123" i="24"/>
  <c r="GN134" i="24"/>
  <c r="DC121" i="24"/>
  <c r="JC134" i="24"/>
  <c r="DB130" i="24"/>
  <c r="GN129" i="24"/>
  <c r="NW126" i="24"/>
  <c r="NT102" i="24"/>
  <c r="LX133" i="24"/>
  <c r="EV128" i="24"/>
  <c r="KV132" i="24"/>
  <c r="MY131" i="24"/>
  <c r="DQ127" i="24"/>
  <c r="DQ119" i="24"/>
  <c r="MZ118" i="24"/>
  <c r="ET116" i="24"/>
  <c r="LX134" i="24"/>
  <c r="FY134" i="24"/>
  <c r="HH133" i="24"/>
  <c r="KU132" i="24"/>
  <c r="FK129" i="24"/>
  <c r="HI128" i="24"/>
  <c r="LX127" i="24"/>
  <c r="IP124" i="24"/>
  <c r="IR124" i="24" s="1"/>
  <c r="FK134" i="24"/>
  <c r="DR132" i="24"/>
  <c r="BB132" i="24"/>
  <c r="EV129" i="24"/>
  <c r="DQ126" i="24"/>
  <c r="KV124" i="24"/>
  <c r="GO124" i="24"/>
  <c r="MY132" i="24"/>
  <c r="LW131" i="24"/>
  <c r="MZ128" i="24"/>
  <c r="BB104" i="24"/>
  <c r="QF134" i="24"/>
  <c r="NW133" i="24"/>
  <c r="MZ121" i="24"/>
  <c r="NV133" i="24"/>
  <c r="DB127" i="24"/>
  <c r="DR122" i="24"/>
  <c r="FJ134" i="24"/>
  <c r="DQ133" i="24"/>
  <c r="MY128" i="24"/>
  <c r="GO128" i="24"/>
  <c r="DQ128" i="24"/>
  <c r="KV127" i="24"/>
  <c r="GN127" i="24"/>
  <c r="LW125" i="24"/>
  <c r="GO125" i="24"/>
  <c r="LX121" i="24"/>
  <c r="GO121" i="24"/>
  <c r="NW119" i="24"/>
  <c r="LX118" i="24"/>
  <c r="MY100" i="24"/>
  <c r="EV131" i="24"/>
  <c r="IN128" i="24"/>
  <c r="DB125" i="24"/>
  <c r="MZ120" i="24"/>
  <c r="DR133" i="24"/>
  <c r="EV130" i="24"/>
  <c r="MZ125" i="24"/>
  <c r="MY121" i="24"/>
  <c r="DQ132" i="24"/>
  <c r="HH131" i="24"/>
  <c r="MY130" i="24"/>
  <c r="EU129" i="24"/>
  <c r="BB128" i="24"/>
  <c r="DB126" i="24"/>
  <c r="LX120" i="24"/>
  <c r="GN120" i="24"/>
  <c r="DB119" i="24"/>
  <c r="GN132" i="24"/>
  <c r="DC132" i="24"/>
  <c r="DR131" i="24"/>
  <c r="HI134" i="24"/>
  <c r="FK133" i="24"/>
  <c r="QF132" i="24"/>
  <c r="LX132" i="24"/>
  <c r="FK132" i="24"/>
  <c r="DB132" i="24"/>
  <c r="KU131" i="24"/>
  <c r="GO131" i="24"/>
  <c r="DQ131" i="24"/>
  <c r="LX130" i="24"/>
  <c r="DR130" i="24"/>
  <c r="BB130" i="24"/>
  <c r="LX129" i="24"/>
  <c r="HI129" i="24"/>
  <c r="BB129" i="24"/>
  <c r="GN128" i="24"/>
  <c r="DC128" i="24"/>
  <c r="LX126" i="24"/>
  <c r="HH126" i="24"/>
  <c r="FJ125" i="24"/>
  <c r="EU123" i="24"/>
  <c r="BB121" i="24"/>
  <c r="NW134" i="24"/>
  <c r="DC134" i="24"/>
  <c r="QG133" i="24"/>
  <c r="HH132" i="24"/>
  <c r="FK130" i="24"/>
  <c r="KV128" i="24"/>
  <c r="DC127" i="24"/>
  <c r="DB134" i="24"/>
  <c r="BB133" i="24"/>
  <c r="MZ132" i="24"/>
  <c r="KU128" i="24"/>
  <c r="GO132" i="24"/>
  <c r="NW131" i="24"/>
  <c r="GO127" i="24"/>
  <c r="DQ122" i="24"/>
  <c r="KV134" i="24"/>
  <c r="QH132" i="24"/>
  <c r="QJ132" i="24" s="1"/>
  <c r="IO134" i="24"/>
  <c r="MZ133" i="24"/>
  <c r="DB133" i="24"/>
  <c r="NW132" i="24"/>
  <c r="MY133" i="24"/>
  <c r="FJ133" i="24"/>
  <c r="LW132" i="24"/>
  <c r="FJ132" i="24"/>
  <c r="GN131" i="24"/>
  <c r="DC131" i="24"/>
  <c r="QG130" i="24"/>
  <c r="NW130" i="24"/>
  <c r="LW130" i="24"/>
  <c r="DQ130" i="24"/>
  <c r="LW129" i="24"/>
  <c r="DQ129" i="24"/>
  <c r="NW128" i="24"/>
  <c r="LX128" i="24"/>
  <c r="FZ128" i="24"/>
  <c r="DB128" i="24"/>
  <c r="MZ127" i="24"/>
  <c r="LW126" i="24"/>
  <c r="EV125" i="24"/>
  <c r="MZ122" i="24"/>
  <c r="DQ120" i="24"/>
  <c r="MZ119" i="24"/>
  <c r="DQ118" i="24"/>
  <c r="LW133" i="24"/>
  <c r="EU128" i="24"/>
  <c r="NV134" i="24"/>
  <c r="LW134" i="24"/>
  <c r="LX131" i="24"/>
  <c r="MZ130" i="24"/>
  <c r="LW127" i="24"/>
  <c r="KU133" i="24"/>
  <c r="GO133" i="24"/>
  <c r="MZ129" i="24"/>
  <c r="EV134" i="24"/>
  <c r="GN133" i="24"/>
  <c r="DC133" i="24"/>
  <c r="NV131" i="24"/>
  <c r="BB131" i="24"/>
  <c r="MZ134" i="24"/>
  <c r="NV132" i="24"/>
  <c r="MY134" i="24"/>
  <c r="GO134" i="24"/>
  <c r="DR134" i="24"/>
  <c r="BB134" i="24"/>
  <c r="EV133" i="24"/>
  <c r="MZ131" i="24"/>
  <c r="FK131" i="24"/>
  <c r="DB131" i="24"/>
  <c r="NV130" i="24"/>
  <c r="GO130" i="24"/>
  <c r="DC130" i="24"/>
  <c r="NW129" i="24"/>
  <c r="GO129" i="24"/>
  <c r="DC129" i="24"/>
  <c r="NV128" i="24"/>
  <c r="DR127" i="24"/>
  <c r="GN126" i="24"/>
  <c r="CX132" i="24"/>
  <c r="DA123" i="24"/>
  <c r="FJ128" i="24"/>
  <c r="KU122" i="24"/>
  <c r="HI124" i="24"/>
  <c r="EV113" i="24"/>
  <c r="MZ126" i="24"/>
  <c r="IO98" i="24"/>
  <c r="FY125" i="24"/>
  <c r="DR121" i="24"/>
  <c r="QF112" i="24"/>
  <c r="NV123" i="24"/>
  <c r="BH116" i="24"/>
  <c r="CU118" i="24"/>
  <c r="EZ95" i="24"/>
  <c r="QE89" i="24"/>
  <c r="NT89" i="24"/>
  <c r="KP88" i="24"/>
  <c r="HT88" i="24"/>
  <c r="DY105" i="24"/>
  <c r="FC102" i="24"/>
  <c r="HD100" i="24"/>
  <c r="HA128" i="24"/>
  <c r="FJ118" i="24"/>
  <c r="DC116" i="24"/>
  <c r="KV103" i="24"/>
  <c r="HH122" i="24"/>
  <c r="EV111" i="24"/>
  <c r="BB119" i="24"/>
  <c r="IO121" i="24"/>
  <c r="LW123" i="24"/>
  <c r="GX129" i="24"/>
  <c r="DR120" i="24"/>
  <c r="DR119" i="24"/>
  <c r="MY117" i="24"/>
  <c r="MY116" i="24"/>
  <c r="HH116" i="24"/>
  <c r="FO83" i="24"/>
  <c r="QH123" i="24"/>
  <c r="QJ123" i="24" s="1"/>
  <c r="KV126" i="24"/>
  <c r="GN119" i="24"/>
  <c r="LX102" i="24"/>
  <c r="GO114" i="24"/>
  <c r="NW106" i="24"/>
  <c r="FK116" i="24"/>
  <c r="DC117" i="24"/>
  <c r="MZ99" i="24"/>
  <c r="IN99" i="24"/>
  <c r="DR118" i="24"/>
  <c r="LW96" i="24"/>
  <c r="LX95" i="24"/>
  <c r="NW90" i="24"/>
  <c r="MY93" i="24"/>
  <c r="IN92" i="24"/>
  <c r="FK127" i="24"/>
  <c r="NV126" i="24"/>
  <c r="EV124" i="24"/>
  <c r="DR123" i="24"/>
  <c r="MY122" i="24"/>
  <c r="MY120" i="24"/>
  <c r="MY119" i="24"/>
  <c r="MY118" i="24"/>
  <c r="FJ130" i="24"/>
  <c r="KU129" i="24"/>
  <c r="DR129" i="24"/>
  <c r="DR128" i="24"/>
  <c r="FJ127" i="24"/>
  <c r="KU126" i="24"/>
  <c r="HI125" i="24"/>
  <c r="DQ125" i="24"/>
  <c r="MZ124" i="24"/>
  <c r="FK121" i="24"/>
  <c r="HI118" i="24"/>
  <c r="KV117" i="24"/>
  <c r="EV127" i="24"/>
  <c r="FJ126" i="24"/>
  <c r="MY124" i="24"/>
  <c r="MZ123" i="24"/>
  <c r="FY119" i="24"/>
  <c r="KP103" i="24"/>
  <c r="NV96" i="24"/>
  <c r="GD96" i="24"/>
  <c r="HT85" i="24"/>
  <c r="QF127" i="24"/>
  <c r="NW127" i="24"/>
  <c r="HI127" i="24"/>
  <c r="EU127" i="24"/>
  <c r="EV126" i="24"/>
  <c r="KU125" i="24"/>
  <c r="DQ124" i="24"/>
  <c r="HI123" i="24"/>
  <c r="NW121" i="24"/>
  <c r="FJ120" i="24"/>
  <c r="FJ119" i="24"/>
  <c r="FZ118" i="24"/>
  <c r="MT95" i="24"/>
  <c r="HH130" i="24"/>
  <c r="MY129" i="24"/>
  <c r="FJ129" i="24"/>
  <c r="NV127" i="24"/>
  <c r="HH127" i="24"/>
  <c r="NV125" i="24"/>
  <c r="EV118" i="24"/>
  <c r="NW112" i="24"/>
  <c r="EZ103" i="24"/>
  <c r="PH89" i="24"/>
  <c r="DG119" i="24"/>
  <c r="IO126" i="24"/>
  <c r="HI126" i="24"/>
  <c r="EU126" i="24"/>
  <c r="KV125" i="24"/>
  <c r="HH125" i="24"/>
  <c r="EU125" i="24"/>
  <c r="KU124" i="24"/>
  <c r="HH124" i="24"/>
  <c r="EU124" i="24"/>
  <c r="KV123" i="24"/>
  <c r="HH123" i="24"/>
  <c r="GO122" i="24"/>
  <c r="BB122" i="24"/>
  <c r="GN121" i="24"/>
  <c r="FK120" i="24"/>
  <c r="DC120" i="24"/>
  <c r="NV119" i="24"/>
  <c r="LW119" i="24"/>
  <c r="FK119" i="24"/>
  <c r="DC119" i="24"/>
  <c r="NV118" i="24"/>
  <c r="LW118" i="24"/>
  <c r="EU118" i="24"/>
  <c r="FK117" i="24"/>
  <c r="DR114" i="24"/>
  <c r="LX106" i="24"/>
  <c r="MQ104" i="24"/>
  <c r="GJ103" i="24"/>
  <c r="KU98" i="24"/>
  <c r="EN96" i="24"/>
  <c r="CU96" i="24"/>
  <c r="NW95" i="24"/>
  <c r="BB92" i="24"/>
  <c r="QH115" i="24"/>
  <c r="QJ115" i="24" s="1"/>
  <c r="QF90" i="24"/>
  <c r="KU111" i="24"/>
  <c r="IO113" i="24"/>
  <c r="FK100" i="24"/>
  <c r="PQ129" i="24"/>
  <c r="PS129" i="24" s="1"/>
  <c r="LU127" i="24"/>
  <c r="GO123" i="24"/>
  <c r="BB123" i="24"/>
  <c r="DC122" i="24"/>
  <c r="NV120" i="24"/>
  <c r="LW120" i="24"/>
  <c r="KV119" i="24"/>
  <c r="IP119" i="24"/>
  <c r="IR119" i="24" s="1"/>
  <c r="HI119" i="24"/>
  <c r="EV119" i="24"/>
  <c r="KV118" i="24"/>
  <c r="HH118" i="24"/>
  <c r="NW114" i="24"/>
  <c r="KU113" i="24"/>
  <c r="HA103" i="24"/>
  <c r="NW102" i="24"/>
  <c r="FK122" i="24"/>
  <c r="NV121" i="24"/>
  <c r="LW121" i="24"/>
  <c r="FJ121" i="24"/>
  <c r="DB121" i="24"/>
  <c r="EV120" i="24"/>
  <c r="HH134" i="24"/>
  <c r="EU134" i="24"/>
  <c r="KV133" i="24"/>
  <c r="IO133" i="24"/>
  <c r="HI133" i="24"/>
  <c r="EU133" i="24"/>
  <c r="EV132" i="24"/>
  <c r="KV131" i="24"/>
  <c r="IP131" i="24"/>
  <c r="IR131" i="24" s="1"/>
  <c r="HI131" i="24"/>
  <c r="EU131" i="24"/>
  <c r="KV130" i="24"/>
  <c r="IN130" i="24"/>
  <c r="HI130" i="24"/>
  <c r="EU130" i="24"/>
  <c r="OP129" i="24"/>
  <c r="KV129" i="24"/>
  <c r="HH129" i="24"/>
  <c r="KU127" i="24"/>
  <c r="MY126" i="24"/>
  <c r="GO126" i="24"/>
  <c r="DR126" i="24"/>
  <c r="BB126" i="24"/>
  <c r="MY125" i="24"/>
  <c r="GN125" i="24"/>
  <c r="DR125" i="24"/>
  <c r="BB125" i="24"/>
  <c r="PV124" i="24"/>
  <c r="GN124" i="24"/>
  <c r="DR124" i="24"/>
  <c r="BB124" i="24"/>
  <c r="MY123" i="24"/>
  <c r="IJ123" i="24"/>
  <c r="GN123" i="24"/>
  <c r="DQ123" i="24"/>
  <c r="NW122" i="24"/>
  <c r="LX122" i="24"/>
  <c r="FJ122" i="24"/>
  <c r="DB122" i="24"/>
  <c r="GJ121" i="24"/>
  <c r="EV121" i="24"/>
  <c r="HI120" i="24"/>
  <c r="EU120" i="24"/>
  <c r="KU119" i="24"/>
  <c r="HH119" i="24"/>
  <c r="EU119" i="24"/>
  <c r="KU118" i="24"/>
  <c r="BB118" i="24"/>
  <c r="MY115" i="24"/>
  <c r="HH115" i="24"/>
  <c r="MZ104" i="24"/>
  <c r="HZ101" i="24"/>
  <c r="BB99" i="24"/>
  <c r="QB95" i="24"/>
  <c r="KZ95" i="24"/>
  <c r="GM95" i="24"/>
  <c r="MZ92" i="24"/>
  <c r="MZ91" i="24"/>
  <c r="IZ89" i="24"/>
  <c r="GD88" i="24"/>
  <c r="NW124" i="24"/>
  <c r="LX124" i="24"/>
  <c r="FK123" i="24"/>
  <c r="DC123" i="24"/>
  <c r="NV122" i="24"/>
  <c r="LW122" i="24"/>
  <c r="EV122" i="24"/>
  <c r="KV121" i="24"/>
  <c r="HI121" i="24"/>
  <c r="EU121" i="24"/>
  <c r="KV120" i="24"/>
  <c r="HH120" i="24"/>
  <c r="GN118" i="24"/>
  <c r="LX112" i="24"/>
  <c r="GO112" i="24"/>
  <c r="IN104" i="24"/>
  <c r="BF86" i="24"/>
  <c r="FF130" i="24"/>
  <c r="FK126" i="24"/>
  <c r="DC126" i="24"/>
  <c r="QF125" i="24"/>
  <c r="NW125" i="24"/>
  <c r="LX125" i="24"/>
  <c r="FK125" i="24"/>
  <c r="DC125" i="24"/>
  <c r="NV124" i="24"/>
  <c r="LW124" i="24"/>
  <c r="FK124" i="24"/>
  <c r="DC124" i="24"/>
  <c r="NW123" i="24"/>
  <c r="LX123" i="24"/>
  <c r="FJ123" i="24"/>
  <c r="DB123" i="24"/>
  <c r="HI122" i="24"/>
  <c r="EU122" i="24"/>
  <c r="OY121" i="24"/>
  <c r="KU121" i="24"/>
  <c r="HH121" i="24"/>
  <c r="KU120" i="24"/>
  <c r="GO119" i="24"/>
  <c r="DB118" i="24"/>
  <c r="LX114" i="24"/>
  <c r="BB114" i="24"/>
  <c r="MY105" i="24"/>
  <c r="IP103" i="24"/>
  <c r="IR103" i="24" s="1"/>
  <c r="NP102" i="24"/>
  <c r="IJ95" i="24"/>
  <c r="GJ95" i="24"/>
  <c r="IW89" i="24"/>
  <c r="GX89" i="24"/>
  <c r="DG85" i="24"/>
  <c r="LU84" i="24"/>
  <c r="CN112" i="24"/>
  <c r="ND57" i="24"/>
  <c r="BF115" i="24"/>
  <c r="FJ124" i="24"/>
  <c r="DB124" i="24"/>
  <c r="EV123" i="24"/>
  <c r="KV122" i="24"/>
  <c r="GO120" i="24"/>
  <c r="BB120" i="24"/>
  <c r="DG106" i="24"/>
  <c r="ET103" i="24"/>
  <c r="EE103" i="24"/>
  <c r="DP103" i="24"/>
  <c r="IZ95" i="24"/>
  <c r="HW91" i="24"/>
  <c r="OS89" i="24"/>
  <c r="QM5" i="24"/>
  <c r="IP128" i="24"/>
  <c r="IR128" i="24" s="1"/>
  <c r="QH127" i="24"/>
  <c r="QJ127" i="24" s="1"/>
  <c r="QH125" i="24"/>
  <c r="QJ125" i="24" s="1"/>
  <c r="IO123" i="24"/>
  <c r="QG122" i="24"/>
  <c r="QH120" i="24"/>
  <c r="QJ120" i="24" s="1"/>
  <c r="IN120" i="24"/>
  <c r="IO118" i="24"/>
  <c r="IO111" i="24"/>
  <c r="QG101" i="24"/>
  <c r="IP133" i="24"/>
  <c r="IR133" i="24" s="1"/>
  <c r="QG132" i="24"/>
  <c r="QH130" i="24"/>
  <c r="QJ130" i="24" s="1"/>
  <c r="IO128" i="24"/>
  <c r="QG127" i="24"/>
  <c r="IP126" i="24"/>
  <c r="IR126" i="24" s="1"/>
  <c r="QG125" i="24"/>
  <c r="IN123" i="24"/>
  <c r="QF122" i="24"/>
  <c r="IP121" i="24"/>
  <c r="IR121" i="24" s="1"/>
  <c r="QG120" i="24"/>
  <c r="IN118" i="24"/>
  <c r="QF106" i="24"/>
  <c r="QG105" i="24"/>
  <c r="FJ101" i="24"/>
  <c r="QG112" i="24"/>
  <c r="QF111" i="24"/>
  <c r="QH112" i="24"/>
  <c r="QJ112" i="24" s="1"/>
  <c r="QF114" i="24"/>
  <c r="QF116" i="24"/>
  <c r="QG111" i="24"/>
  <c r="QG114" i="24"/>
  <c r="QG116" i="24"/>
  <c r="QH111" i="24"/>
  <c r="QJ111" i="24" s="1"/>
  <c r="QF113" i="24"/>
  <c r="QH114" i="24"/>
  <c r="QJ114" i="24" s="1"/>
  <c r="QG113" i="24"/>
  <c r="QH113" i="24"/>
  <c r="QJ113" i="24" s="1"/>
  <c r="QF115" i="24"/>
  <c r="QG115" i="24"/>
  <c r="QG90" i="24"/>
  <c r="QH94" i="24"/>
  <c r="QJ94" i="24" s="1"/>
  <c r="QG95" i="24"/>
  <c r="QF96" i="24"/>
  <c r="QH101" i="24"/>
  <c r="QJ101" i="24" s="1"/>
  <c r="QF102" i="24"/>
  <c r="QH105" i="24"/>
  <c r="QJ105" i="24" s="1"/>
  <c r="QG106" i="24"/>
  <c r="QH95" i="24"/>
  <c r="QJ95" i="24" s="1"/>
  <c r="QG96" i="24"/>
  <c r="QG102" i="24"/>
  <c r="QH106" i="24"/>
  <c r="QJ106" i="24" s="1"/>
  <c r="QH96" i="24"/>
  <c r="QJ96" i="24" s="1"/>
  <c r="QF97" i="24"/>
  <c r="QH102" i="24"/>
  <c r="QJ102" i="24" s="1"/>
  <c r="QG97" i="24"/>
  <c r="QF98" i="24"/>
  <c r="QF103" i="24"/>
  <c r="QG91" i="24"/>
  <c r="QF92" i="24"/>
  <c r="QH97" i="24"/>
  <c r="QJ97" i="24" s="1"/>
  <c r="QG98" i="24"/>
  <c r="QF99" i="24"/>
  <c r="QG103" i="24"/>
  <c r="QF104" i="24"/>
  <c r="QH91" i="24"/>
  <c r="QJ91" i="24" s="1"/>
  <c r="QG92" i="24"/>
  <c r="QF93" i="24"/>
  <c r="QH98" i="24"/>
  <c r="QJ98" i="24" s="1"/>
  <c r="QG99" i="24"/>
  <c r="QF100" i="24"/>
  <c r="QH103" i="24"/>
  <c r="QJ103" i="24" s="1"/>
  <c r="QG104" i="24"/>
  <c r="QH92" i="24"/>
  <c r="QJ92" i="24" s="1"/>
  <c r="QG93" i="24"/>
  <c r="QF94" i="24"/>
  <c r="QH99" i="24"/>
  <c r="QJ99" i="24" s="1"/>
  <c r="QG100" i="24"/>
  <c r="QF101" i="24"/>
  <c r="QH104" i="24"/>
  <c r="QJ104" i="24" s="1"/>
  <c r="QF105" i="24"/>
  <c r="KV111" i="24"/>
  <c r="GP30" i="24"/>
  <c r="GO101" i="24" s="1"/>
  <c r="GO115" i="24"/>
  <c r="MY111" i="24"/>
  <c r="MZ111" i="24"/>
  <c r="IP111" i="24"/>
  <c r="IR111" i="24" s="1"/>
  <c r="IP113" i="24"/>
  <c r="IR113" i="24" s="1"/>
  <c r="IN115" i="24"/>
  <c r="IO115" i="24"/>
  <c r="IN117" i="24"/>
  <c r="IN112" i="24"/>
  <c r="IN114" i="24"/>
  <c r="IP115" i="24"/>
  <c r="IR115" i="24" s="1"/>
  <c r="IO117" i="24"/>
  <c r="IP118" i="24"/>
  <c r="IR118" i="24" s="1"/>
  <c r="IO112" i="24"/>
  <c r="IO114" i="24"/>
  <c r="IP112" i="24"/>
  <c r="IR112" i="24" s="1"/>
  <c r="IP114" i="24"/>
  <c r="IR114" i="24" s="1"/>
  <c r="IN116" i="24"/>
  <c r="IO116" i="24"/>
  <c r="IN111" i="24"/>
  <c r="IN113" i="24"/>
  <c r="IP116" i="24"/>
  <c r="IR116" i="24" s="1"/>
  <c r="FJ91" i="24"/>
  <c r="FK94" i="24"/>
  <c r="FJ95" i="24"/>
  <c r="FK101" i="24"/>
  <c r="FJ102" i="24"/>
  <c r="FJ106" i="24"/>
  <c r="FK95" i="24"/>
  <c r="FJ96" i="24"/>
  <c r="FK102" i="24"/>
  <c r="FK106" i="24"/>
  <c r="FK96" i="24"/>
  <c r="FJ97" i="24"/>
  <c r="FJ103" i="24"/>
  <c r="FK97" i="24"/>
  <c r="FK103" i="24"/>
  <c r="FJ98" i="24"/>
  <c r="FK88" i="24"/>
  <c r="FJ92" i="24"/>
  <c r="FK98" i="24"/>
  <c r="FJ99" i="24"/>
  <c r="FJ104" i="24"/>
  <c r="FK92" i="24"/>
  <c r="FJ93" i="24"/>
  <c r="FK99" i="24"/>
  <c r="FJ100" i="24"/>
  <c r="FK104" i="24"/>
  <c r="FJ105" i="24"/>
  <c r="BC89" i="24"/>
  <c r="BC90" i="24"/>
  <c r="BC92" i="24"/>
  <c r="BC99" i="24"/>
  <c r="BC104" i="24"/>
  <c r="BC93" i="24"/>
  <c r="BC100" i="24"/>
  <c r="BC105" i="24"/>
  <c r="BC94" i="24"/>
  <c r="BC101" i="24"/>
  <c r="BC91" i="24"/>
  <c r="BC95" i="24"/>
  <c r="BC102" i="24"/>
  <c r="BC106" i="24"/>
  <c r="BC96" i="24"/>
  <c r="BC97" i="24"/>
  <c r="BC103" i="24"/>
  <c r="PO117" i="24"/>
  <c r="PP114" i="24"/>
  <c r="LW111" i="24"/>
  <c r="LX111" i="24"/>
  <c r="EQ134" i="24"/>
  <c r="IN133" i="24"/>
  <c r="IO131" i="24"/>
  <c r="QF130" i="24"/>
  <c r="QH128" i="24"/>
  <c r="QJ128" i="24" s="1"/>
  <c r="IN126" i="24"/>
  <c r="IO124" i="24"/>
  <c r="QG123" i="24"/>
  <c r="PO122" i="24"/>
  <c r="IN121" i="24"/>
  <c r="DG120" i="24"/>
  <c r="IO119" i="24"/>
  <c r="QH118" i="24"/>
  <c r="QJ118" i="24" s="1"/>
  <c r="IP117" i="24"/>
  <c r="IR117" i="24" s="1"/>
  <c r="PQ114" i="24"/>
  <c r="PS114" i="24" s="1"/>
  <c r="FK105" i="24"/>
  <c r="QH93" i="24"/>
  <c r="QJ93" i="24" s="1"/>
  <c r="GN116" i="24"/>
  <c r="GO116" i="24"/>
  <c r="GN111" i="24"/>
  <c r="GN113" i="24"/>
  <c r="GO111" i="24"/>
  <c r="GO113" i="24"/>
  <c r="GN115" i="24"/>
  <c r="GN117" i="24"/>
  <c r="GO118" i="24"/>
  <c r="GN112" i="24"/>
  <c r="GN114" i="24"/>
  <c r="GO117" i="24"/>
  <c r="QH133" i="24"/>
  <c r="QJ133" i="24" s="1"/>
  <c r="PQ132" i="24"/>
  <c r="PS132" i="24" s="1"/>
  <c r="IN131" i="24"/>
  <c r="IP129" i="24"/>
  <c r="IR129" i="24" s="1"/>
  <c r="QG128" i="24"/>
  <c r="QH126" i="24"/>
  <c r="QJ126" i="24" s="1"/>
  <c r="IN124" i="24"/>
  <c r="QF123" i="24"/>
  <c r="FX122" i="24"/>
  <c r="DP122" i="24"/>
  <c r="QH121" i="24"/>
  <c r="QJ121" i="24" s="1"/>
  <c r="PQ120" i="24"/>
  <c r="PS120" i="24" s="1"/>
  <c r="IN119" i="24"/>
  <c r="QG118" i="24"/>
  <c r="QF95" i="24"/>
  <c r="QG94" i="24"/>
  <c r="EU112" i="24"/>
  <c r="EU115" i="24"/>
  <c r="EU117" i="24"/>
  <c r="EV112" i="24"/>
  <c r="EV115" i="24"/>
  <c r="EV117" i="24"/>
  <c r="EU114" i="24"/>
  <c r="EV114" i="24"/>
  <c r="EU116" i="24"/>
  <c r="EV116" i="24"/>
  <c r="EU111" i="24"/>
  <c r="EU113" i="24"/>
  <c r="NW96" i="24"/>
  <c r="NV97" i="24"/>
  <c r="NV116" i="24"/>
  <c r="NW97" i="24"/>
  <c r="NV103" i="24"/>
  <c r="NW116" i="24"/>
  <c r="NV98" i="24"/>
  <c r="NW103" i="24"/>
  <c r="NV113" i="24"/>
  <c r="NV91" i="24"/>
  <c r="NV92" i="24"/>
  <c r="NW98" i="24"/>
  <c r="NV99" i="24"/>
  <c r="NV104" i="24"/>
  <c r="NW113" i="24"/>
  <c r="NW91" i="24"/>
  <c r="NW92" i="24"/>
  <c r="NV93" i="24"/>
  <c r="NW99" i="24"/>
  <c r="NV100" i="24"/>
  <c r="NW104" i="24"/>
  <c r="NV105" i="24"/>
  <c r="NV115" i="24"/>
  <c r="NW93" i="24"/>
  <c r="NV94" i="24"/>
  <c r="NW100" i="24"/>
  <c r="NV101" i="24"/>
  <c r="NW105" i="24"/>
  <c r="NW115" i="24"/>
  <c r="NV117" i="24"/>
  <c r="NW94" i="24"/>
  <c r="NV95" i="24"/>
  <c r="NW101" i="24"/>
  <c r="NV102" i="24"/>
  <c r="NV106" i="24"/>
  <c r="NV112" i="24"/>
  <c r="NV114" i="24"/>
  <c r="NW117" i="24"/>
  <c r="FJ111" i="24"/>
  <c r="FJ113" i="24"/>
  <c r="FK111" i="24"/>
  <c r="FK113" i="24"/>
  <c r="FJ112" i="24"/>
  <c r="FJ115" i="24"/>
  <c r="FJ117" i="24"/>
  <c r="FK118" i="24"/>
  <c r="FK112" i="24"/>
  <c r="FK115" i="24"/>
  <c r="FJ114" i="24"/>
  <c r="FK114" i="24"/>
  <c r="FJ116" i="24"/>
  <c r="DB111" i="24"/>
  <c r="DB113" i="24"/>
  <c r="DC111" i="24"/>
  <c r="DC113" i="24"/>
  <c r="DB112" i="24"/>
  <c r="DB115" i="24"/>
  <c r="DB117" i="24"/>
  <c r="DC118" i="24"/>
  <c r="DC112" i="24"/>
  <c r="DC115" i="24"/>
  <c r="DB114" i="24"/>
  <c r="DC114" i="24"/>
  <c r="DB116" i="24"/>
  <c r="QH131" i="24"/>
  <c r="QJ131" i="24" s="1"/>
  <c r="QH129" i="24"/>
  <c r="QJ129" i="24" s="1"/>
  <c r="IO129" i="24"/>
  <c r="QF128" i="24"/>
  <c r="IP127" i="24"/>
  <c r="IR127" i="24" s="1"/>
  <c r="QG126" i="24"/>
  <c r="IP125" i="24"/>
  <c r="IR125" i="24" s="1"/>
  <c r="QH124" i="24"/>
  <c r="QJ124" i="24" s="1"/>
  <c r="IP122" i="24"/>
  <c r="IR122" i="24" s="1"/>
  <c r="QG121" i="24"/>
  <c r="QH119" i="24"/>
  <c r="QJ119" i="24" s="1"/>
  <c r="QF118" i="24"/>
  <c r="QH117" i="24"/>
  <c r="QJ117" i="24" s="1"/>
  <c r="QH116" i="24"/>
  <c r="QJ116" i="24" s="1"/>
  <c r="FJ94" i="24"/>
  <c r="FK93" i="24"/>
  <c r="PP97" i="24"/>
  <c r="PQ103" i="24"/>
  <c r="PS103" i="24" s="1"/>
  <c r="PQ105" i="24"/>
  <c r="PS105" i="24" s="1"/>
  <c r="PP102" i="24"/>
  <c r="LW87" i="24"/>
  <c r="LX96" i="24"/>
  <c r="LW97" i="24"/>
  <c r="LW116" i="24"/>
  <c r="LX97" i="24"/>
  <c r="LW103" i="24"/>
  <c r="LX116" i="24"/>
  <c r="LW98" i="24"/>
  <c r="LX103" i="24"/>
  <c r="LW113" i="24"/>
  <c r="LW91" i="24"/>
  <c r="LW92" i="24"/>
  <c r="LX98" i="24"/>
  <c r="LW99" i="24"/>
  <c r="LW104" i="24"/>
  <c r="LX113" i="24"/>
  <c r="LX91" i="24"/>
  <c r="LX92" i="24"/>
  <c r="LW93" i="24"/>
  <c r="LX99" i="24"/>
  <c r="LW100" i="24"/>
  <c r="LX104" i="24"/>
  <c r="LW105" i="24"/>
  <c r="LW115" i="24"/>
  <c r="LX93" i="24"/>
  <c r="LW94" i="24"/>
  <c r="LX100" i="24"/>
  <c r="LW101" i="24"/>
  <c r="LX105" i="24"/>
  <c r="LX115" i="24"/>
  <c r="LW117" i="24"/>
  <c r="LX94" i="24"/>
  <c r="LW95" i="24"/>
  <c r="LX101" i="24"/>
  <c r="LW102" i="24"/>
  <c r="LW106" i="24"/>
  <c r="LW112" i="24"/>
  <c r="LW114" i="24"/>
  <c r="LX117" i="24"/>
  <c r="KU92" i="24"/>
  <c r="KV98" i="24"/>
  <c r="KU99" i="24"/>
  <c r="KU104" i="24"/>
  <c r="KV113" i="24"/>
  <c r="KV92" i="24"/>
  <c r="KU93" i="24"/>
  <c r="KV99" i="24"/>
  <c r="KU100" i="24"/>
  <c r="KV104" i="24"/>
  <c r="KU105" i="24"/>
  <c r="KU115" i="24"/>
  <c r="KV93" i="24"/>
  <c r="KU94" i="24"/>
  <c r="KV100" i="24"/>
  <c r="KU101" i="24"/>
  <c r="KV105" i="24"/>
  <c r="KV115" i="24"/>
  <c r="KU117" i="24"/>
  <c r="KU90" i="24"/>
  <c r="KV94" i="24"/>
  <c r="KU95" i="24"/>
  <c r="KV101" i="24"/>
  <c r="KU102" i="24"/>
  <c r="KU106" i="24"/>
  <c r="KU112" i="24"/>
  <c r="KU114" i="24"/>
  <c r="KV95" i="24"/>
  <c r="KU96" i="24"/>
  <c r="KV102" i="24"/>
  <c r="KV106" i="24"/>
  <c r="KV112" i="24"/>
  <c r="KV114" i="24"/>
  <c r="KV96" i="24"/>
  <c r="KU97" i="24"/>
  <c r="KU116" i="24"/>
  <c r="KV97" i="24"/>
  <c r="KU103" i="24"/>
  <c r="KV116" i="24"/>
  <c r="HI115" i="24"/>
  <c r="HH117" i="24"/>
  <c r="HH112" i="24"/>
  <c r="HH114" i="24"/>
  <c r="HI117" i="24"/>
  <c r="HI112" i="24"/>
  <c r="HI114" i="24"/>
  <c r="HI116" i="24"/>
  <c r="HH111" i="24"/>
  <c r="HH113" i="24"/>
  <c r="HI111" i="24"/>
  <c r="HI113" i="24"/>
  <c r="MZ93" i="24"/>
  <c r="MY94" i="24"/>
  <c r="MZ100" i="24"/>
  <c r="MY101" i="24"/>
  <c r="MZ105" i="24"/>
  <c r="MZ115" i="24"/>
  <c r="MZ94" i="24"/>
  <c r="MY95" i="24"/>
  <c r="MZ101" i="24"/>
  <c r="MY102" i="24"/>
  <c r="MY106" i="24"/>
  <c r="MY112" i="24"/>
  <c r="MY114" i="24"/>
  <c r="MZ117" i="24"/>
  <c r="MZ95" i="24"/>
  <c r="MY96" i="24"/>
  <c r="MZ102" i="24"/>
  <c r="MZ106" i="24"/>
  <c r="MZ112" i="24"/>
  <c r="MZ114" i="24"/>
  <c r="MZ96" i="24"/>
  <c r="MY97" i="24"/>
  <c r="MZ97" i="24"/>
  <c r="MY103" i="24"/>
  <c r="MZ116" i="24"/>
  <c r="MZ89" i="24"/>
  <c r="MY98" i="24"/>
  <c r="MZ103" i="24"/>
  <c r="MY113" i="24"/>
  <c r="MY91" i="24"/>
  <c r="MY92" i="24"/>
  <c r="MZ98" i="24"/>
  <c r="MY99" i="24"/>
  <c r="MY104" i="24"/>
  <c r="MZ113" i="24"/>
  <c r="IN87" i="24"/>
  <c r="IO92" i="24"/>
  <c r="IN93" i="24"/>
  <c r="IP98" i="24"/>
  <c r="IR98" i="24" s="1"/>
  <c r="IO99" i="24"/>
  <c r="IN100" i="24"/>
  <c r="IO104" i="24"/>
  <c r="IN105" i="24"/>
  <c r="IN91" i="24"/>
  <c r="IP92" i="24"/>
  <c r="IR92" i="24" s="1"/>
  <c r="IO93" i="24"/>
  <c r="IN94" i="24"/>
  <c r="IP99" i="24"/>
  <c r="IR99" i="24" s="1"/>
  <c r="IO100" i="24"/>
  <c r="IN101" i="24"/>
  <c r="IP104" i="24"/>
  <c r="IR104" i="24" s="1"/>
  <c r="IO105" i="24"/>
  <c r="IO91" i="24"/>
  <c r="IP93" i="24"/>
  <c r="IR93" i="24" s="1"/>
  <c r="IO94" i="24"/>
  <c r="IN95" i="24"/>
  <c r="IP100" i="24"/>
  <c r="IR100" i="24" s="1"/>
  <c r="IO101" i="24"/>
  <c r="IN102" i="24"/>
  <c r="IP105" i="24"/>
  <c r="IR105" i="24" s="1"/>
  <c r="IN106" i="24"/>
  <c r="IP91" i="24"/>
  <c r="IR91" i="24" s="1"/>
  <c r="IP94" i="24"/>
  <c r="IR94" i="24" s="1"/>
  <c r="IO95" i="24"/>
  <c r="IN96" i="24"/>
  <c r="IP101" i="24"/>
  <c r="IR101" i="24" s="1"/>
  <c r="IO102" i="24"/>
  <c r="IO106" i="24"/>
  <c r="IP95" i="24"/>
  <c r="IR95" i="24" s="1"/>
  <c r="IO96" i="24"/>
  <c r="IN97" i="24"/>
  <c r="IP102" i="24"/>
  <c r="IR102" i="24" s="1"/>
  <c r="IP106" i="24"/>
  <c r="IR106" i="24" s="1"/>
  <c r="IP96" i="24"/>
  <c r="IR96" i="24" s="1"/>
  <c r="IO97" i="24"/>
  <c r="IN103" i="24"/>
  <c r="IP97" i="24"/>
  <c r="IR97" i="24" s="1"/>
  <c r="IN98" i="24"/>
  <c r="IO103" i="24"/>
  <c r="FY112" i="24"/>
  <c r="FZ117" i="24"/>
  <c r="FZ112" i="24"/>
  <c r="DQ116" i="24"/>
  <c r="DR116" i="24"/>
  <c r="DQ111" i="24"/>
  <c r="DQ113" i="24"/>
  <c r="DR111" i="24"/>
  <c r="DR113" i="24"/>
  <c r="DQ112" i="24"/>
  <c r="DQ115" i="24"/>
  <c r="DQ117" i="24"/>
  <c r="DR112" i="24"/>
  <c r="DR115" i="24"/>
  <c r="DR117" i="24"/>
  <c r="DQ114" i="24"/>
  <c r="IN134" i="24"/>
  <c r="PV133" i="24"/>
  <c r="IP132" i="24"/>
  <c r="IR132" i="24" s="1"/>
  <c r="QG131" i="24"/>
  <c r="IP130" i="24"/>
  <c r="IR130" i="24" s="1"/>
  <c r="QG129" i="24"/>
  <c r="IN129" i="24"/>
  <c r="IO127" i="24"/>
  <c r="QF126" i="24"/>
  <c r="IO125" i="24"/>
  <c r="QG124" i="24"/>
  <c r="IO122" i="24"/>
  <c r="QF121" i="24"/>
  <c r="IP120" i="24"/>
  <c r="IR120" i="24" s="1"/>
  <c r="QG119" i="24"/>
  <c r="QG117" i="24"/>
  <c r="BC98" i="24"/>
  <c r="QF133" i="24"/>
  <c r="KD135" i="24"/>
  <c r="QH134" i="24"/>
  <c r="QJ134" i="24" s="1"/>
  <c r="IO132" i="24"/>
  <c r="QF131" i="24"/>
  <c r="IO130" i="24"/>
  <c r="QF129" i="24"/>
  <c r="KS127" i="24"/>
  <c r="IN127" i="24"/>
  <c r="IN125" i="24"/>
  <c r="QF124" i="24"/>
  <c r="IP123" i="24"/>
  <c r="IR123" i="24" s="1"/>
  <c r="QH122" i="24"/>
  <c r="QJ122" i="24" s="1"/>
  <c r="IN122" i="24"/>
  <c r="DG121" i="24"/>
  <c r="IO120" i="24"/>
  <c r="QF119" i="24"/>
  <c r="QF117" i="24"/>
  <c r="QH100" i="24"/>
  <c r="QJ100" i="24" s="1"/>
  <c r="BB93" i="24"/>
  <c r="BB100" i="24"/>
  <c r="BB105" i="24"/>
  <c r="BB94" i="24"/>
  <c r="BB101" i="24"/>
  <c r="BB116" i="24"/>
  <c r="BB91" i="24"/>
  <c r="BB95" i="24"/>
  <c r="BB102" i="24"/>
  <c r="BB106" i="24"/>
  <c r="BB96" i="24"/>
  <c r="BB111" i="24"/>
  <c r="BB113" i="24"/>
  <c r="BB97" i="24"/>
  <c r="BB103" i="24"/>
  <c r="BB87" i="24"/>
  <c r="BB112" i="24"/>
  <c r="BB115" i="24"/>
  <c r="BB117" i="24"/>
  <c r="BB98" i="24"/>
  <c r="HT97" i="24"/>
  <c r="KP104" i="24"/>
  <c r="HD104" i="24"/>
  <c r="EN103" i="24"/>
  <c r="CU103" i="24"/>
  <c r="LO98" i="24"/>
  <c r="OY97" i="24"/>
  <c r="EQ95" i="24"/>
  <c r="KK107" i="24"/>
  <c r="GX106" i="24"/>
  <c r="IF101" i="24"/>
  <c r="PE86" i="24"/>
  <c r="QG85" i="24"/>
  <c r="FZ124" i="24"/>
  <c r="DY85" i="24"/>
  <c r="PE84" i="24"/>
  <c r="MQ100" i="24"/>
  <c r="OM94" i="24"/>
  <c r="IC94" i="24"/>
  <c r="QB93" i="24"/>
  <c r="GX93" i="24"/>
  <c r="EQ88" i="24"/>
  <c r="LU86" i="24"/>
  <c r="MW84" i="24"/>
  <c r="ET84" i="24"/>
  <c r="CL84" i="24"/>
  <c r="OY83" i="24"/>
  <c r="HW116" i="24"/>
  <c r="GD116" i="24"/>
  <c r="MW112" i="24"/>
  <c r="HT111" i="24"/>
  <c r="IC99" i="24"/>
  <c r="EN99" i="24"/>
  <c r="FI96" i="24"/>
  <c r="DP96" i="24"/>
  <c r="IM94" i="24"/>
  <c r="HZ94" i="24"/>
  <c r="GD92" i="24"/>
  <c r="EN92" i="24"/>
  <c r="OM91" i="24"/>
  <c r="KZ87" i="24"/>
  <c r="FU123" i="24"/>
  <c r="FZ134" i="24"/>
  <c r="FZ125" i="24"/>
  <c r="FZ119" i="24"/>
  <c r="FY118" i="24"/>
  <c r="FY117" i="24"/>
  <c r="FR96" i="24"/>
  <c r="FY128" i="24"/>
  <c r="FZ120" i="24"/>
  <c r="FZ113" i="24"/>
  <c r="FZ130" i="24"/>
  <c r="FZ129" i="24"/>
  <c r="FY113" i="24"/>
  <c r="FY130" i="24"/>
  <c r="FY129" i="24"/>
  <c r="FY133" i="24"/>
  <c r="FY116" i="24"/>
  <c r="FZ126" i="24"/>
  <c r="FZ115" i="24"/>
  <c r="FZ114" i="24"/>
  <c r="FZ111" i="24"/>
  <c r="FY121" i="24"/>
  <c r="FY115" i="24"/>
  <c r="FY111" i="24"/>
  <c r="FZ132" i="24"/>
  <c r="FZ127" i="24"/>
  <c r="FZ123" i="24"/>
  <c r="FZ122" i="24"/>
  <c r="FZ116" i="24"/>
  <c r="FZ131" i="24"/>
  <c r="FZ121" i="24"/>
  <c r="FY120" i="24"/>
  <c r="FY131" i="24"/>
  <c r="FY126" i="24"/>
  <c r="FY114" i="24"/>
  <c r="FZ133" i="24"/>
  <c r="FY132" i="24"/>
  <c r="FY127" i="24"/>
  <c r="FY123" i="24"/>
  <c r="FY122" i="24"/>
  <c r="CL103" i="24"/>
  <c r="CC85" i="24"/>
  <c r="CM126" i="24"/>
  <c r="CM114" i="24"/>
  <c r="CI98" i="24"/>
  <c r="CM127" i="24"/>
  <c r="CM128" i="24"/>
  <c r="CM112" i="24"/>
  <c r="CM129" i="24"/>
  <c r="CM113" i="24"/>
  <c r="CM124" i="24"/>
  <c r="CN123" i="24"/>
  <c r="CM125" i="24"/>
  <c r="CM123" i="24"/>
  <c r="CN122" i="24"/>
  <c r="CN121" i="24"/>
  <c r="CM122" i="24"/>
  <c r="CM121" i="24"/>
  <c r="CN120" i="24"/>
  <c r="CM120" i="24"/>
  <c r="CN134" i="24"/>
  <c r="CM119" i="24"/>
  <c r="CM134" i="24"/>
  <c r="CM133" i="24"/>
  <c r="CN132" i="24"/>
  <c r="CN131" i="24"/>
  <c r="CN130" i="24"/>
  <c r="CM118" i="24"/>
  <c r="CN117" i="24"/>
  <c r="CN116" i="24"/>
  <c r="CN115" i="24"/>
  <c r="CN111" i="24"/>
  <c r="CN119" i="24"/>
  <c r="CN133" i="24"/>
  <c r="CN118" i="24"/>
  <c r="CM132" i="24"/>
  <c r="CM131" i="24"/>
  <c r="CM130" i="24"/>
  <c r="CM117" i="24"/>
  <c r="CM116" i="24"/>
  <c r="CM115" i="24"/>
  <c r="CM111" i="24"/>
  <c r="CN129" i="24"/>
  <c r="CN128" i="24"/>
  <c r="CN127" i="24"/>
  <c r="CN126" i="24"/>
  <c r="CN125" i="24"/>
  <c r="CN124" i="24"/>
  <c r="CN114" i="24"/>
  <c r="CN113" i="24"/>
  <c r="CC90" i="24"/>
  <c r="CC128" i="24"/>
  <c r="HX135" i="24"/>
  <c r="CL134" i="24"/>
  <c r="OJ131" i="24"/>
  <c r="HZ130" i="24"/>
  <c r="PB125" i="24"/>
  <c r="FI118" i="24"/>
  <c r="GJ115" i="24"/>
  <c r="EZ115" i="24"/>
  <c r="EN115" i="24"/>
  <c r="OP106" i="24"/>
  <c r="OV104" i="24"/>
  <c r="HZ104" i="24"/>
  <c r="CR104" i="24"/>
  <c r="OM103" i="24"/>
  <c r="JC103" i="24"/>
  <c r="OJ101" i="24"/>
  <c r="NL101" i="24"/>
  <c r="MB101" i="24"/>
  <c r="CX98" i="24"/>
  <c r="OV95" i="24"/>
  <c r="LO95" i="24"/>
  <c r="MT90" i="24"/>
  <c r="HD90" i="24"/>
  <c r="HZ89" i="24"/>
  <c r="DA89" i="24"/>
  <c r="QB88" i="24"/>
  <c r="IJ87" i="24"/>
  <c r="FF87" i="24"/>
  <c r="CX87" i="24"/>
  <c r="IC86" i="24"/>
  <c r="DJ84" i="24"/>
  <c r="PE83" i="24"/>
  <c r="OS83" i="24"/>
  <c r="ND22" i="24"/>
  <c r="ND14" i="24"/>
  <c r="CH135" i="24"/>
  <c r="OS133" i="24"/>
  <c r="OS132" i="24"/>
  <c r="FF132" i="24"/>
  <c r="CR126" i="24"/>
  <c r="QB122" i="24"/>
  <c r="EQ121" i="24"/>
  <c r="DM117" i="24"/>
  <c r="FU116" i="24"/>
  <c r="MB115" i="24"/>
  <c r="LO115" i="24"/>
  <c r="FX114" i="24"/>
  <c r="HA112" i="24"/>
  <c r="CF112" i="24"/>
  <c r="GX111" i="24"/>
  <c r="FO106" i="24"/>
  <c r="OP105" i="24"/>
  <c r="CF103" i="24"/>
  <c r="OP102" i="24"/>
  <c r="MB100" i="24"/>
  <c r="EK100" i="24"/>
  <c r="GX98" i="24"/>
  <c r="CF98" i="24"/>
  <c r="DG95" i="24"/>
  <c r="CC95" i="24"/>
  <c r="EK91" i="24"/>
  <c r="CR91" i="24"/>
  <c r="OJ90" i="24"/>
  <c r="EQ89" i="24"/>
  <c r="DM89" i="24"/>
  <c r="PY88" i="24"/>
  <c r="PV87" i="24"/>
  <c r="CF87" i="24"/>
  <c r="IM86" i="24"/>
  <c r="HZ86" i="24"/>
  <c r="IZ85" i="24"/>
  <c r="GD84" i="24"/>
  <c r="ND21" i="24"/>
  <c r="ND76" i="24"/>
  <c r="IF130" i="24"/>
  <c r="FI129" i="24"/>
  <c r="EK129" i="24"/>
  <c r="IM126" i="24"/>
  <c r="CI119" i="24"/>
  <c r="DE135" i="24"/>
  <c r="LO134" i="24"/>
  <c r="GG134" i="24"/>
  <c r="LR131" i="24"/>
  <c r="FX131" i="24"/>
  <c r="CR131" i="24"/>
  <c r="CF131" i="24"/>
  <c r="BK127" i="24"/>
  <c r="CL113" i="24"/>
  <c r="GJ106" i="24"/>
  <c r="OV105" i="24"/>
  <c r="IM105" i="24"/>
  <c r="FC101" i="24"/>
  <c r="QB100" i="24"/>
  <c r="CI100" i="24"/>
  <c r="OS98" i="24"/>
  <c r="IM97" i="24"/>
  <c r="KS96" i="24"/>
  <c r="HG96" i="24"/>
  <c r="DG89" i="24"/>
  <c r="CR89" i="24"/>
  <c r="EZ88" i="24"/>
  <c r="DA87" i="24"/>
  <c r="CL87" i="24"/>
  <c r="OY86" i="24"/>
  <c r="KS84" i="24"/>
  <c r="ND62" i="24"/>
  <c r="QE124" i="24"/>
  <c r="QE106" i="24"/>
  <c r="KZ106" i="24"/>
  <c r="DG105" i="24"/>
  <c r="CC105" i="24"/>
  <c r="PY104" i="24"/>
  <c r="CR102" i="24"/>
  <c r="PY101" i="24"/>
  <c r="NT94" i="24"/>
  <c r="FI92" i="24"/>
  <c r="PH86" i="24"/>
  <c r="OV86" i="24"/>
  <c r="OJ86" i="24"/>
  <c r="GX86" i="24"/>
  <c r="QE85" i="24"/>
  <c r="ET85" i="24"/>
  <c r="DA85" i="24"/>
  <c r="FC83" i="24"/>
  <c r="DJ83" i="24"/>
  <c r="EK132" i="24"/>
  <c r="DM132" i="24"/>
  <c r="LR127" i="24"/>
  <c r="JC127" i="24"/>
  <c r="HA126" i="24"/>
  <c r="FF121" i="24"/>
  <c r="PV120" i="24"/>
  <c r="OJ119" i="24"/>
  <c r="IM119" i="24"/>
  <c r="CF119" i="24"/>
  <c r="JC118" i="24"/>
  <c r="LU116" i="24"/>
  <c r="GM116" i="24"/>
  <c r="HG113" i="24"/>
  <c r="CI106" i="24"/>
  <c r="PV102" i="24"/>
  <c r="OJ102" i="24"/>
  <c r="OM101" i="24"/>
  <c r="GX101" i="24"/>
  <c r="DA100" i="24"/>
  <c r="OV99" i="24"/>
  <c r="OJ99" i="24"/>
  <c r="LR98" i="24"/>
  <c r="GM96" i="24"/>
  <c r="EZ96" i="24"/>
  <c r="DG96" i="24"/>
  <c r="FO95" i="24"/>
  <c r="FC95" i="24"/>
  <c r="CI95" i="24"/>
  <c r="MW93" i="24"/>
  <c r="OJ92" i="24"/>
  <c r="LO92" i="24"/>
  <c r="HD91" i="24"/>
  <c r="PE90" i="24"/>
  <c r="GX90" i="24"/>
  <c r="MQ89" i="24"/>
  <c r="IF89" i="24"/>
  <c r="GG89" i="24"/>
  <c r="CU89" i="24"/>
  <c r="FC88" i="24"/>
  <c r="QE87" i="24"/>
  <c r="DV87" i="24"/>
  <c r="CC87" i="24"/>
  <c r="HG86" i="24"/>
  <c r="EQ85" i="24"/>
  <c r="OV84" i="24"/>
  <c r="GJ84" i="24"/>
  <c r="FF84" i="24"/>
  <c r="EQ84" i="24"/>
  <c r="CX84" i="24"/>
  <c r="PH83" i="24"/>
  <c r="KV90" i="24"/>
  <c r="ND27" i="24"/>
  <c r="EF71" i="23"/>
  <c r="DH71" i="23"/>
  <c r="ND16" i="24"/>
  <c r="GH135" i="24"/>
  <c r="FC133" i="24"/>
  <c r="DJ129" i="24"/>
  <c r="HG127" i="24"/>
  <c r="NL125" i="24"/>
  <c r="HZ125" i="24"/>
  <c r="EK124" i="24"/>
  <c r="DA124" i="24"/>
  <c r="CC124" i="24"/>
  <c r="PV118" i="24"/>
  <c r="KS117" i="24"/>
  <c r="GX115" i="24"/>
  <c r="FF112" i="24"/>
  <c r="HZ106" i="24"/>
  <c r="IW102" i="24"/>
  <c r="HW102" i="24"/>
  <c r="HW99" i="24"/>
  <c r="DP99" i="24"/>
  <c r="MW98" i="24"/>
  <c r="EK98" i="24"/>
  <c r="DG98" i="24"/>
  <c r="QE96" i="24"/>
  <c r="MT96" i="24"/>
  <c r="OY94" i="24"/>
  <c r="IF93" i="24"/>
  <c r="QE92" i="24"/>
  <c r="LU90" i="24"/>
  <c r="IM90" i="24"/>
  <c r="DA90" i="24"/>
  <c r="HZ88" i="24"/>
  <c r="OY87" i="24"/>
  <c r="FX83" i="24"/>
  <c r="EE83" i="24"/>
  <c r="CL83" i="24"/>
  <c r="BW83" i="24"/>
  <c r="ND72" i="24"/>
  <c r="ND70" i="24"/>
  <c r="JC83" i="24"/>
  <c r="ND45" i="24"/>
  <c r="KP134" i="24"/>
  <c r="IC133" i="24"/>
  <c r="FF124" i="24"/>
  <c r="ET124" i="24"/>
  <c r="PE123" i="24"/>
  <c r="HA120" i="24"/>
  <c r="CL118" i="24"/>
  <c r="CU105" i="24"/>
  <c r="EQ104" i="24"/>
  <c r="PE103" i="24"/>
  <c r="DA101" i="24"/>
  <c r="MQ99" i="24"/>
  <c r="IF99" i="24"/>
  <c r="KZ98" i="24"/>
  <c r="FI98" i="24"/>
  <c r="KS90" i="24"/>
  <c r="EQ90" i="24"/>
  <c r="DM90" i="24"/>
  <c r="CI90" i="24"/>
  <c r="PY89" i="24"/>
  <c r="LU89" i="24"/>
  <c r="HG85" i="24"/>
  <c r="MT83" i="24"/>
  <c r="IJ83" i="24"/>
  <c r="GJ83" i="24"/>
  <c r="EQ83" i="24"/>
  <c r="ND77" i="24"/>
  <c r="ND50" i="24"/>
  <c r="IW134" i="24"/>
  <c r="PU135" i="24"/>
  <c r="JU135" i="24"/>
  <c r="HW133" i="24"/>
  <c r="DH135" i="24"/>
  <c r="CC133" i="24"/>
  <c r="FH135" i="24"/>
  <c r="QE130" i="24"/>
  <c r="HB135" i="24"/>
  <c r="GG129" i="24"/>
  <c r="CC129" i="24"/>
  <c r="IJ128" i="24"/>
  <c r="IZ127" i="24"/>
  <c r="FX127" i="24"/>
  <c r="OJ126" i="24"/>
  <c r="CX126" i="24"/>
  <c r="PT135" i="24"/>
  <c r="EQ125" i="24"/>
  <c r="DK135" i="24"/>
  <c r="HV135" i="24"/>
  <c r="LK135" i="24"/>
  <c r="CF122" i="24"/>
  <c r="NH135" i="24"/>
  <c r="GM121" i="24"/>
  <c r="JN135" i="24"/>
  <c r="CR120" i="24"/>
  <c r="OW135" i="24"/>
  <c r="PZ135" i="24"/>
  <c r="HA118" i="24"/>
  <c r="OV117" i="24"/>
  <c r="OR135" i="24"/>
  <c r="NL117" i="24"/>
  <c r="HD117" i="24"/>
  <c r="CC117" i="24"/>
  <c r="BK117" i="24"/>
  <c r="PE116" i="24"/>
  <c r="FF116" i="24"/>
  <c r="IM113" i="24"/>
  <c r="DP113" i="24"/>
  <c r="CU113" i="24"/>
  <c r="CI113" i="24"/>
  <c r="BK113" i="24"/>
  <c r="HG112" i="24"/>
  <c r="IF111" i="24"/>
  <c r="CC111" i="24"/>
  <c r="DA105" i="24"/>
  <c r="NL104" i="24"/>
  <c r="IC102" i="24"/>
  <c r="NK107" i="24"/>
  <c r="FC100" i="24"/>
  <c r="DM100" i="24"/>
  <c r="NL99" i="24"/>
  <c r="KP99" i="24"/>
  <c r="NT97" i="24"/>
  <c r="HZ97" i="24"/>
  <c r="GZ107" i="24"/>
  <c r="LS107" i="24"/>
  <c r="KH107" i="24"/>
  <c r="DV95" i="24"/>
  <c r="NP94" i="24"/>
  <c r="EP107" i="24"/>
  <c r="NH107" i="24"/>
  <c r="HW90" i="24"/>
  <c r="CX85" i="24"/>
  <c r="NP83" i="24"/>
  <c r="NL83" i="24"/>
  <c r="QG87" i="24"/>
  <c r="BB86" i="24"/>
  <c r="KU91" i="24"/>
  <c r="KV91" i="24"/>
  <c r="BF87" i="24"/>
  <c r="MZ90" i="24"/>
  <c r="KV87" i="24"/>
  <c r="NV90" i="24"/>
  <c r="BH87" i="24"/>
  <c r="NV89" i="24"/>
  <c r="LW86" i="24"/>
  <c r="PO89" i="24"/>
  <c r="QH90" i="24"/>
  <c r="QJ90" i="24" s="1"/>
  <c r="BC87" i="24"/>
  <c r="QH85" i="24"/>
  <c r="QJ85" i="24" s="1"/>
  <c r="MY85" i="24"/>
  <c r="KU88" i="24"/>
  <c r="IN86" i="24"/>
  <c r="BF88" i="24"/>
  <c r="FK85" i="24"/>
  <c r="BY121" i="24"/>
  <c r="PB104" i="24"/>
  <c r="HL93" i="24"/>
  <c r="BW134" i="24"/>
  <c r="BN103" i="24"/>
  <c r="BT131" i="24"/>
  <c r="BQ100" i="24"/>
  <c r="BT106" i="24"/>
  <c r="BT126" i="24"/>
  <c r="BQ98" i="24"/>
  <c r="BN133" i="24"/>
  <c r="BN92" i="24"/>
  <c r="BN124" i="24"/>
  <c r="BN113" i="24"/>
  <c r="BN132" i="24"/>
  <c r="BN130" i="24"/>
  <c r="BT102" i="24"/>
  <c r="BT90" i="24"/>
  <c r="BT103" i="24"/>
  <c r="BW90" i="24"/>
  <c r="BT99" i="24"/>
  <c r="HK93" i="24"/>
  <c r="BR135" i="24"/>
  <c r="HL90" i="24"/>
  <c r="HK90" i="24"/>
  <c r="HK105" i="24"/>
  <c r="HM99" i="24"/>
  <c r="HO99" i="24" s="1"/>
  <c r="HK99" i="24"/>
  <c r="BT95" i="24"/>
  <c r="HL94" i="24"/>
  <c r="HM106" i="24"/>
  <c r="HO106" i="24" s="1"/>
  <c r="HM100" i="24"/>
  <c r="HO100" i="24" s="1"/>
  <c r="HK94" i="24"/>
  <c r="HL106" i="24"/>
  <c r="HL100" i="24"/>
  <c r="HK97" i="24"/>
  <c r="HM95" i="24"/>
  <c r="HO95" i="24" s="1"/>
  <c r="BT89" i="24"/>
  <c r="HL95" i="24"/>
  <c r="BX129" i="24"/>
  <c r="BQ95" i="24"/>
  <c r="BQ111" i="24"/>
  <c r="HK106" i="24"/>
  <c r="HL99" i="24"/>
  <c r="HM94" i="24"/>
  <c r="HO94" i="24" s="1"/>
  <c r="HM103" i="24"/>
  <c r="HO103" i="24" s="1"/>
  <c r="HM101" i="24"/>
  <c r="HO101" i="24" s="1"/>
  <c r="HK100" i="24"/>
  <c r="HK95" i="24"/>
  <c r="HL103" i="24"/>
  <c r="HL101" i="24"/>
  <c r="HM96" i="24"/>
  <c r="HO96" i="24" s="1"/>
  <c r="HM92" i="24"/>
  <c r="HO92" i="24" s="1"/>
  <c r="BQ85" i="24"/>
  <c r="HK103" i="24"/>
  <c r="HM102" i="24"/>
  <c r="HO102" i="24" s="1"/>
  <c r="HK101" i="24"/>
  <c r="HL96" i="24"/>
  <c r="HM104" i="24"/>
  <c r="HO104" i="24" s="1"/>
  <c r="HL102" i="24"/>
  <c r="HK96" i="24"/>
  <c r="HL104" i="24"/>
  <c r="HK102" i="24"/>
  <c r="HM98" i="24"/>
  <c r="HO98" i="24" s="1"/>
  <c r="HM105" i="24"/>
  <c r="HO105" i="24" s="1"/>
  <c r="HK104" i="24"/>
  <c r="HL98" i="24"/>
  <c r="HM97" i="24"/>
  <c r="HO97" i="24" s="1"/>
  <c r="HM93" i="24"/>
  <c r="HO93" i="24" s="1"/>
  <c r="HM91" i="24"/>
  <c r="HO91" i="24" s="1"/>
  <c r="HL105" i="24"/>
  <c r="HK98" i="24"/>
  <c r="HL97" i="24"/>
  <c r="HL88" i="24"/>
  <c r="BX117" i="24"/>
  <c r="BX131" i="24"/>
  <c r="BX124" i="24"/>
  <c r="BX113" i="24"/>
  <c r="BN112" i="24"/>
  <c r="BN118" i="24"/>
  <c r="BX134" i="24"/>
  <c r="BY131" i="24"/>
  <c r="BY129" i="24"/>
  <c r="BY124" i="24"/>
  <c r="BX121" i="24"/>
  <c r="BY117" i="24"/>
  <c r="BN115" i="24"/>
  <c r="BY113" i="24"/>
  <c r="BY128" i="24"/>
  <c r="BY120" i="24"/>
  <c r="BY116" i="24"/>
  <c r="BX128" i="24"/>
  <c r="BX120" i="24"/>
  <c r="BX116" i="24"/>
  <c r="BY112" i="24"/>
  <c r="BY133" i="24"/>
  <c r="BY130" i="24"/>
  <c r="BY115" i="24"/>
  <c r="BX112" i="24"/>
  <c r="BX133" i="24"/>
  <c r="BX130" i="24"/>
  <c r="BY127" i="24"/>
  <c r="BY123" i="24"/>
  <c r="BX115" i="24"/>
  <c r="BX127" i="24"/>
  <c r="BX123" i="24"/>
  <c r="BY119" i="24"/>
  <c r="BX119" i="24"/>
  <c r="BY111" i="24"/>
  <c r="BY126" i="24"/>
  <c r="BY122" i="24"/>
  <c r="BY114" i="24"/>
  <c r="BX111" i="24"/>
  <c r="BY132" i="24"/>
  <c r="BX126" i="24"/>
  <c r="BX122" i="24"/>
  <c r="BY118" i="24"/>
  <c r="BX114" i="24"/>
  <c r="BX132" i="24"/>
  <c r="BY125" i="24"/>
  <c r="BX118" i="24"/>
  <c r="BY134" i="24"/>
  <c r="BX125" i="24"/>
  <c r="BV135" i="24"/>
  <c r="CI129" i="24"/>
  <c r="BN127" i="24"/>
  <c r="MB123" i="24"/>
  <c r="HD123" i="24"/>
  <c r="BT123" i="24"/>
  <c r="LU121" i="24"/>
  <c r="CX121" i="24"/>
  <c r="CR119" i="24"/>
  <c r="OM102" i="24"/>
  <c r="LR95" i="24"/>
  <c r="IK107" i="24"/>
  <c r="PZ107" i="24"/>
  <c r="CB107" i="24"/>
  <c r="PY92" i="24"/>
  <c r="PX107" i="24"/>
  <c r="CL92" i="24"/>
  <c r="CK107" i="24"/>
  <c r="DP105" i="24"/>
  <c r="KM135" i="24"/>
  <c r="JG135" i="24"/>
  <c r="ET134" i="24"/>
  <c r="DJ133" i="24"/>
  <c r="OV131" i="24"/>
  <c r="HT130" i="24"/>
  <c r="QE129" i="24"/>
  <c r="PF107" i="24"/>
  <c r="NJ107" i="24"/>
  <c r="LZ107" i="24"/>
  <c r="GX134" i="24"/>
  <c r="CX134" i="24"/>
  <c r="LO133" i="24"/>
  <c r="MB128" i="24"/>
  <c r="HD128" i="24"/>
  <c r="QE125" i="24"/>
  <c r="GX123" i="24"/>
  <c r="CF123" i="24"/>
  <c r="BT122" i="24"/>
  <c r="IZ121" i="24"/>
  <c r="CB135" i="24"/>
  <c r="BL135" i="24"/>
  <c r="QB131" i="24"/>
  <c r="KP131" i="24"/>
  <c r="BN125" i="24"/>
  <c r="LO123" i="24"/>
  <c r="CR123" i="24"/>
  <c r="BQ106" i="24"/>
  <c r="GM106" i="24"/>
  <c r="EK134" i="24"/>
  <c r="CI133" i="24"/>
  <c r="PE104" i="24"/>
  <c r="GJ104" i="24"/>
  <c r="FO104" i="24"/>
  <c r="ET104" i="24"/>
  <c r="QB103" i="24"/>
  <c r="HZ102" i="24"/>
  <c r="CF102" i="24"/>
  <c r="HG101" i="24"/>
  <c r="IW100" i="24"/>
  <c r="IC100" i="24"/>
  <c r="EZ100" i="24"/>
  <c r="OY99" i="24"/>
  <c r="LU99" i="24"/>
  <c r="EQ99" i="24"/>
  <c r="CF99" i="24"/>
  <c r="MB98" i="24"/>
  <c r="IW98" i="24"/>
  <c r="GX96" i="24"/>
  <c r="JC95" i="24"/>
  <c r="FF95" i="24"/>
  <c r="OP94" i="24"/>
  <c r="LR91" i="24"/>
  <c r="ND19" i="24"/>
  <c r="MY89" i="24"/>
  <c r="KZ89" i="24"/>
  <c r="HM89" i="24"/>
  <c r="HO89" i="24" s="1"/>
  <c r="GJ89" i="24"/>
  <c r="PH88" i="24"/>
  <c r="HD88" i="24"/>
  <c r="FJ88" i="24"/>
  <c r="DV88" i="24"/>
  <c r="CX88" i="24"/>
  <c r="IM87" i="24"/>
  <c r="HT87" i="24"/>
  <c r="IP85" i="24"/>
  <c r="IR85" i="24" s="1"/>
  <c r="BB85" i="24"/>
  <c r="IP88" i="24"/>
  <c r="IR88" i="24" s="1"/>
  <c r="BC88" i="24"/>
  <c r="QH86" i="24"/>
  <c r="QJ86" i="24" s="1"/>
  <c r="NW86" i="24"/>
  <c r="IJ86" i="24"/>
  <c r="IO85" i="24"/>
  <c r="GX85" i="24"/>
  <c r="NL84" i="24"/>
  <c r="IF84" i="24"/>
  <c r="OV83" i="24"/>
  <c r="MB83" i="24"/>
  <c r="HG83" i="24"/>
  <c r="HM84" i="24"/>
  <c r="HO84" i="24" s="1"/>
  <c r="GX112" i="24"/>
  <c r="JB107" i="24"/>
  <c r="BW105" i="24"/>
  <c r="OJ104" i="24"/>
  <c r="CX101" i="24"/>
  <c r="CC101" i="24"/>
  <c r="DY100" i="24"/>
  <c r="HT99" i="24"/>
  <c r="QE95" i="24"/>
  <c r="GM92" i="24"/>
  <c r="EB92" i="24"/>
  <c r="QF91" i="24"/>
  <c r="HL91" i="24"/>
  <c r="MQ90" i="24"/>
  <c r="IP90" i="24"/>
  <c r="IR90" i="24" s="1"/>
  <c r="GG90" i="24"/>
  <c r="FK90" i="24"/>
  <c r="KV89" i="24"/>
  <c r="FK89" i="24"/>
  <c r="LX88" i="24"/>
  <c r="IO88" i="24"/>
  <c r="BB88" i="24"/>
  <c r="NW87" i="24"/>
  <c r="QG86" i="24"/>
  <c r="NV86" i="24"/>
  <c r="MZ86" i="24"/>
  <c r="HM86" i="24"/>
  <c r="HO86" i="24" s="1"/>
  <c r="JC84" i="24"/>
  <c r="FF118" i="24"/>
  <c r="DJ118" i="24"/>
  <c r="IJ116" i="24"/>
  <c r="PY115" i="24"/>
  <c r="HA111" i="24"/>
  <c r="GG111" i="24"/>
  <c r="DV106" i="24"/>
  <c r="NP105" i="24"/>
  <c r="PV103" i="24"/>
  <c r="EN102" i="24"/>
  <c r="HW101" i="24"/>
  <c r="OJ100" i="24"/>
  <c r="HW100" i="24"/>
  <c r="EQ100" i="24"/>
  <c r="BN100" i="24"/>
  <c r="LX90" i="24"/>
  <c r="IO90" i="24"/>
  <c r="FJ90" i="24"/>
  <c r="KU89" i="24"/>
  <c r="FJ89" i="24"/>
  <c r="LW88" i="24"/>
  <c r="IN88" i="24"/>
  <c r="NV87" i="24"/>
  <c r="MZ87" i="24"/>
  <c r="HM87" i="24"/>
  <c r="HO87" i="24" s="1"/>
  <c r="QF86" i="24"/>
  <c r="MY86" i="24"/>
  <c r="HL86" i="24"/>
  <c r="LX85" i="24"/>
  <c r="QG83" i="24"/>
  <c r="ND53" i="24"/>
  <c r="IZ116" i="24"/>
  <c r="ET115" i="24"/>
  <c r="CF115" i="24"/>
  <c r="JC113" i="24"/>
  <c r="CI111" i="24"/>
  <c r="PY106" i="24"/>
  <c r="KM107" i="24"/>
  <c r="EO107" i="24"/>
  <c r="CX106" i="24"/>
  <c r="CC106" i="24"/>
  <c r="IC105" i="24"/>
  <c r="BT105" i="24"/>
  <c r="HT104" i="24"/>
  <c r="GX103" i="24"/>
  <c r="GD103" i="24"/>
  <c r="IM101" i="24"/>
  <c r="DV100" i="24"/>
  <c r="BN98" i="24"/>
  <c r="IF97" i="24"/>
  <c r="IC96" i="24"/>
  <c r="DY96" i="24"/>
  <c r="DA96" i="24"/>
  <c r="CF96" i="24"/>
  <c r="PH95" i="24"/>
  <c r="OP95" i="24"/>
  <c r="KS95" i="24"/>
  <c r="EB95" i="24"/>
  <c r="OJ94" i="24"/>
  <c r="CR93" i="24"/>
  <c r="BT93" i="24"/>
  <c r="GJ92" i="24"/>
  <c r="DA92" i="24"/>
  <c r="PH91" i="24"/>
  <c r="FK91" i="24"/>
  <c r="EQ91" i="24"/>
  <c r="LW90" i="24"/>
  <c r="IN90" i="24"/>
  <c r="NL89" i="24"/>
  <c r="MB89" i="24"/>
  <c r="KS89" i="24"/>
  <c r="DP89" i="24"/>
  <c r="OJ88" i="24"/>
  <c r="LU88" i="24"/>
  <c r="QH87" i="24"/>
  <c r="QJ87" i="24" s="1"/>
  <c r="OV87" i="24"/>
  <c r="MY87" i="24"/>
  <c r="IF87" i="24"/>
  <c r="HL87" i="24"/>
  <c r="KV86" i="24"/>
  <c r="HK86" i="24"/>
  <c r="CF86" i="24"/>
  <c r="PY85" i="24"/>
  <c r="CI85" i="24"/>
  <c r="IZ84" i="24"/>
  <c r="GD83" i="24"/>
  <c r="FF83" i="24"/>
  <c r="DM83" i="24"/>
  <c r="CR83" i="24"/>
  <c r="BT83" i="24"/>
  <c r="IL107" i="24"/>
  <c r="HK87" i="24"/>
  <c r="KU86" i="24"/>
  <c r="HM85" i="24"/>
  <c r="HO85" i="24" s="1"/>
  <c r="ND64" i="24"/>
  <c r="ND39" i="24"/>
  <c r="IW118" i="24"/>
  <c r="OJ117" i="24"/>
  <c r="LR115" i="24"/>
  <c r="JC115" i="24"/>
  <c r="FI115" i="24"/>
  <c r="DM115" i="24"/>
  <c r="CU115" i="24"/>
  <c r="MT114" i="24"/>
  <c r="JU107" i="24"/>
  <c r="MQ105" i="24"/>
  <c r="HZ105" i="24"/>
  <c r="BQ105" i="24"/>
  <c r="NT104" i="24"/>
  <c r="DV103" i="24"/>
  <c r="CX103" i="24"/>
  <c r="IF102" i="24"/>
  <c r="IJ101" i="24"/>
  <c r="KS99" i="24"/>
  <c r="OV98" i="24"/>
  <c r="DP98" i="24"/>
  <c r="OP97" i="24"/>
  <c r="IC97" i="24"/>
  <c r="MB96" i="24"/>
  <c r="GG96" i="24"/>
  <c r="EQ96" i="24"/>
  <c r="DV96" i="24"/>
  <c r="KP95" i="24"/>
  <c r="DJ93" i="24"/>
  <c r="EQ92" i="24"/>
  <c r="PE91" i="24"/>
  <c r="EN91" i="24"/>
  <c r="BB90" i="24"/>
  <c r="LX89" i="24"/>
  <c r="IP89" i="24"/>
  <c r="IR89" i="24" s="1"/>
  <c r="BB89" i="24"/>
  <c r="NW88" i="24"/>
  <c r="LR88" i="24"/>
  <c r="QF87" i="24"/>
  <c r="KU87" i="24"/>
  <c r="IC87" i="24"/>
  <c r="HG87" i="24"/>
  <c r="QB86" i="24"/>
  <c r="MT86" i="24"/>
  <c r="KS86" i="24"/>
  <c r="FK86" i="24"/>
  <c r="PV85" i="24"/>
  <c r="HL85" i="24"/>
  <c r="CF85" i="24"/>
  <c r="BN85" i="24"/>
  <c r="PY84" i="24"/>
  <c r="ND66" i="24"/>
  <c r="ND33" i="24"/>
  <c r="ND25" i="24"/>
  <c r="GX119" i="24"/>
  <c r="IC116" i="24"/>
  <c r="DM111" i="24"/>
  <c r="EK106" i="24"/>
  <c r="OM105" i="24"/>
  <c r="CI105" i="24"/>
  <c r="DJ104" i="24"/>
  <c r="CL104" i="24"/>
  <c r="LO103" i="24"/>
  <c r="OM99" i="24"/>
  <c r="DG99" i="24"/>
  <c r="JC98" i="24"/>
  <c r="IJ98" i="24"/>
  <c r="FX98" i="24"/>
  <c r="CU98" i="24"/>
  <c r="CC98" i="24"/>
  <c r="NL97" i="24"/>
  <c r="QB96" i="24"/>
  <c r="MQ96" i="24"/>
  <c r="KP96" i="24"/>
  <c r="IJ94" i="24"/>
  <c r="HT94" i="24"/>
  <c r="LO93" i="24"/>
  <c r="IZ93" i="24"/>
  <c r="HD92" i="24"/>
  <c r="LW89" i="24"/>
  <c r="IO89" i="24"/>
  <c r="NV88" i="24"/>
  <c r="MZ88" i="24"/>
  <c r="FK87" i="24"/>
  <c r="FJ86" i="24"/>
  <c r="NW85" i="24"/>
  <c r="EZ84" i="24"/>
  <c r="MA107" i="24"/>
  <c r="QH89" i="24"/>
  <c r="QJ89" i="24" s="1"/>
  <c r="IN89" i="24"/>
  <c r="FC89" i="24"/>
  <c r="EE89" i="24"/>
  <c r="QH88" i="24"/>
  <c r="QJ88" i="24" s="1"/>
  <c r="OV88" i="24"/>
  <c r="NT88" i="24"/>
  <c r="MY88" i="24"/>
  <c r="HM88" i="24"/>
  <c r="HO88" i="24" s="1"/>
  <c r="DG88" i="24"/>
  <c r="CI88" i="24"/>
  <c r="FJ87" i="24"/>
  <c r="PY86" i="24"/>
  <c r="MQ86" i="24"/>
  <c r="KP86" i="24"/>
  <c r="IP86" i="24"/>
  <c r="IR86" i="24" s="1"/>
  <c r="NV85" i="24"/>
  <c r="MZ85" i="24"/>
  <c r="LO85" i="24"/>
  <c r="IC85" i="24"/>
  <c r="GG85" i="24"/>
  <c r="EB84" i="24"/>
  <c r="BN84" i="24"/>
  <c r="HW83" i="24"/>
  <c r="EZ83" i="24"/>
  <c r="EB83" i="24"/>
  <c r="DG83" i="24"/>
  <c r="CI83" i="24"/>
  <c r="BN83" i="24"/>
  <c r="ND68" i="24"/>
  <c r="ND36" i="24"/>
  <c r="QB118" i="24"/>
  <c r="GG118" i="24"/>
  <c r="FO118" i="24"/>
  <c r="DA118" i="24"/>
  <c r="HW114" i="24"/>
  <c r="ET114" i="24"/>
  <c r="CR113" i="24"/>
  <c r="MQ112" i="24"/>
  <c r="HD112" i="24"/>
  <c r="CL112" i="24"/>
  <c r="EN105" i="24"/>
  <c r="PH104" i="24"/>
  <c r="EB104" i="24"/>
  <c r="DG104" i="24"/>
  <c r="GM103" i="24"/>
  <c r="FC103" i="24"/>
  <c r="OS101" i="24"/>
  <c r="IF100" i="24"/>
  <c r="BW100" i="24"/>
  <c r="QE98" i="24"/>
  <c r="PY96" i="24"/>
  <c r="HA96" i="24"/>
  <c r="IW93" i="24"/>
  <c r="HA92" i="24"/>
  <c r="GX91" i="24"/>
  <c r="OV90" i="24"/>
  <c r="MY90" i="24"/>
  <c r="IZ90" i="24"/>
  <c r="HM90" i="24"/>
  <c r="HO90" i="24" s="1"/>
  <c r="BQ90" i="24"/>
  <c r="QG89" i="24"/>
  <c r="NW89" i="24"/>
  <c r="IM89" i="24"/>
  <c r="HT89" i="24"/>
  <c r="QG88" i="24"/>
  <c r="KV88" i="24"/>
  <c r="ET88" i="24"/>
  <c r="IP87" i="24"/>
  <c r="IR87" i="24" s="1"/>
  <c r="GD87" i="24"/>
  <c r="LX86" i="24"/>
  <c r="IO86" i="24"/>
  <c r="HW86" i="24"/>
  <c r="HA86" i="24"/>
  <c r="OV85" i="24"/>
  <c r="KU85" i="24"/>
  <c r="IW85" i="24"/>
  <c r="FI85" i="24"/>
  <c r="DP85" i="24"/>
  <c r="OJ83" i="24"/>
  <c r="BH88" i="24"/>
  <c r="CI116" i="24"/>
  <c r="BW115" i="24"/>
  <c r="CL106" i="24"/>
  <c r="OY105" i="24"/>
  <c r="HT105" i="24"/>
  <c r="QB104" i="24"/>
  <c r="MT104" i="24"/>
  <c r="HG104" i="24"/>
  <c r="CR103" i="24"/>
  <c r="PE102" i="24"/>
  <c r="IC101" i="24"/>
  <c r="HZ99" i="24"/>
  <c r="OJ97" i="24"/>
  <c r="EN95" i="24"/>
  <c r="CX95" i="24"/>
  <c r="CF95" i="24"/>
  <c r="QE93" i="24"/>
  <c r="HG93" i="24"/>
  <c r="QB92" i="24"/>
  <c r="FF92" i="24"/>
  <c r="CR92" i="24"/>
  <c r="BT92" i="24"/>
  <c r="OY91" i="24"/>
  <c r="EE91" i="24"/>
  <c r="MW90" i="24"/>
  <c r="QF89" i="24"/>
  <c r="EB89" i="24"/>
  <c r="QF88" i="24"/>
  <c r="CF88" i="24"/>
  <c r="LX87" i="24"/>
  <c r="IO87" i="24"/>
  <c r="HW87" i="24"/>
  <c r="GD85" i="24"/>
  <c r="CU85" i="24"/>
  <c r="PV83" i="24"/>
  <c r="IM83" i="24"/>
  <c r="HL84" i="24"/>
  <c r="HK85" i="24"/>
  <c r="BK123" i="24"/>
  <c r="HK88" i="24"/>
  <c r="BK126" i="24"/>
  <c r="HL89" i="24"/>
  <c r="BK134" i="24"/>
  <c r="HL92" i="24"/>
  <c r="HK91" i="24"/>
  <c r="HK89" i="24"/>
  <c r="HK92" i="24"/>
  <c r="ER71" i="23"/>
  <c r="FG71" i="23"/>
  <c r="EI71" i="23"/>
  <c r="DK71" i="23"/>
  <c r="QB134" i="24"/>
  <c r="IM134" i="24"/>
  <c r="HT134" i="24"/>
  <c r="GJ134" i="24"/>
  <c r="DJ134" i="24"/>
  <c r="CC134" i="24"/>
  <c r="QE133" i="24"/>
  <c r="PY133" i="24"/>
  <c r="PH133" i="24"/>
  <c r="OY133" i="24"/>
  <c r="OO135" i="24"/>
  <c r="MW133" i="24"/>
  <c r="MI135" i="24"/>
  <c r="MA135" i="24"/>
  <c r="LU133" i="24"/>
  <c r="KR135" i="24"/>
  <c r="JC133" i="24"/>
  <c r="II135" i="24"/>
  <c r="IJ133" i="24"/>
  <c r="IF133" i="24"/>
  <c r="GX133" i="24"/>
  <c r="GL135" i="24"/>
  <c r="GG133" i="24"/>
  <c r="FX133" i="24"/>
  <c r="FF133" i="24"/>
  <c r="EZ133" i="24"/>
  <c r="ET133" i="24"/>
  <c r="EN133" i="24"/>
  <c r="EJ135" i="24"/>
  <c r="CQ135" i="24"/>
  <c r="CL133" i="24"/>
  <c r="BW133" i="24"/>
  <c r="BQ133" i="24"/>
  <c r="BI135" i="24"/>
  <c r="PE132" i="24"/>
  <c r="OU135" i="24"/>
  <c r="OM132" i="24"/>
  <c r="OJ132" i="24"/>
  <c r="NO135" i="24"/>
  <c r="MV135" i="24"/>
  <c r="MT132" i="24"/>
  <c r="LP135" i="24"/>
  <c r="KY135" i="24"/>
  <c r="KP132" i="24"/>
  <c r="KE135" i="24"/>
  <c r="JO135" i="24"/>
  <c r="IJ132" i="24"/>
  <c r="IC132" i="24"/>
  <c r="HW132" i="24"/>
  <c r="HN135" i="24"/>
  <c r="HG132" i="24"/>
  <c r="HD132" i="24"/>
  <c r="FI132" i="24"/>
  <c r="EZ132" i="24"/>
  <c r="DP132" i="24"/>
  <c r="DJ132" i="24"/>
  <c r="CY135" i="24"/>
  <c r="CR132" i="24"/>
  <c r="CL132" i="24"/>
  <c r="BW132" i="24"/>
  <c r="BP135" i="24"/>
  <c r="PH131" i="24"/>
  <c r="OM131" i="24"/>
  <c r="NP131" i="24"/>
  <c r="NL131" i="24"/>
  <c r="MW131" i="24"/>
  <c r="MB131" i="24"/>
  <c r="LD135" i="24"/>
  <c r="KZ131" i="24"/>
  <c r="HZ131" i="24"/>
  <c r="HW131" i="24"/>
  <c r="HG131" i="24"/>
  <c r="GZ135" i="24"/>
  <c r="GX131" i="24"/>
  <c r="GG131" i="24"/>
  <c r="FR131" i="24"/>
  <c r="ET131" i="24"/>
  <c r="DP131" i="24"/>
  <c r="CW135" i="24"/>
  <c r="CV135" i="24"/>
  <c r="CL131" i="24"/>
  <c r="BW131" i="24"/>
  <c r="BK131" i="24"/>
  <c r="PV130" i="24"/>
  <c r="OH135" i="24"/>
  <c r="NT130" i="24"/>
  <c r="NP130" i="24"/>
  <c r="NL130" i="24"/>
  <c r="NF135" i="24"/>
  <c r="MW130" i="24"/>
  <c r="MT130" i="24"/>
  <c r="MB130" i="24"/>
  <c r="LS135" i="24"/>
  <c r="LC135" i="24"/>
  <c r="KZ130" i="24"/>
  <c r="KL135" i="24"/>
  <c r="KK135" i="24"/>
  <c r="JF135" i="24"/>
  <c r="IL135" i="24"/>
  <c r="HW130" i="24"/>
  <c r="HA130" i="24"/>
  <c r="GW135" i="24"/>
  <c r="GM130" i="24"/>
  <c r="GJ130" i="24"/>
  <c r="GG130" i="24"/>
  <c r="FO130" i="24"/>
  <c r="FC130" i="24"/>
  <c r="EQ130" i="24"/>
  <c r="EK130" i="24"/>
  <c r="DM130" i="24"/>
  <c r="CZ135" i="24"/>
  <c r="CU130" i="24"/>
  <c r="CL130" i="24"/>
  <c r="BS135" i="24"/>
  <c r="BK130" i="24"/>
  <c r="QB129" i="24"/>
  <c r="PN129" i="24"/>
  <c r="PE129" i="24"/>
  <c r="OV129" i="24"/>
  <c r="OL135" i="24"/>
  <c r="OM129" i="24"/>
  <c r="NN135" i="24"/>
  <c r="MQ129" i="24"/>
  <c r="MB129" i="24"/>
  <c r="LO129" i="24"/>
  <c r="KZ129" i="24"/>
  <c r="IM129" i="24"/>
  <c r="IA135" i="24"/>
  <c r="HT129" i="24"/>
  <c r="FX129" i="24"/>
  <c r="FD135" i="24"/>
  <c r="DO135" i="24"/>
  <c r="DA129" i="24"/>
  <c r="BQ129" i="24"/>
  <c r="BK129" i="24"/>
  <c r="PV128" i="24"/>
  <c r="PH128" i="24"/>
  <c r="OP128" i="24"/>
  <c r="OM128" i="24"/>
  <c r="OJ128" i="24"/>
  <c r="NT128" i="24"/>
  <c r="MT128" i="24"/>
  <c r="ML135" i="24"/>
  <c r="MJ135" i="24"/>
  <c r="KS128" i="24"/>
  <c r="KP128" i="24"/>
  <c r="JE135" i="24"/>
  <c r="IZ128" i="24"/>
  <c r="IK135" i="24"/>
  <c r="IC128" i="24"/>
  <c r="HZ128" i="24"/>
  <c r="HW128" i="24"/>
  <c r="HR135" i="24"/>
  <c r="HG128" i="24"/>
  <c r="GJ128" i="24"/>
  <c r="FR128" i="24"/>
  <c r="FO128" i="24"/>
  <c r="FI128" i="24"/>
  <c r="ET128" i="24"/>
  <c r="EP135" i="24"/>
  <c r="EN128" i="24"/>
  <c r="DP128" i="24"/>
  <c r="DJ128" i="24"/>
  <c r="DG128" i="24"/>
  <c r="CT135" i="24"/>
  <c r="CL128" i="24"/>
  <c r="CI128" i="24"/>
  <c r="CF128" i="24"/>
  <c r="BT128" i="24"/>
  <c r="BQ128" i="24"/>
  <c r="BN128" i="24"/>
  <c r="QE127" i="24"/>
  <c r="QA135" i="24"/>
  <c r="PV127" i="24"/>
  <c r="PK127" i="24"/>
  <c r="PE127" i="24"/>
  <c r="OY127" i="24"/>
  <c r="NP127" i="24"/>
  <c r="MQ127" i="24"/>
  <c r="LO127" i="24"/>
  <c r="LB135" i="24"/>
  <c r="JV135" i="24"/>
  <c r="HW127" i="24"/>
  <c r="GJ127" i="24"/>
  <c r="ES135" i="24"/>
  <c r="EQ127" i="24"/>
  <c r="EN127" i="24"/>
  <c r="DP127" i="24"/>
  <c r="DM127" i="24"/>
  <c r="CR127" i="24"/>
  <c r="CJ135" i="24"/>
  <c r="BW127" i="24"/>
  <c r="PV126" i="24"/>
  <c r="PE126" i="24"/>
  <c r="OV126" i="24"/>
  <c r="KP126" i="24"/>
  <c r="JW135" i="24"/>
  <c r="HZ126" i="24"/>
  <c r="GJ126" i="24"/>
  <c r="GF135" i="24"/>
  <c r="GD126" i="24"/>
  <c r="EZ126" i="24"/>
  <c r="EQ126" i="24"/>
  <c r="EN126" i="24"/>
  <c r="DJ126" i="24"/>
  <c r="CK135" i="24"/>
  <c r="PH125" i="24"/>
  <c r="OY125" i="24"/>
  <c r="OM125" i="24"/>
  <c r="LU125" i="24"/>
  <c r="LR125" i="24"/>
  <c r="JC125" i="24"/>
  <c r="IM125" i="24"/>
  <c r="IF125" i="24"/>
  <c r="HA125" i="24"/>
  <c r="FC125" i="24"/>
  <c r="CU125" i="24"/>
  <c r="CR125" i="24"/>
  <c r="CI125" i="24"/>
  <c r="BQ125" i="24"/>
  <c r="QB124" i="24"/>
  <c r="PY124" i="24"/>
  <c r="PH124" i="24"/>
  <c r="OP124" i="24"/>
  <c r="OJ124" i="24"/>
  <c r="NL124" i="24"/>
  <c r="MQ124" i="24"/>
  <c r="LO124" i="24"/>
  <c r="KZ124" i="24"/>
  <c r="KP124" i="24"/>
  <c r="JC124" i="24"/>
  <c r="IF124" i="24"/>
  <c r="GX124" i="24"/>
  <c r="GG124" i="24"/>
  <c r="GD124" i="24"/>
  <c r="EN124" i="24"/>
  <c r="DM124" i="24"/>
  <c r="DJ124" i="24"/>
  <c r="CL124" i="24"/>
  <c r="BT124" i="24"/>
  <c r="OJ123" i="24"/>
  <c r="MW123" i="24"/>
  <c r="MT123" i="24"/>
  <c r="KS123" i="24"/>
  <c r="KP123" i="24"/>
  <c r="IM123" i="24"/>
  <c r="HW123" i="24"/>
  <c r="HA123" i="24"/>
  <c r="GM123" i="24"/>
  <c r="GJ123" i="24"/>
  <c r="GG123" i="24"/>
  <c r="FI123" i="24"/>
  <c r="FC123" i="24"/>
  <c r="EN123" i="24"/>
  <c r="EK123" i="24"/>
  <c r="DM123" i="24"/>
  <c r="CI123" i="24"/>
  <c r="BW123" i="24"/>
  <c r="BQ123" i="24"/>
  <c r="PV122" i="24"/>
  <c r="OP122" i="24"/>
  <c r="NT122" i="24"/>
  <c r="NP122" i="24"/>
  <c r="NL122" i="24"/>
  <c r="MQ122" i="24"/>
  <c r="LO122" i="24"/>
  <c r="IM122" i="24"/>
  <c r="IC122" i="24"/>
  <c r="HD122" i="24"/>
  <c r="GJ122" i="24"/>
  <c r="FO122" i="24"/>
  <c r="EN122" i="24"/>
  <c r="DJ122" i="24"/>
  <c r="CR122" i="24"/>
  <c r="CL122" i="24"/>
  <c r="QE121" i="24"/>
  <c r="PV121" i="24"/>
  <c r="PK121" i="24"/>
  <c r="OP121" i="24"/>
  <c r="NT121" i="24"/>
  <c r="MT121" i="24"/>
  <c r="MQ121" i="24"/>
  <c r="JC121" i="24"/>
  <c r="IJ121" i="24"/>
  <c r="IC121" i="24"/>
  <c r="GX121" i="24"/>
  <c r="GD121" i="24"/>
  <c r="FO121" i="24"/>
  <c r="FI121" i="24"/>
  <c r="DA121" i="24"/>
  <c r="CU121" i="24"/>
  <c r="CI121" i="24"/>
  <c r="CC121" i="24"/>
  <c r="BW121" i="24"/>
  <c r="BQ121" i="24"/>
  <c r="BK121" i="24"/>
  <c r="MW120" i="24"/>
  <c r="MT120" i="24"/>
  <c r="KZ120" i="24"/>
  <c r="KP120" i="24"/>
  <c r="IZ120" i="24"/>
  <c r="IM120" i="24"/>
  <c r="IF120" i="24"/>
  <c r="HT120" i="24"/>
  <c r="HD120" i="24"/>
  <c r="GX120" i="24"/>
  <c r="FF120" i="24"/>
  <c r="ET120" i="24"/>
  <c r="EQ120" i="24"/>
  <c r="CX120" i="24"/>
  <c r="CL120" i="24"/>
  <c r="BT120" i="24"/>
  <c r="QE119" i="24"/>
  <c r="OV119" i="24"/>
  <c r="OS119" i="24"/>
  <c r="OM119" i="24"/>
  <c r="MQ119" i="24"/>
  <c r="LR119" i="24"/>
  <c r="KP119" i="24"/>
  <c r="JC119" i="24"/>
  <c r="HW119" i="24"/>
  <c r="HG119" i="24"/>
  <c r="GD119" i="24"/>
  <c r="DP119" i="24"/>
  <c r="DA119" i="24"/>
  <c r="CU119" i="24"/>
  <c r="CL119" i="24"/>
  <c r="BT119" i="24"/>
  <c r="BK119" i="24"/>
  <c r="HG118" i="24"/>
  <c r="HD118" i="24"/>
  <c r="GX118" i="24"/>
  <c r="GJ118" i="24"/>
  <c r="CI118" i="24"/>
  <c r="BT118" i="24"/>
  <c r="BQ118" i="24"/>
  <c r="BK118" i="24"/>
  <c r="PY117" i="24"/>
  <c r="PH117" i="24"/>
  <c r="OS117" i="24"/>
  <c r="OM117" i="24"/>
  <c r="MQ117" i="24"/>
  <c r="MB117" i="24"/>
  <c r="LO117" i="24"/>
  <c r="KP117" i="24"/>
  <c r="HZ117" i="24"/>
  <c r="HW117" i="24"/>
  <c r="HT117" i="24"/>
  <c r="GX117" i="24"/>
  <c r="DG117" i="24"/>
  <c r="CI117" i="24"/>
  <c r="BT117" i="24"/>
  <c r="BQ117" i="24"/>
  <c r="OS116" i="24"/>
  <c r="OM116" i="24"/>
  <c r="NP116" i="24"/>
  <c r="MQ116" i="24"/>
  <c r="KS116" i="24"/>
  <c r="KP116" i="24"/>
  <c r="IM116" i="24"/>
  <c r="HG116" i="24"/>
  <c r="GX116" i="24"/>
  <c r="FI116" i="24"/>
  <c r="FC116" i="24"/>
  <c r="EQ116" i="24"/>
  <c r="EK116" i="24"/>
  <c r="DM116" i="24"/>
  <c r="CC116" i="24"/>
  <c r="IC115" i="24"/>
  <c r="HW115" i="24"/>
  <c r="HG115" i="24"/>
  <c r="HA115" i="24"/>
  <c r="GM115" i="24"/>
  <c r="FC115" i="24"/>
  <c r="DJ115" i="24"/>
  <c r="CX115" i="24"/>
  <c r="CR115" i="24"/>
  <c r="CL115" i="24"/>
  <c r="BT115" i="24"/>
  <c r="BQ115" i="24"/>
  <c r="PE114" i="24"/>
  <c r="OS114" i="24"/>
  <c r="OM114" i="24"/>
  <c r="MW114" i="24"/>
  <c r="MQ114" i="24"/>
  <c r="IC114" i="24"/>
  <c r="HA114" i="24"/>
  <c r="GM114" i="24"/>
  <c r="GG114" i="24"/>
  <c r="FC114" i="24"/>
  <c r="EN114" i="24"/>
  <c r="DP114" i="24"/>
  <c r="CR114" i="24"/>
  <c r="CL114" i="24"/>
  <c r="BT114" i="24"/>
  <c r="BQ114" i="24"/>
  <c r="BK114" i="24"/>
  <c r="PH113" i="24"/>
  <c r="NL113" i="24"/>
  <c r="MB113" i="24"/>
  <c r="IF113" i="24"/>
  <c r="HZ113" i="24"/>
  <c r="HT113" i="24"/>
  <c r="FU113" i="24"/>
  <c r="FF113" i="24"/>
  <c r="EZ113" i="24"/>
  <c r="EN113" i="24"/>
  <c r="DM113" i="24"/>
  <c r="DG113" i="24"/>
  <c r="CX113" i="24"/>
  <c r="CF113" i="24"/>
  <c r="CC113" i="24"/>
  <c r="BW113" i="24"/>
  <c r="BQ113" i="24"/>
  <c r="OV112" i="24"/>
  <c r="NT112" i="24"/>
  <c r="MT112" i="24"/>
  <c r="HW112" i="24"/>
  <c r="GJ112" i="24"/>
  <c r="EZ112" i="24"/>
  <c r="EQ112" i="24"/>
  <c r="EK112" i="24"/>
  <c r="DM112" i="24"/>
  <c r="DA112" i="24"/>
  <c r="CI112" i="24"/>
  <c r="CC112" i="24"/>
  <c r="BQ112" i="24"/>
  <c r="QB111" i="24"/>
  <c r="PH111" i="24"/>
  <c r="OS111" i="24"/>
  <c r="OP111" i="24"/>
  <c r="OJ111" i="24"/>
  <c r="NP111" i="24"/>
  <c r="NL111" i="24"/>
  <c r="LR111" i="24"/>
  <c r="JC111" i="24"/>
  <c r="IJ111" i="24"/>
  <c r="EK111" i="24"/>
  <c r="DA111" i="24"/>
  <c r="CR111" i="24"/>
  <c r="OY106" i="24"/>
  <c r="OM106" i="24"/>
  <c r="MQ106" i="24"/>
  <c r="KS106" i="24"/>
  <c r="HA106" i="24"/>
  <c r="EE106" i="24"/>
  <c r="CU106" i="24"/>
  <c r="PH105" i="24"/>
  <c r="NT105" i="24"/>
  <c r="MW105" i="24"/>
  <c r="FX105" i="24"/>
  <c r="FF105" i="24"/>
  <c r="DJ105" i="24"/>
  <c r="CX105" i="24"/>
  <c r="NP104" i="24"/>
  <c r="KC107" i="24"/>
  <c r="EK104" i="24"/>
  <c r="DM104" i="24"/>
  <c r="DA104" i="24"/>
  <c r="CT107" i="24"/>
  <c r="CS107" i="24"/>
  <c r="CC104" i="24"/>
  <c r="OP103" i="24"/>
  <c r="MT103" i="24"/>
  <c r="QE102" i="24"/>
  <c r="JA107" i="24"/>
  <c r="ET102" i="24"/>
  <c r="DY102" i="24"/>
  <c r="DV102" i="24"/>
  <c r="DP102" i="24"/>
  <c r="CX102" i="24"/>
  <c r="CC102" i="24"/>
  <c r="BN102" i="24"/>
  <c r="PH101" i="24"/>
  <c r="OP101" i="24"/>
  <c r="HT101" i="24"/>
  <c r="HN107" i="24"/>
  <c r="CY107" i="24"/>
  <c r="CE107" i="24"/>
  <c r="CD107" i="24"/>
  <c r="QE100" i="24"/>
  <c r="KZ100" i="24"/>
  <c r="HG100" i="24"/>
  <c r="NT99" i="24"/>
  <c r="EB99" i="24"/>
  <c r="NL98" i="24"/>
  <c r="KS98" i="24"/>
  <c r="HV107" i="24"/>
  <c r="FR98" i="24"/>
  <c r="CL98" i="24"/>
  <c r="BW98" i="24"/>
  <c r="BT98" i="24"/>
  <c r="QB97" i="24"/>
  <c r="PV97" i="24"/>
  <c r="OS97" i="24"/>
  <c r="MW97" i="24"/>
  <c r="KS97" i="24"/>
  <c r="OU107" i="24"/>
  <c r="IJ96" i="24"/>
  <c r="EA107" i="24"/>
  <c r="NP95" i="24"/>
  <c r="ET95" i="24"/>
  <c r="EK95" i="24"/>
  <c r="DY95" i="24"/>
  <c r="DM95" i="24"/>
  <c r="DJ95" i="24"/>
  <c r="BW95" i="24"/>
  <c r="QE94" i="24"/>
  <c r="IW94" i="24"/>
  <c r="GD94" i="24"/>
  <c r="FI94" i="24"/>
  <c r="EN94" i="24"/>
  <c r="OY93" i="24"/>
  <c r="HT93" i="24"/>
  <c r="HA93" i="24"/>
  <c r="EJ107" i="24"/>
  <c r="NL92" i="24"/>
  <c r="MW92" i="24"/>
  <c r="JC92" i="24"/>
  <c r="HT92" i="24"/>
  <c r="DV92" i="24"/>
  <c r="DJ92" i="24"/>
  <c r="CF92" i="24"/>
  <c r="OS91" i="24"/>
  <c r="OP91" i="24"/>
  <c r="IW91" i="24"/>
  <c r="FF91" i="24"/>
  <c r="ET91" i="24"/>
  <c r="DP91" i="24"/>
  <c r="CX91" i="24"/>
  <c r="CF91" i="24"/>
  <c r="OS90" i="24"/>
  <c r="IJ90" i="24"/>
  <c r="IF90" i="24"/>
  <c r="HA90" i="24"/>
  <c r="ER107" i="24"/>
  <c r="EE90" i="24"/>
  <c r="CU90" i="24"/>
  <c r="OP89" i="24"/>
  <c r="NP89" i="24"/>
  <c r="JC89" i="24"/>
  <c r="IJ89" i="24"/>
  <c r="HW89" i="24"/>
  <c r="FF89" i="24"/>
  <c r="EK89" i="24"/>
  <c r="CI89" i="24"/>
  <c r="BU107" i="24"/>
  <c r="PT107" i="24"/>
  <c r="OY88" i="24"/>
  <c r="IM88" i="24"/>
  <c r="IJ88" i="24"/>
  <c r="IF88" i="24"/>
  <c r="HA88" i="24"/>
  <c r="GX88" i="24"/>
  <c r="EK88" i="24"/>
  <c r="DM88" i="24"/>
  <c r="CU88" i="24"/>
  <c r="BQ88" i="24"/>
  <c r="PH87" i="24"/>
  <c r="OP87" i="24"/>
  <c r="NL87" i="24"/>
  <c r="KS87" i="24"/>
  <c r="KN107" i="24"/>
  <c r="JC87" i="24"/>
  <c r="IZ87" i="24"/>
  <c r="EZ87" i="24"/>
  <c r="EM107" i="24"/>
  <c r="EE87" i="24"/>
  <c r="EB87" i="24"/>
  <c r="CR87" i="24"/>
  <c r="BT87" i="24"/>
  <c r="OS86" i="24"/>
  <c r="OP86" i="24"/>
  <c r="NT86" i="24"/>
  <c r="NP86" i="24"/>
  <c r="NL86" i="24"/>
  <c r="DY86" i="24"/>
  <c r="OY85" i="24"/>
  <c r="OP85" i="24"/>
  <c r="NP85" i="24"/>
  <c r="EY107" i="24"/>
  <c r="EB85" i="24"/>
  <c r="DM85" i="24"/>
  <c r="CR85" i="24"/>
  <c r="CL85" i="24"/>
  <c r="BT85" i="24"/>
  <c r="OP84" i="24"/>
  <c r="OM84" i="24"/>
  <c r="NT84" i="24"/>
  <c r="LO84" i="24"/>
  <c r="FC84" i="24"/>
  <c r="EK84" i="24"/>
  <c r="EE84" i="24"/>
  <c r="DG84" i="24"/>
  <c r="CI84" i="24"/>
  <c r="QB83" i="24"/>
  <c r="KP83" i="24"/>
  <c r="HZ83" i="24"/>
  <c r="HK84" i="24"/>
  <c r="HL77" i="24"/>
  <c r="HL74" i="24"/>
  <c r="HL71" i="24"/>
  <c r="GR68" i="24"/>
  <c r="HL67" i="24"/>
  <c r="HL65" i="24"/>
  <c r="HL64" i="24"/>
  <c r="HL62" i="24"/>
  <c r="ND61" i="24"/>
  <c r="HL61" i="24"/>
  <c r="HL60" i="24"/>
  <c r="PP89" i="24"/>
  <c r="PP117" i="24"/>
  <c r="HL59" i="24"/>
  <c r="HL57" i="24"/>
  <c r="HL53" i="24"/>
  <c r="HL47" i="24"/>
  <c r="HL46" i="24"/>
  <c r="HL45" i="24"/>
  <c r="HL41" i="24"/>
  <c r="ND40" i="24"/>
  <c r="HL37" i="24"/>
  <c r="HL27" i="24"/>
  <c r="ND26" i="24"/>
  <c r="HL26" i="24"/>
  <c r="HL25" i="24"/>
  <c r="HL24" i="24"/>
  <c r="HL21" i="24"/>
  <c r="GR21" i="24"/>
  <c r="HL20" i="24"/>
  <c r="MY79" i="24"/>
  <c r="HK83" i="24"/>
  <c r="GR16" i="24"/>
  <c r="HL15" i="24"/>
  <c r="PJ135" i="24"/>
  <c r="PK129" i="24"/>
  <c r="PK111" i="24"/>
  <c r="PK124" i="24"/>
  <c r="PK113" i="24"/>
  <c r="PN112" i="24"/>
  <c r="PN130" i="24"/>
  <c r="PN126" i="24"/>
  <c r="PB99" i="24"/>
  <c r="PB102" i="24"/>
  <c r="PN119" i="24"/>
  <c r="PO105" i="24"/>
  <c r="PO103" i="24"/>
  <c r="PP98" i="24"/>
  <c r="PQ94" i="24"/>
  <c r="PS94" i="24" s="1"/>
  <c r="PQ88" i="24"/>
  <c r="PS88" i="24" s="1"/>
  <c r="PP103" i="24"/>
  <c r="PO98" i="24"/>
  <c r="PQ96" i="24"/>
  <c r="PS96" i="24" s="1"/>
  <c r="PP94" i="24"/>
  <c r="PP88" i="24"/>
  <c r="PQ87" i="24"/>
  <c r="PS87" i="24" s="1"/>
  <c r="PQ86" i="24"/>
  <c r="PS86" i="24" s="1"/>
  <c r="PQ85" i="24"/>
  <c r="PS85" i="24" s="1"/>
  <c r="PP96" i="24"/>
  <c r="PQ95" i="24"/>
  <c r="PS95" i="24" s="1"/>
  <c r="PO94" i="24"/>
  <c r="PO88" i="24"/>
  <c r="PP87" i="24"/>
  <c r="PP86" i="24"/>
  <c r="PP85" i="24"/>
  <c r="PO97" i="24"/>
  <c r="PQ101" i="24"/>
  <c r="PS101" i="24" s="1"/>
  <c r="PQ99" i="24"/>
  <c r="PS99" i="24" s="1"/>
  <c r="PO96" i="24"/>
  <c r="PP95" i="24"/>
  <c r="PQ93" i="24"/>
  <c r="PS93" i="24" s="1"/>
  <c r="PO87" i="24"/>
  <c r="PO86" i="24"/>
  <c r="PO102" i="24"/>
  <c r="PP101" i="24"/>
  <c r="PP99" i="24"/>
  <c r="PO95" i="24"/>
  <c r="PP93" i="24"/>
  <c r="PQ106" i="24"/>
  <c r="PS106" i="24" s="1"/>
  <c r="PO101" i="24"/>
  <c r="PO99" i="24"/>
  <c r="PO93" i="24"/>
  <c r="PQ92" i="24"/>
  <c r="PS92" i="24" s="1"/>
  <c r="PQ91" i="24"/>
  <c r="PS91" i="24" s="1"/>
  <c r="PQ98" i="24"/>
  <c r="PS98" i="24" s="1"/>
  <c r="PP106" i="24"/>
  <c r="PQ104" i="24"/>
  <c r="PS104" i="24" s="1"/>
  <c r="PQ100" i="24"/>
  <c r="PS100" i="24" s="1"/>
  <c r="PP92" i="24"/>
  <c r="PP91" i="24"/>
  <c r="PQ90" i="24"/>
  <c r="PS90" i="24" s="1"/>
  <c r="PP105" i="24"/>
  <c r="PO106" i="24"/>
  <c r="PP104" i="24"/>
  <c r="PP100" i="24"/>
  <c r="PO92" i="24"/>
  <c r="PO91" i="24"/>
  <c r="PP90" i="24"/>
  <c r="PO104" i="24"/>
  <c r="PO100" i="24"/>
  <c r="PO90" i="24"/>
  <c r="PQ89" i="24"/>
  <c r="PS89" i="24" s="1"/>
  <c r="PQ102" i="24"/>
  <c r="PS102" i="24" s="1"/>
  <c r="PQ97" i="24"/>
  <c r="PS97" i="24" s="1"/>
  <c r="PP132" i="24"/>
  <c r="PQ130" i="24"/>
  <c r="PS130" i="24" s="1"/>
  <c r="PO129" i="24"/>
  <c r="PQ128" i="24"/>
  <c r="PS128" i="24" s="1"/>
  <c r="PQ125" i="24"/>
  <c r="PS125" i="24" s="1"/>
  <c r="PP120" i="24"/>
  <c r="PO114" i="24"/>
  <c r="PQ134" i="24"/>
  <c r="PS134" i="24" s="1"/>
  <c r="PQ133" i="24"/>
  <c r="PS133" i="24" s="1"/>
  <c r="PO132" i="24"/>
  <c r="PP130" i="24"/>
  <c r="PP128" i="24"/>
  <c r="PP125" i="24"/>
  <c r="PQ123" i="24"/>
  <c r="PS123" i="24" s="1"/>
  <c r="PO120" i="24"/>
  <c r="PQ118" i="24"/>
  <c r="PS118" i="24" s="1"/>
  <c r="PP134" i="24"/>
  <c r="PP133" i="24"/>
  <c r="PO130" i="24"/>
  <c r="PO128" i="24"/>
  <c r="PO125" i="24"/>
  <c r="PP123" i="24"/>
  <c r="PP118" i="24"/>
  <c r="PQ115" i="24"/>
  <c r="PS115" i="24" s="1"/>
  <c r="PO134" i="24"/>
  <c r="PO133" i="24"/>
  <c r="PQ126" i="24"/>
  <c r="PS126" i="24" s="1"/>
  <c r="PO123" i="24"/>
  <c r="PQ121" i="24"/>
  <c r="PS121" i="24" s="1"/>
  <c r="PO118" i="24"/>
  <c r="PP115" i="24"/>
  <c r="PQ113" i="24"/>
  <c r="PS113" i="24" s="1"/>
  <c r="PQ111" i="24"/>
  <c r="PS111" i="24" s="1"/>
  <c r="PP126" i="24"/>
  <c r="PP121" i="24"/>
  <c r="PO115" i="24"/>
  <c r="PP113" i="24"/>
  <c r="PP111" i="24"/>
  <c r="PO126" i="24"/>
  <c r="PO121" i="24"/>
  <c r="PQ119" i="24"/>
  <c r="PS119" i="24" s="1"/>
  <c r="PO113" i="24"/>
  <c r="PO111" i="24"/>
  <c r="PQ131" i="24"/>
  <c r="PS131" i="24" s="1"/>
  <c r="PQ127" i="24"/>
  <c r="PS127" i="24" s="1"/>
  <c r="PQ124" i="24"/>
  <c r="PS124" i="24" s="1"/>
  <c r="PP119" i="24"/>
  <c r="PQ116" i="24"/>
  <c r="PS116" i="24" s="1"/>
  <c r="PQ112" i="24"/>
  <c r="PS112" i="24" s="1"/>
  <c r="PP131" i="24"/>
  <c r="PP127" i="24"/>
  <c r="PP124" i="24"/>
  <c r="PO119" i="24"/>
  <c r="PP116" i="24"/>
  <c r="PP112" i="24"/>
  <c r="PO131" i="24"/>
  <c r="PO127" i="24"/>
  <c r="PO124" i="24"/>
  <c r="PQ122" i="24"/>
  <c r="PS122" i="24" s="1"/>
  <c r="PQ117" i="24"/>
  <c r="PS117" i="24" s="1"/>
  <c r="PO116" i="24"/>
  <c r="PO112" i="24"/>
  <c r="PP122" i="24"/>
  <c r="PB106" i="24"/>
  <c r="PB124" i="24"/>
  <c r="PB88" i="24"/>
  <c r="PA135" i="24"/>
  <c r="PB111" i="24"/>
  <c r="PB117" i="24"/>
  <c r="PB105" i="24"/>
  <c r="PB97" i="24"/>
  <c r="PB94" i="24"/>
  <c r="PB119" i="24"/>
  <c r="PB100" i="24"/>
  <c r="PB92" i="24"/>
  <c r="PB91" i="24"/>
  <c r="PB85" i="24"/>
  <c r="PB89" i="24"/>
  <c r="PB133" i="24"/>
  <c r="PB130" i="24"/>
  <c r="OZ107" i="24"/>
  <c r="CE135" i="24"/>
  <c r="HA134" i="24"/>
  <c r="PC135" i="24"/>
  <c r="MO135" i="24"/>
  <c r="KA135" i="24"/>
  <c r="JQ135" i="24"/>
  <c r="GB135" i="24"/>
  <c r="FI87" i="24"/>
  <c r="FH107" i="24"/>
  <c r="LH135" i="24"/>
  <c r="IB135" i="24"/>
  <c r="FU134" i="24"/>
  <c r="NS135" i="24"/>
  <c r="KX135" i="24"/>
  <c r="IY135" i="24"/>
  <c r="MP135" i="24"/>
  <c r="JZ135" i="24"/>
  <c r="QC135" i="24"/>
  <c r="LQ135" i="24"/>
  <c r="BJ135" i="24"/>
  <c r="OM134" i="24"/>
  <c r="LG135" i="24"/>
  <c r="IU135" i="24"/>
  <c r="HC135" i="24"/>
  <c r="DG134" i="24"/>
  <c r="PX135" i="24"/>
  <c r="PK133" i="24"/>
  <c r="LM135" i="24"/>
  <c r="EO135" i="24"/>
  <c r="CX133" i="24"/>
  <c r="LR132" i="24"/>
  <c r="IM132" i="24"/>
  <c r="GV135" i="24"/>
  <c r="ET132" i="24"/>
  <c r="BT132" i="24"/>
  <c r="HA131" i="24"/>
  <c r="CI131" i="24"/>
  <c r="PE130" i="24"/>
  <c r="OM130" i="24"/>
  <c r="KP130" i="24"/>
  <c r="DG130" i="24"/>
  <c r="BW130" i="24"/>
  <c r="PV129" i="24"/>
  <c r="PH129" i="24"/>
  <c r="MT129" i="24"/>
  <c r="IF129" i="24"/>
  <c r="DP129" i="24"/>
  <c r="CX129" i="24"/>
  <c r="DA128" i="24"/>
  <c r="KP127" i="24"/>
  <c r="DG127" i="24"/>
  <c r="PH126" i="24"/>
  <c r="OP126" i="24"/>
  <c r="NL126" i="24"/>
  <c r="MT126" i="24"/>
  <c r="KS126" i="24"/>
  <c r="FC126" i="24"/>
  <c r="EK126" i="24"/>
  <c r="DG126" i="24"/>
  <c r="OP125" i="24"/>
  <c r="MB125" i="24"/>
  <c r="FC121" i="24"/>
  <c r="BW118" i="24"/>
  <c r="DG90" i="24"/>
  <c r="DF107" i="24"/>
  <c r="EF104" i="24"/>
  <c r="EG104" i="24"/>
  <c r="EF106" i="24"/>
  <c r="EF103" i="24"/>
  <c r="EG106" i="24"/>
  <c r="EF100" i="24"/>
  <c r="EF102" i="24"/>
  <c r="EG103" i="24"/>
  <c r="EG100" i="24"/>
  <c r="EG102" i="24"/>
  <c r="EF99" i="24"/>
  <c r="EF101" i="24"/>
  <c r="EG99" i="24"/>
  <c r="EG101" i="24"/>
  <c r="EF105" i="24"/>
  <c r="EG105" i="24"/>
  <c r="OP133" i="24"/>
  <c r="HG133" i="24"/>
  <c r="JK135" i="24"/>
  <c r="FC134" i="24"/>
  <c r="CR134" i="24"/>
  <c r="MH135" i="24"/>
  <c r="KG135" i="24"/>
  <c r="JJ135" i="24"/>
  <c r="OZ135" i="24"/>
  <c r="FW135" i="24"/>
  <c r="DN135" i="24"/>
  <c r="QI135" i="24"/>
  <c r="MM135" i="24"/>
  <c r="LU134" i="24"/>
  <c r="IQ135" i="24"/>
  <c r="PG135" i="24"/>
  <c r="OQ135" i="24"/>
  <c r="CU133" i="24"/>
  <c r="JC132" i="24"/>
  <c r="DA132" i="24"/>
  <c r="MN135" i="24"/>
  <c r="LF135" i="24"/>
  <c r="KS129" i="24"/>
  <c r="DM129" i="24"/>
  <c r="GX128" i="24"/>
  <c r="HA127" i="24"/>
  <c r="EQ123" i="24"/>
  <c r="KP121" i="24"/>
  <c r="PY114" i="24"/>
  <c r="PH114" i="24"/>
  <c r="HD95" i="24"/>
  <c r="HC107" i="24"/>
  <c r="CU129" i="24"/>
  <c r="GD127" i="24"/>
  <c r="BT127" i="24"/>
  <c r="MT133" i="24"/>
  <c r="OV132" i="24"/>
  <c r="CI132" i="24"/>
  <c r="BT130" i="24"/>
  <c r="OY134" i="24"/>
  <c r="EM135" i="24"/>
  <c r="DA130" i="24"/>
  <c r="CI130" i="24"/>
  <c r="PB129" i="24"/>
  <c r="KP129" i="24"/>
  <c r="HZ129" i="24"/>
  <c r="BN129" i="24"/>
  <c r="EQ128" i="24"/>
  <c r="DM128" i="24"/>
  <c r="QB127" i="24"/>
  <c r="HT127" i="24"/>
  <c r="DA127" i="24"/>
  <c r="PB126" i="24"/>
  <c r="HT125" i="24"/>
  <c r="FI125" i="24"/>
  <c r="CX125" i="24"/>
  <c r="PN124" i="24"/>
  <c r="BK116" i="24"/>
  <c r="KS115" i="24"/>
  <c r="BM135" i="24"/>
  <c r="PR135" i="24"/>
  <c r="QE134" i="24"/>
  <c r="KI135" i="24"/>
  <c r="JS135" i="24"/>
  <c r="GD134" i="24"/>
  <c r="KP133" i="24"/>
  <c r="JY135" i="24"/>
  <c r="JI135" i="24"/>
  <c r="FR133" i="24"/>
  <c r="DG133" i="24"/>
  <c r="QB132" i="24"/>
  <c r="MS135" i="24"/>
  <c r="MD135" i="24"/>
  <c r="LL135" i="24"/>
  <c r="IV135" i="24"/>
  <c r="FU132" i="24"/>
  <c r="EN132" i="24"/>
  <c r="CF132" i="24"/>
  <c r="QE131" i="24"/>
  <c r="PN131" i="24"/>
  <c r="JC131" i="24"/>
  <c r="IJ131" i="24"/>
  <c r="EN131" i="24"/>
  <c r="DI135" i="24"/>
  <c r="CU131" i="24"/>
  <c r="OV130" i="24"/>
  <c r="LR130" i="24"/>
  <c r="FI130" i="24"/>
  <c r="CX130" i="24"/>
  <c r="CF130" i="24"/>
  <c r="BQ130" i="24"/>
  <c r="HD129" i="24"/>
  <c r="DG129" i="24"/>
  <c r="FX128" i="24"/>
  <c r="BK128" i="24"/>
  <c r="KZ127" i="24"/>
  <c r="CX127" i="24"/>
  <c r="CI127" i="24"/>
  <c r="HW126" i="24"/>
  <c r="BQ126" i="24"/>
  <c r="EQ124" i="24"/>
  <c r="CX124" i="24"/>
  <c r="CF124" i="24"/>
  <c r="QE123" i="24"/>
  <c r="PN123" i="24"/>
  <c r="OV123" i="24"/>
  <c r="OM122" i="24"/>
  <c r="KP122" i="24"/>
  <c r="BW119" i="24"/>
  <c r="CR133" i="24"/>
  <c r="NK135" i="24"/>
  <c r="KC135" i="24"/>
  <c r="JM135" i="24"/>
  <c r="GI135" i="24"/>
  <c r="GX122" i="24"/>
  <c r="PN132" i="24"/>
  <c r="FX132" i="24"/>
  <c r="IM131" i="24"/>
  <c r="EQ131" i="24"/>
  <c r="LU130" i="24"/>
  <c r="HU135" i="24"/>
  <c r="IZ132" i="24"/>
  <c r="IF132" i="24"/>
  <c r="MR135" i="24"/>
  <c r="FB135" i="24"/>
  <c r="OK135" i="24"/>
  <c r="IX135" i="24"/>
  <c r="OS134" i="24"/>
  <c r="IJ134" i="24"/>
  <c r="DM134" i="24"/>
  <c r="FO133" i="24"/>
  <c r="OP132" i="24"/>
  <c r="MB132" i="24"/>
  <c r="LJ135" i="24"/>
  <c r="KS132" i="24"/>
  <c r="GJ132" i="24"/>
  <c r="CA135" i="24"/>
  <c r="NT131" i="24"/>
  <c r="IF131" i="24"/>
  <c r="GM131" i="24"/>
  <c r="FC131" i="24"/>
  <c r="EK131" i="24"/>
  <c r="DF135" i="24"/>
  <c r="QB130" i="24"/>
  <c r="LO130" i="24"/>
  <c r="HA129" i="24"/>
  <c r="EZ129" i="24"/>
  <c r="QB128" i="24"/>
  <c r="PK128" i="24"/>
  <c r="OS128" i="24"/>
  <c r="MW128" i="24"/>
  <c r="IF128" i="24"/>
  <c r="GM128" i="24"/>
  <c r="EK128" i="24"/>
  <c r="PH127" i="24"/>
  <c r="OP127" i="24"/>
  <c r="MT127" i="24"/>
  <c r="FF127" i="24"/>
  <c r="CF127" i="24"/>
  <c r="HT126" i="24"/>
  <c r="ET126" i="24"/>
  <c r="PN125" i="24"/>
  <c r="GM125" i="24"/>
  <c r="CC125" i="24"/>
  <c r="BK125" i="24"/>
  <c r="FX124" i="24"/>
  <c r="BK124" i="24"/>
  <c r="OS123" i="24"/>
  <c r="FG135" i="24"/>
  <c r="NT132" i="24"/>
  <c r="BQ132" i="24"/>
  <c r="GX130" i="24"/>
  <c r="FE135" i="24"/>
  <c r="PE133" i="24"/>
  <c r="HY135" i="24"/>
  <c r="OI135" i="24"/>
  <c r="GY135" i="24"/>
  <c r="ER135" i="24"/>
  <c r="BU135" i="24"/>
  <c r="MT134" i="24"/>
  <c r="IZ134" i="24"/>
  <c r="QD135" i="24"/>
  <c r="PD135" i="24"/>
  <c r="NI135" i="24"/>
  <c r="IW131" i="24"/>
  <c r="EY135" i="24"/>
  <c r="NT129" i="24"/>
  <c r="JC129" i="24"/>
  <c r="OM127" i="24"/>
  <c r="QB126" i="24"/>
  <c r="FU124" i="24"/>
  <c r="CL123" i="24"/>
  <c r="FX121" i="24"/>
  <c r="OP116" i="24"/>
  <c r="LU131" i="24"/>
  <c r="PL135" i="24"/>
  <c r="PY134" i="24"/>
  <c r="MB134" i="24"/>
  <c r="IE135" i="24"/>
  <c r="JB135" i="24"/>
  <c r="HS135" i="24"/>
  <c r="GC135" i="24"/>
  <c r="HA132" i="24"/>
  <c r="MT131" i="24"/>
  <c r="KS130" i="24"/>
  <c r="IW117" i="24"/>
  <c r="BW117" i="24"/>
  <c r="DG114" i="24"/>
  <c r="OX135" i="24"/>
  <c r="HF135" i="24"/>
  <c r="KH135" i="24"/>
  <c r="JR135" i="24"/>
  <c r="PY129" i="24"/>
  <c r="IZ129" i="24"/>
  <c r="IJ129" i="24"/>
  <c r="ET129" i="24"/>
  <c r="CL129" i="24"/>
  <c r="IW127" i="24"/>
  <c r="FC127" i="24"/>
  <c r="FF126" i="24"/>
  <c r="OS125" i="24"/>
  <c r="KS125" i="24"/>
  <c r="IC125" i="24"/>
  <c r="HD125" i="24"/>
  <c r="FR125" i="24"/>
  <c r="EK125" i="24"/>
  <c r="DG125" i="24"/>
  <c r="PE124" i="24"/>
  <c r="FO123" i="24"/>
  <c r="OY122" i="24"/>
  <c r="LR122" i="24"/>
  <c r="MW121" i="24"/>
  <c r="OP117" i="24"/>
  <c r="HG114" i="24"/>
  <c r="DY106" i="24"/>
  <c r="MW126" i="24"/>
  <c r="IF126" i="24"/>
  <c r="NT125" i="24"/>
  <c r="MW125" i="24"/>
  <c r="KZ125" i="24"/>
  <c r="FF125" i="24"/>
  <c r="DM125" i="24"/>
  <c r="LR124" i="24"/>
  <c r="HT124" i="24"/>
  <c r="FI124" i="24"/>
  <c r="BQ124" i="24"/>
  <c r="LR123" i="24"/>
  <c r="KZ123" i="24"/>
  <c r="JC123" i="24"/>
  <c r="DP123" i="24"/>
  <c r="HZ122" i="24"/>
  <c r="FR122" i="24"/>
  <c r="EZ122" i="24"/>
  <c r="DG122" i="24"/>
  <c r="NP121" i="24"/>
  <c r="KS121" i="24"/>
  <c r="LR120" i="24"/>
  <c r="FI120" i="24"/>
  <c r="DP120" i="24"/>
  <c r="CI120" i="24"/>
  <c r="BQ120" i="24"/>
  <c r="LU119" i="24"/>
  <c r="HT119" i="24"/>
  <c r="FI119" i="24"/>
  <c r="EQ119" i="24"/>
  <c r="CX119" i="24"/>
  <c r="PE118" i="24"/>
  <c r="OM118" i="24"/>
  <c r="HW118" i="24"/>
  <c r="PV117" i="24"/>
  <c r="CL117" i="24"/>
  <c r="MB116" i="24"/>
  <c r="HD116" i="24"/>
  <c r="EN116" i="24"/>
  <c r="DJ116" i="24"/>
  <c r="CR116" i="24"/>
  <c r="HZ115" i="24"/>
  <c r="HD115" i="24"/>
  <c r="FR115" i="24"/>
  <c r="PV114" i="24"/>
  <c r="PV113" i="24"/>
  <c r="DJ113" i="24"/>
  <c r="BT113" i="24"/>
  <c r="PA107" i="24"/>
  <c r="EQ106" i="24"/>
  <c r="OI107" i="24"/>
  <c r="DG103" i="24"/>
  <c r="HG91" i="24"/>
  <c r="IA107" i="24"/>
  <c r="GJ90" i="24"/>
  <c r="CX123" i="24"/>
  <c r="HW122" i="24"/>
  <c r="EN121" i="24"/>
  <c r="DM120" i="24"/>
  <c r="FF119" i="24"/>
  <c r="LU118" i="24"/>
  <c r="ET118" i="24"/>
  <c r="FO117" i="24"/>
  <c r="DG116" i="24"/>
  <c r="BW116" i="24"/>
  <c r="PV115" i="24"/>
  <c r="GG115" i="24"/>
  <c r="KZ111" i="24"/>
  <c r="FI111" i="24"/>
  <c r="FU105" i="24"/>
  <c r="DX107" i="24"/>
  <c r="HG120" i="24"/>
  <c r="BN120" i="24"/>
  <c r="HA117" i="24"/>
  <c r="JC112" i="24"/>
  <c r="GD112" i="24"/>
  <c r="ET112" i="24"/>
  <c r="LO111" i="24"/>
  <c r="IF105" i="24"/>
  <c r="NP101" i="24"/>
  <c r="NN107" i="24"/>
  <c r="JM107" i="24"/>
  <c r="GV107" i="24"/>
  <c r="FF100" i="24"/>
  <c r="PE92" i="24"/>
  <c r="OM92" i="24"/>
  <c r="MP107" i="24"/>
  <c r="KO107" i="24"/>
  <c r="JZ107" i="24"/>
  <c r="HT102" i="24"/>
  <c r="HS107" i="24"/>
  <c r="IJ100" i="24"/>
  <c r="II107" i="24"/>
  <c r="EI107" i="24"/>
  <c r="GK107" i="24"/>
  <c r="EX107" i="24"/>
  <c r="DG97" i="24"/>
  <c r="DE107" i="24"/>
  <c r="CI96" i="24"/>
  <c r="CH107" i="24"/>
  <c r="BN96" i="24"/>
  <c r="BM107" i="24"/>
  <c r="QI107" i="24"/>
  <c r="OK107" i="24"/>
  <c r="JW107" i="24"/>
  <c r="OL107" i="24"/>
  <c r="MO107" i="24"/>
  <c r="CU123" i="24"/>
  <c r="PN122" i="24"/>
  <c r="IJ122" i="24"/>
  <c r="ET122" i="24"/>
  <c r="OM121" i="24"/>
  <c r="EK121" i="24"/>
  <c r="GM120" i="24"/>
  <c r="DJ120" i="24"/>
  <c r="BK120" i="24"/>
  <c r="QB119" i="24"/>
  <c r="PK119" i="24"/>
  <c r="LO119" i="24"/>
  <c r="IZ119" i="24"/>
  <c r="GM119" i="24"/>
  <c r="FU119" i="24"/>
  <c r="FC119" i="24"/>
  <c r="EK119" i="24"/>
  <c r="BQ119" i="24"/>
  <c r="DM118" i="24"/>
  <c r="IM117" i="24"/>
  <c r="GD117" i="24"/>
  <c r="ET117" i="24"/>
  <c r="CX117" i="24"/>
  <c r="CF117" i="24"/>
  <c r="OY116" i="24"/>
  <c r="GG116" i="24"/>
  <c r="FO116" i="24"/>
  <c r="CL116" i="24"/>
  <c r="BT116" i="24"/>
  <c r="PB115" i="24"/>
  <c r="OJ115" i="24"/>
  <c r="LU115" i="24"/>
  <c r="IM115" i="24"/>
  <c r="GD115" i="24"/>
  <c r="DP115" i="24"/>
  <c r="OJ114" i="24"/>
  <c r="GX114" i="24"/>
  <c r="CX114" i="24"/>
  <c r="OY113" i="24"/>
  <c r="LR113" i="24"/>
  <c r="GD113" i="24"/>
  <c r="ET113" i="24"/>
  <c r="CX112" i="24"/>
  <c r="IJ102" i="24"/>
  <c r="FC99" i="24"/>
  <c r="FB107" i="24"/>
  <c r="ON107" i="24"/>
  <c r="MT97" i="24"/>
  <c r="MR107" i="24"/>
  <c r="MW96" i="24"/>
  <c r="MV107" i="24"/>
  <c r="LM107" i="24"/>
  <c r="KE107" i="24"/>
  <c r="JO107" i="24"/>
  <c r="IF96" i="24"/>
  <c r="OP104" i="24"/>
  <c r="OO107" i="24"/>
  <c r="PC107" i="24"/>
  <c r="NO107" i="24"/>
  <c r="MU107" i="24"/>
  <c r="IW99" i="24"/>
  <c r="IV107" i="24"/>
  <c r="PR107" i="24"/>
  <c r="OS94" i="24"/>
  <c r="OR107" i="24"/>
  <c r="FA107" i="24"/>
  <c r="DH107" i="24"/>
  <c r="CJ107" i="24"/>
  <c r="LP107" i="24"/>
  <c r="KY107" i="24"/>
  <c r="IJ93" i="24"/>
  <c r="IH107" i="24"/>
  <c r="KP125" i="24"/>
  <c r="GG125" i="24"/>
  <c r="CL125" i="24"/>
  <c r="BW125" i="24"/>
  <c r="MB124" i="24"/>
  <c r="IW124" i="24"/>
  <c r="IC124" i="24"/>
  <c r="CR124" i="24"/>
  <c r="PH123" i="24"/>
  <c r="OP123" i="24"/>
  <c r="DG123" i="24"/>
  <c r="CC123" i="24"/>
  <c r="PK122" i="24"/>
  <c r="OS122" i="24"/>
  <c r="CX122" i="24"/>
  <c r="PB121" i="24"/>
  <c r="OJ121" i="24"/>
  <c r="HZ120" i="24"/>
  <c r="FR120" i="24"/>
  <c r="EZ120" i="24"/>
  <c r="PY119" i="24"/>
  <c r="PH119" i="24"/>
  <c r="HD119" i="24"/>
  <c r="CC119" i="24"/>
  <c r="BN119" i="24"/>
  <c r="PN118" i="24"/>
  <c r="OV118" i="24"/>
  <c r="NT118" i="24"/>
  <c r="MW118" i="24"/>
  <c r="IF118" i="24"/>
  <c r="CC118" i="24"/>
  <c r="PN117" i="24"/>
  <c r="EQ117" i="24"/>
  <c r="CU117" i="24"/>
  <c r="JC116" i="24"/>
  <c r="DA116" i="24"/>
  <c r="BQ116" i="24"/>
  <c r="IJ115" i="24"/>
  <c r="EQ115" i="24"/>
  <c r="JC114" i="24"/>
  <c r="FI114" i="24"/>
  <c r="EQ114" i="24"/>
  <c r="CF114" i="24"/>
  <c r="QE113" i="24"/>
  <c r="OV113" i="24"/>
  <c r="FI113" i="24"/>
  <c r="EQ113" i="24"/>
  <c r="KZ102" i="24"/>
  <c r="PU107" i="24"/>
  <c r="HD124" i="24"/>
  <c r="FR124" i="24"/>
  <c r="EZ124" i="24"/>
  <c r="LR117" i="24"/>
  <c r="JC117" i="24"/>
  <c r="IJ117" i="24"/>
  <c r="QE114" i="24"/>
  <c r="PN114" i="24"/>
  <c r="FF114" i="24"/>
  <c r="BN114" i="24"/>
  <c r="IJ113" i="24"/>
  <c r="FX113" i="24"/>
  <c r="DA113" i="24"/>
  <c r="CP107" i="24"/>
  <c r="IW103" i="24"/>
  <c r="IC103" i="24"/>
  <c r="HG103" i="24"/>
  <c r="PV99" i="24"/>
  <c r="HA98" i="24"/>
  <c r="GG98" i="24"/>
  <c r="EQ98" i="24"/>
  <c r="DA126" i="24"/>
  <c r="CL126" i="24"/>
  <c r="HW125" i="24"/>
  <c r="GD125" i="24"/>
  <c r="DA125" i="24"/>
  <c r="HZ124" i="24"/>
  <c r="PV123" i="24"/>
  <c r="OM123" i="24"/>
  <c r="MT122" i="24"/>
  <c r="IW122" i="24"/>
  <c r="HG122" i="24"/>
  <c r="FF122" i="24"/>
  <c r="BN122" i="24"/>
  <c r="QB121" i="24"/>
  <c r="HT121" i="24"/>
  <c r="CL121" i="24"/>
  <c r="GG120" i="24"/>
  <c r="FO120" i="24"/>
  <c r="BW120" i="24"/>
  <c r="NL119" i="24"/>
  <c r="MB119" i="24"/>
  <c r="HZ119" i="24"/>
  <c r="HA119" i="24"/>
  <c r="GG119" i="24"/>
  <c r="EK118" i="24"/>
  <c r="DG118" i="24"/>
  <c r="QB117" i="24"/>
  <c r="PK117" i="24"/>
  <c r="NT117" i="24"/>
  <c r="KZ117" i="24"/>
  <c r="EN117" i="24"/>
  <c r="DJ117" i="24"/>
  <c r="QB116" i="24"/>
  <c r="PK116" i="24"/>
  <c r="NT116" i="24"/>
  <c r="LO116" i="24"/>
  <c r="DP116" i="24"/>
  <c r="CX116" i="24"/>
  <c r="CF116" i="24"/>
  <c r="BN116" i="24"/>
  <c r="FF115" i="24"/>
  <c r="CC115" i="24"/>
  <c r="QB114" i="24"/>
  <c r="OV114" i="24"/>
  <c r="IF114" i="24"/>
  <c r="CC114" i="24"/>
  <c r="NP113" i="24"/>
  <c r="QC107" i="24"/>
  <c r="BW103" i="24"/>
  <c r="BV107" i="24"/>
  <c r="PH102" i="24"/>
  <c r="PG107" i="24"/>
  <c r="HW98" i="24"/>
  <c r="HU107" i="24"/>
  <c r="GE107" i="24"/>
  <c r="DU107" i="24"/>
  <c r="GD120" i="24"/>
  <c r="PY118" i="24"/>
  <c r="MB118" i="24"/>
  <c r="EZ118" i="24"/>
  <c r="CU116" i="24"/>
  <c r="QB115" i="24"/>
  <c r="IW115" i="24"/>
  <c r="FU115" i="24"/>
  <c r="EK115" i="24"/>
  <c r="BK115" i="24"/>
  <c r="IW114" i="24"/>
  <c r="MT113" i="24"/>
  <c r="IW113" i="24"/>
  <c r="MQ103" i="24"/>
  <c r="PW107" i="24"/>
  <c r="DG102" i="24"/>
  <c r="FF101" i="24"/>
  <c r="EK101" i="24"/>
  <c r="DG100" i="24"/>
  <c r="CX111" i="24"/>
  <c r="ML107" i="24"/>
  <c r="LU106" i="24"/>
  <c r="FI106" i="24"/>
  <c r="IW105" i="24"/>
  <c r="CL105" i="24"/>
  <c r="LO100" i="24"/>
  <c r="BR107" i="24"/>
  <c r="DV98" i="24"/>
  <c r="DA98" i="24"/>
  <c r="OM97" i="24"/>
  <c r="MQ97" i="24"/>
  <c r="KP97" i="24"/>
  <c r="GM105" i="24"/>
  <c r="EZ105" i="24"/>
  <c r="OM104" i="24"/>
  <c r="HX107" i="24"/>
  <c r="MW102" i="24"/>
  <c r="PB101" i="24"/>
  <c r="NT98" i="24"/>
  <c r="GD98" i="24"/>
  <c r="EN98" i="24"/>
  <c r="NP96" i="24"/>
  <c r="CI94" i="24"/>
  <c r="BN94" i="24"/>
  <c r="DJ89" i="24"/>
  <c r="FV107" i="24"/>
  <c r="FD107" i="24"/>
  <c r="NL105" i="24"/>
  <c r="EE105" i="24"/>
  <c r="CI102" i="24"/>
  <c r="PY100" i="24"/>
  <c r="GG97" i="24"/>
  <c r="EQ97" i="24"/>
  <c r="BT91" i="24"/>
  <c r="OM90" i="24"/>
  <c r="GJ113" i="24"/>
  <c r="IC112" i="24"/>
  <c r="DJ112" i="24"/>
  <c r="CU112" i="24"/>
  <c r="QE111" i="24"/>
  <c r="PN111" i="24"/>
  <c r="OV111" i="24"/>
  <c r="NT111" i="24"/>
  <c r="IW111" i="24"/>
  <c r="LO106" i="24"/>
  <c r="IF106" i="24"/>
  <c r="FC106" i="24"/>
  <c r="DA106" i="24"/>
  <c r="EB105" i="24"/>
  <c r="CF105" i="24"/>
  <c r="OX107" i="24"/>
  <c r="HW104" i="24"/>
  <c r="DA103" i="24"/>
  <c r="NL102" i="24"/>
  <c r="KS102" i="24"/>
  <c r="OY101" i="24"/>
  <c r="EZ101" i="24"/>
  <c r="PV100" i="24"/>
  <c r="PD107" i="24"/>
  <c r="FF98" i="24"/>
  <c r="MT94" i="24"/>
  <c r="KS94" i="24"/>
  <c r="PY112" i="24"/>
  <c r="MB112" i="24"/>
  <c r="CR112" i="24"/>
  <c r="QB106" i="24"/>
  <c r="OT107" i="24"/>
  <c r="NR107" i="24"/>
  <c r="IX107" i="24"/>
  <c r="CF106" i="24"/>
  <c r="OJ105" i="24"/>
  <c r="HW105" i="24"/>
  <c r="GG105" i="24"/>
  <c r="DM105" i="24"/>
  <c r="IM104" i="24"/>
  <c r="QE103" i="24"/>
  <c r="IM103" i="24"/>
  <c r="HT103" i="24"/>
  <c r="KP102" i="24"/>
  <c r="HG102" i="24"/>
  <c r="EZ102" i="24"/>
  <c r="OV101" i="24"/>
  <c r="LU101" i="24"/>
  <c r="HD101" i="24"/>
  <c r="GJ101" i="24"/>
  <c r="ET101" i="24"/>
  <c r="DJ101" i="24"/>
  <c r="CQ107" i="24"/>
  <c r="BS107" i="24"/>
  <c r="KP100" i="24"/>
  <c r="HZ100" i="24"/>
  <c r="GJ100" i="24"/>
  <c r="FO100" i="24"/>
  <c r="OP98" i="24"/>
  <c r="MT98" i="24"/>
  <c r="FC98" i="24"/>
  <c r="DM98" i="24"/>
  <c r="OV97" i="24"/>
  <c r="HA97" i="24"/>
  <c r="PV96" i="24"/>
  <c r="CI92" i="24"/>
  <c r="KD107" i="24"/>
  <c r="JN107" i="24"/>
  <c r="DN107" i="24"/>
  <c r="NF107" i="24"/>
  <c r="LT107" i="24"/>
  <c r="KL107" i="24"/>
  <c r="JV107" i="24"/>
  <c r="GB107" i="24"/>
  <c r="EL107" i="24"/>
  <c r="DT107" i="24"/>
  <c r="CG107" i="24"/>
  <c r="BL107" i="24"/>
  <c r="DL107" i="24"/>
  <c r="DA95" i="24"/>
  <c r="BQ91" i="24"/>
  <c r="IC89" i="24"/>
  <c r="PB113" i="24"/>
  <c r="OJ113" i="24"/>
  <c r="HA113" i="24"/>
  <c r="PV112" i="24"/>
  <c r="DG112" i="24"/>
  <c r="BK112" i="24"/>
  <c r="HD111" i="24"/>
  <c r="GJ111" i="24"/>
  <c r="EZ111" i="24"/>
  <c r="NP106" i="24"/>
  <c r="HG106" i="24"/>
  <c r="DM106" i="24"/>
  <c r="QE105" i="24"/>
  <c r="LR104" i="24"/>
  <c r="JC104" i="24"/>
  <c r="IJ104" i="24"/>
  <c r="OV103" i="24"/>
  <c r="NT103" i="24"/>
  <c r="IJ103" i="24"/>
  <c r="OY102" i="24"/>
  <c r="CU102" i="24"/>
  <c r="HA101" i="24"/>
  <c r="GG101" i="24"/>
  <c r="EQ101" i="24"/>
  <c r="DY101" i="24"/>
  <c r="DG101" i="24"/>
  <c r="CL101" i="24"/>
  <c r="BQ101" i="24"/>
  <c r="EB100" i="24"/>
  <c r="CC100" i="24"/>
  <c r="NS107" i="24"/>
  <c r="HA99" i="24"/>
  <c r="PV98" i="24"/>
  <c r="PE98" i="24"/>
  <c r="MQ98" i="24"/>
  <c r="HG98" i="24"/>
  <c r="GM98" i="24"/>
  <c r="KZ97" i="24"/>
  <c r="LU96" i="24"/>
  <c r="PV95" i="24"/>
  <c r="MB95" i="24"/>
  <c r="IC92" i="24"/>
  <c r="HG92" i="24"/>
  <c r="EB91" i="24"/>
  <c r="HB107" i="24"/>
  <c r="GF107" i="24"/>
  <c r="CU100" i="24"/>
  <c r="JC99" i="24"/>
  <c r="EB98" i="24"/>
  <c r="CR98" i="24"/>
  <c r="PH97" i="24"/>
  <c r="FF96" i="24"/>
  <c r="EK96" i="24"/>
  <c r="DM96" i="24"/>
  <c r="MQ95" i="24"/>
  <c r="FU95" i="24"/>
  <c r="DP95" i="24"/>
  <c r="DJ90" i="24"/>
  <c r="KS88" i="24"/>
  <c r="HG88" i="24"/>
  <c r="LU112" i="24"/>
  <c r="HT112" i="24"/>
  <c r="BW112" i="24"/>
  <c r="HW111" i="24"/>
  <c r="CW107" i="24"/>
  <c r="NL106" i="24"/>
  <c r="MB106" i="24"/>
  <c r="DJ106" i="24"/>
  <c r="OS104" i="24"/>
  <c r="LO104" i="24"/>
  <c r="KZ104" i="24"/>
  <c r="IZ104" i="24"/>
  <c r="KS103" i="24"/>
  <c r="IF103" i="24"/>
  <c r="FI103" i="24"/>
  <c r="DJ103" i="24"/>
  <c r="CC103" i="24"/>
  <c r="OV102" i="24"/>
  <c r="LU102" i="24"/>
  <c r="EQ102" i="24"/>
  <c r="BW102" i="24"/>
  <c r="NT101" i="24"/>
  <c r="KX107" i="24"/>
  <c r="KG107" i="24"/>
  <c r="JQ107" i="24"/>
  <c r="IZ101" i="24"/>
  <c r="GD101" i="24"/>
  <c r="FI101" i="24"/>
  <c r="DV101" i="24"/>
  <c r="CI101" i="24"/>
  <c r="BN101" i="24"/>
  <c r="LU100" i="24"/>
  <c r="IM100" i="24"/>
  <c r="GY107" i="24"/>
  <c r="FI100" i="24"/>
  <c r="PH99" i="24"/>
  <c r="OQ107" i="24"/>
  <c r="NP99" i="24"/>
  <c r="MW99" i="24"/>
  <c r="IJ99" i="24"/>
  <c r="OJ98" i="24"/>
  <c r="KP98" i="24"/>
  <c r="HZ98" i="24"/>
  <c r="GJ98" i="24"/>
  <c r="ET98" i="24"/>
  <c r="NP97" i="24"/>
  <c r="BN95" i="24"/>
  <c r="MB92" i="24"/>
  <c r="GJ91" i="24"/>
  <c r="DY91" i="24"/>
  <c r="KP89" i="24"/>
  <c r="EG85" i="24"/>
  <c r="JY107" i="24"/>
  <c r="JI107" i="24"/>
  <c r="HW106" i="24"/>
  <c r="GG106" i="24"/>
  <c r="BW106" i="24"/>
  <c r="PY105" i="24"/>
  <c r="OS105" i="24"/>
  <c r="LO105" i="24"/>
  <c r="CR105" i="24"/>
  <c r="PV104" i="24"/>
  <c r="MB103" i="24"/>
  <c r="LR102" i="24"/>
  <c r="KI107" i="24"/>
  <c r="PV101" i="24"/>
  <c r="OV100" i="24"/>
  <c r="LR100" i="24"/>
  <c r="JC100" i="24"/>
  <c r="EN100" i="24"/>
  <c r="CR100" i="24"/>
  <c r="OP99" i="24"/>
  <c r="IZ99" i="24"/>
  <c r="FX99" i="24"/>
  <c r="BQ99" i="24"/>
  <c r="GH107" i="24"/>
  <c r="DY98" i="24"/>
  <c r="PE97" i="24"/>
  <c r="KZ96" i="24"/>
  <c r="FC96" i="24"/>
  <c r="EE96" i="24"/>
  <c r="DJ96" i="24"/>
  <c r="CL96" i="24"/>
  <c r="BQ96" i="24"/>
  <c r="HF107" i="24"/>
  <c r="FR95" i="24"/>
  <c r="EE95" i="24"/>
  <c r="PV92" i="24"/>
  <c r="MQ92" i="24"/>
  <c r="BW89" i="24"/>
  <c r="PV88" i="24"/>
  <c r="PE88" i="24"/>
  <c r="OP88" i="24"/>
  <c r="NL88" i="24"/>
  <c r="MB88" i="24"/>
  <c r="HZ87" i="24"/>
  <c r="ID107" i="24"/>
  <c r="FI93" i="24"/>
  <c r="EN93" i="24"/>
  <c r="KS92" i="24"/>
  <c r="IW92" i="24"/>
  <c r="FC92" i="24"/>
  <c r="EE92" i="24"/>
  <c r="PV91" i="24"/>
  <c r="NP91" i="24"/>
  <c r="MT91" i="24"/>
  <c r="KS91" i="24"/>
  <c r="IC91" i="24"/>
  <c r="EZ91" i="24"/>
  <c r="PV90" i="24"/>
  <c r="OV89" i="24"/>
  <c r="GM89" i="24"/>
  <c r="OS88" i="24"/>
  <c r="NP88" i="24"/>
  <c r="MT88" i="24"/>
  <c r="EB88" i="24"/>
  <c r="OJ87" i="24"/>
  <c r="CI87" i="24"/>
  <c r="BN87" i="24"/>
  <c r="CX86" i="24"/>
  <c r="CC86" i="24"/>
  <c r="OJ85" i="24"/>
  <c r="BW85" i="24"/>
  <c r="IM84" i="24"/>
  <c r="HT84" i="24"/>
  <c r="CU84" i="24"/>
  <c r="BW84" i="24"/>
  <c r="HD83" i="24"/>
  <c r="GR53" i="24"/>
  <c r="HL23" i="24"/>
  <c r="GR13" i="24"/>
  <c r="LW85" i="24"/>
  <c r="NN79" i="24"/>
  <c r="FX86" i="24"/>
  <c r="FF86" i="24"/>
  <c r="EK86" i="24"/>
  <c r="IF85" i="24"/>
  <c r="NP84" i="24"/>
  <c r="HA83" i="24"/>
  <c r="DC79" i="24"/>
  <c r="HL75" i="24"/>
  <c r="HL73" i="24"/>
  <c r="HL63" i="24"/>
  <c r="HL51" i="24"/>
  <c r="QF85" i="24"/>
  <c r="HL44" i="24"/>
  <c r="GR42" i="24"/>
  <c r="BC85" i="24"/>
  <c r="MY83" i="24"/>
  <c r="KU83" i="24"/>
  <c r="IP83" i="24"/>
  <c r="IR83" i="24" s="1"/>
  <c r="MQ88" i="24"/>
  <c r="DY88" i="24"/>
  <c r="GR66" i="24"/>
  <c r="GR64" i="24"/>
  <c r="HL58" i="24"/>
  <c r="BC86" i="24"/>
  <c r="GR44" i="24"/>
  <c r="HL40" i="24"/>
  <c r="HL28" i="24"/>
  <c r="GR24" i="24"/>
  <c r="CL89" i="24"/>
  <c r="GG88" i="24"/>
  <c r="CU87" i="24"/>
  <c r="HT86" i="24"/>
  <c r="DM86" i="24"/>
  <c r="KZ85" i="24"/>
  <c r="QE84" i="24"/>
  <c r="OS84" i="24"/>
  <c r="GM84" i="24"/>
  <c r="NV84" i="24"/>
  <c r="LW83" i="24"/>
  <c r="HL17" i="24"/>
  <c r="DV94" i="24"/>
  <c r="NT87" i="24"/>
  <c r="NT85" i="24"/>
  <c r="GX83" i="24"/>
  <c r="HL66" i="24"/>
  <c r="IN85" i="24"/>
  <c r="FJ85" i="24"/>
  <c r="CX96" i="24"/>
  <c r="CC96" i="24"/>
  <c r="GG95" i="24"/>
  <c r="QB94" i="24"/>
  <c r="OV94" i="24"/>
  <c r="PY93" i="24"/>
  <c r="MB93" i="24"/>
  <c r="IC93" i="24"/>
  <c r="GM93" i="24"/>
  <c r="EB93" i="24"/>
  <c r="CI93" i="24"/>
  <c r="BN93" i="24"/>
  <c r="OY92" i="24"/>
  <c r="LU92" i="24"/>
  <c r="CX92" i="24"/>
  <c r="IM91" i="24"/>
  <c r="FI91" i="24"/>
  <c r="OY90" i="24"/>
  <c r="LR90" i="24"/>
  <c r="GD90" i="24"/>
  <c r="FI90" i="24"/>
  <c r="DV90" i="24"/>
  <c r="PE89" i="24"/>
  <c r="MW89" i="24"/>
  <c r="LR89" i="24"/>
  <c r="FI89" i="24"/>
  <c r="BQ89" i="24"/>
  <c r="HW88" i="24"/>
  <c r="BW87" i="24"/>
  <c r="LO86" i="24"/>
  <c r="IZ86" i="24"/>
  <c r="DJ86" i="24"/>
  <c r="CL86" i="24"/>
  <c r="BQ86" i="24"/>
  <c r="MW85" i="24"/>
  <c r="HD85" i="24"/>
  <c r="DV85" i="24"/>
  <c r="LR84" i="24"/>
  <c r="HG84" i="24"/>
  <c r="LU83" i="24"/>
  <c r="HM83" i="24"/>
  <c r="HO83" i="24" s="1"/>
  <c r="HL68" i="24"/>
  <c r="ND41" i="24"/>
  <c r="HL31" i="24"/>
  <c r="ND24" i="24"/>
  <c r="CR95" i="24"/>
  <c r="HW94" i="24"/>
  <c r="HA94" i="24"/>
  <c r="HL83" i="24"/>
  <c r="ND67" i="24"/>
  <c r="ND54" i="24"/>
  <c r="GR54" i="24"/>
  <c r="QH83" i="24"/>
  <c r="QJ83" i="24" s="1"/>
  <c r="KV85" i="24"/>
  <c r="ND20" i="24"/>
  <c r="ND18" i="24"/>
  <c r="ND15" i="24"/>
  <c r="PH94" i="24"/>
  <c r="PV93" i="24"/>
  <c r="HZ93" i="24"/>
  <c r="GJ93" i="24"/>
  <c r="ET93" i="24"/>
  <c r="OV92" i="24"/>
  <c r="LR92" i="24"/>
  <c r="KZ92" i="24"/>
  <c r="IJ92" i="24"/>
  <c r="DP92" i="24"/>
  <c r="QB91" i="24"/>
  <c r="IJ91" i="24"/>
  <c r="FX91" i="24"/>
  <c r="CU91" i="24"/>
  <c r="QB90" i="24"/>
  <c r="LO90" i="24"/>
  <c r="FF90" i="24"/>
  <c r="OM89" i="24"/>
  <c r="LO89" i="24"/>
  <c r="FX89" i="24"/>
  <c r="CF89" i="24"/>
  <c r="JC88" i="24"/>
  <c r="FR87" i="24"/>
  <c r="DJ87" i="24"/>
  <c r="IW86" i="24"/>
  <c r="BN86" i="24"/>
  <c r="QB85" i="24"/>
  <c r="PH85" i="24"/>
  <c r="EN85" i="24"/>
  <c r="KZ84" i="24"/>
  <c r="HZ84" i="24"/>
  <c r="FI84" i="24"/>
  <c r="DV84" i="24"/>
  <c r="CF84" i="24"/>
  <c r="LR83" i="24"/>
  <c r="IF83" i="24"/>
  <c r="HL55" i="24"/>
  <c r="ND49" i="24"/>
  <c r="HL39" i="24"/>
  <c r="ND29" i="24"/>
  <c r="ND23" i="24"/>
  <c r="EN84" i="24"/>
  <c r="IC83" i="24"/>
  <c r="DV83" i="24"/>
  <c r="CX83" i="24"/>
  <c r="ND65" i="24"/>
  <c r="BB84" i="24"/>
  <c r="ND63" i="24"/>
  <c r="ND56" i="24"/>
  <c r="HL52" i="24"/>
  <c r="ND32" i="24"/>
  <c r="ND30" i="24"/>
  <c r="GR19" i="24"/>
  <c r="FX95" i="24"/>
  <c r="CL95" i="24"/>
  <c r="KZ94" i="24"/>
  <c r="LU93" i="24"/>
  <c r="HW93" i="24"/>
  <c r="DV93" i="24"/>
  <c r="OS92" i="24"/>
  <c r="IF92" i="24"/>
  <c r="DM92" i="24"/>
  <c r="BW92" i="24"/>
  <c r="IF91" i="24"/>
  <c r="FC91" i="24"/>
  <c r="PY90" i="24"/>
  <c r="FC90" i="24"/>
  <c r="CF90" i="24"/>
  <c r="OY89" i="24"/>
  <c r="EE88" i="24"/>
  <c r="DJ88" i="24"/>
  <c r="CR88" i="24"/>
  <c r="ET87" i="24"/>
  <c r="PE85" i="24"/>
  <c r="OM85" i="24"/>
  <c r="NL85" i="24"/>
  <c r="EK85" i="24"/>
  <c r="PB84" i="24"/>
  <c r="OM83" i="24"/>
  <c r="ND47" i="24"/>
  <c r="ND46" i="24"/>
  <c r="ND44" i="24"/>
  <c r="HL35" i="24"/>
  <c r="OH107" i="24"/>
  <c r="NI107" i="24"/>
  <c r="CA107" i="24"/>
  <c r="FU85" i="24"/>
  <c r="IW83" i="24"/>
  <c r="EN83" i="24"/>
  <c r="DP83" i="24"/>
  <c r="CU83" i="24"/>
  <c r="PO85" i="24"/>
  <c r="GR40" i="24"/>
  <c r="GR37" i="24"/>
  <c r="ND34" i="24"/>
  <c r="GR20" i="24"/>
  <c r="IF134" i="24"/>
  <c r="NT133" i="24"/>
  <c r="HT133" i="24"/>
  <c r="GD133" i="24"/>
  <c r="NL132" i="24"/>
  <c r="IW132" i="24"/>
  <c r="DG132" i="24"/>
  <c r="CC132" i="24"/>
  <c r="PB131" i="24"/>
  <c r="MQ131" i="24"/>
  <c r="HD131" i="24"/>
  <c r="GJ131" i="24"/>
  <c r="EZ131" i="24"/>
  <c r="DJ131" i="24"/>
  <c r="OJ130" i="24"/>
  <c r="MQ130" i="24"/>
  <c r="HG130" i="24"/>
  <c r="HG126" i="24"/>
  <c r="GE135" i="24"/>
  <c r="DL135" i="24"/>
  <c r="CG135" i="24"/>
  <c r="IC134" i="24"/>
  <c r="HG134" i="24"/>
  <c r="GM134" i="24"/>
  <c r="FI134" i="24"/>
  <c r="DA134" i="24"/>
  <c r="CI134" i="24"/>
  <c r="NP133" i="24"/>
  <c r="PB132" i="24"/>
  <c r="MQ132" i="24"/>
  <c r="OY131" i="24"/>
  <c r="DG131" i="24"/>
  <c r="CC131" i="24"/>
  <c r="BN131" i="24"/>
  <c r="LN135" i="24"/>
  <c r="MU135" i="24"/>
  <c r="JA135" i="24"/>
  <c r="FA135" i="24"/>
  <c r="CS135" i="24"/>
  <c r="CD135" i="24"/>
  <c r="BO135" i="24"/>
  <c r="HZ134" i="24"/>
  <c r="HD134" i="24"/>
  <c r="FF134" i="24"/>
  <c r="NL133" i="24"/>
  <c r="MB133" i="24"/>
  <c r="KS133" i="24"/>
  <c r="IW133" i="24"/>
  <c r="FI133" i="24"/>
  <c r="DA133" i="24"/>
  <c r="BK133" i="24"/>
  <c r="QE132" i="24"/>
  <c r="OY132" i="24"/>
  <c r="GM132" i="24"/>
  <c r="EQ132" i="24"/>
  <c r="DJ130" i="24"/>
  <c r="OT135" i="24"/>
  <c r="NR135" i="24"/>
  <c r="IH135" i="24"/>
  <c r="EL135" i="24"/>
  <c r="PN134" i="24"/>
  <c r="OV134" i="24"/>
  <c r="NT134" i="24"/>
  <c r="MW134" i="24"/>
  <c r="KZ134" i="24"/>
  <c r="HW134" i="24"/>
  <c r="CU134" i="24"/>
  <c r="BQ134" i="24"/>
  <c r="OM133" i="24"/>
  <c r="MQ133" i="24"/>
  <c r="EQ133" i="24"/>
  <c r="DP133" i="24"/>
  <c r="LU132" i="24"/>
  <c r="HZ132" i="24"/>
  <c r="BK132" i="24"/>
  <c r="PK131" i="24"/>
  <c r="HT131" i="24"/>
  <c r="GD131" i="24"/>
  <c r="OJ134" i="24"/>
  <c r="PI135" i="24"/>
  <c r="LZ135" i="24"/>
  <c r="KQ135" i="24"/>
  <c r="ID135" i="24"/>
  <c r="FV135" i="24"/>
  <c r="EI135" i="24"/>
  <c r="CP135" i="24"/>
  <c r="PK134" i="24"/>
  <c r="NP134" i="24"/>
  <c r="EN134" i="24"/>
  <c r="BN134" i="24"/>
  <c r="OJ133" i="24"/>
  <c r="HZ133" i="24"/>
  <c r="DM133" i="24"/>
  <c r="PK132" i="24"/>
  <c r="FC132" i="24"/>
  <c r="PY131" i="24"/>
  <c r="OS131" i="24"/>
  <c r="LO131" i="24"/>
  <c r="IZ131" i="24"/>
  <c r="FI131" i="24"/>
  <c r="DA131" i="24"/>
  <c r="PY130" i="24"/>
  <c r="PK130" i="24"/>
  <c r="JC130" i="24"/>
  <c r="GD130" i="24"/>
  <c r="PB134" i="24"/>
  <c r="FS135" i="24"/>
  <c r="EX135" i="24"/>
  <c r="PW135" i="24"/>
  <c r="PF135" i="24"/>
  <c r="ON135" i="24"/>
  <c r="NJ135" i="24"/>
  <c r="KO135" i="24"/>
  <c r="HE135" i="24"/>
  <c r="GK135" i="24"/>
  <c r="PH134" i="24"/>
  <c r="OP134" i="24"/>
  <c r="NL134" i="24"/>
  <c r="QB133" i="24"/>
  <c r="PN133" i="24"/>
  <c r="GJ133" i="24"/>
  <c r="BT133" i="24"/>
  <c r="PY132" i="24"/>
  <c r="PH132" i="24"/>
  <c r="MW132" i="24"/>
  <c r="KZ132" i="24"/>
  <c r="GG132" i="24"/>
  <c r="PV131" i="24"/>
  <c r="OP131" i="24"/>
  <c r="FF131" i="24"/>
  <c r="CX131" i="24"/>
  <c r="OP130" i="24"/>
  <c r="IZ130" i="24"/>
  <c r="ET130" i="24"/>
  <c r="LT135" i="24"/>
  <c r="KN135" i="24"/>
  <c r="PV134" i="24"/>
  <c r="PE134" i="24"/>
  <c r="MQ134" i="24"/>
  <c r="KS134" i="24"/>
  <c r="OV133" i="24"/>
  <c r="LR133" i="24"/>
  <c r="KZ133" i="24"/>
  <c r="IM133" i="24"/>
  <c r="HA133" i="24"/>
  <c r="EK133" i="24"/>
  <c r="CF133" i="24"/>
  <c r="PV132" i="24"/>
  <c r="NP132" i="24"/>
  <c r="LO132" i="24"/>
  <c r="HT132" i="24"/>
  <c r="GX132" i="24"/>
  <c r="GD132" i="24"/>
  <c r="FO132" i="24"/>
  <c r="CU132" i="24"/>
  <c r="PE131" i="24"/>
  <c r="KS131" i="24"/>
  <c r="IC131" i="24"/>
  <c r="DM131" i="24"/>
  <c r="PE128" i="24"/>
  <c r="EK127" i="24"/>
  <c r="FX126" i="24"/>
  <c r="IZ125" i="24"/>
  <c r="NT124" i="24"/>
  <c r="HG121" i="24"/>
  <c r="NP129" i="24"/>
  <c r="CF129" i="24"/>
  <c r="NL128" i="24"/>
  <c r="MQ128" i="24"/>
  <c r="FC128" i="24"/>
  <c r="CU128" i="24"/>
  <c r="OJ127" i="24"/>
  <c r="IJ127" i="24"/>
  <c r="GX127" i="24"/>
  <c r="DJ127" i="24"/>
  <c r="CU127" i="24"/>
  <c r="BQ127" i="24"/>
  <c r="GM126" i="24"/>
  <c r="DM126" i="24"/>
  <c r="CF126" i="24"/>
  <c r="ET125" i="24"/>
  <c r="OS124" i="24"/>
  <c r="LU124" i="24"/>
  <c r="DG124" i="24"/>
  <c r="PB123" i="24"/>
  <c r="HZ123" i="24"/>
  <c r="FF123" i="24"/>
  <c r="QE122" i="24"/>
  <c r="OJ122" i="24"/>
  <c r="BW122" i="24"/>
  <c r="PY121" i="24"/>
  <c r="OV121" i="24"/>
  <c r="IF104" i="24"/>
  <c r="IE107" i="24"/>
  <c r="LO101" i="24"/>
  <c r="LN107" i="24"/>
  <c r="IJ114" i="24"/>
  <c r="OY130" i="24"/>
  <c r="IW130" i="24"/>
  <c r="IC130" i="24"/>
  <c r="CR130" i="24"/>
  <c r="NL129" i="24"/>
  <c r="GD129" i="24"/>
  <c r="CR129" i="24"/>
  <c r="PB128" i="24"/>
  <c r="GG128" i="24"/>
  <c r="EZ128" i="24"/>
  <c r="CR128" i="24"/>
  <c r="PN127" i="24"/>
  <c r="ET127" i="24"/>
  <c r="CC127" i="24"/>
  <c r="QE126" i="24"/>
  <c r="LU126" i="24"/>
  <c r="HD126" i="24"/>
  <c r="CU126" i="24"/>
  <c r="CC126" i="24"/>
  <c r="BN126" i="24"/>
  <c r="OJ125" i="24"/>
  <c r="MQ125" i="24"/>
  <c r="IW125" i="24"/>
  <c r="DP125" i="24"/>
  <c r="BT125" i="24"/>
  <c r="NP124" i="24"/>
  <c r="MW124" i="24"/>
  <c r="HG124" i="24"/>
  <c r="GM124" i="24"/>
  <c r="OY123" i="24"/>
  <c r="LU123" i="24"/>
  <c r="LU122" i="24"/>
  <c r="FI122" i="24"/>
  <c r="DA122" i="24"/>
  <c r="OS121" i="24"/>
  <c r="HZ121" i="24"/>
  <c r="HD121" i="24"/>
  <c r="FU121" i="24"/>
  <c r="PB120" i="24"/>
  <c r="OJ120" i="24"/>
  <c r="KZ116" i="24"/>
  <c r="HG125" i="24"/>
  <c r="OV122" i="24"/>
  <c r="GM122" i="24"/>
  <c r="EQ122" i="24"/>
  <c r="CI122" i="24"/>
  <c r="PH121" i="24"/>
  <c r="LR121" i="24"/>
  <c r="CF121" i="24"/>
  <c r="FX130" i="24"/>
  <c r="CC130" i="24"/>
  <c r="IW129" i="24"/>
  <c r="OY128" i="24"/>
  <c r="LU128" i="24"/>
  <c r="IM128" i="24"/>
  <c r="IC127" i="24"/>
  <c r="FI127" i="24"/>
  <c r="LR126" i="24"/>
  <c r="JC126" i="24"/>
  <c r="FR126" i="24"/>
  <c r="IF112" i="24"/>
  <c r="OJ129" i="24"/>
  <c r="QE128" i="24"/>
  <c r="PN128" i="24"/>
  <c r="GD128" i="24"/>
  <c r="OS127" i="24"/>
  <c r="NT127" i="24"/>
  <c r="GM127" i="24"/>
  <c r="NT126" i="24"/>
  <c r="GG126" i="24"/>
  <c r="FU125" i="24"/>
  <c r="CF125" i="24"/>
  <c r="OM124" i="24"/>
  <c r="MT124" i="24"/>
  <c r="HW124" i="24"/>
  <c r="GJ124" i="24"/>
  <c r="DP124" i="24"/>
  <c r="QB123" i="24"/>
  <c r="PK123" i="24"/>
  <c r="HT123" i="24"/>
  <c r="PY122" i="24"/>
  <c r="DM122" i="24"/>
  <c r="BQ122" i="24"/>
  <c r="PE121" i="24"/>
  <c r="KZ121" i="24"/>
  <c r="DJ121" i="24"/>
  <c r="JC120" i="24"/>
  <c r="IJ120" i="24"/>
  <c r="PH130" i="24"/>
  <c r="OS130" i="24"/>
  <c r="HD130" i="24"/>
  <c r="DP130" i="24"/>
  <c r="OY129" i="24"/>
  <c r="IC129" i="24"/>
  <c r="HG129" i="24"/>
  <c r="OV128" i="24"/>
  <c r="LR128" i="24"/>
  <c r="KZ128" i="24"/>
  <c r="JC128" i="24"/>
  <c r="HT128" i="24"/>
  <c r="BW128" i="24"/>
  <c r="PY127" i="24"/>
  <c r="MW127" i="24"/>
  <c r="CL127" i="24"/>
  <c r="OS126" i="24"/>
  <c r="IZ126" i="24"/>
  <c r="GX126" i="24"/>
  <c r="BW126" i="24"/>
  <c r="PY125" i="24"/>
  <c r="PK125" i="24"/>
  <c r="OV125" i="24"/>
  <c r="DJ125" i="24"/>
  <c r="IM124" i="24"/>
  <c r="HA124" i="24"/>
  <c r="FC124" i="24"/>
  <c r="BW124" i="24"/>
  <c r="PY123" i="24"/>
  <c r="NT123" i="24"/>
  <c r="IZ123" i="24"/>
  <c r="GD123" i="24"/>
  <c r="EZ123" i="24"/>
  <c r="DJ123" i="24"/>
  <c r="PH122" i="24"/>
  <c r="MW122" i="24"/>
  <c r="KZ122" i="24"/>
  <c r="JC122" i="24"/>
  <c r="HA122" i="24"/>
  <c r="FC122" i="24"/>
  <c r="CU122" i="24"/>
  <c r="NL121" i="24"/>
  <c r="BN121" i="24"/>
  <c r="QE120" i="24"/>
  <c r="PN120" i="24"/>
  <c r="OV120" i="24"/>
  <c r="NT120" i="24"/>
  <c r="LO120" i="24"/>
  <c r="IM130" i="24"/>
  <c r="FR130" i="24"/>
  <c r="LU129" i="24"/>
  <c r="GM129" i="24"/>
  <c r="EQ129" i="24"/>
  <c r="BW129" i="24"/>
  <c r="LO128" i="24"/>
  <c r="IW126" i="24"/>
  <c r="EN130" i="24"/>
  <c r="FF129" i="24"/>
  <c r="PY128" i="24"/>
  <c r="FO125" i="24"/>
  <c r="OY124" i="24"/>
  <c r="IZ124" i="24"/>
  <c r="IJ124" i="24"/>
  <c r="CI124" i="24"/>
  <c r="NP123" i="24"/>
  <c r="IW123" i="24"/>
  <c r="IF123" i="24"/>
  <c r="PE122" i="24"/>
  <c r="IZ122" i="24"/>
  <c r="HT122" i="24"/>
  <c r="GG122" i="24"/>
  <c r="EK122" i="24"/>
  <c r="CC122" i="24"/>
  <c r="MB121" i="24"/>
  <c r="BQ131" i="24"/>
  <c r="IJ130" i="24"/>
  <c r="EZ130" i="24"/>
  <c r="OS129" i="24"/>
  <c r="MW129" i="24"/>
  <c r="LR129" i="24"/>
  <c r="HW129" i="24"/>
  <c r="GJ129" i="24"/>
  <c r="FC129" i="24"/>
  <c r="EN129" i="24"/>
  <c r="BT129" i="24"/>
  <c r="NP128" i="24"/>
  <c r="IW128" i="24"/>
  <c r="FF128" i="24"/>
  <c r="CX128" i="24"/>
  <c r="MB127" i="24"/>
  <c r="GG127" i="24"/>
  <c r="FO127" i="24"/>
  <c r="EZ127" i="24"/>
  <c r="IC126" i="24"/>
  <c r="DP126" i="24"/>
  <c r="CI126" i="24"/>
  <c r="PE125" i="24"/>
  <c r="NP125" i="24"/>
  <c r="LO125" i="24"/>
  <c r="IJ125" i="24"/>
  <c r="GX125" i="24"/>
  <c r="OV124" i="24"/>
  <c r="KS124" i="24"/>
  <c r="CU124" i="24"/>
  <c r="NL123" i="24"/>
  <c r="MQ123" i="24"/>
  <c r="IC123" i="24"/>
  <c r="HG123" i="24"/>
  <c r="FX123" i="24"/>
  <c r="ET123" i="24"/>
  <c r="BN123" i="24"/>
  <c r="PB122" i="24"/>
  <c r="MB122" i="24"/>
  <c r="KS122" i="24"/>
  <c r="IF122" i="24"/>
  <c r="GD122" i="24"/>
  <c r="BK122" i="24"/>
  <c r="PN121" i="24"/>
  <c r="IW121" i="24"/>
  <c r="ET121" i="24"/>
  <c r="CF120" i="24"/>
  <c r="CU120" i="24"/>
  <c r="QE118" i="24"/>
  <c r="LO118" i="24"/>
  <c r="IZ118" i="24"/>
  <c r="GM117" i="24"/>
  <c r="FC117" i="24"/>
  <c r="DA115" i="24"/>
  <c r="LR114" i="24"/>
  <c r="KP113" i="24"/>
  <c r="IC113" i="24"/>
  <c r="QE112" i="24"/>
  <c r="LO112" i="24"/>
  <c r="IZ112" i="24"/>
  <c r="BT112" i="24"/>
  <c r="DG111" i="24"/>
  <c r="BK111" i="24"/>
  <c r="QA107" i="24"/>
  <c r="EB103" i="24"/>
  <c r="HA100" i="24"/>
  <c r="GJ119" i="24"/>
  <c r="FR119" i="24"/>
  <c r="EZ119" i="24"/>
  <c r="FQ135" i="24"/>
  <c r="EK117" i="24"/>
  <c r="PB116" i="24"/>
  <c r="MT116" i="24"/>
  <c r="HZ116" i="24"/>
  <c r="PK114" i="24"/>
  <c r="KZ114" i="24"/>
  <c r="HT114" i="24"/>
  <c r="GD114" i="24"/>
  <c r="PY113" i="24"/>
  <c r="PV111" i="24"/>
  <c r="PE111" i="24"/>
  <c r="OM111" i="24"/>
  <c r="LU111" i="24"/>
  <c r="IM111" i="24"/>
  <c r="GD93" i="24"/>
  <c r="GC107" i="24"/>
  <c r="MT92" i="24"/>
  <c r="MS107" i="24"/>
  <c r="GM90" i="24"/>
  <c r="GL107" i="24"/>
  <c r="DP121" i="24"/>
  <c r="QB120" i="24"/>
  <c r="PK120" i="24"/>
  <c r="OS120" i="24"/>
  <c r="NP120" i="24"/>
  <c r="CC120" i="24"/>
  <c r="OY119" i="24"/>
  <c r="PK118" i="24"/>
  <c r="OS118" i="24"/>
  <c r="NP118" i="24"/>
  <c r="KS118" i="24"/>
  <c r="IC118" i="24"/>
  <c r="FX118" i="24"/>
  <c r="EQ118" i="24"/>
  <c r="DP118" i="24"/>
  <c r="QE117" i="24"/>
  <c r="OY117" i="24"/>
  <c r="LU117" i="24"/>
  <c r="GJ117" i="24"/>
  <c r="EZ117" i="24"/>
  <c r="CR117" i="24"/>
  <c r="BN117" i="24"/>
  <c r="QE116" i="24"/>
  <c r="NL116" i="24"/>
  <c r="FX116" i="24"/>
  <c r="OY115" i="24"/>
  <c r="KZ115" i="24"/>
  <c r="HT115" i="24"/>
  <c r="CI115" i="24"/>
  <c r="NT114" i="24"/>
  <c r="LO114" i="24"/>
  <c r="IZ114" i="24"/>
  <c r="DA114" i="24"/>
  <c r="BW114" i="24"/>
  <c r="OS113" i="24"/>
  <c r="LU113" i="24"/>
  <c r="GM113" i="24"/>
  <c r="QB112" i="24"/>
  <c r="PK112" i="24"/>
  <c r="OS112" i="24"/>
  <c r="NP112" i="24"/>
  <c r="KS112" i="24"/>
  <c r="IW112" i="24"/>
  <c r="FI112" i="24"/>
  <c r="FO111" i="24"/>
  <c r="BW111" i="24"/>
  <c r="KQ107" i="24"/>
  <c r="NT106" i="24"/>
  <c r="FF103" i="24"/>
  <c r="FE107" i="24"/>
  <c r="OS102" i="24"/>
  <c r="PE101" i="24"/>
  <c r="HR107" i="24"/>
  <c r="KS104" i="24"/>
  <c r="KR107" i="24"/>
  <c r="IZ100" i="24"/>
  <c r="IY107" i="24"/>
  <c r="KA107" i="24"/>
  <c r="IU107" i="24"/>
  <c r="IC95" i="24"/>
  <c r="IB107" i="24"/>
  <c r="PY120" i="24"/>
  <c r="PH120" i="24"/>
  <c r="OP120" i="24"/>
  <c r="NL120" i="24"/>
  <c r="MB120" i="24"/>
  <c r="ET119" i="24"/>
  <c r="PH118" i="24"/>
  <c r="OP118" i="24"/>
  <c r="NL118" i="24"/>
  <c r="MQ118" i="24"/>
  <c r="KP118" i="24"/>
  <c r="HZ118" i="24"/>
  <c r="GM118" i="24"/>
  <c r="FU118" i="24"/>
  <c r="EN118" i="24"/>
  <c r="GG117" i="24"/>
  <c r="OJ116" i="24"/>
  <c r="HA116" i="24"/>
  <c r="GJ116" i="24"/>
  <c r="QE115" i="24"/>
  <c r="PN115" i="24"/>
  <c r="OV115" i="24"/>
  <c r="NT115" i="24"/>
  <c r="IZ115" i="24"/>
  <c r="NP114" i="24"/>
  <c r="CI114" i="24"/>
  <c r="OP113" i="24"/>
  <c r="HD113" i="24"/>
  <c r="PH112" i="24"/>
  <c r="OP112" i="24"/>
  <c r="NL112" i="24"/>
  <c r="DP112" i="24"/>
  <c r="GD111" i="24"/>
  <c r="ET111" i="24"/>
  <c r="CL111" i="24"/>
  <c r="CZ107" i="24"/>
  <c r="DY97" i="24"/>
  <c r="DW107" i="24"/>
  <c r="DZ107" i="24"/>
  <c r="HW121" i="24"/>
  <c r="HA121" i="24"/>
  <c r="FR121" i="24"/>
  <c r="DM121" i="24"/>
  <c r="MQ120" i="24"/>
  <c r="KS120" i="24"/>
  <c r="IW120" i="24"/>
  <c r="IC120" i="24"/>
  <c r="FC118" i="24"/>
  <c r="CX118" i="24"/>
  <c r="MW115" i="24"/>
  <c r="IF115" i="24"/>
  <c r="OP114" i="24"/>
  <c r="KS114" i="24"/>
  <c r="DM114" i="24"/>
  <c r="PE113" i="24"/>
  <c r="KZ113" i="24"/>
  <c r="HW113" i="24"/>
  <c r="FR113" i="24"/>
  <c r="FC113" i="24"/>
  <c r="KP112" i="24"/>
  <c r="HZ112" i="24"/>
  <c r="FX112" i="24"/>
  <c r="OY111" i="24"/>
  <c r="NX111" i="24"/>
  <c r="IZ111" i="24"/>
  <c r="DP111" i="24"/>
  <c r="BT111" i="24"/>
  <c r="IZ106" i="24"/>
  <c r="LO121" i="24"/>
  <c r="IM121" i="24"/>
  <c r="GG121" i="24"/>
  <c r="EZ121" i="24"/>
  <c r="BT121" i="24"/>
  <c r="PE120" i="24"/>
  <c r="OM120" i="24"/>
  <c r="FX120" i="24"/>
  <c r="DA120" i="24"/>
  <c r="NT119" i="24"/>
  <c r="KZ119" i="24"/>
  <c r="IJ119" i="24"/>
  <c r="FR118" i="24"/>
  <c r="IZ117" i="24"/>
  <c r="DA117" i="24"/>
  <c r="PY116" i="24"/>
  <c r="OV116" i="24"/>
  <c r="HT116" i="24"/>
  <c r="FR116" i="24"/>
  <c r="PK115" i="24"/>
  <c r="OS115" i="24"/>
  <c r="NP115" i="24"/>
  <c r="MT115" i="24"/>
  <c r="FO115" i="24"/>
  <c r="DG115" i="24"/>
  <c r="NL114" i="24"/>
  <c r="MB114" i="24"/>
  <c r="KP114" i="24"/>
  <c r="DJ114" i="24"/>
  <c r="CU114" i="24"/>
  <c r="OM113" i="24"/>
  <c r="MW113" i="24"/>
  <c r="LO113" i="24"/>
  <c r="GG113" i="24"/>
  <c r="FN135" i="24"/>
  <c r="PE112" i="24"/>
  <c r="OM112" i="24"/>
  <c r="GM112" i="24"/>
  <c r="FU112" i="24"/>
  <c r="FC112" i="24"/>
  <c r="EN112" i="24"/>
  <c r="MW111" i="24"/>
  <c r="EQ111" i="24"/>
  <c r="BQ102" i="24"/>
  <c r="BO107" i="24"/>
  <c r="OW107" i="24"/>
  <c r="BQ103" i="24"/>
  <c r="BP107" i="24"/>
  <c r="DP100" i="24"/>
  <c r="DO107" i="24"/>
  <c r="HE107" i="24"/>
  <c r="GJ99" i="24"/>
  <c r="GI107" i="24"/>
  <c r="ES107" i="24"/>
  <c r="EC107" i="24"/>
  <c r="DK107" i="24"/>
  <c r="CV107" i="24"/>
  <c r="NP119" i="24"/>
  <c r="MW119" i="24"/>
  <c r="IF119" i="24"/>
  <c r="PB118" i="24"/>
  <c r="OJ118" i="24"/>
  <c r="IM118" i="24"/>
  <c r="HT118" i="24"/>
  <c r="CF118" i="24"/>
  <c r="NP117" i="24"/>
  <c r="MW117" i="24"/>
  <c r="IF117" i="24"/>
  <c r="FI117" i="24"/>
  <c r="DP117" i="24"/>
  <c r="PV116" i="24"/>
  <c r="PH116" i="24"/>
  <c r="IW116" i="24"/>
  <c r="IF116" i="24"/>
  <c r="PH115" i="24"/>
  <c r="OP115" i="24"/>
  <c r="NL115" i="24"/>
  <c r="MQ115" i="24"/>
  <c r="KP115" i="24"/>
  <c r="PB114" i="24"/>
  <c r="HZ114" i="24"/>
  <c r="HD114" i="24"/>
  <c r="GJ114" i="24"/>
  <c r="EZ114" i="24"/>
  <c r="EK114" i="24"/>
  <c r="IZ113" i="24"/>
  <c r="GX113" i="24"/>
  <c r="EK113" i="24"/>
  <c r="PB112" i="24"/>
  <c r="OJ112" i="24"/>
  <c r="IM112" i="24"/>
  <c r="MT111" i="24"/>
  <c r="MB111" i="24"/>
  <c r="KS111" i="24"/>
  <c r="IC111" i="24"/>
  <c r="HG111" i="24"/>
  <c r="FX111" i="24"/>
  <c r="FF111" i="24"/>
  <c r="EN111" i="24"/>
  <c r="CU111" i="24"/>
  <c r="CF111" i="24"/>
  <c r="QD107" i="24"/>
  <c r="EE102" i="24"/>
  <c r="EE100" i="24"/>
  <c r="ED107" i="24"/>
  <c r="LU120" i="24"/>
  <c r="HW120" i="24"/>
  <c r="GJ120" i="24"/>
  <c r="EN120" i="24"/>
  <c r="PV119" i="24"/>
  <c r="OP119" i="24"/>
  <c r="IW119" i="24"/>
  <c r="FX119" i="24"/>
  <c r="EN119" i="24"/>
  <c r="DM119" i="24"/>
  <c r="FP135" i="24"/>
  <c r="IQ107" i="24"/>
  <c r="GX104" i="24"/>
  <c r="GW107" i="24"/>
  <c r="FI104" i="24"/>
  <c r="FG107" i="24"/>
  <c r="LR99" i="24"/>
  <c r="LQ107" i="24"/>
  <c r="DJ98" i="24"/>
  <c r="DI107" i="24"/>
  <c r="IF121" i="24"/>
  <c r="CR121" i="24"/>
  <c r="OY120" i="24"/>
  <c r="FC120" i="24"/>
  <c r="EK120" i="24"/>
  <c r="PE119" i="24"/>
  <c r="MT119" i="24"/>
  <c r="KS119" i="24"/>
  <c r="IC119" i="24"/>
  <c r="DJ119" i="24"/>
  <c r="OY118" i="24"/>
  <c r="LR118" i="24"/>
  <c r="KZ118" i="24"/>
  <c r="IJ118" i="24"/>
  <c r="GD118" i="24"/>
  <c r="CR118" i="24"/>
  <c r="PE117" i="24"/>
  <c r="MT117" i="24"/>
  <c r="IC117" i="24"/>
  <c r="HG117" i="24"/>
  <c r="FX117" i="24"/>
  <c r="FF117" i="24"/>
  <c r="MW116" i="24"/>
  <c r="LR116" i="24"/>
  <c r="EZ116" i="24"/>
  <c r="PE115" i="24"/>
  <c r="OM115" i="24"/>
  <c r="FX115" i="24"/>
  <c r="OY114" i="24"/>
  <c r="LU114" i="24"/>
  <c r="IM114" i="24"/>
  <c r="QB113" i="24"/>
  <c r="PN113" i="24"/>
  <c r="MQ113" i="24"/>
  <c r="KS113" i="24"/>
  <c r="OY112" i="24"/>
  <c r="LR112" i="24"/>
  <c r="KZ112" i="24"/>
  <c r="IJ112" i="24"/>
  <c r="GG112" i="24"/>
  <c r="PY111" i="24"/>
  <c r="MQ111" i="24"/>
  <c r="KP111" i="24"/>
  <c r="HZ111" i="24"/>
  <c r="GM111" i="24"/>
  <c r="FC111" i="24"/>
  <c r="DJ111" i="24"/>
  <c r="BN111" i="24"/>
  <c r="HY107" i="24"/>
  <c r="GG100" i="24"/>
  <c r="OV106" i="24"/>
  <c r="IW106" i="24"/>
  <c r="EB106" i="24"/>
  <c r="PE105" i="24"/>
  <c r="LU105" i="24"/>
  <c r="HD105" i="24"/>
  <c r="GJ105" i="24"/>
  <c r="FO105" i="24"/>
  <c r="ET105" i="24"/>
  <c r="OY104" i="24"/>
  <c r="MB104" i="24"/>
  <c r="FX104" i="24"/>
  <c r="FF104" i="24"/>
  <c r="CF104" i="24"/>
  <c r="LR103" i="24"/>
  <c r="KZ103" i="24"/>
  <c r="HW103" i="24"/>
  <c r="HD103" i="24"/>
  <c r="DY103" i="24"/>
  <c r="JC102" i="24"/>
  <c r="HA102" i="24"/>
  <c r="GG102" i="24"/>
  <c r="EB102" i="24"/>
  <c r="DM102" i="24"/>
  <c r="MW101" i="24"/>
  <c r="EB101" i="24"/>
  <c r="CR101" i="24"/>
  <c r="BT101" i="24"/>
  <c r="PE100" i="24"/>
  <c r="OM100" i="24"/>
  <c r="GX100" i="24"/>
  <c r="GD100" i="24"/>
  <c r="PE99" i="24"/>
  <c r="KZ99" i="24"/>
  <c r="HD99" i="24"/>
  <c r="CU99" i="24"/>
  <c r="BW99" i="24"/>
  <c r="PY98" i="24"/>
  <c r="PH98" i="24"/>
  <c r="NP98" i="24"/>
  <c r="HT98" i="24"/>
  <c r="GJ96" i="24"/>
  <c r="FO96" i="24"/>
  <c r="ET96" i="24"/>
  <c r="EG95" i="24"/>
  <c r="EF92" i="24"/>
  <c r="EF96" i="24"/>
  <c r="EF91" i="24"/>
  <c r="EG92" i="24"/>
  <c r="EG96" i="24"/>
  <c r="EG91" i="24"/>
  <c r="EF97" i="24"/>
  <c r="EF93" i="24"/>
  <c r="EG97" i="24"/>
  <c r="EF98" i="24"/>
  <c r="EG93" i="24"/>
  <c r="EG98" i="24"/>
  <c r="EF94" i="24"/>
  <c r="EG94" i="24"/>
  <c r="EF90" i="24"/>
  <c r="EF95" i="24"/>
  <c r="HL54" i="24"/>
  <c r="OS106" i="24"/>
  <c r="KP106" i="24"/>
  <c r="IC106" i="24"/>
  <c r="FU106" i="24"/>
  <c r="FF106" i="24"/>
  <c r="EN106" i="24"/>
  <c r="BN106" i="24"/>
  <c r="LR105" i="24"/>
  <c r="KZ105" i="24"/>
  <c r="JC105" i="24"/>
  <c r="IJ105" i="24"/>
  <c r="HA105" i="24"/>
  <c r="EQ105" i="24"/>
  <c r="IC104" i="24"/>
  <c r="FC104" i="24"/>
  <c r="DP104" i="24"/>
  <c r="CX104" i="24"/>
  <c r="OS103" i="24"/>
  <c r="MW103" i="24"/>
  <c r="EK103" i="24"/>
  <c r="LO102" i="24"/>
  <c r="IZ102" i="24"/>
  <c r="GX102" i="24"/>
  <c r="GD102" i="24"/>
  <c r="FI102" i="24"/>
  <c r="DJ102" i="24"/>
  <c r="QE101" i="24"/>
  <c r="MT101" i="24"/>
  <c r="KS101" i="24"/>
  <c r="IW101" i="24"/>
  <c r="KS100" i="24"/>
  <c r="CX100" i="24"/>
  <c r="CF100" i="24"/>
  <c r="PY97" i="24"/>
  <c r="HW97" i="24"/>
  <c r="HD96" i="24"/>
  <c r="MW95" i="24"/>
  <c r="NL94" i="24"/>
  <c r="MB94" i="24"/>
  <c r="OV93" i="24"/>
  <c r="NT93" i="24"/>
  <c r="CR99" i="24"/>
  <c r="PH106" i="24"/>
  <c r="MW106" i="24"/>
  <c r="LR106" i="24"/>
  <c r="HD106" i="24"/>
  <c r="IZ105" i="24"/>
  <c r="GX105" i="24"/>
  <c r="GD105" i="24"/>
  <c r="FI105" i="24"/>
  <c r="LU104" i="24"/>
  <c r="GM104" i="24"/>
  <c r="FR104" i="24"/>
  <c r="EZ104" i="24"/>
  <c r="EE104" i="24"/>
  <c r="CU104" i="24"/>
  <c r="BW104" i="24"/>
  <c r="PY103" i="24"/>
  <c r="PH103" i="24"/>
  <c r="NP103" i="24"/>
  <c r="IZ103" i="24"/>
  <c r="GG103" i="24"/>
  <c r="QB102" i="24"/>
  <c r="MT102" i="24"/>
  <c r="FF102" i="24"/>
  <c r="QB101" i="24"/>
  <c r="MQ101" i="24"/>
  <c r="KP101" i="24"/>
  <c r="EN101" i="24"/>
  <c r="OY100" i="24"/>
  <c r="FU100" i="24"/>
  <c r="DJ100" i="24"/>
  <c r="QE99" i="24"/>
  <c r="MT99" i="24"/>
  <c r="MB99" i="24"/>
  <c r="GX99" i="24"/>
  <c r="DV99" i="24"/>
  <c r="PB98" i="24"/>
  <c r="IZ98" i="24"/>
  <c r="IJ97" i="24"/>
  <c r="HW96" i="24"/>
  <c r="PY95" i="24"/>
  <c r="DA94" i="24"/>
  <c r="CF94" i="24"/>
  <c r="DY89" i="24"/>
  <c r="PV106" i="24"/>
  <c r="PE106" i="24"/>
  <c r="MT106" i="24"/>
  <c r="CR106" i="24"/>
  <c r="BT104" i="24"/>
  <c r="NL103" i="24"/>
  <c r="MB102" i="24"/>
  <c r="EK102" i="24"/>
  <c r="CF101" i="24"/>
  <c r="NT100" i="24"/>
  <c r="GM100" i="24"/>
  <c r="EK99" i="24"/>
  <c r="CI99" i="24"/>
  <c r="LO97" i="24"/>
  <c r="IZ97" i="24"/>
  <c r="PB96" i="24"/>
  <c r="OJ96" i="24"/>
  <c r="CR96" i="24"/>
  <c r="BT96" i="24"/>
  <c r="FI95" i="24"/>
  <c r="JC106" i="24"/>
  <c r="IM106" i="24"/>
  <c r="HT106" i="24"/>
  <c r="EZ106" i="24"/>
  <c r="QB105" i="24"/>
  <c r="MT105" i="24"/>
  <c r="MB105" i="24"/>
  <c r="KS105" i="24"/>
  <c r="EK105" i="24"/>
  <c r="DV105" i="24"/>
  <c r="PY102" i="24"/>
  <c r="MQ102" i="24"/>
  <c r="CL102" i="24"/>
  <c r="QB99" i="24"/>
  <c r="FC105" i="24"/>
  <c r="GM102" i="24"/>
  <c r="DP101" i="24"/>
  <c r="OS100" i="24"/>
  <c r="NP100" i="24"/>
  <c r="MW100" i="24"/>
  <c r="CL97" i="24"/>
  <c r="BQ97" i="24"/>
  <c r="FF94" i="24"/>
  <c r="EK94" i="24"/>
  <c r="OJ106" i="24"/>
  <c r="IJ106" i="24"/>
  <c r="ET106" i="24"/>
  <c r="KP105" i="24"/>
  <c r="BN105" i="24"/>
  <c r="QE104" i="24"/>
  <c r="MW104" i="24"/>
  <c r="HA104" i="24"/>
  <c r="GG104" i="24"/>
  <c r="DY104" i="24"/>
  <c r="BQ104" i="24"/>
  <c r="PB103" i="24"/>
  <c r="OJ103" i="24"/>
  <c r="LU103" i="24"/>
  <c r="FX103" i="24"/>
  <c r="EQ103" i="24"/>
  <c r="CI103" i="24"/>
  <c r="IM102" i="24"/>
  <c r="GJ102" i="24"/>
  <c r="DA102" i="24"/>
  <c r="LR101" i="24"/>
  <c r="JC101" i="24"/>
  <c r="GM101" i="24"/>
  <c r="EE101" i="24"/>
  <c r="DM101" i="24"/>
  <c r="CU101" i="24"/>
  <c r="BW101" i="24"/>
  <c r="PH100" i="24"/>
  <c r="OP100" i="24"/>
  <c r="NL100" i="24"/>
  <c r="MT100" i="24"/>
  <c r="CL100" i="24"/>
  <c r="PY99" i="24"/>
  <c r="GM99" i="24"/>
  <c r="EZ99" i="24"/>
  <c r="LU98" i="24"/>
  <c r="EZ98" i="24"/>
  <c r="GD106" i="24"/>
  <c r="DP106" i="24"/>
  <c r="PV105" i="24"/>
  <c r="HG105" i="24"/>
  <c r="IW104" i="24"/>
  <c r="GD104" i="24"/>
  <c r="EN104" i="24"/>
  <c r="DV104" i="24"/>
  <c r="CI104" i="24"/>
  <c r="BN104" i="24"/>
  <c r="OY103" i="24"/>
  <c r="HZ103" i="24"/>
  <c r="DM103" i="24"/>
  <c r="HD102" i="24"/>
  <c r="KZ101" i="24"/>
  <c r="HT100" i="24"/>
  <c r="ET100" i="24"/>
  <c r="BT100" i="24"/>
  <c r="OS99" i="24"/>
  <c r="HG99" i="24"/>
  <c r="EE99" i="24"/>
  <c r="QB98" i="24"/>
  <c r="EB96" i="24"/>
  <c r="LU95" i="24"/>
  <c r="IW95" i="24"/>
  <c r="IF94" i="24"/>
  <c r="EG90" i="24"/>
  <c r="OJ89" i="24"/>
  <c r="CC89" i="24"/>
  <c r="HD98" i="24"/>
  <c r="FU98" i="24"/>
  <c r="LR97" i="24"/>
  <c r="JC97" i="24"/>
  <c r="HD97" i="24"/>
  <c r="GJ97" i="24"/>
  <c r="FO97" i="24"/>
  <c r="ET97" i="24"/>
  <c r="EB97" i="24"/>
  <c r="DJ97" i="24"/>
  <c r="CR97" i="24"/>
  <c r="BT97" i="24"/>
  <c r="PE96" i="24"/>
  <c r="OM96" i="24"/>
  <c r="HZ96" i="24"/>
  <c r="OS95" i="24"/>
  <c r="IF95" i="24"/>
  <c r="GX94" i="24"/>
  <c r="KZ93" i="24"/>
  <c r="EQ93" i="24"/>
  <c r="DY93" i="24"/>
  <c r="DG93" i="24"/>
  <c r="CL93" i="24"/>
  <c r="BQ93" i="24"/>
  <c r="IZ92" i="24"/>
  <c r="GX92" i="24"/>
  <c r="ET92" i="24"/>
  <c r="HT91" i="24"/>
  <c r="DM91" i="24"/>
  <c r="HZ90" i="24"/>
  <c r="HG89" i="24"/>
  <c r="OM86" i="24"/>
  <c r="GD91" i="24"/>
  <c r="CC91" i="24"/>
  <c r="PV89" i="24"/>
  <c r="EF88" i="24"/>
  <c r="EG88" i="24"/>
  <c r="EF87" i="24"/>
  <c r="EG87" i="24"/>
  <c r="EF86" i="24"/>
  <c r="EG86" i="24"/>
  <c r="EF85" i="24"/>
  <c r="IM96" i="24"/>
  <c r="HG95" i="24"/>
  <c r="MQ94" i="24"/>
  <c r="KP94" i="24"/>
  <c r="DJ91" i="24"/>
  <c r="EZ90" i="24"/>
  <c r="HD89" i="24"/>
  <c r="DV89" i="24"/>
  <c r="FC87" i="24"/>
  <c r="LU85" i="24"/>
  <c r="IW97" i="24"/>
  <c r="GX97" i="24"/>
  <c r="GD97" i="24"/>
  <c r="FI97" i="24"/>
  <c r="EN97" i="24"/>
  <c r="DV97" i="24"/>
  <c r="CI97" i="24"/>
  <c r="BN97" i="24"/>
  <c r="OY96" i="24"/>
  <c r="LR96" i="24"/>
  <c r="JC96" i="24"/>
  <c r="HT96" i="24"/>
  <c r="PE95" i="24"/>
  <c r="OM95" i="24"/>
  <c r="HZ95" i="24"/>
  <c r="FC94" i="24"/>
  <c r="DP94" i="24"/>
  <c r="CX94" i="24"/>
  <c r="CC94" i="24"/>
  <c r="OS93" i="24"/>
  <c r="NP93" i="24"/>
  <c r="MT93" i="24"/>
  <c r="KS93" i="24"/>
  <c r="FF93" i="24"/>
  <c r="EK93" i="24"/>
  <c r="DA93" i="24"/>
  <c r="CF93" i="24"/>
  <c r="KP92" i="24"/>
  <c r="FX92" i="24"/>
  <c r="CU92" i="24"/>
  <c r="NL91" i="24"/>
  <c r="KP91" i="24"/>
  <c r="DG91" i="24"/>
  <c r="PH90" i="24"/>
  <c r="NT90" i="24"/>
  <c r="KZ90" i="24"/>
  <c r="JC90" i="24"/>
  <c r="ET90" i="24"/>
  <c r="DP90" i="24"/>
  <c r="CX90" i="24"/>
  <c r="BN90" i="24"/>
  <c r="HA89" i="24"/>
  <c r="FO89" i="24"/>
  <c r="EZ89" i="24"/>
  <c r="EG89" i="24"/>
  <c r="GM87" i="24"/>
  <c r="EF89" i="24"/>
  <c r="GJ85" i="24"/>
  <c r="IF98" i="24"/>
  <c r="MB97" i="24"/>
  <c r="FX97" i="24"/>
  <c r="FF97" i="24"/>
  <c r="EK97" i="24"/>
  <c r="DA97" i="24"/>
  <c r="CF97" i="24"/>
  <c r="OV96" i="24"/>
  <c r="NT96" i="24"/>
  <c r="LO96" i="24"/>
  <c r="IZ96" i="24"/>
  <c r="PB95" i="24"/>
  <c r="OJ95" i="24"/>
  <c r="HW95" i="24"/>
  <c r="LU94" i="24"/>
  <c r="HG94" i="24"/>
  <c r="GM94" i="24"/>
  <c r="EZ94" i="24"/>
  <c r="EE94" i="24"/>
  <c r="DM94" i="24"/>
  <c r="CU94" i="24"/>
  <c r="BW94" i="24"/>
  <c r="PH93" i="24"/>
  <c r="OP93" i="24"/>
  <c r="NL93" i="24"/>
  <c r="MQ93" i="24"/>
  <c r="KP93" i="24"/>
  <c r="FC93" i="24"/>
  <c r="DP93" i="24"/>
  <c r="CX93" i="24"/>
  <c r="CC93" i="24"/>
  <c r="HZ92" i="24"/>
  <c r="OJ91" i="24"/>
  <c r="DV91" i="24"/>
  <c r="NP90" i="24"/>
  <c r="HT90" i="24"/>
  <c r="DG92" i="24"/>
  <c r="CL91" i="24"/>
  <c r="OP90" i="24"/>
  <c r="EB90" i="24"/>
  <c r="ET89" i="24"/>
  <c r="KZ88" i="24"/>
  <c r="EN88" i="24"/>
  <c r="QB87" i="24"/>
  <c r="IC98" i="24"/>
  <c r="EE98" i="24"/>
  <c r="FC97" i="24"/>
  <c r="DP97" i="24"/>
  <c r="CX97" i="24"/>
  <c r="CC97" i="24"/>
  <c r="OS96" i="24"/>
  <c r="IW96" i="24"/>
  <c r="OY95" i="24"/>
  <c r="IM95" i="24"/>
  <c r="HT95" i="24"/>
  <c r="LR94" i="24"/>
  <c r="JC94" i="24"/>
  <c r="HD94" i="24"/>
  <c r="GJ94" i="24"/>
  <c r="ET94" i="24"/>
  <c r="EB94" i="24"/>
  <c r="DJ94" i="24"/>
  <c r="CR94" i="24"/>
  <c r="BT94" i="24"/>
  <c r="PE93" i="24"/>
  <c r="OM93" i="24"/>
  <c r="HD93" i="24"/>
  <c r="EZ93" i="24"/>
  <c r="EE93" i="24"/>
  <c r="DM93" i="24"/>
  <c r="CU93" i="24"/>
  <c r="BW93" i="24"/>
  <c r="NT92" i="24"/>
  <c r="IM92" i="24"/>
  <c r="HW92" i="24"/>
  <c r="OV91" i="24"/>
  <c r="HZ91" i="24"/>
  <c r="FR91" i="24"/>
  <c r="NL90" i="24"/>
  <c r="MB90" i="24"/>
  <c r="DY90" i="24"/>
  <c r="QB89" i="24"/>
  <c r="GD89" i="24"/>
  <c r="IZ88" i="24"/>
  <c r="FX88" i="24"/>
  <c r="FF88" i="24"/>
  <c r="LR87" i="24"/>
  <c r="FW107" i="24"/>
  <c r="IF86" i="24"/>
  <c r="LU97" i="24"/>
  <c r="GM97" i="24"/>
  <c r="EZ97" i="24"/>
  <c r="EE97" i="24"/>
  <c r="DM97" i="24"/>
  <c r="CU97" i="24"/>
  <c r="BW97" i="24"/>
  <c r="PH96" i="24"/>
  <c r="OP96" i="24"/>
  <c r="GX95" i="24"/>
  <c r="LO94" i="24"/>
  <c r="IZ94" i="24"/>
  <c r="GG94" i="24"/>
  <c r="EQ94" i="24"/>
  <c r="DY94" i="24"/>
  <c r="DG94" i="24"/>
  <c r="CL94" i="24"/>
  <c r="BQ94" i="24"/>
  <c r="PB93" i="24"/>
  <c r="OJ93" i="24"/>
  <c r="IM93" i="24"/>
  <c r="NP92" i="24"/>
  <c r="JC91" i="24"/>
  <c r="DA91" i="24"/>
  <c r="PB90" i="24"/>
  <c r="IW90" i="24"/>
  <c r="EN90" i="24"/>
  <c r="CR90" i="24"/>
  <c r="CX89" i="24"/>
  <c r="CC88" i="24"/>
  <c r="HL16" i="24"/>
  <c r="QE97" i="24"/>
  <c r="NL96" i="24"/>
  <c r="BW96" i="24"/>
  <c r="NT95" i="24"/>
  <c r="GD95" i="24"/>
  <c r="PY94" i="24"/>
  <c r="MW94" i="24"/>
  <c r="LR93" i="24"/>
  <c r="JC93" i="24"/>
  <c r="GG93" i="24"/>
  <c r="PH92" i="24"/>
  <c r="OP92" i="24"/>
  <c r="GG92" i="24"/>
  <c r="EZ92" i="24"/>
  <c r="NT91" i="24"/>
  <c r="LO91" i="24"/>
  <c r="IZ91" i="24"/>
  <c r="HA91" i="24"/>
  <c r="BN91" i="24"/>
  <c r="QE90" i="24"/>
  <c r="KP90" i="24"/>
  <c r="IC90" i="24"/>
  <c r="HG90" i="24"/>
  <c r="FU90" i="24"/>
  <c r="EK90" i="24"/>
  <c r="CL90" i="24"/>
  <c r="MT89" i="24"/>
  <c r="EN89" i="24"/>
  <c r="BN89" i="24"/>
  <c r="QE88" i="24"/>
  <c r="OM88" i="24"/>
  <c r="BW88" i="24"/>
  <c r="OS87" i="24"/>
  <c r="FX87" i="24"/>
  <c r="EN87" i="24"/>
  <c r="PV84" i="24"/>
  <c r="IM85" i="24"/>
  <c r="HA85" i="24"/>
  <c r="MT84" i="24"/>
  <c r="KP84" i="24"/>
  <c r="QF83" i="24"/>
  <c r="BB83" i="24"/>
  <c r="FJ84" i="24"/>
  <c r="HL72" i="24"/>
  <c r="HL69" i="24"/>
  <c r="GR62" i="24"/>
  <c r="GR55" i="24"/>
  <c r="IW88" i="24"/>
  <c r="FI88" i="24"/>
  <c r="PY87" i="24"/>
  <c r="LU87" i="24"/>
  <c r="FU87" i="24"/>
  <c r="EK87" i="24"/>
  <c r="DG87" i="24"/>
  <c r="MB86" i="24"/>
  <c r="DA86" i="24"/>
  <c r="LR85" i="24"/>
  <c r="JC85" i="24"/>
  <c r="IJ85" i="24"/>
  <c r="EZ85" i="24"/>
  <c r="QH84" i="24"/>
  <c r="MQ84" i="24"/>
  <c r="MB84" i="24"/>
  <c r="IP84" i="24"/>
  <c r="FO84" i="24"/>
  <c r="DM84" i="24"/>
  <c r="QE83" i="24"/>
  <c r="GR77" i="24"/>
  <c r="GR76" i="24"/>
  <c r="ND75" i="24"/>
  <c r="GR73" i="24"/>
  <c r="GR59" i="24"/>
  <c r="GR46" i="24"/>
  <c r="HL34" i="24"/>
  <c r="HL32" i="24"/>
  <c r="HL22" i="24"/>
  <c r="HL14" i="24"/>
  <c r="BZ13" i="24"/>
  <c r="FU86" i="24"/>
  <c r="FC86" i="24"/>
  <c r="DP86" i="24"/>
  <c r="OS85" i="24"/>
  <c r="EE85" i="24"/>
  <c r="QG84" i="24"/>
  <c r="PQ84" i="24"/>
  <c r="PS84" i="24" s="1"/>
  <c r="IO84" i="24"/>
  <c r="ND74" i="24"/>
  <c r="GR70" i="24"/>
  <c r="ND69" i="24"/>
  <c r="IN84" i="24"/>
  <c r="GR58" i="24"/>
  <c r="BZ56" i="24"/>
  <c r="GR52" i="24"/>
  <c r="HL49" i="24"/>
  <c r="GR30" i="24"/>
  <c r="QF84" i="24"/>
  <c r="PO84" i="24"/>
  <c r="HW84" i="24"/>
  <c r="GG84" i="24"/>
  <c r="FK84" i="24"/>
  <c r="CC84" i="24"/>
  <c r="HT83" i="24"/>
  <c r="ND60" i="24"/>
  <c r="KV83" i="24"/>
  <c r="IN83" i="24"/>
  <c r="GR31" i="24"/>
  <c r="HL18" i="24"/>
  <c r="IC88" i="24"/>
  <c r="CL88" i="24"/>
  <c r="BT88" i="24"/>
  <c r="NP87" i="24"/>
  <c r="MW87" i="24"/>
  <c r="LO87" i="24"/>
  <c r="HD87" i="24"/>
  <c r="GJ87" i="24"/>
  <c r="PV86" i="24"/>
  <c r="GM86" i="24"/>
  <c r="EZ86" i="24"/>
  <c r="EE86" i="24"/>
  <c r="CU86" i="24"/>
  <c r="BW86" i="24"/>
  <c r="CR84" i="24"/>
  <c r="NT83" i="24"/>
  <c r="MW83" i="24"/>
  <c r="IZ83" i="24"/>
  <c r="HL76" i="24"/>
  <c r="HL70" i="24"/>
  <c r="GR61" i="24"/>
  <c r="KU79" i="24"/>
  <c r="NV79" i="24"/>
  <c r="GR56" i="24"/>
  <c r="OR79" i="24"/>
  <c r="GR36" i="24"/>
  <c r="HL29" i="24"/>
  <c r="GR28" i="24"/>
  <c r="GR23" i="24"/>
  <c r="GR74" i="24"/>
  <c r="ND73" i="24"/>
  <c r="GR71" i="24"/>
  <c r="ND59" i="24"/>
  <c r="ND58" i="24"/>
  <c r="GR47" i="24"/>
  <c r="ND35" i="24"/>
  <c r="GR26" i="24"/>
  <c r="ND17" i="24"/>
  <c r="GM88" i="24"/>
  <c r="PE87" i="24"/>
  <c r="OM87" i="24"/>
  <c r="MT87" i="24"/>
  <c r="HA87" i="24"/>
  <c r="GG87" i="24"/>
  <c r="DP87" i="24"/>
  <c r="BQ87" i="24"/>
  <c r="GJ86" i="24"/>
  <c r="ET86" i="24"/>
  <c r="EB86" i="24"/>
  <c r="CR86" i="24"/>
  <c r="BT86" i="24"/>
  <c r="MT85" i="24"/>
  <c r="KS85" i="24"/>
  <c r="DJ85" i="24"/>
  <c r="QB84" i="24"/>
  <c r="OY84" i="24"/>
  <c r="OJ84" i="24"/>
  <c r="IJ84" i="24"/>
  <c r="GX84" i="24"/>
  <c r="DY84" i="24"/>
  <c r="KS83" i="24"/>
  <c r="GR63" i="24"/>
  <c r="GR60" i="24"/>
  <c r="GR57" i="24"/>
  <c r="ND52" i="24"/>
  <c r="ND51" i="24"/>
  <c r="GR48" i="24"/>
  <c r="ND42" i="24"/>
  <c r="ND38" i="24"/>
  <c r="ND28" i="24"/>
  <c r="ND13" i="24"/>
  <c r="MB87" i="24"/>
  <c r="DM87" i="24"/>
  <c r="LR86" i="24"/>
  <c r="JC86" i="24"/>
  <c r="HD86" i="24"/>
  <c r="MQ85" i="24"/>
  <c r="HZ85" i="24"/>
  <c r="FX84" i="24"/>
  <c r="BT84" i="24"/>
  <c r="BC84" i="24"/>
  <c r="GM83" i="24"/>
  <c r="FR83" i="24"/>
  <c r="ET83" i="24"/>
  <c r="CF83" i="24"/>
  <c r="GR51" i="24"/>
  <c r="ND37" i="24"/>
  <c r="HL19" i="24"/>
  <c r="HL13" i="24"/>
  <c r="GJ88" i="24"/>
  <c r="DP88" i="24"/>
  <c r="DA88" i="24"/>
  <c r="BN88" i="24"/>
  <c r="PB87" i="24"/>
  <c r="MQ87" i="24"/>
  <c r="IW87" i="24"/>
  <c r="GX87" i="24"/>
  <c r="KZ86" i="24"/>
  <c r="GG86" i="24"/>
  <c r="EQ86" i="24"/>
  <c r="DG86" i="24"/>
  <c r="KP85" i="24"/>
  <c r="OP83" i="24"/>
  <c r="GQ77" i="24"/>
  <c r="GR75" i="24"/>
  <c r="GR39" i="24"/>
  <c r="GR38" i="24"/>
  <c r="GR34" i="24"/>
  <c r="GR27" i="24"/>
  <c r="FF85" i="24"/>
  <c r="DA84" i="24"/>
  <c r="BC83" i="24"/>
  <c r="ND55" i="24"/>
  <c r="LW79" i="24"/>
  <c r="FJ83" i="24"/>
  <c r="GR41" i="24"/>
  <c r="HL36" i="24"/>
  <c r="GR33" i="24"/>
  <c r="MW88" i="24"/>
  <c r="LO88" i="24"/>
  <c r="KP87" i="24"/>
  <c r="EQ87" i="24"/>
  <c r="DY87" i="24"/>
  <c r="QE86" i="24"/>
  <c r="PB86" i="24"/>
  <c r="MW86" i="24"/>
  <c r="GD86" i="24"/>
  <c r="FI86" i="24"/>
  <c r="EN86" i="24"/>
  <c r="DV86" i="24"/>
  <c r="CI86" i="24"/>
  <c r="FC85" i="24"/>
  <c r="PH84" i="24"/>
  <c r="IW84" i="24"/>
  <c r="IC84" i="24"/>
  <c r="FU84" i="24"/>
  <c r="DP84" i="24"/>
  <c r="BQ84" i="24"/>
  <c r="PB83" i="24"/>
  <c r="GR72" i="24"/>
  <c r="ND71" i="24"/>
  <c r="CO63" i="24"/>
  <c r="GR49" i="24"/>
  <c r="HL48" i="24"/>
  <c r="GR45" i="24"/>
  <c r="HL38" i="24"/>
  <c r="CO33" i="24"/>
  <c r="GR32" i="24"/>
  <c r="GR22" i="24"/>
  <c r="GR18" i="24"/>
  <c r="GR15" i="24"/>
  <c r="FX96" i="24"/>
  <c r="FX94" i="24"/>
  <c r="FX93" i="24"/>
  <c r="FX90" i="24"/>
  <c r="FX106" i="24"/>
  <c r="FX102" i="24"/>
  <c r="FX100" i="24"/>
  <c r="FX85" i="24"/>
  <c r="FX101" i="24"/>
  <c r="FU104" i="24"/>
  <c r="FU94" i="24"/>
  <c r="FU93" i="24"/>
  <c r="FU89" i="24"/>
  <c r="FU102" i="24"/>
  <c r="FU133" i="24"/>
  <c r="FU130" i="24"/>
  <c r="FU122" i="24"/>
  <c r="FU127" i="24"/>
  <c r="FU131" i="24"/>
  <c r="FU120" i="24"/>
  <c r="FU114" i="24"/>
  <c r="FU128" i="24"/>
  <c r="FU111" i="24"/>
  <c r="FU103" i="24"/>
  <c r="FU101" i="24"/>
  <c r="FU117" i="24"/>
  <c r="FU97" i="24"/>
  <c r="FT107" i="24"/>
  <c r="FS107" i="24"/>
  <c r="FT135" i="24"/>
  <c r="FU96" i="24"/>
  <c r="FU88" i="24"/>
  <c r="FR88" i="24"/>
  <c r="FR84" i="24"/>
  <c r="FP107" i="24"/>
  <c r="FR94" i="24"/>
  <c r="FR86" i="24"/>
  <c r="FR106" i="24"/>
  <c r="FR90" i="24"/>
  <c r="FR92" i="24"/>
  <c r="FR103" i="24"/>
  <c r="FR97" i="24"/>
  <c r="FQ107" i="24"/>
  <c r="FR129" i="24"/>
  <c r="FR101" i="24"/>
  <c r="FR100" i="24"/>
  <c r="FR93" i="24"/>
  <c r="GT135" i="24"/>
  <c r="FR105" i="24"/>
  <c r="FR134" i="24"/>
  <c r="FR132" i="24"/>
  <c r="FR114" i="24"/>
  <c r="FR89" i="24"/>
  <c r="FR123" i="24"/>
  <c r="FR112" i="24"/>
  <c r="GT107" i="24"/>
  <c r="FR117" i="24"/>
  <c r="FR127" i="24"/>
  <c r="FR111" i="24"/>
  <c r="FR102" i="24"/>
  <c r="FR85" i="24"/>
  <c r="FO101" i="24"/>
  <c r="FO88" i="24"/>
  <c r="FO87" i="24"/>
  <c r="FM107" i="24"/>
  <c r="FO90" i="24"/>
  <c r="FO86" i="24"/>
  <c r="FO102" i="24"/>
  <c r="FO126" i="24"/>
  <c r="FO113" i="24"/>
  <c r="FO94" i="24"/>
  <c r="FN107" i="24"/>
  <c r="FO114" i="24"/>
  <c r="FO112" i="24"/>
  <c r="FO93" i="24"/>
  <c r="FO131" i="24"/>
  <c r="FO119" i="24"/>
  <c r="FO103" i="24"/>
  <c r="FO98" i="24"/>
  <c r="FO129" i="24"/>
  <c r="FO124" i="24"/>
  <c r="FO99" i="24"/>
  <c r="FO92" i="24"/>
  <c r="FM135" i="24"/>
  <c r="FO91" i="24"/>
  <c r="FO134" i="24"/>
  <c r="DP134" i="24"/>
  <c r="EZ134" i="24"/>
  <c r="FX134" i="24"/>
  <c r="HD133" i="24"/>
  <c r="GM133" i="24"/>
  <c r="BT134" i="24"/>
  <c r="IZ133" i="24"/>
  <c r="CF134" i="24"/>
  <c r="HZ127" i="24"/>
  <c r="NP126" i="24"/>
  <c r="GJ125" i="24"/>
  <c r="EN125" i="24"/>
  <c r="PB127" i="24"/>
  <c r="IM127" i="24"/>
  <c r="OM126" i="24"/>
  <c r="NL127" i="24"/>
  <c r="KZ126" i="24"/>
  <c r="QB125" i="24"/>
  <c r="MT125" i="24"/>
  <c r="EZ125" i="24"/>
  <c r="HD127" i="24"/>
  <c r="OY126" i="24"/>
  <c r="LO126" i="24"/>
  <c r="PY126" i="24"/>
  <c r="PK126" i="24"/>
  <c r="MB126" i="24"/>
  <c r="OV127" i="24"/>
  <c r="IF127" i="24"/>
  <c r="MQ126" i="24"/>
  <c r="IJ126" i="24"/>
  <c r="FI126" i="24"/>
  <c r="PV125" i="24"/>
  <c r="FU126" i="24"/>
  <c r="FX125" i="24"/>
  <c r="MT118" i="24"/>
  <c r="PV94" i="24"/>
  <c r="LO99" i="24"/>
  <c r="CC99" i="24"/>
  <c r="BN99" i="24"/>
  <c r="HA95" i="24"/>
  <c r="FI99" i="24"/>
  <c r="ET99" i="24"/>
  <c r="FU99" i="24"/>
  <c r="FF99" i="24"/>
  <c r="DA99" i="24"/>
  <c r="CL99" i="24"/>
  <c r="GG99" i="24"/>
  <c r="FR99" i="24"/>
  <c r="DM99" i="24"/>
  <c r="CX99" i="24"/>
  <c r="OM98" i="24"/>
  <c r="IM98" i="24"/>
  <c r="GD99" i="24"/>
  <c r="DY99" i="24"/>
  <c r="DJ99" i="24"/>
  <c r="OY98" i="24"/>
  <c r="NL95" i="24"/>
  <c r="CC92" i="24"/>
  <c r="KZ91" i="24"/>
  <c r="QE91" i="24"/>
  <c r="MW91" i="24"/>
  <c r="GM91" i="24"/>
  <c r="BW91" i="24"/>
  <c r="FU91" i="24"/>
  <c r="DY92" i="24"/>
  <c r="MB91" i="24"/>
  <c r="EK92" i="24"/>
  <c r="PY91" i="24"/>
  <c r="MQ91" i="24"/>
  <c r="GG91" i="24"/>
  <c r="CI91" i="24"/>
  <c r="FU92" i="24"/>
  <c r="BQ92" i="24"/>
  <c r="LU91" i="24"/>
  <c r="MB85" i="24"/>
  <c r="GG83" i="24"/>
  <c r="FI83" i="24"/>
  <c r="CC83" i="24"/>
  <c r="MY84" i="24"/>
  <c r="MZ84" i="24"/>
  <c r="KU84" i="24"/>
  <c r="KV84" i="24"/>
  <c r="KZ83" i="24"/>
  <c r="LX83" i="24"/>
  <c r="LW84" i="24"/>
  <c r="LX84" i="24"/>
  <c r="HJ53" i="24"/>
  <c r="PK53" i="24" s="1"/>
  <c r="PN53" i="24" s="1"/>
  <c r="FO85" i="24"/>
  <c r="LO83" i="24"/>
  <c r="EK83" i="24"/>
  <c r="BZ57" i="24"/>
  <c r="BY79" i="24"/>
  <c r="HL56" i="24"/>
  <c r="MZ83" i="24"/>
  <c r="HL50" i="24"/>
  <c r="GR65" i="24"/>
  <c r="NV83" i="24"/>
  <c r="NW83" i="24"/>
  <c r="NW84" i="24"/>
  <c r="GM85" i="24"/>
  <c r="PY83" i="24"/>
  <c r="GR67" i="24"/>
  <c r="HD84" i="24"/>
  <c r="FU83" i="24"/>
  <c r="BQ83" i="24"/>
  <c r="HA84" i="24"/>
  <c r="MQ83" i="24"/>
  <c r="PO83" i="24"/>
  <c r="PP83" i="24"/>
  <c r="PQ83" i="24"/>
  <c r="PP84" i="24"/>
  <c r="EF83" i="24"/>
  <c r="EG83" i="24"/>
  <c r="EF84" i="24"/>
  <c r="EG84" i="24"/>
  <c r="NR79" i="24"/>
  <c r="DY83" i="24"/>
  <c r="DA83" i="24"/>
  <c r="HL33" i="24"/>
  <c r="DW69" i="24"/>
  <c r="FK83" i="24"/>
  <c r="ND48" i="24"/>
  <c r="GR25" i="24"/>
  <c r="GR17" i="24"/>
  <c r="HL42" i="24"/>
  <c r="IO83" i="24"/>
  <c r="CO31" i="24"/>
  <c r="GR14" i="24"/>
  <c r="BZ24" i="24"/>
  <c r="GR50" i="24"/>
  <c r="GR35" i="24"/>
  <c r="ND31" i="24"/>
  <c r="GR29" i="24"/>
  <c r="BU71" i="23"/>
  <c r="CV71" i="23"/>
  <c r="FD71" i="23"/>
  <c r="CM71" i="23"/>
  <c r="CD71" i="23"/>
  <c r="CG71" i="23"/>
  <c r="FM71" i="23"/>
  <c r="EO71" i="23"/>
  <c r="FJ71" i="23"/>
  <c r="BI71" i="23"/>
  <c r="AB71" i="23"/>
  <c r="BF71" i="23"/>
  <c r="CS71" i="23"/>
  <c r="DQ71" i="23"/>
  <c r="AW71" i="23"/>
  <c r="EL71" i="23"/>
  <c r="CP71" i="23"/>
  <c r="DT71" i="23"/>
  <c r="AE71" i="23"/>
  <c r="Y71" i="23"/>
  <c r="AQ71" i="23"/>
  <c r="AN71" i="23"/>
  <c r="AK71" i="23"/>
  <c r="AH71" i="23"/>
  <c r="BX71" i="23"/>
  <c r="AZ71" i="23"/>
  <c r="BL71" i="23"/>
  <c r="CA71" i="23"/>
  <c r="BC71" i="23"/>
  <c r="AT71" i="23"/>
  <c r="BO71" i="23"/>
  <c r="CJ71" i="23"/>
  <c r="EX71" i="23"/>
  <c r="DZ71" i="23"/>
  <c r="DB71" i="23"/>
  <c r="DN71" i="23"/>
  <c r="FA71" i="23"/>
  <c r="EC71" i="23"/>
  <c r="DE71" i="23"/>
  <c r="EU71" i="23"/>
  <c r="DW71" i="23"/>
  <c r="CY71" i="23"/>
  <c r="BR71" i="23"/>
  <c r="JJ107" i="24" l="1"/>
  <c r="JK107" i="24"/>
  <c r="LH107" i="24"/>
  <c r="DV119" i="24"/>
  <c r="MJ107" i="24"/>
  <c r="MI107" i="24"/>
  <c r="JF107" i="24"/>
  <c r="MN107" i="24"/>
  <c r="ME107" i="24"/>
  <c r="PN13" i="24"/>
  <c r="PI83" i="24"/>
  <c r="PJ97" i="24"/>
  <c r="PJ101" i="24"/>
  <c r="PJ105" i="24"/>
  <c r="PJ83" i="24"/>
  <c r="PI86" i="24"/>
  <c r="PJ86" i="24"/>
  <c r="PI88" i="24"/>
  <c r="PI96" i="24"/>
  <c r="PI100" i="24"/>
  <c r="PI104" i="24"/>
  <c r="PJ88" i="24"/>
  <c r="PI90" i="24"/>
  <c r="PJ96" i="24"/>
  <c r="PJ100" i="24"/>
  <c r="PJ104" i="24"/>
  <c r="PJ90" i="24"/>
  <c r="PI92" i="24"/>
  <c r="PJ92" i="24"/>
  <c r="PI95" i="24"/>
  <c r="PI99" i="24"/>
  <c r="PI103" i="24"/>
  <c r="PI85" i="24"/>
  <c r="PI93" i="24"/>
  <c r="PJ95" i="24"/>
  <c r="PJ99" i="24"/>
  <c r="PJ103" i="24"/>
  <c r="PJ85" i="24"/>
  <c r="PI89" i="24"/>
  <c r="PJ93" i="24"/>
  <c r="PI87" i="24"/>
  <c r="PJ89" i="24"/>
  <c r="PI94" i="24"/>
  <c r="PI98" i="24"/>
  <c r="PI102" i="24"/>
  <c r="PI106" i="24"/>
  <c r="PI84" i="24"/>
  <c r="PJ87" i="24"/>
  <c r="PJ94" i="24"/>
  <c r="PJ98" i="24"/>
  <c r="PJ102" i="24"/>
  <c r="PJ106" i="24"/>
  <c r="PJ84" i="24"/>
  <c r="PI91" i="24"/>
  <c r="PJ91" i="24"/>
  <c r="PI97" i="24"/>
  <c r="PI101" i="24"/>
  <c r="PI105" i="24"/>
  <c r="BI95" i="24"/>
  <c r="BI99" i="24"/>
  <c r="BI103" i="24"/>
  <c r="BI85" i="24"/>
  <c r="BI92" i="24"/>
  <c r="BJ95" i="24"/>
  <c r="BJ99" i="24"/>
  <c r="BJ103" i="24"/>
  <c r="BJ85" i="24"/>
  <c r="BI89" i="24"/>
  <c r="BJ92" i="24"/>
  <c r="BI87" i="24"/>
  <c r="BJ89" i="24"/>
  <c r="BI98" i="24"/>
  <c r="BI102" i="24"/>
  <c r="BI106" i="24"/>
  <c r="BI84" i="24"/>
  <c r="BJ87" i="24"/>
  <c r="BJ98" i="24"/>
  <c r="BJ102" i="24"/>
  <c r="BJ106" i="24"/>
  <c r="BJ84" i="24"/>
  <c r="BI91" i="24"/>
  <c r="BJ91" i="24"/>
  <c r="BI97" i="24"/>
  <c r="BI101" i="24"/>
  <c r="BI105" i="24"/>
  <c r="BI83" i="24"/>
  <c r="BJ97" i="24"/>
  <c r="BJ101" i="24"/>
  <c r="BJ105" i="24"/>
  <c r="BJ83" i="24"/>
  <c r="BI86" i="24"/>
  <c r="BI93" i="24"/>
  <c r="BJ86" i="24"/>
  <c r="BJ93" i="24"/>
  <c r="BI96" i="24"/>
  <c r="BI100" i="24"/>
  <c r="BI104" i="24"/>
  <c r="BI88" i="24"/>
  <c r="BI90" i="24"/>
  <c r="BI94" i="24"/>
  <c r="BJ96" i="24"/>
  <c r="BJ100" i="24"/>
  <c r="BJ104" i="24"/>
  <c r="BJ88" i="24"/>
  <c r="BJ90" i="24"/>
  <c r="BJ94" i="24"/>
  <c r="LL107" i="24"/>
  <c r="MF107" i="24"/>
  <c r="LD107" i="24"/>
  <c r="AD103" i="26"/>
  <c r="AE103" i="26" s="1"/>
  <c r="AD101" i="26"/>
  <c r="AE101" i="26" s="1"/>
  <c r="AD141" i="26"/>
  <c r="AE141" i="26" s="1"/>
  <c r="AD22" i="26"/>
  <c r="AE22" i="26" s="1"/>
  <c r="AD63" i="26"/>
  <c r="AE63" i="26" s="1"/>
  <c r="AD143" i="26"/>
  <c r="AE143" i="26" s="1"/>
  <c r="AD20" i="26"/>
  <c r="AE20" i="26" s="1"/>
  <c r="AD61" i="26"/>
  <c r="AE61" i="26" s="1"/>
  <c r="HH79" i="24"/>
  <c r="HJ79" i="24"/>
  <c r="J531" i="2"/>
  <c r="I531" i="2"/>
  <c r="H603" i="2"/>
  <c r="I603" i="2"/>
  <c r="G603" i="2"/>
  <c r="G531" i="2"/>
  <c r="H531" i="2"/>
  <c r="B604" i="2"/>
  <c r="J604" i="2" s="1"/>
  <c r="B532" i="2"/>
  <c r="NC84" i="24"/>
  <c r="NC113" i="24"/>
  <c r="ND119" i="24"/>
  <c r="ND120" i="24"/>
  <c r="NC127" i="24"/>
  <c r="NC99" i="24"/>
  <c r="ND84" i="24"/>
  <c r="NC85" i="24"/>
  <c r="ND85" i="24"/>
  <c r="ND86" i="24"/>
  <c r="FL122" i="24"/>
  <c r="NC86" i="24"/>
  <c r="NC97" i="24"/>
  <c r="ND83" i="24"/>
  <c r="NC83" i="24"/>
  <c r="NC114" i="24"/>
  <c r="NC90" i="24"/>
  <c r="ND115" i="24"/>
  <c r="ND104" i="24"/>
  <c r="NC104" i="24"/>
  <c r="NC88" i="24"/>
  <c r="NC89" i="24"/>
  <c r="ND96" i="24"/>
  <c r="NC112" i="24"/>
  <c r="ND105" i="24"/>
  <c r="NC100" i="24"/>
  <c r="ND98" i="24"/>
  <c r="ND130" i="24"/>
  <c r="NC124" i="24"/>
  <c r="ND122" i="24"/>
  <c r="NC130" i="24"/>
  <c r="ND89" i="24"/>
  <c r="ND90" i="24"/>
  <c r="ND114" i="24"/>
  <c r="NC106" i="24"/>
  <c r="NC101" i="24"/>
  <c r="ND99" i="24"/>
  <c r="NC92" i="24"/>
  <c r="NC120" i="24"/>
  <c r="NC118" i="24"/>
  <c r="ND87" i="24"/>
  <c r="ND116" i="24"/>
  <c r="ND112" i="24"/>
  <c r="NC102" i="24"/>
  <c r="ND100" i="24"/>
  <c r="NC93" i="24"/>
  <c r="NC91" i="24"/>
  <c r="ND129" i="24"/>
  <c r="ND118" i="24"/>
  <c r="ND103" i="24"/>
  <c r="NC103" i="24"/>
  <c r="ND106" i="24"/>
  <c r="ND101" i="24"/>
  <c r="NC94" i="24"/>
  <c r="ND92" i="24"/>
  <c r="ND121" i="24"/>
  <c r="ND133" i="24"/>
  <c r="NC98" i="24"/>
  <c r="ND97" i="24"/>
  <c r="ND102" i="24"/>
  <c r="NC95" i="24"/>
  <c r="ND93" i="24"/>
  <c r="ND91" i="24"/>
  <c r="NC121" i="24"/>
  <c r="ND123" i="24"/>
  <c r="ND125" i="24"/>
  <c r="NC87" i="24"/>
  <c r="ND88" i="24"/>
  <c r="NC96" i="24"/>
  <c r="ND94" i="24"/>
  <c r="NC115" i="24"/>
  <c r="ND113" i="24"/>
  <c r="ND117" i="24"/>
  <c r="NC119" i="24"/>
  <c r="ND131" i="24"/>
  <c r="NC131" i="24"/>
  <c r="ND127" i="24"/>
  <c r="NC116" i="24"/>
  <c r="ND95" i="24"/>
  <c r="NC117" i="24"/>
  <c r="NC105" i="24"/>
  <c r="NC129" i="24"/>
  <c r="ND134" i="24"/>
  <c r="NC123" i="24"/>
  <c r="NC125" i="24"/>
  <c r="NC133" i="24"/>
  <c r="NC134" i="24"/>
  <c r="ND132" i="24"/>
  <c r="NC126" i="24"/>
  <c r="LY134" i="24"/>
  <c r="NG134" i="24" s="1"/>
  <c r="ND124" i="24"/>
  <c r="ND126" i="24"/>
  <c r="NC122" i="24"/>
  <c r="NC128" i="24"/>
  <c r="NC132" i="24"/>
  <c r="ND128" i="24"/>
  <c r="FY102" i="24"/>
  <c r="FZ102" i="24"/>
  <c r="FZ94" i="24"/>
  <c r="FZ88" i="24"/>
  <c r="FZ87" i="24"/>
  <c r="FY84" i="24"/>
  <c r="FY86" i="24"/>
  <c r="FZ85" i="24"/>
  <c r="FZ83" i="24"/>
  <c r="FY87" i="24"/>
  <c r="FY105" i="24"/>
  <c r="E9" i="29"/>
  <c r="G9" i="29" s="1"/>
  <c r="GA79" i="24"/>
  <c r="EW79" i="24"/>
  <c r="E8" i="29"/>
  <c r="FY79" i="24"/>
  <c r="GQ80" i="24"/>
  <c r="O5" i="25" s="1"/>
  <c r="GQ79" i="24"/>
  <c r="FY96" i="24"/>
  <c r="DB84" i="24"/>
  <c r="O19" i="25"/>
  <c r="O10" i="25"/>
  <c r="O40" i="25"/>
  <c r="O34" i="25"/>
  <c r="O41" i="25"/>
  <c r="O57" i="25"/>
  <c r="O68" i="25"/>
  <c r="O12" i="25"/>
  <c r="O52" i="25"/>
  <c r="O44" i="25"/>
  <c r="O66" i="25"/>
  <c r="O38" i="25"/>
  <c r="O69" i="25"/>
  <c r="O30" i="25"/>
  <c r="DQ86" i="24"/>
  <c r="DQ85" i="24"/>
  <c r="DR100" i="24"/>
  <c r="DQ92" i="24"/>
  <c r="O42" i="25"/>
  <c r="O16" i="25"/>
  <c r="O33" i="25"/>
  <c r="O37" i="25"/>
  <c r="O39" i="25"/>
  <c r="O22" i="25"/>
  <c r="O65" i="25"/>
  <c r="O71" i="25"/>
  <c r="O60" i="25"/>
  <c r="O17" i="25"/>
  <c r="O51" i="25"/>
  <c r="O26" i="25"/>
  <c r="O13" i="25"/>
  <c r="O25" i="25"/>
  <c r="O46" i="25"/>
  <c r="O32" i="25"/>
  <c r="O55" i="25"/>
  <c r="O11" i="25"/>
  <c r="O48" i="25"/>
  <c r="O45" i="25"/>
  <c r="O53" i="25"/>
  <c r="O59" i="25"/>
  <c r="O24" i="25"/>
  <c r="O62" i="25"/>
  <c r="O50" i="25"/>
  <c r="O18" i="25"/>
  <c r="O20" i="25"/>
  <c r="O27" i="25"/>
  <c r="O67" i="25"/>
  <c r="O49" i="25"/>
  <c r="O14" i="25"/>
  <c r="O31" i="25"/>
  <c r="O58" i="25"/>
  <c r="O61" i="25"/>
  <c r="O63" i="25"/>
  <c r="O43" i="25"/>
  <c r="O28" i="25"/>
  <c r="O56" i="25"/>
  <c r="O8" i="25"/>
  <c r="O35" i="25"/>
  <c r="O54" i="25"/>
  <c r="DQ104" i="24"/>
  <c r="FZ106" i="24"/>
  <c r="DR87" i="24"/>
  <c r="FY98" i="24"/>
  <c r="FY91" i="24"/>
  <c r="DQ97" i="24"/>
  <c r="DR105" i="24"/>
  <c r="DR104" i="24"/>
  <c r="FZ92" i="24"/>
  <c r="EU85" i="24"/>
  <c r="DB101" i="24"/>
  <c r="DB95" i="24"/>
  <c r="DC84" i="24"/>
  <c r="DB87" i="24"/>
  <c r="DR85" i="24"/>
  <c r="DB89" i="24"/>
  <c r="FZ89" i="24"/>
  <c r="DR98" i="24"/>
  <c r="DR92" i="24"/>
  <c r="DB96" i="24"/>
  <c r="DB102" i="24"/>
  <c r="DB90" i="24"/>
  <c r="DR102" i="24"/>
  <c r="DR95" i="24"/>
  <c r="DR84" i="24"/>
  <c r="DC83" i="24"/>
  <c r="FY83" i="24"/>
  <c r="FY94" i="24"/>
  <c r="FY88" i="24"/>
  <c r="FY95" i="24"/>
  <c r="FZ95" i="24"/>
  <c r="FY106" i="24"/>
  <c r="FY90" i="24"/>
  <c r="DC86" i="24"/>
  <c r="DC87" i="24"/>
  <c r="DQ87" i="24"/>
  <c r="DQ90" i="24"/>
  <c r="DQ89" i="24"/>
  <c r="DB94" i="24"/>
  <c r="DC91" i="24"/>
  <c r="DC98" i="24"/>
  <c r="DB106" i="24"/>
  <c r="DR99" i="24"/>
  <c r="DR106" i="24"/>
  <c r="DC105" i="24"/>
  <c r="DC97" i="24"/>
  <c r="FZ96" i="24"/>
  <c r="FZ98" i="24"/>
  <c r="FY97" i="24"/>
  <c r="FZ97" i="24"/>
  <c r="FY89" i="24"/>
  <c r="FZ93" i="24"/>
  <c r="DB85" i="24"/>
  <c r="DR88" i="24"/>
  <c r="DC89" i="24"/>
  <c r="DC90" i="24"/>
  <c r="DQ95" i="24"/>
  <c r="DQ98" i="24"/>
  <c r="DC93" i="24"/>
  <c r="DC92" i="24"/>
  <c r="DR86" i="24"/>
  <c r="DB105" i="24"/>
  <c r="DB103" i="24"/>
  <c r="DQ99" i="24"/>
  <c r="DQ103" i="24"/>
  <c r="DC99" i="24"/>
  <c r="DB88" i="24"/>
  <c r="DB100" i="24"/>
  <c r="DQ84" i="24"/>
  <c r="DB83" i="24"/>
  <c r="DR83" i="24"/>
  <c r="FY100" i="24"/>
  <c r="FZ100" i="24"/>
  <c r="FZ90" i="24"/>
  <c r="DB91" i="24"/>
  <c r="DQ88" i="24"/>
  <c r="DR93" i="24"/>
  <c r="DR96" i="24"/>
  <c r="DB93" i="24"/>
  <c r="DB92" i="24"/>
  <c r="DR94" i="24"/>
  <c r="DC102" i="24"/>
  <c r="DC104" i="24"/>
  <c r="DR101" i="24"/>
  <c r="DQ102" i="24"/>
  <c r="DB99" i="24"/>
  <c r="FZ105" i="24"/>
  <c r="FY101" i="24"/>
  <c r="FZ101" i="24"/>
  <c r="FZ103" i="24"/>
  <c r="FZ91" i="24"/>
  <c r="DB86" i="24"/>
  <c r="DR97" i="24"/>
  <c r="DR91" i="24"/>
  <c r="DB97" i="24"/>
  <c r="DB98" i="24"/>
  <c r="DQ94" i="24"/>
  <c r="DC100" i="24"/>
  <c r="DB104" i="24"/>
  <c r="DQ101" i="24"/>
  <c r="DQ100" i="24"/>
  <c r="DQ83" i="24"/>
  <c r="FY104" i="24"/>
  <c r="FY103" i="24"/>
  <c r="FY92" i="24"/>
  <c r="FY93" i="24"/>
  <c r="DQ93" i="24"/>
  <c r="DQ96" i="24"/>
  <c r="DC96" i="24"/>
  <c r="DC94" i="24"/>
  <c r="DR90" i="24"/>
  <c r="DC106" i="24"/>
  <c r="DC101" i="24"/>
  <c r="DQ105" i="24"/>
  <c r="DQ106" i="24"/>
  <c r="DC85" i="24"/>
  <c r="FZ84" i="24"/>
  <c r="FZ99" i="24"/>
  <c r="FZ86" i="24"/>
  <c r="FY85" i="24"/>
  <c r="FZ104" i="24"/>
  <c r="FY99" i="24"/>
  <c r="DC88" i="24"/>
  <c r="DR89" i="24"/>
  <c r="DQ91" i="24"/>
  <c r="DC95" i="24"/>
  <c r="DC103" i="24"/>
  <c r="DR103" i="24"/>
  <c r="KW98" i="24"/>
  <c r="GP128" i="24"/>
  <c r="GS41" i="24"/>
  <c r="GS31" i="24"/>
  <c r="GS47" i="24"/>
  <c r="GS62" i="24"/>
  <c r="GS64" i="24"/>
  <c r="GS22" i="24"/>
  <c r="GS66" i="24"/>
  <c r="GS45" i="24"/>
  <c r="GS25" i="24"/>
  <c r="GS71" i="24"/>
  <c r="GS61" i="24"/>
  <c r="GS26" i="24"/>
  <c r="GS51" i="24"/>
  <c r="GS49" i="24"/>
  <c r="GS63" i="24"/>
  <c r="GS21" i="24"/>
  <c r="GS52" i="24"/>
  <c r="GS15" i="24"/>
  <c r="GS37" i="24"/>
  <c r="GS38" i="24"/>
  <c r="GS76" i="24"/>
  <c r="GS24" i="24"/>
  <c r="GS57" i="24"/>
  <c r="GS17" i="24"/>
  <c r="GS53" i="24"/>
  <c r="GS50" i="24"/>
  <c r="GS29" i="24"/>
  <c r="GS54" i="24"/>
  <c r="GS48" i="24"/>
  <c r="GS75" i="24"/>
  <c r="GS56" i="24"/>
  <c r="GS18" i="24"/>
  <c r="GS60" i="24"/>
  <c r="GS27" i="24"/>
  <c r="GS69" i="24"/>
  <c r="GS55" i="24"/>
  <c r="GS19" i="24"/>
  <c r="GS36" i="24"/>
  <c r="GS40" i="24"/>
  <c r="GS46" i="24"/>
  <c r="GS67" i="24"/>
  <c r="GS35" i="24"/>
  <c r="GS44" i="24"/>
  <c r="GS32" i="24"/>
  <c r="GS20" i="24"/>
  <c r="GS68" i="24"/>
  <c r="GS42" i="24"/>
  <c r="GS74" i="24"/>
  <c r="GS28" i="24"/>
  <c r="GS58" i="24"/>
  <c r="GS70" i="24"/>
  <c r="GS34" i="24"/>
  <c r="GS77" i="24"/>
  <c r="GS16" i="24"/>
  <c r="GS65" i="24"/>
  <c r="GS72" i="24"/>
  <c r="GS73" i="24"/>
  <c r="GS39" i="24"/>
  <c r="GS23" i="24"/>
  <c r="NA131" i="24"/>
  <c r="NX118" i="24"/>
  <c r="DV127" i="24"/>
  <c r="DV120" i="24"/>
  <c r="DV123" i="24"/>
  <c r="DV132" i="24"/>
  <c r="DV122" i="24"/>
  <c r="DV118" i="24"/>
  <c r="DV128" i="24"/>
  <c r="DV126" i="24"/>
  <c r="DV129" i="24"/>
  <c r="DV134" i="24"/>
  <c r="DV116" i="24"/>
  <c r="DV117" i="24"/>
  <c r="DV130" i="24"/>
  <c r="DV124" i="24"/>
  <c r="DV115" i="24"/>
  <c r="LY125" i="24"/>
  <c r="NG125" i="24" s="1"/>
  <c r="KW134" i="24"/>
  <c r="DV131" i="24"/>
  <c r="DV121" i="24"/>
  <c r="DV125" i="24"/>
  <c r="LY130" i="24"/>
  <c r="NG130" i="24" s="1"/>
  <c r="KW130" i="24"/>
  <c r="DV112" i="24"/>
  <c r="DV133" i="24"/>
  <c r="NX114" i="24"/>
  <c r="DV114" i="24"/>
  <c r="NA128" i="24"/>
  <c r="FL88" i="24"/>
  <c r="PM135" i="24"/>
  <c r="NX90" i="24"/>
  <c r="LY95" i="24"/>
  <c r="NG95" i="24" s="1"/>
  <c r="NX120" i="24"/>
  <c r="NA93" i="24"/>
  <c r="LY118" i="24"/>
  <c r="NG118" i="24" s="1"/>
  <c r="NX134" i="24"/>
  <c r="LY132" i="24"/>
  <c r="NG132" i="24" s="1"/>
  <c r="NA122" i="24"/>
  <c r="HJ114" i="24"/>
  <c r="DU135" i="24"/>
  <c r="KW119" i="24"/>
  <c r="GS33" i="24"/>
  <c r="FL100" i="24"/>
  <c r="NA127" i="24"/>
  <c r="GO95" i="24"/>
  <c r="GN93" i="24"/>
  <c r="GN89" i="24"/>
  <c r="KW124" i="24"/>
  <c r="NA120" i="24"/>
  <c r="NX102" i="24"/>
  <c r="HJ128" i="24"/>
  <c r="DV113" i="24"/>
  <c r="NX96" i="24"/>
  <c r="DT135" i="24"/>
  <c r="FL118" i="24"/>
  <c r="LY123" i="24"/>
  <c r="NG123" i="24" s="1"/>
  <c r="GS13" i="24"/>
  <c r="FL116" i="24"/>
  <c r="NX126" i="24"/>
  <c r="LY128" i="24"/>
  <c r="NG128" i="24" s="1"/>
  <c r="KW113" i="24"/>
  <c r="HJ134" i="24"/>
  <c r="NA118" i="24"/>
  <c r="LY119" i="24"/>
  <c r="NG119" i="24" s="1"/>
  <c r="GA117" i="24"/>
  <c r="NX121" i="24"/>
  <c r="NX131" i="24"/>
  <c r="NA126" i="24"/>
  <c r="HJ120" i="24"/>
  <c r="NA106" i="24"/>
  <c r="KW94" i="24"/>
  <c r="LY122" i="24"/>
  <c r="NG122" i="24" s="1"/>
  <c r="HJ130" i="24"/>
  <c r="EW120" i="24"/>
  <c r="GA118" i="24"/>
  <c r="GN102" i="24"/>
  <c r="GN106" i="24"/>
  <c r="BF135" i="24"/>
  <c r="LY93" i="24"/>
  <c r="NG93" i="24" s="1"/>
  <c r="GN85" i="24"/>
  <c r="D87" i="23"/>
  <c r="KW96" i="24"/>
  <c r="LY101" i="24"/>
  <c r="NG101" i="24" s="1"/>
  <c r="NX113" i="24"/>
  <c r="FL94" i="24"/>
  <c r="NX125" i="24"/>
  <c r="HJ127" i="24"/>
  <c r="KW126" i="24"/>
  <c r="LY126" i="24"/>
  <c r="NG126" i="24" s="1"/>
  <c r="GA112" i="24"/>
  <c r="GA124" i="24"/>
  <c r="GA134" i="24"/>
  <c r="NX95" i="24"/>
  <c r="GO87" i="24"/>
  <c r="GO105" i="24"/>
  <c r="GN98" i="24"/>
  <c r="NA99" i="24"/>
  <c r="GN84" i="24"/>
  <c r="GO94" i="24"/>
  <c r="GO97" i="24"/>
  <c r="GN88" i="24"/>
  <c r="HL30" i="24"/>
  <c r="HK114" i="24" s="1"/>
  <c r="GN105" i="24"/>
  <c r="GN103" i="24"/>
  <c r="LY120" i="24"/>
  <c r="NG120" i="24" s="1"/>
  <c r="GN104" i="24"/>
  <c r="GO83" i="24"/>
  <c r="GN87" i="24"/>
  <c r="NA94" i="24"/>
  <c r="GN83" i="24"/>
  <c r="GS30" i="24"/>
  <c r="GO86" i="24"/>
  <c r="GO92" i="24"/>
  <c r="GO96" i="24"/>
  <c r="GO102" i="24"/>
  <c r="GO106" i="24"/>
  <c r="NA91" i="24"/>
  <c r="FL117" i="24"/>
  <c r="NA123" i="24"/>
  <c r="NA125" i="24"/>
  <c r="LY133" i="24"/>
  <c r="NG133" i="24" s="1"/>
  <c r="GO84" i="24"/>
  <c r="GN90" i="24"/>
  <c r="GN94" i="24"/>
  <c r="GO100" i="24"/>
  <c r="GN86" i="24"/>
  <c r="GO93" i="24"/>
  <c r="GO89" i="24"/>
  <c r="GN99" i="24"/>
  <c r="GN101" i="24"/>
  <c r="GP101" i="24" s="1"/>
  <c r="BH135" i="24"/>
  <c r="GN91" i="24"/>
  <c r="GN97" i="24"/>
  <c r="GN95" i="24"/>
  <c r="GO88" i="24"/>
  <c r="GN92" i="24"/>
  <c r="GN96" i="24"/>
  <c r="GO104" i="24"/>
  <c r="GN100" i="24"/>
  <c r="KW90" i="24"/>
  <c r="NX106" i="24"/>
  <c r="NA89" i="24"/>
  <c r="GO85" i="24"/>
  <c r="GO91" i="24"/>
  <c r="GO90" i="24"/>
  <c r="FL91" i="24"/>
  <c r="GO103" i="24"/>
  <c r="GO98" i="24"/>
  <c r="NA100" i="24"/>
  <c r="KW103" i="24"/>
  <c r="NX119" i="24"/>
  <c r="LY131" i="24"/>
  <c r="NG131" i="24" s="1"/>
  <c r="FL99" i="24"/>
  <c r="NA98" i="24"/>
  <c r="FL105" i="24"/>
  <c r="FL98" i="24"/>
  <c r="FL96" i="24"/>
  <c r="NA104" i="24"/>
  <c r="HJ122" i="24"/>
  <c r="NA121" i="24"/>
  <c r="EW131" i="24"/>
  <c r="KW89" i="24"/>
  <c r="NA132" i="24"/>
  <c r="NA115" i="24"/>
  <c r="GA119" i="24"/>
  <c r="LY86" i="24"/>
  <c r="NG86" i="24" s="1"/>
  <c r="NA119" i="24"/>
  <c r="GO99" i="24"/>
  <c r="DD121" i="24"/>
  <c r="HJ132" i="24"/>
  <c r="EW125" i="24"/>
  <c r="NA117" i="24"/>
  <c r="HJ119" i="24"/>
  <c r="FL101" i="24"/>
  <c r="NX128" i="24"/>
  <c r="NX116" i="24"/>
  <c r="LY112" i="24"/>
  <c r="NG112" i="24" s="1"/>
  <c r="LY106" i="24"/>
  <c r="NG106" i="24" s="1"/>
  <c r="NX123" i="24"/>
  <c r="KW122" i="24"/>
  <c r="NX129" i="24"/>
  <c r="LY111" i="24"/>
  <c r="NG111" i="24" s="1"/>
  <c r="NX112" i="24"/>
  <c r="EW111" i="24"/>
  <c r="EW133" i="24"/>
  <c r="NX117" i="24"/>
  <c r="HJ133" i="24"/>
  <c r="FL121" i="24"/>
  <c r="LY83" i="24"/>
  <c r="NG83" i="24" s="1"/>
  <c r="KW87" i="24"/>
  <c r="NX94" i="24"/>
  <c r="FL129" i="24"/>
  <c r="CO130" i="24"/>
  <c r="FL128" i="24"/>
  <c r="DS122" i="24"/>
  <c r="DS134" i="24"/>
  <c r="GA125" i="24"/>
  <c r="FL111" i="24"/>
  <c r="FL124" i="24"/>
  <c r="FL93" i="24"/>
  <c r="FL133" i="24"/>
  <c r="FL119" i="24"/>
  <c r="FL134" i="24"/>
  <c r="FL114" i="24"/>
  <c r="FL132" i="24"/>
  <c r="FL85" i="24"/>
  <c r="FL125" i="24"/>
  <c r="FL95" i="24"/>
  <c r="KW120" i="24"/>
  <c r="FL127" i="24"/>
  <c r="DD130" i="24"/>
  <c r="HJ124" i="24"/>
  <c r="KW132" i="24"/>
  <c r="CO126" i="24"/>
  <c r="LY92" i="24"/>
  <c r="NG92" i="24" s="1"/>
  <c r="DD114" i="24"/>
  <c r="GA115" i="24"/>
  <c r="KW105" i="24"/>
  <c r="KW100" i="24"/>
  <c r="KW92" i="24"/>
  <c r="LY94" i="24"/>
  <c r="NG94" i="24" s="1"/>
  <c r="LY113" i="24"/>
  <c r="NG113" i="24" s="1"/>
  <c r="LY98" i="24"/>
  <c r="NG98" i="24" s="1"/>
  <c r="NX115" i="24"/>
  <c r="KW129" i="24"/>
  <c r="KW118" i="24"/>
  <c r="KW111" i="24"/>
  <c r="NA129" i="24"/>
  <c r="KW117" i="24"/>
  <c r="FL131" i="24"/>
  <c r="NA134" i="24"/>
  <c r="KW133" i="24"/>
  <c r="NX130" i="24"/>
  <c r="NA133" i="24"/>
  <c r="FL130" i="24"/>
  <c r="KW131" i="24"/>
  <c r="NA130" i="24"/>
  <c r="NX133" i="24"/>
  <c r="AX79" i="24"/>
  <c r="KW95" i="24"/>
  <c r="LY102" i="24"/>
  <c r="NG102" i="24" s="1"/>
  <c r="NX93" i="24"/>
  <c r="FL126" i="24"/>
  <c r="NX122" i="24"/>
  <c r="LY129" i="24"/>
  <c r="NG129" i="24" s="1"/>
  <c r="DD127" i="24"/>
  <c r="DD123" i="24"/>
  <c r="GP111" i="24"/>
  <c r="GP122" i="24"/>
  <c r="EW128" i="24"/>
  <c r="GP125" i="24"/>
  <c r="GP127" i="24"/>
  <c r="GP134" i="24"/>
  <c r="GP130" i="24"/>
  <c r="GP126" i="24"/>
  <c r="DS129" i="24"/>
  <c r="DS114" i="24"/>
  <c r="DS125" i="24"/>
  <c r="DS121" i="24"/>
  <c r="DS131" i="24"/>
  <c r="NA95" i="24"/>
  <c r="DS127" i="24"/>
  <c r="CO112" i="24"/>
  <c r="HJ121" i="24"/>
  <c r="HJ116" i="24"/>
  <c r="LY115" i="24"/>
  <c r="NG115" i="24" s="1"/>
  <c r="NX99" i="24"/>
  <c r="GP114" i="24"/>
  <c r="HJ117" i="24"/>
  <c r="NX103" i="24"/>
  <c r="LY96" i="24"/>
  <c r="NG96" i="24" s="1"/>
  <c r="GP121" i="24"/>
  <c r="BJ74" i="23"/>
  <c r="BJ75" i="23"/>
  <c r="GS59" i="24"/>
  <c r="DD119" i="24"/>
  <c r="DD116" i="24"/>
  <c r="DD133" i="24"/>
  <c r="DD134" i="24"/>
  <c r="DD120" i="24"/>
  <c r="DD117" i="24"/>
  <c r="DD132" i="24"/>
  <c r="DD128" i="24"/>
  <c r="DD115" i="24"/>
  <c r="DD124" i="24"/>
  <c r="DD126" i="24"/>
  <c r="DD131" i="24"/>
  <c r="DD129" i="24"/>
  <c r="DD125" i="24"/>
  <c r="NX87" i="24"/>
  <c r="FL90" i="24"/>
  <c r="BF107" i="24"/>
  <c r="GA114" i="24"/>
  <c r="HJ112" i="24"/>
  <c r="KW104" i="24"/>
  <c r="LY99" i="24"/>
  <c r="NG99" i="24" s="1"/>
  <c r="LY91" i="24"/>
  <c r="NG91" i="24" s="1"/>
  <c r="NX104" i="24"/>
  <c r="FL104" i="24"/>
  <c r="DS120" i="24"/>
  <c r="DS132" i="24"/>
  <c r="NX89" i="24"/>
  <c r="NA112" i="24"/>
  <c r="HJ113" i="24"/>
  <c r="KW114" i="24"/>
  <c r="DD118" i="24"/>
  <c r="NX92" i="24"/>
  <c r="NA97" i="24"/>
  <c r="EW116" i="24"/>
  <c r="GP116" i="24"/>
  <c r="GP123" i="24"/>
  <c r="KW102" i="24"/>
  <c r="KW115" i="24"/>
  <c r="LY100" i="24"/>
  <c r="NG100" i="24" s="1"/>
  <c r="LY97" i="24"/>
  <c r="NG97" i="24" s="1"/>
  <c r="NX100" i="24"/>
  <c r="GP120" i="24"/>
  <c r="KW127" i="24"/>
  <c r="EW119" i="24"/>
  <c r="EW117" i="24"/>
  <c r="GP118" i="24"/>
  <c r="EW121" i="24"/>
  <c r="GP119" i="24"/>
  <c r="GP131" i="24"/>
  <c r="EW115" i="24"/>
  <c r="FL113" i="24"/>
  <c r="EW112" i="24"/>
  <c r="EW132" i="24"/>
  <c r="EW118" i="24"/>
  <c r="NX127" i="24"/>
  <c r="GP124" i="24"/>
  <c r="GP129" i="24"/>
  <c r="GP132" i="24"/>
  <c r="EW130" i="24"/>
  <c r="EW113" i="24"/>
  <c r="EW126" i="24"/>
  <c r="KW97" i="24"/>
  <c r="LY114" i="24"/>
  <c r="NG114" i="24" s="1"/>
  <c r="NA92" i="24"/>
  <c r="EW127" i="24"/>
  <c r="KW85" i="24"/>
  <c r="NA85" i="24"/>
  <c r="NA113" i="24"/>
  <c r="NA102" i="24"/>
  <c r="LY105" i="24"/>
  <c r="NG105" i="24" s="1"/>
  <c r="NX91" i="24"/>
  <c r="NX97" i="24"/>
  <c r="EW122" i="24"/>
  <c r="DD122" i="24"/>
  <c r="HJ126" i="24"/>
  <c r="NA103" i="24"/>
  <c r="NA101" i="24"/>
  <c r="KW106" i="24"/>
  <c r="KW93" i="24"/>
  <c r="NX101" i="24"/>
  <c r="DS119" i="24"/>
  <c r="GA126" i="24"/>
  <c r="FL120" i="24"/>
  <c r="EW134" i="24"/>
  <c r="KW123" i="24"/>
  <c r="KW116" i="24"/>
  <c r="LY103" i="24"/>
  <c r="NG103" i="24" s="1"/>
  <c r="GP133" i="24"/>
  <c r="NA124" i="24"/>
  <c r="CO114" i="24"/>
  <c r="FL97" i="24"/>
  <c r="FL123" i="24"/>
  <c r="DS128" i="24"/>
  <c r="DS123" i="24"/>
  <c r="LY87" i="24"/>
  <c r="NG87" i="24" s="1"/>
  <c r="NA96" i="24"/>
  <c r="KW112" i="24"/>
  <c r="KW99" i="24"/>
  <c r="NX105" i="24"/>
  <c r="NX98" i="24"/>
  <c r="GP113" i="24"/>
  <c r="FL102" i="24"/>
  <c r="MZ135" i="24"/>
  <c r="GP112" i="24"/>
  <c r="KW121" i="24"/>
  <c r="NX124" i="24"/>
  <c r="HJ123" i="24"/>
  <c r="HJ125" i="24"/>
  <c r="KW125" i="24"/>
  <c r="EW124" i="24"/>
  <c r="NA116" i="24"/>
  <c r="LY127" i="24"/>
  <c r="NG127" i="24" s="1"/>
  <c r="NX132" i="24"/>
  <c r="KW128" i="24"/>
  <c r="EW123" i="24"/>
  <c r="HJ129" i="24"/>
  <c r="HJ131" i="24"/>
  <c r="EW129" i="24"/>
  <c r="FL112" i="24"/>
  <c r="DS130" i="24"/>
  <c r="DS111" i="24"/>
  <c r="DS118" i="24"/>
  <c r="DS133" i="24"/>
  <c r="DS124" i="24"/>
  <c r="DS126" i="24"/>
  <c r="GA128" i="24"/>
  <c r="KU135" i="24"/>
  <c r="NW135" i="24"/>
  <c r="LY88" i="24"/>
  <c r="NG88" i="24" s="1"/>
  <c r="NA111" i="24"/>
  <c r="HJ118" i="24"/>
  <c r="BB135" i="24"/>
  <c r="DS115" i="24"/>
  <c r="NA114" i="24"/>
  <c r="NA105" i="24"/>
  <c r="HH135" i="24"/>
  <c r="HI135" i="24"/>
  <c r="KW101" i="24"/>
  <c r="LW135" i="24"/>
  <c r="LY104" i="24"/>
  <c r="NG104" i="24" s="1"/>
  <c r="DC135" i="24"/>
  <c r="LY121" i="24"/>
  <c r="NG121" i="24" s="1"/>
  <c r="DB135" i="24"/>
  <c r="FJ135" i="24"/>
  <c r="EV135" i="24"/>
  <c r="GO135" i="24"/>
  <c r="FL92" i="24"/>
  <c r="FL106" i="24"/>
  <c r="DS112" i="24"/>
  <c r="DS113" i="24"/>
  <c r="IN135" i="24"/>
  <c r="IO135" i="24"/>
  <c r="QG135" i="24"/>
  <c r="FK135" i="24"/>
  <c r="LY124" i="24"/>
  <c r="NG124" i="24" s="1"/>
  <c r="EU135" i="24"/>
  <c r="LY89" i="24"/>
  <c r="NG89" i="24" s="1"/>
  <c r="KW86" i="24"/>
  <c r="BH107" i="24"/>
  <c r="DS117" i="24"/>
  <c r="DS116" i="24"/>
  <c r="DR135" i="24"/>
  <c r="CO127" i="24"/>
  <c r="CO116" i="24"/>
  <c r="LX135" i="24"/>
  <c r="QF135" i="24"/>
  <c r="KW83" i="24"/>
  <c r="CO128" i="24"/>
  <c r="FL87" i="24"/>
  <c r="NA86" i="24"/>
  <c r="NX86" i="24"/>
  <c r="FL86" i="24"/>
  <c r="NA87" i="24"/>
  <c r="GA123" i="24"/>
  <c r="GA129" i="24"/>
  <c r="LY85" i="24"/>
  <c r="NG85" i="24" s="1"/>
  <c r="GP117" i="24"/>
  <c r="FL103" i="24"/>
  <c r="HJ111" i="24"/>
  <c r="IP135" i="24"/>
  <c r="FL115" i="24"/>
  <c r="QH135" i="24"/>
  <c r="GN135" i="24"/>
  <c r="LY116" i="24"/>
  <c r="NG116" i="24" s="1"/>
  <c r="NA88" i="24"/>
  <c r="LY90" i="24"/>
  <c r="NG90" i="24" s="1"/>
  <c r="NA90" i="24"/>
  <c r="NV135" i="24"/>
  <c r="GA122" i="24"/>
  <c r="GA111" i="24"/>
  <c r="GA133" i="24"/>
  <c r="DD111" i="24"/>
  <c r="DD112" i="24"/>
  <c r="KV135" i="24"/>
  <c r="MY135" i="24"/>
  <c r="EW114" i="24"/>
  <c r="GP115" i="24"/>
  <c r="HJ115" i="24"/>
  <c r="CO123" i="24"/>
  <c r="GA127" i="24"/>
  <c r="GA130" i="24"/>
  <c r="LY117" i="24"/>
  <c r="NG117" i="24" s="1"/>
  <c r="EH102" i="24"/>
  <c r="DQ135" i="24"/>
  <c r="GA113" i="24"/>
  <c r="CO119" i="24"/>
  <c r="DD113" i="24"/>
  <c r="GA116" i="24"/>
  <c r="GA121" i="24"/>
  <c r="GA120" i="24"/>
  <c r="FZ135" i="24"/>
  <c r="GA131" i="24"/>
  <c r="GA132" i="24"/>
  <c r="FY135" i="24"/>
  <c r="EH99" i="24"/>
  <c r="EH106" i="24"/>
  <c r="EH105" i="24"/>
  <c r="EH85" i="24"/>
  <c r="EH101" i="24"/>
  <c r="EH90" i="24"/>
  <c r="CO111" i="24"/>
  <c r="CO133" i="24"/>
  <c r="CO121" i="24"/>
  <c r="CO113" i="24"/>
  <c r="CO115" i="24"/>
  <c r="CO122" i="24"/>
  <c r="CO129" i="24"/>
  <c r="CO131" i="24"/>
  <c r="CO117" i="24"/>
  <c r="CO134" i="24"/>
  <c r="CO125" i="24"/>
  <c r="CO132" i="24"/>
  <c r="CO120" i="24"/>
  <c r="CO124" i="24"/>
  <c r="CO118" i="24"/>
  <c r="CN135" i="24"/>
  <c r="CM135" i="24"/>
  <c r="OV135" i="24"/>
  <c r="QG107" i="24"/>
  <c r="EH104" i="24"/>
  <c r="NX84" i="24"/>
  <c r="KW88" i="24"/>
  <c r="EB107" i="24"/>
  <c r="NX88" i="24"/>
  <c r="KW91" i="24"/>
  <c r="BZ121" i="24"/>
  <c r="IF135" i="24"/>
  <c r="IZ135" i="24"/>
  <c r="PV107" i="24"/>
  <c r="EN135" i="24"/>
  <c r="IO107" i="24"/>
  <c r="HD107" i="24"/>
  <c r="KV107" i="24"/>
  <c r="OY107" i="24"/>
  <c r="QB135" i="24"/>
  <c r="OP107" i="24"/>
  <c r="EV85" i="24"/>
  <c r="MB107" i="24"/>
  <c r="KZ135" i="24"/>
  <c r="NT107" i="24"/>
  <c r="EH98" i="24"/>
  <c r="PY135" i="24"/>
  <c r="DP135" i="24"/>
  <c r="EH87" i="24"/>
  <c r="EE107" i="24"/>
  <c r="DP107" i="24"/>
  <c r="IC135" i="24"/>
  <c r="CR107" i="24"/>
  <c r="NX85" i="24"/>
  <c r="FL89" i="24"/>
  <c r="BZ119" i="24"/>
  <c r="BZ134" i="24"/>
  <c r="BZ113" i="24"/>
  <c r="BZ115" i="24"/>
  <c r="BZ129" i="24"/>
  <c r="BZ125" i="24"/>
  <c r="BZ122" i="24"/>
  <c r="BZ112" i="24"/>
  <c r="BZ118" i="24"/>
  <c r="BZ117" i="24"/>
  <c r="BT135" i="24"/>
  <c r="BZ124" i="24"/>
  <c r="BZ133" i="24"/>
  <c r="BZ131" i="24"/>
  <c r="HK107" i="24"/>
  <c r="BZ114" i="24"/>
  <c r="BZ127" i="24"/>
  <c r="BZ120" i="24"/>
  <c r="BZ111" i="24"/>
  <c r="BZ130" i="24"/>
  <c r="BZ128" i="24"/>
  <c r="BZ132" i="24"/>
  <c r="HM107" i="24"/>
  <c r="BZ126" i="24"/>
  <c r="BZ123" i="24"/>
  <c r="BZ116" i="24"/>
  <c r="BY135" i="24"/>
  <c r="BX135" i="24"/>
  <c r="LU107" i="24"/>
  <c r="ET107" i="24"/>
  <c r="CF135" i="24"/>
  <c r="IF107" i="24"/>
  <c r="EH88" i="24"/>
  <c r="PY107" i="24"/>
  <c r="CX107" i="24"/>
  <c r="BN107" i="24"/>
  <c r="NL135" i="24"/>
  <c r="GM135" i="24"/>
  <c r="EH93" i="24"/>
  <c r="OM107" i="24"/>
  <c r="DM107" i="24"/>
  <c r="HL107" i="24"/>
  <c r="IM135" i="24"/>
  <c r="QB107" i="24"/>
  <c r="DG135" i="24"/>
  <c r="MB135" i="24"/>
  <c r="GX135" i="24"/>
  <c r="CX135" i="24"/>
  <c r="NL107" i="24"/>
  <c r="CL107" i="24"/>
  <c r="PV135" i="24"/>
  <c r="FJ107" i="24"/>
  <c r="FI135" i="24"/>
  <c r="CF107" i="24"/>
  <c r="EH96" i="24"/>
  <c r="FF107" i="24"/>
  <c r="NP135" i="24"/>
  <c r="HZ135" i="24"/>
  <c r="GJ107" i="24"/>
  <c r="EN107" i="24"/>
  <c r="DG107" i="24"/>
  <c r="CU107" i="24"/>
  <c r="EZ107" i="24"/>
  <c r="EH97" i="24"/>
  <c r="OJ135" i="24"/>
  <c r="PK135" i="24"/>
  <c r="PO107" i="24"/>
  <c r="PP135" i="24"/>
  <c r="PN135" i="24"/>
  <c r="PO135" i="24"/>
  <c r="PQ135" i="24"/>
  <c r="PB135" i="24"/>
  <c r="OM135" i="24"/>
  <c r="OS107" i="24"/>
  <c r="PH135" i="24"/>
  <c r="OS135" i="24"/>
  <c r="CC135" i="24"/>
  <c r="HT135" i="24"/>
  <c r="GD107" i="24"/>
  <c r="DV107" i="24"/>
  <c r="GG135" i="24"/>
  <c r="EK135" i="24"/>
  <c r="BW107" i="24"/>
  <c r="DY107" i="24"/>
  <c r="IM107" i="24"/>
  <c r="DA107" i="24"/>
  <c r="GM107" i="24"/>
  <c r="CI107" i="24"/>
  <c r="LO135" i="24"/>
  <c r="GJ135" i="24"/>
  <c r="IJ107" i="24"/>
  <c r="CL135" i="24"/>
  <c r="LU135" i="24"/>
  <c r="KZ107" i="24"/>
  <c r="BQ107" i="24"/>
  <c r="OY135" i="24"/>
  <c r="IR135" i="24"/>
  <c r="OJ107" i="24"/>
  <c r="EH89" i="24"/>
  <c r="FC135" i="24"/>
  <c r="ET135" i="24"/>
  <c r="MW107" i="24"/>
  <c r="QE107" i="24"/>
  <c r="EK107" i="24"/>
  <c r="IJ135" i="24"/>
  <c r="HZ107" i="24"/>
  <c r="OV107" i="24"/>
  <c r="MW135" i="24"/>
  <c r="PS135" i="24"/>
  <c r="BK135" i="24"/>
  <c r="LO107" i="24"/>
  <c r="MQ135" i="24"/>
  <c r="IZ107" i="24"/>
  <c r="IN107" i="24"/>
  <c r="IC107" i="24"/>
  <c r="DM135" i="24"/>
  <c r="PH107" i="24"/>
  <c r="NP107" i="24"/>
  <c r="KS135" i="24"/>
  <c r="EH100" i="24"/>
  <c r="FI107" i="24"/>
  <c r="DJ107" i="24"/>
  <c r="PE107" i="24"/>
  <c r="EH86" i="24"/>
  <c r="OP135" i="24"/>
  <c r="HA135" i="24"/>
  <c r="QE135" i="24"/>
  <c r="EH103" i="24"/>
  <c r="HW107" i="24"/>
  <c r="QJ135" i="24"/>
  <c r="IW107" i="24"/>
  <c r="IR84" i="24"/>
  <c r="IR107" i="24" s="1"/>
  <c r="IP107" i="24"/>
  <c r="JC135" i="24"/>
  <c r="PE135" i="24"/>
  <c r="CI135" i="24"/>
  <c r="FC107" i="24"/>
  <c r="DA135" i="24"/>
  <c r="EF107" i="24"/>
  <c r="EH91" i="24"/>
  <c r="DJ135" i="24"/>
  <c r="LR135" i="24"/>
  <c r="EQ135" i="24"/>
  <c r="QJ84" i="24"/>
  <c r="QJ107" i="24" s="1"/>
  <c r="QH107" i="24"/>
  <c r="BW135" i="24"/>
  <c r="BN135" i="24"/>
  <c r="FX107" i="24"/>
  <c r="BC107" i="24"/>
  <c r="KS107" i="24"/>
  <c r="BD83" i="24"/>
  <c r="BD84" i="24" s="1"/>
  <c r="BD85" i="24" s="1"/>
  <c r="BD86" i="24" s="1"/>
  <c r="BD87" i="24" s="1"/>
  <c r="BD88" i="24" s="1"/>
  <c r="BD89" i="24" s="1"/>
  <c r="BD90" i="24" s="1"/>
  <c r="BD91" i="24" s="1"/>
  <c r="BD92" i="24" s="1"/>
  <c r="BD93" i="24" s="1"/>
  <c r="BD94" i="24" s="1"/>
  <c r="BD95" i="24" s="1"/>
  <c r="BD96" i="24" s="1"/>
  <c r="BD97" i="24" s="1"/>
  <c r="BD98" i="24" s="1"/>
  <c r="BD99" i="24" s="1"/>
  <c r="BD100" i="24" s="1"/>
  <c r="BD101" i="24" s="1"/>
  <c r="BD102" i="24" s="1"/>
  <c r="BD103" i="24" s="1"/>
  <c r="BD104" i="24" s="1"/>
  <c r="BD105" i="24" s="1"/>
  <c r="BD106" i="24" s="1"/>
  <c r="BB107" i="24"/>
  <c r="BT107" i="24"/>
  <c r="EH94" i="24"/>
  <c r="EH92" i="24"/>
  <c r="FF135" i="24"/>
  <c r="HG135" i="24"/>
  <c r="PP107" i="24"/>
  <c r="CC107" i="24"/>
  <c r="HT107" i="24"/>
  <c r="HG107" i="24"/>
  <c r="EH95" i="24"/>
  <c r="FO135" i="24"/>
  <c r="EQ107" i="24"/>
  <c r="GX107" i="24"/>
  <c r="JC107" i="24"/>
  <c r="QF107" i="24"/>
  <c r="KP135" i="24"/>
  <c r="GD135" i="24"/>
  <c r="BQ135" i="24"/>
  <c r="NT135" i="24"/>
  <c r="MQ107" i="24"/>
  <c r="GG107" i="24"/>
  <c r="MT135" i="24"/>
  <c r="PB107" i="24"/>
  <c r="FL84" i="24"/>
  <c r="LR107" i="24"/>
  <c r="KP107" i="24"/>
  <c r="CU135" i="24"/>
  <c r="HA107" i="24"/>
  <c r="MT107" i="24"/>
  <c r="IW135" i="24"/>
  <c r="CR135" i="24"/>
  <c r="HW135" i="24"/>
  <c r="FX135" i="24"/>
  <c r="FU107" i="24"/>
  <c r="FU135" i="24"/>
  <c r="FR107" i="24"/>
  <c r="FR135" i="24"/>
  <c r="HO107" i="24"/>
  <c r="FO107" i="24"/>
  <c r="HH86" i="24"/>
  <c r="HI86" i="24"/>
  <c r="HH87" i="24"/>
  <c r="HI87" i="24"/>
  <c r="HH88" i="24"/>
  <c r="HI88" i="24"/>
  <c r="HH89" i="24"/>
  <c r="HI89" i="24"/>
  <c r="HH90" i="24"/>
  <c r="HI90" i="24"/>
  <c r="HH91" i="24"/>
  <c r="HH85" i="24"/>
  <c r="HI85" i="24"/>
  <c r="HI94" i="24"/>
  <c r="HH95" i="24"/>
  <c r="HI95" i="24"/>
  <c r="HH96" i="24"/>
  <c r="HH92" i="24"/>
  <c r="HI96" i="24"/>
  <c r="HH97" i="24"/>
  <c r="HI92" i="24"/>
  <c r="HI98" i="24"/>
  <c r="HH93" i="24"/>
  <c r="HI91" i="24"/>
  <c r="HI93" i="24"/>
  <c r="HH94" i="24"/>
  <c r="HI97" i="24"/>
  <c r="HI101" i="24"/>
  <c r="HH102" i="24"/>
  <c r="HI102" i="24"/>
  <c r="HH103" i="24"/>
  <c r="HI103" i="24"/>
  <c r="HH104" i="24"/>
  <c r="HH99" i="24"/>
  <c r="HI104" i="24"/>
  <c r="HH105" i="24"/>
  <c r="HI99" i="24"/>
  <c r="HI105" i="24"/>
  <c r="HH106" i="24"/>
  <c r="HH98" i="24"/>
  <c r="HI106" i="24"/>
  <c r="HH100" i="24"/>
  <c r="HI100" i="24"/>
  <c r="HH101" i="24"/>
  <c r="EV89" i="24"/>
  <c r="EU90" i="24"/>
  <c r="EV90" i="24"/>
  <c r="EU91" i="24"/>
  <c r="EV91" i="24"/>
  <c r="EU86" i="24"/>
  <c r="EV86" i="24"/>
  <c r="EU87" i="24"/>
  <c r="EV87" i="24"/>
  <c r="EU88" i="24"/>
  <c r="EV88" i="24"/>
  <c r="EU89" i="24"/>
  <c r="EU92" i="24"/>
  <c r="EV92" i="24"/>
  <c r="EU93" i="24"/>
  <c r="EV93" i="24"/>
  <c r="EU94" i="24"/>
  <c r="EV94" i="24"/>
  <c r="EU95" i="24"/>
  <c r="EV95" i="24"/>
  <c r="EU96" i="24"/>
  <c r="EV96" i="24"/>
  <c r="EU97" i="24"/>
  <c r="EV97" i="24"/>
  <c r="EU98" i="24"/>
  <c r="EV98" i="24"/>
  <c r="EV106" i="24"/>
  <c r="EU100" i="24"/>
  <c r="EV100" i="24"/>
  <c r="EU101" i="24"/>
  <c r="EU99" i="24"/>
  <c r="EV101" i="24"/>
  <c r="EU102" i="24"/>
  <c r="EV99" i="24"/>
  <c r="EV102" i="24"/>
  <c r="EU103" i="24"/>
  <c r="EV103" i="24"/>
  <c r="EU104" i="24"/>
  <c r="EV104" i="24"/>
  <c r="EU105" i="24"/>
  <c r="EV105" i="24"/>
  <c r="EU106" i="24"/>
  <c r="KW84" i="24"/>
  <c r="KU107" i="24"/>
  <c r="IN1" i="24"/>
  <c r="IO1" i="24" s="1"/>
  <c r="IP1" i="24" s="1"/>
  <c r="IQ1" i="24" s="1"/>
  <c r="IR1" i="24" s="1"/>
  <c r="IS1" i="24" s="1"/>
  <c r="IT1" i="24" s="1"/>
  <c r="IU1" i="24" s="1"/>
  <c r="IV1" i="24" s="1"/>
  <c r="IW1" i="24" s="1"/>
  <c r="IX1" i="24" s="1"/>
  <c r="IY1" i="24" s="1"/>
  <c r="IZ1" i="24" s="1"/>
  <c r="JA1" i="24" s="1"/>
  <c r="JB1" i="24" s="1"/>
  <c r="JC1" i="24" s="1"/>
  <c r="JD1" i="24" s="1"/>
  <c r="JE1" i="24" s="1"/>
  <c r="JF1" i="24" s="1"/>
  <c r="JG1" i="24" s="1"/>
  <c r="JH1" i="24" s="1"/>
  <c r="JI1" i="24" s="1"/>
  <c r="JJ1" i="24" s="1"/>
  <c r="JK1" i="24" s="1"/>
  <c r="JL1" i="24" s="1"/>
  <c r="JM1" i="24" s="1"/>
  <c r="JN1" i="24" s="1"/>
  <c r="JO1" i="24" s="1"/>
  <c r="JP1" i="24" s="1"/>
  <c r="JQ1" i="24" s="1"/>
  <c r="JR1" i="24" s="1"/>
  <c r="JS1" i="24" s="1"/>
  <c r="JT1" i="24" s="1"/>
  <c r="JU1" i="24" s="1"/>
  <c r="JV1" i="24" s="1"/>
  <c r="JW1" i="24" s="1"/>
  <c r="JX1" i="24" s="1"/>
  <c r="JY1" i="24" s="1"/>
  <c r="JZ1" i="24" s="1"/>
  <c r="KA1" i="24" s="1"/>
  <c r="KB1" i="24" s="1"/>
  <c r="KC1" i="24" s="1"/>
  <c r="KD1" i="24" s="1"/>
  <c r="KE1" i="24" s="1"/>
  <c r="LY84" i="24"/>
  <c r="NG84" i="24" s="1"/>
  <c r="LW107" i="24"/>
  <c r="LX107" i="24"/>
  <c r="NA84" i="24"/>
  <c r="MY107" i="24"/>
  <c r="MZ107" i="24"/>
  <c r="EV84" i="24"/>
  <c r="EH84" i="24"/>
  <c r="EU84" i="24"/>
  <c r="DW118" i="24"/>
  <c r="DX119" i="24"/>
  <c r="DW117" i="24"/>
  <c r="DX118" i="24"/>
  <c r="DW116" i="24"/>
  <c r="DX117" i="24"/>
  <c r="DW115" i="24"/>
  <c r="DX116" i="24"/>
  <c r="DW114" i="24"/>
  <c r="DX115" i="24"/>
  <c r="DW113" i="24"/>
  <c r="DX114" i="24"/>
  <c r="DW112" i="24"/>
  <c r="DX113" i="24"/>
  <c r="DW111" i="24"/>
  <c r="DX112" i="24"/>
  <c r="DX111" i="24"/>
  <c r="DW119" i="24"/>
  <c r="DW126" i="24"/>
  <c r="DX127" i="24"/>
  <c r="DW125" i="24"/>
  <c r="DW124" i="24"/>
  <c r="DX125" i="24"/>
  <c r="DW123" i="24"/>
  <c r="DX124" i="24"/>
  <c r="DW122" i="24"/>
  <c r="DX123" i="24"/>
  <c r="DW121" i="24"/>
  <c r="DX122" i="24"/>
  <c r="DW120" i="24"/>
  <c r="DX121" i="24"/>
  <c r="DX120" i="24"/>
  <c r="DW131" i="24"/>
  <c r="DX132" i="24"/>
  <c r="DW130" i="24"/>
  <c r="DX131" i="24"/>
  <c r="DX126" i="24"/>
  <c r="DW129" i="24"/>
  <c r="DX130" i="24"/>
  <c r="DW128" i="24"/>
  <c r="DX129" i="24"/>
  <c r="DX128" i="24"/>
  <c r="DW127" i="24"/>
  <c r="DW133" i="24"/>
  <c r="DW132" i="24"/>
  <c r="DX133" i="24"/>
  <c r="DW134" i="24"/>
  <c r="DX134" i="24"/>
  <c r="DZ69" i="24"/>
  <c r="EC69" i="24" s="1"/>
  <c r="BX83" i="24"/>
  <c r="BY83" i="24"/>
  <c r="BX84" i="24"/>
  <c r="BY84" i="24"/>
  <c r="BX85" i="24"/>
  <c r="BY85" i="24"/>
  <c r="BY92" i="24"/>
  <c r="BX86" i="24"/>
  <c r="BY86" i="24"/>
  <c r="BX87" i="24"/>
  <c r="BY87" i="24"/>
  <c r="BX88" i="24"/>
  <c r="BY88" i="24"/>
  <c r="BX89" i="24"/>
  <c r="BY89" i="24"/>
  <c r="BX90" i="24"/>
  <c r="BY90" i="24"/>
  <c r="BY91" i="24"/>
  <c r="BX92" i="24"/>
  <c r="BX93" i="24"/>
  <c r="BY93" i="24"/>
  <c r="BX94" i="24"/>
  <c r="BY94" i="24"/>
  <c r="BX95" i="24"/>
  <c r="BY95" i="24"/>
  <c r="BX96" i="24"/>
  <c r="BY96" i="24"/>
  <c r="BX97" i="24"/>
  <c r="BY97" i="24"/>
  <c r="BX98" i="24"/>
  <c r="BY98" i="24"/>
  <c r="BX91" i="24"/>
  <c r="BX100" i="24"/>
  <c r="BY100" i="24"/>
  <c r="BX101" i="24"/>
  <c r="BY101" i="24"/>
  <c r="BX102" i="24"/>
  <c r="BX99" i="24"/>
  <c r="BY102" i="24"/>
  <c r="BX103" i="24"/>
  <c r="BY99" i="24"/>
  <c r="BY103" i="24"/>
  <c r="BX104" i="24"/>
  <c r="BY104" i="24"/>
  <c r="BX105" i="24"/>
  <c r="BY105" i="24"/>
  <c r="BX106" i="24"/>
  <c r="BY106" i="24"/>
  <c r="NA83" i="24"/>
  <c r="EV83" i="24"/>
  <c r="EH83" i="24"/>
  <c r="EG107" i="24"/>
  <c r="HI84" i="24"/>
  <c r="NW107" i="24"/>
  <c r="HH84" i="24"/>
  <c r="NX83" i="24"/>
  <c r="NV107" i="24"/>
  <c r="HI83" i="24"/>
  <c r="EU83" i="24"/>
  <c r="NC111" i="24"/>
  <c r="ND111" i="24"/>
  <c r="CN83" i="24"/>
  <c r="CM84" i="24"/>
  <c r="CN84" i="24"/>
  <c r="CM85" i="24"/>
  <c r="CN85" i="24"/>
  <c r="CN89" i="24"/>
  <c r="CM90" i="24"/>
  <c r="CN90" i="24"/>
  <c r="CM91" i="24"/>
  <c r="CN91" i="24"/>
  <c r="CN92" i="24"/>
  <c r="CM83" i="24"/>
  <c r="CM86" i="24"/>
  <c r="CN86" i="24"/>
  <c r="CM87" i="24"/>
  <c r="CN87" i="24"/>
  <c r="CM88" i="24"/>
  <c r="CN88" i="24"/>
  <c r="CM89" i="24"/>
  <c r="CM93" i="24"/>
  <c r="CN93" i="24"/>
  <c r="CM94" i="24"/>
  <c r="CN94" i="24"/>
  <c r="CM95" i="24"/>
  <c r="CM92" i="24"/>
  <c r="CN95" i="24"/>
  <c r="CM96" i="24"/>
  <c r="CN96" i="24"/>
  <c r="CM97" i="24"/>
  <c r="CN97" i="24"/>
  <c r="CM98" i="24"/>
  <c r="CN98" i="24"/>
  <c r="CN106" i="24"/>
  <c r="CM99" i="24"/>
  <c r="CM100" i="24"/>
  <c r="CN99" i="24"/>
  <c r="CN100" i="24"/>
  <c r="CM101" i="24"/>
  <c r="CN101" i="24"/>
  <c r="CM102" i="24"/>
  <c r="CN102" i="24"/>
  <c r="CM103" i="24"/>
  <c r="CN103" i="24"/>
  <c r="CM104" i="24"/>
  <c r="CN104" i="24"/>
  <c r="CM105" i="24"/>
  <c r="CN105" i="24"/>
  <c r="CM106" i="24"/>
  <c r="GS14" i="24"/>
  <c r="PS83" i="24"/>
  <c r="PS107" i="24" s="1"/>
  <c r="PQ107" i="24"/>
  <c r="HH83" i="24"/>
  <c r="HD135" i="24"/>
  <c r="FL83" i="24"/>
  <c r="FK107" i="24"/>
  <c r="EZ135" i="24"/>
  <c r="J190" i="2"/>
  <c r="BK104" i="24" l="1"/>
  <c r="BK102" i="24"/>
  <c r="BK105" i="24"/>
  <c r="BK100" i="24"/>
  <c r="BK87" i="24"/>
  <c r="BK95" i="24"/>
  <c r="BK103" i="24"/>
  <c r="BK98" i="24"/>
  <c r="BK99" i="24"/>
  <c r="BK101" i="24"/>
  <c r="BK90" i="24"/>
  <c r="BK86" i="24"/>
  <c r="BK92" i="24"/>
  <c r="PK93" i="24"/>
  <c r="PK106" i="24"/>
  <c r="PK84" i="24"/>
  <c r="PK90" i="24"/>
  <c r="BK88" i="24"/>
  <c r="PK92" i="24"/>
  <c r="PK86" i="24"/>
  <c r="BK106" i="24"/>
  <c r="BK85" i="24"/>
  <c r="BK96" i="24"/>
  <c r="BK97" i="24"/>
  <c r="PK98" i="24"/>
  <c r="BK89" i="24"/>
  <c r="BK83" i="24"/>
  <c r="BJ107" i="24"/>
  <c r="PK102" i="24"/>
  <c r="PK83" i="24"/>
  <c r="PJ107" i="24"/>
  <c r="BI107" i="24"/>
  <c r="PI107" i="24"/>
  <c r="BK84" i="24"/>
  <c r="PK91" i="24"/>
  <c r="PK89" i="24"/>
  <c r="PK85" i="24"/>
  <c r="PK104" i="24"/>
  <c r="PK105" i="24"/>
  <c r="PK94" i="24"/>
  <c r="PK103" i="24"/>
  <c r="PK100" i="24"/>
  <c r="PK101" i="24"/>
  <c r="PK87" i="24"/>
  <c r="PK99" i="24"/>
  <c r="PK96" i="24"/>
  <c r="PK97" i="24"/>
  <c r="PK95" i="24"/>
  <c r="BK94" i="24"/>
  <c r="BK93" i="24"/>
  <c r="BK91" i="24"/>
  <c r="PK88" i="24"/>
  <c r="PM84" i="24"/>
  <c r="PL91" i="24"/>
  <c r="PM91" i="24"/>
  <c r="PL97" i="24"/>
  <c r="PL101" i="24"/>
  <c r="PL105" i="24"/>
  <c r="PL83" i="24"/>
  <c r="PM97" i="24"/>
  <c r="PM101" i="24"/>
  <c r="PM105" i="24"/>
  <c r="PM83" i="24"/>
  <c r="PL86" i="24"/>
  <c r="PM86" i="24"/>
  <c r="PL96" i="24"/>
  <c r="PL100" i="24"/>
  <c r="PL104" i="24"/>
  <c r="PL90" i="24"/>
  <c r="PM96" i="24"/>
  <c r="PM100" i="24"/>
  <c r="PM104" i="24"/>
  <c r="PM88" i="24"/>
  <c r="PM90" i="24"/>
  <c r="PL92" i="24"/>
  <c r="PM92" i="24"/>
  <c r="PL95" i="24"/>
  <c r="PL99" i="24"/>
  <c r="PL103" i="24"/>
  <c r="PL85" i="24"/>
  <c r="PL93" i="24"/>
  <c r="PM95" i="24"/>
  <c r="PM99" i="24"/>
  <c r="PM103" i="24"/>
  <c r="PM85" i="24"/>
  <c r="PL89" i="24"/>
  <c r="PM93" i="24"/>
  <c r="PL87" i="24"/>
  <c r="PM89" i="24"/>
  <c r="PL94" i="24"/>
  <c r="PL98" i="24"/>
  <c r="PL102" i="24"/>
  <c r="PL106" i="24"/>
  <c r="PL84" i="24"/>
  <c r="PM87" i="24"/>
  <c r="PM94" i="24"/>
  <c r="PM98" i="24"/>
  <c r="PM102" i="24"/>
  <c r="PM106" i="24"/>
  <c r="PL88" i="24"/>
  <c r="NE127" i="24"/>
  <c r="J532" i="2"/>
  <c r="I532" i="2"/>
  <c r="GA92" i="24"/>
  <c r="H604" i="2"/>
  <c r="I604" i="2"/>
  <c r="NE113" i="24"/>
  <c r="G532" i="2"/>
  <c r="H532" i="2"/>
  <c r="G604" i="2"/>
  <c r="B605" i="2"/>
  <c r="B533" i="2"/>
  <c r="NE84" i="24"/>
  <c r="NE90" i="24"/>
  <c r="NE120" i="24"/>
  <c r="NE97" i="24"/>
  <c r="NE119" i="24"/>
  <c r="NE115" i="24"/>
  <c r="NE83" i="24"/>
  <c r="NE99" i="24"/>
  <c r="NE85" i="24"/>
  <c r="NE114" i="24"/>
  <c r="NE104" i="24"/>
  <c r="NE86" i="24"/>
  <c r="O6" i="25"/>
  <c r="NE121" i="24"/>
  <c r="NE89" i="24"/>
  <c r="NE94" i="24"/>
  <c r="NE123" i="24"/>
  <c r="NE112" i="24"/>
  <c r="NE96" i="24"/>
  <c r="NE129" i="24"/>
  <c r="NE105" i="24"/>
  <c r="NE93" i="24"/>
  <c r="NE102" i="24"/>
  <c r="NE92" i="24"/>
  <c r="NE122" i="24"/>
  <c r="NE116" i="24"/>
  <c r="NE133" i="24"/>
  <c r="NE134" i="24"/>
  <c r="NE91" i="24"/>
  <c r="NE125" i="24"/>
  <c r="NE100" i="24"/>
  <c r="NE88" i="24"/>
  <c r="NE101" i="24"/>
  <c r="NE130" i="24"/>
  <c r="NC107" i="24"/>
  <c r="NE103" i="24"/>
  <c r="NE117" i="24"/>
  <c r="NE118" i="24"/>
  <c r="NE95" i="24"/>
  <c r="NE124" i="24"/>
  <c r="NE131" i="24"/>
  <c r="NE87" i="24"/>
  <c r="ND107" i="24"/>
  <c r="NE106" i="24"/>
  <c r="NE98" i="24"/>
  <c r="NE132" i="24"/>
  <c r="NE126" i="24"/>
  <c r="NE128" i="24"/>
  <c r="ND135" i="24"/>
  <c r="DD88" i="24"/>
  <c r="DD103" i="24"/>
  <c r="GA86" i="24"/>
  <c r="GA102" i="24"/>
  <c r="GA84" i="24"/>
  <c r="GA87" i="24"/>
  <c r="GA85" i="24"/>
  <c r="GA88" i="24"/>
  <c r="GA94" i="24"/>
  <c r="GA105" i="24"/>
  <c r="GA96" i="24"/>
  <c r="GA83" i="24"/>
  <c r="O4" i="25"/>
  <c r="O3" i="25" s="1"/>
  <c r="G8" i="29"/>
  <c r="F9" i="29"/>
  <c r="DD94" i="24"/>
  <c r="DD84" i="24"/>
  <c r="O2" i="25"/>
  <c r="DS98" i="24"/>
  <c r="DD86" i="24"/>
  <c r="DD93" i="24"/>
  <c r="DD91" i="24"/>
  <c r="DD95" i="24"/>
  <c r="DD89" i="24"/>
  <c r="DS104" i="24"/>
  <c r="DD98" i="24"/>
  <c r="DS94" i="24"/>
  <c r="DD105" i="24"/>
  <c r="DD102" i="24"/>
  <c r="DD85" i="24"/>
  <c r="GA91" i="24"/>
  <c r="GA101" i="24"/>
  <c r="GA100" i="24"/>
  <c r="GA104" i="24"/>
  <c r="DS92" i="24"/>
  <c r="DS95" i="24"/>
  <c r="DD104" i="24"/>
  <c r="DS99" i="24"/>
  <c r="GA95" i="24"/>
  <c r="DD90" i="24"/>
  <c r="DD101" i="24"/>
  <c r="DD92" i="24"/>
  <c r="DD96" i="24"/>
  <c r="DB107" i="24"/>
  <c r="DD97" i="24"/>
  <c r="DD87" i="24"/>
  <c r="DD100" i="24"/>
  <c r="GA106" i="24"/>
  <c r="DS102" i="24"/>
  <c r="DS84" i="24"/>
  <c r="DS86" i="24"/>
  <c r="DS103" i="24"/>
  <c r="GA98" i="24"/>
  <c r="GA89" i="24"/>
  <c r="GA99" i="24"/>
  <c r="GA90" i="24"/>
  <c r="GA97" i="24"/>
  <c r="DS100" i="24"/>
  <c r="DS97" i="24"/>
  <c r="DS89" i="24"/>
  <c r="DS93" i="24"/>
  <c r="DS101" i="24"/>
  <c r="DS106" i="24"/>
  <c r="DS87" i="24"/>
  <c r="DS105" i="24"/>
  <c r="DS83" i="24"/>
  <c r="DS96" i="24"/>
  <c r="DS88" i="24"/>
  <c r="DS85" i="24"/>
  <c r="DS91" i="24"/>
  <c r="DS90" i="24"/>
  <c r="FY107" i="24"/>
  <c r="GA103" i="24"/>
  <c r="DD99" i="24"/>
  <c r="DQ107" i="24"/>
  <c r="DD106" i="24"/>
  <c r="DD83" i="24"/>
  <c r="DR107" i="24"/>
  <c r="GA93" i="24"/>
  <c r="DC107" i="24"/>
  <c r="FZ107" i="24"/>
  <c r="EW85" i="24"/>
  <c r="HL133" i="24"/>
  <c r="HL121" i="24"/>
  <c r="HK132" i="24"/>
  <c r="HM127" i="24"/>
  <c r="HO127" i="24" s="1"/>
  <c r="HM124" i="24"/>
  <c r="HO124" i="24" s="1"/>
  <c r="HM118" i="24"/>
  <c r="HO118" i="24" s="1"/>
  <c r="HL117" i="24"/>
  <c r="HL118" i="24"/>
  <c r="HK119" i="24"/>
  <c r="HK134" i="24"/>
  <c r="HK133" i="24"/>
  <c r="HK120" i="24"/>
  <c r="HK116" i="24"/>
  <c r="HM128" i="24"/>
  <c r="HO128" i="24" s="1"/>
  <c r="HL129" i="24"/>
  <c r="HM129" i="24"/>
  <c r="HO129" i="24" s="1"/>
  <c r="HK122" i="24"/>
  <c r="HM111" i="24"/>
  <c r="HO111" i="24" s="1"/>
  <c r="HK117" i="24"/>
  <c r="HK128" i="24"/>
  <c r="HL128" i="24"/>
  <c r="HM125" i="24"/>
  <c r="HO125" i="24" s="1"/>
  <c r="HM112" i="24"/>
  <c r="HO112" i="24" s="1"/>
  <c r="HM131" i="24"/>
  <c r="HO131" i="24" s="1"/>
  <c r="HM119" i="24"/>
  <c r="HO119" i="24" s="1"/>
  <c r="HL124" i="24"/>
  <c r="HK111" i="24"/>
  <c r="HL123" i="24"/>
  <c r="HL130" i="24"/>
  <c r="HM120" i="24"/>
  <c r="HO120" i="24" s="1"/>
  <c r="HK123" i="24"/>
  <c r="HM114" i="24"/>
  <c r="HO114" i="24" s="1"/>
  <c r="DV135" i="24"/>
  <c r="HM130" i="24"/>
  <c r="HO130" i="24" s="1"/>
  <c r="HM132" i="24"/>
  <c r="HO132" i="24" s="1"/>
  <c r="HL119" i="24"/>
  <c r="HL125" i="24"/>
  <c r="HL113" i="24"/>
  <c r="HL131" i="24"/>
  <c r="HM121" i="24"/>
  <c r="HO121" i="24" s="1"/>
  <c r="HK124" i="24"/>
  <c r="HM115" i="24"/>
  <c r="HO115" i="24" s="1"/>
  <c r="HK131" i="24"/>
  <c r="HL120" i="24"/>
  <c r="HK115" i="24"/>
  <c r="HK113" i="24"/>
  <c r="HK129" i="24"/>
  <c r="HK127" i="24"/>
  <c r="HM122" i="24"/>
  <c r="HO122" i="24" s="1"/>
  <c r="HM126" i="24"/>
  <c r="HO126" i="24" s="1"/>
  <c r="HK118" i="24"/>
  <c r="GP89" i="24"/>
  <c r="HK130" i="24"/>
  <c r="HL126" i="24"/>
  <c r="HM123" i="24"/>
  <c r="HO123" i="24" s="1"/>
  <c r="HK125" i="24"/>
  <c r="HL111" i="24"/>
  <c r="HM134" i="24"/>
  <c r="HO134" i="24" s="1"/>
  <c r="HM133" i="24"/>
  <c r="HO133" i="24" s="1"/>
  <c r="HL127" i="24"/>
  <c r="HL122" i="24"/>
  <c r="HM117" i="24"/>
  <c r="HO117" i="24" s="1"/>
  <c r="HM113" i="24"/>
  <c r="HO113" i="24" s="1"/>
  <c r="HL134" i="24"/>
  <c r="HL132" i="24"/>
  <c r="HK126" i="24"/>
  <c r="HK121" i="24"/>
  <c r="HL116" i="24"/>
  <c r="HL112" i="24"/>
  <c r="GP95" i="24"/>
  <c r="GP93" i="24"/>
  <c r="GP85" i="24"/>
  <c r="HK112" i="24"/>
  <c r="HL114" i="24"/>
  <c r="HM116" i="24"/>
  <c r="HO116" i="24" s="1"/>
  <c r="HL115" i="24"/>
  <c r="GP104" i="24"/>
  <c r="GP88" i="24"/>
  <c r="GP106" i="24"/>
  <c r="GP102" i="24"/>
  <c r="GP84" i="24"/>
  <c r="GP92" i="24"/>
  <c r="GP86" i="24"/>
  <c r="GP87" i="24"/>
  <c r="GP96" i="24"/>
  <c r="GP98" i="24"/>
  <c r="GP100" i="24"/>
  <c r="GP105" i="24"/>
  <c r="GP103" i="24"/>
  <c r="GP91" i="24"/>
  <c r="GP90" i="24"/>
  <c r="GP83" i="24"/>
  <c r="GP97" i="24"/>
  <c r="GP94" i="24"/>
  <c r="GN107" i="24"/>
  <c r="GO107" i="24"/>
  <c r="GP99" i="24"/>
  <c r="NX135" i="24"/>
  <c r="NA135" i="24"/>
  <c r="FL135" i="24"/>
  <c r="KW135" i="24"/>
  <c r="NX107" i="24"/>
  <c r="EW135" i="24"/>
  <c r="HJ135" i="24"/>
  <c r="GP135" i="24"/>
  <c r="DS135" i="24"/>
  <c r="NG107" i="24"/>
  <c r="LY135" i="24"/>
  <c r="NG135" i="24"/>
  <c r="CO91" i="24"/>
  <c r="DD135" i="24"/>
  <c r="HJ103" i="24"/>
  <c r="HJ89" i="24"/>
  <c r="FL107" i="24"/>
  <c r="HJ86" i="24"/>
  <c r="LY107" i="24"/>
  <c r="EW105" i="24"/>
  <c r="GA135" i="24"/>
  <c r="CO135" i="24"/>
  <c r="NA107" i="24"/>
  <c r="KW107" i="24"/>
  <c r="EU107" i="24"/>
  <c r="IC137" i="24"/>
  <c r="HH107" i="24"/>
  <c r="EW90" i="24"/>
  <c r="HJ105" i="24"/>
  <c r="HJ92" i="24"/>
  <c r="HJ85" i="24"/>
  <c r="EW97" i="24"/>
  <c r="CO105" i="24"/>
  <c r="CO94" i="24"/>
  <c r="EW100" i="24"/>
  <c r="BZ135" i="24"/>
  <c r="BZ95" i="24"/>
  <c r="BZ88" i="24"/>
  <c r="BZ103" i="24"/>
  <c r="CO101" i="24"/>
  <c r="CO84" i="24"/>
  <c r="EW91" i="24"/>
  <c r="CO99" i="24"/>
  <c r="EW103" i="24"/>
  <c r="EH107" i="24"/>
  <c r="CO103" i="24"/>
  <c r="EW95" i="24"/>
  <c r="HJ95" i="24"/>
  <c r="HJ87" i="24"/>
  <c r="BZ105" i="24"/>
  <c r="BZ100" i="24"/>
  <c r="EW104" i="24"/>
  <c r="HJ104" i="24"/>
  <c r="DY131" i="24"/>
  <c r="DY114" i="24"/>
  <c r="BZ97" i="24"/>
  <c r="BZ90" i="24"/>
  <c r="CO102" i="24"/>
  <c r="CO85" i="24"/>
  <c r="BZ106" i="24"/>
  <c r="EW94" i="24"/>
  <c r="DY112" i="24"/>
  <c r="DY118" i="24"/>
  <c r="CO86" i="24"/>
  <c r="BZ93" i="24"/>
  <c r="BZ86" i="24"/>
  <c r="EW106" i="24"/>
  <c r="CM107" i="24"/>
  <c r="BZ98" i="24"/>
  <c r="DY124" i="24"/>
  <c r="EW98" i="24"/>
  <c r="EW92" i="24"/>
  <c r="HJ90" i="24"/>
  <c r="CO92" i="24"/>
  <c r="BZ91" i="24"/>
  <c r="DY125" i="24"/>
  <c r="BZ99" i="24"/>
  <c r="BZ84" i="24"/>
  <c r="EW102" i="24"/>
  <c r="HJ96" i="24"/>
  <c r="CO98" i="24"/>
  <c r="CO90" i="24"/>
  <c r="BZ102" i="24"/>
  <c r="BZ96" i="24"/>
  <c r="BZ89" i="24"/>
  <c r="DY119" i="24"/>
  <c r="EW99" i="24"/>
  <c r="EW96" i="24"/>
  <c r="HJ102" i="24"/>
  <c r="HJ88" i="24"/>
  <c r="BD107" i="24"/>
  <c r="EC112" i="24"/>
  <c r="ED113" i="24"/>
  <c r="EC111" i="24"/>
  <c r="ED112" i="24"/>
  <c r="ED111" i="24"/>
  <c r="EC118" i="24"/>
  <c r="ED119" i="24"/>
  <c r="EC117" i="24"/>
  <c r="ED118" i="24"/>
  <c r="EC116" i="24"/>
  <c r="ED117" i="24"/>
  <c r="EC115" i="24"/>
  <c r="ED116" i="24"/>
  <c r="EC114" i="24"/>
  <c r="ED115" i="24"/>
  <c r="EC113" i="24"/>
  <c r="ED114" i="24"/>
  <c r="EC123" i="24"/>
  <c r="ED124" i="24"/>
  <c r="EC122" i="24"/>
  <c r="ED123" i="24"/>
  <c r="EC121" i="24"/>
  <c r="ED122" i="24"/>
  <c r="EC120" i="24"/>
  <c r="ED121" i="24"/>
  <c r="ED120" i="24"/>
  <c r="EC119" i="24"/>
  <c r="EC126" i="24"/>
  <c r="ED127" i="24"/>
  <c r="EC125" i="24"/>
  <c r="ED126" i="24"/>
  <c r="EC124" i="24"/>
  <c r="ED125" i="24"/>
  <c r="EC133" i="24"/>
  <c r="EC132" i="24"/>
  <c r="ED133" i="24"/>
  <c r="EC131" i="24"/>
  <c r="ED132" i="24"/>
  <c r="EC130" i="24"/>
  <c r="ED131" i="24"/>
  <c r="EC129" i="24"/>
  <c r="ED130" i="24"/>
  <c r="EC128" i="24"/>
  <c r="ED129" i="24"/>
  <c r="ED128" i="24"/>
  <c r="EC127" i="24"/>
  <c r="EC134" i="24"/>
  <c r="ED134" i="24"/>
  <c r="BZ92" i="24"/>
  <c r="HJ84" i="24"/>
  <c r="BZ85" i="24"/>
  <c r="DY132" i="24"/>
  <c r="EW84" i="24"/>
  <c r="HJ98" i="24"/>
  <c r="DY133" i="24"/>
  <c r="EW89" i="24"/>
  <c r="CO104" i="24"/>
  <c r="CO106" i="24"/>
  <c r="CO93" i="24"/>
  <c r="DY127" i="24"/>
  <c r="DY126" i="24"/>
  <c r="DY115" i="24"/>
  <c r="EW83" i="24"/>
  <c r="EV107" i="24"/>
  <c r="DY120" i="24"/>
  <c r="KJ1" i="24"/>
  <c r="KK1" i="24" s="1"/>
  <c r="KL1" i="24" s="1"/>
  <c r="KM1" i="24" s="1"/>
  <c r="KN1" i="24" s="1"/>
  <c r="KO1" i="24" s="1"/>
  <c r="KP1" i="24" s="1"/>
  <c r="KQ1" i="24" s="1"/>
  <c r="KR1" i="24" s="1"/>
  <c r="KS1" i="24" s="1"/>
  <c r="KT1" i="24" s="1"/>
  <c r="KU1" i="24" s="1"/>
  <c r="KV1" i="24" s="1"/>
  <c r="KW1" i="24" s="1"/>
  <c r="KX1" i="24" s="1"/>
  <c r="KY1" i="24" s="1"/>
  <c r="KZ1" i="24" s="1"/>
  <c r="LA1" i="24" s="1"/>
  <c r="LB1" i="24" s="1"/>
  <c r="LC1" i="24" s="1"/>
  <c r="LD1" i="24" s="1"/>
  <c r="LE1" i="24" s="1"/>
  <c r="LF1" i="24" s="1"/>
  <c r="LG1" i="24" s="1"/>
  <c r="LH1" i="24" s="1"/>
  <c r="LI1" i="24" s="1"/>
  <c r="LJ1" i="24" s="1"/>
  <c r="LK1" i="24" s="1"/>
  <c r="LL1" i="24" s="1"/>
  <c r="LM1" i="24" s="1"/>
  <c r="LN1" i="24" s="1"/>
  <c r="LO1" i="24" s="1"/>
  <c r="LP1" i="24" s="1"/>
  <c r="LQ1" i="24" s="1"/>
  <c r="LR1" i="24" s="1"/>
  <c r="LS1" i="24" s="1"/>
  <c r="LT1" i="24" s="1"/>
  <c r="LU1" i="24" s="1"/>
  <c r="LV1" i="24" s="1"/>
  <c r="LW1" i="24" s="1"/>
  <c r="LX1" i="24" s="1"/>
  <c r="LY1" i="24" s="1"/>
  <c r="LZ1" i="24" s="1"/>
  <c r="MA1" i="24" s="1"/>
  <c r="MB1" i="24" s="1"/>
  <c r="MC1" i="24" s="1"/>
  <c r="MD1" i="24" s="1"/>
  <c r="ME1" i="24" s="1"/>
  <c r="MF1" i="24" s="1"/>
  <c r="MG1" i="24" s="1"/>
  <c r="MH1" i="24" s="1"/>
  <c r="MI1" i="24" s="1"/>
  <c r="MJ1" i="24" s="1"/>
  <c r="MK1" i="24" s="1"/>
  <c r="ML1" i="24" s="1"/>
  <c r="MM1" i="24" s="1"/>
  <c r="MN1" i="24" s="1"/>
  <c r="MO1" i="24" s="1"/>
  <c r="MP1" i="24" s="1"/>
  <c r="MQ1" i="24" s="1"/>
  <c r="MR1" i="24" s="1"/>
  <c r="MS1" i="24" s="1"/>
  <c r="MT1" i="24" s="1"/>
  <c r="MU1" i="24" s="1"/>
  <c r="MV1" i="24" s="1"/>
  <c r="MW1" i="24" s="1"/>
  <c r="MX1" i="24" s="1"/>
  <c r="MY1" i="24" s="1"/>
  <c r="MZ1" i="24" s="1"/>
  <c r="NA1" i="24" s="1"/>
  <c r="NB1" i="24" s="1"/>
  <c r="NC1" i="24" s="1"/>
  <c r="ND1" i="24" s="1"/>
  <c r="NE1" i="24" s="1"/>
  <c r="NF1" i="24" s="1"/>
  <c r="NG1" i="24" s="1"/>
  <c r="NH1" i="24" s="1"/>
  <c r="NI1" i="24" s="1"/>
  <c r="NJ1" i="24" s="1"/>
  <c r="NK1" i="24" s="1"/>
  <c r="NL1" i="24" s="1"/>
  <c r="KF1" i="24"/>
  <c r="KG1" i="24" s="1"/>
  <c r="KH1" i="24" s="1"/>
  <c r="KI1" i="24" s="1"/>
  <c r="EW88" i="24"/>
  <c r="HJ100" i="24"/>
  <c r="HJ83" i="24"/>
  <c r="HI107" i="24"/>
  <c r="BZ83" i="24"/>
  <c r="BY107" i="24"/>
  <c r="DX135" i="24"/>
  <c r="DY116" i="24"/>
  <c r="NE111" i="24"/>
  <c r="NC135" i="24"/>
  <c r="CO97" i="24"/>
  <c r="CO88" i="24"/>
  <c r="CO89" i="24"/>
  <c r="BX107" i="24"/>
  <c r="DY128" i="24"/>
  <c r="DY121" i="24"/>
  <c r="EW87" i="24"/>
  <c r="HJ106" i="24"/>
  <c r="BZ101" i="24"/>
  <c r="DZ118" i="24"/>
  <c r="EA119" i="24"/>
  <c r="DZ117" i="24"/>
  <c r="EA118" i="24"/>
  <c r="DZ116" i="24"/>
  <c r="EA117" i="24"/>
  <c r="DZ115" i="24"/>
  <c r="EA116" i="24"/>
  <c r="DZ114" i="24"/>
  <c r="EA115" i="24"/>
  <c r="DZ113" i="24"/>
  <c r="EA114" i="24"/>
  <c r="DZ112" i="24"/>
  <c r="EA113" i="24"/>
  <c r="DZ111" i="24"/>
  <c r="EA112" i="24"/>
  <c r="EA111" i="24"/>
  <c r="DZ120" i="24"/>
  <c r="EA121" i="24"/>
  <c r="EA120" i="24"/>
  <c r="DZ119" i="24"/>
  <c r="DZ127" i="24"/>
  <c r="DZ126" i="24"/>
  <c r="DZ125" i="24"/>
  <c r="DZ124" i="24"/>
  <c r="DZ123" i="24"/>
  <c r="EA124" i="24"/>
  <c r="DZ122" i="24"/>
  <c r="EA123" i="24"/>
  <c r="DZ121" i="24"/>
  <c r="EA122" i="24"/>
  <c r="DZ133" i="24"/>
  <c r="DZ132" i="24"/>
  <c r="EA133" i="24"/>
  <c r="EA126" i="24"/>
  <c r="DZ131" i="24"/>
  <c r="EA132" i="24"/>
  <c r="DZ130" i="24"/>
  <c r="EA131" i="24"/>
  <c r="DZ129" i="24"/>
  <c r="EA130" i="24"/>
  <c r="DZ128" i="24"/>
  <c r="EA129" i="24"/>
  <c r="EA125" i="24"/>
  <c r="EA128" i="24"/>
  <c r="EA127" i="24"/>
  <c r="DZ134" i="24"/>
  <c r="EA134" i="24"/>
  <c r="DY111" i="24"/>
  <c r="DW135" i="24"/>
  <c r="DY117" i="24"/>
  <c r="EW101" i="24"/>
  <c r="HJ101" i="24"/>
  <c r="CO96" i="24"/>
  <c r="CO87" i="24"/>
  <c r="BZ94" i="24"/>
  <c r="BZ87" i="24"/>
  <c r="DY129" i="24"/>
  <c r="DY122" i="24"/>
  <c r="EW86" i="24"/>
  <c r="HJ97" i="24"/>
  <c r="HJ94" i="24"/>
  <c r="DY123" i="24"/>
  <c r="HJ99" i="24"/>
  <c r="HJ93" i="24"/>
  <c r="CO95" i="24"/>
  <c r="GR83" i="24"/>
  <c r="GQ84" i="24"/>
  <c r="GS83" i="24"/>
  <c r="GR84" i="24"/>
  <c r="GQ85" i="24"/>
  <c r="GS84" i="24"/>
  <c r="GU84" i="24" s="1"/>
  <c r="GR85" i="24"/>
  <c r="GS85" i="24"/>
  <c r="GU85" i="24" s="1"/>
  <c r="GS88" i="24"/>
  <c r="GU88" i="24" s="1"/>
  <c r="GR89" i="24"/>
  <c r="GQ90" i="24"/>
  <c r="GS89" i="24"/>
  <c r="GU89" i="24" s="1"/>
  <c r="GR90" i="24"/>
  <c r="GQ83" i="24"/>
  <c r="GS90" i="24"/>
  <c r="GU90" i="24" s="1"/>
  <c r="GR91" i="24"/>
  <c r="GS91" i="24"/>
  <c r="GU91" i="24" s="1"/>
  <c r="GS92" i="24"/>
  <c r="GU92" i="24" s="1"/>
  <c r="GQ86" i="24"/>
  <c r="GR86" i="24"/>
  <c r="GQ87" i="24"/>
  <c r="GS86" i="24"/>
  <c r="GU86" i="24" s="1"/>
  <c r="GR87" i="24"/>
  <c r="GQ88" i="24"/>
  <c r="GS87" i="24"/>
  <c r="GU87" i="24" s="1"/>
  <c r="GR88" i="24"/>
  <c r="GQ89" i="24"/>
  <c r="GS99" i="24"/>
  <c r="GU99" i="24" s="1"/>
  <c r="GQ93" i="24"/>
  <c r="GR93" i="24"/>
  <c r="GQ94" i="24"/>
  <c r="GS93" i="24"/>
  <c r="GU93" i="24" s="1"/>
  <c r="GR94" i="24"/>
  <c r="GQ95" i="24"/>
  <c r="GS94" i="24"/>
  <c r="GU94" i="24" s="1"/>
  <c r="GR95" i="24"/>
  <c r="GQ96" i="24"/>
  <c r="GS95" i="24"/>
  <c r="GU95" i="24" s="1"/>
  <c r="GR96" i="24"/>
  <c r="GQ97" i="24"/>
  <c r="GQ92" i="24"/>
  <c r="GS96" i="24"/>
  <c r="GU96" i="24" s="1"/>
  <c r="GR97" i="24"/>
  <c r="GQ98" i="24"/>
  <c r="GQ91" i="24"/>
  <c r="GR92" i="24"/>
  <c r="GS97" i="24"/>
  <c r="GU97" i="24" s="1"/>
  <c r="GR98" i="24"/>
  <c r="GR99" i="24"/>
  <c r="GS105" i="24"/>
  <c r="GU105" i="24" s="1"/>
  <c r="GR106" i="24"/>
  <c r="GS106" i="24"/>
  <c r="GU106" i="24" s="1"/>
  <c r="GS98" i="24"/>
  <c r="GU98" i="24" s="1"/>
  <c r="GQ100" i="24"/>
  <c r="GR100" i="24"/>
  <c r="GQ101" i="24"/>
  <c r="GS100" i="24"/>
  <c r="GU100" i="24" s="1"/>
  <c r="GR101" i="24"/>
  <c r="GQ102" i="24"/>
  <c r="GS101" i="24"/>
  <c r="GU101" i="24" s="1"/>
  <c r="GR102" i="24"/>
  <c r="GQ103" i="24"/>
  <c r="GS102" i="24"/>
  <c r="GU102" i="24" s="1"/>
  <c r="GR103" i="24"/>
  <c r="GQ104" i="24"/>
  <c r="GS103" i="24"/>
  <c r="GU103" i="24" s="1"/>
  <c r="GR104" i="24"/>
  <c r="GQ105" i="24"/>
  <c r="GQ99" i="24"/>
  <c r="GS104" i="24"/>
  <c r="GU104" i="24" s="1"/>
  <c r="GR105" i="24"/>
  <c r="GQ106" i="24"/>
  <c r="CO100" i="24"/>
  <c r="CO83" i="24"/>
  <c r="CN107" i="24"/>
  <c r="BZ104" i="24"/>
  <c r="DY134" i="24"/>
  <c r="DY130" i="24"/>
  <c r="DY113" i="24"/>
  <c r="EW93" i="24"/>
  <c r="HJ91" i="24"/>
  <c r="EF69" i="24"/>
  <c r="H195" i="2"/>
  <c r="H27" i="2"/>
  <c r="H26" i="2"/>
  <c r="H32" i="2"/>
  <c r="O50" i="2"/>
  <c r="O51" i="2"/>
  <c r="O52" i="2"/>
  <c r="O53" i="2"/>
  <c r="O54" i="2"/>
  <c r="O55" i="2"/>
  <c r="O56" i="2"/>
  <c r="O57"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9" i="2"/>
  <c r="O290" i="2"/>
  <c r="O291" i="2"/>
  <c r="O292" i="2"/>
  <c r="O293" i="2"/>
  <c r="O294" i="2"/>
  <c r="O295" i="2"/>
  <c r="O296" i="2"/>
  <c r="O297" i="2"/>
  <c r="O46" i="2"/>
  <c r="O47" i="2"/>
  <c r="O48" i="2"/>
  <c r="O49" i="2"/>
  <c r="O42" i="2"/>
  <c r="O43" i="2"/>
  <c r="O44" i="2"/>
  <c r="O45" i="2"/>
  <c r="O41" i="2"/>
  <c r="O40" i="2"/>
  <c r="O39" i="2"/>
  <c r="O38" i="2"/>
  <c r="H38" i="2"/>
  <c r="I38" i="2"/>
  <c r="J38" i="2"/>
  <c r="K38" i="2"/>
  <c r="L38" i="2"/>
  <c r="M38" i="2"/>
  <c r="N38" i="2"/>
  <c r="P38" i="2"/>
  <c r="H39" i="2"/>
  <c r="I39" i="2"/>
  <c r="J39" i="2"/>
  <c r="K39" i="2"/>
  <c r="L39" i="2"/>
  <c r="M39" i="2"/>
  <c r="N39" i="2"/>
  <c r="P39" i="2"/>
  <c r="H40" i="2"/>
  <c r="I40" i="2"/>
  <c r="J40" i="2"/>
  <c r="K40" i="2"/>
  <c r="L40" i="2"/>
  <c r="M40" i="2"/>
  <c r="N40" i="2"/>
  <c r="P40" i="2"/>
  <c r="H41" i="2"/>
  <c r="I41" i="2"/>
  <c r="J41" i="2"/>
  <c r="K41" i="2"/>
  <c r="L41" i="2"/>
  <c r="M41" i="2"/>
  <c r="N41" i="2"/>
  <c r="P41" i="2"/>
  <c r="H62" i="2"/>
  <c r="I62" i="2"/>
  <c r="J62" i="2"/>
  <c r="K62" i="2"/>
  <c r="L62" i="2"/>
  <c r="M62" i="2"/>
  <c r="N62" i="2"/>
  <c r="P62" i="2"/>
  <c r="H63" i="2"/>
  <c r="I63" i="2"/>
  <c r="J63" i="2"/>
  <c r="K63" i="2"/>
  <c r="L63" i="2"/>
  <c r="M63" i="2"/>
  <c r="N63" i="2"/>
  <c r="P63" i="2"/>
  <c r="H64" i="2"/>
  <c r="I64" i="2"/>
  <c r="J64" i="2"/>
  <c r="K64" i="2"/>
  <c r="L64" i="2"/>
  <c r="M64" i="2"/>
  <c r="N64" i="2"/>
  <c r="P64" i="2"/>
  <c r="H65" i="2"/>
  <c r="I65" i="2"/>
  <c r="J65" i="2"/>
  <c r="K65" i="2"/>
  <c r="L65" i="2"/>
  <c r="M65" i="2"/>
  <c r="N65" i="2"/>
  <c r="P65" i="2"/>
  <c r="H66" i="2"/>
  <c r="I66" i="2"/>
  <c r="J66" i="2"/>
  <c r="K66" i="2"/>
  <c r="L66" i="2"/>
  <c r="M66" i="2"/>
  <c r="N66" i="2"/>
  <c r="P66" i="2"/>
  <c r="H67" i="2"/>
  <c r="I67" i="2"/>
  <c r="J67" i="2"/>
  <c r="K67" i="2"/>
  <c r="L67" i="2"/>
  <c r="M67" i="2"/>
  <c r="N67" i="2"/>
  <c r="P67" i="2"/>
  <c r="H68" i="2"/>
  <c r="I68" i="2"/>
  <c r="J68" i="2"/>
  <c r="K68" i="2"/>
  <c r="L68" i="2"/>
  <c r="M68" i="2"/>
  <c r="N68" i="2"/>
  <c r="P68" i="2"/>
  <c r="H69" i="2"/>
  <c r="I69" i="2"/>
  <c r="J69" i="2"/>
  <c r="K69" i="2"/>
  <c r="L69" i="2"/>
  <c r="M69" i="2"/>
  <c r="N69" i="2"/>
  <c r="P69" i="2"/>
  <c r="H70" i="2"/>
  <c r="I70" i="2"/>
  <c r="J70" i="2"/>
  <c r="K70" i="2"/>
  <c r="L70" i="2"/>
  <c r="M70" i="2"/>
  <c r="N70" i="2"/>
  <c r="P70" i="2"/>
  <c r="H71" i="2"/>
  <c r="I71" i="2"/>
  <c r="J71" i="2"/>
  <c r="K71" i="2"/>
  <c r="L71" i="2"/>
  <c r="M71" i="2"/>
  <c r="N71" i="2"/>
  <c r="P71" i="2"/>
  <c r="H72" i="2"/>
  <c r="I72" i="2"/>
  <c r="J72" i="2"/>
  <c r="K72" i="2"/>
  <c r="L72" i="2"/>
  <c r="M72" i="2"/>
  <c r="N72" i="2"/>
  <c r="P72" i="2"/>
  <c r="H73" i="2"/>
  <c r="I73" i="2"/>
  <c r="J73" i="2"/>
  <c r="K73" i="2"/>
  <c r="L73" i="2"/>
  <c r="M73" i="2"/>
  <c r="N73" i="2"/>
  <c r="P73" i="2"/>
  <c r="H74" i="2"/>
  <c r="I74" i="2"/>
  <c r="J74" i="2"/>
  <c r="K74" i="2"/>
  <c r="L74" i="2"/>
  <c r="M74" i="2"/>
  <c r="N74" i="2"/>
  <c r="P74" i="2"/>
  <c r="H75" i="2"/>
  <c r="I75" i="2"/>
  <c r="J75" i="2"/>
  <c r="K75" i="2"/>
  <c r="L75" i="2"/>
  <c r="M75" i="2"/>
  <c r="N75" i="2"/>
  <c r="P75" i="2"/>
  <c r="H76" i="2"/>
  <c r="I76" i="2"/>
  <c r="J76" i="2"/>
  <c r="K76" i="2"/>
  <c r="L76" i="2"/>
  <c r="M76" i="2"/>
  <c r="N76" i="2"/>
  <c r="P76" i="2"/>
  <c r="H77" i="2"/>
  <c r="I77" i="2"/>
  <c r="J77" i="2"/>
  <c r="K77" i="2"/>
  <c r="L77" i="2"/>
  <c r="M77" i="2"/>
  <c r="N77" i="2"/>
  <c r="P77" i="2"/>
  <c r="H78" i="2"/>
  <c r="I78" i="2"/>
  <c r="J78" i="2"/>
  <c r="K78" i="2"/>
  <c r="L78" i="2"/>
  <c r="M78" i="2"/>
  <c r="N78" i="2"/>
  <c r="P78" i="2"/>
  <c r="H79" i="2"/>
  <c r="I79" i="2"/>
  <c r="J79" i="2"/>
  <c r="K79" i="2"/>
  <c r="L79" i="2"/>
  <c r="M79" i="2"/>
  <c r="N79" i="2"/>
  <c r="P79" i="2"/>
  <c r="H80" i="2"/>
  <c r="I80" i="2"/>
  <c r="J80" i="2"/>
  <c r="K80" i="2"/>
  <c r="L80" i="2"/>
  <c r="M80" i="2"/>
  <c r="N80" i="2"/>
  <c r="P80" i="2"/>
  <c r="H81" i="2"/>
  <c r="I81" i="2"/>
  <c r="J81" i="2"/>
  <c r="K81" i="2"/>
  <c r="L81" i="2"/>
  <c r="M81" i="2"/>
  <c r="N81" i="2"/>
  <c r="P81" i="2"/>
  <c r="H82" i="2"/>
  <c r="I82" i="2"/>
  <c r="J82" i="2"/>
  <c r="K82" i="2"/>
  <c r="L82" i="2"/>
  <c r="M82" i="2"/>
  <c r="N82" i="2"/>
  <c r="P82" i="2"/>
  <c r="H83" i="2"/>
  <c r="I83" i="2"/>
  <c r="J83" i="2"/>
  <c r="K83" i="2"/>
  <c r="L83" i="2"/>
  <c r="M83" i="2"/>
  <c r="N83" i="2"/>
  <c r="P83" i="2"/>
  <c r="H84" i="2"/>
  <c r="I84" i="2"/>
  <c r="J84" i="2"/>
  <c r="K84" i="2"/>
  <c r="L84" i="2"/>
  <c r="M84" i="2"/>
  <c r="N84" i="2"/>
  <c r="P84" i="2"/>
  <c r="H85" i="2"/>
  <c r="I85" i="2"/>
  <c r="J85" i="2"/>
  <c r="K85" i="2"/>
  <c r="L85" i="2"/>
  <c r="M85" i="2"/>
  <c r="N85" i="2"/>
  <c r="P85" i="2"/>
  <c r="H86" i="2"/>
  <c r="I86" i="2"/>
  <c r="J86" i="2"/>
  <c r="K86" i="2"/>
  <c r="L86" i="2"/>
  <c r="M86" i="2"/>
  <c r="N86" i="2"/>
  <c r="P86" i="2"/>
  <c r="H87" i="2"/>
  <c r="I87" i="2"/>
  <c r="J87" i="2"/>
  <c r="K87" i="2"/>
  <c r="L87" i="2"/>
  <c r="M87" i="2"/>
  <c r="N87" i="2"/>
  <c r="P87" i="2"/>
  <c r="H88" i="2"/>
  <c r="I88" i="2"/>
  <c r="J88" i="2"/>
  <c r="K88" i="2"/>
  <c r="L88" i="2"/>
  <c r="M88" i="2"/>
  <c r="N88" i="2"/>
  <c r="P88" i="2"/>
  <c r="H89" i="2"/>
  <c r="I89" i="2"/>
  <c r="J89" i="2"/>
  <c r="K89" i="2"/>
  <c r="L89" i="2"/>
  <c r="M89" i="2"/>
  <c r="N89" i="2"/>
  <c r="P89" i="2"/>
  <c r="H90" i="2"/>
  <c r="I90" i="2"/>
  <c r="J90" i="2"/>
  <c r="K90" i="2"/>
  <c r="L90" i="2"/>
  <c r="M90" i="2"/>
  <c r="N90" i="2"/>
  <c r="P90" i="2"/>
  <c r="H91" i="2"/>
  <c r="I91" i="2"/>
  <c r="J91" i="2"/>
  <c r="K91" i="2"/>
  <c r="L91" i="2"/>
  <c r="M91" i="2"/>
  <c r="N91" i="2"/>
  <c r="P91" i="2"/>
  <c r="H92" i="2"/>
  <c r="I92" i="2"/>
  <c r="J92" i="2"/>
  <c r="K92" i="2"/>
  <c r="L92" i="2"/>
  <c r="M92" i="2"/>
  <c r="N92" i="2"/>
  <c r="P92" i="2"/>
  <c r="H93" i="2"/>
  <c r="I93" i="2"/>
  <c r="J93" i="2"/>
  <c r="K93" i="2"/>
  <c r="L93" i="2"/>
  <c r="M93" i="2"/>
  <c r="N93" i="2"/>
  <c r="P93" i="2"/>
  <c r="H94" i="2"/>
  <c r="I94" i="2"/>
  <c r="J94" i="2"/>
  <c r="K94" i="2"/>
  <c r="L94" i="2"/>
  <c r="M94" i="2"/>
  <c r="N94" i="2"/>
  <c r="P94" i="2"/>
  <c r="H95" i="2"/>
  <c r="I95" i="2"/>
  <c r="J95" i="2"/>
  <c r="K95" i="2"/>
  <c r="L95" i="2"/>
  <c r="M95" i="2"/>
  <c r="N95" i="2"/>
  <c r="P95" i="2"/>
  <c r="H96" i="2"/>
  <c r="I96" i="2"/>
  <c r="J96" i="2"/>
  <c r="K96" i="2"/>
  <c r="L96" i="2"/>
  <c r="M96" i="2"/>
  <c r="N96" i="2"/>
  <c r="P96" i="2"/>
  <c r="H97" i="2"/>
  <c r="I97" i="2"/>
  <c r="J97" i="2"/>
  <c r="K97" i="2"/>
  <c r="L97" i="2"/>
  <c r="M97" i="2"/>
  <c r="N97" i="2"/>
  <c r="P97" i="2"/>
  <c r="H98" i="2"/>
  <c r="I98" i="2"/>
  <c r="J98" i="2"/>
  <c r="K98" i="2"/>
  <c r="L98" i="2"/>
  <c r="M98" i="2"/>
  <c r="N98" i="2"/>
  <c r="P98" i="2"/>
  <c r="H99" i="2"/>
  <c r="I99" i="2"/>
  <c r="J99" i="2"/>
  <c r="K99" i="2"/>
  <c r="L99" i="2"/>
  <c r="M99" i="2"/>
  <c r="N99" i="2"/>
  <c r="P99" i="2"/>
  <c r="H100" i="2"/>
  <c r="I100" i="2"/>
  <c r="J100" i="2"/>
  <c r="K100" i="2"/>
  <c r="L100" i="2"/>
  <c r="M100" i="2"/>
  <c r="N100" i="2"/>
  <c r="P100" i="2"/>
  <c r="H101" i="2"/>
  <c r="I101" i="2"/>
  <c r="J101" i="2"/>
  <c r="K101" i="2"/>
  <c r="L101" i="2"/>
  <c r="M101" i="2"/>
  <c r="N101" i="2"/>
  <c r="P101" i="2"/>
  <c r="H102" i="2"/>
  <c r="I102" i="2"/>
  <c r="J102" i="2"/>
  <c r="K102" i="2"/>
  <c r="L102" i="2"/>
  <c r="M102" i="2"/>
  <c r="N102" i="2"/>
  <c r="P102" i="2"/>
  <c r="H103" i="2"/>
  <c r="I103" i="2"/>
  <c r="J103" i="2"/>
  <c r="K103" i="2"/>
  <c r="L103" i="2"/>
  <c r="M103" i="2"/>
  <c r="N103" i="2"/>
  <c r="P103" i="2"/>
  <c r="H104" i="2"/>
  <c r="I104" i="2"/>
  <c r="J104" i="2"/>
  <c r="K104" i="2"/>
  <c r="L104" i="2"/>
  <c r="M104" i="2"/>
  <c r="N104" i="2"/>
  <c r="P104" i="2"/>
  <c r="H105" i="2"/>
  <c r="I105" i="2"/>
  <c r="J105" i="2"/>
  <c r="K105" i="2"/>
  <c r="L105" i="2"/>
  <c r="M105" i="2"/>
  <c r="N105" i="2"/>
  <c r="P105" i="2"/>
  <c r="H106" i="2"/>
  <c r="I106" i="2"/>
  <c r="J106" i="2"/>
  <c r="K106" i="2"/>
  <c r="L106" i="2"/>
  <c r="M106" i="2"/>
  <c r="N106" i="2"/>
  <c r="P106" i="2"/>
  <c r="H107" i="2"/>
  <c r="I107" i="2"/>
  <c r="J107" i="2"/>
  <c r="K107" i="2"/>
  <c r="L107" i="2"/>
  <c r="M107" i="2"/>
  <c r="N107" i="2"/>
  <c r="P107" i="2"/>
  <c r="H108" i="2"/>
  <c r="I108" i="2"/>
  <c r="J108" i="2"/>
  <c r="K108" i="2"/>
  <c r="L108" i="2"/>
  <c r="M108" i="2"/>
  <c r="N108" i="2"/>
  <c r="P108" i="2"/>
  <c r="H109" i="2"/>
  <c r="I109" i="2"/>
  <c r="J109" i="2"/>
  <c r="K109" i="2"/>
  <c r="L109" i="2"/>
  <c r="M109" i="2"/>
  <c r="N109" i="2"/>
  <c r="P109" i="2"/>
  <c r="H110" i="2"/>
  <c r="I110" i="2"/>
  <c r="J110" i="2"/>
  <c r="K110" i="2"/>
  <c r="L110" i="2"/>
  <c r="M110" i="2"/>
  <c r="N110" i="2"/>
  <c r="P110" i="2"/>
  <c r="H111" i="2"/>
  <c r="I111" i="2"/>
  <c r="J111" i="2"/>
  <c r="K111" i="2"/>
  <c r="L111" i="2"/>
  <c r="M111" i="2"/>
  <c r="N111" i="2"/>
  <c r="P111" i="2"/>
  <c r="H112" i="2"/>
  <c r="I112" i="2"/>
  <c r="J112" i="2"/>
  <c r="K112" i="2"/>
  <c r="L112" i="2"/>
  <c r="M112" i="2"/>
  <c r="N112" i="2"/>
  <c r="P112" i="2"/>
  <c r="H113" i="2"/>
  <c r="I113" i="2"/>
  <c r="J113" i="2"/>
  <c r="K113" i="2"/>
  <c r="L113" i="2"/>
  <c r="M113" i="2"/>
  <c r="N113" i="2"/>
  <c r="P113" i="2"/>
  <c r="H114" i="2"/>
  <c r="I114" i="2"/>
  <c r="J114" i="2"/>
  <c r="K114" i="2"/>
  <c r="L114" i="2"/>
  <c r="M114" i="2"/>
  <c r="N114" i="2"/>
  <c r="P114" i="2"/>
  <c r="H115" i="2"/>
  <c r="I115" i="2"/>
  <c r="J115" i="2"/>
  <c r="K115" i="2"/>
  <c r="L115" i="2"/>
  <c r="M115" i="2"/>
  <c r="N115" i="2"/>
  <c r="P115" i="2"/>
  <c r="H116" i="2"/>
  <c r="I116" i="2"/>
  <c r="J116" i="2"/>
  <c r="K116" i="2"/>
  <c r="L116" i="2"/>
  <c r="M116" i="2"/>
  <c r="N116" i="2"/>
  <c r="P116" i="2"/>
  <c r="H117" i="2"/>
  <c r="I117" i="2"/>
  <c r="J117" i="2"/>
  <c r="K117" i="2"/>
  <c r="L117" i="2"/>
  <c r="M117" i="2"/>
  <c r="N117" i="2"/>
  <c r="P117" i="2"/>
  <c r="H118" i="2"/>
  <c r="I118" i="2"/>
  <c r="J118" i="2"/>
  <c r="K118" i="2"/>
  <c r="L118" i="2"/>
  <c r="M118" i="2"/>
  <c r="N118" i="2"/>
  <c r="P118" i="2"/>
  <c r="H119" i="2"/>
  <c r="I119" i="2"/>
  <c r="J119" i="2"/>
  <c r="K119" i="2"/>
  <c r="L119" i="2"/>
  <c r="M119" i="2"/>
  <c r="N119" i="2"/>
  <c r="P119" i="2"/>
  <c r="H120" i="2"/>
  <c r="I120" i="2"/>
  <c r="J120" i="2"/>
  <c r="K120" i="2"/>
  <c r="L120" i="2"/>
  <c r="M120" i="2"/>
  <c r="N120" i="2"/>
  <c r="P120" i="2"/>
  <c r="H121" i="2"/>
  <c r="I121" i="2"/>
  <c r="J121" i="2"/>
  <c r="K121" i="2"/>
  <c r="L121" i="2"/>
  <c r="M121" i="2"/>
  <c r="N121" i="2"/>
  <c r="P121" i="2"/>
  <c r="H122" i="2"/>
  <c r="I122" i="2"/>
  <c r="J122" i="2"/>
  <c r="K122" i="2"/>
  <c r="L122" i="2"/>
  <c r="M122" i="2"/>
  <c r="N122" i="2"/>
  <c r="P122" i="2"/>
  <c r="H123" i="2"/>
  <c r="I123" i="2"/>
  <c r="J123" i="2"/>
  <c r="K123" i="2"/>
  <c r="L123" i="2"/>
  <c r="M123" i="2"/>
  <c r="N123" i="2"/>
  <c r="P123" i="2"/>
  <c r="H124" i="2"/>
  <c r="I124" i="2"/>
  <c r="J124" i="2"/>
  <c r="K124" i="2"/>
  <c r="L124" i="2"/>
  <c r="M124" i="2"/>
  <c r="N124" i="2"/>
  <c r="P124" i="2"/>
  <c r="H125" i="2"/>
  <c r="I125" i="2"/>
  <c r="J125" i="2"/>
  <c r="K125" i="2"/>
  <c r="L125" i="2"/>
  <c r="M125" i="2"/>
  <c r="N125" i="2"/>
  <c r="P125" i="2"/>
  <c r="H126" i="2"/>
  <c r="I126" i="2"/>
  <c r="J126" i="2"/>
  <c r="K126" i="2"/>
  <c r="L126" i="2"/>
  <c r="M126" i="2"/>
  <c r="N126" i="2"/>
  <c r="P126" i="2"/>
  <c r="H127" i="2"/>
  <c r="I127" i="2"/>
  <c r="J127" i="2"/>
  <c r="K127" i="2"/>
  <c r="L127" i="2"/>
  <c r="M127" i="2"/>
  <c r="N127" i="2"/>
  <c r="P127" i="2"/>
  <c r="H128" i="2"/>
  <c r="I128" i="2"/>
  <c r="J128" i="2"/>
  <c r="K128" i="2"/>
  <c r="L128" i="2"/>
  <c r="M128" i="2"/>
  <c r="N128" i="2"/>
  <c r="P128" i="2"/>
  <c r="H129" i="2"/>
  <c r="I129" i="2"/>
  <c r="J129" i="2"/>
  <c r="K129" i="2"/>
  <c r="L129" i="2"/>
  <c r="M129" i="2"/>
  <c r="N129" i="2"/>
  <c r="P129" i="2"/>
  <c r="H130" i="2"/>
  <c r="I130" i="2"/>
  <c r="J130" i="2"/>
  <c r="K130" i="2"/>
  <c r="L130" i="2"/>
  <c r="M130" i="2"/>
  <c r="N130" i="2"/>
  <c r="P130" i="2"/>
  <c r="H131" i="2"/>
  <c r="I131" i="2"/>
  <c r="J131" i="2"/>
  <c r="K131" i="2"/>
  <c r="L131" i="2"/>
  <c r="M131" i="2"/>
  <c r="N131" i="2"/>
  <c r="P131" i="2"/>
  <c r="H132" i="2"/>
  <c r="I132" i="2"/>
  <c r="J132" i="2"/>
  <c r="K132" i="2"/>
  <c r="L132" i="2"/>
  <c r="M132" i="2"/>
  <c r="N132" i="2"/>
  <c r="P132" i="2"/>
  <c r="H133" i="2"/>
  <c r="I133" i="2"/>
  <c r="J133" i="2"/>
  <c r="K133" i="2"/>
  <c r="L133" i="2"/>
  <c r="M133" i="2"/>
  <c r="N133" i="2"/>
  <c r="P133" i="2"/>
  <c r="H134" i="2"/>
  <c r="I134" i="2"/>
  <c r="J134" i="2"/>
  <c r="K134" i="2"/>
  <c r="L134" i="2"/>
  <c r="M134" i="2"/>
  <c r="N134" i="2"/>
  <c r="P134" i="2"/>
  <c r="H135" i="2"/>
  <c r="I135" i="2"/>
  <c r="J135" i="2"/>
  <c r="K135" i="2"/>
  <c r="L135" i="2"/>
  <c r="M135" i="2"/>
  <c r="N135" i="2"/>
  <c r="P135" i="2"/>
  <c r="H136" i="2"/>
  <c r="I136" i="2"/>
  <c r="J136" i="2"/>
  <c r="K136" i="2"/>
  <c r="L136" i="2"/>
  <c r="M136" i="2"/>
  <c r="N136" i="2"/>
  <c r="P136" i="2"/>
  <c r="H137" i="2"/>
  <c r="I137" i="2"/>
  <c r="J137" i="2"/>
  <c r="K137" i="2"/>
  <c r="L137" i="2"/>
  <c r="M137" i="2"/>
  <c r="N137" i="2"/>
  <c r="P137" i="2"/>
  <c r="H138" i="2"/>
  <c r="I138" i="2"/>
  <c r="J138" i="2"/>
  <c r="K138" i="2"/>
  <c r="L138" i="2"/>
  <c r="M138" i="2"/>
  <c r="N138" i="2"/>
  <c r="P138" i="2"/>
  <c r="H139" i="2"/>
  <c r="I139" i="2"/>
  <c r="J139" i="2"/>
  <c r="K139" i="2"/>
  <c r="L139" i="2"/>
  <c r="M139" i="2"/>
  <c r="N139" i="2"/>
  <c r="P139" i="2"/>
  <c r="H140" i="2"/>
  <c r="I140" i="2"/>
  <c r="J140" i="2"/>
  <c r="K140" i="2"/>
  <c r="L140" i="2"/>
  <c r="M140" i="2"/>
  <c r="N140" i="2"/>
  <c r="P140" i="2"/>
  <c r="H141" i="2"/>
  <c r="I141" i="2"/>
  <c r="J141" i="2"/>
  <c r="K141" i="2"/>
  <c r="L141" i="2"/>
  <c r="M141" i="2"/>
  <c r="N141" i="2"/>
  <c r="P141" i="2"/>
  <c r="H142" i="2"/>
  <c r="I142" i="2"/>
  <c r="J142" i="2"/>
  <c r="K142" i="2"/>
  <c r="L142" i="2"/>
  <c r="M142" i="2"/>
  <c r="N142" i="2"/>
  <c r="P142" i="2"/>
  <c r="H143" i="2"/>
  <c r="I143" i="2"/>
  <c r="J143" i="2"/>
  <c r="K143" i="2"/>
  <c r="L143" i="2"/>
  <c r="M143" i="2"/>
  <c r="N143" i="2"/>
  <c r="P143" i="2"/>
  <c r="H144" i="2"/>
  <c r="I144" i="2"/>
  <c r="J144" i="2"/>
  <c r="K144" i="2"/>
  <c r="L144" i="2"/>
  <c r="M144" i="2"/>
  <c r="N144" i="2"/>
  <c r="P144" i="2"/>
  <c r="H145" i="2"/>
  <c r="I145" i="2"/>
  <c r="J145" i="2"/>
  <c r="K145" i="2"/>
  <c r="L145" i="2"/>
  <c r="M145" i="2"/>
  <c r="N145" i="2"/>
  <c r="P145" i="2"/>
  <c r="H146" i="2"/>
  <c r="I146" i="2"/>
  <c r="J146" i="2"/>
  <c r="K146" i="2"/>
  <c r="L146" i="2"/>
  <c r="M146" i="2"/>
  <c r="N146" i="2"/>
  <c r="P146" i="2"/>
  <c r="H147" i="2"/>
  <c r="I147" i="2"/>
  <c r="J147" i="2"/>
  <c r="K147" i="2"/>
  <c r="L147" i="2"/>
  <c r="M147" i="2"/>
  <c r="N147" i="2"/>
  <c r="P147" i="2"/>
  <c r="H148" i="2"/>
  <c r="I148" i="2"/>
  <c r="J148" i="2"/>
  <c r="K148" i="2"/>
  <c r="L148" i="2"/>
  <c r="M148" i="2"/>
  <c r="N148" i="2"/>
  <c r="P148" i="2"/>
  <c r="H149" i="2"/>
  <c r="I149" i="2"/>
  <c r="J149" i="2"/>
  <c r="K149" i="2"/>
  <c r="M149" i="2"/>
  <c r="N149" i="2"/>
  <c r="P149" i="2"/>
  <c r="H150" i="2"/>
  <c r="I150" i="2"/>
  <c r="J150" i="2"/>
  <c r="K150" i="2"/>
  <c r="L150" i="2"/>
  <c r="M150" i="2"/>
  <c r="N150" i="2"/>
  <c r="P150" i="2"/>
  <c r="H151" i="2"/>
  <c r="I151" i="2"/>
  <c r="J151" i="2"/>
  <c r="K151" i="2"/>
  <c r="L151" i="2"/>
  <c r="M151" i="2"/>
  <c r="N151" i="2"/>
  <c r="P151" i="2"/>
  <c r="H152" i="2"/>
  <c r="I152" i="2"/>
  <c r="J152" i="2"/>
  <c r="K152" i="2"/>
  <c r="L152" i="2"/>
  <c r="M152" i="2"/>
  <c r="N152" i="2"/>
  <c r="P152" i="2"/>
  <c r="H153" i="2"/>
  <c r="I153" i="2"/>
  <c r="J153" i="2"/>
  <c r="K153" i="2"/>
  <c r="L153" i="2"/>
  <c r="M153" i="2"/>
  <c r="N153" i="2"/>
  <c r="P153" i="2"/>
  <c r="H154" i="2"/>
  <c r="I154" i="2"/>
  <c r="J154" i="2"/>
  <c r="K154" i="2"/>
  <c r="L154" i="2"/>
  <c r="M154" i="2"/>
  <c r="N154" i="2"/>
  <c r="P154" i="2"/>
  <c r="H155" i="2"/>
  <c r="I155" i="2"/>
  <c r="J155" i="2"/>
  <c r="K155" i="2"/>
  <c r="L155" i="2"/>
  <c r="M155" i="2"/>
  <c r="N155" i="2"/>
  <c r="P155" i="2"/>
  <c r="H156" i="2"/>
  <c r="I156" i="2"/>
  <c r="J156" i="2"/>
  <c r="K156" i="2"/>
  <c r="L156" i="2"/>
  <c r="M156" i="2"/>
  <c r="N156" i="2"/>
  <c r="P156" i="2"/>
  <c r="H157" i="2"/>
  <c r="I157" i="2"/>
  <c r="J157" i="2"/>
  <c r="K157" i="2"/>
  <c r="L157" i="2"/>
  <c r="M157" i="2"/>
  <c r="N157" i="2"/>
  <c r="P157" i="2"/>
  <c r="H158" i="2"/>
  <c r="I158" i="2"/>
  <c r="J158" i="2"/>
  <c r="K158" i="2"/>
  <c r="L158" i="2"/>
  <c r="M158" i="2"/>
  <c r="N158" i="2"/>
  <c r="P158" i="2"/>
  <c r="H159" i="2"/>
  <c r="I159" i="2"/>
  <c r="J159" i="2"/>
  <c r="K159" i="2"/>
  <c r="L159" i="2"/>
  <c r="M159" i="2"/>
  <c r="N159" i="2"/>
  <c r="P159" i="2"/>
  <c r="H160" i="2"/>
  <c r="I160" i="2"/>
  <c r="J160" i="2"/>
  <c r="K160" i="2"/>
  <c r="L160" i="2"/>
  <c r="M160" i="2"/>
  <c r="N160" i="2"/>
  <c r="P160" i="2"/>
  <c r="H161" i="2"/>
  <c r="I161" i="2"/>
  <c r="J161" i="2"/>
  <c r="K161" i="2"/>
  <c r="L161" i="2"/>
  <c r="M161" i="2"/>
  <c r="N161" i="2"/>
  <c r="P161" i="2"/>
  <c r="H162" i="2"/>
  <c r="I162" i="2"/>
  <c r="J162" i="2"/>
  <c r="K162" i="2"/>
  <c r="L162" i="2"/>
  <c r="M162" i="2"/>
  <c r="N162" i="2"/>
  <c r="P162" i="2"/>
  <c r="H163" i="2"/>
  <c r="I163" i="2"/>
  <c r="J163" i="2"/>
  <c r="K163" i="2"/>
  <c r="L163" i="2"/>
  <c r="M163" i="2"/>
  <c r="N163" i="2"/>
  <c r="P163" i="2"/>
  <c r="H164" i="2"/>
  <c r="I164" i="2"/>
  <c r="J164" i="2"/>
  <c r="K164" i="2"/>
  <c r="L164" i="2"/>
  <c r="M164" i="2"/>
  <c r="N164" i="2"/>
  <c r="P164" i="2"/>
  <c r="H165" i="2"/>
  <c r="I165" i="2"/>
  <c r="J165" i="2"/>
  <c r="K165" i="2"/>
  <c r="L165" i="2"/>
  <c r="M165" i="2"/>
  <c r="N165" i="2"/>
  <c r="P165" i="2"/>
  <c r="H166" i="2"/>
  <c r="I166" i="2"/>
  <c r="J166" i="2"/>
  <c r="K166" i="2"/>
  <c r="L166" i="2"/>
  <c r="M166" i="2"/>
  <c r="N166" i="2"/>
  <c r="P166" i="2"/>
  <c r="H167" i="2"/>
  <c r="I167" i="2"/>
  <c r="J167" i="2"/>
  <c r="K167" i="2"/>
  <c r="L167" i="2"/>
  <c r="M167" i="2"/>
  <c r="N167" i="2"/>
  <c r="P167" i="2"/>
  <c r="H168" i="2"/>
  <c r="I168" i="2"/>
  <c r="J168" i="2"/>
  <c r="K168" i="2"/>
  <c r="L168" i="2"/>
  <c r="M168" i="2"/>
  <c r="N168" i="2"/>
  <c r="P168" i="2"/>
  <c r="H169" i="2"/>
  <c r="I169" i="2"/>
  <c r="J169" i="2"/>
  <c r="K169" i="2"/>
  <c r="L169" i="2"/>
  <c r="M169" i="2"/>
  <c r="N169" i="2"/>
  <c r="P169" i="2"/>
  <c r="H170" i="2"/>
  <c r="I170" i="2"/>
  <c r="J170" i="2"/>
  <c r="K170" i="2"/>
  <c r="L170" i="2"/>
  <c r="M170" i="2"/>
  <c r="N170" i="2"/>
  <c r="P170" i="2"/>
  <c r="H171" i="2"/>
  <c r="I171" i="2"/>
  <c r="J171" i="2"/>
  <c r="K171" i="2"/>
  <c r="L171" i="2"/>
  <c r="M171" i="2"/>
  <c r="N171" i="2"/>
  <c r="P171" i="2"/>
  <c r="H172" i="2"/>
  <c r="I172" i="2"/>
  <c r="J172" i="2"/>
  <c r="K172" i="2"/>
  <c r="L172" i="2"/>
  <c r="M172" i="2"/>
  <c r="N172" i="2"/>
  <c r="P172" i="2"/>
  <c r="H173" i="2"/>
  <c r="I173" i="2"/>
  <c r="J173" i="2"/>
  <c r="K173" i="2"/>
  <c r="L173" i="2"/>
  <c r="M173" i="2"/>
  <c r="N173" i="2"/>
  <c r="P173" i="2"/>
  <c r="H174" i="2"/>
  <c r="I174" i="2"/>
  <c r="J174" i="2"/>
  <c r="K174" i="2"/>
  <c r="L174" i="2"/>
  <c r="M174" i="2"/>
  <c r="N174" i="2"/>
  <c r="P174" i="2"/>
  <c r="H175" i="2"/>
  <c r="I175" i="2"/>
  <c r="J175" i="2"/>
  <c r="K175" i="2"/>
  <c r="L175" i="2"/>
  <c r="M175" i="2"/>
  <c r="N175" i="2"/>
  <c r="P175" i="2"/>
  <c r="H176" i="2"/>
  <c r="I176" i="2"/>
  <c r="J176" i="2"/>
  <c r="K176" i="2"/>
  <c r="L176" i="2"/>
  <c r="M176" i="2"/>
  <c r="N176" i="2"/>
  <c r="P176" i="2"/>
  <c r="H177" i="2"/>
  <c r="I177" i="2"/>
  <c r="J177" i="2"/>
  <c r="K177" i="2"/>
  <c r="L177" i="2"/>
  <c r="M177" i="2"/>
  <c r="N177" i="2"/>
  <c r="P177" i="2"/>
  <c r="H178" i="2"/>
  <c r="I178" i="2"/>
  <c r="J178" i="2"/>
  <c r="K178" i="2"/>
  <c r="L178" i="2"/>
  <c r="M178" i="2"/>
  <c r="N178" i="2"/>
  <c r="P178" i="2"/>
  <c r="H179" i="2"/>
  <c r="I179" i="2"/>
  <c r="J179" i="2"/>
  <c r="K179" i="2"/>
  <c r="L179" i="2"/>
  <c r="M179" i="2"/>
  <c r="N179" i="2"/>
  <c r="P179" i="2"/>
  <c r="H180" i="2"/>
  <c r="I180" i="2"/>
  <c r="J180" i="2"/>
  <c r="K180" i="2"/>
  <c r="L180" i="2"/>
  <c r="M180" i="2"/>
  <c r="N180" i="2"/>
  <c r="P180" i="2"/>
  <c r="H181" i="2"/>
  <c r="I181" i="2"/>
  <c r="J181" i="2"/>
  <c r="K181" i="2"/>
  <c r="L181" i="2"/>
  <c r="M181" i="2"/>
  <c r="N181" i="2"/>
  <c r="P181" i="2"/>
  <c r="H182" i="2"/>
  <c r="I182" i="2"/>
  <c r="J182" i="2"/>
  <c r="K182" i="2"/>
  <c r="L182" i="2"/>
  <c r="M182" i="2"/>
  <c r="N182" i="2"/>
  <c r="H183" i="2"/>
  <c r="I183" i="2"/>
  <c r="J183" i="2"/>
  <c r="K183" i="2"/>
  <c r="L183" i="2"/>
  <c r="M183" i="2"/>
  <c r="N183" i="2"/>
  <c r="H184" i="2"/>
  <c r="I184" i="2"/>
  <c r="J184" i="2"/>
  <c r="K184" i="2"/>
  <c r="L184" i="2"/>
  <c r="M184" i="2"/>
  <c r="N184" i="2"/>
  <c r="H185" i="2"/>
  <c r="I185" i="2"/>
  <c r="J185" i="2"/>
  <c r="K185" i="2"/>
  <c r="L185" i="2"/>
  <c r="M185" i="2"/>
  <c r="N185" i="2"/>
  <c r="H186" i="2"/>
  <c r="I186" i="2"/>
  <c r="J186" i="2"/>
  <c r="K186" i="2"/>
  <c r="L186" i="2"/>
  <c r="M186" i="2"/>
  <c r="N186" i="2"/>
  <c r="P186" i="2"/>
  <c r="H187" i="2"/>
  <c r="I187" i="2"/>
  <c r="J187" i="2"/>
  <c r="K187" i="2"/>
  <c r="L187" i="2"/>
  <c r="M187" i="2"/>
  <c r="N187" i="2"/>
  <c r="P187" i="2"/>
  <c r="H188" i="2"/>
  <c r="I188" i="2"/>
  <c r="J188" i="2"/>
  <c r="K188" i="2"/>
  <c r="L188" i="2"/>
  <c r="M188" i="2"/>
  <c r="N188" i="2"/>
  <c r="P188" i="2"/>
  <c r="H189" i="2"/>
  <c r="I189" i="2"/>
  <c r="J189" i="2"/>
  <c r="K189" i="2"/>
  <c r="L189" i="2"/>
  <c r="M189" i="2"/>
  <c r="N189" i="2"/>
  <c r="P189" i="2"/>
  <c r="H190" i="2"/>
  <c r="I190" i="2"/>
  <c r="K190" i="2"/>
  <c r="L190" i="2"/>
  <c r="M190" i="2"/>
  <c r="N190" i="2"/>
  <c r="P190" i="2"/>
  <c r="H191" i="2"/>
  <c r="I191" i="2"/>
  <c r="J191" i="2"/>
  <c r="K191" i="2"/>
  <c r="L191" i="2"/>
  <c r="M191" i="2"/>
  <c r="N191" i="2"/>
  <c r="P191" i="2"/>
  <c r="H192" i="2"/>
  <c r="I192" i="2"/>
  <c r="J192" i="2"/>
  <c r="K192" i="2"/>
  <c r="L192" i="2"/>
  <c r="M192" i="2"/>
  <c r="N192" i="2"/>
  <c r="P192" i="2"/>
  <c r="H193" i="2"/>
  <c r="I193" i="2"/>
  <c r="J193" i="2"/>
  <c r="K193" i="2"/>
  <c r="L193" i="2"/>
  <c r="M193" i="2"/>
  <c r="N193" i="2"/>
  <c r="P193" i="2"/>
  <c r="H194" i="2"/>
  <c r="I194" i="2"/>
  <c r="J194" i="2"/>
  <c r="K194" i="2"/>
  <c r="L194" i="2"/>
  <c r="M194" i="2"/>
  <c r="N194" i="2"/>
  <c r="P194" i="2"/>
  <c r="I195" i="2"/>
  <c r="J195" i="2"/>
  <c r="K195" i="2"/>
  <c r="L195" i="2"/>
  <c r="M195" i="2"/>
  <c r="N195" i="2"/>
  <c r="P195" i="2"/>
  <c r="H196" i="2"/>
  <c r="I196" i="2"/>
  <c r="J196" i="2"/>
  <c r="K196" i="2"/>
  <c r="L196" i="2"/>
  <c r="M196" i="2"/>
  <c r="N196" i="2"/>
  <c r="P196" i="2"/>
  <c r="H197" i="2"/>
  <c r="I197" i="2"/>
  <c r="J197" i="2"/>
  <c r="K197" i="2"/>
  <c r="L197" i="2"/>
  <c r="M197" i="2"/>
  <c r="N197" i="2"/>
  <c r="P197" i="2"/>
  <c r="H198" i="2"/>
  <c r="I198" i="2"/>
  <c r="J198" i="2"/>
  <c r="K198" i="2"/>
  <c r="L198" i="2"/>
  <c r="M198" i="2"/>
  <c r="P198" i="2"/>
  <c r="H199" i="2"/>
  <c r="I199" i="2"/>
  <c r="J199" i="2"/>
  <c r="K199" i="2"/>
  <c r="L199" i="2"/>
  <c r="M199" i="2"/>
  <c r="N199" i="2"/>
  <c r="P199" i="2"/>
  <c r="H200" i="2"/>
  <c r="I200" i="2"/>
  <c r="J200" i="2"/>
  <c r="K200" i="2"/>
  <c r="L200" i="2"/>
  <c r="M200" i="2"/>
  <c r="N200" i="2"/>
  <c r="P200" i="2"/>
  <c r="H201" i="2"/>
  <c r="I201" i="2"/>
  <c r="J201" i="2"/>
  <c r="K201" i="2"/>
  <c r="L201" i="2"/>
  <c r="M201" i="2"/>
  <c r="N201" i="2"/>
  <c r="P201" i="2"/>
  <c r="H202" i="2"/>
  <c r="I202" i="2"/>
  <c r="J202" i="2"/>
  <c r="K202" i="2"/>
  <c r="L202" i="2"/>
  <c r="M202" i="2"/>
  <c r="N202" i="2"/>
  <c r="P202" i="2"/>
  <c r="H203" i="2"/>
  <c r="I203" i="2"/>
  <c r="J203" i="2"/>
  <c r="K203" i="2"/>
  <c r="L203" i="2"/>
  <c r="M203" i="2"/>
  <c r="N203" i="2"/>
  <c r="P203" i="2"/>
  <c r="H204" i="2"/>
  <c r="I204" i="2"/>
  <c r="J204" i="2"/>
  <c r="K204" i="2"/>
  <c r="L204" i="2"/>
  <c r="M204" i="2"/>
  <c r="N204" i="2"/>
  <c r="P204" i="2"/>
  <c r="H205" i="2"/>
  <c r="I205" i="2"/>
  <c r="J205" i="2"/>
  <c r="K205" i="2"/>
  <c r="L205" i="2"/>
  <c r="M205" i="2"/>
  <c r="N205" i="2"/>
  <c r="P205" i="2"/>
  <c r="H206" i="2"/>
  <c r="I206" i="2"/>
  <c r="J206" i="2"/>
  <c r="K206" i="2"/>
  <c r="L206" i="2"/>
  <c r="M206" i="2"/>
  <c r="N206" i="2"/>
  <c r="P206" i="2"/>
  <c r="H207" i="2"/>
  <c r="I207" i="2"/>
  <c r="J207" i="2"/>
  <c r="K207" i="2"/>
  <c r="L207" i="2"/>
  <c r="M207" i="2"/>
  <c r="N207" i="2"/>
  <c r="P207" i="2"/>
  <c r="H208" i="2"/>
  <c r="I208" i="2"/>
  <c r="J208" i="2"/>
  <c r="K208" i="2"/>
  <c r="L208" i="2"/>
  <c r="M208" i="2"/>
  <c r="N208" i="2"/>
  <c r="P208" i="2"/>
  <c r="H209" i="2"/>
  <c r="I209" i="2"/>
  <c r="J209" i="2"/>
  <c r="K209" i="2"/>
  <c r="L209" i="2"/>
  <c r="M209" i="2"/>
  <c r="N209" i="2"/>
  <c r="P209" i="2"/>
  <c r="H210" i="2"/>
  <c r="I210" i="2"/>
  <c r="J210" i="2"/>
  <c r="K210" i="2"/>
  <c r="L210" i="2"/>
  <c r="M210" i="2"/>
  <c r="N210" i="2"/>
  <c r="P210" i="2"/>
  <c r="H211" i="2"/>
  <c r="I211" i="2"/>
  <c r="J211" i="2"/>
  <c r="K211" i="2"/>
  <c r="L211" i="2"/>
  <c r="M211" i="2"/>
  <c r="N211" i="2"/>
  <c r="P211" i="2"/>
  <c r="H212" i="2"/>
  <c r="I212" i="2"/>
  <c r="J212" i="2"/>
  <c r="K212" i="2"/>
  <c r="L212" i="2"/>
  <c r="M212" i="2"/>
  <c r="N212" i="2"/>
  <c r="P212" i="2"/>
  <c r="H213" i="2"/>
  <c r="I213" i="2"/>
  <c r="J213" i="2"/>
  <c r="K213" i="2"/>
  <c r="L213" i="2"/>
  <c r="M213" i="2"/>
  <c r="N213" i="2"/>
  <c r="P213" i="2"/>
  <c r="H214" i="2"/>
  <c r="I214" i="2"/>
  <c r="J214" i="2"/>
  <c r="K214" i="2"/>
  <c r="L214" i="2"/>
  <c r="M214" i="2"/>
  <c r="N214" i="2"/>
  <c r="P214" i="2"/>
  <c r="H215" i="2"/>
  <c r="I215" i="2"/>
  <c r="J215" i="2"/>
  <c r="K215" i="2"/>
  <c r="L215" i="2"/>
  <c r="M215" i="2"/>
  <c r="N215" i="2"/>
  <c r="P215" i="2"/>
  <c r="H216" i="2"/>
  <c r="I216" i="2"/>
  <c r="J216" i="2"/>
  <c r="K216" i="2"/>
  <c r="L216" i="2"/>
  <c r="M216" i="2"/>
  <c r="N216" i="2"/>
  <c r="P216" i="2"/>
  <c r="H217" i="2"/>
  <c r="I217" i="2"/>
  <c r="J217" i="2"/>
  <c r="K217" i="2"/>
  <c r="L217" i="2"/>
  <c r="M217" i="2"/>
  <c r="N217" i="2"/>
  <c r="P217" i="2"/>
  <c r="H218" i="2"/>
  <c r="I218" i="2"/>
  <c r="J218" i="2"/>
  <c r="K218" i="2"/>
  <c r="L218" i="2"/>
  <c r="M218" i="2"/>
  <c r="N218" i="2"/>
  <c r="P218" i="2"/>
  <c r="H219" i="2"/>
  <c r="I219" i="2"/>
  <c r="J219" i="2"/>
  <c r="K219" i="2"/>
  <c r="L219" i="2"/>
  <c r="M219" i="2"/>
  <c r="N219" i="2"/>
  <c r="P219" i="2"/>
  <c r="H220" i="2"/>
  <c r="I220" i="2"/>
  <c r="J220" i="2"/>
  <c r="K220" i="2"/>
  <c r="L220" i="2"/>
  <c r="M220" i="2"/>
  <c r="N220" i="2"/>
  <c r="P220" i="2"/>
  <c r="H221" i="2"/>
  <c r="I221" i="2"/>
  <c r="J221" i="2"/>
  <c r="K221" i="2"/>
  <c r="L221" i="2"/>
  <c r="M221" i="2"/>
  <c r="N221" i="2"/>
  <c r="P221" i="2"/>
  <c r="H222" i="2"/>
  <c r="I222" i="2"/>
  <c r="J222" i="2"/>
  <c r="K222" i="2"/>
  <c r="L222" i="2"/>
  <c r="M222" i="2"/>
  <c r="N222" i="2"/>
  <c r="P222" i="2"/>
  <c r="H223" i="2"/>
  <c r="I223" i="2"/>
  <c r="J223" i="2"/>
  <c r="K223" i="2"/>
  <c r="L223" i="2"/>
  <c r="M223" i="2"/>
  <c r="N223" i="2"/>
  <c r="P223" i="2"/>
  <c r="H224" i="2"/>
  <c r="I224" i="2"/>
  <c r="J224" i="2"/>
  <c r="K224" i="2"/>
  <c r="L224" i="2"/>
  <c r="M224" i="2"/>
  <c r="N224" i="2"/>
  <c r="P224" i="2"/>
  <c r="H225" i="2"/>
  <c r="I225" i="2"/>
  <c r="J225" i="2"/>
  <c r="K225" i="2"/>
  <c r="L225" i="2"/>
  <c r="M225" i="2"/>
  <c r="N225" i="2"/>
  <c r="P225" i="2"/>
  <c r="H226" i="2"/>
  <c r="I226" i="2"/>
  <c r="J226" i="2"/>
  <c r="K226" i="2"/>
  <c r="L226" i="2"/>
  <c r="M226" i="2"/>
  <c r="N226" i="2"/>
  <c r="P226" i="2"/>
  <c r="H227" i="2"/>
  <c r="I227" i="2"/>
  <c r="J227" i="2"/>
  <c r="K227" i="2"/>
  <c r="L227" i="2"/>
  <c r="M227" i="2"/>
  <c r="N227" i="2"/>
  <c r="P227" i="2"/>
  <c r="H228" i="2"/>
  <c r="I228" i="2"/>
  <c r="J228" i="2"/>
  <c r="K228" i="2"/>
  <c r="L228" i="2"/>
  <c r="M228" i="2"/>
  <c r="N228" i="2"/>
  <c r="P228" i="2"/>
  <c r="H229" i="2"/>
  <c r="I229" i="2"/>
  <c r="J229" i="2"/>
  <c r="K229" i="2"/>
  <c r="L229" i="2"/>
  <c r="M229" i="2"/>
  <c r="N229" i="2"/>
  <c r="P229" i="2"/>
  <c r="H230" i="2"/>
  <c r="I230" i="2"/>
  <c r="J230" i="2"/>
  <c r="K230" i="2"/>
  <c r="L230" i="2"/>
  <c r="M230" i="2"/>
  <c r="N230" i="2"/>
  <c r="P230" i="2"/>
  <c r="H231" i="2"/>
  <c r="I231" i="2"/>
  <c r="J231" i="2"/>
  <c r="K231" i="2"/>
  <c r="L231" i="2"/>
  <c r="M231" i="2"/>
  <c r="N231" i="2"/>
  <c r="P231" i="2"/>
  <c r="H232" i="2"/>
  <c r="I232" i="2"/>
  <c r="J232" i="2"/>
  <c r="K232" i="2"/>
  <c r="L232" i="2"/>
  <c r="M232" i="2"/>
  <c r="N232" i="2"/>
  <c r="P232" i="2"/>
  <c r="H233" i="2"/>
  <c r="I233" i="2"/>
  <c r="J233" i="2"/>
  <c r="K233" i="2"/>
  <c r="L233" i="2"/>
  <c r="M233" i="2"/>
  <c r="N233" i="2"/>
  <c r="P233" i="2"/>
  <c r="H234" i="2"/>
  <c r="I234" i="2"/>
  <c r="J234" i="2"/>
  <c r="K234" i="2"/>
  <c r="L234" i="2"/>
  <c r="M234" i="2"/>
  <c r="N234" i="2"/>
  <c r="P234" i="2"/>
  <c r="H235" i="2"/>
  <c r="I235" i="2"/>
  <c r="J235" i="2"/>
  <c r="K235" i="2"/>
  <c r="L235" i="2"/>
  <c r="M235" i="2"/>
  <c r="N235" i="2"/>
  <c r="P235" i="2"/>
  <c r="H236" i="2"/>
  <c r="I236" i="2"/>
  <c r="J236" i="2"/>
  <c r="K236" i="2"/>
  <c r="L236" i="2"/>
  <c r="M236" i="2"/>
  <c r="N236" i="2"/>
  <c r="P236" i="2"/>
  <c r="H237" i="2"/>
  <c r="I237" i="2"/>
  <c r="J237" i="2"/>
  <c r="K237" i="2"/>
  <c r="L237" i="2"/>
  <c r="M237" i="2"/>
  <c r="N237" i="2"/>
  <c r="P237" i="2"/>
  <c r="H238" i="2"/>
  <c r="I238" i="2"/>
  <c r="J238" i="2"/>
  <c r="K238" i="2"/>
  <c r="L238" i="2"/>
  <c r="M238" i="2"/>
  <c r="N238" i="2"/>
  <c r="P238" i="2"/>
  <c r="H239" i="2"/>
  <c r="I239" i="2"/>
  <c r="J239" i="2"/>
  <c r="K239" i="2"/>
  <c r="L239" i="2"/>
  <c r="M239" i="2"/>
  <c r="N239" i="2"/>
  <c r="P239" i="2"/>
  <c r="H240" i="2"/>
  <c r="I240" i="2"/>
  <c r="J240" i="2"/>
  <c r="K240" i="2"/>
  <c r="L240" i="2"/>
  <c r="M240" i="2"/>
  <c r="N240" i="2"/>
  <c r="P240" i="2"/>
  <c r="H241" i="2"/>
  <c r="I241" i="2"/>
  <c r="J241" i="2"/>
  <c r="K241" i="2"/>
  <c r="L241" i="2"/>
  <c r="M241" i="2"/>
  <c r="N241" i="2"/>
  <c r="P241" i="2"/>
  <c r="H242" i="2"/>
  <c r="I242" i="2"/>
  <c r="J242" i="2"/>
  <c r="K242" i="2"/>
  <c r="L242" i="2"/>
  <c r="M242" i="2"/>
  <c r="N242" i="2"/>
  <c r="P242" i="2"/>
  <c r="H243" i="2"/>
  <c r="I243" i="2"/>
  <c r="J243" i="2"/>
  <c r="K243" i="2"/>
  <c r="L243" i="2"/>
  <c r="M243" i="2"/>
  <c r="N243" i="2"/>
  <c r="P243" i="2"/>
  <c r="H244" i="2"/>
  <c r="I244" i="2"/>
  <c r="J244" i="2"/>
  <c r="K244" i="2"/>
  <c r="L244" i="2"/>
  <c r="M244" i="2"/>
  <c r="N244" i="2"/>
  <c r="P244" i="2"/>
  <c r="H245" i="2"/>
  <c r="I245" i="2"/>
  <c r="J245" i="2"/>
  <c r="K245" i="2"/>
  <c r="L245" i="2"/>
  <c r="M245" i="2"/>
  <c r="N245" i="2"/>
  <c r="P245" i="2"/>
  <c r="H246" i="2"/>
  <c r="I246" i="2"/>
  <c r="J246" i="2"/>
  <c r="K246" i="2"/>
  <c r="L246" i="2"/>
  <c r="M246" i="2"/>
  <c r="N246" i="2"/>
  <c r="P246" i="2"/>
  <c r="H247" i="2"/>
  <c r="I247" i="2"/>
  <c r="J247" i="2"/>
  <c r="K247" i="2"/>
  <c r="L247" i="2"/>
  <c r="M247" i="2"/>
  <c r="N247" i="2"/>
  <c r="P247" i="2"/>
  <c r="H248" i="2"/>
  <c r="I248" i="2"/>
  <c r="J248" i="2"/>
  <c r="K248" i="2"/>
  <c r="L248" i="2"/>
  <c r="M248" i="2"/>
  <c r="N248" i="2"/>
  <c r="P248" i="2"/>
  <c r="H249" i="2"/>
  <c r="I249" i="2"/>
  <c r="J249" i="2"/>
  <c r="K249" i="2"/>
  <c r="L249" i="2"/>
  <c r="M249" i="2"/>
  <c r="N249" i="2"/>
  <c r="P249" i="2"/>
  <c r="H250" i="2"/>
  <c r="I250" i="2"/>
  <c r="J250" i="2"/>
  <c r="K250" i="2"/>
  <c r="L250" i="2"/>
  <c r="M250" i="2"/>
  <c r="N250" i="2"/>
  <c r="P250" i="2"/>
  <c r="H251" i="2"/>
  <c r="I251" i="2"/>
  <c r="J251" i="2"/>
  <c r="K251" i="2"/>
  <c r="L251" i="2"/>
  <c r="M251" i="2"/>
  <c r="N251" i="2"/>
  <c r="P251" i="2"/>
  <c r="H252" i="2"/>
  <c r="I252" i="2"/>
  <c r="J252" i="2"/>
  <c r="K252" i="2"/>
  <c r="L252" i="2"/>
  <c r="M252" i="2"/>
  <c r="N252" i="2"/>
  <c r="P252" i="2"/>
  <c r="H253" i="2"/>
  <c r="I253" i="2"/>
  <c r="J253" i="2"/>
  <c r="K253" i="2"/>
  <c r="L253" i="2"/>
  <c r="M253" i="2"/>
  <c r="N253" i="2"/>
  <c r="P253" i="2"/>
  <c r="H254" i="2"/>
  <c r="I254" i="2"/>
  <c r="J254" i="2"/>
  <c r="K254" i="2"/>
  <c r="L254" i="2"/>
  <c r="M254" i="2"/>
  <c r="N254" i="2"/>
  <c r="P254" i="2"/>
  <c r="H255" i="2"/>
  <c r="I255" i="2"/>
  <c r="J255" i="2"/>
  <c r="K255" i="2"/>
  <c r="L255" i="2"/>
  <c r="M255" i="2"/>
  <c r="N255" i="2"/>
  <c r="P255" i="2"/>
  <c r="H256" i="2"/>
  <c r="I256" i="2"/>
  <c r="J256" i="2"/>
  <c r="K256" i="2"/>
  <c r="L256" i="2"/>
  <c r="M256" i="2"/>
  <c r="N256" i="2"/>
  <c r="P256" i="2"/>
  <c r="H257" i="2"/>
  <c r="I257" i="2"/>
  <c r="J257" i="2"/>
  <c r="K257" i="2"/>
  <c r="L257" i="2"/>
  <c r="M257" i="2"/>
  <c r="N257" i="2"/>
  <c r="P257" i="2"/>
  <c r="H258" i="2"/>
  <c r="I258" i="2"/>
  <c r="J258" i="2"/>
  <c r="K258" i="2"/>
  <c r="L258" i="2"/>
  <c r="M258" i="2"/>
  <c r="N258" i="2"/>
  <c r="P258" i="2"/>
  <c r="H259" i="2"/>
  <c r="I259" i="2"/>
  <c r="J259" i="2"/>
  <c r="K259" i="2"/>
  <c r="L259" i="2"/>
  <c r="M259" i="2"/>
  <c r="N259" i="2"/>
  <c r="P259" i="2"/>
  <c r="H260" i="2"/>
  <c r="I260" i="2"/>
  <c r="J260" i="2"/>
  <c r="K260" i="2"/>
  <c r="L260" i="2"/>
  <c r="M260" i="2"/>
  <c r="N260" i="2"/>
  <c r="P260" i="2"/>
  <c r="H261" i="2"/>
  <c r="I261" i="2"/>
  <c r="J261" i="2"/>
  <c r="K261" i="2"/>
  <c r="L261" i="2"/>
  <c r="M261" i="2"/>
  <c r="N261" i="2"/>
  <c r="P261" i="2"/>
  <c r="H262" i="2"/>
  <c r="I262" i="2"/>
  <c r="J262" i="2"/>
  <c r="K262" i="2"/>
  <c r="L262" i="2"/>
  <c r="M262" i="2"/>
  <c r="N262" i="2"/>
  <c r="P262" i="2"/>
  <c r="H263" i="2"/>
  <c r="I263" i="2"/>
  <c r="J263" i="2"/>
  <c r="K263" i="2"/>
  <c r="L263" i="2"/>
  <c r="M263" i="2"/>
  <c r="N263" i="2"/>
  <c r="P263" i="2"/>
  <c r="H264" i="2"/>
  <c r="I264" i="2"/>
  <c r="J264" i="2"/>
  <c r="K264" i="2"/>
  <c r="L264" i="2"/>
  <c r="M264" i="2"/>
  <c r="N264" i="2"/>
  <c r="P264" i="2"/>
  <c r="H265" i="2"/>
  <c r="I265" i="2"/>
  <c r="J265" i="2"/>
  <c r="K265" i="2"/>
  <c r="L265" i="2"/>
  <c r="M265" i="2"/>
  <c r="N265" i="2"/>
  <c r="P265" i="2"/>
  <c r="H266" i="2"/>
  <c r="I266" i="2"/>
  <c r="J266" i="2"/>
  <c r="K266" i="2"/>
  <c r="M266" i="2"/>
  <c r="N266" i="2"/>
  <c r="P266" i="2"/>
  <c r="H267" i="2"/>
  <c r="I267" i="2"/>
  <c r="J267" i="2"/>
  <c r="K267" i="2"/>
  <c r="M267" i="2"/>
  <c r="N267" i="2"/>
  <c r="P267" i="2"/>
  <c r="H268" i="2"/>
  <c r="I268" i="2"/>
  <c r="J268" i="2"/>
  <c r="K268" i="2"/>
  <c r="M268" i="2"/>
  <c r="N268" i="2"/>
  <c r="P268" i="2"/>
  <c r="H269" i="2"/>
  <c r="I269" i="2"/>
  <c r="J269" i="2"/>
  <c r="K269" i="2"/>
  <c r="M269" i="2"/>
  <c r="N269" i="2"/>
  <c r="P269" i="2"/>
  <c r="H270" i="2"/>
  <c r="I270" i="2"/>
  <c r="J270" i="2"/>
  <c r="K270" i="2"/>
  <c r="L270" i="2"/>
  <c r="M270" i="2"/>
  <c r="N270" i="2"/>
  <c r="P270" i="2"/>
  <c r="H271" i="2"/>
  <c r="I271" i="2"/>
  <c r="J271" i="2"/>
  <c r="K271" i="2"/>
  <c r="L271" i="2"/>
  <c r="M271" i="2"/>
  <c r="N271" i="2"/>
  <c r="P271" i="2"/>
  <c r="H272" i="2"/>
  <c r="I272" i="2"/>
  <c r="J272" i="2"/>
  <c r="K272" i="2"/>
  <c r="L272" i="2"/>
  <c r="M272" i="2"/>
  <c r="N272" i="2"/>
  <c r="P272" i="2"/>
  <c r="H273" i="2"/>
  <c r="I273" i="2"/>
  <c r="J273" i="2"/>
  <c r="K273" i="2"/>
  <c r="L273" i="2"/>
  <c r="M273" i="2"/>
  <c r="N273" i="2"/>
  <c r="P273" i="2"/>
  <c r="H274" i="2"/>
  <c r="I274" i="2"/>
  <c r="J274" i="2"/>
  <c r="K274" i="2"/>
  <c r="L274" i="2"/>
  <c r="M274" i="2"/>
  <c r="N274" i="2"/>
  <c r="P274" i="2"/>
  <c r="H275" i="2"/>
  <c r="I275" i="2"/>
  <c r="J275" i="2"/>
  <c r="K275" i="2"/>
  <c r="L275" i="2"/>
  <c r="M275" i="2"/>
  <c r="N275" i="2"/>
  <c r="P275" i="2"/>
  <c r="H276" i="2"/>
  <c r="I276" i="2"/>
  <c r="J276" i="2"/>
  <c r="K276" i="2"/>
  <c r="L276" i="2"/>
  <c r="M276" i="2"/>
  <c r="N276" i="2"/>
  <c r="P276" i="2"/>
  <c r="H277" i="2"/>
  <c r="I277" i="2"/>
  <c r="J277" i="2"/>
  <c r="K277" i="2"/>
  <c r="L277" i="2"/>
  <c r="M277" i="2"/>
  <c r="N277" i="2"/>
  <c r="P277" i="2"/>
  <c r="H278" i="2"/>
  <c r="I278" i="2"/>
  <c r="J278" i="2"/>
  <c r="K278" i="2"/>
  <c r="L278" i="2"/>
  <c r="M278" i="2"/>
  <c r="N278" i="2"/>
  <c r="P278" i="2"/>
  <c r="H279" i="2"/>
  <c r="I279" i="2"/>
  <c r="J279" i="2"/>
  <c r="K279" i="2"/>
  <c r="L279" i="2"/>
  <c r="M279" i="2"/>
  <c r="N279" i="2"/>
  <c r="P279" i="2"/>
  <c r="H280" i="2"/>
  <c r="I280" i="2"/>
  <c r="J280" i="2"/>
  <c r="K280" i="2"/>
  <c r="L280" i="2"/>
  <c r="M280" i="2"/>
  <c r="N280" i="2"/>
  <c r="P280" i="2"/>
  <c r="H281" i="2"/>
  <c r="I281" i="2"/>
  <c r="J281" i="2"/>
  <c r="K281" i="2"/>
  <c r="L281" i="2"/>
  <c r="M281" i="2"/>
  <c r="N281" i="2"/>
  <c r="P281" i="2"/>
  <c r="H282" i="2"/>
  <c r="I282" i="2"/>
  <c r="J282" i="2"/>
  <c r="K282" i="2"/>
  <c r="L282" i="2"/>
  <c r="M282" i="2"/>
  <c r="N282" i="2"/>
  <c r="P282" i="2"/>
  <c r="H283" i="2"/>
  <c r="I283" i="2"/>
  <c r="J283" i="2"/>
  <c r="K283" i="2"/>
  <c r="L283" i="2"/>
  <c r="M283" i="2"/>
  <c r="N283" i="2"/>
  <c r="P283" i="2"/>
  <c r="H284" i="2"/>
  <c r="I284" i="2"/>
  <c r="J284" i="2"/>
  <c r="K284" i="2"/>
  <c r="L284" i="2"/>
  <c r="M284" i="2"/>
  <c r="N284" i="2"/>
  <c r="P284" i="2"/>
  <c r="H285" i="2"/>
  <c r="I285" i="2"/>
  <c r="J285" i="2"/>
  <c r="K285" i="2"/>
  <c r="L285" i="2"/>
  <c r="M285" i="2"/>
  <c r="N285" i="2"/>
  <c r="P285" i="2"/>
  <c r="H286" i="2"/>
  <c r="I286" i="2"/>
  <c r="J286" i="2"/>
  <c r="K286" i="2"/>
  <c r="L286" i="2"/>
  <c r="M286" i="2"/>
  <c r="N286" i="2"/>
  <c r="P286" i="2"/>
  <c r="H287" i="2"/>
  <c r="I287" i="2"/>
  <c r="J287" i="2"/>
  <c r="K287" i="2"/>
  <c r="L287" i="2"/>
  <c r="M287" i="2"/>
  <c r="N287" i="2"/>
  <c r="P287" i="2"/>
  <c r="J288" i="2"/>
  <c r="K288" i="2"/>
  <c r="L288" i="2"/>
  <c r="M288" i="2"/>
  <c r="N288" i="2"/>
  <c r="P288" i="2"/>
  <c r="H289" i="2"/>
  <c r="I289" i="2"/>
  <c r="J289" i="2"/>
  <c r="K289" i="2"/>
  <c r="L289" i="2"/>
  <c r="M289" i="2"/>
  <c r="N289" i="2"/>
  <c r="P289" i="2"/>
  <c r="H290" i="2"/>
  <c r="I290" i="2"/>
  <c r="J290" i="2"/>
  <c r="K290" i="2"/>
  <c r="L290" i="2"/>
  <c r="M290" i="2"/>
  <c r="N290" i="2"/>
  <c r="P290" i="2"/>
  <c r="H291" i="2"/>
  <c r="I291" i="2"/>
  <c r="J291" i="2"/>
  <c r="K291" i="2"/>
  <c r="L291" i="2"/>
  <c r="M291" i="2"/>
  <c r="N291" i="2"/>
  <c r="P291" i="2"/>
  <c r="H292" i="2"/>
  <c r="I292" i="2"/>
  <c r="J292" i="2"/>
  <c r="K292" i="2"/>
  <c r="L292" i="2"/>
  <c r="M292" i="2"/>
  <c r="N292" i="2"/>
  <c r="P292" i="2"/>
  <c r="H293" i="2"/>
  <c r="I293" i="2"/>
  <c r="J293" i="2"/>
  <c r="K293" i="2"/>
  <c r="L293" i="2"/>
  <c r="M293" i="2"/>
  <c r="N293" i="2"/>
  <c r="P293" i="2"/>
  <c r="H294" i="2"/>
  <c r="I294" i="2"/>
  <c r="J294" i="2"/>
  <c r="K294" i="2"/>
  <c r="L294" i="2"/>
  <c r="M294" i="2"/>
  <c r="N294" i="2"/>
  <c r="P294" i="2"/>
  <c r="H295" i="2"/>
  <c r="I295" i="2"/>
  <c r="J295" i="2"/>
  <c r="K295" i="2"/>
  <c r="L295" i="2"/>
  <c r="M295" i="2"/>
  <c r="N295" i="2"/>
  <c r="P295" i="2"/>
  <c r="H296" i="2"/>
  <c r="I296" i="2"/>
  <c r="J296" i="2"/>
  <c r="K296" i="2"/>
  <c r="L296" i="2"/>
  <c r="M296" i="2"/>
  <c r="N296" i="2"/>
  <c r="P296" i="2"/>
  <c r="H297" i="2"/>
  <c r="I297" i="2"/>
  <c r="J297" i="2"/>
  <c r="K297" i="2"/>
  <c r="L297" i="2"/>
  <c r="M297" i="2"/>
  <c r="N297" i="2"/>
  <c r="P297" i="2"/>
  <c r="H58" i="2"/>
  <c r="I58" i="2"/>
  <c r="J58" i="2"/>
  <c r="K58" i="2"/>
  <c r="L58" i="2"/>
  <c r="M58" i="2"/>
  <c r="H59" i="2"/>
  <c r="I59" i="2"/>
  <c r="J59" i="2"/>
  <c r="K59" i="2"/>
  <c r="L59" i="2"/>
  <c r="M59" i="2"/>
  <c r="H60" i="2"/>
  <c r="I60" i="2"/>
  <c r="J60" i="2"/>
  <c r="K60" i="2"/>
  <c r="L60" i="2"/>
  <c r="M60" i="2"/>
  <c r="H61" i="2"/>
  <c r="I61" i="2"/>
  <c r="J61" i="2"/>
  <c r="K61" i="2"/>
  <c r="L61" i="2"/>
  <c r="M61" i="2"/>
  <c r="H54" i="2"/>
  <c r="I54" i="2"/>
  <c r="J54" i="2"/>
  <c r="K54" i="2"/>
  <c r="L54" i="2"/>
  <c r="M54" i="2"/>
  <c r="N54" i="2"/>
  <c r="P54" i="2"/>
  <c r="H55" i="2"/>
  <c r="I55" i="2"/>
  <c r="J55" i="2"/>
  <c r="K55" i="2"/>
  <c r="L55" i="2"/>
  <c r="M55" i="2"/>
  <c r="N55" i="2"/>
  <c r="P55" i="2"/>
  <c r="H56" i="2"/>
  <c r="I56" i="2"/>
  <c r="J56" i="2"/>
  <c r="K56" i="2"/>
  <c r="L56" i="2"/>
  <c r="M56" i="2"/>
  <c r="N56" i="2"/>
  <c r="P56" i="2"/>
  <c r="H57" i="2"/>
  <c r="I57" i="2"/>
  <c r="J57" i="2"/>
  <c r="K57" i="2"/>
  <c r="L57" i="2"/>
  <c r="M57" i="2"/>
  <c r="N57" i="2"/>
  <c r="P57" i="2"/>
  <c r="H50" i="2"/>
  <c r="I50" i="2"/>
  <c r="J50" i="2"/>
  <c r="K50" i="2"/>
  <c r="L50" i="2"/>
  <c r="M50" i="2"/>
  <c r="N50" i="2"/>
  <c r="P50" i="2"/>
  <c r="H51" i="2"/>
  <c r="I51" i="2"/>
  <c r="J51" i="2"/>
  <c r="K51" i="2"/>
  <c r="L51" i="2"/>
  <c r="M51" i="2"/>
  <c r="N51" i="2"/>
  <c r="P51" i="2"/>
  <c r="H52" i="2"/>
  <c r="I52" i="2"/>
  <c r="J52" i="2"/>
  <c r="K52" i="2"/>
  <c r="L52" i="2"/>
  <c r="M52" i="2"/>
  <c r="N52" i="2"/>
  <c r="P52" i="2"/>
  <c r="H53" i="2"/>
  <c r="I53" i="2"/>
  <c r="J53" i="2"/>
  <c r="K53" i="2"/>
  <c r="L53" i="2"/>
  <c r="M53" i="2"/>
  <c r="N53" i="2"/>
  <c r="P53" i="2"/>
  <c r="H46" i="2"/>
  <c r="I46" i="2"/>
  <c r="K46" i="2"/>
  <c r="L46" i="2"/>
  <c r="M46" i="2"/>
  <c r="N46" i="2"/>
  <c r="P46" i="2"/>
  <c r="H47" i="2"/>
  <c r="I47" i="2"/>
  <c r="J47" i="2"/>
  <c r="K47" i="2"/>
  <c r="L47" i="2"/>
  <c r="M47" i="2"/>
  <c r="N47" i="2"/>
  <c r="P47" i="2"/>
  <c r="H48" i="2"/>
  <c r="I48" i="2"/>
  <c r="J48" i="2"/>
  <c r="K48" i="2"/>
  <c r="L48" i="2"/>
  <c r="M48" i="2"/>
  <c r="N48" i="2"/>
  <c r="P48" i="2"/>
  <c r="H49" i="2"/>
  <c r="I49" i="2"/>
  <c r="J49" i="2"/>
  <c r="K49" i="2"/>
  <c r="L49" i="2"/>
  <c r="M49" i="2"/>
  <c r="N49" i="2"/>
  <c r="P49" i="2"/>
  <c r="H42" i="2"/>
  <c r="I42" i="2"/>
  <c r="J42" i="2"/>
  <c r="K42" i="2"/>
  <c r="L42" i="2"/>
  <c r="M42" i="2"/>
  <c r="N42" i="2"/>
  <c r="P42" i="2"/>
  <c r="H43" i="2"/>
  <c r="I43" i="2"/>
  <c r="J43" i="2"/>
  <c r="K43" i="2"/>
  <c r="L43" i="2"/>
  <c r="M43" i="2"/>
  <c r="N43" i="2"/>
  <c r="P43" i="2"/>
  <c r="H44" i="2"/>
  <c r="I44" i="2"/>
  <c r="J44" i="2"/>
  <c r="K44" i="2"/>
  <c r="L44" i="2"/>
  <c r="M44" i="2"/>
  <c r="N44" i="2"/>
  <c r="P44" i="2"/>
  <c r="H45" i="2"/>
  <c r="I45" i="2"/>
  <c r="J45" i="2"/>
  <c r="K45" i="2"/>
  <c r="L45" i="2"/>
  <c r="M45" i="2"/>
  <c r="N45" i="2"/>
  <c r="P45" i="2"/>
  <c r="PN105" i="24" l="1"/>
  <c r="PN92" i="24"/>
  <c r="PL107" i="24"/>
  <c r="PN91" i="24"/>
  <c r="PN102" i="24"/>
  <c r="PK107" i="24"/>
  <c r="PN89" i="24"/>
  <c r="PN86" i="24"/>
  <c r="PN83" i="24"/>
  <c r="PM107" i="24"/>
  <c r="BK107" i="24"/>
  <c r="PN84" i="24"/>
  <c r="PN106" i="24"/>
  <c r="PN93" i="24"/>
  <c r="PN90" i="24"/>
  <c r="PN98" i="24"/>
  <c r="PN85" i="24"/>
  <c r="PN88" i="24"/>
  <c r="PN101" i="24"/>
  <c r="PN94" i="24"/>
  <c r="PN103" i="24"/>
  <c r="PN104" i="24"/>
  <c r="PN97" i="24"/>
  <c r="PN87" i="24"/>
  <c r="PN99" i="24"/>
  <c r="PN100" i="24"/>
  <c r="PN95" i="24"/>
  <c r="PN96" i="24"/>
  <c r="J533" i="2"/>
  <c r="I533" i="2"/>
  <c r="I605" i="2"/>
  <c r="J605" i="2"/>
  <c r="G533" i="2"/>
  <c r="H533" i="2"/>
  <c r="G605" i="2"/>
  <c r="H605" i="2"/>
  <c r="B606" i="2"/>
  <c r="B534" i="2"/>
  <c r="NE107" i="24"/>
  <c r="NE135" i="24"/>
  <c r="DD107" i="24"/>
  <c r="GA107" i="24"/>
  <c r="DS107" i="24"/>
  <c r="HK135" i="24"/>
  <c r="HL135" i="24"/>
  <c r="HM135" i="24"/>
  <c r="HO135" i="24"/>
  <c r="GP107" i="24"/>
  <c r="EE113" i="24"/>
  <c r="EE124" i="24"/>
  <c r="EB117" i="24"/>
  <c r="EB133" i="24"/>
  <c r="EE120" i="24"/>
  <c r="EE115" i="24"/>
  <c r="EB115" i="24"/>
  <c r="EE132" i="24"/>
  <c r="EE127" i="24"/>
  <c r="EE134" i="24"/>
  <c r="EB128" i="24"/>
  <c r="EE121" i="24"/>
  <c r="EE116" i="24"/>
  <c r="EB118" i="24"/>
  <c r="EE129" i="24"/>
  <c r="EB134" i="24"/>
  <c r="EE119" i="24"/>
  <c r="EF115" i="24"/>
  <c r="EG116" i="24"/>
  <c r="EF114" i="24"/>
  <c r="EG115" i="24"/>
  <c r="EF113" i="24"/>
  <c r="EG114" i="24"/>
  <c r="EF112" i="24"/>
  <c r="EG113" i="24"/>
  <c r="EF111" i="24"/>
  <c r="EG112" i="24"/>
  <c r="EG111" i="24"/>
  <c r="EF119" i="24"/>
  <c r="EF118" i="24"/>
  <c r="EF117" i="24"/>
  <c r="EG118" i="24"/>
  <c r="EF116" i="24"/>
  <c r="EG117" i="24"/>
  <c r="EF125" i="24"/>
  <c r="EG126" i="24"/>
  <c r="EF124" i="24"/>
  <c r="EG125" i="24"/>
  <c r="EF123" i="24"/>
  <c r="EG124" i="24"/>
  <c r="EF122" i="24"/>
  <c r="EG123" i="24"/>
  <c r="EF121" i="24"/>
  <c r="EG122" i="24"/>
  <c r="EF120" i="24"/>
  <c r="EG121" i="24"/>
  <c r="EG120" i="24"/>
  <c r="EG119" i="24"/>
  <c r="EF127" i="24"/>
  <c r="EF128" i="24"/>
  <c r="EG129" i="24"/>
  <c r="EG127" i="24"/>
  <c r="EG128" i="24"/>
  <c r="EF126" i="24"/>
  <c r="EF133" i="24"/>
  <c r="EF132" i="24"/>
  <c r="EG133" i="24"/>
  <c r="EF131" i="24"/>
  <c r="EG132" i="24"/>
  <c r="EF130" i="24"/>
  <c r="EG131" i="24"/>
  <c r="EF129" i="24"/>
  <c r="EG130" i="24"/>
  <c r="EF134" i="24"/>
  <c r="EG134" i="24"/>
  <c r="GR69" i="24"/>
  <c r="HJ107" i="24"/>
  <c r="EB121" i="24"/>
  <c r="EB120" i="24"/>
  <c r="EE133" i="24"/>
  <c r="EA135" i="24"/>
  <c r="EB116" i="24"/>
  <c r="EB129" i="24"/>
  <c r="EB122" i="24"/>
  <c r="EE122" i="24"/>
  <c r="EE117" i="24"/>
  <c r="EB111" i="24"/>
  <c r="DZ135" i="24"/>
  <c r="NQ1" i="24"/>
  <c r="NR1" i="24" s="1"/>
  <c r="NS1" i="24" s="1"/>
  <c r="NT1" i="24" s="1"/>
  <c r="NU1" i="24" s="1"/>
  <c r="NV1" i="24" s="1"/>
  <c r="NW1" i="24" s="1"/>
  <c r="NX1" i="24" s="1"/>
  <c r="NY1" i="24" s="1"/>
  <c r="NZ1" i="24" s="1"/>
  <c r="OA1" i="24" s="1"/>
  <c r="OB1" i="24" s="1"/>
  <c r="OC1" i="24" s="1"/>
  <c r="OD1" i="24" s="1"/>
  <c r="OE1" i="24" s="1"/>
  <c r="OF1" i="24" s="1"/>
  <c r="OG1" i="24" s="1"/>
  <c r="OH1" i="24" s="1"/>
  <c r="OI1" i="24" s="1"/>
  <c r="OJ1" i="24" s="1"/>
  <c r="OK1" i="24" s="1"/>
  <c r="OL1" i="24" s="1"/>
  <c r="OM1" i="24" s="1"/>
  <c r="ON1" i="24" s="1"/>
  <c r="OO1" i="24" s="1"/>
  <c r="OP1" i="24" s="1"/>
  <c r="OQ1" i="24" s="1"/>
  <c r="OR1" i="24" s="1"/>
  <c r="OS1" i="24" s="1"/>
  <c r="OT1" i="24" s="1"/>
  <c r="OU1" i="24" s="1"/>
  <c r="OV1" i="24" s="1"/>
  <c r="OW1" i="24" s="1"/>
  <c r="OX1" i="24" s="1"/>
  <c r="OY1" i="24" s="1"/>
  <c r="OZ1" i="24" s="1"/>
  <c r="PA1" i="24" s="1"/>
  <c r="PB1" i="24" s="1"/>
  <c r="NM1" i="24"/>
  <c r="NN1" i="24" s="1"/>
  <c r="NO1" i="24" s="1"/>
  <c r="NP1" i="24" s="1"/>
  <c r="EE128" i="24"/>
  <c r="EB130" i="24"/>
  <c r="EB123" i="24"/>
  <c r="EE125" i="24"/>
  <c r="EE123" i="24"/>
  <c r="EE118" i="24"/>
  <c r="DY135" i="24"/>
  <c r="EB124" i="24"/>
  <c r="EB112" i="24"/>
  <c r="ED135" i="24"/>
  <c r="GU83" i="24"/>
  <c r="GU107" i="24" s="1"/>
  <c r="GS107" i="24"/>
  <c r="EB131" i="24"/>
  <c r="EB125" i="24"/>
  <c r="EW107" i="24"/>
  <c r="EE126" i="24"/>
  <c r="CO107" i="24"/>
  <c r="GQ107" i="24"/>
  <c r="EB126" i="24"/>
  <c r="EB113" i="24"/>
  <c r="EE130" i="24"/>
  <c r="EE111" i="24"/>
  <c r="EC135" i="24"/>
  <c r="GR107" i="24"/>
  <c r="EB127" i="24"/>
  <c r="EE114" i="24"/>
  <c r="EB132" i="24"/>
  <c r="EB119" i="24"/>
  <c r="EB114" i="24"/>
  <c r="BZ107" i="24"/>
  <c r="EE131" i="24"/>
  <c r="EE112" i="24"/>
  <c r="F294" i="2"/>
  <c r="F290" i="2"/>
  <c r="F286" i="2"/>
  <c r="F282" i="2"/>
  <c r="F278" i="2"/>
  <c r="F274" i="2"/>
  <c r="F270" i="2"/>
  <c r="F266" i="2"/>
  <c r="F262" i="2"/>
  <c r="F258" i="2"/>
  <c r="F254" i="2"/>
  <c r="F250" i="2"/>
  <c r="F246" i="2"/>
  <c r="F242" i="2"/>
  <c r="F238" i="2"/>
  <c r="F234" i="2"/>
  <c r="F230" i="2"/>
  <c r="F226" i="2"/>
  <c r="F222" i="2"/>
  <c r="F218" i="2"/>
  <c r="F214" i="2"/>
  <c r="F210" i="2"/>
  <c r="F206" i="2"/>
  <c r="F202" i="2"/>
  <c r="F198" i="2"/>
  <c r="F194" i="2"/>
  <c r="F190" i="2"/>
  <c r="F186" i="2"/>
  <c r="F182" i="2"/>
  <c r="F178" i="2"/>
  <c r="F174" i="2"/>
  <c r="F170" i="2"/>
  <c r="F166" i="2"/>
  <c r="F162" i="2"/>
  <c r="F158" i="2"/>
  <c r="F154" i="2"/>
  <c r="F150" i="2"/>
  <c r="F146" i="2"/>
  <c r="F142" i="2"/>
  <c r="F134" i="2"/>
  <c r="F130" i="2"/>
  <c r="F126" i="2"/>
  <c r="F122" i="2"/>
  <c r="F118" i="2"/>
  <c r="F114" i="2"/>
  <c r="F110" i="2"/>
  <c r="F106" i="2"/>
  <c r="F102" i="2"/>
  <c r="F98" i="2"/>
  <c r="F94" i="2"/>
  <c r="F90" i="2"/>
  <c r="F86" i="2"/>
  <c r="F82" i="2"/>
  <c r="F78" i="2"/>
  <c r="F74" i="2"/>
  <c r="F70" i="2"/>
  <c r="F66" i="2"/>
  <c r="F62" i="2"/>
  <c r="F58" i="2"/>
  <c r="F54" i="2"/>
  <c r="F50" i="2"/>
  <c r="F46" i="2"/>
  <c r="F42" i="2"/>
  <c r="F38" i="2"/>
  <c r="E294" i="2"/>
  <c r="E290" i="2"/>
  <c r="E286" i="2"/>
  <c r="E282" i="2"/>
  <c r="E278" i="2"/>
  <c r="E274" i="2"/>
  <c r="E270" i="2"/>
  <c r="E266" i="2"/>
  <c r="E262" i="2"/>
  <c r="E258" i="2"/>
  <c r="E254" i="2"/>
  <c r="E250" i="2"/>
  <c r="E246" i="2"/>
  <c r="E242" i="2"/>
  <c r="E238" i="2"/>
  <c r="E234" i="2"/>
  <c r="E230" i="2"/>
  <c r="E226" i="2"/>
  <c r="E222" i="2"/>
  <c r="E218" i="2"/>
  <c r="E214" i="2"/>
  <c r="E210" i="2"/>
  <c r="E206" i="2"/>
  <c r="E202" i="2"/>
  <c r="E198" i="2"/>
  <c r="E194" i="2"/>
  <c r="E190" i="2"/>
  <c r="E186" i="2"/>
  <c r="E182" i="2"/>
  <c r="E178" i="2"/>
  <c r="E174" i="2"/>
  <c r="E170" i="2"/>
  <c r="E166" i="2"/>
  <c r="E162" i="2"/>
  <c r="E158" i="2"/>
  <c r="E154" i="2"/>
  <c r="E150" i="2"/>
  <c r="E146" i="2"/>
  <c r="E142" i="2"/>
  <c r="E134" i="2"/>
  <c r="E130" i="2"/>
  <c r="E126" i="2"/>
  <c r="E122" i="2"/>
  <c r="E118" i="2"/>
  <c r="E114" i="2"/>
  <c r="E110" i="2"/>
  <c r="E106" i="2"/>
  <c r="E102" i="2"/>
  <c r="E98" i="2"/>
  <c r="E94" i="2"/>
  <c r="E90" i="2"/>
  <c r="E86" i="2"/>
  <c r="E82" i="2"/>
  <c r="E78" i="2"/>
  <c r="E74" i="2"/>
  <c r="E70" i="2"/>
  <c r="E66" i="2"/>
  <c r="E62" i="2"/>
  <c r="E58" i="2"/>
  <c r="E54" i="2"/>
  <c r="E50" i="2"/>
  <c r="E46" i="2"/>
  <c r="E42" i="2"/>
  <c r="E38" i="2"/>
  <c r="PN107" i="24" l="1"/>
  <c r="I606" i="2"/>
  <c r="J606" i="2"/>
  <c r="J534" i="2"/>
  <c r="I534" i="2"/>
  <c r="G534" i="2"/>
  <c r="H534" i="2"/>
  <c r="G606" i="2"/>
  <c r="H606" i="2"/>
  <c r="B607" i="2"/>
  <c r="B535" i="2"/>
  <c r="EH116" i="24"/>
  <c r="EH126" i="24"/>
  <c r="EH118" i="24"/>
  <c r="EB135" i="24"/>
  <c r="EH122" i="24"/>
  <c r="EH119" i="24"/>
  <c r="EH123" i="24"/>
  <c r="EH129" i="24"/>
  <c r="EH134" i="24"/>
  <c r="EG135" i="24"/>
  <c r="EH128" i="24"/>
  <c r="EH111" i="24"/>
  <c r="EF135" i="24"/>
  <c r="EH127" i="24"/>
  <c r="EH124" i="24"/>
  <c r="EH130" i="24"/>
  <c r="EH112" i="24"/>
  <c r="EH125" i="24"/>
  <c r="EH131" i="24"/>
  <c r="EH113" i="24"/>
  <c r="EH120" i="24"/>
  <c r="EH132" i="24"/>
  <c r="EH114" i="24"/>
  <c r="PC1" i="24"/>
  <c r="PD1" i="24" s="1"/>
  <c r="PE1" i="24" s="1"/>
  <c r="PI1" i="24" s="1"/>
  <c r="PJ1" i="24" s="1"/>
  <c r="PK1" i="24" s="1"/>
  <c r="PF1" i="24"/>
  <c r="PG1" i="24" s="1"/>
  <c r="PH1" i="24" s="1"/>
  <c r="EH133" i="24"/>
  <c r="EH121" i="24"/>
  <c r="EH117" i="24"/>
  <c r="EE135" i="24"/>
  <c r="GQ114" i="24"/>
  <c r="GR111" i="24"/>
  <c r="GS125" i="24"/>
  <c r="GU125" i="24" s="1"/>
  <c r="GS121" i="24"/>
  <c r="GU121" i="24" s="1"/>
  <c r="GQ128" i="24"/>
  <c r="GR134" i="24"/>
  <c r="GS111" i="24"/>
  <c r="GQ133" i="24"/>
  <c r="GR115" i="24"/>
  <c r="GS112" i="24"/>
  <c r="GU112" i="24" s="1"/>
  <c r="GQ122" i="24"/>
  <c r="GR119" i="24"/>
  <c r="GR129" i="24"/>
  <c r="GS134" i="24"/>
  <c r="GU134" i="24" s="1"/>
  <c r="GR123" i="24"/>
  <c r="GS120" i="24"/>
  <c r="GU120" i="24" s="1"/>
  <c r="GS116" i="24"/>
  <c r="GU116" i="24" s="1"/>
  <c r="GS130" i="24"/>
  <c r="GU130" i="24" s="1"/>
  <c r="GQ118" i="24"/>
  <c r="GQ113" i="24"/>
  <c r="GS119" i="24"/>
  <c r="GU119" i="24" s="1"/>
  <c r="GS124" i="24"/>
  <c r="GU124" i="24" s="1"/>
  <c r="GQ131" i="24"/>
  <c r="GR128" i="24"/>
  <c r="GQ117" i="24"/>
  <c r="GR114" i="24"/>
  <c r="GQ126" i="24"/>
  <c r="GQ121" i="24"/>
  <c r="GR132" i="24"/>
  <c r="GS129" i="24"/>
  <c r="GU129" i="24" s="1"/>
  <c r="GR118" i="24"/>
  <c r="GS115" i="24"/>
  <c r="GU115" i="24" s="1"/>
  <c r="GR127" i="24"/>
  <c r="GR122" i="24"/>
  <c r="GS133" i="24"/>
  <c r="GU133" i="24" s="1"/>
  <c r="GS128" i="24"/>
  <c r="GU128" i="24" s="1"/>
  <c r="GQ116" i="24"/>
  <c r="GQ112" i="24"/>
  <c r="GQ125" i="24"/>
  <c r="GS123" i="24"/>
  <c r="GU123" i="24" s="1"/>
  <c r="GQ130" i="24"/>
  <c r="GR126" i="24"/>
  <c r="GS131" i="24"/>
  <c r="GU131" i="24" s="1"/>
  <c r="GR117" i="24"/>
  <c r="GR113" i="24"/>
  <c r="GQ124" i="24"/>
  <c r="GQ120" i="24"/>
  <c r="GR131" i="24"/>
  <c r="GQ127" i="24"/>
  <c r="GS118" i="24"/>
  <c r="GU118" i="24" s="1"/>
  <c r="GS114" i="24"/>
  <c r="GU114" i="24" s="1"/>
  <c r="GR125" i="24"/>
  <c r="GR121" i="24"/>
  <c r="GS132" i="24"/>
  <c r="GU132" i="24" s="1"/>
  <c r="GS127" i="24"/>
  <c r="GU127" i="24" s="1"/>
  <c r="GR133" i="24"/>
  <c r="GQ115" i="24"/>
  <c r="GQ111" i="24"/>
  <c r="GS126" i="24"/>
  <c r="GU126" i="24" s="1"/>
  <c r="GS122" i="24"/>
  <c r="GU122" i="24" s="1"/>
  <c r="GQ129" i="24"/>
  <c r="GQ132" i="24"/>
  <c r="GQ134" i="24"/>
  <c r="GR116" i="24"/>
  <c r="GR112" i="24"/>
  <c r="GQ123" i="24"/>
  <c r="GQ119" i="24"/>
  <c r="GR130" i="24"/>
  <c r="GS117" i="24"/>
  <c r="GU117" i="24" s="1"/>
  <c r="GS113" i="24"/>
  <c r="GU113" i="24" s="1"/>
  <c r="GR124" i="24"/>
  <c r="GR120" i="24"/>
  <c r="EH115" i="24"/>
  <c r="H24" i="2"/>
  <c r="I607" i="2" l="1"/>
  <c r="J607" i="2"/>
  <c r="J535" i="2"/>
  <c r="I535" i="2"/>
  <c r="G535" i="2"/>
  <c r="H535" i="2"/>
  <c r="G607" i="2"/>
  <c r="H607" i="2"/>
  <c r="B536" i="2"/>
  <c r="B608" i="2"/>
  <c r="GR135" i="24"/>
  <c r="GQ135" i="24"/>
  <c r="GU111" i="24"/>
  <c r="GU135" i="24" s="1"/>
  <c r="GS135" i="24"/>
  <c r="PL1" i="24"/>
  <c r="PM1" i="24" s="1"/>
  <c r="PN1" i="24" s="1"/>
  <c r="PO1" i="24"/>
  <c r="PP1" i="24" s="1"/>
  <c r="PQ1" i="24" s="1"/>
  <c r="PR1" i="24" s="1"/>
  <c r="PS1" i="24" s="1"/>
  <c r="PT1" i="24" s="1"/>
  <c r="PU1" i="24" s="1"/>
  <c r="PV1" i="24" s="1"/>
  <c r="PW1" i="24" s="1"/>
  <c r="PX1" i="24" s="1"/>
  <c r="PY1" i="24" s="1"/>
  <c r="PZ1" i="24" s="1"/>
  <c r="QA1" i="24" s="1"/>
  <c r="QB1" i="24" s="1"/>
  <c r="QC1" i="24" s="1"/>
  <c r="QD1" i="24" s="1"/>
  <c r="QE1" i="24" s="1"/>
  <c r="QF1" i="24" s="1"/>
  <c r="QG1" i="24" s="1"/>
  <c r="QH1" i="24" s="1"/>
  <c r="QI1" i="24" s="1"/>
  <c r="QJ1" i="24" s="1"/>
  <c r="EH135" i="24"/>
  <c r="L266" i="2"/>
  <c r="J536" i="2" l="1"/>
  <c r="I536" i="2"/>
  <c r="I608" i="2"/>
  <c r="J608" i="2"/>
  <c r="G608" i="2"/>
  <c r="H608" i="2"/>
  <c r="G536" i="2"/>
  <c r="H536" i="2"/>
  <c r="B609" i="2"/>
  <c r="B537" i="2"/>
  <c r="L267" i="2"/>
  <c r="I609" i="2" l="1"/>
  <c r="J609" i="2"/>
  <c r="J537" i="2"/>
  <c r="I537" i="2"/>
  <c r="G537" i="2"/>
  <c r="H537" i="2"/>
  <c r="G609" i="2"/>
  <c r="H609" i="2"/>
  <c r="B610" i="2"/>
  <c r="B538" i="2"/>
  <c r="L268" i="2"/>
  <c r="I610" i="2" l="1"/>
  <c r="J610" i="2"/>
  <c r="J538" i="2"/>
  <c r="I538" i="2"/>
  <c r="G538" i="2"/>
  <c r="H538" i="2"/>
  <c r="G610" i="2"/>
  <c r="H610" i="2"/>
  <c r="L269" i="2"/>
  <c r="B540" i="2" l="1"/>
  <c r="B611" i="2"/>
  <c r="Z4"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P52" i="22"/>
  <c r="P53" i="22"/>
  <c r="P54" i="22"/>
  <c r="P55" i="22"/>
  <c r="P56" i="22"/>
  <c r="P57" i="22"/>
  <c r="P58" i="22"/>
  <c r="P59" i="22"/>
  <c r="P60" i="22"/>
  <c r="P61" i="22"/>
  <c r="P62" i="22"/>
  <c r="P63" i="22"/>
  <c r="P64" i="22"/>
  <c r="P65" i="22"/>
  <c r="P66" i="22"/>
  <c r="P67" i="22"/>
  <c r="P68" i="22"/>
  <c r="P69" i="22"/>
  <c r="P70" i="22"/>
  <c r="P5" i="22"/>
  <c r="P6" i="22"/>
  <c r="P7" i="22"/>
  <c r="P8" i="22"/>
  <c r="P9" i="22"/>
  <c r="P10" i="22"/>
  <c r="P11" i="22"/>
  <c r="P12" i="22"/>
  <c r="P13" i="22"/>
  <c r="P14" i="22"/>
  <c r="P15" i="22"/>
  <c r="P4" i="22"/>
  <c r="J540" i="2" l="1"/>
  <c r="I540" i="2"/>
  <c r="J611" i="2"/>
  <c r="G611" i="2"/>
  <c r="H611" i="2"/>
  <c r="I611" i="2"/>
  <c r="G540" i="2"/>
  <c r="H540" i="2"/>
  <c r="B541" i="2"/>
  <c r="B612" i="2"/>
  <c r="O71" i="22"/>
  <c r="P71" i="22" s="1"/>
  <c r="J541" i="2" l="1"/>
  <c r="I541" i="2"/>
  <c r="J612" i="2"/>
  <c r="G612" i="2"/>
  <c r="H612" i="2"/>
  <c r="I612" i="2"/>
  <c r="G541" i="2"/>
  <c r="H541" i="2"/>
  <c r="B613" i="2"/>
  <c r="B542" i="2"/>
  <c r="Z47" i="20"/>
  <c r="Z48" i="20"/>
  <c r="Z49" i="20"/>
  <c r="Z50" i="20"/>
  <c r="Z51" i="20"/>
  <c r="Z52" i="20"/>
  <c r="Z53" i="20"/>
  <c r="Z54" i="20"/>
  <c r="Z55" i="20"/>
  <c r="Z56" i="20"/>
  <c r="Z57" i="20"/>
  <c r="P5" i="23"/>
  <c r="L16" i="22"/>
  <c r="L17" i="22"/>
  <c r="L18" i="22"/>
  <c r="L47" i="22"/>
  <c r="V73" i="20"/>
  <c r="J613" i="2" l="1"/>
  <c r="G613" i="2"/>
  <c r="H613" i="2"/>
  <c r="I613" i="2"/>
  <c r="J542" i="2"/>
  <c r="I542" i="2"/>
  <c r="G542" i="2"/>
  <c r="H542" i="2"/>
  <c r="B543" i="2"/>
  <c r="B614" i="2"/>
  <c r="Z5" i="20"/>
  <c r="Z13" i="20"/>
  <c r="Z14" i="20"/>
  <c r="Z15" i="20"/>
  <c r="L88" i="23"/>
  <c r="L89" i="23"/>
  <c r="L90" i="23"/>
  <c r="L91" i="23"/>
  <c r="L92" i="23"/>
  <c r="L93" i="23"/>
  <c r="L87" i="23"/>
  <c r="B85" i="23"/>
  <c r="B88" i="23"/>
  <c r="J543" i="2" l="1"/>
  <c r="I543" i="2"/>
  <c r="J614" i="2"/>
  <c r="G614" i="2"/>
  <c r="H614" i="2"/>
  <c r="I614" i="2"/>
  <c r="G543" i="2"/>
  <c r="H543" i="2"/>
  <c r="B544" i="2"/>
  <c r="B615" i="2"/>
  <c r="B89" i="23"/>
  <c r="D88" i="23"/>
  <c r="L94" i="23"/>
  <c r="V70" i="23"/>
  <c r="V69" i="23"/>
  <c r="V68" i="23"/>
  <c r="V67" i="23"/>
  <c r="V66" i="23"/>
  <c r="V65" i="23"/>
  <c r="V64" i="23"/>
  <c r="V63" i="23"/>
  <c r="V62" i="23"/>
  <c r="V61" i="23"/>
  <c r="V60" i="23"/>
  <c r="V59" i="23"/>
  <c r="V58" i="23"/>
  <c r="V57" i="23"/>
  <c r="V56" i="23"/>
  <c r="V55" i="23"/>
  <c r="V54" i="23"/>
  <c r="V53" i="23"/>
  <c r="V52" i="23"/>
  <c r="V51" i="23"/>
  <c r="V50" i="23"/>
  <c r="V49" i="23"/>
  <c r="V48" i="23"/>
  <c r="V47" i="23"/>
  <c r="V46" i="23"/>
  <c r="V45" i="23"/>
  <c r="V44" i="23"/>
  <c r="V43" i="23"/>
  <c r="V42" i="23"/>
  <c r="V41" i="23"/>
  <c r="V40" i="23"/>
  <c r="V39" i="23"/>
  <c r="V38" i="23"/>
  <c r="V37" i="23"/>
  <c r="V36" i="23"/>
  <c r="V35" i="23"/>
  <c r="V34" i="23"/>
  <c r="V33" i="23"/>
  <c r="V32" i="23"/>
  <c r="V31" i="23"/>
  <c r="V30" i="23"/>
  <c r="V29" i="23"/>
  <c r="V28" i="23"/>
  <c r="V27" i="23"/>
  <c r="V26" i="23"/>
  <c r="V25" i="23"/>
  <c r="V24" i="23"/>
  <c r="V23" i="23"/>
  <c r="V22" i="23"/>
  <c r="V21" i="23"/>
  <c r="V20" i="23"/>
  <c r="V19" i="23"/>
  <c r="V18" i="23"/>
  <c r="V17" i="23"/>
  <c r="V16" i="23"/>
  <c r="V15" i="23"/>
  <c r="V14" i="23"/>
  <c r="V13" i="23"/>
  <c r="V12" i="23"/>
  <c r="V11" i="23"/>
  <c r="V10" i="23"/>
  <c r="V9" i="23"/>
  <c r="V8" i="23"/>
  <c r="V7" i="23"/>
  <c r="V6" i="23"/>
  <c r="V5" i="23"/>
  <c r="V4" i="23"/>
  <c r="S70" i="23"/>
  <c r="S69" i="23"/>
  <c r="S68" i="23"/>
  <c r="S67" i="23"/>
  <c r="S66" i="23"/>
  <c r="S65" i="23"/>
  <c r="S64" i="23"/>
  <c r="S63" i="23"/>
  <c r="S62" i="23"/>
  <c r="S61" i="23"/>
  <c r="S60" i="23"/>
  <c r="S59" i="23"/>
  <c r="S58" i="23"/>
  <c r="S57" i="23"/>
  <c r="S56" i="23"/>
  <c r="S55" i="23"/>
  <c r="S54" i="23"/>
  <c r="S53" i="23"/>
  <c r="S52" i="23"/>
  <c r="S51" i="23"/>
  <c r="S50" i="23"/>
  <c r="S49" i="23"/>
  <c r="S48" i="23"/>
  <c r="S47" i="23"/>
  <c r="S46" i="23"/>
  <c r="S45" i="23"/>
  <c r="S44" i="23"/>
  <c r="S43" i="23"/>
  <c r="S42" i="23"/>
  <c r="S41" i="23"/>
  <c r="S40" i="23"/>
  <c r="S39" i="23"/>
  <c r="S38" i="23"/>
  <c r="S37" i="23"/>
  <c r="S36" i="23"/>
  <c r="S35" i="23"/>
  <c r="S34" i="23"/>
  <c r="S33" i="23"/>
  <c r="S32" i="23"/>
  <c r="S31" i="23"/>
  <c r="S30" i="23"/>
  <c r="S29" i="23"/>
  <c r="S28" i="23"/>
  <c r="S27" i="23"/>
  <c r="S26" i="23"/>
  <c r="S25" i="23"/>
  <c r="S24" i="23"/>
  <c r="S23" i="23"/>
  <c r="S22" i="23"/>
  <c r="S21" i="23"/>
  <c r="S20" i="23"/>
  <c r="S19" i="23"/>
  <c r="S18" i="23"/>
  <c r="S17" i="23"/>
  <c r="S16" i="23"/>
  <c r="S15" i="23"/>
  <c r="S14" i="23"/>
  <c r="S13" i="23"/>
  <c r="S12" i="23"/>
  <c r="S11" i="23"/>
  <c r="S10" i="23"/>
  <c r="S9" i="23"/>
  <c r="S8" i="23"/>
  <c r="S7" i="23"/>
  <c r="S6" i="23"/>
  <c r="S5" i="23"/>
  <c r="S4" i="23"/>
  <c r="P70" i="23"/>
  <c r="P69" i="23"/>
  <c r="P68" i="23"/>
  <c r="P67" i="23"/>
  <c r="P66" i="23"/>
  <c r="P65" i="23"/>
  <c r="P64" i="23"/>
  <c r="P63" i="23"/>
  <c r="P62" i="23"/>
  <c r="P61" i="23"/>
  <c r="P60" i="23"/>
  <c r="P59" i="23"/>
  <c r="P58" i="23"/>
  <c r="P57" i="23"/>
  <c r="P56" i="23"/>
  <c r="P55" i="23"/>
  <c r="P54" i="23"/>
  <c r="P53" i="23"/>
  <c r="P52" i="23"/>
  <c r="P51" i="23"/>
  <c r="P50" i="23"/>
  <c r="P49" i="23"/>
  <c r="P48" i="23"/>
  <c r="P47" i="23"/>
  <c r="P46" i="23"/>
  <c r="P45" i="23"/>
  <c r="P44" i="23"/>
  <c r="P43" i="23"/>
  <c r="P42" i="23"/>
  <c r="P41" i="23"/>
  <c r="P40" i="23"/>
  <c r="P39" i="23"/>
  <c r="P38" i="23"/>
  <c r="P37" i="23"/>
  <c r="P36" i="23"/>
  <c r="P35" i="23"/>
  <c r="P34" i="23"/>
  <c r="P33" i="23"/>
  <c r="P32" i="23"/>
  <c r="P31" i="23"/>
  <c r="P30" i="23"/>
  <c r="P29" i="23"/>
  <c r="P28" i="23"/>
  <c r="P27" i="23"/>
  <c r="P26" i="23"/>
  <c r="P25" i="23"/>
  <c r="P24" i="23"/>
  <c r="P23" i="23"/>
  <c r="P22" i="23"/>
  <c r="P21" i="23"/>
  <c r="P20" i="23"/>
  <c r="P19" i="23"/>
  <c r="P18" i="23"/>
  <c r="P17" i="23"/>
  <c r="P16" i="23"/>
  <c r="P15" i="23"/>
  <c r="P14" i="23"/>
  <c r="P13" i="23"/>
  <c r="P12" i="23"/>
  <c r="P11" i="23"/>
  <c r="P10" i="23"/>
  <c r="P9" i="23"/>
  <c r="P8" i="23"/>
  <c r="P7" i="23"/>
  <c r="P6" i="23"/>
  <c r="P4" i="23"/>
  <c r="M70" i="23"/>
  <c r="M69" i="23"/>
  <c r="M68" i="23"/>
  <c r="M67" i="23"/>
  <c r="M66" i="23"/>
  <c r="M65" i="23"/>
  <c r="M64" i="23"/>
  <c r="M63" i="23"/>
  <c r="M62" i="23"/>
  <c r="M61" i="23"/>
  <c r="M60" i="23"/>
  <c r="M59" i="23"/>
  <c r="M58" i="23"/>
  <c r="M57" i="23"/>
  <c r="M56" i="23"/>
  <c r="M55" i="23"/>
  <c r="M54" i="23"/>
  <c r="M53" i="23"/>
  <c r="M52" i="23"/>
  <c r="M51" i="23"/>
  <c r="M50" i="23"/>
  <c r="M49" i="23"/>
  <c r="M48" i="23"/>
  <c r="M47" i="23"/>
  <c r="M46" i="23"/>
  <c r="M45" i="23"/>
  <c r="M44" i="23"/>
  <c r="M43" i="23"/>
  <c r="M42" i="23"/>
  <c r="M41" i="23"/>
  <c r="M40" i="23"/>
  <c r="M39" i="23"/>
  <c r="M38" i="23"/>
  <c r="M37" i="23"/>
  <c r="M36" i="23"/>
  <c r="M35" i="23"/>
  <c r="M34" i="23"/>
  <c r="M33" i="23"/>
  <c r="M32" i="23"/>
  <c r="M31" i="23"/>
  <c r="M30" i="23"/>
  <c r="M29" i="23"/>
  <c r="M28" i="23"/>
  <c r="M27" i="23"/>
  <c r="M26" i="23"/>
  <c r="M25" i="23"/>
  <c r="M24" i="23"/>
  <c r="M23" i="23"/>
  <c r="M22" i="23"/>
  <c r="M21" i="23"/>
  <c r="M20" i="23"/>
  <c r="M19" i="23"/>
  <c r="M18" i="23"/>
  <c r="M17" i="23"/>
  <c r="M16" i="23"/>
  <c r="M15" i="23"/>
  <c r="M14" i="23"/>
  <c r="M13" i="23"/>
  <c r="M12" i="23"/>
  <c r="M11" i="23"/>
  <c r="M10" i="23"/>
  <c r="M9" i="23"/>
  <c r="M8" i="23"/>
  <c r="M7" i="23"/>
  <c r="M6" i="23"/>
  <c r="M5" i="23"/>
  <c r="M4" i="23"/>
  <c r="J70" i="23"/>
  <c r="J69" i="23"/>
  <c r="J68" i="23"/>
  <c r="J67" i="23"/>
  <c r="J66" i="23"/>
  <c r="J65" i="23"/>
  <c r="J64" i="23"/>
  <c r="J63" i="23"/>
  <c r="J62" i="23"/>
  <c r="J61" i="23"/>
  <c r="J60" i="23"/>
  <c r="J59" i="23"/>
  <c r="J58" i="23"/>
  <c r="J57" i="23"/>
  <c r="J56" i="23"/>
  <c r="J55" i="23"/>
  <c r="J54" i="23"/>
  <c r="J53" i="23"/>
  <c r="J52" i="23"/>
  <c r="J51" i="23"/>
  <c r="J50" i="23"/>
  <c r="J49" i="23"/>
  <c r="J48" i="23"/>
  <c r="J47" i="23"/>
  <c r="J46" i="23"/>
  <c r="J45" i="23"/>
  <c r="J44" i="23"/>
  <c r="J43" i="23"/>
  <c r="J42" i="23"/>
  <c r="J41" i="23"/>
  <c r="J40" i="23"/>
  <c r="J39" i="23"/>
  <c r="J38" i="23"/>
  <c r="J37" i="23"/>
  <c r="J36" i="23"/>
  <c r="J35" i="23"/>
  <c r="J34" i="23"/>
  <c r="J33" i="23"/>
  <c r="J32" i="23"/>
  <c r="J31" i="23"/>
  <c r="J30" i="23"/>
  <c r="J29" i="23"/>
  <c r="J28" i="23"/>
  <c r="J27" i="23"/>
  <c r="J26" i="23"/>
  <c r="J25" i="23"/>
  <c r="J24" i="23"/>
  <c r="J23" i="23"/>
  <c r="J22" i="23"/>
  <c r="J21" i="23"/>
  <c r="J20" i="23"/>
  <c r="J19" i="23"/>
  <c r="J18" i="23"/>
  <c r="J17" i="23"/>
  <c r="J16" i="23"/>
  <c r="J15" i="23"/>
  <c r="J14" i="23"/>
  <c r="J13" i="23"/>
  <c r="J12" i="23"/>
  <c r="J11" i="23"/>
  <c r="J10" i="23"/>
  <c r="J9" i="23"/>
  <c r="J8" i="23"/>
  <c r="J7" i="23"/>
  <c r="J6" i="23"/>
  <c r="J5" i="23"/>
  <c r="J4" i="23"/>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16" i="23"/>
  <c r="G15" i="23"/>
  <c r="G14" i="23"/>
  <c r="G13" i="23"/>
  <c r="G12" i="23"/>
  <c r="G11" i="23"/>
  <c r="G10" i="23"/>
  <c r="G9" i="23"/>
  <c r="G8" i="23"/>
  <c r="G7" i="23"/>
  <c r="G6" i="23"/>
  <c r="G5" i="23"/>
  <c r="G4" i="23"/>
  <c r="D6" i="23"/>
  <c r="D7"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5" i="23"/>
  <c r="D4" i="23"/>
  <c r="J544" i="2" l="1"/>
  <c r="I544" i="2"/>
  <c r="J615" i="2"/>
  <c r="G615" i="2"/>
  <c r="H615" i="2"/>
  <c r="I615" i="2"/>
  <c r="G544" i="2"/>
  <c r="H544" i="2"/>
  <c r="B616" i="2"/>
  <c r="B545" i="2"/>
  <c r="B90" i="23"/>
  <c r="D89" i="23"/>
  <c r="P71" i="23"/>
  <c r="D71" i="23"/>
  <c r="J71" i="23"/>
  <c r="V71" i="23"/>
  <c r="S71" i="23"/>
  <c r="M71" i="23"/>
  <c r="G71" i="23"/>
  <c r="J616" i="2" l="1"/>
  <c r="G616" i="2"/>
  <c r="H616" i="2"/>
  <c r="I616" i="2"/>
  <c r="J545" i="2"/>
  <c r="I545" i="2"/>
  <c r="G545" i="2"/>
  <c r="H545" i="2"/>
  <c r="B546" i="2"/>
  <c r="B617" i="2"/>
  <c r="B91" i="23"/>
  <c r="D90" i="23"/>
  <c r="J546" i="2" l="1"/>
  <c r="I546" i="2"/>
  <c r="J617" i="2"/>
  <c r="G617" i="2"/>
  <c r="H617" i="2"/>
  <c r="I617" i="2"/>
  <c r="G546" i="2"/>
  <c r="H546" i="2"/>
  <c r="B618" i="2"/>
  <c r="B547" i="2"/>
  <c r="B92" i="23"/>
  <c r="D91" i="23"/>
  <c r="X4" i="22"/>
  <c r="AB69" i="22"/>
  <c r="AB68" i="22"/>
  <c r="AB67" i="22"/>
  <c r="AB66" i="22"/>
  <c r="AB65" i="22"/>
  <c r="AB64" i="22"/>
  <c r="AB63" i="22"/>
  <c r="AB62" i="22"/>
  <c r="AB61" i="22"/>
  <c r="AB60" i="22"/>
  <c r="AB59" i="22"/>
  <c r="AB58" i="22"/>
  <c r="AB57" i="22"/>
  <c r="AB56" i="22"/>
  <c r="AB55" i="22"/>
  <c r="AB54" i="22"/>
  <c r="AB53" i="22"/>
  <c r="AB52" i="22"/>
  <c r="AB51" i="22"/>
  <c r="AB50" i="22"/>
  <c r="AB49" i="22"/>
  <c r="AB48" i="22"/>
  <c r="AB47" i="22"/>
  <c r="AB46" i="22"/>
  <c r="AB45" i="22"/>
  <c r="AB44" i="22"/>
  <c r="AB43" i="22"/>
  <c r="AB42" i="22"/>
  <c r="AB41" i="22"/>
  <c r="AB40" i="22"/>
  <c r="AB39" i="22"/>
  <c r="AB38" i="22"/>
  <c r="AB37" i="22"/>
  <c r="AB36" i="22"/>
  <c r="AB35" i="22"/>
  <c r="AB34" i="22"/>
  <c r="AB33" i="22"/>
  <c r="AB32" i="22"/>
  <c r="AB31" i="22"/>
  <c r="AB30" i="22"/>
  <c r="AB29" i="22"/>
  <c r="AB28" i="22"/>
  <c r="AB27" i="22"/>
  <c r="AB26" i="22"/>
  <c r="AB25" i="22"/>
  <c r="AB24" i="22"/>
  <c r="AB23" i="22"/>
  <c r="AB22" i="22"/>
  <c r="AB21" i="22"/>
  <c r="AB20" i="22"/>
  <c r="AB19" i="22"/>
  <c r="AB18" i="22"/>
  <c r="AB17" i="22"/>
  <c r="AB16" i="22"/>
  <c r="AB15" i="22"/>
  <c r="AB14" i="22"/>
  <c r="AB13" i="22"/>
  <c r="AB12" i="22"/>
  <c r="AB11" i="22"/>
  <c r="AB10" i="22"/>
  <c r="AB9" i="22"/>
  <c r="AB8" i="22"/>
  <c r="AB7" i="22"/>
  <c r="AB6" i="22"/>
  <c r="AB5" i="22"/>
  <c r="AB4" i="22"/>
  <c r="Z69" i="22"/>
  <c r="Z68" i="22"/>
  <c r="Z67" i="22"/>
  <c r="Z66" i="22"/>
  <c r="Z65" i="22"/>
  <c r="Z64" i="22"/>
  <c r="Z63" i="22"/>
  <c r="Z62" i="22"/>
  <c r="Z61" i="22"/>
  <c r="Z60" i="22"/>
  <c r="Z59" i="22"/>
  <c r="Z58" i="22"/>
  <c r="Z57" i="22"/>
  <c r="Z56" i="22"/>
  <c r="Z55" i="22"/>
  <c r="Z54" i="22"/>
  <c r="Z53" i="22"/>
  <c r="Z52" i="22"/>
  <c r="Z51" i="22"/>
  <c r="Z50" i="22"/>
  <c r="Z49" i="22"/>
  <c r="Z48" i="22"/>
  <c r="Z47" i="22"/>
  <c r="Z46" i="22"/>
  <c r="Z45" i="22"/>
  <c r="Z44" i="22"/>
  <c r="Z43" i="22"/>
  <c r="Z42" i="22"/>
  <c r="Z41" i="22"/>
  <c r="Z40" i="22"/>
  <c r="Z39" i="22"/>
  <c r="Z38" i="22"/>
  <c r="Z37" i="22"/>
  <c r="Z36" i="22"/>
  <c r="Z35" i="22"/>
  <c r="Z34" i="22"/>
  <c r="Z33" i="22"/>
  <c r="Z32" i="22"/>
  <c r="Z31" i="22"/>
  <c r="Z30" i="22"/>
  <c r="Z29" i="22"/>
  <c r="Z28" i="22"/>
  <c r="Z27" i="22"/>
  <c r="Z26" i="22"/>
  <c r="Z25" i="22"/>
  <c r="Z24" i="22"/>
  <c r="Z23" i="22"/>
  <c r="Z22" i="22"/>
  <c r="Z21" i="22"/>
  <c r="Z20" i="22"/>
  <c r="Z19" i="22"/>
  <c r="Z18" i="22"/>
  <c r="Z17" i="22"/>
  <c r="Z16" i="22"/>
  <c r="Z15" i="22"/>
  <c r="Z14" i="22"/>
  <c r="Z13" i="22"/>
  <c r="Z12" i="22"/>
  <c r="Z11" i="22"/>
  <c r="Z10" i="22"/>
  <c r="Z9" i="22"/>
  <c r="Z8" i="22"/>
  <c r="Z7" i="22"/>
  <c r="Z6" i="22"/>
  <c r="Z5" i="22"/>
  <c r="U69" i="22"/>
  <c r="V69" i="22" s="1"/>
  <c r="U68" i="22"/>
  <c r="V68" i="22" s="1"/>
  <c r="U67" i="22"/>
  <c r="V67" i="22" s="1"/>
  <c r="U66" i="22"/>
  <c r="X66" i="22" s="1"/>
  <c r="U65" i="22"/>
  <c r="X65" i="22" s="1"/>
  <c r="U64" i="22"/>
  <c r="V64" i="22" s="1"/>
  <c r="U63" i="22"/>
  <c r="X63" i="22" s="1"/>
  <c r="U62" i="22"/>
  <c r="X62" i="22" s="1"/>
  <c r="U61" i="22"/>
  <c r="X61" i="22" s="1"/>
  <c r="U60" i="22"/>
  <c r="V60" i="22" s="1"/>
  <c r="U59" i="22"/>
  <c r="X59" i="22" s="1"/>
  <c r="U58" i="22"/>
  <c r="X58" i="22" s="1"/>
  <c r="U57" i="22"/>
  <c r="X57" i="22" s="1"/>
  <c r="U56" i="22"/>
  <c r="V56" i="22" s="1"/>
  <c r="U55" i="22"/>
  <c r="V55" i="22" s="1"/>
  <c r="U54" i="22"/>
  <c r="V54" i="22" s="1"/>
  <c r="U53" i="22"/>
  <c r="X53" i="22" s="1"/>
  <c r="U52" i="22"/>
  <c r="V52" i="22" s="1"/>
  <c r="U51" i="22"/>
  <c r="V51" i="22" s="1"/>
  <c r="U50" i="22"/>
  <c r="X50" i="22" s="1"/>
  <c r="U49" i="22"/>
  <c r="V49" i="22" s="1"/>
  <c r="U48" i="22"/>
  <c r="X48" i="22" s="1"/>
  <c r="U47" i="22"/>
  <c r="X47" i="22" s="1"/>
  <c r="U46" i="22"/>
  <c r="V46" i="22" s="1"/>
  <c r="U45" i="22"/>
  <c r="V45" i="22" s="1"/>
  <c r="U44" i="22"/>
  <c r="X44" i="22" s="1"/>
  <c r="U43" i="22"/>
  <c r="V43" i="22" s="1"/>
  <c r="U42" i="22"/>
  <c r="X42" i="22" s="1"/>
  <c r="U41" i="22"/>
  <c r="X41" i="22" s="1"/>
  <c r="U40" i="22"/>
  <c r="V40" i="22" s="1"/>
  <c r="U39" i="22"/>
  <c r="X39" i="22" s="1"/>
  <c r="U38" i="22"/>
  <c r="X38" i="22" s="1"/>
  <c r="U37" i="22"/>
  <c r="V37" i="22" s="1"/>
  <c r="U36" i="22"/>
  <c r="X36" i="22" s="1"/>
  <c r="U35" i="22"/>
  <c r="X35" i="22" s="1"/>
  <c r="U34" i="22"/>
  <c r="X34" i="22" s="1"/>
  <c r="U33" i="22"/>
  <c r="X33" i="22" s="1"/>
  <c r="U32" i="22"/>
  <c r="V32" i="22" s="1"/>
  <c r="U31" i="22"/>
  <c r="X31" i="22" s="1"/>
  <c r="U30" i="22"/>
  <c r="X30" i="22" s="1"/>
  <c r="U29" i="22"/>
  <c r="V29" i="22" s="1"/>
  <c r="U28" i="22"/>
  <c r="V28" i="22" s="1"/>
  <c r="U27" i="22"/>
  <c r="X27" i="22" s="1"/>
  <c r="U26" i="22"/>
  <c r="X26" i="22" s="1"/>
  <c r="U25" i="22"/>
  <c r="X25" i="22" s="1"/>
  <c r="U24" i="22"/>
  <c r="V24" i="22" s="1"/>
  <c r="U23" i="22"/>
  <c r="X23" i="22" s="1"/>
  <c r="U22" i="22"/>
  <c r="X22" i="22" s="1"/>
  <c r="U21" i="22"/>
  <c r="V21" i="22" s="1"/>
  <c r="U20" i="22"/>
  <c r="X20" i="22" s="1"/>
  <c r="U19" i="22"/>
  <c r="V19" i="22" s="1"/>
  <c r="U18" i="22"/>
  <c r="X18" i="22" s="1"/>
  <c r="U17" i="22"/>
  <c r="X17" i="22" s="1"/>
  <c r="U16" i="22"/>
  <c r="X16" i="22" s="1"/>
  <c r="U15" i="22"/>
  <c r="V15" i="22" s="1"/>
  <c r="U14" i="22"/>
  <c r="X14" i="22" s="1"/>
  <c r="U13" i="22"/>
  <c r="X13" i="22" s="1"/>
  <c r="U12" i="22"/>
  <c r="X12" i="22" s="1"/>
  <c r="U11" i="22"/>
  <c r="X11" i="22" s="1"/>
  <c r="U10" i="22"/>
  <c r="X10" i="22" s="1"/>
  <c r="U9" i="22"/>
  <c r="V9" i="22" s="1"/>
  <c r="U8" i="22"/>
  <c r="V8" i="22" s="1"/>
  <c r="U7" i="22"/>
  <c r="X7" i="22" s="1"/>
  <c r="U6" i="22"/>
  <c r="V6" i="22" s="1"/>
  <c r="U5" i="22"/>
  <c r="X70" i="22"/>
  <c r="W70" i="22"/>
  <c r="V70" i="22"/>
  <c r="T70" i="22"/>
  <c r="N70" i="22"/>
  <c r="L70" i="22"/>
  <c r="I70" i="22"/>
  <c r="G70" i="22"/>
  <c r="W69" i="22"/>
  <c r="T69" i="22"/>
  <c r="N69" i="22"/>
  <c r="L69" i="22"/>
  <c r="I69" i="22"/>
  <c r="G69" i="22"/>
  <c r="W68" i="22"/>
  <c r="T68" i="22"/>
  <c r="N68" i="22"/>
  <c r="L68" i="22"/>
  <c r="I68" i="22"/>
  <c r="G68" i="22"/>
  <c r="X67" i="22"/>
  <c r="W67" i="22"/>
  <c r="T67" i="22"/>
  <c r="N67" i="22"/>
  <c r="L67" i="22"/>
  <c r="I67" i="22"/>
  <c r="G67" i="22"/>
  <c r="W66" i="22"/>
  <c r="T66" i="22"/>
  <c r="N66" i="22"/>
  <c r="L66" i="22"/>
  <c r="I66" i="22"/>
  <c r="G66" i="22"/>
  <c r="W65" i="22"/>
  <c r="T65" i="22"/>
  <c r="N65" i="22"/>
  <c r="L65" i="22"/>
  <c r="I65" i="22"/>
  <c r="G65" i="22"/>
  <c r="W64" i="22"/>
  <c r="T64" i="22"/>
  <c r="N64" i="22"/>
  <c r="L64" i="22"/>
  <c r="I64" i="22"/>
  <c r="G64" i="22"/>
  <c r="W63" i="22"/>
  <c r="T63" i="22"/>
  <c r="N63" i="22"/>
  <c r="L63" i="22"/>
  <c r="I63" i="22"/>
  <c r="G63" i="22"/>
  <c r="W62" i="22"/>
  <c r="T62" i="22"/>
  <c r="N62" i="22"/>
  <c r="L62" i="22"/>
  <c r="I62" i="22"/>
  <c r="G62" i="22"/>
  <c r="W61" i="22"/>
  <c r="T61" i="22"/>
  <c r="N61" i="22"/>
  <c r="L61" i="22"/>
  <c r="I61" i="22"/>
  <c r="G61" i="22"/>
  <c r="W60" i="22"/>
  <c r="T60" i="22"/>
  <c r="N60" i="22"/>
  <c r="L60" i="22"/>
  <c r="I60" i="22"/>
  <c r="G60" i="22"/>
  <c r="W59" i="22"/>
  <c r="T59" i="22"/>
  <c r="N59" i="22"/>
  <c r="L59" i="22"/>
  <c r="I59" i="22"/>
  <c r="G59" i="22"/>
  <c r="W58" i="22"/>
  <c r="T58" i="22"/>
  <c r="N58" i="22"/>
  <c r="L58" i="22"/>
  <c r="I58" i="22"/>
  <c r="G58" i="22"/>
  <c r="W57" i="22"/>
  <c r="V57" i="22"/>
  <c r="T57" i="22"/>
  <c r="N57" i="22"/>
  <c r="L57" i="22"/>
  <c r="I57" i="22"/>
  <c r="G57" i="22"/>
  <c r="X56" i="22"/>
  <c r="W56" i="22"/>
  <c r="T56" i="22"/>
  <c r="N56" i="22"/>
  <c r="L56" i="22"/>
  <c r="I56" i="22"/>
  <c r="G56" i="22"/>
  <c r="W55" i="22"/>
  <c r="T55" i="22"/>
  <c r="N55" i="22"/>
  <c r="L55" i="22"/>
  <c r="I55" i="22"/>
  <c r="G55" i="22"/>
  <c r="W54" i="22"/>
  <c r="T54" i="22"/>
  <c r="N54" i="22"/>
  <c r="L54" i="22"/>
  <c r="I54" i="22"/>
  <c r="G54" i="22"/>
  <c r="W53" i="22"/>
  <c r="T53" i="22"/>
  <c r="N53" i="22"/>
  <c r="L53" i="22"/>
  <c r="I53" i="22"/>
  <c r="G53" i="22"/>
  <c r="W52" i="22"/>
  <c r="T52" i="22"/>
  <c r="N52" i="22"/>
  <c r="L52" i="22"/>
  <c r="I52" i="22"/>
  <c r="G52" i="22"/>
  <c r="W51" i="22"/>
  <c r="T51" i="22"/>
  <c r="N51" i="22"/>
  <c r="L51" i="22"/>
  <c r="I51" i="22"/>
  <c r="G51" i="22"/>
  <c r="W50" i="22"/>
  <c r="T50" i="22"/>
  <c r="N50" i="22"/>
  <c r="L50" i="22"/>
  <c r="I50" i="22"/>
  <c r="G50" i="22"/>
  <c r="W49" i="22"/>
  <c r="T49" i="22"/>
  <c r="N49" i="22"/>
  <c r="L49" i="22"/>
  <c r="I49" i="22"/>
  <c r="G49" i="22"/>
  <c r="W48" i="22"/>
  <c r="T48" i="22"/>
  <c r="N48" i="22"/>
  <c r="L48" i="22"/>
  <c r="I48" i="22"/>
  <c r="G48" i="22"/>
  <c r="W47" i="22"/>
  <c r="T47" i="22"/>
  <c r="I47" i="22"/>
  <c r="G47" i="22"/>
  <c r="W46" i="22"/>
  <c r="T46" i="22"/>
  <c r="N46" i="22"/>
  <c r="L46" i="22"/>
  <c r="I46" i="22"/>
  <c r="G46" i="22"/>
  <c r="W45" i="22"/>
  <c r="T45" i="22"/>
  <c r="N45" i="22"/>
  <c r="L45" i="22"/>
  <c r="I45" i="22"/>
  <c r="G45" i="22"/>
  <c r="W44" i="22"/>
  <c r="T44" i="22"/>
  <c r="N44" i="22"/>
  <c r="L44" i="22"/>
  <c r="I44" i="22"/>
  <c r="G44" i="22"/>
  <c r="W43" i="22"/>
  <c r="T43" i="22"/>
  <c r="N43" i="22"/>
  <c r="L43" i="22"/>
  <c r="I43" i="22"/>
  <c r="G43" i="22"/>
  <c r="W42" i="22"/>
  <c r="T42" i="22"/>
  <c r="N42" i="22"/>
  <c r="L42" i="22"/>
  <c r="I42" i="22"/>
  <c r="G42" i="22"/>
  <c r="W41" i="22"/>
  <c r="T41" i="22"/>
  <c r="N41" i="22"/>
  <c r="L41" i="22"/>
  <c r="I41" i="22"/>
  <c r="G41" i="22"/>
  <c r="W40" i="22"/>
  <c r="T40" i="22"/>
  <c r="N40" i="22"/>
  <c r="L40" i="22"/>
  <c r="I40" i="22"/>
  <c r="G40" i="22"/>
  <c r="W39" i="22"/>
  <c r="T39" i="22"/>
  <c r="N39" i="22"/>
  <c r="L39" i="22"/>
  <c r="I39" i="22"/>
  <c r="G39" i="22"/>
  <c r="W38" i="22"/>
  <c r="T38" i="22"/>
  <c r="N38" i="22"/>
  <c r="L38" i="22"/>
  <c r="I38" i="22"/>
  <c r="G38" i="22"/>
  <c r="W37" i="22"/>
  <c r="T37" i="22"/>
  <c r="N37" i="22"/>
  <c r="L37" i="22"/>
  <c r="I37" i="22"/>
  <c r="G37" i="22"/>
  <c r="W36" i="22"/>
  <c r="T36" i="22"/>
  <c r="N36" i="22"/>
  <c r="L36" i="22"/>
  <c r="I36" i="22"/>
  <c r="G36" i="22"/>
  <c r="W35" i="22"/>
  <c r="T35" i="22"/>
  <c r="N35" i="22"/>
  <c r="L35" i="22"/>
  <c r="I35" i="22"/>
  <c r="G35" i="22"/>
  <c r="W34" i="22"/>
  <c r="T34" i="22"/>
  <c r="N34" i="22"/>
  <c r="L34" i="22"/>
  <c r="I34" i="22"/>
  <c r="G34" i="22"/>
  <c r="W33" i="22"/>
  <c r="T33" i="22"/>
  <c r="N33" i="22"/>
  <c r="L33" i="22"/>
  <c r="I33" i="22"/>
  <c r="G33" i="22"/>
  <c r="W32" i="22"/>
  <c r="T32" i="22"/>
  <c r="N32" i="22"/>
  <c r="L32" i="22"/>
  <c r="I32" i="22"/>
  <c r="G32" i="22"/>
  <c r="W31" i="22"/>
  <c r="T31" i="22"/>
  <c r="N31" i="22"/>
  <c r="L31" i="22"/>
  <c r="I31" i="22"/>
  <c r="G31" i="22"/>
  <c r="W30" i="22"/>
  <c r="T30" i="22"/>
  <c r="N30" i="22"/>
  <c r="L30" i="22"/>
  <c r="I30" i="22"/>
  <c r="G30" i="22"/>
  <c r="W29" i="22"/>
  <c r="T29" i="22"/>
  <c r="N29" i="22"/>
  <c r="L29" i="22"/>
  <c r="I29" i="22"/>
  <c r="G29" i="22"/>
  <c r="W28" i="22"/>
  <c r="T28" i="22"/>
  <c r="N28" i="22"/>
  <c r="L28" i="22"/>
  <c r="I28" i="22"/>
  <c r="G28" i="22"/>
  <c r="W27" i="22"/>
  <c r="T27" i="22"/>
  <c r="N27" i="22"/>
  <c r="L27" i="22"/>
  <c r="I27" i="22"/>
  <c r="G27" i="22"/>
  <c r="W26" i="22"/>
  <c r="T26" i="22"/>
  <c r="N26" i="22"/>
  <c r="L26" i="22"/>
  <c r="I26" i="22"/>
  <c r="G26" i="22"/>
  <c r="W25" i="22"/>
  <c r="T25" i="22"/>
  <c r="N25" i="22"/>
  <c r="L25" i="22"/>
  <c r="I25" i="22"/>
  <c r="G25" i="22"/>
  <c r="W24" i="22"/>
  <c r="T24" i="22"/>
  <c r="N24" i="22"/>
  <c r="L24" i="22"/>
  <c r="I24" i="22"/>
  <c r="G24" i="22"/>
  <c r="W23" i="22"/>
  <c r="T23" i="22"/>
  <c r="N23" i="22"/>
  <c r="L23" i="22"/>
  <c r="I23" i="22"/>
  <c r="G23" i="22"/>
  <c r="W22" i="22"/>
  <c r="T22" i="22"/>
  <c r="N22" i="22"/>
  <c r="L22" i="22"/>
  <c r="I22" i="22"/>
  <c r="G22" i="22"/>
  <c r="W21" i="22"/>
  <c r="T21" i="22"/>
  <c r="N21" i="22"/>
  <c r="L21" i="22"/>
  <c r="I21" i="22"/>
  <c r="G21" i="22"/>
  <c r="W20" i="22"/>
  <c r="T20" i="22"/>
  <c r="N20" i="22"/>
  <c r="L20" i="22"/>
  <c r="I20" i="22"/>
  <c r="G20" i="22"/>
  <c r="W19" i="22"/>
  <c r="T19" i="22"/>
  <c r="N19" i="22"/>
  <c r="L19" i="22"/>
  <c r="I19" i="22"/>
  <c r="G19" i="22"/>
  <c r="W18" i="22"/>
  <c r="T18" i="22"/>
  <c r="I18" i="22"/>
  <c r="G18" i="22"/>
  <c r="W17" i="22"/>
  <c r="T17" i="22"/>
  <c r="I17" i="22"/>
  <c r="G17" i="22"/>
  <c r="W16" i="22"/>
  <c r="T16" i="22"/>
  <c r="I16" i="22"/>
  <c r="G16" i="22"/>
  <c r="W15" i="22"/>
  <c r="T15" i="22"/>
  <c r="N15" i="22"/>
  <c r="L15" i="22"/>
  <c r="I15" i="22"/>
  <c r="G15" i="22"/>
  <c r="W14" i="22"/>
  <c r="T14" i="22"/>
  <c r="N14" i="22"/>
  <c r="L14" i="22"/>
  <c r="I14" i="22"/>
  <c r="G14" i="22"/>
  <c r="W13" i="22"/>
  <c r="T13" i="22"/>
  <c r="N13" i="22"/>
  <c r="L13" i="22"/>
  <c r="I13" i="22"/>
  <c r="G13" i="22"/>
  <c r="W12" i="22"/>
  <c r="T12" i="22"/>
  <c r="N12" i="22"/>
  <c r="L12" i="22"/>
  <c r="I12" i="22"/>
  <c r="G12" i="22"/>
  <c r="W11" i="22"/>
  <c r="T11" i="22"/>
  <c r="N11" i="22"/>
  <c r="L11" i="22"/>
  <c r="I11" i="22"/>
  <c r="G11" i="22"/>
  <c r="T10" i="22"/>
  <c r="N10" i="22"/>
  <c r="L10" i="22"/>
  <c r="I10" i="22"/>
  <c r="G10" i="22"/>
  <c r="W9" i="22"/>
  <c r="T9" i="22"/>
  <c r="N9" i="22"/>
  <c r="L9" i="22"/>
  <c r="I9" i="22"/>
  <c r="G9" i="22"/>
  <c r="W8" i="22"/>
  <c r="T8" i="22"/>
  <c r="N8" i="22"/>
  <c r="L8" i="22"/>
  <c r="I8" i="22"/>
  <c r="G8" i="22"/>
  <c r="W7" i="22"/>
  <c r="T7" i="22"/>
  <c r="N7" i="22"/>
  <c r="L7" i="22"/>
  <c r="I7" i="22"/>
  <c r="G7" i="22"/>
  <c r="W6" i="22"/>
  <c r="T6" i="22"/>
  <c r="N6" i="22"/>
  <c r="L6" i="22"/>
  <c r="I6" i="22"/>
  <c r="G6" i="22"/>
  <c r="W5" i="22"/>
  <c r="T5" i="22"/>
  <c r="N5" i="22"/>
  <c r="L5" i="22"/>
  <c r="I5" i="22"/>
  <c r="G5" i="22"/>
  <c r="T4" i="22"/>
  <c r="N4" i="22"/>
  <c r="L4" i="22"/>
  <c r="I4" i="22"/>
  <c r="G4" i="22"/>
  <c r="X55" i="22" l="1"/>
  <c r="J618" i="2"/>
  <c r="G618" i="2"/>
  <c r="H618" i="2"/>
  <c r="I618" i="2"/>
  <c r="X32" i="22"/>
  <c r="J547" i="2"/>
  <c r="I547" i="2"/>
  <c r="X9" i="22"/>
  <c r="G547" i="2"/>
  <c r="H547" i="2"/>
  <c r="B548" i="2"/>
  <c r="B619" i="2"/>
  <c r="X8" i="22"/>
  <c r="V33" i="22"/>
  <c r="X19" i="22"/>
  <c r="V7" i="22"/>
  <c r="V31" i="22"/>
  <c r="X6" i="22"/>
  <c r="B93" i="23"/>
  <c r="D93" i="23" s="1"/>
  <c r="D92" i="23"/>
  <c r="K71" i="22"/>
  <c r="X45" i="22"/>
  <c r="X21" i="22"/>
  <c r="X69" i="22"/>
  <c r="V26" i="22"/>
  <c r="X43" i="22"/>
  <c r="X68" i="22"/>
  <c r="V20" i="22"/>
  <c r="V44" i="22"/>
  <c r="V5" i="22"/>
  <c r="U73" i="22"/>
  <c r="V39" i="22"/>
  <c r="AA71" i="22"/>
  <c r="Y71" i="22"/>
  <c r="H29" i="2" s="1"/>
  <c r="V27" i="22"/>
  <c r="X54" i="22"/>
  <c r="X51" i="22"/>
  <c r="V63" i="22"/>
  <c r="X5" i="22"/>
  <c r="V42" i="22"/>
  <c r="V30" i="22"/>
  <c r="V18" i="22"/>
  <c r="V66" i="22"/>
  <c r="X29" i="22"/>
  <c r="V17" i="22"/>
  <c r="V65" i="22"/>
  <c r="V53" i="22"/>
  <c r="V41" i="22"/>
  <c r="V13" i="22"/>
  <c r="V61" i="22"/>
  <c r="X49" i="22"/>
  <c r="V14" i="22"/>
  <c r="X37" i="22"/>
  <c r="V50" i="22"/>
  <c r="V25" i="22"/>
  <c r="V38" i="22"/>
  <c r="V22" i="22"/>
  <c r="X24" i="22"/>
  <c r="V58" i="22"/>
  <c r="X46" i="22"/>
  <c r="V34" i="22"/>
  <c r="V10" i="22"/>
  <c r="V12" i="22"/>
  <c r="V35" i="22"/>
  <c r="V23" i="22"/>
  <c r="X60" i="22"/>
  <c r="V11" i="22"/>
  <c r="V59" i="22"/>
  <c r="V48" i="22"/>
  <c r="V36" i="22"/>
  <c r="V47" i="22"/>
  <c r="X15" i="22"/>
  <c r="X28" i="22"/>
  <c r="X40" i="22"/>
  <c r="X52" i="22"/>
  <c r="X64" i="22"/>
  <c r="V16" i="22"/>
  <c r="V62" i="22"/>
  <c r="S71" i="22"/>
  <c r="F71" i="22"/>
  <c r="M71" i="22"/>
  <c r="H71" i="22"/>
  <c r="I71" i="22" s="1"/>
  <c r="J619" i="2" l="1"/>
  <c r="G619" i="2"/>
  <c r="H619" i="2"/>
  <c r="I619" i="2"/>
  <c r="J548" i="2"/>
  <c r="I548" i="2"/>
  <c r="G548" i="2"/>
  <c r="H548" i="2"/>
  <c r="B549" i="2"/>
  <c r="B620" i="2"/>
  <c r="D94" i="23"/>
  <c r="X73" i="22"/>
  <c r="T71" i="22"/>
  <c r="H30" i="2"/>
  <c r="R71" i="22"/>
  <c r="N71" i="22"/>
  <c r="L71" i="22"/>
  <c r="X71" i="22"/>
  <c r="U71" i="22"/>
  <c r="V71" i="22" s="1"/>
  <c r="J549" i="2" l="1"/>
  <c r="I549" i="2"/>
  <c r="J620" i="2"/>
  <c r="G620" i="2"/>
  <c r="H620" i="2"/>
  <c r="I620" i="2"/>
  <c r="G549" i="2"/>
  <c r="H549" i="2"/>
  <c r="B621" i="2"/>
  <c r="B550" i="2"/>
  <c r="Z69" i="20"/>
  <c r="Z68" i="20"/>
  <c r="Z62" i="20"/>
  <c r="Z63" i="20"/>
  <c r="Z64" i="20"/>
  <c r="Z65" i="20"/>
  <c r="Z66" i="20"/>
  <c r="Z67" i="20"/>
  <c r="Z61" i="20"/>
  <c r="Z59" i="20"/>
  <c r="Z60" i="20"/>
  <c r="Z58" i="20"/>
  <c r="Z45" i="20"/>
  <c r="Z46" i="20"/>
  <c r="Z33" i="20"/>
  <c r="Z34" i="20"/>
  <c r="Z35" i="20"/>
  <c r="Z36" i="20"/>
  <c r="Z38" i="20"/>
  <c r="Z39" i="20"/>
  <c r="Z40" i="20"/>
  <c r="Z41" i="20"/>
  <c r="Z42" i="20"/>
  <c r="Z43" i="20"/>
  <c r="Z44" i="20"/>
  <c r="Z25" i="20"/>
  <c r="Z26" i="20"/>
  <c r="Z27" i="20"/>
  <c r="Z28" i="20"/>
  <c r="Z29" i="20"/>
  <c r="Z30" i="20"/>
  <c r="Z31" i="20"/>
  <c r="Z32" i="20"/>
  <c r="Z19" i="20"/>
  <c r="Z20" i="20"/>
  <c r="Z21" i="20"/>
  <c r="Z22" i="20"/>
  <c r="Z23" i="20"/>
  <c r="Z24" i="20"/>
  <c r="S18" i="20"/>
  <c r="S19" i="20"/>
  <c r="S20" i="20"/>
  <c r="S21" i="20"/>
  <c r="S22" i="20"/>
  <c r="S23" i="20"/>
  <c r="S24" i="20"/>
  <c r="S25" i="20"/>
  <c r="S26" i="20"/>
  <c r="S27" i="20"/>
  <c r="S29" i="20"/>
  <c r="S30" i="20"/>
  <c r="S31" i="20"/>
  <c r="S32" i="20"/>
  <c r="S33" i="20"/>
  <c r="S34" i="20"/>
  <c r="S39" i="20"/>
  <c r="S43" i="20"/>
  <c r="S44" i="20"/>
  <c r="S45" i="20"/>
  <c r="S46" i="20"/>
  <c r="S47" i="20"/>
  <c r="S48" i="20"/>
  <c r="S49" i="20"/>
  <c r="S50" i="20"/>
  <c r="S51" i="20"/>
  <c r="S52" i="20"/>
  <c r="S58" i="20"/>
  <c r="S59" i="20"/>
  <c r="S61" i="20"/>
  <c r="S62" i="20"/>
  <c r="S63" i="20"/>
  <c r="S64" i="20"/>
  <c r="S65" i="20"/>
  <c r="S66" i="20"/>
  <c r="S67" i="20"/>
  <c r="S68" i="20"/>
  <c r="S69" i="20"/>
  <c r="S70" i="20"/>
  <c r="U5"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9" i="20"/>
  <c r="O61" i="20"/>
  <c r="O62" i="20"/>
  <c r="O63" i="20"/>
  <c r="O64" i="20"/>
  <c r="O65" i="20"/>
  <c r="O66" i="20"/>
  <c r="O67" i="20"/>
  <c r="O68" i="20"/>
  <c r="O69" i="20"/>
  <c r="O70" i="20"/>
  <c r="S17" i="20"/>
  <c r="O17" i="20"/>
  <c r="Z17" i="20"/>
  <c r="Z16" i="20"/>
  <c r="O6" i="20"/>
  <c r="O7" i="20"/>
  <c r="O8" i="20"/>
  <c r="O9" i="20"/>
  <c r="O10" i="20"/>
  <c r="O11" i="20"/>
  <c r="O12" i="20"/>
  <c r="O13" i="20"/>
  <c r="O14" i="20"/>
  <c r="O15" i="20"/>
  <c r="S6" i="20"/>
  <c r="S7" i="20"/>
  <c r="S8" i="20"/>
  <c r="S9" i="20"/>
  <c r="S10" i="20"/>
  <c r="S11" i="20"/>
  <c r="S12" i="20"/>
  <c r="S13" i="20"/>
  <c r="S14" i="20"/>
  <c r="S15" i="20"/>
  <c r="O16" i="20"/>
  <c r="S16" i="20"/>
  <c r="Y5" i="20"/>
  <c r="Q4" i="20"/>
  <c r="Q6" i="20"/>
  <c r="Q7" i="20"/>
  <c r="Q8" i="20"/>
  <c r="K5" i="20"/>
  <c r="W5" i="20"/>
  <c r="M5" i="20"/>
  <c r="N71" i="20" l="1"/>
  <c r="J621" i="2"/>
  <c r="G621" i="2"/>
  <c r="H621" i="2"/>
  <c r="I621" i="2"/>
  <c r="J550" i="2"/>
  <c r="I550" i="2"/>
  <c r="G550" i="2"/>
  <c r="H550" i="2"/>
  <c r="B622" i="2"/>
  <c r="B551" i="2"/>
  <c r="Z73" i="20"/>
  <c r="R71" i="20"/>
  <c r="H22" i="2"/>
  <c r="Z70" i="20"/>
  <c r="Y70" i="20"/>
  <c r="W70" i="20"/>
  <c r="U70" i="20"/>
  <c r="Q70" i="20"/>
  <c r="M70" i="20"/>
  <c r="K70" i="20"/>
  <c r="Y69" i="20"/>
  <c r="W69" i="20"/>
  <c r="U69" i="20"/>
  <c r="Q69" i="20"/>
  <c r="M69" i="20"/>
  <c r="K69" i="20"/>
  <c r="Y68" i="20"/>
  <c r="W68" i="20"/>
  <c r="U68" i="20"/>
  <c r="Q68" i="20"/>
  <c r="M68" i="20"/>
  <c r="K68" i="20"/>
  <c r="Y67" i="20"/>
  <c r="W67" i="20"/>
  <c r="U67" i="20"/>
  <c r="Q67" i="20"/>
  <c r="M67" i="20"/>
  <c r="K67" i="20"/>
  <c r="Y66" i="20"/>
  <c r="W66" i="20"/>
  <c r="U66" i="20"/>
  <c r="Q66" i="20"/>
  <c r="M66" i="20"/>
  <c r="K66" i="20"/>
  <c r="Y65" i="20"/>
  <c r="W65" i="20"/>
  <c r="U65" i="20"/>
  <c r="Q65" i="20"/>
  <c r="M65" i="20"/>
  <c r="K65" i="20"/>
  <c r="Y64" i="20"/>
  <c r="W64" i="20"/>
  <c r="U64" i="20"/>
  <c r="Q64" i="20"/>
  <c r="M64" i="20"/>
  <c r="K64" i="20"/>
  <c r="Y63" i="20"/>
  <c r="W63" i="20"/>
  <c r="U63" i="20"/>
  <c r="Q63" i="20"/>
  <c r="M63" i="20"/>
  <c r="K63" i="20"/>
  <c r="Y62" i="20"/>
  <c r="W62" i="20"/>
  <c r="U62" i="20"/>
  <c r="Q62" i="20"/>
  <c r="M62" i="20"/>
  <c r="K62" i="20"/>
  <c r="Y61" i="20"/>
  <c r="W61" i="20"/>
  <c r="U61" i="20"/>
  <c r="Q61" i="20"/>
  <c r="M61" i="20"/>
  <c r="K61" i="20"/>
  <c r="Y60" i="20"/>
  <c r="W60" i="20"/>
  <c r="U60" i="20"/>
  <c r="M60" i="20"/>
  <c r="K60" i="20"/>
  <c r="Y59" i="20"/>
  <c r="W59" i="20"/>
  <c r="U59" i="20"/>
  <c r="Q59" i="20"/>
  <c r="M59" i="20"/>
  <c r="K59" i="20"/>
  <c r="Y58" i="20"/>
  <c r="W58" i="20"/>
  <c r="U58" i="20"/>
  <c r="Q58" i="20"/>
  <c r="M58" i="20"/>
  <c r="K58" i="20"/>
  <c r="Y57" i="20"/>
  <c r="W57" i="20"/>
  <c r="U57" i="20"/>
  <c r="M57" i="20"/>
  <c r="K57" i="20"/>
  <c r="Y56" i="20"/>
  <c r="W56" i="20"/>
  <c r="U56" i="20"/>
  <c r="M56" i="20"/>
  <c r="K56" i="20"/>
  <c r="Y55" i="20"/>
  <c r="W55" i="20"/>
  <c r="U55" i="20"/>
  <c r="M55" i="20"/>
  <c r="K55" i="20"/>
  <c r="Y54" i="20"/>
  <c r="W54" i="20"/>
  <c r="U54" i="20"/>
  <c r="M54" i="20"/>
  <c r="K54" i="20"/>
  <c r="Y53" i="20"/>
  <c r="W53" i="20"/>
  <c r="U53" i="20"/>
  <c r="M53" i="20"/>
  <c r="K53" i="20"/>
  <c r="Y52" i="20"/>
  <c r="W52" i="20"/>
  <c r="U52" i="20"/>
  <c r="Q52" i="20"/>
  <c r="M52" i="20"/>
  <c r="K52" i="20"/>
  <c r="Y51" i="20"/>
  <c r="W51" i="20"/>
  <c r="U51" i="20"/>
  <c r="Q51" i="20"/>
  <c r="M51" i="20"/>
  <c r="K51" i="20"/>
  <c r="Y50" i="20"/>
  <c r="W50" i="20"/>
  <c r="U50" i="20"/>
  <c r="Q50" i="20"/>
  <c r="M50" i="20"/>
  <c r="K50" i="20"/>
  <c r="Y49" i="20"/>
  <c r="W49" i="20"/>
  <c r="U49" i="20"/>
  <c r="Q49" i="20"/>
  <c r="M49" i="20"/>
  <c r="K49" i="20"/>
  <c r="Y48" i="20"/>
  <c r="W48" i="20"/>
  <c r="U48" i="20"/>
  <c r="Q48" i="20"/>
  <c r="M48" i="20"/>
  <c r="K48" i="20"/>
  <c r="Y47" i="20"/>
  <c r="W47" i="20"/>
  <c r="U47" i="20"/>
  <c r="Q47" i="20"/>
  <c r="M47" i="20"/>
  <c r="K47" i="20"/>
  <c r="Y46" i="20"/>
  <c r="W46" i="20"/>
  <c r="U46" i="20"/>
  <c r="Q46" i="20"/>
  <c r="M46" i="20"/>
  <c r="K46" i="20"/>
  <c r="Y45" i="20"/>
  <c r="W45" i="20"/>
  <c r="U45" i="20"/>
  <c r="Q45" i="20"/>
  <c r="M45" i="20"/>
  <c r="K45" i="20"/>
  <c r="Y44" i="20"/>
  <c r="W44" i="20"/>
  <c r="U44" i="20"/>
  <c r="Q44" i="20"/>
  <c r="M44" i="20"/>
  <c r="K44" i="20"/>
  <c r="Y43" i="20"/>
  <c r="W43" i="20"/>
  <c r="U43" i="20"/>
  <c r="Q43" i="20"/>
  <c r="M43" i="20"/>
  <c r="K43" i="20"/>
  <c r="Y42" i="20"/>
  <c r="W42" i="20"/>
  <c r="U42" i="20"/>
  <c r="Q42" i="20"/>
  <c r="M42" i="20"/>
  <c r="K42" i="20"/>
  <c r="Y41" i="20"/>
  <c r="W41" i="20"/>
  <c r="U41" i="20"/>
  <c r="Q41" i="20"/>
  <c r="M41" i="20"/>
  <c r="K41" i="20"/>
  <c r="Y40" i="20"/>
  <c r="W40" i="20"/>
  <c r="U40" i="20"/>
  <c r="Q40" i="20"/>
  <c r="M40" i="20"/>
  <c r="K40" i="20"/>
  <c r="Y39" i="20"/>
  <c r="W39" i="20"/>
  <c r="U39" i="20"/>
  <c r="Q39" i="20"/>
  <c r="M39" i="20"/>
  <c r="K39" i="20"/>
  <c r="Y38" i="20"/>
  <c r="W38" i="20"/>
  <c r="U38" i="20"/>
  <c r="Q38" i="20"/>
  <c r="M38" i="20"/>
  <c r="K38" i="20"/>
  <c r="Y37" i="20"/>
  <c r="W37" i="20"/>
  <c r="U37" i="20"/>
  <c r="Q37" i="20"/>
  <c r="M37" i="20"/>
  <c r="K37" i="20"/>
  <c r="Y36" i="20"/>
  <c r="W36" i="20"/>
  <c r="U36" i="20"/>
  <c r="Q36" i="20"/>
  <c r="M36" i="20"/>
  <c r="K36" i="20"/>
  <c r="Y35" i="20"/>
  <c r="W35" i="20"/>
  <c r="U35" i="20"/>
  <c r="M35" i="20"/>
  <c r="K35" i="20"/>
  <c r="Y34" i="20"/>
  <c r="W34" i="20"/>
  <c r="U34" i="20"/>
  <c r="Q34" i="20"/>
  <c r="M34" i="20"/>
  <c r="K34" i="20"/>
  <c r="Y33" i="20"/>
  <c r="W33" i="20"/>
  <c r="U33" i="20"/>
  <c r="Q33" i="20"/>
  <c r="M33" i="20"/>
  <c r="K33" i="20"/>
  <c r="Y32" i="20"/>
  <c r="W32" i="20"/>
  <c r="U32" i="20"/>
  <c r="Q32" i="20"/>
  <c r="M32" i="20"/>
  <c r="K32" i="20"/>
  <c r="Y31" i="20"/>
  <c r="W31" i="20"/>
  <c r="U31" i="20"/>
  <c r="Q31" i="20"/>
  <c r="M31" i="20"/>
  <c r="K31" i="20"/>
  <c r="Y30" i="20"/>
  <c r="W30" i="20"/>
  <c r="U30" i="20"/>
  <c r="Q30" i="20"/>
  <c r="M30" i="20"/>
  <c r="K30" i="20"/>
  <c r="Y29" i="20"/>
  <c r="W29" i="20"/>
  <c r="U29" i="20"/>
  <c r="Q29" i="20"/>
  <c r="M29" i="20"/>
  <c r="K29" i="20"/>
  <c r="Y28" i="20"/>
  <c r="W28" i="20"/>
  <c r="U28" i="20"/>
  <c r="Q28" i="20"/>
  <c r="M28" i="20"/>
  <c r="K28" i="20"/>
  <c r="Y27" i="20"/>
  <c r="W27" i="20"/>
  <c r="U27" i="20"/>
  <c r="Q27" i="20"/>
  <c r="M27" i="20"/>
  <c r="K27" i="20"/>
  <c r="Y26" i="20"/>
  <c r="W26" i="20"/>
  <c r="U26" i="20"/>
  <c r="Q26" i="20"/>
  <c r="M26" i="20"/>
  <c r="K26" i="20"/>
  <c r="Y25" i="20"/>
  <c r="W25" i="20"/>
  <c r="U25" i="20"/>
  <c r="Q25" i="20"/>
  <c r="M25" i="20"/>
  <c r="K25" i="20"/>
  <c r="Y24" i="20"/>
  <c r="W24" i="20"/>
  <c r="U24" i="20"/>
  <c r="Q24" i="20"/>
  <c r="M24" i="20"/>
  <c r="K24" i="20"/>
  <c r="Y23" i="20"/>
  <c r="W23" i="20"/>
  <c r="U23" i="20"/>
  <c r="Q23" i="20"/>
  <c r="M23" i="20"/>
  <c r="K23" i="20"/>
  <c r="Y22" i="20"/>
  <c r="W22" i="20"/>
  <c r="U22" i="20"/>
  <c r="Q22" i="20"/>
  <c r="M22" i="20"/>
  <c r="K22" i="20"/>
  <c r="Y21" i="20"/>
  <c r="W21" i="20"/>
  <c r="U21" i="20"/>
  <c r="Q21" i="20"/>
  <c r="M21" i="20"/>
  <c r="K21" i="20"/>
  <c r="Y20" i="20"/>
  <c r="W20" i="20"/>
  <c r="U20" i="20"/>
  <c r="Q20" i="20"/>
  <c r="M20" i="20"/>
  <c r="K20" i="20"/>
  <c r="Y19" i="20"/>
  <c r="W19" i="20"/>
  <c r="U19" i="20"/>
  <c r="Q19" i="20"/>
  <c r="M19" i="20"/>
  <c r="K19" i="20"/>
  <c r="Y18" i="20"/>
  <c r="W18" i="20"/>
  <c r="U18" i="20"/>
  <c r="Q18" i="20"/>
  <c r="M18" i="20"/>
  <c r="K18" i="20"/>
  <c r="Y17" i="20"/>
  <c r="W17" i="20"/>
  <c r="U17" i="20"/>
  <c r="Q17" i="20"/>
  <c r="M17" i="20"/>
  <c r="K17" i="20"/>
  <c r="Y16" i="20"/>
  <c r="W16" i="20"/>
  <c r="U16" i="20"/>
  <c r="Q16" i="20"/>
  <c r="M16" i="20"/>
  <c r="K16" i="20"/>
  <c r="Y15" i="20"/>
  <c r="W15" i="20"/>
  <c r="U15" i="20"/>
  <c r="Q15" i="20"/>
  <c r="M15" i="20"/>
  <c r="K15" i="20"/>
  <c r="Y14" i="20"/>
  <c r="W14" i="20"/>
  <c r="U14" i="20"/>
  <c r="Q14" i="20"/>
  <c r="M14" i="20"/>
  <c r="K14" i="20"/>
  <c r="Y13" i="20"/>
  <c r="W13" i="20"/>
  <c r="U13" i="20"/>
  <c r="Q13" i="20"/>
  <c r="M13" i="20"/>
  <c r="K13" i="20"/>
  <c r="Y12" i="20"/>
  <c r="W12" i="20"/>
  <c r="U12" i="20"/>
  <c r="Q12" i="20"/>
  <c r="M12" i="20"/>
  <c r="K12" i="20"/>
  <c r="Y11" i="20"/>
  <c r="W11" i="20"/>
  <c r="U11" i="20"/>
  <c r="Q11" i="20"/>
  <c r="M11" i="20"/>
  <c r="K11" i="20"/>
  <c r="W10" i="20"/>
  <c r="U10" i="20"/>
  <c r="Q10" i="20"/>
  <c r="M10" i="20"/>
  <c r="K10" i="20"/>
  <c r="Y9" i="20"/>
  <c r="W9" i="20"/>
  <c r="U9" i="20"/>
  <c r="Q9" i="20"/>
  <c r="M9" i="20"/>
  <c r="K9" i="20"/>
  <c r="Y8" i="20"/>
  <c r="W8" i="20"/>
  <c r="U8" i="20"/>
  <c r="M8" i="20"/>
  <c r="K8" i="20"/>
  <c r="Y7" i="20"/>
  <c r="W7" i="20"/>
  <c r="U7" i="20"/>
  <c r="M7" i="20"/>
  <c r="K7" i="20"/>
  <c r="Y6" i="20"/>
  <c r="W6" i="20"/>
  <c r="U6" i="20"/>
  <c r="M6" i="20"/>
  <c r="K6" i="20"/>
  <c r="Z4" i="20"/>
  <c r="Y4" i="20"/>
  <c r="W4" i="20"/>
  <c r="U4" i="20"/>
  <c r="S4" i="20"/>
  <c r="O4" i="20"/>
  <c r="M4" i="20"/>
  <c r="K4" i="20"/>
  <c r="Z71" i="20" l="1"/>
  <c r="H23" i="2" s="1"/>
  <c r="J622" i="2"/>
  <c r="G622" i="2"/>
  <c r="H622" i="2"/>
  <c r="I622" i="2"/>
  <c r="J551" i="2"/>
  <c r="I551" i="2"/>
  <c r="G551" i="2"/>
  <c r="H551" i="2"/>
  <c r="B623" i="2"/>
  <c r="B552" i="2"/>
  <c r="U73" i="20"/>
  <c r="V71" i="20"/>
  <c r="W71" i="20" s="1"/>
  <c r="J71" i="20"/>
  <c r="T71" i="20"/>
  <c r="U71" i="20" s="1"/>
  <c r="P71" i="20"/>
  <c r="Q71" i="20" s="1"/>
  <c r="X71" i="20"/>
  <c r="L71" i="20"/>
  <c r="M71" i="20" s="1"/>
  <c r="O71" i="20"/>
  <c r="S71" i="20"/>
  <c r="J623" i="2" l="1"/>
  <c r="G623" i="2"/>
  <c r="H623" i="2"/>
  <c r="I623" i="2"/>
  <c r="J552" i="2"/>
  <c r="I552" i="2"/>
  <c r="G552" i="2"/>
  <c r="H552" i="2"/>
  <c r="B624" i="2"/>
  <c r="B553" i="2"/>
  <c r="H21" i="2"/>
  <c r="C739" i="2"/>
  <c r="J624" i="2" l="1"/>
  <c r="G624" i="2"/>
  <c r="H624" i="2"/>
  <c r="I624" i="2"/>
  <c r="J553" i="2"/>
  <c r="I553" i="2"/>
  <c r="G553" i="2"/>
  <c r="H553" i="2"/>
  <c r="B554" i="2"/>
  <c r="B625" i="2"/>
  <c r="Q367" i="2"/>
  <c r="J554" i="2" l="1"/>
  <c r="I554" i="2"/>
  <c r="J625" i="2"/>
  <c r="G625" i="2"/>
  <c r="H625" i="2"/>
  <c r="I625" i="2"/>
  <c r="G554" i="2"/>
  <c r="H554" i="2"/>
  <c r="B626" i="2"/>
  <c r="B555" i="2"/>
  <c r="M367" i="2"/>
  <c r="K367" i="2"/>
  <c r="I367" i="2"/>
  <c r="G367" i="2"/>
  <c r="D367" i="2"/>
  <c r="O367" i="2"/>
  <c r="L739" i="2"/>
  <c r="U739" i="2" s="1"/>
  <c r="H13" i="9"/>
  <c r="D9" i="9"/>
  <c r="D10" i="9" s="1"/>
  <c r="A9" i="9"/>
  <c r="I725" i="2"/>
  <c r="M9" i="2"/>
  <c r="J626" i="2" l="1"/>
  <c r="G626" i="2"/>
  <c r="H626" i="2"/>
  <c r="I626" i="2"/>
  <c r="J555" i="2"/>
  <c r="I555" i="2"/>
  <c r="G555" i="2"/>
  <c r="H555" i="2"/>
  <c r="B627" i="2"/>
  <c r="B556" i="2"/>
  <c r="A10" i="9"/>
  <c r="U370" i="2"/>
  <c r="Z36" i="2"/>
  <c r="Z513" i="2"/>
  <c r="U9" i="2"/>
  <c r="Z299" i="2"/>
  <c r="U655" i="2"/>
  <c r="A11" i="9"/>
  <c r="D11" i="9"/>
  <c r="J627" i="2" l="1"/>
  <c r="G627" i="2"/>
  <c r="H627" i="2"/>
  <c r="I627" i="2"/>
  <c r="J556" i="2"/>
  <c r="I556" i="2"/>
  <c r="G556" i="2"/>
  <c r="H556" i="2"/>
  <c r="B557" i="2"/>
  <c r="B628" i="2"/>
  <c r="A12" i="9"/>
  <c r="D12" i="9"/>
  <c r="J557" i="2" l="1"/>
  <c r="I557" i="2"/>
  <c r="J628" i="2"/>
  <c r="G628" i="2"/>
  <c r="H628" i="2"/>
  <c r="I628" i="2"/>
  <c r="G557" i="2"/>
  <c r="H557" i="2"/>
  <c r="B629" i="2"/>
  <c r="B558" i="2"/>
  <c r="A13" i="9"/>
  <c r="D13" i="9"/>
  <c r="J629" i="2" l="1"/>
  <c r="G629" i="2"/>
  <c r="H629" i="2"/>
  <c r="I629" i="2"/>
  <c r="J558" i="2"/>
  <c r="I558" i="2"/>
  <c r="G558" i="2"/>
  <c r="H558" i="2"/>
  <c r="B559" i="2"/>
  <c r="B630" i="2"/>
  <c r="D14" i="9"/>
  <c r="A14" i="9"/>
  <c r="J559" i="2" l="1"/>
  <c r="I559" i="2"/>
  <c r="J630" i="2"/>
  <c r="G630" i="2"/>
  <c r="H630" i="2"/>
  <c r="I630" i="2"/>
  <c r="G559" i="2"/>
  <c r="H559" i="2"/>
  <c r="B631" i="2"/>
  <c r="B560" i="2"/>
  <c r="A15" i="9"/>
  <c r="D15" i="9"/>
  <c r="J631" i="2" l="1"/>
  <c r="G631" i="2"/>
  <c r="H631" i="2"/>
  <c r="I631" i="2"/>
  <c r="J560" i="2"/>
  <c r="I560" i="2"/>
  <c r="G560" i="2"/>
  <c r="H560" i="2"/>
  <c r="B632" i="2"/>
  <c r="B561" i="2"/>
  <c r="D16" i="9"/>
  <c r="A16" i="9"/>
  <c r="J632" i="2" l="1"/>
  <c r="G632" i="2"/>
  <c r="H632" i="2"/>
  <c r="I632" i="2"/>
  <c r="J561" i="2"/>
  <c r="I561" i="2"/>
  <c r="G561" i="2"/>
  <c r="H561" i="2"/>
  <c r="B562" i="2"/>
  <c r="B633" i="2"/>
  <c r="A17" i="9"/>
  <c r="D17" i="9"/>
  <c r="J562" i="2" l="1"/>
  <c r="I562" i="2"/>
  <c r="J633" i="2"/>
  <c r="G633" i="2"/>
  <c r="H633" i="2"/>
  <c r="I633" i="2"/>
  <c r="G562" i="2"/>
  <c r="H562" i="2"/>
  <c r="B634" i="2"/>
  <c r="B563" i="2"/>
  <c r="D18" i="9"/>
  <c r="A18" i="9"/>
  <c r="J634" i="2" l="1"/>
  <c r="G634" i="2"/>
  <c r="H634" i="2"/>
  <c r="I634" i="2"/>
  <c r="J563" i="2"/>
  <c r="I563" i="2"/>
  <c r="G563" i="2"/>
  <c r="H563" i="2"/>
  <c r="B635" i="2"/>
  <c r="B564" i="2"/>
  <c r="A19" i="9"/>
  <c r="D19" i="9"/>
  <c r="J635" i="2" l="1"/>
  <c r="G635" i="2"/>
  <c r="H635" i="2"/>
  <c r="I635" i="2"/>
  <c r="J564" i="2"/>
  <c r="I564" i="2"/>
  <c r="G564" i="2"/>
  <c r="H564" i="2"/>
  <c r="B565" i="2"/>
  <c r="B636" i="2"/>
  <c r="D20" i="9"/>
  <c r="A20" i="9"/>
  <c r="J565" i="2" l="1"/>
  <c r="I565" i="2"/>
  <c r="J636" i="2"/>
  <c r="G636" i="2"/>
  <c r="H636" i="2"/>
  <c r="I636" i="2"/>
  <c r="G565" i="2"/>
  <c r="H565" i="2"/>
  <c r="B637" i="2"/>
  <c r="B566" i="2"/>
  <c r="A21" i="9"/>
  <c r="D21" i="9"/>
  <c r="A22" i="9" s="1"/>
  <c r="D22" i="9" s="1"/>
  <c r="A23" i="9" s="1"/>
  <c r="D23" i="9" s="1"/>
  <c r="A24" i="9" s="1"/>
  <c r="D24" i="9" s="1"/>
  <c r="A25" i="9" s="1"/>
  <c r="D25" i="9" s="1"/>
  <c r="A26" i="9" s="1"/>
  <c r="D26" i="9" s="1"/>
  <c r="A27" i="9" s="1"/>
  <c r="D27" i="9" s="1"/>
  <c r="A28" i="9" s="1"/>
  <c r="D28" i="9" s="1"/>
  <c r="A29" i="9" s="1"/>
  <c r="D29" i="9" s="1"/>
  <c r="A30" i="9" s="1"/>
  <c r="D30" i="9" s="1"/>
  <c r="J637" i="2" l="1"/>
  <c r="G637" i="2"/>
  <c r="H637" i="2"/>
  <c r="I637" i="2"/>
  <c r="J566" i="2"/>
  <c r="I566" i="2"/>
  <c r="G566" i="2"/>
  <c r="H566" i="2"/>
  <c r="B638" i="2"/>
  <c r="B567" i="2"/>
  <c r="D95" i="23"/>
  <c r="J638" i="2" l="1"/>
  <c r="G638" i="2"/>
  <c r="H638" i="2"/>
  <c r="I638" i="2"/>
  <c r="J567" i="2"/>
  <c r="I567" i="2"/>
  <c r="G567" i="2"/>
  <c r="H567" i="2"/>
  <c r="B568" i="2"/>
  <c r="B639" i="2"/>
  <c r="J568" i="2" l="1"/>
  <c r="I568" i="2"/>
  <c r="J639" i="2"/>
  <c r="G639" i="2"/>
  <c r="H639" i="2"/>
  <c r="I639" i="2"/>
  <c r="G568" i="2"/>
  <c r="H568" i="2"/>
  <c r="B640" i="2"/>
  <c r="B569" i="2"/>
  <c r="J640" i="2" l="1"/>
  <c r="G640" i="2"/>
  <c r="H640" i="2"/>
  <c r="I640" i="2"/>
  <c r="J569" i="2"/>
  <c r="I569" i="2"/>
  <c r="G569" i="2"/>
  <c r="H569" i="2"/>
  <c r="B570" i="2"/>
  <c r="B641" i="2"/>
  <c r="J570" i="2" l="1"/>
  <c r="I570" i="2"/>
  <c r="J641" i="2"/>
  <c r="G641" i="2"/>
  <c r="H641" i="2"/>
  <c r="I641" i="2"/>
  <c r="G570" i="2"/>
  <c r="H570" i="2"/>
  <c r="B642" i="2"/>
  <c r="B571" i="2"/>
  <c r="J642" i="2" l="1"/>
  <c r="G642" i="2"/>
  <c r="H642" i="2"/>
  <c r="I642" i="2"/>
  <c r="J571" i="2"/>
  <c r="I571" i="2"/>
  <c r="G571" i="2"/>
  <c r="H571" i="2"/>
  <c r="B572" i="2"/>
  <c r="B643" i="2"/>
  <c r="J572" i="2" l="1"/>
  <c r="I572" i="2"/>
  <c r="J643" i="2"/>
  <c r="G643" i="2"/>
  <c r="H643" i="2"/>
  <c r="I643" i="2"/>
  <c r="G572" i="2"/>
  <c r="H572" i="2"/>
  <c r="B573" i="2"/>
  <c r="B644" i="2"/>
  <c r="J573" i="2" l="1"/>
  <c r="I573" i="2"/>
  <c r="J644" i="2"/>
  <c r="G644" i="2"/>
  <c r="H644" i="2"/>
  <c r="I644" i="2"/>
  <c r="G573" i="2"/>
  <c r="H573" i="2"/>
  <c r="B645" i="2"/>
  <c r="B574" i="2"/>
  <c r="J645" i="2" l="1"/>
  <c r="G645" i="2"/>
  <c r="H645" i="2"/>
  <c r="I645" i="2"/>
  <c r="J574" i="2"/>
  <c r="I574" i="2"/>
  <c r="G574" i="2"/>
  <c r="H574" i="2"/>
  <c r="B646" i="2"/>
  <c r="B575" i="2"/>
  <c r="J646" i="2" l="1"/>
  <c r="G646" i="2"/>
  <c r="H646" i="2"/>
  <c r="I646" i="2"/>
  <c r="J575" i="2"/>
  <c r="I575" i="2"/>
  <c r="G575" i="2"/>
  <c r="H575" i="2"/>
  <c r="B576" i="2"/>
  <c r="B647" i="2"/>
  <c r="J576" i="2" l="1"/>
  <c r="I576" i="2"/>
  <c r="J647" i="2"/>
  <c r="G647" i="2"/>
  <c r="H647" i="2"/>
  <c r="I647" i="2"/>
  <c r="G576" i="2"/>
  <c r="H576" i="2"/>
  <c r="B648" i="2"/>
  <c r="B577" i="2"/>
  <c r="J648" i="2" l="1"/>
  <c r="G648" i="2"/>
  <c r="H648" i="2"/>
  <c r="I648" i="2"/>
  <c r="J577" i="2"/>
  <c r="I577" i="2"/>
  <c r="G577" i="2"/>
  <c r="H577" i="2"/>
  <c r="B578" i="2"/>
  <c r="B649" i="2"/>
  <c r="B650" i="2"/>
  <c r="B579" i="2"/>
  <c r="J578" i="2" l="1"/>
  <c r="I578" i="2"/>
  <c r="J650" i="2"/>
  <c r="G650" i="2"/>
  <c r="H650" i="2"/>
  <c r="I650" i="2"/>
  <c r="J579" i="2"/>
  <c r="I579" i="2"/>
  <c r="J649" i="2"/>
  <c r="G649" i="2"/>
  <c r="H649" i="2"/>
  <c r="I649" i="2"/>
  <c r="G579" i="2"/>
  <c r="H579" i="2"/>
  <c r="G578" i="2"/>
  <c r="H578" i="2"/>
  <c r="AE31" i="26" l="1"/>
  <c r="AC31"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Instelec</author>
    <author>tc={7B42BBAC-5EAB-4C31-9BFF-04C6558BAE1A}</author>
    <author>tc={ECA4E68A-F8E5-432D-A894-A3C96A789D73}</author>
    <author>tc={2784FC93-D090-4487-8805-65F6DDD87E76}</author>
  </authors>
  <commentList>
    <comment ref="AC328" authorId="0" shapeId="0" xr:uid="{ED802975-86EA-4516-94DB-937556741B6B}">
      <text>
        <r>
          <rPr>
            <b/>
            <sz val="9"/>
            <color indexed="81"/>
            <rFont val="Tahoma"/>
            <family val="2"/>
          </rPr>
          <t>Instelec Prearmada - Cruz Montaje</t>
        </r>
      </text>
    </comment>
    <comment ref="AC347" authorId="0" shapeId="0" xr:uid="{560B57F2-2FBA-4FE6-8DDC-E2E775A4D95C}">
      <text>
        <r>
          <rPr>
            <b/>
            <sz val="9"/>
            <color indexed="81"/>
            <rFont val="Tahoma"/>
            <family val="2"/>
          </rPr>
          <t>Instelec:</t>
        </r>
        <r>
          <rPr>
            <sz val="9"/>
            <color indexed="81"/>
            <rFont val="Tahoma"/>
            <family val="2"/>
          </rPr>
          <t xml:space="preserve">
PREARMADA CXT
MONTAJE INSTELEC</t>
        </r>
      </text>
    </comment>
    <comment ref="F715" authorId="1" shapeId="0" xr:uid="{00000000-0006-0000-00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Pendiente por ajustar por Replanteo</t>
        </r>
      </text>
    </comment>
    <comment ref="F716" authorId="2" shapeId="0" xr:uid="{00000000-0006-0000-0000-00000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Pendiente por ajustar por Replanteo</t>
        </r>
      </text>
    </comment>
    <comment ref="F717" authorId="3" shapeId="0" xr:uid="{00000000-0006-0000-0000-00000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Pendiente por ajustar por Replanteo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Oscar Javier Zea Cardenas</author>
    <author>Instelec</author>
    <author>Rodrigo Gutierez</author>
    <author>Rodrigo Gutiérrez</author>
    <author>tc={E5329C8B-1CE0-4AD4-9C9B-8D85C0B309F9}</author>
    <author>tc={FC9A21E0-1CFB-45D6-A455-A26748E1B975}</author>
    <author>tc={FC9A21E0-1CFB-45D7-A455-A26748E1B975}</author>
    <author>tc={FC9A21E0-1CFB-45D8-A455-A26748E1B975}</author>
    <author>tc={FC9A21E0-1CFB-45D9-A455-A26748E1B975}</author>
    <author>tc={FC9A21E0-1CFB-45DA-A455-A26748E1B975}</author>
    <author>tc={FC9A21E0-1CFB-45DB-A455-A26748E1B975}</author>
    <author>tc={4050178A-3CC2-4B82-BDC7-F8AE5B14A53B}</author>
    <author>tc={CE529BF9-4BAE-4CB7-85A0-ED9106949AC3}</author>
  </authors>
  <commentList>
    <comment ref="AY10" authorId="0" shapeId="0" xr:uid="{00000000-0006-0000-0400-000001000000}">
      <text>
        <r>
          <rPr>
            <b/>
            <sz val="9"/>
            <color indexed="81"/>
            <rFont val="Tahoma"/>
            <family val="2"/>
          </rPr>
          <t>Oscar Javier Zea Cardenas:</t>
        </r>
        <r>
          <rPr>
            <sz val="9"/>
            <color indexed="81"/>
            <rFont val="Tahoma"/>
            <family val="2"/>
          </rPr>
          <t xml:space="preserve">
Doc. TABLA DE ASPECTOS SOCIO-AMBIENTALES 08_01_2025_1</t>
        </r>
      </text>
    </comment>
    <comment ref="LT12" authorId="0" shapeId="0" xr:uid="{F7DC5D19-8BC6-4774-A4F6-7E1A497E7497}">
      <text>
        <r>
          <rPr>
            <b/>
            <sz val="9"/>
            <color indexed="81"/>
            <rFont val="Tahoma"/>
            <family val="2"/>
          </rPr>
          <t>Oscar Javier Zea Cardenas:</t>
        </r>
        <r>
          <rPr>
            <sz val="9"/>
            <color indexed="81"/>
            <rFont val="Tahoma"/>
            <family val="2"/>
          </rPr>
          <t xml:space="preserve">
EMPALME</t>
        </r>
      </text>
    </comment>
    <comment ref="MP12" authorId="0" shapeId="0" xr:uid="{244A9B1E-AD79-49B4-B31B-0580EB8A1EE1}">
      <text>
        <r>
          <rPr>
            <b/>
            <sz val="9"/>
            <color indexed="81"/>
            <rFont val="Tahoma"/>
            <family val="2"/>
          </rPr>
          <t>Oscar Javier Zea Cardenas:</t>
        </r>
        <r>
          <rPr>
            <sz val="9"/>
            <color indexed="81"/>
            <rFont val="Tahoma"/>
            <family val="2"/>
          </rPr>
          <t xml:space="preserve">
Lo ejecuto HMV</t>
        </r>
      </text>
    </comment>
    <comment ref="MV12" authorId="0" shapeId="0" xr:uid="{960BE65E-3CCE-4063-B730-9CAC3672CF40}">
      <text>
        <r>
          <rPr>
            <b/>
            <sz val="9"/>
            <color indexed="81"/>
            <rFont val="Tahoma"/>
            <family val="2"/>
          </rPr>
          <t>Oscar Javier Zea Cardenas:</t>
        </r>
        <r>
          <rPr>
            <sz val="9"/>
            <color indexed="81"/>
            <rFont val="Tahoma"/>
            <family val="2"/>
          </rPr>
          <t xml:space="preserve">
EMPALME</t>
        </r>
      </text>
    </comment>
    <comment ref="HI13" authorId="1" shapeId="0" xr:uid="{AE612476-7DB6-489F-9978-C25AE33D0DB3}">
      <text>
        <r>
          <rPr>
            <b/>
            <sz val="9"/>
            <color indexed="81"/>
            <rFont val="Tahoma"/>
            <family val="2"/>
          </rPr>
          <t>Instelec:</t>
        </r>
        <r>
          <rPr>
            <sz val="9"/>
            <color indexed="81"/>
            <rFont val="Tahoma"/>
            <family val="2"/>
          </rPr>
          <t xml:space="preserve">
Instalación de malla- CRUZ</t>
        </r>
      </text>
    </comment>
    <comment ref="IE13" authorId="2" shapeId="0" xr:uid="{CB98204F-7D82-4451-996A-7561B9BCF9E8}">
      <text>
        <r>
          <rPr>
            <b/>
            <sz val="9"/>
            <color indexed="81"/>
            <rFont val="Tahoma"/>
            <family val="2"/>
          </rPr>
          <t>Rodrigo Gutierez:</t>
        </r>
        <r>
          <rPr>
            <sz val="9"/>
            <color indexed="81"/>
            <rFont val="Tahoma"/>
            <family val="2"/>
          </rPr>
          <t xml:space="preserve">
HCRUZ</t>
        </r>
      </text>
    </comment>
    <comment ref="KR13" authorId="0" shapeId="0" xr:uid="{A7809315-EE98-479F-8063-F7E48324A03D}">
      <text>
        <r>
          <rPr>
            <b/>
            <sz val="9"/>
            <color indexed="81"/>
            <rFont val="Tahoma"/>
            <family val="2"/>
          </rPr>
          <t>Oscar Javier Zea Cardenas:</t>
        </r>
        <r>
          <rPr>
            <sz val="9"/>
            <color indexed="81"/>
            <rFont val="Tahoma"/>
            <family val="2"/>
          </rPr>
          <t xml:space="preserve">
PLACAS</t>
        </r>
      </text>
    </comment>
    <comment ref="HY14" authorId="2" shapeId="0" xr:uid="{07C22C63-96B2-4B8B-800C-67F1165C98A8}">
      <text>
        <r>
          <rPr>
            <b/>
            <sz val="9"/>
            <color indexed="81"/>
            <rFont val="Tahoma"/>
            <family val="2"/>
          </rPr>
          <t>Rodrigo Gutierez:</t>
        </r>
        <r>
          <rPr>
            <sz val="9"/>
            <color indexed="81"/>
            <rFont val="Tahoma"/>
            <family val="2"/>
          </rPr>
          <t xml:space="preserve">
HCRUZ</t>
        </r>
      </text>
    </comment>
    <comment ref="IB14" authorId="2" shapeId="0" xr:uid="{2EE54652-02D7-4946-8F68-8FBDFE8C67E0}">
      <text>
        <r>
          <rPr>
            <b/>
            <sz val="9"/>
            <color indexed="81"/>
            <rFont val="Tahoma"/>
            <family val="2"/>
          </rPr>
          <t>Rodrigo Gutierez:</t>
        </r>
        <r>
          <rPr>
            <sz val="9"/>
            <color indexed="81"/>
            <rFont val="Tahoma"/>
            <family val="2"/>
          </rPr>
          <t xml:space="preserve">
Cruz</t>
        </r>
      </text>
    </comment>
    <comment ref="IE14" authorId="3" shapeId="0" xr:uid="{BA134EF3-1C63-4DD8-B21A-151390960031}">
      <text>
        <r>
          <rPr>
            <b/>
            <sz val="9"/>
            <color indexed="81"/>
            <rFont val="Tahoma"/>
            <family val="2"/>
          </rPr>
          <t>Rodrigo Gutiérrez:</t>
        </r>
        <r>
          <rPr>
            <sz val="9"/>
            <color indexed="81"/>
            <rFont val="Tahoma"/>
            <family val="2"/>
          </rPr>
          <t xml:space="preserve">
Cruz
</t>
        </r>
      </text>
    </comment>
    <comment ref="JB14" authorId="1" shapeId="0" xr:uid="{6F4B3E5A-E4DB-4A45-909F-C02BEF93F4CB}">
      <text>
        <r>
          <rPr>
            <b/>
            <sz val="9"/>
            <color indexed="81"/>
            <rFont val="Tahoma"/>
            <family val="2"/>
          </rPr>
          <t>Instelec:</t>
        </r>
        <r>
          <rPr>
            <sz val="9"/>
            <color indexed="81"/>
            <rFont val="Tahoma"/>
            <family val="2"/>
          </rPr>
          <t xml:space="preserve">
 Actividad realizada por Instelec
</t>
        </r>
      </text>
    </comment>
    <comment ref="HU15" authorId="2" shapeId="0" xr:uid="{B4E17421-CC07-465B-83B0-1169DF5D0B88}">
      <text>
        <r>
          <rPr>
            <b/>
            <sz val="9"/>
            <color indexed="81"/>
            <rFont val="Tahoma"/>
            <family val="2"/>
          </rPr>
          <t>Rodrigo Gutierez:</t>
        </r>
        <r>
          <rPr>
            <sz val="9"/>
            <color indexed="81"/>
            <rFont val="Tahoma"/>
            <family val="2"/>
          </rPr>
          <t xml:space="preserve">
Fecha sin confirmar
</t>
        </r>
      </text>
    </comment>
    <comment ref="HI16" authorId="1" shapeId="0" xr:uid="{EAE2C509-5430-4D85-81CF-939F50AC02EF}">
      <text>
        <r>
          <rPr>
            <b/>
            <sz val="9"/>
            <color indexed="81"/>
            <rFont val="Tahoma"/>
            <family val="2"/>
          </rPr>
          <t>Instalación malla MEC</t>
        </r>
      </text>
    </comment>
    <comment ref="IB16" authorId="2" shapeId="0" xr:uid="{153FFC9F-2D50-4EBC-8B55-9EE25456C806}">
      <text>
        <r>
          <rPr>
            <b/>
            <sz val="9"/>
            <color indexed="81"/>
            <rFont val="Tahoma"/>
            <family val="2"/>
          </rPr>
          <t>Rodrigo Gutierez:</t>
        </r>
        <r>
          <rPr>
            <sz val="9"/>
            <color indexed="81"/>
            <rFont val="Tahoma"/>
            <family val="2"/>
          </rPr>
          <t xml:space="preserve">
Higuita
</t>
        </r>
      </text>
    </comment>
    <comment ref="NI16" authorId="0" shapeId="0" xr:uid="{C23E0705-C20A-412D-A18F-CEF929DDD771}">
      <text>
        <r>
          <rPr>
            <b/>
            <sz val="9"/>
            <color indexed="81"/>
            <rFont val="Tahoma"/>
            <family val="2"/>
          </rPr>
          <t>Oscar Javier Zea Cardenas:</t>
        </r>
        <r>
          <rPr>
            <sz val="9"/>
            <color indexed="81"/>
            <rFont val="Tahoma"/>
            <family val="2"/>
          </rPr>
          <t xml:space="preserve">
MECT</t>
        </r>
      </text>
    </comment>
    <comment ref="HI17" authorId="1" shapeId="0" xr:uid="{A189146D-737F-4F42-B8B6-87B28314FC74}">
      <text>
        <r>
          <rPr>
            <b/>
            <sz val="9"/>
            <color indexed="81"/>
            <rFont val="Tahoma"/>
            <family val="2"/>
          </rPr>
          <t>Instalación Cruz</t>
        </r>
      </text>
    </comment>
    <comment ref="IB17" authorId="2" shapeId="0" xr:uid="{80A57858-3218-4591-86D1-F70ECFFEA753}">
      <text>
        <r>
          <rPr>
            <b/>
            <sz val="9"/>
            <color indexed="81"/>
            <rFont val="Tahoma"/>
            <family val="2"/>
          </rPr>
          <t>Rodrigo Gutierez:</t>
        </r>
        <r>
          <rPr>
            <sz val="9"/>
            <color indexed="81"/>
            <rFont val="Tahoma"/>
            <family val="2"/>
          </rPr>
          <t xml:space="preserve">
Higuita
</t>
        </r>
      </text>
    </comment>
    <comment ref="HI18" authorId="1" shapeId="0" xr:uid="{891183BA-3DD8-44C0-9CAB-481CDF040F86}">
      <text>
        <r>
          <rPr>
            <sz val="9"/>
            <color indexed="81"/>
            <rFont val="Tahoma"/>
            <family val="2"/>
          </rPr>
          <t xml:space="preserve">
Instalación Cruz</t>
        </r>
      </text>
    </comment>
    <comment ref="IB18" authorId="2" shapeId="0" xr:uid="{BF247347-36D4-4656-9979-E7EA78B5320A}">
      <text>
        <r>
          <rPr>
            <b/>
            <sz val="9"/>
            <color indexed="81"/>
            <rFont val="Tahoma"/>
            <family val="2"/>
          </rPr>
          <t>Rodrigo Gutierez:</t>
        </r>
        <r>
          <rPr>
            <sz val="9"/>
            <color indexed="81"/>
            <rFont val="Tahoma"/>
            <family val="2"/>
          </rPr>
          <t xml:space="preserve">
Higuita</t>
        </r>
      </text>
    </comment>
    <comment ref="HI19" authorId="1" shapeId="0" xr:uid="{7D6B8145-1B8A-44D5-A42C-F3A79CE1FEA3}">
      <text>
        <r>
          <rPr>
            <sz val="9"/>
            <color indexed="81"/>
            <rFont val="Tahoma"/>
            <family val="2"/>
          </rPr>
          <t xml:space="preserve">
Instalación Cruz</t>
        </r>
      </text>
    </comment>
    <comment ref="HY19" authorId="2" shapeId="0" xr:uid="{62A24F07-A535-48DC-8238-9DF98D88CEDF}">
      <text>
        <r>
          <rPr>
            <b/>
            <sz val="9"/>
            <color indexed="81"/>
            <rFont val="Tahoma"/>
            <family val="2"/>
          </rPr>
          <t>Rodrigo Gutierez:</t>
        </r>
        <r>
          <rPr>
            <sz val="9"/>
            <color indexed="81"/>
            <rFont val="Tahoma"/>
            <family val="2"/>
          </rPr>
          <t xml:space="preserve">
HIGUITA
</t>
        </r>
      </text>
    </comment>
    <comment ref="IB19" authorId="2" shapeId="0" xr:uid="{2E4B6E52-6EC1-4FFD-B6FD-DDAED08E6610}">
      <text>
        <r>
          <rPr>
            <b/>
            <sz val="9"/>
            <color indexed="81"/>
            <rFont val="Tahoma"/>
            <family val="2"/>
          </rPr>
          <t>Rodrigo Gutierez:</t>
        </r>
        <r>
          <rPr>
            <sz val="9"/>
            <color indexed="81"/>
            <rFont val="Tahoma"/>
            <family val="2"/>
          </rPr>
          <t xml:space="preserve">
Higuita
</t>
        </r>
      </text>
    </comment>
    <comment ref="HI20" authorId="1" shapeId="0" xr:uid="{507AAEF5-BFA8-4D52-9A1C-4378635C0F81}">
      <text>
        <r>
          <rPr>
            <sz val="9"/>
            <color indexed="81"/>
            <rFont val="Tahoma"/>
            <family val="2"/>
          </rPr>
          <t xml:space="preserve">
Instalación Cruz</t>
        </r>
      </text>
    </comment>
    <comment ref="HV20" authorId="2" shapeId="0" xr:uid="{B8400DA6-95E7-41E2-BA6E-1F151933AE9E}">
      <text>
        <r>
          <rPr>
            <b/>
            <sz val="9"/>
            <color indexed="81"/>
            <rFont val="Tahoma"/>
            <family val="2"/>
          </rPr>
          <t>Rodrigo Gutierez:</t>
        </r>
        <r>
          <rPr>
            <sz val="9"/>
            <color indexed="81"/>
            <rFont val="Tahoma"/>
            <family val="2"/>
          </rPr>
          <t xml:space="preserve">
HIGUITA
</t>
        </r>
      </text>
    </comment>
    <comment ref="HY20" authorId="2" shapeId="0" xr:uid="{22152AB5-9102-4D73-B7EA-F25106E865FD}">
      <text>
        <r>
          <rPr>
            <b/>
            <sz val="9"/>
            <color indexed="81"/>
            <rFont val="Tahoma"/>
            <family val="2"/>
          </rPr>
          <t>Rodrigo Gutierez:</t>
        </r>
        <r>
          <rPr>
            <sz val="9"/>
            <color indexed="81"/>
            <rFont val="Tahoma"/>
            <family val="2"/>
          </rPr>
          <t xml:space="preserve">
HIGUITA
</t>
        </r>
      </text>
    </comment>
    <comment ref="HI22" authorId="0" shapeId="0" xr:uid="{3BD35205-F643-44AD-81A5-51D2C082BC87}">
      <text>
        <r>
          <rPr>
            <b/>
            <sz val="9"/>
            <color indexed="81"/>
            <rFont val="Tahoma"/>
            <family val="2"/>
          </rPr>
          <t>Oscar Javier Zea Cardenas:</t>
        </r>
        <r>
          <rPr>
            <sz val="9"/>
            <color indexed="81"/>
            <rFont val="Tahoma"/>
            <family val="2"/>
          </rPr>
          <t xml:space="preserve">
MECTZ</t>
        </r>
      </text>
    </comment>
    <comment ref="HI23" authorId="1" shapeId="0" xr:uid="{1123B2AC-73CD-4638-B7D8-A4517429BFDD}">
      <text>
        <r>
          <rPr>
            <b/>
            <sz val="9"/>
            <color indexed="81"/>
            <rFont val="Tahoma"/>
            <family val="2"/>
          </rPr>
          <t>Instalación malla MEC</t>
        </r>
      </text>
    </comment>
    <comment ref="LQ23" authorId="1" shapeId="0" xr:uid="{5B830FCA-FF4B-4406-AC71-18CCBB3A87B9}">
      <text>
        <r>
          <rPr>
            <b/>
            <sz val="9"/>
            <color indexed="81"/>
            <rFont val="Tahoma"/>
            <family val="2"/>
          </rPr>
          <t>Instalación de desviadores de vuelo realizado por Higuita</t>
        </r>
      </text>
    </comment>
    <comment ref="MS23" authorId="1" shapeId="0" xr:uid="{FD3A20A4-2CD3-4716-BB37-45FD544F5035}">
      <text>
        <r>
          <rPr>
            <b/>
            <sz val="9"/>
            <color indexed="81"/>
            <rFont val="Tahoma"/>
            <family val="2"/>
          </rPr>
          <t>Instalación de desviadores de vuelo realizado por Higuita</t>
        </r>
      </text>
    </comment>
    <comment ref="IG24" authorId="3" shapeId="0" xr:uid="{79F4C4CB-EC3F-416A-AF64-AFA086FAD956}">
      <text>
        <r>
          <rPr>
            <b/>
            <sz val="9"/>
            <color indexed="81"/>
            <rFont val="Tahoma"/>
            <family val="2"/>
          </rPr>
          <t>Rodrigo Gutiérrez:</t>
        </r>
        <r>
          <rPr>
            <sz val="9"/>
            <color indexed="81"/>
            <rFont val="Tahoma"/>
            <family val="2"/>
          </rPr>
          <t xml:space="preserve">
Revisar fecha con formato</t>
        </r>
      </text>
    </comment>
    <comment ref="LQ25" authorId="1" shapeId="0" xr:uid="{7953D3FE-EB02-4B4A-B458-FD00B9B5F008}">
      <text>
        <r>
          <rPr>
            <b/>
            <sz val="9"/>
            <color indexed="81"/>
            <rFont val="Tahoma"/>
            <family val="2"/>
          </rPr>
          <t>Instalación de desviadores de vuelo realizado por Higuita</t>
        </r>
      </text>
    </comment>
    <comment ref="MS25" authorId="1" shapeId="0" xr:uid="{D200C4FF-2ED2-435D-9D70-6B90B57F3679}">
      <text>
        <r>
          <rPr>
            <b/>
            <sz val="9"/>
            <color indexed="81"/>
            <rFont val="Tahoma"/>
            <family val="2"/>
          </rPr>
          <t>Instalación de desviadores de vuelo realizado por Higuita</t>
        </r>
      </text>
    </comment>
    <comment ref="HI26" authorId="1" shapeId="0" xr:uid="{F548EEE2-312D-48E2-BD25-6332A548BE82}">
      <text>
        <r>
          <rPr>
            <b/>
            <sz val="9"/>
            <color indexed="81"/>
            <rFont val="Tahoma"/>
            <family val="2"/>
          </rPr>
          <t>Instalación malla MEC</t>
        </r>
      </text>
    </comment>
    <comment ref="IB26" authorId="4" shapeId="0" xr:uid="{E5329C8B-1CE0-4AD4-9C9B-8D85C0B309F9}">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Higuita
</t>
        </r>
      </text>
    </comment>
    <comment ref="LQ26" authorId="1" shapeId="0" xr:uid="{903F5165-8C62-4343-8165-A47E46701B32}">
      <text>
        <r>
          <rPr>
            <b/>
            <sz val="9"/>
            <color indexed="81"/>
            <rFont val="Tahoma"/>
            <family val="2"/>
          </rPr>
          <t>Instalación de desviadores de vuelo realizado por Higuita</t>
        </r>
      </text>
    </comment>
    <comment ref="MS26" authorId="1" shapeId="0" xr:uid="{EC39C21B-179D-4799-ABB7-1A88CCD87561}">
      <text>
        <r>
          <rPr>
            <b/>
            <sz val="9"/>
            <color indexed="81"/>
            <rFont val="Tahoma"/>
            <family val="2"/>
          </rPr>
          <t>Instalación de desviadores de vuelo realizado por Higuita</t>
        </r>
      </text>
    </comment>
    <comment ref="HI27" authorId="1" shapeId="0" xr:uid="{AADC184F-6560-48FF-AF5F-54DC58BF4BC6}">
      <text>
        <r>
          <rPr>
            <b/>
            <sz val="9"/>
            <color indexed="81"/>
            <rFont val="Tahoma"/>
            <family val="2"/>
          </rPr>
          <t>Instelec:</t>
        </r>
        <r>
          <rPr>
            <sz val="9"/>
            <color indexed="81"/>
            <rFont val="Tahoma"/>
            <family val="2"/>
          </rPr>
          <t xml:space="preserve">
Instalación malla MEC</t>
        </r>
      </text>
    </comment>
    <comment ref="JB27" authorId="5" shapeId="0" xr:uid="{FC9A21E0-1CFB-45D6-A455-A26748E1B975}">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LQ27" authorId="1" shapeId="0" xr:uid="{90274E31-5940-45FA-9534-52FD9E463BB6}">
      <text>
        <r>
          <rPr>
            <b/>
            <sz val="9"/>
            <color indexed="81"/>
            <rFont val="Tahoma"/>
            <family val="2"/>
          </rPr>
          <t xml:space="preserve">Instalación de baliza realizada por CXT
</t>
        </r>
      </text>
    </comment>
    <comment ref="MA27" authorId="2" shapeId="0" xr:uid="{5D5CBA1D-AC5A-446C-B9F3-AECE281B87E8}">
      <text>
        <r>
          <rPr>
            <b/>
            <sz val="9"/>
            <color indexed="81"/>
            <rFont val="Tahoma"/>
            <family val="2"/>
          </rPr>
          <t>Rodrigo Gutierez:</t>
        </r>
        <r>
          <rPr>
            <sz val="9"/>
            <color indexed="81"/>
            <rFont val="Tahoma"/>
            <family val="2"/>
          </rPr>
          <t xml:space="preserve">
Revisar fecha y porcentaje
</t>
        </r>
      </text>
    </comment>
    <comment ref="MS27" authorId="1" shapeId="0" xr:uid="{1F0A4671-EC7D-4E01-A260-163A71196FD9}">
      <text>
        <r>
          <rPr>
            <b/>
            <sz val="9"/>
            <color indexed="81"/>
            <rFont val="Tahoma"/>
            <family val="2"/>
          </rPr>
          <t xml:space="preserve">Instalación de baliza realizada por CXT
</t>
        </r>
      </text>
    </comment>
    <comment ref="IB28" authorId="2" shapeId="0" xr:uid="{458D298F-2AC2-406F-9694-69FF06507979}">
      <text>
        <r>
          <rPr>
            <b/>
            <sz val="9"/>
            <color indexed="81"/>
            <rFont val="Tahoma"/>
            <family val="2"/>
          </rPr>
          <t>Rodrigo Gutierez:</t>
        </r>
        <r>
          <rPr>
            <sz val="9"/>
            <color indexed="81"/>
            <rFont val="Tahoma"/>
            <family val="2"/>
          </rPr>
          <t xml:space="preserve">
Cruz
</t>
        </r>
      </text>
    </comment>
    <comment ref="LQ28" authorId="1" shapeId="0" xr:uid="{3BD4022C-1B86-4B6D-8411-9A9C7EFF0632}">
      <text>
        <r>
          <rPr>
            <b/>
            <sz val="9"/>
            <color indexed="81"/>
            <rFont val="Tahoma"/>
            <family val="2"/>
          </rPr>
          <t xml:space="preserve">Instalación de baliza realizada por CXT
</t>
        </r>
      </text>
    </comment>
    <comment ref="MS28" authorId="1" shapeId="0" xr:uid="{B8895AD0-4208-4712-9DDA-219170891701}">
      <text>
        <r>
          <rPr>
            <b/>
            <sz val="9"/>
            <color indexed="81"/>
            <rFont val="Tahoma"/>
            <family val="2"/>
          </rPr>
          <t xml:space="preserve">Instalación de baliza realizada por CXT
</t>
        </r>
      </text>
    </comment>
    <comment ref="LQ29" authorId="1" shapeId="0" xr:uid="{2541E03E-339A-470C-B26B-569EDB1EBCB3}">
      <text>
        <r>
          <rPr>
            <b/>
            <sz val="9"/>
            <color indexed="81"/>
            <rFont val="Tahoma"/>
            <family val="2"/>
          </rPr>
          <t xml:space="preserve">Instalación de baliza realizada por CXT
</t>
        </r>
      </text>
    </comment>
    <comment ref="MS29" authorId="1" shapeId="0" xr:uid="{74D5EA70-5511-48BF-96CD-F155029F8A1C}">
      <text>
        <r>
          <rPr>
            <b/>
            <sz val="9"/>
            <color indexed="81"/>
            <rFont val="Tahoma"/>
            <family val="2"/>
          </rPr>
          <t xml:space="preserve">Instalación de baliza realizada por CXT
</t>
        </r>
      </text>
    </comment>
    <comment ref="HV30" authorId="2" shapeId="0" xr:uid="{897A41B1-E872-441C-A6BA-A0307B89751D}">
      <text>
        <r>
          <rPr>
            <b/>
            <sz val="9"/>
            <color indexed="81"/>
            <rFont val="Tahoma"/>
            <family val="2"/>
          </rPr>
          <t>Rodrigo Gutierez:</t>
        </r>
        <r>
          <rPr>
            <sz val="9"/>
            <color indexed="81"/>
            <rFont val="Tahoma"/>
            <family val="2"/>
          </rPr>
          <t xml:space="preserve">
Cruz</t>
        </r>
      </text>
    </comment>
    <comment ref="HY30" authorId="2" shapeId="0" xr:uid="{E45D3645-B377-45D4-B9E9-195EF06A7F28}">
      <text>
        <r>
          <rPr>
            <b/>
            <sz val="9"/>
            <color indexed="81"/>
            <rFont val="Tahoma"/>
            <family val="2"/>
          </rPr>
          <t>Rodrigo Gutierez:</t>
        </r>
        <r>
          <rPr>
            <sz val="9"/>
            <color indexed="81"/>
            <rFont val="Tahoma"/>
            <family val="2"/>
          </rPr>
          <t xml:space="preserve">
Cruz
</t>
        </r>
      </text>
    </comment>
    <comment ref="JB30" authorId="6" shapeId="0" xr:uid="{F5696BF1-19CA-445D-8649-A61B20C3C647}">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LQ30" authorId="0" shapeId="0" xr:uid="{BC5CBF48-3240-48CD-B462-0D6493B051E7}">
      <text>
        <r>
          <rPr>
            <b/>
            <sz val="9"/>
            <color indexed="81"/>
            <rFont val="Tahoma"/>
            <family val="2"/>
          </rPr>
          <t>Oscar Javier Zea Cardenas:</t>
        </r>
        <r>
          <rPr>
            <sz val="9"/>
            <color indexed="81"/>
            <rFont val="Tahoma"/>
            <family val="2"/>
          </rPr>
          <t xml:space="preserve">
CMXT</t>
        </r>
      </text>
    </comment>
    <comment ref="MS30" authorId="0" shapeId="0" xr:uid="{B42C4A21-382E-45BE-91BC-9DB72F7B4E4A}">
      <text>
        <r>
          <rPr>
            <b/>
            <sz val="9"/>
            <color indexed="81"/>
            <rFont val="Tahoma"/>
            <family val="2"/>
          </rPr>
          <t>Oscar Javier Zea Cardenas:</t>
        </r>
        <r>
          <rPr>
            <sz val="9"/>
            <color indexed="81"/>
            <rFont val="Tahoma"/>
            <family val="2"/>
          </rPr>
          <t xml:space="preserve">
CMXT</t>
        </r>
      </text>
    </comment>
    <comment ref="LT31" authorId="0" shapeId="0" xr:uid="{217B7F9B-01B2-4E24-939F-6C90D75E092E}">
      <text>
        <r>
          <rPr>
            <b/>
            <sz val="9"/>
            <color indexed="81"/>
            <rFont val="Tahoma"/>
            <family val="2"/>
          </rPr>
          <t>Oscar Javier Zea Cardenas:</t>
        </r>
        <r>
          <rPr>
            <sz val="9"/>
            <color indexed="81"/>
            <rFont val="Tahoma"/>
            <family val="2"/>
          </rPr>
          <t xml:space="preserve">
EMPALME</t>
        </r>
      </text>
    </comment>
    <comment ref="MV31" authorId="0" shapeId="0" xr:uid="{A52A83C2-7206-45FB-BC66-FB46F0AC65AD}">
      <text>
        <r>
          <rPr>
            <b/>
            <sz val="9"/>
            <color indexed="81"/>
            <rFont val="Tahoma"/>
            <family val="2"/>
          </rPr>
          <t>Oscar Javier Zea Cardenas:</t>
        </r>
        <r>
          <rPr>
            <sz val="9"/>
            <color indexed="81"/>
            <rFont val="Tahoma"/>
            <family val="2"/>
          </rPr>
          <t xml:space="preserve">
EMPALME</t>
        </r>
      </text>
    </comment>
    <comment ref="IG32" authorId="3" shapeId="0" xr:uid="{010AC271-578F-42FB-8CC6-BD550324FCBE}">
      <text>
        <r>
          <rPr>
            <b/>
            <sz val="9"/>
            <color indexed="81"/>
            <rFont val="Tahoma"/>
            <family val="2"/>
          </rPr>
          <t>Rodrigo Gutiérrez:</t>
        </r>
        <r>
          <rPr>
            <sz val="9"/>
            <color indexed="81"/>
            <rFont val="Tahoma"/>
            <family val="2"/>
          </rPr>
          <t xml:space="preserve">
Confirmar fecha
</t>
        </r>
      </text>
    </comment>
    <comment ref="JB33" authorId="7" shapeId="0" xr:uid="{528B40EE-D143-4C61-8014-C6BBD785D309}">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HI34" authorId="1" shapeId="0" xr:uid="{42E759BD-70D2-4D10-B75B-C6F84ABA34FC}">
      <text>
        <r>
          <rPr>
            <b/>
            <sz val="9"/>
            <color indexed="81"/>
            <rFont val="Tahoma"/>
            <family val="2"/>
          </rPr>
          <t>Instelec:</t>
        </r>
        <r>
          <rPr>
            <sz val="9"/>
            <color indexed="81"/>
            <rFont val="Tahoma"/>
            <family val="2"/>
          </rPr>
          <t xml:space="preserve">
Instalación de malla  MECT</t>
        </r>
      </text>
    </comment>
    <comment ref="HI35" authorId="1" shapeId="0" xr:uid="{0B4CC402-B2F7-439C-A358-AE3A002FAC97}">
      <text>
        <r>
          <rPr>
            <b/>
            <sz val="9"/>
            <color indexed="81"/>
            <rFont val="Tahoma"/>
            <family val="2"/>
          </rPr>
          <t>Instalación de malla  MECT</t>
        </r>
      </text>
    </comment>
    <comment ref="JB35" authorId="8" shapeId="0" xr:uid="{D4EF4BDD-EFD9-43BF-9768-2B04054ED4CB}">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JB36" authorId="9" shapeId="0" xr:uid="{6B3B7669-817B-4C22-9CDE-0521A6EF30E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JB37" authorId="10" shapeId="0" xr:uid="{055023A2-55E6-44C6-8451-50BF0E30F8FA}">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CONSTRUMEXT</t>
        </r>
      </text>
    </comment>
    <comment ref="HI38" authorId="1" shapeId="0" xr:uid="{AC0FC453-D5D4-4698-A9C4-ACAC13EF06BF}">
      <text>
        <r>
          <rPr>
            <b/>
            <sz val="9"/>
            <color indexed="81"/>
            <rFont val="Tahoma"/>
            <family val="2"/>
          </rPr>
          <t>Instelec:</t>
        </r>
        <r>
          <rPr>
            <sz val="9"/>
            <color indexed="81"/>
            <rFont val="Tahoma"/>
            <family val="2"/>
          </rPr>
          <t xml:space="preserve">
Instalación malla MEC</t>
        </r>
      </text>
    </comment>
    <comment ref="LT39" authorId="0" shapeId="0" xr:uid="{E1023FBF-24A3-4E8C-8BB7-82DEA5864762}">
      <text>
        <r>
          <rPr>
            <b/>
            <sz val="9"/>
            <color indexed="81"/>
            <rFont val="Tahoma"/>
            <family val="2"/>
          </rPr>
          <t>Oscar Javier Zea Cardenas:</t>
        </r>
        <r>
          <rPr>
            <sz val="9"/>
            <color indexed="81"/>
            <rFont val="Tahoma"/>
            <family val="2"/>
          </rPr>
          <t xml:space="preserve">
EMPALME</t>
        </r>
      </text>
    </comment>
    <comment ref="MV39" authorId="0" shapeId="0" xr:uid="{1C8BD28E-85F7-445E-8EF4-FD167FADF043}">
      <text>
        <r>
          <rPr>
            <b/>
            <sz val="9"/>
            <color indexed="81"/>
            <rFont val="Tahoma"/>
            <family val="2"/>
          </rPr>
          <t>Oscar Javier Zea Cardenas:</t>
        </r>
        <r>
          <rPr>
            <sz val="9"/>
            <color indexed="81"/>
            <rFont val="Tahoma"/>
            <family val="2"/>
          </rPr>
          <t xml:space="preserve">
EMPALME</t>
        </r>
      </text>
    </comment>
    <comment ref="H40" authorId="11" shapeId="0" xr:uid="{4050178A-3CC2-4B82-BDC7-F8AE5B14A53B}">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PREARMADA INSTELEC - MONTAJE CRUZ</t>
        </r>
      </text>
    </comment>
    <comment ref="LQ41" authorId="1" shapeId="0" xr:uid="{E3725DB4-0209-4756-9DA0-9284DCDBE7D5}">
      <text>
        <r>
          <rPr>
            <b/>
            <sz val="9"/>
            <color indexed="81"/>
            <rFont val="Tahoma"/>
            <family val="2"/>
          </rPr>
          <t>Instalación de desviadores de vuelo realizado por Higuita</t>
        </r>
      </text>
    </comment>
    <comment ref="MS41" authorId="1" shapeId="0" xr:uid="{53A0B5D9-DA2D-468F-BA6C-EC015EDF03E1}">
      <text>
        <r>
          <rPr>
            <b/>
            <sz val="9"/>
            <color indexed="81"/>
            <rFont val="Tahoma"/>
            <family val="2"/>
          </rPr>
          <t>Instalación de desviadores de vuelo realizado por Higuita</t>
        </r>
      </text>
    </comment>
    <comment ref="IE42" authorId="2" shapeId="0" xr:uid="{89D03E60-F530-4D9B-9D49-8103BEF36EB7}">
      <text>
        <r>
          <rPr>
            <b/>
            <sz val="9"/>
            <color indexed="81"/>
            <rFont val="Tahoma"/>
            <family val="2"/>
          </rPr>
          <t>Rodrigo Gutierez:</t>
        </r>
        <r>
          <rPr>
            <sz val="9"/>
            <color indexed="81"/>
            <rFont val="Tahoma"/>
            <family val="2"/>
          </rPr>
          <t xml:space="preserve">
Higuita
</t>
        </r>
      </text>
    </comment>
    <comment ref="HI43" authorId="1" shapeId="0" xr:uid="{6B93C97F-C0A9-4E3E-AD84-4E403E043139}">
      <text>
        <r>
          <rPr>
            <b/>
            <sz val="9"/>
            <color indexed="81"/>
            <rFont val="Tahoma"/>
            <family val="2"/>
          </rPr>
          <t>Instalación Malla MEC</t>
        </r>
      </text>
    </comment>
    <comment ref="HI44" authorId="1" shapeId="0" xr:uid="{FEF23598-101F-424A-928F-A81CF9334FC7}">
      <text>
        <r>
          <rPr>
            <b/>
            <sz val="9"/>
            <color indexed="81"/>
            <rFont val="Tahoma"/>
            <family val="2"/>
          </rPr>
          <t>Instelec:</t>
        </r>
        <r>
          <rPr>
            <sz val="9"/>
            <color indexed="81"/>
            <rFont val="Tahoma"/>
            <family val="2"/>
          </rPr>
          <t xml:space="preserve">
INSTALACIÓN MALLA MEC</t>
        </r>
      </text>
    </comment>
    <comment ref="KO47" authorId="1" shapeId="0" xr:uid="{02A9D61F-F338-42FD-8BB3-FF5D164BE021}">
      <text>
        <r>
          <rPr>
            <b/>
            <sz val="9"/>
            <color indexed="81"/>
            <rFont val="Tahoma"/>
            <family val="2"/>
          </rPr>
          <t>Regulado y encabezado FI, FM</t>
        </r>
      </text>
    </comment>
    <comment ref="LT47" authorId="0" shapeId="0" xr:uid="{D4432DFD-182A-425F-9BA6-C1185A0D0B58}">
      <text>
        <r>
          <rPr>
            <b/>
            <sz val="9"/>
            <color indexed="81"/>
            <rFont val="Tahoma"/>
            <family val="2"/>
          </rPr>
          <t>Oscar Javier Zea Cardenas:</t>
        </r>
        <r>
          <rPr>
            <sz val="9"/>
            <color indexed="81"/>
            <rFont val="Tahoma"/>
            <family val="2"/>
          </rPr>
          <t xml:space="preserve">
EMPALME</t>
        </r>
      </text>
    </comment>
    <comment ref="MV47" authorId="0" shapeId="0" xr:uid="{895F2F9E-362C-4255-AEF6-AAC85CCA3A07}">
      <text>
        <r>
          <rPr>
            <b/>
            <sz val="9"/>
            <color indexed="81"/>
            <rFont val="Tahoma"/>
            <family val="2"/>
          </rPr>
          <t>Oscar Javier Zea Cardenas:</t>
        </r>
        <r>
          <rPr>
            <sz val="9"/>
            <color indexed="81"/>
            <rFont val="Tahoma"/>
            <family val="2"/>
          </rPr>
          <t xml:space="preserve">
EMPALME</t>
        </r>
      </text>
    </comment>
    <comment ref="KO48" authorId="1" shapeId="0" xr:uid="{9A3DABA2-E30D-4048-A427-54347F186701}">
      <text>
        <r>
          <rPr>
            <b/>
            <sz val="9"/>
            <color indexed="81"/>
            <rFont val="Tahoma"/>
            <family val="2"/>
          </rPr>
          <t>Regulado y encabezado FI, FM</t>
        </r>
      </text>
    </comment>
    <comment ref="IG49" authorId="12" shapeId="0" xr:uid="{CE529BF9-4BAE-4CB7-85A0-ED9106949AC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Confirmar fecha y ejecución
</t>
        </r>
      </text>
    </comment>
    <comment ref="KO49" authorId="1" shapeId="0" xr:uid="{BC094D97-DC1F-4ECA-B3DF-84793641CA29}">
      <text>
        <r>
          <rPr>
            <b/>
            <sz val="9"/>
            <color indexed="81"/>
            <rFont val="Tahoma"/>
            <family val="2"/>
          </rPr>
          <t>Instelec:</t>
        </r>
        <r>
          <rPr>
            <sz val="9"/>
            <color indexed="81"/>
            <rFont val="Tahoma"/>
            <family val="2"/>
          </rPr>
          <t xml:space="preserve">
Regulado F IZQ e INT
</t>
        </r>
      </text>
    </comment>
    <comment ref="KO50" authorId="1" shapeId="0" xr:uid="{58F0236A-3D1B-44DA-ADD8-82F2C807F54A}">
      <text>
        <r>
          <rPr>
            <b/>
            <sz val="9"/>
            <color indexed="81"/>
            <rFont val="Tahoma"/>
            <family val="2"/>
          </rPr>
          <t>Instelec:</t>
        </r>
        <r>
          <rPr>
            <sz val="9"/>
            <color indexed="81"/>
            <rFont val="Tahoma"/>
            <family val="2"/>
          </rPr>
          <t xml:space="preserve">
Regulado F IZQ e INT
</t>
        </r>
      </text>
    </comment>
    <comment ref="IB51" authorId="2" shapeId="0" xr:uid="{8C497713-846B-4E1E-AB8C-0EDC8072D83D}">
      <text>
        <r>
          <rPr>
            <b/>
            <sz val="9"/>
            <color indexed="81"/>
            <rFont val="Tahoma"/>
            <family val="2"/>
          </rPr>
          <t>Rodrigo Gutierez:</t>
        </r>
        <r>
          <rPr>
            <sz val="9"/>
            <color indexed="81"/>
            <rFont val="Tahoma"/>
            <family val="2"/>
          </rPr>
          <t xml:space="preserve">
HCRUZ</t>
        </r>
      </text>
    </comment>
    <comment ref="KO51" authorId="1" shapeId="0" xr:uid="{6EE5CE66-C315-46E9-A6E0-BFA2A43CEF5F}">
      <text>
        <r>
          <rPr>
            <b/>
            <sz val="9"/>
            <color indexed="81"/>
            <rFont val="Tahoma"/>
            <family val="2"/>
          </rPr>
          <t>Instelec:</t>
        </r>
        <r>
          <rPr>
            <sz val="9"/>
            <color indexed="81"/>
            <rFont val="Tahoma"/>
            <family val="2"/>
          </rPr>
          <t xml:space="preserve">
Regulado F IZQ e INT
</t>
        </r>
      </text>
    </comment>
    <comment ref="HI52" authorId="0" shapeId="0" xr:uid="{72C1124F-E845-41C1-BE66-3AA59EE009FE}">
      <text>
        <r>
          <rPr>
            <b/>
            <sz val="9"/>
            <color indexed="81"/>
            <rFont val="Tahoma"/>
            <family val="2"/>
          </rPr>
          <t>Oscar Javier Zea Cardenas:</t>
        </r>
        <r>
          <rPr>
            <sz val="9"/>
            <color indexed="81"/>
            <rFont val="Tahoma"/>
            <family val="2"/>
          </rPr>
          <t xml:space="preserve">
HIGUITA</t>
        </r>
      </text>
    </comment>
    <comment ref="IB52" authorId="3" shapeId="0" xr:uid="{F498F318-D7D2-4479-B355-E27FA818F8A5}">
      <text>
        <r>
          <rPr>
            <b/>
            <sz val="9"/>
            <color indexed="81"/>
            <rFont val="Tahoma"/>
            <family val="2"/>
          </rPr>
          <t>Rodrigo Gutiérrez:</t>
        </r>
        <r>
          <rPr>
            <sz val="9"/>
            <color indexed="81"/>
            <rFont val="Tahoma"/>
            <family val="2"/>
          </rPr>
          <t xml:space="preserve">
Cruz</t>
        </r>
      </text>
    </comment>
    <comment ref="KO52" authorId="1" shapeId="0" xr:uid="{8BCE9DC4-26F5-43E3-B955-0F104662176E}">
      <text>
        <r>
          <rPr>
            <b/>
            <sz val="9"/>
            <color indexed="81"/>
            <rFont val="Tahoma"/>
            <family val="2"/>
          </rPr>
          <t>Instelec:</t>
        </r>
        <r>
          <rPr>
            <sz val="9"/>
            <color indexed="81"/>
            <rFont val="Tahoma"/>
            <family val="2"/>
          </rPr>
          <t xml:space="preserve">
Regulado F IZQ e INT
</t>
        </r>
      </text>
    </comment>
    <comment ref="IF53" authorId="3" shapeId="0" xr:uid="{157C3400-CCC3-4796-A52A-A7B8EF2438CE}">
      <text>
        <r>
          <rPr>
            <b/>
            <sz val="9"/>
            <color indexed="81"/>
            <rFont val="Tahoma"/>
            <family val="2"/>
          </rPr>
          <t>Rodrigo Gutiérrez:</t>
        </r>
        <r>
          <rPr>
            <sz val="9"/>
            <color indexed="81"/>
            <rFont val="Tahoma"/>
            <family val="2"/>
          </rPr>
          <t xml:space="preserve">
2da fecha reportado ejecutado por instelec</t>
        </r>
      </text>
    </comment>
    <comment ref="KO53" authorId="1" shapeId="0" xr:uid="{0F9D43E9-4D85-4CA9-A355-475668FDE5FC}">
      <text>
        <r>
          <rPr>
            <b/>
            <sz val="9"/>
            <color indexed="81"/>
            <rFont val="Tahoma"/>
            <family val="2"/>
          </rPr>
          <t>Instelec:</t>
        </r>
        <r>
          <rPr>
            <sz val="9"/>
            <color indexed="81"/>
            <rFont val="Tahoma"/>
            <family val="2"/>
          </rPr>
          <t xml:space="preserve">
Regulado F IZQ e INT
</t>
        </r>
      </text>
    </comment>
    <comment ref="HY54" authorId="2" shapeId="0" xr:uid="{6CAE6251-9B64-4040-A51B-C8D76A3F81BE}">
      <text>
        <r>
          <rPr>
            <b/>
            <sz val="9"/>
            <color indexed="81"/>
            <rFont val="Tahoma"/>
            <family val="2"/>
          </rPr>
          <t>Rodrigo Gutierez:</t>
        </r>
        <r>
          <rPr>
            <sz val="9"/>
            <color indexed="81"/>
            <rFont val="Tahoma"/>
            <family val="2"/>
          </rPr>
          <t xml:space="preserve">
INSTELEC: TORO</t>
        </r>
      </text>
    </comment>
    <comment ref="IB54" authorId="2" shapeId="0" xr:uid="{E31E21C4-CD52-44B5-A94B-783253773803}">
      <text>
        <r>
          <rPr>
            <b/>
            <sz val="9"/>
            <color indexed="81"/>
            <rFont val="Tahoma"/>
            <family val="2"/>
          </rPr>
          <t>Rodrigo Gutierez:</t>
        </r>
        <r>
          <rPr>
            <sz val="9"/>
            <color indexed="81"/>
            <rFont val="Tahoma"/>
            <family val="2"/>
          </rPr>
          <t xml:space="preserve">
HIGUITA
</t>
        </r>
      </text>
    </comment>
    <comment ref="LT55" authorId="0" shapeId="0" xr:uid="{080C27EA-E875-47C7-91B5-8426C395AE84}">
      <text>
        <r>
          <rPr>
            <b/>
            <sz val="9"/>
            <color indexed="81"/>
            <rFont val="Tahoma"/>
            <family val="2"/>
          </rPr>
          <t>Oscar Javier Zea Cardenas:</t>
        </r>
        <r>
          <rPr>
            <sz val="9"/>
            <color indexed="81"/>
            <rFont val="Tahoma"/>
            <family val="2"/>
          </rPr>
          <t xml:space="preserve">
EMPALME</t>
        </r>
      </text>
    </comment>
    <comment ref="MV55" authorId="0" shapeId="0" xr:uid="{D4BFB948-2791-4B29-8B72-DF265A72DDD9}">
      <text>
        <r>
          <rPr>
            <b/>
            <sz val="9"/>
            <color indexed="81"/>
            <rFont val="Tahoma"/>
            <family val="2"/>
          </rPr>
          <t>Oscar Javier Zea Cardenas:</t>
        </r>
        <r>
          <rPr>
            <sz val="9"/>
            <color indexed="81"/>
            <rFont val="Tahoma"/>
            <family val="2"/>
          </rPr>
          <t xml:space="preserve">
EMPALME</t>
        </r>
      </text>
    </comment>
    <comment ref="NI60" authorId="0" shapeId="0" xr:uid="{DF5E2E06-718D-4AE5-A5C2-6ABD38442DD7}">
      <text>
        <r>
          <rPr>
            <b/>
            <sz val="9"/>
            <color indexed="81"/>
            <rFont val="Tahoma"/>
            <family val="2"/>
          </rPr>
          <t>Oscar Javier Zea Cardenas:</t>
        </r>
        <r>
          <rPr>
            <sz val="9"/>
            <color indexed="81"/>
            <rFont val="Tahoma"/>
            <family val="2"/>
          </rPr>
          <t xml:space="preserve">
MECT</t>
        </r>
      </text>
    </comment>
    <comment ref="IG61" authorId="1" shapeId="0" xr:uid="{4962354A-BB01-44F0-BDFF-E70CB1CC8E20}">
      <text>
        <r>
          <rPr>
            <b/>
            <sz val="9"/>
            <color indexed="81"/>
            <rFont val="Tahoma"/>
            <family val="2"/>
          </rPr>
          <t>Realizada por HMV</t>
        </r>
        <r>
          <rPr>
            <sz val="9"/>
            <color indexed="81"/>
            <rFont val="Tahoma"/>
            <family val="2"/>
          </rPr>
          <t xml:space="preserve">
</t>
        </r>
      </text>
    </comment>
    <comment ref="IG63" authorId="1" shapeId="0" xr:uid="{61B3A865-C7D6-4588-B972-0F832D341E27}">
      <text>
        <r>
          <rPr>
            <b/>
            <sz val="9"/>
            <color indexed="81"/>
            <rFont val="Tahoma"/>
            <family val="2"/>
          </rPr>
          <t>Realizada por HMV</t>
        </r>
      </text>
    </comment>
    <comment ref="LT63" authorId="0" shapeId="0" xr:uid="{957DEAED-116F-4742-A343-51D747BAD93D}">
      <text>
        <r>
          <rPr>
            <b/>
            <sz val="9"/>
            <color indexed="81"/>
            <rFont val="Tahoma"/>
            <family val="2"/>
          </rPr>
          <t>Oscar Javier Zea Cardenas:</t>
        </r>
        <r>
          <rPr>
            <sz val="9"/>
            <color indexed="81"/>
            <rFont val="Tahoma"/>
            <family val="2"/>
          </rPr>
          <t xml:space="preserve">
EMPALME OPGW</t>
        </r>
      </text>
    </comment>
    <comment ref="NI63" authorId="0" shapeId="0" xr:uid="{DFEA8C5E-BC96-4746-B4A5-717B4D390382}">
      <text>
        <r>
          <rPr>
            <b/>
            <sz val="9"/>
            <color indexed="81"/>
            <rFont val="Tahoma"/>
            <family val="2"/>
          </rPr>
          <t>Oscar Javier Zea Cardenas:</t>
        </r>
        <r>
          <rPr>
            <sz val="9"/>
            <color indexed="81"/>
            <rFont val="Tahoma"/>
            <family val="2"/>
          </rPr>
          <t xml:space="preserve">
MECT</t>
        </r>
      </text>
    </comment>
    <comment ref="HI64" authorId="0" shapeId="0" xr:uid="{0E97ED20-9D45-489A-A46B-3AC7BC1A0F51}">
      <text>
        <r>
          <rPr>
            <b/>
            <sz val="9"/>
            <color indexed="81"/>
            <rFont val="Tahoma"/>
            <family val="2"/>
          </rPr>
          <t>Oscar Javier Zea Cardenas:</t>
        </r>
        <r>
          <rPr>
            <sz val="9"/>
            <color indexed="81"/>
            <rFont val="Tahoma"/>
            <family val="2"/>
          </rPr>
          <t xml:space="preserve">
MECT</t>
        </r>
      </text>
    </comment>
    <comment ref="IG64" authorId="1" shapeId="0" xr:uid="{D6CD65E1-BBB7-47EC-AA65-6A6AF35AAD80}">
      <text>
        <r>
          <rPr>
            <b/>
            <sz val="9"/>
            <color indexed="81"/>
            <rFont val="Tahoma"/>
            <family val="2"/>
          </rPr>
          <t>Realizada por HMV</t>
        </r>
      </text>
    </comment>
    <comment ref="G65" authorId="1" shapeId="0" xr:uid="{E94F387B-AE25-49DB-AD4D-C25E8F54A932}">
      <text>
        <r>
          <rPr>
            <b/>
            <sz val="9"/>
            <color indexed="81"/>
            <rFont val="Tahoma"/>
            <family val="2"/>
          </rPr>
          <t>Instelec:</t>
        </r>
        <r>
          <rPr>
            <sz val="9"/>
            <color indexed="81"/>
            <rFont val="Tahoma"/>
            <family val="2"/>
          </rPr>
          <t xml:space="preserve">
Encargado Angel</t>
        </r>
      </text>
    </comment>
    <comment ref="LQ65" authorId="0" shapeId="0" xr:uid="{1C4B0195-25B8-4C1E-BC0E-115640CE9BEE}">
      <text>
        <r>
          <rPr>
            <b/>
            <sz val="9"/>
            <color indexed="81"/>
            <rFont val="Tahoma"/>
            <family val="2"/>
          </rPr>
          <t>Oscar Javier Zea Cardenas:</t>
        </r>
        <r>
          <rPr>
            <sz val="9"/>
            <color indexed="81"/>
            <rFont val="Tahoma"/>
            <family val="2"/>
          </rPr>
          <t xml:space="preserve">
HUIGUITA</t>
        </r>
      </text>
    </comment>
    <comment ref="NI65" authorId="0" shapeId="0" xr:uid="{EBCEFAB2-A7EE-4D05-AA84-B3DD11CB8C1F}">
      <text>
        <r>
          <rPr>
            <b/>
            <sz val="9"/>
            <color indexed="81"/>
            <rFont val="Tahoma"/>
            <family val="2"/>
          </rPr>
          <t>Oscar Javier Zea Cardenas:</t>
        </r>
        <r>
          <rPr>
            <sz val="9"/>
            <color indexed="81"/>
            <rFont val="Tahoma"/>
            <family val="2"/>
          </rPr>
          <t xml:space="preserve">
MECT</t>
        </r>
      </text>
    </comment>
    <comment ref="G66" authorId="1" shapeId="0" xr:uid="{FA460263-45BC-4586-956C-CEF4602349D2}">
      <text>
        <r>
          <rPr>
            <b/>
            <sz val="9"/>
            <color indexed="81"/>
            <rFont val="Tahoma"/>
            <family val="2"/>
          </rPr>
          <t>Instelec:</t>
        </r>
        <r>
          <rPr>
            <sz val="9"/>
            <color indexed="81"/>
            <rFont val="Tahoma"/>
            <family val="2"/>
          </rPr>
          <t xml:space="preserve">
Encargado Jhon
</t>
        </r>
      </text>
    </comment>
    <comment ref="EM70" authorId="1" shapeId="0" xr:uid="{972D8AFD-4302-424A-9F06-4A5F815CF6B1}">
      <text>
        <r>
          <rPr>
            <b/>
            <sz val="9"/>
            <color indexed="81"/>
            <rFont val="Tahoma"/>
            <family val="2"/>
          </rPr>
          <t>Instelec:</t>
        </r>
        <r>
          <rPr>
            <sz val="9"/>
            <color indexed="81"/>
            <rFont val="Tahoma"/>
            <family val="2"/>
          </rPr>
          <t xml:space="preserve">
Vaciado de pedestal nuevo</t>
        </r>
      </text>
    </comment>
    <comment ref="LT70" authorId="0" shapeId="0" xr:uid="{4405F405-6358-4483-8035-C6EB6BA566F3}">
      <text>
        <r>
          <rPr>
            <b/>
            <sz val="9"/>
            <color indexed="81"/>
            <rFont val="Tahoma"/>
            <family val="2"/>
          </rPr>
          <t>Oscar Javier Zea Cardenas:</t>
        </r>
        <r>
          <rPr>
            <sz val="9"/>
            <color indexed="81"/>
            <rFont val="Tahoma"/>
            <family val="2"/>
          </rPr>
          <t xml:space="preserve">
EMPALME OPGW</t>
        </r>
      </text>
    </comment>
    <comment ref="G71" authorId="1" shapeId="0" xr:uid="{90B478DF-F1A4-4968-B0CA-5023B8BB99EF}">
      <text>
        <r>
          <rPr>
            <b/>
            <sz val="9"/>
            <color indexed="81"/>
            <rFont val="Tahoma"/>
            <family val="2"/>
          </rPr>
          <t>Instelec:</t>
        </r>
        <r>
          <rPr>
            <sz val="9"/>
            <color indexed="81"/>
            <rFont val="Tahoma"/>
            <family val="2"/>
          </rPr>
          <t xml:space="preserve">
Encargado Santiago
</t>
        </r>
      </text>
    </comment>
    <comment ref="LT71" authorId="0" shapeId="0" xr:uid="{B3E22C24-12E3-419B-A8B1-975616D115D3}">
      <text>
        <r>
          <rPr>
            <b/>
            <sz val="9"/>
            <color indexed="81"/>
            <rFont val="Tahoma"/>
            <family val="2"/>
          </rPr>
          <t>Oscar Javier Zea Cardenas:</t>
        </r>
        <r>
          <rPr>
            <sz val="9"/>
            <color indexed="81"/>
            <rFont val="Tahoma"/>
            <family val="2"/>
          </rPr>
          <t xml:space="preserve">
EMPALME OPGW</t>
        </r>
      </text>
    </comment>
    <comment ref="HI75" authorId="1" shapeId="0" xr:uid="{A0787BE8-A3C1-4432-940A-4D0480251E0D}">
      <text>
        <r>
          <rPr>
            <sz val="9"/>
            <color indexed="81"/>
            <rFont val="Tahoma"/>
            <family val="2"/>
          </rPr>
          <t xml:space="preserve">
Instalación malla - CRUZ</t>
        </r>
      </text>
    </comment>
    <comment ref="HI76" authorId="1" shapeId="0" xr:uid="{FEC64B21-372C-4ECD-9809-A58203DA7EFD}">
      <text>
        <r>
          <rPr>
            <b/>
            <sz val="9"/>
            <color indexed="81"/>
            <rFont val="Tahoma"/>
            <family val="2"/>
          </rPr>
          <t>Instelec:
Instalación malla - CRUZ</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Oscar Javier Zea Cardenas</author>
  </authors>
  <commentList>
    <comment ref="N3" authorId="0" shapeId="0" xr:uid="{00000000-0006-0000-0100-000001000000}">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P3" authorId="0" shapeId="0" xr:uid="{00000000-0006-0000-0100-000002000000}">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 ref="R3" authorId="0" shapeId="0" xr:uid="{00000000-0006-0000-0100-000003000000}">
      <text>
        <r>
          <rPr>
            <b/>
            <sz val="9"/>
            <color indexed="81"/>
            <rFont val="Tahoma"/>
            <family val="2"/>
          </rPr>
          <t>Oscar Javier Zea Cardenas:</t>
        </r>
        <r>
          <rPr>
            <sz val="9"/>
            <color indexed="81"/>
            <rFont val="Tahoma"/>
            <family val="2"/>
          </rPr>
          <t xml:space="preserve">
Fecha de Actividades Realizadas por Area SocioAmbiental Instelec, con Acompañamient  HMV y autorizacion PDO, actas realizadas y aun NO firmadas, PENDIENTES por gestionar PDO.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Miguel</author>
    <author>Oscar Javier Zea Cardenas</author>
  </authors>
  <commentList>
    <comment ref="K2" authorId="0" shapeId="0" xr:uid="{00000000-0006-0000-0200-000001000000}">
      <text>
        <r>
          <rPr>
            <b/>
            <sz val="9"/>
            <color indexed="81"/>
            <rFont val="Tahoma"/>
            <family val="2"/>
          </rPr>
          <t>Miguel:</t>
        </r>
        <r>
          <rPr>
            <sz val="9"/>
            <color indexed="81"/>
            <rFont val="Tahoma"/>
            <family val="2"/>
          </rPr>
          <t xml:space="preserve">
C1: Acta de lider de comunidad
C2: Acta propietario del predio</t>
        </r>
      </text>
    </comment>
    <comment ref="O3" authorId="1" shapeId="0" xr:uid="{00000000-0006-0000-0200-000002000000}">
      <text>
        <r>
          <rPr>
            <sz val="10"/>
            <rFont val="Arial"/>
            <family val="2"/>
          </rPr>
          <t xml:space="preserve">Oscar Javier Zea Cardenas:
PENDIENTE POR INGRESAR Adecuacion de accesos
</t>
        </r>
      </text>
    </comment>
    <comment ref="Q3" authorId="1" shapeId="0" xr:uid="{00000000-0006-0000-0200-000003000000}">
      <text>
        <r>
          <rPr>
            <b/>
            <sz val="9"/>
            <color indexed="81"/>
            <rFont val="Tahoma"/>
            <family val="2"/>
          </rPr>
          <t>Oscar Javier Zea Cardenas:</t>
        </r>
        <r>
          <rPr>
            <sz val="9"/>
            <color indexed="81"/>
            <rFont val="Tahoma"/>
            <family val="2"/>
          </rPr>
          <t xml:space="preserve">
PENDIENTE POR INGRESAR Adecuacion de accesos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tc={2A982674-F0D4-4CE4-8BB5-D4D1531A1E55}</author>
  </authors>
  <commentList>
    <comment ref="B1" authorId="0" shapeId="0" xr:uid="{00000000-0006-0000-03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Modificar manualmente para lunes inicio de semana</t>
        </r>
      </text>
    </comment>
  </commentList>
</comments>
</file>

<file path=xl/sharedStrings.xml><?xml version="1.0" encoding="utf-8"?>
<sst xmlns="http://schemas.openxmlformats.org/spreadsheetml/2006/main" count="7481" uniqueCount="1170">
  <si>
    <t>REGISTRO DE AVANCE Y PROGRAMACIÓN DIARIO DE OBRA PROYECTO LINEA DE TRANSMISION A 230kV San Felipe - Puerta de Oro</t>
  </si>
  <si>
    <t>NO. EDICIÓN: 4
FECHA DE EDICIÓN 1/02/2023</t>
  </si>
  <si>
    <t>.</t>
  </si>
  <si>
    <t>EDICIÓN: 2
EDICIÓN: 3
EDICIÓN: 4</t>
  </si>
  <si>
    <t>FECHA DEL CAMBIO: 26/10/2021
FECHA DEL CAMBIO: 29/10/2021
FECHA DEL CAMBIO: 1/02/2023</t>
  </si>
  <si>
    <t xml:space="preserve">ASUNTO DEL CAMBIO: Se modifica el encabezado y se integra dentro del SGI.
ASUNTO DEL CAMBIO: Se incluye el espacio para las observaciones por parte de control de obra.
 ASUNTO DEL CAMBIO: Se incluye espacio para reporte de instalación de puentes y entrega al CTE </t>
  </si>
  <si>
    <t>DESCRIPCIÓN DE EJECUTADO</t>
  </si>
  <si>
    <t>DESCRIPCIÓN PROGRAMADO</t>
  </si>
  <si>
    <t>1. SUMINISTROS</t>
  </si>
  <si>
    <t>OBSERVACIONES 
CONTROL DE OBRA</t>
  </si>
  <si>
    <t>ÍTEM</t>
  </si>
  <si>
    <t>ACTIVIDAD</t>
  </si>
  <si>
    <t>ACUMULADO</t>
  </si>
  <si>
    <t>Recepción de Stub</t>
  </si>
  <si>
    <t>Recepción de Estructura</t>
  </si>
  <si>
    <t xml:space="preserve"> </t>
  </si>
  <si>
    <t>Recepción de cable Conductor y herrajes</t>
  </si>
  <si>
    <t>Recepción de cable OPGW</t>
  </si>
  <si>
    <t>Recepción y despacho de materiales</t>
  </si>
  <si>
    <t>2. PRELIMINARES</t>
  </si>
  <si>
    <t>OBSERVACIONES</t>
  </si>
  <si>
    <t>EJECUTADO</t>
  </si>
  <si>
    <t>PROGRMADO</t>
  </si>
  <si>
    <t>LIBERACIÓN PREDIAL CLIENTE PDO</t>
  </si>
  <si>
    <t>ACTA DE VECINDAD CLIENTE PDO</t>
  </si>
  <si>
    <t>LIBERACION PARA CONSTRUCCION - CLIENTE PDO</t>
  </si>
  <si>
    <t xml:space="preserve">REPLANTEO TOPOGRÁFICO </t>
  </si>
  <si>
    <t>PROBLEMAS TÉCNICOS</t>
  </si>
  <si>
    <t>AHUYENTAMIENTO / FLORA / FAUNA</t>
  </si>
  <si>
    <t>APROVECHAMIENTO FORESTAL SITIO DE TORRE</t>
  </si>
  <si>
    <t>ARQUEOLOGIA</t>
  </si>
  <si>
    <t>APROVECHAMIENTO FORESTAL VANO</t>
  </si>
  <si>
    <t>ADECUACIÓN ACCESOS</t>
  </si>
  <si>
    <t xml:space="preserve">ADECUACIONES PATIO </t>
  </si>
  <si>
    <t>MARCACIÓN</t>
  </si>
  <si>
    <t>3. OBRA CIVIL</t>
  </si>
  <si>
    <t>No TORRE</t>
  </si>
  <si>
    <t>TIPO</t>
  </si>
  <si>
    <t>CIMENTACIÓN</t>
  </si>
  <si>
    <t>APROVECHAMIENTO FORESTAL</t>
  </si>
  <si>
    <t>PATA</t>
  </si>
  <si>
    <t>EXCAVACIÓN</t>
  </si>
  <si>
    <t>SOLADO</t>
  </si>
  <si>
    <t xml:space="preserve">PILOTES HELICOIDALES </t>
  </si>
  <si>
    <t>ACERO REFUERZO y/o  ARMADO PARRILLA</t>
  </si>
  <si>
    <t>NIVELACIÓN</t>
  </si>
  <si>
    <t>VACIADO</t>
  </si>
  <si>
    <t>SPT BASE</t>
  </si>
  <si>
    <t>COMPACTACIÓN</t>
  </si>
  <si>
    <t>SPT 
MÓDULOS</t>
  </si>
  <si>
    <t>OBRA COMPLEMENTARIA</t>
  </si>
  <si>
    <t>OBSERVACIONES EJECUTADO</t>
  </si>
  <si>
    <t>PROGRAMADO</t>
  </si>
  <si>
    <t>T001</t>
  </si>
  <si>
    <t>T1</t>
  </si>
  <si>
    <t>D6</t>
  </si>
  <si>
    <t>HELICOIDAL</t>
  </si>
  <si>
    <t>A</t>
  </si>
  <si>
    <t>CRUZ</t>
  </si>
  <si>
    <t>B</t>
  </si>
  <si>
    <t>C</t>
  </si>
  <si>
    <t>D</t>
  </si>
  <si>
    <t>T002</t>
  </si>
  <si>
    <t>T2</t>
  </si>
  <si>
    <t>B4</t>
  </si>
  <si>
    <t>WILSON</t>
  </si>
  <si>
    <t>T003</t>
  </si>
  <si>
    <t>T3</t>
  </si>
  <si>
    <t>ANGEL</t>
  </si>
  <si>
    <t>T004</t>
  </si>
  <si>
    <t>T4</t>
  </si>
  <si>
    <t>D4</t>
  </si>
  <si>
    <t>MECT</t>
  </si>
  <si>
    <t>T005</t>
  </si>
  <si>
    <t>T5</t>
  </si>
  <si>
    <t>B5</t>
  </si>
  <si>
    <t>T006</t>
  </si>
  <si>
    <t>T6</t>
  </si>
  <si>
    <t>C5</t>
  </si>
  <si>
    <t>T007</t>
  </si>
  <si>
    <t>T7</t>
  </si>
  <si>
    <t>T008</t>
  </si>
  <si>
    <t>T8</t>
  </si>
  <si>
    <t>B6</t>
  </si>
  <si>
    <t>T009</t>
  </si>
  <si>
    <t>T9</t>
  </si>
  <si>
    <t>MEC</t>
  </si>
  <si>
    <t>T010</t>
  </si>
  <si>
    <t>T10</t>
  </si>
  <si>
    <t>B3</t>
  </si>
  <si>
    <t>T011</t>
  </si>
  <si>
    <t>T11</t>
  </si>
  <si>
    <t>ZAPATA</t>
  </si>
  <si>
    <t>T012</t>
  </si>
  <si>
    <t>T12</t>
  </si>
  <si>
    <t>B7</t>
  </si>
  <si>
    <t>T013</t>
  </si>
  <si>
    <t>T13</t>
  </si>
  <si>
    <t>C2</t>
  </si>
  <si>
    <t>T014</t>
  </si>
  <si>
    <t>T14</t>
  </si>
  <si>
    <t>T015</t>
  </si>
  <si>
    <t>T15</t>
  </si>
  <si>
    <t>T016</t>
  </si>
  <si>
    <t>T16</t>
  </si>
  <si>
    <t>A5</t>
  </si>
  <si>
    <t>T017</t>
  </si>
  <si>
    <t>T17</t>
  </si>
  <si>
    <t>A3</t>
  </si>
  <si>
    <t>T018</t>
  </si>
  <si>
    <t>T18</t>
  </si>
  <si>
    <t>B2</t>
  </si>
  <si>
    <t>IJAJI</t>
  </si>
  <si>
    <t>T019</t>
  </si>
  <si>
    <t>T19</t>
  </si>
  <si>
    <t>T020</t>
  </si>
  <si>
    <t>T20</t>
  </si>
  <si>
    <t>A6</t>
  </si>
  <si>
    <t>JULIO</t>
  </si>
  <si>
    <t>T021</t>
  </si>
  <si>
    <t>T21</t>
  </si>
  <si>
    <t>B1</t>
  </si>
  <si>
    <t>Angel</t>
  </si>
  <si>
    <t>T022</t>
  </si>
  <si>
    <t>T22</t>
  </si>
  <si>
    <t>C7</t>
  </si>
  <si>
    <t>Mec</t>
  </si>
  <si>
    <t>T023</t>
  </si>
  <si>
    <t>T23</t>
  </si>
  <si>
    <t>T024</t>
  </si>
  <si>
    <t>T24</t>
  </si>
  <si>
    <t>T025</t>
  </si>
  <si>
    <t>T25</t>
  </si>
  <si>
    <t>T026</t>
  </si>
  <si>
    <t>T26</t>
  </si>
  <si>
    <t>T027</t>
  </si>
  <si>
    <t>T27</t>
  </si>
  <si>
    <t>T028</t>
  </si>
  <si>
    <t>T28</t>
  </si>
  <si>
    <t>T029</t>
  </si>
  <si>
    <t>T29</t>
  </si>
  <si>
    <t>C4</t>
  </si>
  <si>
    <t>T030</t>
  </si>
  <si>
    <t>T30</t>
  </si>
  <si>
    <t>T031</t>
  </si>
  <si>
    <t>T31</t>
  </si>
  <si>
    <t>A7</t>
  </si>
  <si>
    <t>T032</t>
  </si>
  <si>
    <t>T32</t>
  </si>
  <si>
    <t>T033</t>
  </si>
  <si>
    <t>T33</t>
  </si>
  <si>
    <t>T034</t>
  </si>
  <si>
    <t>T34</t>
  </si>
  <si>
    <t>T035</t>
  </si>
  <si>
    <t>T35</t>
  </si>
  <si>
    <t>T036</t>
  </si>
  <si>
    <t>T36</t>
  </si>
  <si>
    <t>D2</t>
  </si>
  <si>
    <t>T037</t>
  </si>
  <si>
    <t>T37</t>
  </si>
  <si>
    <t>EXCAVACION / LIBERACION ARQUEOLOGIACA /  INSTALACION MALLA SPT / COMPACTACION.</t>
  </si>
  <si>
    <t>T038</t>
  </si>
  <si>
    <t>T38</t>
  </si>
  <si>
    <t>T039</t>
  </si>
  <si>
    <t>T39</t>
  </si>
  <si>
    <t>T040</t>
  </si>
  <si>
    <t>T40</t>
  </si>
  <si>
    <t>A4</t>
  </si>
  <si>
    <t>T041</t>
  </si>
  <si>
    <t>T41</t>
  </si>
  <si>
    <t>T042</t>
  </si>
  <si>
    <t>T42</t>
  </si>
  <si>
    <t>T043</t>
  </si>
  <si>
    <t>T43</t>
  </si>
  <si>
    <t>D5</t>
  </si>
  <si>
    <t>T044</t>
  </si>
  <si>
    <t>T44</t>
  </si>
  <si>
    <t>T045</t>
  </si>
  <si>
    <t>T45</t>
  </si>
  <si>
    <t>T046</t>
  </si>
  <si>
    <t>T46</t>
  </si>
  <si>
    <t>T047</t>
  </si>
  <si>
    <t>T47</t>
  </si>
  <si>
    <t>T048</t>
  </si>
  <si>
    <t>T48</t>
  </si>
  <si>
    <t>T049</t>
  </si>
  <si>
    <t>T49</t>
  </si>
  <si>
    <t>T050</t>
  </si>
  <si>
    <t>T50</t>
  </si>
  <si>
    <t>Astrid</t>
  </si>
  <si>
    <t>T051</t>
  </si>
  <si>
    <t>T51</t>
  </si>
  <si>
    <t>T052</t>
  </si>
  <si>
    <t>T52</t>
  </si>
  <si>
    <t>T053</t>
  </si>
  <si>
    <t>T53</t>
  </si>
  <si>
    <t>T054</t>
  </si>
  <si>
    <t>T54</t>
  </si>
  <si>
    <t>J. Peña</t>
  </si>
  <si>
    <t>TORO</t>
  </si>
  <si>
    <t>T055</t>
  </si>
  <si>
    <t>T55</t>
  </si>
  <si>
    <t>Nafer Lopez</t>
  </si>
  <si>
    <t>T056</t>
  </si>
  <si>
    <t>T56</t>
  </si>
  <si>
    <t>T057</t>
  </si>
  <si>
    <t>T57</t>
  </si>
  <si>
    <t>T058</t>
  </si>
  <si>
    <t>T58</t>
  </si>
  <si>
    <t>T059</t>
  </si>
  <si>
    <t>T59</t>
  </si>
  <si>
    <t>T060</t>
  </si>
  <si>
    <t>T60</t>
  </si>
  <si>
    <t>T061</t>
  </si>
  <si>
    <t>T61</t>
  </si>
  <si>
    <t>A 60M</t>
  </si>
  <si>
    <t>T062</t>
  </si>
  <si>
    <t>T62</t>
  </si>
  <si>
    <t>T063</t>
  </si>
  <si>
    <t>T63</t>
  </si>
  <si>
    <t>AE</t>
  </si>
  <si>
    <t>T064</t>
  </si>
  <si>
    <t>T64</t>
  </si>
  <si>
    <t>T065</t>
  </si>
  <si>
    <t>T65</t>
  </si>
  <si>
    <t>4. MONTAJE</t>
  </si>
  <si>
    <t>Encabezado</t>
  </si>
  <si>
    <t>SELECCIÓN Y CLASIFICACIÓN</t>
  </si>
  <si>
    <t>TRANSPORTE ESTRUCTURA</t>
  </si>
  <si>
    <t>PREARMADO</t>
  </si>
  <si>
    <t>MONTAJE</t>
  </si>
  <si>
    <t>REVISIÓN</t>
  </si>
  <si>
    <t>VERTICALIDAD Y TORSIÓN</t>
  </si>
  <si>
    <t>ENTREGA A HMV-WSP</t>
  </si>
  <si>
    <t xml:space="preserve">OBSERVACIONES EJECUTADO </t>
  </si>
  <si>
    <t>T001-m</t>
  </si>
  <si>
    <t>T01</t>
  </si>
  <si>
    <t>T002-m</t>
  </si>
  <si>
    <t>T003-m</t>
  </si>
  <si>
    <t>T004-m</t>
  </si>
  <si>
    <t>HIGITA</t>
  </si>
  <si>
    <t>T005-m</t>
  </si>
  <si>
    <t>HIGUITA</t>
  </si>
  <si>
    <t>T006-m</t>
  </si>
  <si>
    <t>T007-m</t>
  </si>
  <si>
    <t>HIGIUITA</t>
  </si>
  <si>
    <t>T008-m</t>
  </si>
  <si>
    <t>T009-m</t>
  </si>
  <si>
    <t>T010-m</t>
  </si>
  <si>
    <t>T011-m</t>
  </si>
  <si>
    <t>HCRUZ</t>
  </si>
  <si>
    <t>T012-m</t>
  </si>
  <si>
    <t>T013-m</t>
  </si>
  <si>
    <t>T014-m</t>
  </si>
  <si>
    <t>T015-m</t>
  </si>
  <si>
    <t>CXT</t>
  </si>
  <si>
    <t>T016-m</t>
  </si>
  <si>
    <t>T017-m</t>
  </si>
  <si>
    <t>Cruz</t>
  </si>
  <si>
    <t>T018-m</t>
  </si>
  <si>
    <t>T019-m</t>
  </si>
  <si>
    <t>T020-m</t>
  </si>
  <si>
    <t>T021-m</t>
  </si>
  <si>
    <t>T022-m</t>
  </si>
  <si>
    <t>T023-m</t>
  </si>
  <si>
    <t>T024-m</t>
  </si>
  <si>
    <t>T025-m</t>
  </si>
  <si>
    <t>T026-m</t>
  </si>
  <si>
    <t>T027-m</t>
  </si>
  <si>
    <t>T028-m</t>
  </si>
  <si>
    <t>T029-m</t>
  </si>
  <si>
    <t>INSTELEC/CRUZ</t>
  </si>
  <si>
    <t>T030-m</t>
  </si>
  <si>
    <t>T031-m</t>
  </si>
  <si>
    <t>T032-m</t>
  </si>
  <si>
    <t>T033-m</t>
  </si>
  <si>
    <t>T034-m</t>
  </si>
  <si>
    <t>T035-m</t>
  </si>
  <si>
    <t>T036-m</t>
  </si>
  <si>
    <t>T037-m</t>
  </si>
  <si>
    <t>T038-m</t>
  </si>
  <si>
    <t>T039-m</t>
  </si>
  <si>
    <t>T040-m</t>
  </si>
  <si>
    <t>T041-m</t>
  </si>
  <si>
    <t>T042-m</t>
  </si>
  <si>
    <t>INSTELEC</t>
  </si>
  <si>
    <t>T043-m</t>
  </si>
  <si>
    <t>T044-m</t>
  </si>
  <si>
    <t>T045-m</t>
  </si>
  <si>
    <t>T046-m</t>
  </si>
  <si>
    <t>T047-m</t>
  </si>
  <si>
    <t>T048-m</t>
  </si>
  <si>
    <t>T049-m</t>
  </si>
  <si>
    <t>T050-m</t>
  </si>
  <si>
    <t>T051-m</t>
  </si>
  <si>
    <t>T052-m</t>
  </si>
  <si>
    <t>T053-m</t>
  </si>
  <si>
    <t>T054-m</t>
  </si>
  <si>
    <t>T055-m</t>
  </si>
  <si>
    <t>T056-m</t>
  </si>
  <si>
    <t>T057-m</t>
  </si>
  <si>
    <t>T058-m</t>
  </si>
  <si>
    <t>T059-m</t>
  </si>
  <si>
    <t>T060-m</t>
  </si>
  <si>
    <t>T061-m</t>
  </si>
  <si>
    <t>A60M</t>
  </si>
  <si>
    <t>T062-m</t>
  </si>
  <si>
    <t>T063-m</t>
  </si>
  <si>
    <t>&lt;&lt;&lt;&lt;&lt;&lt;&lt;&lt;&lt;</t>
  </si>
  <si>
    <t>T064-m</t>
  </si>
  <si>
    <t>T065-m</t>
  </si>
  <si>
    <t xml:space="preserve">PORTICO </t>
  </si>
  <si>
    <t>CONSOLIDADO</t>
  </si>
  <si>
    <t>5. OBRAS DE PROTECCIÓN</t>
  </si>
  <si>
    <t>TRINCHO</t>
  </si>
  <si>
    <t>CUNETA</t>
  </si>
  <si>
    <t>FILTRO</t>
  </si>
  <si>
    <t>GAVIONES</t>
  </si>
  <si>
    <t>DESCRIPCIÓN</t>
  </si>
  <si>
    <t xml:space="preserve">No se requiere </t>
  </si>
  <si>
    <t>6. TENDIDO</t>
  </si>
  <si>
    <t>6.1 CONDUCTOR</t>
  </si>
  <si>
    <t>TORRE</t>
  </si>
  <si>
    <t>MONTADA</t>
  </si>
  <si>
    <t>ENTREGADA</t>
  </si>
  <si>
    <t>VANO</t>
  </si>
  <si>
    <t>VESTIDA</t>
  </si>
  <si>
    <t>RIEGA MANILA</t>
  </si>
  <si>
    <t>RIEGA GUAYA</t>
  </si>
  <si>
    <t>TENDIDO</t>
  </si>
  <si>
    <t>AMARRE, GRAPADO</t>
  </si>
  <si>
    <t>SEPARADORES N/A</t>
  </si>
  <si>
    <t>PUENTE</t>
  </si>
  <si>
    <t xml:space="preserve"> ACCES. /  PLACAS</t>
  </si>
  <si>
    <t>ENTREGA ELECTROMECANICA</t>
  </si>
  <si>
    <t xml:space="preserve">ENTREGA O.C </t>
  </si>
  <si>
    <t>TIRO</t>
  </si>
  <si>
    <t>PORTICO</t>
  </si>
  <si>
    <t>Construmex</t>
  </si>
  <si>
    <t>CORRECCIONES</t>
  </si>
  <si>
    <t xml:space="preserve"> INST. PLACAS POST-PINTURA</t>
  </si>
  <si>
    <t>6.2 CABLE OPGW IZQUIERDO</t>
  </si>
  <si>
    <t>SEPARADORES</t>
  </si>
  <si>
    <t>ACCESORIOS</t>
  </si>
  <si>
    <t>EMPALMES</t>
  </si>
  <si>
    <t> CAJA EMPALME PORTICO</t>
  </si>
  <si>
    <t>CAJA EMPALME T10</t>
  </si>
  <si>
    <t>CAJA EMPALME T19</t>
  </si>
  <si>
    <t>CAJA EMPALME T28</t>
  </si>
  <si>
    <t>CAJA EMPALME T36</t>
  </si>
  <si>
    <t>CAJA EMPALME T44</t>
  </si>
  <si>
    <t>CAJA EMPALME T52</t>
  </si>
  <si>
    <t>CAJA EMPALME T59</t>
  </si>
  <si>
    <t>CAJA EMPALME T60</t>
  </si>
  <si>
    <t> </t>
  </si>
  <si>
    <t>6.3 CABLE DE OPGW DERECHO</t>
  </si>
  <si>
    <t>7 APROVECHAMIENTO</t>
  </si>
  <si>
    <t>TORRES</t>
  </si>
  <si>
    <t>APROVECHAMIENTO SITIO</t>
  </si>
  <si>
    <t>Vano</t>
  </si>
  <si>
    <r>
      <t>VANO (</t>
    </r>
    <r>
      <rPr>
        <b/>
        <sz val="14"/>
        <rFont val="Arial"/>
        <family val="2"/>
      </rPr>
      <t xml:space="preserve"> +</t>
    </r>
    <r>
      <rPr>
        <b/>
        <sz val="8"/>
        <rFont val="Arial"/>
        <family val="2"/>
      </rPr>
      <t xml:space="preserve"> )</t>
    </r>
  </si>
  <si>
    <t>PODA</t>
  </si>
  <si>
    <t>SE REQUIERE VANO PARA ENERGIZAR</t>
  </si>
  <si>
    <t>OBSERVACION PARA ENERGIZAR</t>
  </si>
  <si>
    <t>OBSERVACIONES DEL AREA FORESTAL</t>
  </si>
  <si>
    <t>Pórtico San Felipe</t>
  </si>
  <si>
    <t>Pórtico PDO</t>
  </si>
  <si>
    <t>OBSERVACIONES DEL DÍA DE HOY</t>
  </si>
  <si>
    <t>ESTADO DEL TIEMPO</t>
  </si>
  <si>
    <t>CONDICIONES:</t>
  </si>
  <si>
    <t xml:space="preserve">Parcialmente nublado </t>
  </si>
  <si>
    <t>TEMPERATURA[°C]:</t>
  </si>
  <si>
    <t>33°</t>
  </si>
  <si>
    <t>LLUVIAS:</t>
  </si>
  <si>
    <t>HORAS</t>
  </si>
  <si>
    <t xml:space="preserve">SST: Validación documentación de personal, equipos, herramientas. Acompañamiento en campo. </t>
  </si>
  <si>
    <t xml:space="preserve">OBSERVACIONES PARA </t>
  </si>
  <si>
    <t>NOMBRE DE QUIEN HACE EL INFORME:</t>
  </si>
  <si>
    <t>REVISADO/APROBADO POR:</t>
  </si>
  <si>
    <t>SELECCIÓN</t>
  </si>
  <si>
    <t>EMPRESA</t>
  </si>
  <si>
    <t>INSTELEC SAS</t>
  </si>
  <si>
    <t>HMV INGENIEROS SAS</t>
  </si>
  <si>
    <t>NOMBRE</t>
  </si>
  <si>
    <t>FIRMA (magnética o física)</t>
  </si>
  <si>
    <t>FECHA</t>
  </si>
  <si>
    <t>p</t>
  </si>
  <si>
    <t>VACIADO HORMIGON, HOMOLOGA EL ARMADO DE PARRILLA</t>
  </si>
  <si>
    <t>NO APLICA PARA ZAPATA</t>
  </si>
  <si>
    <t>LLENO</t>
  </si>
  <si>
    <t>PR 5%</t>
  </si>
  <si>
    <t>RELLENO</t>
  </si>
  <si>
    <t>Z 25% y PR  25%</t>
  </si>
  <si>
    <t>LT 230 kV SAN FELIPE - PUERTA DE ORO  - INSTELEC SAS</t>
  </si>
  <si>
    <t>CONTRATISTA: INSTELEC SAS</t>
  </si>
  <si>
    <t>Diseño Mezcla=&gt;</t>
  </si>
  <si>
    <t>OBRA CIVIL - CIMENTACIÓN</t>
  </si>
  <si>
    <t>OBRAS DE PROTECCION</t>
  </si>
  <si>
    <t>REVISION PRUEBAS GENERAL</t>
  </si>
  <si>
    <t>PUESTA EN SERVICIO-PES</t>
  </si>
  <si>
    <t>INFORME FINAL</t>
  </si>
  <si>
    <t>APROVECHAMIENTO TORRES</t>
  </si>
  <si>
    <t>APROVECHAMIENTO VANO (ADELANTE)</t>
  </si>
  <si>
    <t>ACCESORIOS (DESVIADORES Y BALIZAS) (VANO ADELANTE)</t>
  </si>
  <si>
    <t>GESTION AMBIENTAL</t>
  </si>
  <si>
    <t>REPLANTEO y ACCESO</t>
  </si>
  <si>
    <t>SEGUIMIENTO DIARIO DE OBRA</t>
  </si>
  <si>
    <t>Cantidades planillas y protocolos</t>
  </si>
  <si>
    <t>Cantidades de almacen</t>
  </si>
  <si>
    <t>REPLANTEO</t>
  </si>
  <si>
    <t>PLANILLA APROBADA</t>
  </si>
  <si>
    <t>TRANSPORTE CIMENTACIONES</t>
  </si>
  <si>
    <t>INSTALACION DE PILOTES</t>
  </si>
  <si>
    <t>ACERO DE REFUERZO</t>
  </si>
  <si>
    <t>NIVELACION</t>
  </si>
  <si>
    <t>VACIADO HORMIGON (CONCRETO)</t>
  </si>
  <si>
    <t>SISTEMA PUESTA A TIERRA (BASE)</t>
  </si>
  <si>
    <t>AVANCE CIMENTACIÓN</t>
  </si>
  <si>
    <t>SPT - MODULOS</t>
  </si>
  <si>
    <t>AVANCE  OBRA CIVIL</t>
  </si>
  <si>
    <t>AVANCE  MONTAJE</t>
  </si>
  <si>
    <t>LONGITUD</t>
  </si>
  <si>
    <t>TRANSPORTE TENDIDO</t>
  </si>
  <si>
    <t>TENDIDO DE CABLE CONDUCTOR</t>
  </si>
  <si>
    <t>AVANCE CABLE CONDUCTOR</t>
  </si>
  <si>
    <t>FIBRA OPTICA IZQUIERDA</t>
  </si>
  <si>
    <t>AVANCE CABLE DE GUARDA FO</t>
  </si>
  <si>
    <t>FIBRA OPTICA DERECHA</t>
  </si>
  <si>
    <t>AVANCE CABLE DE GUARDA CONVENCIONAL</t>
  </si>
  <si>
    <t>AVANCE TENDIDO</t>
  </si>
  <si>
    <t>OBRAS COMPLEMENTARIAS</t>
  </si>
  <si>
    <t>AVANCE  GESTION AMBIENTAL</t>
  </si>
  <si>
    <t>AVANCE  REPLANTEO y ACCESO</t>
  </si>
  <si>
    <t>NUMERO</t>
  </si>
  <si>
    <t>TIRO TENDIDO</t>
  </si>
  <si>
    <t>TIPO CIMENTACION</t>
  </si>
  <si>
    <t>TIPO DE</t>
  </si>
  <si>
    <t>PESO ESTRUC.</t>
  </si>
  <si>
    <t>CUADRILLA</t>
  </si>
  <si>
    <t>(T F) TIPO DE FUNDACION - CONTRATO (INGENIERIA)</t>
  </si>
  <si>
    <t>TIPO ACCESO</t>
  </si>
  <si>
    <t>(T F) TIPO DE FUNDACION - CONSTRUIDA</t>
  </si>
  <si>
    <t>CIMENTACIONES</t>
  </si>
  <si>
    <t>Acero Kg</t>
  </si>
  <si>
    <t>Parrilla kg</t>
  </si>
  <si>
    <t>Concreto m3</t>
  </si>
  <si>
    <t>Solado m3</t>
  </si>
  <si>
    <t>Microp ml</t>
  </si>
  <si>
    <t>Relleno m3</t>
  </si>
  <si>
    <t>Excav m3</t>
  </si>
  <si>
    <t>Concreto 3000 psi m3</t>
  </si>
  <si>
    <t>Cemento Concreto 3000 psi</t>
  </si>
  <si>
    <t>Arena Concreto 3000 psi</t>
  </si>
  <si>
    <t>Grava Concreto 3000 psi</t>
  </si>
  <si>
    <t>Cemento Equivalente Conc. 3000 psi</t>
  </si>
  <si>
    <t>Arena Equivalente Conc. 3000 psi</t>
  </si>
  <si>
    <t>Grava Equivalente Conc. 3000 psi</t>
  </si>
  <si>
    <t>Cemento Concreto 4000 psi</t>
  </si>
  <si>
    <t>Arena Concreto 4000 psi</t>
  </si>
  <si>
    <t>Grava Concreto 4000 psi</t>
  </si>
  <si>
    <t>Cemento Equivalente Conc. 4000 psi</t>
  </si>
  <si>
    <t>Arena Equivalente Conc. 4000 psi</t>
  </si>
  <si>
    <t>Grava Equivalente Conc. 4000 psi</t>
  </si>
  <si>
    <t>Cemento Concreto 1500 psi</t>
  </si>
  <si>
    <t>Arena Concreto 1500 psi</t>
  </si>
  <si>
    <t>Grava Concreto 1500 psi</t>
  </si>
  <si>
    <t>Cemento Equivalente Conc. 1500 psi</t>
  </si>
  <si>
    <t>Arena Equivalente Conc. 1500 psi</t>
  </si>
  <si>
    <t>Grava Equivalente Conc. 1500 psi</t>
  </si>
  <si>
    <t>Barras MP</t>
  </si>
  <si>
    <t>Liberación Arqueologica</t>
  </si>
  <si>
    <t>Restricción para</t>
  </si>
  <si>
    <t>Observaciones</t>
  </si>
  <si>
    <t>RESUMEN REPLANTEO</t>
  </si>
  <si>
    <t>Acta No.</t>
  </si>
  <si>
    <t>Fecha</t>
  </si>
  <si>
    <t>PARA EXCAVACIÓN</t>
  </si>
  <si>
    <t>MATERIALES Y ESTRUCTURAS DE OBRA CIVIL</t>
  </si>
  <si>
    <t>Porcentaje</t>
  </si>
  <si>
    <t>OK
CONCRETO</t>
  </si>
  <si>
    <t>ARMADO</t>
  </si>
  <si>
    <t>Verticalidad y torsión</t>
  </si>
  <si>
    <t>RECIBIDA x INSTELEC SUPERVISIÓN</t>
  </si>
  <si>
    <t>ENTREGA a WSP</t>
  </si>
  <si>
    <t xml:space="preserve"> LINEAL</t>
  </si>
  <si>
    <t>TRANSPORTE PARA LOS TENDIDOS DE CONDUCTOR Y GUARDAS</t>
  </si>
  <si>
    <t>TCC PROTECCIONES EN CRUCES</t>
  </si>
  <si>
    <t>TCC VESTIDA</t>
  </si>
  <si>
    <t>TCC RIEGA MANILA</t>
  </si>
  <si>
    <t>TCC RIEGA GUAYA</t>
  </si>
  <si>
    <t>TCC C1-FASE 1</t>
  </si>
  <si>
    <t>TCC C1-FASE 2</t>
  </si>
  <si>
    <t>TCC C1-FASE 3</t>
  </si>
  <si>
    <t>TCC C2-FASE 1</t>
  </si>
  <si>
    <t>TCC C2-FASE 2</t>
  </si>
  <si>
    <t>TCC C2-FASE 3</t>
  </si>
  <si>
    <t>TCC INSTALACION DE PUENTES Y GRAPADO</t>
  </si>
  <si>
    <t>TCC AMARRE-GRAPADO-REGULACIÓN</t>
  </si>
  <si>
    <t>TGFO REVISION y ENTREGA</t>
  </si>
  <si>
    <t>kilómetros</t>
  </si>
  <si>
    <t>TGFO VESTIDA</t>
  </si>
  <si>
    <t>TGFO RIEGA DE MANILA</t>
  </si>
  <si>
    <t>TGFO RIEGA DE GUAYA</t>
  </si>
  <si>
    <t>TGFO RIEGA DEL CABLE OPGW</t>
  </si>
  <si>
    <t>TGFO AMARRE-GRAPADO-REGULACIÓN</t>
  </si>
  <si>
    <t>TGFO INSTALACION ACCESORIOS</t>
  </si>
  <si>
    <t>TGCONV VESTIDA</t>
  </si>
  <si>
    <t>TGCONV RIEGA DE MANILA</t>
  </si>
  <si>
    <t>TGCONV RIEGA DE GUAYA</t>
  </si>
  <si>
    <t>TGCONV RIEGA DEL CABLE OPGW</t>
  </si>
  <si>
    <t>TGCONV AMARRE-GRAPADO-REGULACIÓN</t>
  </si>
  <si>
    <t>TGCONV INSTALACION ACCESORIOS</t>
  </si>
  <si>
    <t>TGCONV REVISION y ENTREGA</t>
  </si>
  <si>
    <t>DEFINICION</t>
  </si>
  <si>
    <t>EJECUCION</t>
  </si>
  <si>
    <t>INVENTARIO</t>
  </si>
  <si>
    <t>VERIFICACION CUERPOS DE AGUA</t>
  </si>
  <si>
    <t>PROSPECCION ARQUEOLOGICA</t>
  </si>
  <si>
    <t>ADECUACION ACCESOS</t>
  </si>
  <si>
    <t>AHUYENTAMIENTO DE ESPECIES</t>
  </si>
  <si>
    <t>APROVECHAMIENTO VANO ( + )</t>
  </si>
  <si>
    <t>MONITOREO ARQUEOLOGICO</t>
  </si>
  <si>
    <t>MONITOREO CAMPO</t>
  </si>
  <si>
    <t>REPLANTEO DE SITIO TORRE</t>
  </si>
  <si>
    <t>INFORME REPLANTEO</t>
  </si>
  <si>
    <t>PLAN DE ACCESO</t>
  </si>
  <si>
    <t>APROBACION REPLANTEO y PLAN ACCESO</t>
  </si>
  <si>
    <t>AVANCE TENDIDO CONDUCTOR</t>
  </si>
  <si>
    <t>PINTURA PATAS</t>
  </si>
  <si>
    <t>MEDICION SPT</t>
  </si>
  <si>
    <t>TONELADAS</t>
  </si>
  <si>
    <t>OBRA 
CIVIL</t>
  </si>
  <si>
    <t>P: Pre
M: MONTAJE</t>
  </si>
  <si>
    <t>bulto 50kg</t>
  </si>
  <si>
    <t>m3</t>
  </si>
  <si>
    <t>ml</t>
  </si>
  <si>
    <t>Monitoreo</t>
  </si>
  <si>
    <t>Estado</t>
  </si>
  <si>
    <t>Construcción</t>
  </si>
  <si>
    <t>Avance</t>
  </si>
  <si>
    <t>Facturación</t>
  </si>
  <si>
    <t>Acta</t>
  </si>
  <si>
    <t>Fecha ini</t>
  </si>
  <si>
    <t>Fecha fin</t>
  </si>
  <si>
    <t>Inicio</t>
  </si>
  <si>
    <t>Terminación</t>
  </si>
  <si>
    <t>CUMPLE ENSAYO</t>
  </si>
  <si>
    <t>VANO [m]</t>
  </si>
  <si>
    <t>km</t>
  </si>
  <si>
    <t>Avance - Placas</t>
  </si>
  <si>
    <t>Realizados</t>
  </si>
  <si>
    <t>Final</t>
  </si>
  <si>
    <t>promedio condcutor tendido</t>
  </si>
  <si>
    <t>FECHA INICIO</t>
  </si>
  <si>
    <t>AVANCE</t>
  </si>
  <si>
    <t>FECHA FINAL</t>
  </si>
  <si>
    <t>Portico</t>
  </si>
  <si>
    <t>Pórtico</t>
  </si>
  <si>
    <t>TEND 4</t>
  </si>
  <si>
    <t>N/A</t>
  </si>
  <si>
    <t>HE</t>
  </si>
  <si>
    <t>INST</t>
  </si>
  <si>
    <t>Z</t>
  </si>
  <si>
    <t>HELICOIDALES</t>
  </si>
  <si>
    <t>SI</t>
  </si>
  <si>
    <t>NO</t>
  </si>
  <si>
    <t>10/110/25</t>
  </si>
  <si>
    <t>20/20/25</t>
  </si>
  <si>
    <t>200/20/25</t>
  </si>
  <si>
    <t>03/12/2024
3/02/2025</t>
  </si>
  <si>
    <t>Cruce con vía primaria Mariquita - Ibagué, cruce con  MEDIA TENSIÓN 34.5kV, cruce de línea MEDIA TENSIÓN 13.2kV</t>
  </si>
  <si>
    <t/>
  </si>
  <si>
    <t>Cruce con línea de 13,2 kV, poste 1.44m a eje de línea</t>
  </si>
  <si>
    <t>CAMBIO ANLA</t>
  </si>
  <si>
    <t>SH</t>
  </si>
  <si>
    <t>HG</t>
  </si>
  <si>
    <t>Cruce con línea de 13,2 kV, poste 6.64m a eje de línea</t>
  </si>
  <si>
    <t>TEND 1</t>
  </si>
  <si>
    <t>MULAR</t>
  </si>
  <si>
    <t xml:space="preserve"> TECNICA</t>
  </si>
  <si>
    <t>TECNICA</t>
  </si>
  <si>
    <t>ARQUEOLOGIA / TECNICA</t>
  </si>
  <si>
    <t>TEND 2</t>
  </si>
  <si>
    <t>IMPOSICION</t>
  </si>
  <si>
    <t>9/9/25.</t>
  </si>
  <si>
    <t>Cruce con vía terciaria</t>
  </si>
  <si>
    <t>P CELCIA</t>
  </si>
  <si>
    <t>cruce con línea de 13,2 kV</t>
  </si>
  <si>
    <t>3/12/2024
11/01/2025</t>
  </si>
  <si>
    <t>Cruce con vía, cruce con línea de 13,2 kV</t>
  </si>
  <si>
    <t>23/01/025</t>
  </si>
  <si>
    <t>5/12/2024
13/01/2025</t>
  </si>
  <si>
    <t>Cruce con línea de 13,2 kV, poste 5.49m a eje de lin</t>
  </si>
  <si>
    <t>P VIA</t>
  </si>
  <si>
    <t> Cruce con vía terciaria</t>
  </si>
  <si>
    <t>AXI</t>
  </si>
  <si>
    <t>Cruce con línea de 13,2 kV  </t>
  </si>
  <si>
    <t>15-8-225</t>
  </si>
  <si>
    <t>TEND 3</t>
  </si>
  <si>
    <t>27/9/225</t>
  </si>
  <si>
    <t>22/10/10/25</t>
  </si>
  <si>
    <t>174/9/25</t>
  </si>
  <si>
    <t>CAMBIO ANLA / TECNICA</t>
  </si>
  <si>
    <t>Cruce con vía y con línea de 13,2 kV</t>
  </si>
  <si>
    <t>Cruce con línea de 13,2 kV. Cruce con Río Magdalena</t>
  </si>
  <si>
    <t>330/10/25</t>
  </si>
  <si>
    <t>T066 Pórtico PDO</t>
  </si>
  <si>
    <t>18/10/025</t>
  </si>
  <si>
    <t>EJECUTADAS</t>
  </si>
  <si>
    <t>AVANCE GENERAL</t>
  </si>
  <si>
    <t>TERMINADAS</t>
  </si>
  <si>
    <t>Producidas</t>
  </si>
  <si>
    <t>FACTURADAS</t>
  </si>
  <si>
    <t>PEND. X FACT</t>
  </si>
  <si>
    <t>1Q</t>
  </si>
  <si>
    <t>2Q</t>
  </si>
  <si>
    <t>MES</t>
  </si>
  <si>
    <t>Producidas 1Q</t>
  </si>
  <si>
    <t>Producidas 2Q</t>
  </si>
  <si>
    <t>Producidas Mes</t>
  </si>
  <si>
    <t>1Q kms</t>
  </si>
  <si>
    <t>2Q kms</t>
  </si>
  <si>
    <t>Total kms</t>
  </si>
  <si>
    <t>kms Producidos</t>
  </si>
  <si>
    <t>kms Facturados</t>
  </si>
  <si>
    <t>AVANCE PERIODICO MES</t>
  </si>
  <si>
    <t>PER.</t>
  </si>
  <si>
    <t>TOTAL</t>
  </si>
  <si>
    <t>INTERVENIDAS</t>
  </si>
  <si>
    <t>Intervenidas</t>
  </si>
  <si>
    <t>Intervenidas 1Q</t>
  </si>
  <si>
    <t>Intervenidas 2Q</t>
  </si>
  <si>
    <t>Intervenidas Mes</t>
  </si>
  <si>
    <t>SEMAFORO SOCIO - PREDIAL</t>
  </si>
  <si>
    <t>DEPARTA MENTO</t>
  </si>
  <si>
    <t>MUNICIPIO</t>
  </si>
  <si>
    <t>UNIDAD TERRITORIAL</t>
  </si>
  <si>
    <t>PTE. JAC</t>
  </si>
  <si>
    <t>PROPIETARIO</t>
  </si>
  <si>
    <t>TELEFONO</t>
  </si>
  <si>
    <t>PREDIO</t>
  </si>
  <si>
    <t>PIPC - MUNICIPIO</t>
  </si>
  <si>
    <t>PIPC - UNIDAD TERRITORIAL</t>
  </si>
  <si>
    <t>ACTAS INICIALES</t>
  </si>
  <si>
    <t>LIBERACION PREDIAL PDO</t>
  </si>
  <si>
    <t>CONTRATACION - MONC</t>
  </si>
  <si>
    <t>SEMÁFORO LIBERACION - SOCIAL</t>
  </si>
  <si>
    <t xml:space="preserve">OBSERVACIONES </t>
  </si>
  <si>
    <t>Actas de vecindad</t>
  </si>
  <si>
    <t xml:space="preserve">Acta  Acceso  comunitario </t>
  </si>
  <si>
    <t>Autorizacion Propietario</t>
  </si>
  <si>
    <t>Acta Acceso privado</t>
  </si>
  <si>
    <t>TOLIMA</t>
  </si>
  <si>
    <t>ARMERO GUAYABAL</t>
  </si>
  <si>
    <t>SUBESTACION</t>
  </si>
  <si>
    <t>N-A</t>
  </si>
  <si>
    <t>SUB ESTACION SAN FELIPE</t>
  </si>
  <si>
    <t>INTERCONEXION ELECTRICA S.A. E.S.P</t>
  </si>
  <si>
    <t>-</t>
  </si>
  <si>
    <t>CORRREG. SAN FELIPE</t>
  </si>
  <si>
    <t>ALBERTO REBOLLEDO</t>
  </si>
  <si>
    <t>LOS OLIVOS</t>
  </si>
  <si>
    <t>NA</t>
  </si>
  <si>
    <t>LA LORENA</t>
  </si>
  <si>
    <t>HENRY ESCOBAR (REP. LEGAL EMPRESA PROPIETARIA)</t>
  </si>
  <si>
    <t>EL AJICERO</t>
  </si>
  <si>
    <t>MARTA REINA (SECRETARIA DEL PROPIETARIO)</t>
  </si>
  <si>
    <t xml:space="preserve">ROBINSON AGREGADO </t>
  </si>
  <si>
    <t xml:space="preserve">ALVARO VELANDIA (SOBRINO Y VOCERO DE LA PROPIETARIA - FIDEICOMISARIO)                       NORBEY AGREGADO </t>
  </si>
  <si>
    <t xml:space="preserve"> 3115944540                                                                                                                             3212739151</t>
  </si>
  <si>
    <t>BAJO CAMAGUAY</t>
  </si>
  <si>
    <t>VEREDA EL HATO</t>
  </si>
  <si>
    <t xml:space="preserve">ESAÚ POLANÍA FIERRO </t>
  </si>
  <si>
    <t xml:space="preserve">3202302488 </t>
  </si>
  <si>
    <t>EL GRAN CHAPARRAL</t>
  </si>
  <si>
    <t xml:space="preserve">GERMAN HOYOS PROPIETARIO / NESTOR AGUIRRE AGREGADO </t>
  </si>
  <si>
    <t xml:space="preserve">3112754742    3204158925 </t>
  </si>
  <si>
    <t>LOTE 14</t>
  </si>
  <si>
    <t>OK</t>
  </si>
  <si>
    <t>LOTE 1</t>
  </si>
  <si>
    <t>LOTE 11</t>
  </si>
  <si>
    <t>JORGE MARIO PATIÑO PUERTA</t>
  </si>
  <si>
    <t>3122264191</t>
  </si>
  <si>
    <t>LOTE 4</t>
  </si>
  <si>
    <t xml:space="preserve">YOMEL (COPROPIETARIO) </t>
  </si>
  <si>
    <t>3104923383</t>
  </si>
  <si>
    <t>LOTE 2</t>
  </si>
  <si>
    <t xml:space="preserve">MARIANNE HALBLAUD (PROPIETARIA) </t>
  </si>
  <si>
    <t>3112570877</t>
  </si>
  <si>
    <t>LOTE 1 EL TAMARINDO</t>
  </si>
  <si>
    <t xml:space="preserve">MARIANNE HALBLAUD (HIJA Y VOCERA DE LA PROPIETARIA) </t>
  </si>
  <si>
    <t>HATO SAN FRANCISCO</t>
  </si>
  <si>
    <t>JAIME CRUZ (ESPOSO DE PROPIETARIA Y VOCERO)  -                                                                              JORGE MARTINEZ AGREGADO</t>
  </si>
  <si>
    <t>3102220727</t>
  </si>
  <si>
    <t>LA DANIELA</t>
  </si>
  <si>
    <t xml:space="preserve">HECTOR DARIO LIZARAZO (REP. LEGAL DE PROPIETARIA) </t>
  </si>
  <si>
    <t>3208494367</t>
  </si>
  <si>
    <t xml:space="preserve">JULIAN JIMENEZ (ESPOSO DE LA PROPIETARIA Y VOCERO)  / JHONNY GONZALEZ </t>
  </si>
  <si>
    <t xml:space="preserve">3208563240   3504179987 </t>
  </si>
  <si>
    <t>EL CORTIJO</t>
  </si>
  <si>
    <t xml:space="preserve">JAVIER GRAJALES (APODERADO DEL PROPIETARIO)  /                                                                ARMANDO LOZADA (AGREGADO) </t>
  </si>
  <si>
    <t>3104861414   3155037486</t>
  </si>
  <si>
    <t>LA LAGUNA</t>
  </si>
  <si>
    <t xml:space="preserve">JOSE HERNANDO SERNA (PROPIETARIO)  /LUIS (AGREGADO) </t>
  </si>
  <si>
    <t xml:space="preserve">3148752911  3212805733 Y 3105583503 </t>
  </si>
  <si>
    <t>SAN ANDRES</t>
  </si>
  <si>
    <t xml:space="preserve">JOSÉ ARAGÓN (COPROPIETARIO)  / ROCIO DIAZ (COPROPIETRIA)  /                               JOSÉ DANIEL ARAGÓN (COPROPIETARIO)  / ANDRES ARAGÓN (COPROPIETARIO) </t>
  </si>
  <si>
    <t xml:space="preserve">3158976684     3152489201    3183347462   3167412239 </t>
  </si>
  <si>
    <t>LA PROVIDENCIA</t>
  </si>
  <si>
    <t xml:space="preserve">GUILLERMO MURCIA (PROPIETARIO) </t>
  </si>
  <si>
    <t>3222501272</t>
  </si>
  <si>
    <t>LA ROMELIA</t>
  </si>
  <si>
    <t xml:space="preserve">MANUEL ANTONIO FRANCO (PROPIETARIO INSCRITO)  /                                                      DIDIER URREGO (AGREGADO) </t>
  </si>
  <si>
    <t>3014800084   3103320568</t>
  </si>
  <si>
    <t>EL RUBI</t>
  </si>
  <si>
    <t>MANUEL SALVADOR (AGEGADO)</t>
  </si>
  <si>
    <t xml:space="preserve"> 3162385855</t>
  </si>
  <si>
    <t>SANTAMARIA</t>
  </si>
  <si>
    <t xml:space="preserve">JOSÉ DIAZ (PROPIETARIO) / GILBERTO VARGAS (AGREGADO) </t>
  </si>
  <si>
    <t>3152448008 - 6082651464     3134870341</t>
  </si>
  <si>
    <t>HACIENDA CARDONAL</t>
  </si>
  <si>
    <t xml:space="preserve">MAURICIO MARULANDA (PROPIETARIO)  / CAMPO ELIAS GUZMAN (AGREGADO) </t>
  </si>
  <si>
    <t xml:space="preserve">3153317655   3113898944  </t>
  </si>
  <si>
    <t>LA ESPERANZA</t>
  </si>
  <si>
    <t>BARANDILLAS LOTE  1</t>
  </si>
  <si>
    <t>HONDA</t>
  </si>
  <si>
    <t>VEREDA BREMEN</t>
  </si>
  <si>
    <t>MARIA BETTY CARDOSO LOPEZ</t>
  </si>
  <si>
    <t>3123614179</t>
  </si>
  <si>
    <t>SAMARIA</t>
  </si>
  <si>
    <t>GUSTAVO NAVAS (PROPIETARIO INSCRITO)  /                                                                        LUIS CARLOS GARCIA (POSEEDOR)</t>
  </si>
  <si>
    <t>3105855445   3108609190</t>
  </si>
  <si>
    <t>FILADELFIA</t>
  </si>
  <si>
    <t>VEREDA MENDEZ</t>
  </si>
  <si>
    <t xml:space="preserve">LUIS VARGAS (PROPIETARIO) /                      ROSO URUEÑA (AGREGADO) </t>
  </si>
  <si>
    <t>3103030364   3503757071</t>
  </si>
  <si>
    <t>LA VEGA</t>
  </si>
  <si>
    <t>SANTA SOFÍA</t>
  </si>
  <si>
    <t xml:space="preserve">HECTOR GONZALEZ (PROPIETARIO)   / JOHAN OTALORA (AGREGADO) </t>
  </si>
  <si>
    <t>3108223919   3208272266</t>
  </si>
  <si>
    <t>SAN PEDRITO</t>
  </si>
  <si>
    <t>EL DESCANSO</t>
  </si>
  <si>
    <t>CUNDINAMARCA</t>
  </si>
  <si>
    <t>GUADUAS</t>
  </si>
  <si>
    <t>SAN JUAN DE REMOLINO</t>
  </si>
  <si>
    <t>???</t>
  </si>
  <si>
    <t>LOTE SN 10</t>
  </si>
  <si>
    <t>LOTE SN 11</t>
  </si>
  <si>
    <t>CHAGUANI</t>
  </si>
  <si>
    <t>PUERTO CHAGUANI</t>
  </si>
  <si>
    <t>SUB ESTACION  PDO</t>
  </si>
  <si>
    <t>SEMAFORO SOCIO-AMBIENTAL</t>
  </si>
  <si>
    <t>SEMÁFORO LIBERACION - AMBIENTAL</t>
  </si>
  <si>
    <t>APROV. FORESTAL VANO</t>
  </si>
  <si>
    <t>RESCATE ARQUELOGICO</t>
  </si>
  <si>
    <t>AHUYENTMIENTO DE ESPECIES</t>
  </si>
  <si>
    <t>APROV. FORESTAL SITIO DE TORRE</t>
  </si>
  <si>
    <t>ARQUEOLOGIA POLIGONOS / PROSPECCIÓN</t>
  </si>
  <si>
    <t>ARQUEOLOGIA TORRE</t>
  </si>
  <si>
    <t>CAMBIO MENOR L.A.</t>
  </si>
  <si>
    <t>ADECUACION DE ACCESOS</t>
  </si>
  <si>
    <t>VERDA EL HATO</t>
  </si>
  <si>
    <t>Horas lluvia</t>
  </si>
  <si>
    <t xml:space="preserve">Inicio </t>
  </si>
  <si>
    <t>Fin</t>
  </si>
  <si>
    <t>Duracion (h)</t>
  </si>
  <si>
    <t>Pórtico SE San Felipe</t>
  </si>
  <si>
    <t>Pórtico SE PDO</t>
  </si>
  <si>
    <t>TOTAL FECHA</t>
  </si>
  <si>
    <t>REPORTE SEMANAL DE LLUVIAS</t>
  </si>
  <si>
    <t>REGISTRO HORARIO DE LLUVIAS</t>
  </si>
  <si>
    <t>LINEA DE TRANSMISIÓN A 230kV SAN FELIPE - PUERTA DE ORO</t>
  </si>
  <si>
    <t xml:space="preserve">CONTRATO No.  </t>
  </si>
  <si>
    <t>INFORME No.:</t>
  </si>
  <si>
    <t>SEMANAL</t>
  </si>
  <si>
    <t>CONTRATISTA:</t>
  </si>
  <si>
    <t>PERIODO DEL:</t>
  </si>
  <si>
    <t>DEL 03 DE MAR. AL 9 DE MAR. 2025</t>
  </si>
  <si>
    <t>SEMANA No.:</t>
  </si>
  <si>
    <t>SEMANA</t>
  </si>
  <si>
    <t>INTENSIDAD</t>
  </si>
  <si>
    <t>JORNADA</t>
  </si>
  <si>
    <t>DIA</t>
  </si>
  <si>
    <t>ALMUERZ.</t>
  </si>
  <si>
    <t>Lunes</t>
  </si>
  <si>
    <t>CONVENCIONES</t>
  </si>
  <si>
    <t>SIN LLUVIAS</t>
  </si>
  <si>
    <t>Martes</t>
  </si>
  <si>
    <t>Miércoles</t>
  </si>
  <si>
    <t>LLUVIA LEVE</t>
  </si>
  <si>
    <t>Jueves</t>
  </si>
  <si>
    <t>Viernes</t>
  </si>
  <si>
    <t>LLUVIA FUERTE</t>
  </si>
  <si>
    <t>Sábado</t>
  </si>
  <si>
    <t>Domingo</t>
  </si>
  <si>
    <t>LLUVIA + TORMENTA</t>
  </si>
  <si>
    <t xml:space="preserve">TOTAL HORAS LLUVIA SEMANA: </t>
  </si>
  <si>
    <t>% HORAS LLUVIA EN LA SEMANA:</t>
  </si>
  <si>
    <t>FRENTES DE OBRA:</t>
  </si>
  <si>
    <t>OBSERVACIONES:</t>
  </si>
  <si>
    <t xml:space="preserve">Afectaciones frente T5 </t>
  </si>
  <si>
    <t>TERMINADA</t>
  </si>
  <si>
    <t>EJECUT</t>
  </si>
  <si>
    <t>EJECUT %</t>
  </si>
  <si>
    <t>OPGW IZQ</t>
  </si>
  <si>
    <t>OPGW DER</t>
  </si>
  <si>
    <t>Tower</t>
  </si>
  <si>
    <t>TRAMO 
TEND</t>
  </si>
  <si>
    <t>VANO
(m)</t>
  </si>
  <si>
    <t>Type transport</t>
  </si>
  <si>
    <t>Foundation</t>
  </si>
  <si>
    <t>PATA A</t>
  </si>
  <si>
    <t>PATA B</t>
  </si>
  <si>
    <t>PATA C</t>
  </si>
  <si>
    <t>PATA D</t>
  </si>
  <si>
    <t>EJECUTOR CIVIL</t>
  </si>
  <si>
    <t>Type</t>
  </si>
  <si>
    <t>PLATINAS</t>
  </si>
  <si>
    <t>CONCRETO</t>
  </si>
  <si>
    <t>COMPACTACION</t>
  </si>
  <si>
    <t>% 
CIVIL</t>
  </si>
  <si>
    <t>% 
SPT</t>
  </si>
  <si>
    <t>% 
selecc structure</t>
  </si>
  <si>
    <t>weight
(kg)</t>
  </si>
  <si>
    <t>Cuadrilla
Montaje</t>
  </si>
  <si>
    <t>% 
Transport</t>
  </si>
  <si>
    <t>%
prearma</t>
  </si>
  <si>
    <t>% 
mounting</t>
  </si>
  <si>
    <t>% 
Review 
structure</t>
  </si>
  <si>
    <t>Verticality Torsion</t>
  </si>
  <si>
    <t>Received by INSTELEC supervision</t>
  </si>
  <si>
    <t>Reception WSP</t>
  </si>
  <si>
    <t>Program Reception date</t>
  </si>
  <si>
    <t>Crossing of line</t>
  </si>
  <si>
    <t>OPGW</t>
  </si>
  <si>
    <t>VESTIDA 
ACAR</t>
  </si>
  <si>
    <t>VESTIDA 
OPGW 
IZQ</t>
  </si>
  <si>
    <t>VESTIDA 
OPGW 
DER</t>
  </si>
  <si>
    <t>RIEGA F1</t>
  </si>
  <si>
    <t>RIEGA F2</t>
  </si>
  <si>
    <t>RIEGA F3</t>
  </si>
  <si>
    <t>CAJAS DE OPGW</t>
  </si>
  <si>
    <t>X</t>
  </si>
  <si>
    <t>Via - 34,5kV - F.O. - 13,2kV</t>
  </si>
  <si>
    <t>13,2kV</t>
  </si>
  <si>
    <t>TRACTOR</t>
  </si>
  <si>
    <t>Via Mendez</t>
  </si>
  <si>
    <t>2-AGO'</t>
  </si>
  <si>
    <t>YA</t>
  </si>
  <si>
    <t>5-AGO'</t>
  </si>
  <si>
    <t>TRAMO</t>
  </si>
  <si>
    <t>TEND 0</t>
  </si>
  <si>
    <t>advance</t>
  </si>
  <si>
    <t>FEM</t>
  </si>
  <si>
    <t>CHINA</t>
  </si>
  <si>
    <t>PRUEBA BRAZO</t>
  </si>
  <si>
    <t>VIA</t>
  </si>
  <si>
    <t>HOCHIMIN  LÍNEA DE TRANSMISIÓN SAN FELIPE - POD 230KV</t>
  </si>
  <si>
    <t>TIRO
004</t>
  </si>
  <si>
    <t xml:space="preserve">HAY </t>
  </si>
  <si>
    <t>FALTA</t>
  </si>
  <si>
    <t>L</t>
  </si>
  <si>
    <t xml:space="preserve">TORRE </t>
  </si>
  <si>
    <t>CIMENTACION</t>
  </si>
  <si>
    <t>EXCAVACION</t>
  </si>
  <si>
    <t>INSTALACIÓN DE HELICOIDALES</t>
  </si>
  <si>
    <t>ARMADO DE HIERRO</t>
  </si>
  <si>
    <t>VACIADO DE CONCRETO</t>
  </si>
  <si>
    <t xml:space="preserve">SPT MODULOS </t>
  </si>
  <si>
    <t>SELECCIÓN DE ESTRUCTURA</t>
  </si>
  <si>
    <t>TRASLADO A CAMPO</t>
  </si>
  <si>
    <t>PREARAMADO</t>
  </si>
  <si>
    <t>VERTICALIDAD TORSION</t>
  </si>
  <si>
    <t>RECIBE WSP</t>
  </si>
  <si>
    <t>VESTIDA CONDUCTOR</t>
  </si>
  <si>
    <t>TENDIDO CONDUCTOR</t>
  </si>
  <si>
    <t>REGULACIÓN CONDUCTOR</t>
  </si>
  <si>
    <t>VESTIDA OPGW IZQUIERDA</t>
  </si>
  <si>
    <t>TENDIDO OPGW  IZQUIERDO</t>
  </si>
  <si>
    <t xml:space="preserve">REGULACIÓN OPGW IZQUIERDO </t>
  </si>
  <si>
    <t>ACCESORIOS OPGW IZQUIERDO</t>
  </si>
  <si>
    <t>VESTIDA OPGW DERECHA</t>
  </si>
  <si>
    <t>TENDIDO OPGW  DERECHO</t>
  </si>
  <si>
    <t>REGULACIÓN OPGW DERECHO</t>
  </si>
  <si>
    <t>ACCESORIOS OPGW DERECHO</t>
  </si>
  <si>
    <t>TIRO
001</t>
  </si>
  <si>
    <t>MANU</t>
  </si>
  <si>
    <t>TIRO 
002</t>
  </si>
  <si>
    <t>TIRO 
003</t>
  </si>
  <si>
    <t>PROYECTO: SABANALARGA - BOLIVAR 500kV</t>
  </si>
  <si>
    <t>ACTIVIDAD: REPLANTEO</t>
  </si>
  <si>
    <t>Fecha ejecutado</t>
  </si>
  <si>
    <t>Ejecutado</t>
  </si>
  <si>
    <t>observaciones ejecutado</t>
  </si>
  <si>
    <t>Fecha programación</t>
  </si>
  <si>
    <t>Actividad programada</t>
  </si>
  <si>
    <t>OBS AMBIENTAL</t>
  </si>
  <si>
    <t>x</t>
  </si>
  <si>
    <t>REG GEODESICA, T1,3,4, Toma puntos al portico SE Sabana</t>
  </si>
  <si>
    <t>REG GEODESICA, 
Sitios T1,3,4, 
Toma puntos al portico SE Sabana</t>
  </si>
  <si>
    <t>Sin observacion de comunidad o propietarios</t>
  </si>
  <si>
    <t>T2,5,5A,7,8,9</t>
  </si>
  <si>
    <t>sitios T2, 5,5A,7,8,10,11, 
Cruces de linea T5 - T5A</t>
  </si>
  <si>
    <t>T9 se reprograma para el día siguiente.
T10 se nos presenta un trabajador del predio consulta que actividad realizamos y se retira.</t>
  </si>
  <si>
    <t>T9, 19,20,21,22,23</t>
  </si>
  <si>
    <t>T9  ,  19, 20, 21 , 22</t>
  </si>
  <si>
    <t>T9 no se pudo ingresar por el acceso licenciado, personal de la finca nos indica que la torre no corresponde al predio de las tores T10, T11(se reporta a gestion predial) y adicional en vano atras T10 se evidencia vegetación que imposibilita el acceso, 
Para el ingreso a T9 el propietario T8 quien cubre hasta la T9 nos permite el ingreso 
Nota: pendiene evaluar el acceso.</t>
  </si>
  <si>
    <t>T23, 26, 27, 28, 29 , 30 , 31, 32</t>
  </si>
  <si>
    <t>T23, T26, T27 y T28.</t>
  </si>
  <si>
    <t>T26 encontramos el "Mojon" (un tronco en madera ya podrido). Pero las coordenadas estaba dando muy bien, se colocó el nuevo mojon. 
Demas torres no hubo novedad.</t>
  </si>
  <si>
    <t>T29 a T36.</t>
  </si>
  <si>
    <t>T29, 30, 31, 32, 33, 34</t>
  </si>
  <si>
    <t>Sin observacion de propietarios o comunidad.</t>
  </si>
  <si>
    <t>T35 - T42</t>
  </si>
  <si>
    <t>T35 , T36 , T37, T38, T39, T40, T41</t>
  </si>
  <si>
    <t>T42 a T47</t>
  </si>
  <si>
    <t>T42 , T43, T44 , T45</t>
  </si>
  <si>
    <t>T42 y T43 sin observacio,
T44 tenía un desplazamiento de 35 cm, movimos el mojon al lugar que correspondía... 
T45 tenía un desplazamiento  de  20cm,  movimos el mojon al lugar que correspondía... 
Lluvias en la zona desde las 12:30h</t>
  </si>
  <si>
    <t>T46 a T53</t>
  </si>
  <si>
    <t>T46 , T47, T48, T49</t>
  </si>
  <si>
    <t>Sin observacion de propietarios o comunidad.
Lluvias en la zona 15:00h a 16:00h</t>
  </si>
  <si>
    <t>T49 a T53</t>
  </si>
  <si>
    <t>T50, T51, T52, T53, T54 y T55</t>
  </si>
  <si>
    <r>
      <t xml:space="preserve">T52 la cota estaba 50cm por debajo (se ajusta a datos de tabla) 
</t>
    </r>
    <r>
      <rPr>
        <sz val="10"/>
        <color rgb="FFFF0000"/>
        <rFont val="Calibri"/>
        <family val="2"/>
        <scheme val="minor"/>
      </rPr>
      <t xml:space="preserve">
En la T53 en dirección de la Pata A a 26m del eje hay un Jagüey</t>
    </r>
  </si>
  <si>
    <t>T56 a T63</t>
  </si>
  <si>
    <t>T53 Jagüey proximo a torre (26m a pata A)</t>
  </si>
  <si>
    <t>Varificar distancia pues topografia arroja un nuevo dato 16m</t>
  </si>
  <si>
    <t>T63 , T64 y T65</t>
  </si>
  <si>
    <t xml:space="preserve">Sin observacion de propietarios o comunidad.
Lluvia en la zona 13h a 16horas </t>
  </si>
  <si>
    <t>T62 a T56</t>
  </si>
  <si>
    <t>T62, 61, 60, 59, 58 , 57 , 56</t>
  </si>
  <si>
    <t>Sin observacion de propietarios o comunidad.
T61  se encontro el mojon sobre el terreno a 17m de la coordenadas, se procede a ubicarlo en las coordenadas</t>
  </si>
  <si>
    <t>T66 a T74</t>
  </si>
  <si>
    <t>T66 , T67 , T68 , T69</t>
  </si>
  <si>
    <t>Sin observacion de propietarios o comunidad.
Se levanta cruce AT entre T66-T67</t>
  </si>
  <si>
    <t>T70 a T74</t>
  </si>
  <si>
    <t>T70 , T71, T72 , T73 , T74</t>
  </si>
  <si>
    <t>Sin observacion de propietarios o comunidad.
La T-71 se reubico ya que el mojon estaba desplazado 60cm 
La T-74 se reubico ya que el mojon estaba desplazado 20cm</t>
  </si>
  <si>
    <t>T77 a T81</t>
  </si>
  <si>
    <t xml:space="preserve">T75 , T76 , T77 , T78 </t>
  </si>
  <si>
    <t>Sin observacion de propietarios o comunidad.
Las cuatro torres presentaban desplazamiento de 20cm , se reubican 
Se levanta el cruce AT entre T78 - T79</t>
  </si>
  <si>
    <t>T79 - T84</t>
  </si>
  <si>
    <t>T79 , T80 , T81 , T82 , T83</t>
  </si>
  <si>
    <t>T84 a T89</t>
  </si>
  <si>
    <t>T84 , T85, T86 , T87</t>
  </si>
  <si>
    <t>T88 a T92 , T94</t>
  </si>
  <si>
    <t>T88 , T89 , T90 , T91</t>
  </si>
  <si>
    <t>T92 , T94 a T97</t>
  </si>
  <si>
    <t>T92, T93 , T94 , T95</t>
  </si>
  <si>
    <t>T97, T98 , T99, T100, T101</t>
  </si>
  <si>
    <t xml:space="preserve">T102 , T101 </t>
  </si>
  <si>
    <t>Sin observacion de propietarios o comunidad.
Por tormenta electrica quedo pendiente diagonales T101</t>
  </si>
  <si>
    <t>T101  , T100 , T99 , T98 , T97</t>
  </si>
  <si>
    <t>T101 , T100 , T099</t>
  </si>
  <si>
    <t>T98 , T97</t>
  </si>
  <si>
    <t>T103, T104 , T105</t>
  </si>
  <si>
    <t>T103, T104,  T105 , T107 , T108 , T109</t>
  </si>
  <si>
    <t>T110 a T115</t>
  </si>
  <si>
    <t>T110, T111, T112, T113, T114 , T115</t>
  </si>
  <si>
    <t>T116 a T121</t>
  </si>
  <si>
    <t>T116 , T117, T118 (se encontraron los mojones desplazados 3m, 4m, 6m, respectivamente) se ubican a las coordenadas tabla de torres v11
T119 y T120 ubicados sengun coordenadas</t>
  </si>
  <si>
    <t>T121 a T126</t>
  </si>
  <si>
    <t>PROYECTO</t>
  </si>
  <si>
    <t>REALIZADO</t>
  </si>
  <si>
    <t>OC</t>
  </si>
  <si>
    <t>COMPACTADA</t>
  </si>
  <si>
    <t>MON</t>
  </si>
  <si>
    <t>SELECCION</t>
  </si>
  <si>
    <t>TRANSPORTE</t>
  </si>
  <si>
    <t>MONTADO</t>
  </si>
  <si>
    <t>REVISADO</t>
  </si>
  <si>
    <t>ENTREGADO</t>
  </si>
  <si>
    <t>CODIGO</t>
  </si>
  <si>
    <t>NUM</t>
  </si>
  <si>
    <t>EMPRES</t>
  </si>
  <si>
    <t>Apellidos y Nombres</t>
  </si>
  <si>
    <t>CUADRILLA ASIGNADA</t>
  </si>
  <si>
    <t>CARGO</t>
  </si>
  <si>
    <t>ESTADO SYLOGI</t>
  </si>
  <si>
    <t>AXIATECH</t>
  </si>
  <si>
    <t>MESA CASTILLO LUIS ALBERTO</t>
  </si>
  <si>
    <t>SUPERVISOR SST</t>
  </si>
  <si>
    <t>APROBADO</t>
  </si>
  <si>
    <t>MUÑOZ PELAEZ JANETH MILENA</t>
  </si>
  <si>
    <t>VERGARA CEBALLO NELCY</t>
  </si>
  <si>
    <t>COORDINADORA SST</t>
  </si>
  <si>
    <t>BERNAL BARRERA JONATHAN</t>
  </si>
  <si>
    <t>PEÑA SEGURA JONATHAN ANDRES</t>
  </si>
  <si>
    <t xml:space="preserve">OSPINA RODRIGUEZ HECTOR MANUEL </t>
  </si>
  <si>
    <t>SERNA CARDONA MARIA ALEJANDRA</t>
  </si>
  <si>
    <t xml:space="preserve">CARMONA OROZCO CRISTIAN ALEXIS </t>
  </si>
  <si>
    <t>LOPEZ TORDECILLA NAFER JOSE</t>
  </si>
  <si>
    <t>FORERO VELEZ ORLANDO</t>
  </si>
  <si>
    <t xml:space="preserve">INSTELEC </t>
  </si>
  <si>
    <t xml:space="preserve">GARCIA ORTIZ DIEGO ANDRES </t>
  </si>
  <si>
    <t>PENDIENTE APROBACION</t>
  </si>
  <si>
    <t>HG V1</t>
  </si>
  <si>
    <t>INSTELEC - HIGUITA</t>
  </si>
  <si>
    <t>USUGA MARIN VALENTINA</t>
  </si>
  <si>
    <t>VIGIA SST</t>
  </si>
  <si>
    <t>HG S1</t>
  </si>
  <si>
    <t>DIAZ ALCAZAR SANDRA PATRICIA</t>
  </si>
  <si>
    <t>SUPERVISORA SST </t>
  </si>
  <si>
    <t>HC V1</t>
  </si>
  <si>
    <t>INSTELEC - MONTAJES HC</t>
  </si>
  <si>
    <t>ZAMBRANO SANCHEZ MAIRA ALEJANDRA</t>
  </si>
  <si>
    <t>HC S1</t>
  </si>
  <si>
    <t>Kelly Diaz</t>
  </si>
  <si>
    <t>POR INGRESAR</t>
  </si>
  <si>
    <t>INSTELEC-MECT</t>
  </si>
  <si>
    <t xml:space="preserve">ASTRID CAROLINA ALVARADO OROZCO </t>
  </si>
  <si>
    <t>RESIDENTE SST</t>
  </si>
  <si>
    <t>CERO</t>
  </si>
  <si>
    <t>NOBRE SST ACARGO</t>
  </si>
  <si>
    <t>OFICINA</t>
  </si>
  <si>
    <t>CIVIL 1 INST</t>
  </si>
  <si>
    <t>CIVIL 2 INST</t>
  </si>
  <si>
    <t>CIVIL 3 SH</t>
  </si>
  <si>
    <t>CIVIL 4 MEC</t>
  </si>
  <si>
    <t>PATIO , OFICINA</t>
  </si>
  <si>
    <t>COMPACTACION 1</t>
  </si>
  <si>
    <t>MONTAJE 1 INST</t>
  </si>
  <si>
    <t>MONTAJE 2 CRUZ</t>
  </si>
  <si>
    <t>PRERMADO 1 CRUZ</t>
  </si>
  <si>
    <t>MONTAJE 3 HIGUITA</t>
  </si>
  <si>
    <t>PRERMADO 2 HIGUITA</t>
  </si>
  <si>
    <t>DESCANSO</t>
  </si>
  <si>
    <t>VIAJANDO</t>
  </si>
  <si>
    <t>ENTREGAS FLECHAS OPGW - ACAR1000 HMV-WSP</t>
  </si>
  <si>
    <t>OPGW-ACAR1000</t>
  </si>
  <si>
    <t>CONSOLIDADO ENTREGA DE ESTRUCTURAS ELECTROMECANICA DE LINEA, PROYECTO PDO 220kV</t>
  </si>
  <si>
    <t>OBSERVACION</t>
  </si>
  <si>
    <t>SPT</t>
  </si>
  <si>
    <t>ESTRUCTURA</t>
  </si>
  <si>
    <t>CONDUCTOR</t>
  </si>
  <si>
    <t>FIBRA OPTICA</t>
  </si>
  <si>
    <t>FIRMO</t>
  </si>
  <si>
    <t>SEGUNDA VISITA</t>
  </si>
  <si>
    <t>FORMAATO</t>
  </si>
  <si>
    <t>FASE A</t>
  </si>
  <si>
    <t>FASE B</t>
  </si>
  <si>
    <t>FASE C</t>
  </si>
  <si>
    <t>HMV</t>
  </si>
  <si>
    <t>WSP</t>
  </si>
  <si>
    <t xml:space="preserve">FECHA </t>
  </si>
  <si>
    <t>ESTADO</t>
  </si>
  <si>
    <t xml:space="preserve">Grapas bajantes  de OPGW completos </t>
  </si>
  <si>
    <t>INSTELEC ha enviado el informe de SPT a HMV, WSP exxpresa no haber recibido dicha informacion.</t>
  </si>
  <si>
    <t xml:space="preserve">
Placas: no contiene informacion nivel de tension LT</t>
  </si>
  <si>
    <t>Placa aera se encuentra instalada Vano adelante, se debe corregir para vano atrás. CORREGIDO</t>
  </si>
  <si>
    <t>Placas: no contiene informacion nivel de tension LT</t>
  </si>
  <si>
    <t>Presenta amortiguador (1) de mas fase adelante, atrás. CORREGIDO</t>
  </si>
  <si>
    <t>Cambio de formato</t>
  </si>
  <si>
    <t>Placa aerea pendiente instalacion: CORREGIDO</t>
  </si>
  <si>
    <t>cadena Jumper: Distacia punto caliente (aro) a estructura 2m</t>
  </si>
  <si>
    <t>Falta organizar escolta en el set acumulador e instalar grapas de bajada CORREGIDO</t>
  </si>
  <si>
    <t xml:space="preserve">2
</t>
  </si>
  <si>
    <t>cadena Jumper: Distancia punto caliente (aro) a estructura 2.28m,  y de aro rompe arco al puente 2.15 y al delta 2.56m</t>
  </si>
  <si>
    <t>si</t>
  </si>
  <si>
    <t>PENDIENTE POR DEVOLUCION FIRMAS 100%</t>
  </si>
  <si>
    <t>retirar tercer amortiguador, solo van 2: CORREGIDO</t>
  </si>
  <si>
    <t>retirar tercer amortiguador, solo van 2 CORREGIDO</t>
  </si>
  <si>
    <t xml:space="preserve"> cadena estabilizadora en "I" voltear cuenca de rotula del aisladfor de retencion, vano atrás - CORREGIDO</t>
  </si>
  <si>
    <t>cadena Jumper: Distancia punto caliente (aro) a estructura 2.28m,  y de aro rompe arco al puente 2.14m</t>
  </si>
  <si>
    <t>colocar pin en cadena en V  CORREGIDO</t>
  </si>
  <si>
    <t>voltear amortiguador CORREGIDO</t>
  </si>
  <si>
    <t>quitar un amortiguador vano atrás CORREGIDO</t>
  </si>
  <si>
    <t>Voltear aisladores pa ra que pines queden en posicionde extraccion CORREGIDO</t>
  </si>
  <si>
    <t>cambiar colilla de cable de descarga CORREGIDO</t>
  </si>
  <si>
    <t>ANGELICA</t>
  </si>
  <si>
    <t>Corregir puente deforme fase B CORREGIDO</t>
  </si>
  <si>
    <r>
      <t xml:space="preserve">correccion puente , jumper, correcion pines - </t>
    </r>
    <r>
      <rPr>
        <b/>
        <sz val="11"/>
        <color rgb="FFFF0000"/>
        <rFont val="Calibri"/>
        <family val="2"/>
        <scheme val="minor"/>
      </rPr>
      <t xml:space="preserve"> 5/11/25</t>
    </r>
    <r>
      <rPr>
        <sz val="11"/>
        <color theme="1"/>
        <rFont val="Calibri"/>
        <family val="2"/>
        <scheme val="minor"/>
      </rPr>
      <t xml:space="preserve"> CRISTIAN</t>
    </r>
  </si>
  <si>
    <t>* Arreglo de puente fase izquierda, enderezar. 
* Falta  pin fase izquierda vano atrás en tornillo que va entre el soque y la terminal. Aplomo jumper 5/11/25</t>
  </si>
  <si>
    <t>se cambio pin vano aadelante</t>
  </si>
  <si>
    <t>Faltan salta chispas CORREGIDO</t>
  </si>
  <si>
    <t>apretar tornillos de Silleta centro y voltear cuenca face media que está tomando agua  CORREGIDO</t>
  </si>
  <si>
    <t>instalar un amortiguador vano atrás  CORREGIDO</t>
  </si>
  <si>
    <t>pin fase derecha parte caliente CORREGIDO</t>
  </si>
  <si>
    <t>Tornillos de prolongas tomando agua / Pin face derecha parte caliente CORREGIDO</t>
  </si>
  <si>
    <t>Colocar grillete adicional en las faces vano adelante para que los bombones quede hacia arriba CORREGIDO</t>
  </si>
  <si>
    <t>Amortiguador de fibra instalas uno atrás y uno adelante son 8 y 4 y solo hay 6 y 2  CORREGIDO</t>
  </si>
  <si>
    <t>Colocar grillete en cadena estabilizadora de face derecha para que el bombón quede frente a la raqueta  CORREGIDO</t>
  </si>
  <si>
    <t>Colocar amortiguador adelante tiene uno y son 2  CORREGIDO</t>
  </si>
  <si>
    <t>CORRECTIVO</t>
  </si>
  <si>
    <t>ENTREGAR</t>
  </si>
  <si>
    <t>LIBERADA</t>
  </si>
  <si>
    <t>ENTREGAS OC-HMV</t>
  </si>
  <si>
    <t>FIRMA HMV</t>
  </si>
  <si>
    <t>- FECHA INIICIO ACTIVIDADES 20/10/25</t>
  </si>
  <si>
    <t>aplomaron amortiguadores vano adelante CRISTIAN CORREGIDO</t>
  </si>
  <si>
    <t>Ajuste de contratuerca de Saltachispas, lado izquierdo vano atrás  CORREGIDO</t>
  </si>
  <si>
    <t>Aplomar, enderezar amortiguadores de fase centro vano atrás.  
Rematar blindaje fase centro .  CORREGIDO</t>
  </si>
  <si>
    <t>Ajuste de contratuerca de Saltachispas, lado derecho vano adelante.  CORREGIDO</t>
  </si>
  <si>
    <t>Aplomar centrar  amortiguadores de fibra OPGW lado derecho vano atrás.  CORREGIDO</t>
  </si>
  <si>
    <t>INSTALARA DOS SALTACHISPAS</t>
  </si>
  <si>
    <t>* Ajuste de contratuerca Saltachispas fase centro
* Plomar centrar amortiguador
* Fase media vano adelante CORREGIDO</t>
  </si>
  <si>
    <t>CORRECCIONES O. C.</t>
  </si>
  <si>
    <t>CORREGIR 3 SACOS QUE NO CUMPLEN EL ANCHO DE CUNETA EN LA BASE</t>
  </si>
  <si>
    <t xml:space="preserve">WSP PROPONE  INSTALAR TRINCHO EN PATA B / 16m DE CUNETA PARALELOS A PATAS A-D + DESCOLE 3m / 17m DE CUNETA PARALELOS A PATAS C-D + DESCOLE 3m - </t>
  </si>
  <si>
    <t>49 100%</t>
  </si>
  <si>
    <t>AVANCE CORRECCIONES</t>
  </si>
  <si>
    <t>AVANCE ENTREGAS</t>
  </si>
  <si>
    <r>
      <t>REVEGETALIZACION -</t>
    </r>
    <r>
      <rPr>
        <sz val="8"/>
        <color rgb="FFFF0000"/>
        <rFont val="Arial"/>
        <family val="2"/>
      </rPr>
      <t xml:space="preserve"> 70%</t>
    </r>
  </si>
  <si>
    <r>
      <t xml:space="preserve">torre ( 11 ) quedó 100% se hizo reparación puntas de diamante (A) y (D) y resane de pedestales también retoque de pintura en las (4) patas sembrado de pasto y relleno de huecos </t>
    </r>
    <r>
      <rPr>
        <b/>
        <sz val="8"/>
        <color rgb="FFFF0000"/>
        <rFont val="Arial"/>
        <family val="2"/>
      </rPr>
      <t>CORREGIDO</t>
    </r>
  </si>
  <si>
    <r>
      <t>REVEGETALIZACION -</t>
    </r>
    <r>
      <rPr>
        <b/>
        <sz val="8"/>
        <color rgb="FFFF0000"/>
        <rFont val="Arial"/>
        <family val="2"/>
      </rPr>
      <t xml:space="preserve"> CORREGIDO</t>
    </r>
  </si>
  <si>
    <r>
      <t xml:space="preserve">torre (10) se organizo el borde y se hizo sembrado de pasto </t>
    </r>
    <r>
      <rPr>
        <b/>
        <sz val="8"/>
        <color rgb="FFFF0000"/>
        <rFont val="Arial"/>
        <family val="2"/>
      </rPr>
      <t>CORREGIDO</t>
    </r>
    <r>
      <rPr>
        <sz val="8"/>
        <rFont val="Arial"/>
        <family val="2"/>
      </rPr>
      <t xml:space="preserve"> 12/11/25</t>
    </r>
  </si>
  <si>
    <r>
      <t xml:space="preserve">torre 7 se hizo sembrado de pasto </t>
    </r>
    <r>
      <rPr>
        <b/>
        <sz val="8"/>
        <color rgb="FFFF0000"/>
        <rFont val="Arial"/>
        <family val="2"/>
      </rPr>
      <t>CORREGIDO</t>
    </r>
    <r>
      <rPr>
        <sz val="8"/>
        <rFont val="Arial"/>
        <family val="2"/>
      </rPr>
      <t xml:space="preserve"> 12/11/25</t>
    </r>
  </si>
  <si>
    <r>
      <t>PEDESTALES -</t>
    </r>
    <r>
      <rPr>
        <sz val="8"/>
        <color rgb="FFFF0000"/>
        <rFont val="Arial"/>
        <family val="2"/>
      </rPr>
      <t xml:space="preserve"> </t>
    </r>
    <r>
      <rPr>
        <b/>
        <sz val="8"/>
        <color rgb="FFFF0000"/>
        <rFont val="Arial"/>
        <family val="2"/>
      </rPr>
      <t>CORREGIDO</t>
    </r>
  </si>
  <si>
    <t>corregir paralelismo CORREGIDO</t>
  </si>
  <si>
    <r>
      <t xml:space="preserve">Falta llevar dos blindajes para colocar dos
 amortiguadores vano atrás ( los amortiguadores están en la torre) llevar 2 grapas para fijar la fibra derecha Y fijar el acumulador de fibra derecha  CORREGIDO  / </t>
    </r>
    <r>
      <rPr>
        <b/>
        <sz val="11"/>
        <color rgb="FFFF0000"/>
        <rFont val="Calibri"/>
        <family val="2"/>
        <scheme val="minor"/>
      </rPr>
      <t>PENDIENTE GRAPAS OPGW</t>
    </r>
  </si>
  <si>
    <t xml:space="preserve">Colillas de fibra para aterrizar CORREGIDO </t>
  </si>
  <si>
    <r>
      <rPr>
        <b/>
        <sz val="8"/>
        <color rgb="FFFF0000"/>
        <rFont val="Arial"/>
        <family val="2"/>
      </rPr>
      <t xml:space="preserve">* FRANJA UNO (1) CUPULA.
</t>
    </r>
    <r>
      <rPr>
        <sz val="8"/>
        <color rgb="FFFF0000"/>
        <rFont val="Arial"/>
        <family val="2"/>
      </rPr>
      <t xml:space="preserve">- PRIMERA APLICACIÓN SIKACOR-60                </t>
    </r>
    <r>
      <rPr>
        <b/>
        <sz val="8"/>
        <color rgb="FFFF0000"/>
        <rFont val="Arial"/>
        <family val="2"/>
      </rPr>
      <t>(4.76%)</t>
    </r>
    <r>
      <rPr>
        <sz val="8"/>
        <color rgb="FF000000"/>
        <rFont val="Arial"/>
        <family val="2"/>
      </rPr>
      <t xml:space="preserve">.
</t>
    </r>
    <r>
      <rPr>
        <sz val="8"/>
        <color rgb="FFFF0000"/>
        <rFont val="Arial"/>
        <family val="2"/>
      </rPr>
      <t xml:space="preserve">- SEUNDA APLICACIÓN SIKACOR-60                </t>
    </r>
    <r>
      <rPr>
        <b/>
        <sz val="8"/>
        <color rgb="FFFF0000"/>
        <rFont val="Arial"/>
        <family val="2"/>
      </rPr>
      <t>(4.76%)</t>
    </r>
    <r>
      <rPr>
        <sz val="8"/>
        <color rgb="FFFF0000"/>
        <rFont val="Arial"/>
        <family val="2"/>
      </rPr>
      <t xml:space="preserve">.
</t>
    </r>
    <r>
      <rPr>
        <sz val="8"/>
        <color rgb="FF000000"/>
        <rFont val="Arial"/>
        <family val="2"/>
      </rPr>
      <t>-</t>
    </r>
    <r>
      <rPr>
        <sz val="8"/>
        <color rgb="FFFF0000"/>
        <rFont val="Arial"/>
        <family val="2"/>
      </rPr>
      <t xml:space="preserve"> ESMALTE URETANO NARANJA                             </t>
    </r>
    <r>
      <rPr>
        <b/>
        <sz val="8"/>
        <color rgb="FFFF0000"/>
        <rFont val="Arial"/>
        <family val="2"/>
      </rPr>
      <t xml:space="preserve">(4.76%)      14.28%
</t>
    </r>
    <r>
      <rPr>
        <b/>
        <sz val="8"/>
        <color rgb="FF000000"/>
        <rFont val="Arial"/>
        <family val="2"/>
      </rPr>
      <t xml:space="preserve">
</t>
    </r>
    <r>
      <rPr>
        <b/>
        <sz val="8"/>
        <color rgb="FFFF0000"/>
        <rFont val="Arial"/>
        <family val="2"/>
      </rPr>
      <t xml:space="preserve">* FRANJA DOS (2) CUERPO COMUN.
</t>
    </r>
    <r>
      <rPr>
        <sz val="8"/>
        <color rgb="FFFF0000"/>
        <rFont val="Arial"/>
        <family val="2"/>
      </rPr>
      <t xml:space="preserve">- PRIMERA APLICACIÓN SIKACOR-60                </t>
    </r>
    <r>
      <rPr>
        <b/>
        <sz val="8"/>
        <color rgb="FFFF0000"/>
        <rFont val="Arial"/>
        <family val="2"/>
      </rPr>
      <t xml:space="preserve"> (4.76%)</t>
    </r>
    <r>
      <rPr>
        <sz val="8"/>
        <color rgb="FFFF0000"/>
        <rFont val="Arial"/>
        <family val="2"/>
      </rPr>
      <t xml:space="preserve">.
- SEGUNDA APLICACIÓN SIKACOR-60                 </t>
    </r>
    <r>
      <rPr>
        <b/>
        <sz val="8"/>
        <color rgb="FFFF0000"/>
        <rFont val="Arial"/>
        <family val="2"/>
      </rPr>
      <t>(4.76%)</t>
    </r>
    <r>
      <rPr>
        <sz val="8"/>
        <color rgb="FF000000"/>
        <rFont val="Arial"/>
        <family val="2"/>
      </rPr>
      <t xml:space="preserve">.
</t>
    </r>
    <r>
      <rPr>
        <sz val="8"/>
        <color rgb="FFFF0000"/>
        <rFont val="Arial"/>
        <family val="2"/>
      </rPr>
      <t xml:space="preserve">- ESMALTE URETANO BLANCO                                 </t>
    </r>
    <r>
      <rPr>
        <b/>
        <sz val="8"/>
        <color rgb="FFFF0000"/>
        <rFont val="Arial"/>
        <family val="2"/>
      </rPr>
      <t>(4.76%)</t>
    </r>
    <r>
      <rPr>
        <sz val="8"/>
        <color rgb="FFFF0000"/>
        <rFont val="Arial"/>
        <family val="2"/>
      </rPr>
      <t xml:space="preserve">.       </t>
    </r>
    <r>
      <rPr>
        <b/>
        <sz val="8"/>
        <color rgb="FFFF0000"/>
        <rFont val="Arial"/>
        <family val="2"/>
      </rPr>
      <t xml:space="preserve"> 14.28%
</t>
    </r>
    <r>
      <rPr>
        <sz val="8"/>
        <color rgb="FF000000"/>
        <rFont val="Arial"/>
        <family val="2"/>
      </rPr>
      <t xml:space="preserve">
</t>
    </r>
    <r>
      <rPr>
        <b/>
        <sz val="8"/>
        <color rgb="FFFF0000"/>
        <rFont val="Arial"/>
        <family val="2"/>
      </rPr>
      <t xml:space="preserve">* FRANJA TRES (3).
</t>
    </r>
    <r>
      <rPr>
        <sz val="8"/>
        <color rgb="FFFF0000"/>
        <rFont val="Arial"/>
        <family val="2"/>
      </rPr>
      <t xml:space="preserve">- PRIMERA APLICACIÓN SIKACOR-60                  </t>
    </r>
    <r>
      <rPr>
        <b/>
        <sz val="8"/>
        <color rgb="FFFF0000"/>
        <rFont val="Arial"/>
        <family val="2"/>
      </rPr>
      <t>(4.76%)</t>
    </r>
    <r>
      <rPr>
        <sz val="8"/>
        <color rgb="FFFF0000"/>
        <rFont val="Arial"/>
        <family val="2"/>
      </rPr>
      <t xml:space="preserve">.
</t>
    </r>
    <r>
      <rPr>
        <sz val="8"/>
        <color rgb="FF000000"/>
        <rFont val="Arial"/>
        <family val="2"/>
      </rPr>
      <t>-</t>
    </r>
    <r>
      <rPr>
        <sz val="8"/>
        <color rgb="FFFF0000"/>
        <rFont val="Arial"/>
        <family val="2"/>
      </rPr>
      <t xml:space="preserve"> SEGUNDA APLICACIÓN SIKACOR-60                  </t>
    </r>
    <r>
      <rPr>
        <b/>
        <sz val="8"/>
        <color rgb="FFFF0000"/>
        <rFont val="Arial"/>
        <family val="2"/>
      </rPr>
      <t>(4.76%)</t>
    </r>
    <r>
      <rPr>
        <b/>
        <sz val="8"/>
        <color rgb="FF000000"/>
        <rFont val="Arial"/>
        <family val="2"/>
      </rPr>
      <t xml:space="preserve">.
</t>
    </r>
    <r>
      <rPr>
        <sz val="8"/>
        <color rgb="FFFF0000"/>
        <rFont val="Arial"/>
        <family val="2"/>
      </rPr>
      <t xml:space="preserve">- ESMALTE URETANO NARANJA                               </t>
    </r>
    <r>
      <rPr>
        <b/>
        <sz val="8"/>
        <color rgb="FFFF0000"/>
        <rFont val="Arial"/>
        <family val="2"/>
      </rPr>
      <t>(4.76%)</t>
    </r>
    <r>
      <rPr>
        <sz val="8"/>
        <color rgb="FFFF0000"/>
        <rFont val="Arial"/>
        <family val="2"/>
      </rPr>
      <t xml:space="preserve">.       </t>
    </r>
    <r>
      <rPr>
        <b/>
        <sz val="8"/>
        <color rgb="FFFF0000"/>
        <rFont val="Arial"/>
        <family val="2"/>
      </rPr>
      <t xml:space="preserve">14.28%
</t>
    </r>
    <r>
      <rPr>
        <sz val="8"/>
        <color rgb="FFFF0000"/>
        <rFont val="Arial"/>
        <family val="2"/>
      </rPr>
      <t xml:space="preserve">
</t>
    </r>
    <r>
      <rPr>
        <b/>
        <sz val="8"/>
        <color rgb="FFFF0000"/>
        <rFont val="Arial"/>
        <family val="2"/>
      </rPr>
      <t xml:space="preserve">* FRANJA CUATRO (4).
</t>
    </r>
    <r>
      <rPr>
        <sz val="8"/>
        <color rgb="FFFF0000"/>
        <rFont val="Arial"/>
        <family val="2"/>
      </rPr>
      <t xml:space="preserve">- PRIMERA APLICACIÓN SIKACOR-60                  </t>
    </r>
    <r>
      <rPr>
        <b/>
        <sz val="8"/>
        <color rgb="FFFF0000"/>
        <rFont val="Arial"/>
        <family val="2"/>
      </rPr>
      <t>(4.76%)</t>
    </r>
    <r>
      <rPr>
        <sz val="8"/>
        <color rgb="FFFF0000"/>
        <rFont val="Arial"/>
        <family val="2"/>
      </rPr>
      <t xml:space="preserve">.
- SEGUNDA APLICACIÓN SIKACOR-60                </t>
    </r>
    <r>
      <rPr>
        <b/>
        <sz val="8"/>
        <color rgb="FFFF0000"/>
        <rFont val="Arial"/>
        <family val="2"/>
      </rPr>
      <t xml:space="preserve"> (4.76%)</t>
    </r>
    <r>
      <rPr>
        <sz val="8"/>
        <color rgb="FFFF0000"/>
        <rFont val="Arial"/>
        <family val="2"/>
      </rPr>
      <t xml:space="preserve">.
- ESMALTE URETANO BLANCO                                  </t>
    </r>
    <r>
      <rPr>
        <b/>
        <sz val="8"/>
        <color rgb="FFFF0000"/>
        <rFont val="Arial"/>
        <family val="2"/>
      </rPr>
      <t>(4.76%)</t>
    </r>
    <r>
      <rPr>
        <sz val="8"/>
        <color rgb="FFFF0000"/>
        <rFont val="Arial"/>
        <family val="2"/>
      </rPr>
      <t xml:space="preserve">. </t>
    </r>
    <r>
      <rPr>
        <sz val="8"/>
        <color rgb="FF000000"/>
        <rFont val="Arial"/>
        <family val="2"/>
      </rPr>
      <t xml:space="preserve">      </t>
    </r>
    <r>
      <rPr>
        <b/>
        <sz val="8"/>
        <color rgb="FFFF0000"/>
        <rFont val="Arial"/>
        <family val="2"/>
      </rPr>
      <t xml:space="preserve">14.28%
</t>
    </r>
    <r>
      <rPr>
        <sz val="8"/>
        <color rgb="FF000000"/>
        <rFont val="Arial"/>
        <family val="2"/>
      </rPr>
      <t xml:space="preserve">
</t>
    </r>
    <r>
      <rPr>
        <b/>
        <sz val="8"/>
        <color rgb="FFFF0000"/>
        <rFont val="Arial"/>
        <family val="2"/>
      </rPr>
      <t xml:space="preserve">* FRANJA CINCO (5).
</t>
    </r>
    <r>
      <rPr>
        <sz val="8"/>
        <color rgb="FFFF0000"/>
        <rFont val="Arial"/>
        <family val="2"/>
      </rPr>
      <t xml:space="preserve">- PRIMERA APLICACIÓN SIKACOR-60                </t>
    </r>
    <r>
      <rPr>
        <b/>
        <sz val="8"/>
        <color rgb="FFFF0000"/>
        <rFont val="Arial"/>
        <family val="2"/>
      </rPr>
      <t xml:space="preserve"> (2.38%)</t>
    </r>
    <r>
      <rPr>
        <sz val="8"/>
        <color rgb="FFFF0000"/>
        <rFont val="Arial"/>
        <family val="2"/>
      </rPr>
      <t xml:space="preserve">.
- SEGUNDA APLICACIÓN SIKACOR-60               </t>
    </r>
    <r>
      <rPr>
        <b/>
        <sz val="8"/>
        <color rgb="FFFF0000"/>
        <rFont val="Arial"/>
        <family val="2"/>
      </rPr>
      <t xml:space="preserve"> (2.38%)</t>
    </r>
    <r>
      <rPr>
        <sz val="8"/>
        <color rgb="FFFF0000"/>
        <rFont val="Arial"/>
        <family val="2"/>
      </rPr>
      <t xml:space="preserve">.
- ESMALTE URETANO NARANJA                              </t>
    </r>
    <r>
      <rPr>
        <b/>
        <sz val="8"/>
        <color rgb="FFFF0000"/>
        <rFont val="Arial"/>
        <family val="2"/>
      </rPr>
      <t>(2.38%)</t>
    </r>
    <r>
      <rPr>
        <sz val="8"/>
        <color rgb="FFFF0000"/>
        <rFont val="Arial"/>
        <family val="2"/>
      </rPr>
      <t>.</t>
    </r>
    <r>
      <rPr>
        <sz val="8"/>
        <color rgb="FF000000"/>
        <rFont val="Arial"/>
        <family val="2"/>
      </rPr>
      <t xml:space="preserve">       </t>
    </r>
    <r>
      <rPr>
        <b/>
        <sz val="8"/>
        <color rgb="FFFF0000"/>
        <rFont val="Arial"/>
        <family val="2"/>
      </rPr>
      <t xml:space="preserve">7.14%
</t>
    </r>
    <r>
      <rPr>
        <sz val="8"/>
        <color rgb="FF000000"/>
        <rFont val="Arial"/>
        <family val="2"/>
      </rPr>
      <t xml:space="preserve">
</t>
    </r>
    <r>
      <rPr>
        <b/>
        <sz val="8"/>
        <color rgb="FF000000"/>
        <rFont val="Arial"/>
        <family val="2"/>
      </rPr>
      <t xml:space="preserve">
* FRANJA SEIS (6).
</t>
    </r>
    <r>
      <rPr>
        <sz val="8"/>
        <color rgb="FF000000"/>
        <rFont val="Arial"/>
        <family val="2"/>
      </rPr>
      <t xml:space="preserve">- PRIMERA APLICACIÓN SIKACOR-60                  </t>
    </r>
    <r>
      <rPr>
        <b/>
        <sz val="8"/>
        <color rgb="FF000000"/>
        <rFont val="Arial"/>
        <family val="2"/>
      </rPr>
      <t xml:space="preserve">(0.0%).
</t>
    </r>
    <r>
      <rPr>
        <sz val="8"/>
        <color rgb="FF000000"/>
        <rFont val="Arial"/>
        <family val="2"/>
      </rPr>
      <t xml:space="preserve">- SEGUNDA APLICACIÓN SIKACOR-60                 </t>
    </r>
    <r>
      <rPr>
        <b/>
        <sz val="8"/>
        <color rgb="FF000000"/>
        <rFont val="Arial"/>
        <family val="2"/>
      </rPr>
      <t>(0.0%)</t>
    </r>
    <r>
      <rPr>
        <sz val="8"/>
        <color rgb="FF000000"/>
        <rFont val="Arial"/>
        <family val="2"/>
      </rPr>
      <t xml:space="preserve">.
- ESMALTE URETANO BANCO                                     </t>
    </r>
    <r>
      <rPr>
        <b/>
        <sz val="8"/>
        <color rgb="FF000000"/>
        <rFont val="Arial"/>
        <family val="2"/>
      </rPr>
      <t>(0.0%)      0.00%</t>
    </r>
    <r>
      <rPr>
        <sz val="8"/>
        <color rgb="FF000000"/>
        <rFont val="Arial"/>
        <family val="2"/>
      </rPr>
      <t xml:space="preserve">.
</t>
    </r>
    <r>
      <rPr>
        <b/>
        <sz val="8"/>
        <color rgb="FF000000"/>
        <rFont val="Arial"/>
        <family val="2"/>
      </rPr>
      <t xml:space="preserve">
* FRANJA SIETE (7) EXTENSIONES.
</t>
    </r>
    <r>
      <rPr>
        <sz val="8"/>
        <color rgb="FF000000"/>
        <rFont val="Arial"/>
        <family val="2"/>
      </rPr>
      <t xml:space="preserve">- PRIMERA APLICACIÓN SIKACOR-60                 </t>
    </r>
    <r>
      <rPr>
        <b/>
        <sz val="8"/>
        <color rgb="FF000000"/>
        <rFont val="Arial"/>
        <family val="2"/>
      </rPr>
      <t>(0.0%)</t>
    </r>
    <r>
      <rPr>
        <sz val="8"/>
        <color rgb="FF000000"/>
        <rFont val="Arial"/>
        <family val="2"/>
      </rPr>
      <t xml:space="preserve">.
- SEGUNDA APLICACIÓN SIKACOR-60                </t>
    </r>
    <r>
      <rPr>
        <b/>
        <sz val="8"/>
        <color rgb="FF000000"/>
        <rFont val="Arial"/>
        <family val="2"/>
      </rPr>
      <t>(0.0%)</t>
    </r>
    <r>
      <rPr>
        <sz val="8"/>
        <color rgb="FF000000"/>
        <rFont val="Arial"/>
        <family val="2"/>
      </rPr>
      <t xml:space="preserve">.
- ESMALTE URETANO NARANJA                             </t>
    </r>
    <r>
      <rPr>
        <b/>
        <sz val="8"/>
        <color rgb="FF000000"/>
        <rFont val="Arial"/>
        <family val="2"/>
      </rPr>
      <t>(0.0%)</t>
    </r>
    <r>
      <rPr>
        <sz val="8"/>
        <color rgb="FF000000"/>
        <rFont val="Arial"/>
        <family val="2"/>
      </rPr>
      <t xml:space="preserve">.       </t>
    </r>
    <r>
      <rPr>
        <b/>
        <sz val="8"/>
        <color rgb="FF000000"/>
        <rFont val="Arial"/>
        <family val="2"/>
      </rPr>
      <t xml:space="preserve">0.00%
                                              </t>
    </r>
    <r>
      <rPr>
        <b/>
        <sz val="8"/>
        <color rgb="FFFF0000"/>
        <rFont val="Arial"/>
        <family val="2"/>
      </rPr>
      <t xml:space="preserve">AVANCE GENERAL.     64.26%
</t>
    </r>
    <r>
      <rPr>
        <b/>
        <sz val="8"/>
        <color rgb="FF000000"/>
        <rFont val="Arial"/>
        <family val="2"/>
      </rPr>
      <t xml:space="preserve">
FRANJA 5 - APLICACION  ESMALTE NARANJA </t>
    </r>
  </si>
  <si>
    <r>
      <t xml:space="preserve"> torre ( 24 ) quedo ( 100%) hicimos reparación de puntas de diamante patas (B) (C) y (D) y resane de pedestales se aplicó retoque de pintura y se reconformo terreno </t>
    </r>
    <r>
      <rPr>
        <b/>
        <sz val="8"/>
        <color rgb="FFFF0000"/>
        <rFont val="Arial"/>
        <family val="2"/>
      </rPr>
      <t>CORREGIDO 13/11/25</t>
    </r>
  </si>
  <si>
    <r>
      <t xml:space="preserve"> (22) se hizo resane y lijado en la pata ( C ) </t>
    </r>
    <r>
      <rPr>
        <b/>
        <sz val="8"/>
        <color rgb="FFFF0000"/>
        <rFont val="Arial"/>
        <family val="2"/>
      </rPr>
      <t>CORREGIDO 13/11/25</t>
    </r>
  </si>
  <si>
    <t>PERSONAL PCM SUMINISTRADO A HMV PARA PINTURA AERONAUTICA EN TORRES T15 A T24.</t>
  </si>
  <si>
    <t xml:space="preserve"> OB. COMPLEMENTARIAS</t>
  </si>
  <si>
    <r>
      <t xml:space="preserve">Fijar fibra izquierda estructura </t>
    </r>
    <r>
      <rPr>
        <b/>
        <sz val="11"/>
        <color theme="1"/>
        <rFont val="Calibri"/>
        <family val="2"/>
        <scheme val="minor"/>
      </rPr>
      <t xml:space="preserve">/ </t>
    </r>
    <r>
      <rPr>
        <sz val="11"/>
        <color theme="1"/>
        <rFont val="Calibri"/>
        <family val="2"/>
        <scheme val="minor"/>
      </rPr>
      <t xml:space="preserve">PENDIENTE GRAPAS OPGW CORREGIDO
Retirar amortiguador vano adelante OPGW / Falta un desviador de vuelo CORREGIDO  / PENDIENTE GRAPAS OPGW </t>
    </r>
    <r>
      <rPr>
        <b/>
        <sz val="11"/>
        <color theme="1"/>
        <rFont val="Calibri"/>
        <family val="2"/>
        <scheme val="minor"/>
      </rPr>
      <t>CORREGIDO</t>
    </r>
  </si>
  <si>
    <t>falto 1 desviador de vuelo / Enderezar amortiguador vano atrás OPGW izquierdo / Fijar OPGW a estructura CORREGIDO / PENDIENTE GRAPAS OPGW CORREGIDO</t>
  </si>
  <si>
    <t>También en el pórtico debemos de colocar un amortiguador a la fibra Y blindaje CORREGIDO</t>
  </si>
  <si>
    <r>
      <t xml:space="preserve">torre 27 quedó 100% se realizó Resane de pedestales y retoque de pintura </t>
    </r>
    <r>
      <rPr>
        <b/>
        <sz val="8"/>
        <color rgb="FFFF0000"/>
        <rFont val="Arial"/>
        <family val="2"/>
      </rPr>
      <t>CORREGIDO 14/11/25</t>
    </r>
  </si>
  <si>
    <r>
      <t xml:space="preserve">Torre 28 quedó 100% se reconformo terreno y se hizo Resane de pedestales y retoque de pintura </t>
    </r>
    <r>
      <rPr>
        <b/>
        <sz val="8"/>
        <color rgb="FFFF0000"/>
        <rFont val="Arial"/>
        <family val="2"/>
      </rPr>
      <t>CORREGIDO 14/11/25</t>
    </r>
  </si>
  <si>
    <r>
      <t xml:space="preserve">Torre 29 quedó 100% se hizo resane de pedestales y retoque de pintura </t>
    </r>
    <r>
      <rPr>
        <b/>
        <sz val="8"/>
        <color rgb="FFFF0000"/>
        <rFont val="Arial"/>
        <family val="2"/>
      </rPr>
      <t>CORREGIDO 14/11/25</t>
    </r>
  </si>
  <si>
    <r>
      <t xml:space="preserve">Torre 30 quedó 100% se reconformo terreno pata (A) y pata (B) y se hizo resane de pedestales y retoque de pintura </t>
    </r>
    <r>
      <rPr>
        <b/>
        <sz val="8"/>
        <color rgb="FFFF0000"/>
        <rFont val="Arial"/>
        <family val="2"/>
      </rPr>
      <t>CORREGIDO 14/11/25</t>
    </r>
  </si>
  <si>
    <r>
      <t xml:space="preserve">torre 26 quedó (100)% se reconformo terreno pata (A) y pata (D) </t>
    </r>
    <r>
      <rPr>
        <b/>
        <sz val="8"/>
        <color rgb="FFFF0000"/>
        <rFont val="Arial"/>
        <family val="2"/>
      </rPr>
      <t>CORREGIDO 14/11/25</t>
    </r>
  </si>
  <si>
    <t xml:space="preserve"> torre 31 quedó 100% se reconformo terreno pata (A) y se hizo resane esquinas de pedestales y retoque de pintura</t>
  </si>
  <si>
    <r>
      <t xml:space="preserve">Torre 32 quedó 100% se reconformo relleno mayas spt y se hizo resane de pedestal y retoque de pintura </t>
    </r>
    <r>
      <rPr>
        <b/>
        <sz val="8"/>
        <color rgb="FFFF0000"/>
        <rFont val="Arial"/>
        <family val="2"/>
      </rPr>
      <t>CORREGIDO</t>
    </r>
  </si>
  <si>
    <r>
      <t>torre 34 quedó 100% se hizo resane de pedestales retoque de pintura desborde de filos REVEGETALIZACION -</t>
    </r>
    <r>
      <rPr>
        <sz val="8"/>
        <color rgb="FFFF0000"/>
        <rFont val="Arial"/>
        <family val="2"/>
      </rPr>
      <t xml:space="preserve"> </t>
    </r>
    <r>
      <rPr>
        <b/>
        <sz val="8"/>
        <color rgb="FFFF0000"/>
        <rFont val="Arial"/>
        <family val="2"/>
      </rPr>
      <t>CORREGIDO</t>
    </r>
  </si>
  <si>
    <r>
      <t xml:space="preserve">Torre 35 quedó 100% se hizo resane de pedestales desborde de filos retoque de pintura y sembrado de pasto </t>
    </r>
    <r>
      <rPr>
        <b/>
        <sz val="8"/>
        <color rgb="FFFF0000"/>
        <rFont val="Arial"/>
        <family val="2"/>
      </rPr>
      <t>CORREGIDO</t>
    </r>
  </si>
  <si>
    <r>
      <t xml:space="preserve">Torre 36 quedó 100% se hizo resane de pedestales desborde de filos retoque de pintura y sembrado de pasto </t>
    </r>
    <r>
      <rPr>
        <b/>
        <sz val="8"/>
        <color rgb="FFFF0000"/>
        <rFont val="Arial"/>
        <family val="2"/>
      </rPr>
      <t>CORREGIDO</t>
    </r>
  </si>
  <si>
    <r>
      <t xml:space="preserve">torre 37 quedó 100% se hizo reparación de puntas de diamante pata (A) (B) (C) y (D) se hizo resane de pedestales desborde de filos retoque de pintura y recoformación de terreno </t>
    </r>
    <r>
      <rPr>
        <b/>
        <sz val="8"/>
        <color rgb="FFFF0000"/>
        <rFont val="Arial"/>
        <family val="2"/>
      </rPr>
      <t>CORREGIDO</t>
    </r>
  </si>
  <si>
    <t>CORRECCIONES O. C. (100%)</t>
  </si>
  <si>
    <t xml:space="preserve"> CORRECCIONES O. C.  </t>
  </si>
  <si>
    <t>torre 38 quedó 100% se hizo reparación de puntas de diamante (A) (B) (C) y (D) se hizo resane de pedestales conformación de terren</t>
  </si>
  <si>
    <r>
      <t xml:space="preserve">Pintura Negra </t>
    </r>
    <r>
      <rPr>
        <b/>
        <sz val="8"/>
        <color rgb="FFFF0000"/>
        <rFont val="Arial"/>
        <family val="2"/>
      </rPr>
      <t>CORREGIDO 19/11/25</t>
    </r>
  </si>
  <si>
    <r>
      <t xml:space="preserve">Pintura Negra </t>
    </r>
    <r>
      <rPr>
        <b/>
        <sz val="8"/>
        <color rgb="FFFF0000"/>
        <rFont val="Arial"/>
        <family val="2"/>
      </rPr>
      <t>CORREGIDO 20/11/26</t>
    </r>
  </si>
  <si>
    <r>
      <t xml:space="preserve">Torre 40 quedó 100% se hizo reparación puntas de diamante pata (C) y (D) se hizo recoformación de terreno pata (A) (C) y (D)  se hizo resane de pedestales y retoque de pintura </t>
    </r>
    <r>
      <rPr>
        <b/>
        <sz val="8"/>
        <color rgb="FFFF0000"/>
        <rFont val="Arial"/>
        <family val="2"/>
      </rPr>
      <t>CORREGIDO</t>
    </r>
  </si>
  <si>
    <r>
      <t xml:space="preserve">Torre 39 quedó 100% se hizo resane de pedestales desborde de filos pendiente retoque de pintura </t>
    </r>
    <r>
      <rPr>
        <b/>
        <sz val="8"/>
        <color rgb="FFFF0000"/>
        <rFont val="Arial"/>
        <family val="2"/>
      </rPr>
      <t>CORREGIDO</t>
    </r>
  </si>
  <si>
    <r>
      <t xml:space="preserve"> torre (01) quedó 100% se hizo reparación puntas de diamante A B C D
resane de pedestales retoque de pintura y limpieza y sembrado de pasto en patio subestación  San Felipe </t>
    </r>
    <r>
      <rPr>
        <b/>
        <sz val="8"/>
        <color rgb="FFFF0000"/>
        <rFont val="Arial"/>
        <family val="2"/>
      </rPr>
      <t>CORREGIDO</t>
    </r>
  </si>
  <si>
    <r>
      <t xml:space="preserve">Pintura Negra </t>
    </r>
    <r>
      <rPr>
        <b/>
        <sz val="8"/>
        <color rgb="FFFF0000"/>
        <rFont val="Arial"/>
        <family val="2"/>
      </rPr>
      <t>CORREGIDO 21/11/25</t>
    </r>
  </si>
  <si>
    <r>
      <t>Torre 41 quedó 85% se hizo resane de pedestales desborde de filos queda pendiente retoque de pintura</t>
    </r>
    <r>
      <rPr>
        <b/>
        <sz val="8"/>
        <color rgb="FFFF0000"/>
        <rFont val="Arial"/>
        <family val="2"/>
      </rPr>
      <t xml:space="preserve"> CORREGIDO</t>
    </r>
  </si>
  <si>
    <r>
      <t xml:space="preserve">Torre 42 quedó 85% se hizo recoformación de terreno pata
 (A) (B) (C) (D) Resane de pedestales desborde de filos pendiente retoque de pintura  </t>
    </r>
    <r>
      <rPr>
        <b/>
        <sz val="8"/>
        <color rgb="FFFF0000"/>
        <rFont val="Arial"/>
        <family val="2"/>
      </rPr>
      <t>CORREGIDO</t>
    </r>
  </si>
  <si>
    <r>
      <t xml:space="preserve">Torre 43 resane de pedestales y desborde de filos  quedó 100% se hizo retoque de base queda pendiente retoque de pintura  </t>
    </r>
    <r>
      <rPr>
        <b/>
        <sz val="8"/>
        <color rgb="FFFF0000"/>
        <rFont val="Arial"/>
        <family val="2"/>
      </rPr>
      <t>CORREGIDO</t>
    </r>
  </si>
  <si>
    <r>
      <t xml:space="preserve">Torre 44 se hizo reparación de puntas de diamante pata (B) (D) resane de pedestales conformación de terreno pata (A) Y (D) sembrado de pasto quedó 100% se hizo retoque de base queda pendiente retoque de pintura </t>
    </r>
    <r>
      <rPr>
        <b/>
        <sz val="8"/>
        <color rgb="FFFF0000"/>
        <rFont val="Arial"/>
        <family val="2"/>
      </rPr>
      <t>CORREGIDO</t>
    </r>
  </si>
  <si>
    <r>
      <t>torre 45 quedó 100% se hizo resane de pedestales desborde de filos recoformación de terreno(15cm) pata (D) se aplicó retoque de base.</t>
    </r>
    <r>
      <rPr>
        <b/>
        <sz val="8"/>
        <color rgb="FFFF0000"/>
        <rFont val="Arial"/>
        <family val="2"/>
      </rPr>
      <t>CORREGIDO</t>
    </r>
  </si>
  <si>
    <r>
      <t xml:space="preserve">Torre 46 quedó 100% se hizo resane de pedestales reconformación de terreno pata (A) 15cm se aplicó retoque de base </t>
    </r>
    <r>
      <rPr>
        <b/>
        <sz val="8"/>
        <color rgb="FFFF0000"/>
        <rFont val="Arial"/>
        <family val="2"/>
      </rPr>
      <t>CORREGIDO</t>
    </r>
  </si>
  <si>
    <r>
      <t xml:space="preserve">Torre 47 quedó 100% se hizo resane de pedestales desborde de filos y reconformación de terreno 15cm pata(B) se hizo limpieza de escombros. </t>
    </r>
    <r>
      <rPr>
        <b/>
        <sz val="8"/>
        <color rgb="FFFF0000"/>
        <rFont val="Arial"/>
        <family val="2"/>
      </rPr>
      <t>CORREGIDO</t>
    </r>
  </si>
  <si>
    <r>
      <t xml:space="preserve">Pintura Negra </t>
    </r>
    <r>
      <rPr>
        <b/>
        <sz val="8"/>
        <color rgb="FFFF0000"/>
        <rFont val="Arial"/>
        <family val="2"/>
      </rPr>
      <t>CORREGIDO 22/11/25</t>
    </r>
  </si>
  <si>
    <t>ENTREGA O.C A HMV-WSP</t>
  </si>
  <si>
    <r>
      <t xml:space="preserve">Pintura Negra </t>
    </r>
    <r>
      <rPr>
        <b/>
        <sz val="8"/>
        <color rgb="FFFF0000"/>
        <rFont val="Arial"/>
        <family val="2"/>
      </rPr>
      <t>CORREGIDO 23/11/26</t>
    </r>
  </si>
  <si>
    <r>
      <t xml:space="preserve"> torre 48 quedó 100% en resane de pedestales se hizo desborde de filos conformación de terreno pata (B) 15cm </t>
    </r>
    <r>
      <rPr>
        <b/>
        <sz val="8"/>
        <color rgb="FFFF0000"/>
        <rFont val="Arial"/>
        <family val="2"/>
      </rPr>
      <t>CORREGIDO</t>
    </r>
  </si>
  <si>
    <r>
      <t xml:space="preserve">Torre 49 quedó 100% se hizo corrección de desborde de filos se hizo resane de pedestales y lijado </t>
    </r>
    <r>
      <rPr>
        <b/>
        <sz val="8"/>
        <color rgb="FFFF0000"/>
        <rFont val="Arial"/>
        <family val="2"/>
      </rPr>
      <t>CORREGIDO</t>
    </r>
  </si>
  <si>
    <r>
      <t>Torre 50 quedó 100% se hizo corrección de resane de pedestales desborde de filos se hizo corrección de terreno pata (A) 15cm se hizo relleno de cunetas por lluvias en sitio de torre y se pisono</t>
    </r>
    <r>
      <rPr>
        <b/>
        <sz val="8"/>
        <color rgb="FFFF0000"/>
        <rFont val="Arial"/>
        <family val="2"/>
      </rPr>
      <t xml:space="preserve"> CORREGIDO</t>
    </r>
  </si>
  <si>
    <r>
      <t xml:space="preserve">torre 33 por motivo de que el dueño de la finca no estaba para el ingreso. Torre 33 quedó 100% se hizo entrada de planta y herramientas se hizo reparación de puntas de diamante pata (B) y (C) resane de pedestales y desborde de filos. </t>
    </r>
    <r>
      <rPr>
        <b/>
        <sz val="8"/>
        <color rgb="FFFF0000"/>
        <rFont val="Arial"/>
        <family val="2"/>
      </rPr>
      <t>CORREGIDO</t>
    </r>
  </si>
  <si>
    <t xml:space="preserve">OBSERVACIONES 
</t>
  </si>
  <si>
    <r>
      <t xml:space="preserve">torre 51 quedó 100% se hizo corrección de terreno pata (B) 15cm se hizo desborde de filos  </t>
    </r>
    <r>
      <rPr>
        <b/>
        <sz val="8"/>
        <color rgb="FFFF0000"/>
        <rFont val="Arial"/>
        <family val="2"/>
      </rPr>
      <t>CORREGIDO</t>
    </r>
  </si>
  <si>
    <r>
      <t xml:space="preserve">Torre 54 quedó 100% se hizo resane de pedestales y desborde de filos pata (B) y (C) </t>
    </r>
    <r>
      <rPr>
        <b/>
        <sz val="8"/>
        <color rgb="FFFF0000"/>
        <rFont val="Arial"/>
        <family val="2"/>
      </rPr>
      <t>CORREGIDO</t>
    </r>
  </si>
  <si>
    <r>
      <t>Torre 55 quedó 100% se hizo reparación de puntas de diamante A B C D Resane de pedestales desborde de filos recoformación de terreno pata (D)</t>
    </r>
    <r>
      <rPr>
        <b/>
        <sz val="8"/>
        <color rgb="FFFF0000"/>
        <rFont val="Arial"/>
        <family val="2"/>
      </rPr>
      <t>CORREGIDO</t>
    </r>
  </si>
  <si>
    <r>
      <t xml:space="preserve">Torre 57 quedó 100% se hizo resane de pedestales desborde de filos conformación de terreno 15cm pata (C )y (D) </t>
    </r>
    <r>
      <rPr>
        <b/>
        <sz val="10"/>
        <color rgb="FFFF0000"/>
        <rFont val="Arial"/>
        <family val="2"/>
      </rPr>
      <t>CORREGIDO</t>
    </r>
  </si>
  <si>
    <r>
      <t xml:space="preserve">Torre 58 quedó 100% se hizo resane de pedestales y desborde de filos se reconformo terreno de hundimiento de huecos de protecciones </t>
    </r>
    <r>
      <rPr>
        <b/>
        <sz val="10"/>
        <color rgb="FFFF0000"/>
        <rFont val="Arial"/>
        <family val="2"/>
      </rPr>
      <t>CORREGIDO</t>
    </r>
  </si>
  <si>
    <r>
      <t xml:space="preserve"> torre 56 resane de pedestales y desborde de filos queda 100% se aplicó 3 capas de base </t>
    </r>
    <r>
      <rPr>
        <b/>
        <sz val="8"/>
        <color rgb="FFFF0000"/>
        <rFont val="Arial"/>
        <family val="2"/>
      </rPr>
      <t>CORREGIDO</t>
    </r>
  </si>
  <si>
    <r>
      <t xml:space="preserve">torre 59 quedó 100% se hizo reparación de puntas de diamante patas A B C D  se hizo resane de pedestales y desborde de filos </t>
    </r>
    <r>
      <rPr>
        <b/>
        <sz val="10"/>
        <color rgb="FFFF0000"/>
        <rFont val="Arial"/>
        <family val="2"/>
      </rPr>
      <t>CORREGIDO</t>
    </r>
  </si>
  <si>
    <t>Gabriel Valen cia</t>
  </si>
  <si>
    <t>OFICINA TÉCNICA San Sebastián: GESTION DOCUMENTAL</t>
  </si>
  <si>
    <r>
      <t xml:space="preserve">
</t>
    </r>
    <r>
      <rPr>
        <b/>
        <sz val="8"/>
        <color rgb="FFFF0000"/>
        <rFont val="Arial"/>
        <family val="2"/>
      </rPr>
      <t xml:space="preserve">* FRANJA UNO (1) CUPULA.
</t>
    </r>
    <r>
      <rPr>
        <sz val="8"/>
        <color rgb="FFFF0000"/>
        <rFont val="Arial"/>
        <family val="2"/>
      </rPr>
      <t xml:space="preserve">-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      14.28%
* FRANJA DOS (2) CUERPO COMUN.</t>
    </r>
    <r>
      <rPr>
        <sz val="8"/>
        <color rgb="FFFF0000"/>
        <rFont val="Arial"/>
        <family val="2"/>
      </rPr>
      <t xml:space="preserve">
- PRIMERA APLICACIÓN SIKACOR-60                </t>
    </r>
    <r>
      <rPr>
        <b/>
        <sz val="8"/>
        <color rgb="FFFF0000"/>
        <rFont val="Arial"/>
        <family val="2"/>
      </rPr>
      <t xml:space="preserve"> (4.76%)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BLANCO                                  </t>
    </r>
    <r>
      <rPr>
        <b/>
        <sz val="8"/>
        <color rgb="FFFF0000"/>
        <rFont val="Arial"/>
        <family val="2"/>
      </rPr>
      <t>(4.76%)</t>
    </r>
    <r>
      <rPr>
        <sz val="8"/>
        <color rgb="FFFF0000"/>
        <rFont val="Arial"/>
        <family val="2"/>
      </rPr>
      <t xml:space="preserve">.       </t>
    </r>
    <r>
      <rPr>
        <b/>
        <sz val="8"/>
        <color rgb="FFFF0000"/>
        <rFont val="Arial"/>
        <family val="2"/>
      </rPr>
      <t xml:space="preserve"> 14.28%
</t>
    </r>
    <r>
      <rPr>
        <sz val="8"/>
        <color rgb="FFFF0000"/>
        <rFont val="Arial"/>
        <family val="2"/>
      </rPr>
      <t xml:space="preserve">
</t>
    </r>
    <r>
      <rPr>
        <b/>
        <sz val="8"/>
        <color rgb="FFFF0000"/>
        <rFont val="Arial"/>
        <family val="2"/>
      </rPr>
      <t>* FRANJA TRES (3).</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t>
    </r>
    <r>
      <rPr>
        <sz val="8"/>
        <color rgb="FFFF0000"/>
        <rFont val="Arial"/>
        <family val="2"/>
      </rPr>
      <t>.       14</t>
    </r>
    <r>
      <rPr>
        <b/>
        <sz val="8"/>
        <color rgb="FFFF0000"/>
        <rFont val="Arial"/>
        <family val="2"/>
      </rPr>
      <t>.28%</t>
    </r>
    <r>
      <rPr>
        <sz val="8"/>
        <color rgb="FFFF0000"/>
        <rFont val="Arial"/>
        <family val="2"/>
      </rPr>
      <t xml:space="preserve">
</t>
    </r>
    <r>
      <rPr>
        <b/>
        <sz val="8"/>
        <color rgb="FFFF0000"/>
        <rFont val="Arial"/>
        <family val="2"/>
      </rPr>
      <t>* FRANJA CUATRO (4).</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(4.76%).
- ESMALTE URETANO BLANCO                                  (4,76%).          </t>
    </r>
    <r>
      <rPr>
        <b/>
        <sz val="8"/>
        <color rgb="FFFF0000"/>
        <rFont val="Arial"/>
        <family val="2"/>
      </rPr>
      <t xml:space="preserve"> 14.28%</t>
    </r>
    <r>
      <rPr>
        <sz val="8"/>
        <color rgb="FFFF0000"/>
        <rFont val="Arial"/>
        <family val="2"/>
      </rPr>
      <t xml:space="preserve">
</t>
    </r>
    <r>
      <rPr>
        <sz val="8"/>
        <rFont val="Arial"/>
        <family val="2"/>
      </rPr>
      <t xml:space="preserve">
</t>
    </r>
    <r>
      <rPr>
        <b/>
        <sz val="8"/>
        <color rgb="FFFF0000"/>
        <rFont val="Arial"/>
        <family val="2"/>
      </rPr>
      <t>* FRANJA CINCO (5).</t>
    </r>
    <r>
      <rPr>
        <sz val="8"/>
        <color rgb="FFFF0000"/>
        <rFont val="Arial"/>
        <family val="2"/>
      </rPr>
      <t xml:space="preserve">
- PRIMERA APLICACIÓN SIKACOR-60                 </t>
    </r>
    <r>
      <rPr>
        <b/>
        <sz val="8"/>
        <color rgb="FFFF0000"/>
        <rFont val="Arial"/>
        <family val="2"/>
      </rPr>
      <t>(4,76%).</t>
    </r>
    <r>
      <rPr>
        <sz val="8"/>
        <color rgb="FFFF0000"/>
        <rFont val="Arial"/>
        <family val="2"/>
      </rPr>
      <t xml:space="preserve">
</t>
    </r>
    <r>
      <rPr>
        <sz val="8"/>
        <rFont val="Arial"/>
        <family val="2"/>
      </rPr>
      <t xml:space="preserve">- SUGUNDA APLICACIÓN SIKACOR-60                (4.76%).
- ESMALTE URETANO NARANJA                              (4.76%).           </t>
    </r>
    <r>
      <rPr>
        <b/>
        <sz val="8"/>
        <color rgb="FFFF0000"/>
        <rFont val="Arial"/>
        <family val="2"/>
      </rPr>
      <t>14.28%</t>
    </r>
    <r>
      <rPr>
        <sz val="8"/>
        <rFont val="Arial"/>
        <family val="2"/>
      </rPr>
      <t xml:space="preserve">
</t>
    </r>
    <r>
      <rPr>
        <b/>
        <sz val="8"/>
        <rFont val="Arial"/>
        <family val="2"/>
      </rPr>
      <t>* FRANJA SEIS (6).</t>
    </r>
    <r>
      <rPr>
        <sz val="8"/>
        <rFont val="Arial"/>
        <family val="2"/>
      </rPr>
      <t xml:space="preserve">
- PRIMERA APLICACIÓN SIKACOR-60                  (4.76%).
- SUGUNDA APLICACIÓN SIKACOR-60                 (4.76%).
- ESMALTE URETANO BANCO                                     (4.76%)      14.28%.
</t>
    </r>
    <r>
      <rPr>
        <b/>
        <sz val="8"/>
        <rFont val="Arial"/>
        <family val="2"/>
      </rPr>
      <t xml:space="preserve">
* FRANJA SIETE (7) EXTENSIONES.                     (4,76%)</t>
    </r>
    <r>
      <rPr>
        <sz val="8"/>
        <rFont val="Arial"/>
        <family val="2"/>
      </rPr>
      <t xml:space="preserve">
- PRIMERA APLICACIÓN SIKACOR-60                 (4.76%).
- SUGUNDA APLICACIÓN SIKACOR-60                (4.76%).
- ESMALTE URETANO NARANJA                             (4.76%). </t>
    </r>
    <r>
      <rPr>
        <b/>
        <sz val="8"/>
        <rFont val="Arial"/>
        <family val="2"/>
      </rPr>
      <t xml:space="preserve">      14</t>
    </r>
    <r>
      <rPr>
        <sz val="8"/>
        <rFont val="Arial"/>
        <family val="2"/>
      </rPr>
      <t xml:space="preserve">.28%
</t>
    </r>
    <r>
      <rPr>
        <b/>
        <sz val="8"/>
        <rFont val="Arial"/>
        <family val="2"/>
      </rPr>
      <t xml:space="preserve">
                                              </t>
    </r>
    <r>
      <rPr>
        <b/>
        <sz val="8"/>
        <color rgb="FFFF0000"/>
        <rFont val="Arial"/>
        <family val="2"/>
      </rPr>
      <t>AVANCE GENERAL.     100%</t>
    </r>
    <r>
      <rPr>
        <b/>
        <sz val="8"/>
        <rFont val="Arial"/>
        <family val="2"/>
      </rPr>
      <t xml:space="preserve">
</t>
    </r>
  </si>
  <si>
    <t>SOCIO AMBIENTAL:
Trabajo de oficina, se firmó paz y salvo de vano 63, 64 de la T02-T08, T12 y levantamiento de acta por los vanos de 12-13</t>
  </si>
  <si>
    <t>Pintura de franja 5</t>
  </si>
  <si>
    <r>
      <rPr>
        <b/>
        <sz val="10"/>
        <rFont val="Arial"/>
        <family val="2"/>
      </rPr>
      <t>SOCIO AMBIENTAL:</t>
    </r>
    <r>
      <rPr>
        <sz val="10"/>
        <rFont val="Arial"/>
        <family val="2"/>
      </rPr>
      <t xml:space="preserve">
Trabajo de oficina</t>
    </r>
  </si>
  <si>
    <r>
      <t xml:space="preserve">
</t>
    </r>
    <r>
      <rPr>
        <b/>
        <sz val="8"/>
        <color rgb="FFFF0000"/>
        <rFont val="Arial"/>
        <family val="2"/>
      </rPr>
      <t xml:space="preserve">* FRANJA UNO (1) CUPULA.
</t>
    </r>
    <r>
      <rPr>
        <sz val="8"/>
        <color rgb="FFFF0000"/>
        <rFont val="Arial"/>
        <family val="2"/>
      </rPr>
      <t xml:space="preserve">-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      14.28%
* FRANJA DOS (2) CUERPO COMUN.</t>
    </r>
    <r>
      <rPr>
        <sz val="8"/>
        <color rgb="FFFF0000"/>
        <rFont val="Arial"/>
        <family val="2"/>
      </rPr>
      <t xml:space="preserve">
- PRIMERA APLICACIÓN SIKACOR-60                </t>
    </r>
    <r>
      <rPr>
        <b/>
        <sz val="8"/>
        <color rgb="FFFF0000"/>
        <rFont val="Arial"/>
        <family val="2"/>
      </rPr>
      <t xml:space="preserve"> (4.76%)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BLANCO                                  </t>
    </r>
    <r>
      <rPr>
        <b/>
        <sz val="8"/>
        <color rgb="FFFF0000"/>
        <rFont val="Arial"/>
        <family val="2"/>
      </rPr>
      <t>(4.76%)</t>
    </r>
    <r>
      <rPr>
        <sz val="8"/>
        <color rgb="FFFF0000"/>
        <rFont val="Arial"/>
        <family val="2"/>
      </rPr>
      <t xml:space="preserve">.       </t>
    </r>
    <r>
      <rPr>
        <b/>
        <sz val="8"/>
        <color rgb="FFFF0000"/>
        <rFont val="Arial"/>
        <family val="2"/>
      </rPr>
      <t xml:space="preserve"> 14.28%
</t>
    </r>
    <r>
      <rPr>
        <sz val="8"/>
        <color rgb="FFFF0000"/>
        <rFont val="Arial"/>
        <family val="2"/>
      </rPr>
      <t xml:space="preserve">
</t>
    </r>
    <r>
      <rPr>
        <b/>
        <sz val="8"/>
        <color rgb="FFFF0000"/>
        <rFont val="Arial"/>
        <family val="2"/>
      </rPr>
      <t>* FRANJA TRES (3).</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t>
    </r>
    <r>
      <rPr>
        <b/>
        <sz val="8"/>
        <color rgb="FFFF0000"/>
        <rFont val="Arial"/>
        <family val="2"/>
      </rPr>
      <t>(4.76%).</t>
    </r>
    <r>
      <rPr>
        <sz val="8"/>
        <color rgb="FFFF0000"/>
        <rFont val="Arial"/>
        <family val="2"/>
      </rPr>
      <t xml:space="preserve">
- ESMALTE URETANO NARANJA                               </t>
    </r>
    <r>
      <rPr>
        <b/>
        <sz val="8"/>
        <color rgb="FFFF0000"/>
        <rFont val="Arial"/>
        <family val="2"/>
      </rPr>
      <t>(4.76%)</t>
    </r>
    <r>
      <rPr>
        <sz val="8"/>
        <color rgb="FFFF0000"/>
        <rFont val="Arial"/>
        <family val="2"/>
      </rPr>
      <t>.       14</t>
    </r>
    <r>
      <rPr>
        <b/>
        <sz val="8"/>
        <color rgb="FFFF0000"/>
        <rFont val="Arial"/>
        <family val="2"/>
      </rPr>
      <t>.28%</t>
    </r>
    <r>
      <rPr>
        <sz val="8"/>
        <color rgb="FFFF0000"/>
        <rFont val="Arial"/>
        <family val="2"/>
      </rPr>
      <t xml:space="preserve">
</t>
    </r>
    <r>
      <rPr>
        <b/>
        <sz val="8"/>
        <color rgb="FFFF0000"/>
        <rFont val="Arial"/>
        <family val="2"/>
      </rPr>
      <t>* FRANJA CUATRO (4).</t>
    </r>
    <r>
      <rPr>
        <sz val="8"/>
        <color rgb="FFFF0000"/>
        <rFont val="Arial"/>
        <family val="2"/>
      </rPr>
      <t xml:space="preserve">
- PRIMERA APLICACIÓN SIKACOR-60                  </t>
    </r>
    <r>
      <rPr>
        <b/>
        <sz val="8"/>
        <color rgb="FFFF0000"/>
        <rFont val="Arial"/>
        <family val="2"/>
      </rPr>
      <t>(4.76%).</t>
    </r>
    <r>
      <rPr>
        <sz val="8"/>
        <color rgb="FFFF0000"/>
        <rFont val="Arial"/>
        <family val="2"/>
      </rPr>
      <t xml:space="preserve">
- SUGUNDA APLICACIÓN SIKACOR-60                 (4.76%).
- ESMALTE URETANO BLANCO                                  (4.76%).          </t>
    </r>
    <r>
      <rPr>
        <b/>
        <sz val="8"/>
        <color rgb="FFFF0000"/>
        <rFont val="Arial"/>
        <family val="2"/>
      </rPr>
      <t xml:space="preserve"> 14.28%</t>
    </r>
    <r>
      <rPr>
        <sz val="8"/>
        <color rgb="FFFF0000"/>
        <rFont val="Arial"/>
        <family val="2"/>
      </rPr>
      <t xml:space="preserve">
</t>
    </r>
    <r>
      <rPr>
        <sz val="8"/>
        <rFont val="Arial"/>
        <family val="2"/>
      </rPr>
      <t xml:space="preserve">
</t>
    </r>
    <r>
      <rPr>
        <b/>
        <sz val="8"/>
        <color rgb="FFFF0000"/>
        <rFont val="Arial"/>
        <family val="2"/>
      </rPr>
      <t>* FRANJA CINCO (5).</t>
    </r>
    <r>
      <rPr>
        <sz val="8"/>
        <color rgb="FFFF0000"/>
        <rFont val="Arial"/>
        <family val="2"/>
      </rPr>
      <t xml:space="preserve">
- PRIMERA APLICACIÓN SIKACOR-60                 </t>
    </r>
    <r>
      <rPr>
        <b/>
        <sz val="8"/>
        <color rgb="FFFF0000"/>
        <rFont val="Arial"/>
        <family val="2"/>
      </rPr>
      <t>(4,78%).</t>
    </r>
    <r>
      <rPr>
        <sz val="8"/>
        <color rgb="FFFF0000"/>
        <rFont val="Arial"/>
        <family val="2"/>
      </rPr>
      <t xml:space="preserve">
</t>
    </r>
    <r>
      <rPr>
        <sz val="8"/>
        <rFont val="Arial"/>
        <family val="2"/>
      </rPr>
      <t>- SUGUNDA APLICACIÓN SIKACOR-60                (4.78%).
- ESMALTE URETANO NARANJA                              (4.78%).           14</t>
    </r>
    <r>
      <rPr>
        <b/>
        <sz val="8"/>
        <color rgb="FFFF0000"/>
        <rFont val="Arial"/>
        <family val="2"/>
      </rPr>
      <t>.28%</t>
    </r>
    <r>
      <rPr>
        <sz val="8"/>
        <rFont val="Arial"/>
        <family val="2"/>
      </rPr>
      <t xml:space="preserve">
</t>
    </r>
    <r>
      <rPr>
        <b/>
        <sz val="8"/>
        <rFont val="Arial"/>
        <family val="2"/>
      </rPr>
      <t>* FRANJA SEIS (6).</t>
    </r>
    <r>
      <rPr>
        <sz val="8"/>
        <rFont val="Arial"/>
        <family val="2"/>
      </rPr>
      <t xml:space="preserve">
- PRIMERA APLICACIÓN SIKACOR-60                  (4.78%).
- SUGUNDA APLICACIÓN SIKACOR-60                 (4.78%).
- ESMALTE URETANO BANCO                                     (4.78%)      14.28%.
</t>
    </r>
    <r>
      <rPr>
        <b/>
        <sz val="8"/>
        <rFont val="Arial"/>
        <family val="2"/>
      </rPr>
      <t xml:space="preserve">
* FRANJA SIETE (7) EXTENSIONES.</t>
    </r>
    <r>
      <rPr>
        <sz val="8"/>
        <rFont val="Arial"/>
        <family val="2"/>
      </rPr>
      <t xml:space="preserve">
- PRIMERA APLICACIÓN SIKACOR-60                 (4,78.0%).
- SUGUNDA APLICACIÓN SIKACOR-60                (4.78%).
- ESMALTE URETANO NARANJA                             (4.78%). </t>
    </r>
    <r>
      <rPr>
        <b/>
        <sz val="8"/>
        <rFont val="Arial"/>
        <family val="2"/>
      </rPr>
      <t xml:space="preserve">      14</t>
    </r>
    <r>
      <rPr>
        <sz val="8"/>
        <rFont val="Arial"/>
        <family val="2"/>
      </rPr>
      <t xml:space="preserve">.28%
</t>
    </r>
    <r>
      <rPr>
        <b/>
        <sz val="8"/>
        <rFont val="Arial"/>
        <family val="2"/>
      </rPr>
      <t xml:space="preserve">
                                              </t>
    </r>
    <r>
      <rPr>
        <b/>
        <sz val="8"/>
        <color rgb="FFFF0000"/>
        <rFont val="Arial"/>
        <family val="2"/>
      </rPr>
      <t>AVANCE GENERAL.     100%</t>
    </r>
    <r>
      <rPr>
        <b/>
        <sz val="8"/>
        <rFont val="Arial"/>
        <family val="2"/>
      </rPr>
      <t xml:space="preserve">
</t>
    </r>
  </si>
  <si>
    <t xml:space="preserve">TECNICO
 Movilizacion de cuadrialla de pintura para T64  actividades de retoque y entrega
 </t>
  </si>
  <si>
    <r>
      <rPr>
        <b/>
        <sz val="10"/>
        <rFont val="Arial"/>
        <family val="2"/>
      </rPr>
      <t xml:space="preserve">TECNICO
Movilizacion de cuadrialla de pintura para T64  actividades de retoque y entrega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</si>
</sst>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 #,##0.00_-;\-&quot;$&quot;\ * #,##0.00_-;_-&quot;$&quot;\ * &quot;-&quot;??_-;_-@_-"/>
    <numFmt numFmtId="43" formatCode="_-* #,##0.00_-;\-* #,##0.00_-;_-* &quot;-&quot;??_-;_-@_-"/>
    <numFmt numFmtId="164" formatCode="_-* #,##0.00\ &quot;€&quot;_-;\-* #,##0.00\ &quot;€&quot;_-;_-* &quot;-&quot;??\ &quot;€&quot;_-;_-@_-"/>
    <numFmt numFmtId="165" formatCode="_-&quot;$&quot;* #,##0_-;\-&quot;$&quot;* #,##0_-;_-&quot;$&quot;* &quot;-&quot;_-;_-@_-"/>
    <numFmt numFmtId="166" formatCode="_-* #,##0.00\ _€_-;\-* #,##0.00\ _€_-;_-* &quot;-&quot;??\ _€_-;_-@_-"/>
    <numFmt numFmtId="167" formatCode="&quot;$&quot;\ #,##0.00_);[Red]\(&quot;$&quot;\ #,##0.00\)"/>
    <numFmt numFmtId="168" formatCode="_ * #,##0.00_ ;_ * \-#,##0.00_ ;_ * &quot;-&quot;??_ ;_ @_ "/>
    <numFmt numFmtId="169" formatCode="_([$$-240A]\ * #,##0.00_);_([$$-240A]\ * \(#,##0.00\);_([$$-240A]\ * \-??_);_(@_)"/>
    <numFmt numFmtId="170" formatCode="mmm\-dd"/>
    <numFmt numFmtId="171" formatCode="[$-F800]dddd\,\ mmmm\ dd\,\ yyyy"/>
    <numFmt numFmtId="172" formatCode="0.000"/>
    <numFmt numFmtId="173" formatCode="0.0000"/>
    <numFmt numFmtId="174" formatCode="0.0%"/>
    <numFmt numFmtId="175" formatCode="dd\-mmm\-yy;@"/>
    <numFmt numFmtId="176" formatCode="dd\-mmm\-yyyy"/>
    <numFmt numFmtId="177" formatCode="#,##0.000"/>
    <numFmt numFmtId="178" formatCode="_(* #,##0.00_);_(* \(#,##0.00\);_(* &quot;-&quot;??_);_(@_)"/>
    <numFmt numFmtId="179" formatCode="0.0"/>
    <numFmt numFmtId="180" formatCode="#,##0.0"/>
    <numFmt numFmtId="181" formatCode="mmmm\ yyyy"/>
    <numFmt numFmtId="182" formatCode="[$-F400]h:mm:ss\ AM/PM"/>
    <numFmt numFmtId="183" formatCode="_ [$€-2]\ * #,##0.00_ ;_ [$€-2]\ * \-#,##0.00_ ;_ [$€-2]\ * &quot;-&quot;??_ "/>
    <numFmt numFmtId="184" formatCode="ddd"/>
  </numFmts>
  <fonts count="11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theme="1"/>
      <name val="Calibri"/>
      <family val="2"/>
      <scheme val="minor"/>
    </font>
    <font>
      <sz val="8"/>
      <name val="Arial"/>
      <family val="2"/>
    </font>
    <font>
      <b/>
      <sz val="8"/>
      <name val="Arial"/>
      <family val="2"/>
    </font>
    <font>
      <b/>
      <sz val="10"/>
      <name val="Arial"/>
      <family val="2"/>
    </font>
    <font>
      <b/>
      <sz val="9"/>
      <name val="Arial"/>
      <family val="2"/>
    </font>
    <font>
      <sz val="8"/>
      <color theme="1"/>
      <name val="Arial"/>
      <family val="2"/>
    </font>
    <font>
      <sz val="11"/>
      <name val="Arial"/>
      <family val="2"/>
    </font>
    <font>
      <b/>
      <sz val="8"/>
      <name val="ft60"/>
      <family val="2"/>
    </font>
    <font>
      <sz val="7"/>
      <name val="Arial"/>
      <family val="2"/>
    </font>
    <font>
      <sz val="9"/>
      <name val="Arial"/>
      <family val="2"/>
    </font>
    <font>
      <b/>
      <sz val="11"/>
      <name val="Arial"/>
      <family val="2"/>
    </font>
    <font>
      <b/>
      <sz val="7"/>
      <name val="Arial"/>
      <family val="2"/>
    </font>
    <font>
      <b/>
      <sz val="11"/>
      <color theme="1"/>
      <name val="Calibri"/>
      <family val="2"/>
      <scheme val="minor"/>
    </font>
    <font>
      <sz val="10"/>
      <color theme="1"/>
      <name val="Calibri"/>
      <family val="2"/>
      <scheme val="minor"/>
    </font>
    <font>
      <sz val="10"/>
      <color rgb="FFFF0000"/>
      <name val="Calibri"/>
      <family val="2"/>
      <scheme val="minor"/>
    </font>
    <font>
      <sz val="11"/>
      <color rgb="FF000000"/>
      <name val="Calibri"/>
      <family val="2"/>
    </font>
    <font>
      <b/>
      <sz val="10"/>
      <name val="ft60"/>
      <family val="2"/>
    </font>
    <font>
      <b/>
      <sz val="12"/>
      <name val="Arial"/>
      <family val="2"/>
    </font>
    <font>
      <sz val="10"/>
      <name val="Arial"/>
      <family val="2"/>
    </font>
    <font>
      <sz val="22"/>
      <name val="French Script MT"/>
      <family val="4"/>
    </font>
    <font>
      <b/>
      <sz val="8"/>
      <color theme="1"/>
      <name val="Arial"/>
      <family val="2"/>
    </font>
    <font>
      <sz val="8"/>
      <color rgb="FFFF0000"/>
      <name val="Arial"/>
      <family val="2"/>
    </font>
    <font>
      <b/>
      <sz val="8"/>
      <color rgb="FFFF0000"/>
      <name val="Arial"/>
      <family val="2"/>
    </font>
    <font>
      <b/>
      <sz val="8"/>
      <color rgb="FFFF00FF"/>
      <name val="Arial"/>
      <family val="2"/>
    </font>
    <font>
      <sz val="12"/>
      <color theme="1"/>
      <name val="Calibri"/>
      <family val="2"/>
      <scheme val="minor"/>
    </font>
    <font>
      <sz val="12"/>
      <name val="Calibri"/>
      <family val="2"/>
      <scheme val="minor"/>
    </font>
    <font>
      <b/>
      <sz val="12"/>
      <color theme="1"/>
      <name val="Calibri"/>
      <family val="2"/>
      <scheme val="minor"/>
    </font>
    <font>
      <sz val="8"/>
      <name val="ft60"/>
      <family val="2"/>
    </font>
    <font>
      <sz val="8"/>
      <name val="ft60"/>
    </font>
    <font>
      <b/>
      <sz val="14"/>
      <name val="Arial"/>
      <family val="2"/>
    </font>
    <font>
      <sz val="12"/>
      <name val="Arial"/>
      <family val="2"/>
    </font>
    <font>
      <b/>
      <sz val="12"/>
      <color theme="1"/>
      <name val="Cambria"/>
      <family val="1"/>
    </font>
    <font>
      <b/>
      <sz val="12"/>
      <name val="Cambria"/>
      <family val="1"/>
    </font>
    <font>
      <b/>
      <sz val="12"/>
      <color theme="5" tint="-0.249977111117893"/>
      <name val="Cambria"/>
      <family val="1"/>
    </font>
    <font>
      <b/>
      <sz val="12"/>
      <color rgb="FF000000"/>
      <name val="Arial"/>
      <family val="2"/>
    </font>
    <font>
      <b/>
      <sz val="12"/>
      <color rgb="FF00B0F0"/>
      <name val="Arial"/>
      <family val="2"/>
    </font>
    <font>
      <sz val="12"/>
      <color rgb="FF000000"/>
      <name val="Arial"/>
      <family val="2"/>
    </font>
    <font>
      <sz val="10"/>
      <color indexed="8"/>
      <name val="Arial"/>
      <family val="2"/>
    </font>
    <font>
      <sz val="12"/>
      <color indexed="8"/>
      <name val="Arial"/>
      <family val="2"/>
    </font>
    <font>
      <sz val="12"/>
      <color theme="1"/>
      <name val="Arial"/>
      <family val="2"/>
    </font>
    <font>
      <sz val="10"/>
      <color rgb="FF000000"/>
      <name val="Arial"/>
      <family val="2"/>
    </font>
    <font>
      <sz val="12"/>
      <color rgb="FF5FB723"/>
      <name val="Arial"/>
      <family val="2"/>
    </font>
    <font>
      <b/>
      <sz val="12"/>
      <color rgb="FF5FB723"/>
      <name val="Arial"/>
      <family val="2"/>
    </font>
    <font>
      <b/>
      <sz val="12"/>
      <color rgb="FFCC0000"/>
      <name val="Arial"/>
      <family val="2"/>
    </font>
    <font>
      <sz val="12"/>
      <color rgb="FFCC0000"/>
      <name val="Arial"/>
      <family val="2"/>
    </font>
    <font>
      <sz val="12"/>
      <color rgb="FFFF0000"/>
      <name val="Arial"/>
      <family val="2"/>
    </font>
    <font>
      <sz val="12"/>
      <color rgb="FFC00000"/>
      <name val="Arial"/>
      <family val="2"/>
    </font>
    <font>
      <b/>
      <sz val="12"/>
      <color rgb="FFC00000"/>
      <name val="Arial"/>
      <family val="2"/>
    </font>
    <font>
      <b/>
      <sz val="12"/>
      <color theme="1"/>
      <name val="Arial"/>
      <family val="2"/>
    </font>
    <font>
      <sz val="12"/>
      <color theme="5" tint="-0.249977111117893"/>
      <name val="Arial"/>
      <family val="2"/>
    </font>
    <font>
      <b/>
      <sz val="12"/>
      <color rgb="FF00B050"/>
      <name val="Arial"/>
      <family val="2"/>
    </font>
    <font>
      <sz val="12"/>
      <color rgb="FF00B050"/>
      <name val="Arial"/>
      <family val="2"/>
    </font>
    <font>
      <b/>
      <sz val="12"/>
      <name val="Calibri"/>
      <family val="2"/>
      <scheme val="minor"/>
    </font>
    <font>
      <sz val="12"/>
      <color theme="5" tint="-0.249977111117893"/>
      <name val="Calibri"/>
      <family val="2"/>
      <scheme val="minor"/>
    </font>
    <font>
      <b/>
      <sz val="9"/>
      <color indexed="81"/>
      <name val="Tahoma"/>
      <family val="2"/>
    </font>
    <font>
      <sz val="9"/>
      <color indexed="81"/>
      <name val="Tahoma"/>
      <family val="2"/>
    </font>
    <font>
      <sz val="10"/>
      <color theme="1"/>
      <name val="Arial"/>
      <family val="2"/>
    </font>
    <font>
      <sz val="10"/>
      <name val="ft60"/>
      <family val="2"/>
    </font>
    <font>
      <b/>
      <sz val="10"/>
      <color theme="1"/>
      <name val="Cambria"/>
      <family val="1"/>
    </font>
    <font>
      <b/>
      <sz val="10"/>
      <name val="Cambria"/>
      <family val="1"/>
    </font>
    <font>
      <b/>
      <sz val="10"/>
      <color theme="1"/>
      <name val="Arial"/>
      <family val="2"/>
    </font>
    <font>
      <sz val="11"/>
      <name val="Calibri"/>
      <family val="2"/>
    </font>
    <font>
      <sz val="9"/>
      <color theme="1"/>
      <name val="Arial"/>
      <family val="2"/>
    </font>
    <font>
      <b/>
      <sz val="11"/>
      <name val="Calibri"/>
      <family val="2"/>
    </font>
    <font>
      <sz val="10"/>
      <color theme="0"/>
      <name val="Arial"/>
      <family val="2"/>
    </font>
    <font>
      <sz val="8"/>
      <name val="Calibri"/>
      <family val="2"/>
    </font>
    <font>
      <sz val="10"/>
      <color rgb="FF000000"/>
      <name val="Times New Roman"/>
      <family val="1"/>
    </font>
    <font>
      <sz val="8"/>
      <color theme="7"/>
      <name val="ft60"/>
    </font>
    <font>
      <sz val="8"/>
      <color theme="0"/>
      <name val="ft60"/>
    </font>
    <font>
      <b/>
      <sz val="8"/>
      <name val="ft60"/>
    </font>
    <font>
      <sz val="8"/>
      <color theme="6" tint="0.59999389629810485"/>
      <name val="ft60"/>
    </font>
    <font>
      <b/>
      <i/>
      <sz val="8"/>
      <name val="ft60"/>
    </font>
    <font>
      <i/>
      <sz val="8"/>
      <name val="ft60"/>
    </font>
    <font>
      <b/>
      <sz val="8"/>
      <color theme="6" tint="0.59999389629810485"/>
      <name val="ft60"/>
    </font>
    <font>
      <sz val="8"/>
      <color rgb="FFFF0000"/>
      <name val="ft60"/>
    </font>
    <font>
      <sz val="8"/>
      <color theme="1"/>
      <name val="ft60"/>
    </font>
    <font>
      <u/>
      <sz val="11"/>
      <color theme="10"/>
      <name val="Calibri"/>
      <family val="2"/>
      <scheme val="minor"/>
    </font>
    <font>
      <sz val="10"/>
      <color theme="1"/>
      <name val="Arial Narrow"/>
      <family val="2"/>
    </font>
    <font>
      <b/>
      <sz val="12"/>
      <color theme="1"/>
      <name val="Arial Narrow"/>
      <family val="2"/>
    </font>
    <font>
      <sz val="11"/>
      <color rgb="FF000000"/>
      <name val="Aptos Narrow"/>
      <family val="2"/>
    </font>
    <font>
      <sz val="11"/>
      <color rgb="FFFF0000"/>
      <name val="Aptos Narrow"/>
      <family val="2"/>
    </font>
    <font>
      <b/>
      <sz val="11"/>
      <color rgb="FF000000"/>
      <name val="Aptos Narrow"/>
      <family val="2"/>
    </font>
    <font>
      <sz val="12"/>
      <color theme="1"/>
      <name val="Arial Narrow"/>
      <family val="2"/>
    </font>
    <font>
      <sz val="14"/>
      <color theme="1"/>
      <name val="Calibri"/>
      <family val="2"/>
      <scheme val="minor"/>
    </font>
    <font>
      <b/>
      <sz val="8"/>
      <color rgb="FFFF0000"/>
      <name val="ft60"/>
    </font>
    <font>
      <sz val="14"/>
      <name val="Arial"/>
      <family val="2"/>
    </font>
    <font>
      <b/>
      <sz val="14"/>
      <color theme="1"/>
      <name val="Calibri"/>
      <family val="2"/>
      <scheme val="minor"/>
    </font>
    <font>
      <sz val="9"/>
      <name val="Arial"/>
      <family val="2"/>
    </font>
    <font>
      <sz val="10"/>
      <color theme="1"/>
      <name val="Arial"/>
      <family val="2"/>
    </font>
    <font>
      <sz val="10"/>
      <color rgb="FFFF0000"/>
      <name val="Arial"/>
      <family val="2"/>
    </font>
    <font>
      <b/>
      <sz val="10"/>
      <color rgb="FFFF0000"/>
      <name val="Arial"/>
      <family val="2"/>
    </font>
    <font>
      <sz val="11"/>
      <name val="Calibri"/>
      <family val="2"/>
      <scheme val="minor"/>
    </font>
    <font>
      <b/>
      <sz val="11"/>
      <color rgb="FFFF0000"/>
      <name val="Calibri"/>
      <family val="2"/>
      <scheme val="minor"/>
    </font>
    <font>
      <sz val="8"/>
      <color rgb="FF000000"/>
      <name val="Arial"/>
      <family val="2"/>
    </font>
    <font>
      <b/>
      <sz val="8"/>
      <color rgb="FF000000"/>
      <name val="Arial"/>
      <family val="2"/>
    </font>
    <font>
      <sz val="11"/>
      <color rgb="FFFF0000"/>
      <name val="Calibri"/>
      <family val="2"/>
      <scheme val="minor"/>
    </font>
    <font>
      <sz val="11"/>
      <color theme="1"/>
      <name val="Arial"/>
      <family val="2"/>
    </font>
  </fonts>
  <fills count="7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B0DD7F"/>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BF516"/>
        <bgColor indexed="64"/>
      </patternFill>
    </fill>
    <fill>
      <patternFill patternType="solid">
        <fgColor theme="0"/>
        <bgColor theme="0"/>
      </patternFill>
    </fill>
    <fill>
      <patternFill patternType="solid">
        <fgColor rgb="FFD8D8D8"/>
        <bgColor rgb="FFD8D8D8"/>
      </patternFill>
    </fill>
    <fill>
      <patternFill patternType="solid">
        <fgColor theme="9" tint="0.59999389629810485"/>
        <bgColor rgb="FFCC99FF"/>
      </patternFill>
    </fill>
    <fill>
      <patternFill patternType="solid">
        <fgColor theme="8" tint="0.59999389629810485"/>
        <bgColor rgb="FFFF99CC"/>
      </patternFill>
    </fill>
    <fill>
      <patternFill patternType="solid">
        <fgColor theme="7" tint="0.59999389629810485"/>
        <bgColor rgb="FF00B0F0"/>
      </patternFill>
    </fill>
    <fill>
      <patternFill patternType="solid">
        <fgColor theme="8" tint="0.59999389629810485"/>
        <bgColor indexed="64"/>
      </patternFill>
    </fill>
    <fill>
      <patternFill patternType="solid">
        <fgColor theme="0" tint="-0.14999847407452621"/>
        <bgColor indexed="64"/>
      </patternFill>
    </fill>
    <fill>
      <patternFill patternType="solid">
        <fgColor rgb="FFAAE571"/>
        <bgColor indexed="64"/>
      </patternFill>
    </fill>
    <fill>
      <patternFill patternType="solid">
        <fgColor rgb="FF92D050"/>
        <bgColor indexed="64"/>
      </patternFill>
    </fill>
    <fill>
      <patternFill patternType="solid">
        <fgColor theme="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rgb="FF4E1DAF"/>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rgb="FF00FF00"/>
        <bgColor indexed="64"/>
      </patternFill>
    </fill>
    <fill>
      <patternFill patternType="solid">
        <fgColor rgb="FF009900"/>
        <bgColor indexed="64"/>
      </patternFill>
    </fill>
    <fill>
      <patternFill patternType="solid">
        <fgColor theme="9" tint="-0.499984740745262"/>
        <bgColor indexed="64"/>
      </patternFill>
    </fill>
    <fill>
      <patternFill patternType="solid">
        <fgColor theme="6" tint="-0.249977111117893"/>
        <bgColor indexed="64"/>
      </patternFill>
    </fill>
    <fill>
      <patternFill patternType="solid">
        <fgColor rgb="FF00E668"/>
        <bgColor indexed="64"/>
      </patternFill>
    </fill>
    <fill>
      <patternFill patternType="solid">
        <fgColor rgb="FFC89800"/>
        <bgColor indexed="64"/>
      </patternFill>
    </fill>
    <fill>
      <patternFill patternType="solid">
        <fgColor rgb="FFC49500"/>
        <bgColor indexed="64"/>
      </patternFill>
    </fill>
    <fill>
      <patternFill patternType="solid">
        <fgColor theme="8" tint="0.3999755851924192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6" tint="-0.499984740745262"/>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rgb="FFFF6699"/>
        <bgColor indexed="64"/>
      </patternFill>
    </fill>
    <fill>
      <patternFill patternType="solid">
        <fgColor theme="2" tint="-0.749992370372631"/>
        <bgColor indexed="64"/>
      </patternFill>
    </fill>
    <fill>
      <patternFill patternType="solid">
        <fgColor theme="2" tint="-0.499984740745262"/>
        <bgColor indexed="64"/>
      </patternFill>
    </fill>
    <fill>
      <patternFill patternType="solid">
        <fgColor rgb="FF00B0F0"/>
        <bgColor indexed="64"/>
      </patternFill>
    </fill>
    <fill>
      <patternFill patternType="solid">
        <fgColor theme="6" tint="0.59999389629810485"/>
        <bgColor indexed="64"/>
      </patternFill>
    </fill>
    <fill>
      <patternFill patternType="solid">
        <fgColor rgb="FF99FF66"/>
        <bgColor indexed="64"/>
      </patternFill>
    </fill>
    <fill>
      <patternFill patternType="solid">
        <fgColor rgb="FFFF99FF"/>
        <bgColor indexed="64"/>
      </patternFill>
    </fill>
    <fill>
      <patternFill patternType="solid">
        <fgColor rgb="FF7030A0"/>
        <bgColor indexed="64"/>
      </patternFill>
    </fill>
    <fill>
      <patternFill patternType="solid">
        <fgColor rgb="FFF5467B"/>
        <bgColor indexed="64"/>
      </patternFill>
    </fill>
    <fill>
      <patternFill patternType="solid">
        <fgColor rgb="FFE8DB34"/>
        <bgColor indexed="64"/>
      </patternFill>
    </fill>
    <fill>
      <patternFill patternType="solid">
        <fgColor rgb="FF008080"/>
        <bgColor indexed="64"/>
      </patternFill>
    </fill>
    <fill>
      <patternFill patternType="solid">
        <fgColor rgb="FF996633"/>
        <bgColor indexed="64"/>
      </patternFill>
    </fill>
    <fill>
      <patternFill patternType="solid">
        <fgColor rgb="FF6666FF"/>
        <bgColor indexed="64"/>
      </patternFill>
    </fill>
    <fill>
      <patternFill patternType="solid">
        <fgColor rgb="FFFFFF99"/>
        <bgColor indexed="64"/>
      </patternFill>
    </fill>
    <fill>
      <patternFill patternType="solid">
        <fgColor rgb="FFFF330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E2EFDA"/>
        <bgColor rgb="FF000000"/>
      </patternFill>
    </fill>
    <fill>
      <patternFill patternType="solid">
        <fgColor rgb="FFFFC000"/>
        <bgColor rgb="FF000000"/>
      </patternFill>
    </fill>
    <fill>
      <patternFill patternType="solid">
        <fgColor rgb="FFE37AE6"/>
        <bgColor indexed="64"/>
      </patternFill>
    </fill>
    <fill>
      <patternFill patternType="solid">
        <fgColor rgb="FF227ACB"/>
        <bgColor indexed="64"/>
      </patternFill>
    </fill>
    <fill>
      <patternFill patternType="solid">
        <fgColor theme="6" tint="0.39997558519241921"/>
        <bgColor indexed="64"/>
      </patternFill>
    </fill>
    <fill>
      <patternFill patternType="solid">
        <fgColor theme="4"/>
        <bgColor indexed="64"/>
      </patternFill>
    </fill>
    <fill>
      <patternFill patternType="solid">
        <fgColor theme="8"/>
        <bgColor indexed="64"/>
      </patternFill>
    </fill>
    <fill>
      <patternFill patternType="solid">
        <fgColor rgb="FF0070C0"/>
        <bgColor indexed="64"/>
      </patternFill>
    </fill>
    <fill>
      <patternFill patternType="solid">
        <fgColor theme="3" tint="0.39997558519241921"/>
        <bgColor indexed="64"/>
      </patternFill>
    </fill>
  </fills>
  <borders count="258">
    <border>
      <left/>
      <right/>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hair">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bottom/>
      <diagonal/>
    </border>
    <border>
      <left/>
      <right style="hair">
        <color indexed="64"/>
      </right>
      <top/>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hair">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right style="hair">
        <color indexed="64"/>
      </right>
      <top/>
      <bottom style="medium">
        <color indexed="64"/>
      </bottom>
      <diagonal/>
    </border>
    <border>
      <left style="medium">
        <color indexed="64"/>
      </left>
      <right/>
      <top/>
      <bottom style="medium">
        <color indexed="64"/>
      </bottom>
      <diagonal/>
    </border>
    <border>
      <left style="hair">
        <color indexed="64"/>
      </left>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hair">
        <color indexed="64"/>
      </left>
      <right style="medium">
        <color indexed="64"/>
      </right>
      <top style="medium">
        <color indexed="64"/>
      </top>
      <bottom style="hair">
        <color indexed="64"/>
      </bottom>
      <diagonal/>
    </border>
    <border>
      <left/>
      <right style="medium">
        <color indexed="64"/>
      </right>
      <top style="hair">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medium">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hair">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medium">
        <color indexed="64"/>
      </top>
      <bottom/>
      <diagonal/>
    </border>
    <border>
      <left style="medium">
        <color indexed="64"/>
      </left>
      <right style="thin">
        <color indexed="64"/>
      </right>
      <top/>
      <bottom/>
      <diagonal/>
    </border>
    <border>
      <left style="hair">
        <color indexed="64"/>
      </left>
      <right/>
      <top style="medium">
        <color indexed="64"/>
      </top>
      <bottom style="hair">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medium">
        <color indexed="64"/>
      </top>
      <bottom style="medium">
        <color indexed="64"/>
      </bottom>
      <diagonal/>
    </border>
    <border>
      <left/>
      <right style="hair">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style="medium">
        <color indexed="64"/>
      </left>
      <right style="hair">
        <color indexed="64"/>
      </right>
      <top/>
      <bottom/>
      <diagonal/>
    </border>
    <border>
      <left style="medium">
        <color indexed="64"/>
      </left>
      <right style="hair">
        <color indexed="64"/>
      </right>
      <top style="medium">
        <color indexed="64"/>
      </top>
      <bottom/>
      <diagonal/>
    </border>
    <border>
      <left style="medium">
        <color indexed="64"/>
      </left>
      <right style="hair">
        <color indexed="64"/>
      </right>
      <top/>
      <bottom style="medium">
        <color indexed="64"/>
      </bottom>
      <diagonal/>
    </border>
    <border>
      <left style="thin">
        <color indexed="64"/>
      </left>
      <right style="hair">
        <color indexed="64"/>
      </right>
      <top style="medium">
        <color indexed="64"/>
      </top>
      <bottom/>
      <diagonal/>
    </border>
    <border>
      <left style="thin">
        <color indexed="64"/>
      </left>
      <right style="hair">
        <color indexed="64"/>
      </right>
      <top/>
      <bottom style="medium">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right style="thin">
        <color indexed="64"/>
      </right>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top style="medium">
        <color auto="1"/>
      </top>
      <bottom style="hair">
        <color auto="1"/>
      </bottom>
      <diagonal/>
    </border>
    <border>
      <left/>
      <right style="medium">
        <color auto="1"/>
      </right>
      <top style="medium">
        <color auto="1"/>
      </top>
      <bottom style="hair">
        <color auto="1"/>
      </bottom>
      <diagonal/>
    </border>
    <border>
      <left style="thin">
        <color indexed="64"/>
      </left>
      <right/>
      <top style="medium">
        <color auto="1"/>
      </top>
      <bottom style="hair">
        <color auto="1"/>
      </bottom>
      <diagonal/>
    </border>
    <border>
      <left/>
      <right style="thin">
        <color auto="1"/>
      </right>
      <top style="medium">
        <color auto="1"/>
      </top>
      <bottom style="hair">
        <color auto="1"/>
      </bottom>
      <diagonal/>
    </border>
    <border>
      <left style="hair">
        <color auto="1"/>
      </left>
      <right style="medium">
        <color auto="1"/>
      </right>
      <top/>
      <bottom style="hair">
        <color auto="1"/>
      </bottom>
      <diagonal/>
    </border>
    <border>
      <left style="medium">
        <color auto="1"/>
      </left>
      <right style="hair">
        <color auto="1"/>
      </right>
      <top style="medium">
        <color indexed="64"/>
      </top>
      <bottom style="medium">
        <color indexed="64"/>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indexed="64"/>
      </top>
      <bottom style="medium">
        <color indexed="64"/>
      </bottom>
      <diagonal/>
    </border>
    <border>
      <left style="thin">
        <color auto="1"/>
      </left>
      <right style="hair">
        <color auto="1"/>
      </right>
      <top style="hair">
        <color auto="1"/>
      </top>
      <bottom style="medium">
        <color auto="1"/>
      </bottom>
      <diagonal/>
    </border>
    <border>
      <left style="hair">
        <color auto="1"/>
      </left>
      <right style="thin">
        <color auto="1"/>
      </right>
      <top style="hair">
        <color auto="1"/>
      </top>
      <bottom style="medium">
        <color auto="1"/>
      </bottom>
      <diagonal/>
    </border>
    <border>
      <left style="hair">
        <color auto="1"/>
      </left>
      <right style="medium">
        <color auto="1"/>
      </right>
      <top/>
      <bottom style="medium">
        <color auto="1"/>
      </bottom>
      <diagonal/>
    </border>
    <border>
      <left style="medium">
        <color indexed="64"/>
      </left>
      <right style="medium">
        <color indexed="64"/>
      </right>
      <top style="medium">
        <color indexed="64"/>
      </top>
      <bottom style="hair">
        <color indexed="64"/>
      </bottom>
      <diagonal/>
    </border>
    <border>
      <left style="medium">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medium">
        <color indexed="64"/>
      </top>
      <bottom style="hair">
        <color auto="1"/>
      </bottom>
      <diagonal/>
    </border>
    <border>
      <left style="thin">
        <color indexed="64"/>
      </left>
      <right style="medium">
        <color indexed="64"/>
      </right>
      <top style="medium">
        <color indexed="64"/>
      </top>
      <bottom style="hair">
        <color indexed="64"/>
      </bottom>
      <diagonal/>
    </border>
    <border>
      <left style="medium">
        <color indexed="64"/>
      </left>
      <right style="medium">
        <color indexed="64"/>
      </right>
      <top style="hair">
        <color auto="1"/>
      </top>
      <bottom style="hair">
        <color auto="1"/>
      </bottom>
      <diagonal/>
    </border>
    <border>
      <left style="thin">
        <color auto="1"/>
      </left>
      <right style="hair">
        <color auto="1"/>
      </right>
      <top/>
      <bottom style="hair">
        <color auto="1"/>
      </bottom>
      <diagonal/>
    </border>
    <border>
      <left style="hair">
        <color auto="1"/>
      </left>
      <right style="thin">
        <color auto="1"/>
      </right>
      <top/>
      <bottom style="hair">
        <color auto="1"/>
      </bottom>
      <diagonal/>
    </border>
    <border>
      <left style="thin">
        <color auto="1"/>
      </left>
      <right style="hair">
        <color auto="1"/>
      </right>
      <top style="medium">
        <color auto="1"/>
      </top>
      <bottom style="hair">
        <color auto="1"/>
      </bottom>
      <diagonal/>
    </border>
    <border>
      <left style="hair">
        <color auto="1"/>
      </left>
      <right style="thin">
        <color indexed="64"/>
      </right>
      <top style="medium">
        <color auto="1"/>
      </top>
      <bottom style="hair">
        <color auto="1"/>
      </bottom>
      <diagonal/>
    </border>
    <border>
      <left style="medium">
        <color auto="1"/>
      </left>
      <right/>
      <top style="hair">
        <color auto="1"/>
      </top>
      <bottom style="hair">
        <color auto="1"/>
      </bottom>
      <diagonal/>
    </border>
    <border>
      <left style="medium">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indexed="64"/>
      </right>
      <top style="hair">
        <color indexed="64"/>
      </top>
      <bottom style="hair">
        <color indexed="64"/>
      </bottom>
      <diagonal/>
    </border>
    <border>
      <left style="thin">
        <color indexed="64"/>
      </left>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indexed="64"/>
      </left>
      <right style="medium">
        <color indexed="64"/>
      </right>
      <top style="hair">
        <color auto="1"/>
      </top>
      <bottom/>
      <diagonal/>
    </border>
    <border>
      <left/>
      <right style="medium">
        <color auto="1"/>
      </right>
      <top style="hair">
        <color auto="1"/>
      </top>
      <bottom/>
      <diagonal/>
    </border>
    <border>
      <left style="thin">
        <color indexed="64"/>
      </left>
      <right/>
      <top style="hair">
        <color auto="1"/>
      </top>
      <bottom/>
      <diagonal/>
    </border>
    <border>
      <left style="medium">
        <color auto="1"/>
      </left>
      <right/>
      <top style="hair">
        <color auto="1"/>
      </top>
      <bottom/>
      <diagonal/>
    </border>
    <border>
      <left style="medium">
        <color auto="1"/>
      </left>
      <right style="thin">
        <color auto="1"/>
      </right>
      <top style="hair">
        <color auto="1"/>
      </top>
      <bottom/>
      <diagonal/>
    </border>
    <border>
      <left style="thin">
        <color auto="1"/>
      </left>
      <right style="thin">
        <color indexed="64"/>
      </right>
      <top style="hair">
        <color auto="1"/>
      </top>
      <bottom/>
      <diagonal/>
    </border>
    <border>
      <left style="thin">
        <color indexed="64"/>
      </left>
      <right style="medium">
        <color indexed="64"/>
      </right>
      <top style="hair">
        <color indexed="64"/>
      </top>
      <bottom/>
      <diagonal/>
    </border>
    <border>
      <left/>
      <right/>
      <top style="hair">
        <color auto="1"/>
      </top>
      <bottom/>
      <diagonal/>
    </border>
    <border>
      <left style="medium">
        <color indexed="64"/>
      </left>
      <right style="medium">
        <color indexed="64"/>
      </right>
      <top style="hair">
        <color auto="1"/>
      </top>
      <bottom style="medium">
        <color indexed="64"/>
      </bottom>
      <diagonal/>
    </border>
    <border>
      <left/>
      <right style="thin">
        <color indexed="64"/>
      </right>
      <top style="hair">
        <color indexed="64"/>
      </top>
      <bottom/>
      <diagonal/>
    </border>
    <border>
      <left/>
      <right style="hair">
        <color auto="1"/>
      </right>
      <top style="hair">
        <color auto="1"/>
      </top>
      <bottom/>
      <diagonal/>
    </border>
    <border>
      <left style="hair">
        <color auto="1"/>
      </left>
      <right style="thin">
        <color auto="1"/>
      </right>
      <top style="hair">
        <color auto="1"/>
      </top>
      <bottom/>
      <diagonal/>
    </border>
    <border>
      <left style="hair">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indexed="64"/>
      </bottom>
      <diagonal/>
    </border>
    <border>
      <left style="thin">
        <color auto="1"/>
      </left>
      <right style="medium">
        <color auto="1"/>
      </right>
      <top style="hair">
        <color auto="1"/>
      </top>
      <bottom style="medium">
        <color auto="1"/>
      </bottom>
      <diagonal/>
    </border>
    <border>
      <left style="thin">
        <color indexed="64"/>
      </left>
      <right/>
      <top style="hair">
        <color auto="1"/>
      </top>
      <bottom style="medium">
        <color indexed="64"/>
      </bottom>
      <diagonal/>
    </border>
    <border>
      <left style="thin">
        <color indexed="64"/>
      </left>
      <right style="hair">
        <color auto="1"/>
      </right>
      <top style="medium">
        <color indexed="64"/>
      </top>
      <bottom style="medium">
        <color indexed="64"/>
      </bottom>
      <diagonal/>
    </border>
    <border>
      <left style="hair">
        <color auto="1"/>
      </left>
      <right style="thin">
        <color indexed="64"/>
      </right>
      <top style="medium">
        <color indexed="64"/>
      </top>
      <bottom style="medium">
        <color auto="1"/>
      </bottom>
      <diagonal/>
    </border>
    <border>
      <left style="medium">
        <color auto="1"/>
      </left>
      <right/>
      <top/>
      <bottom style="hair">
        <color auto="1"/>
      </bottom>
      <diagonal/>
    </border>
    <border>
      <left style="thin">
        <color auto="1"/>
      </left>
      <right/>
      <top/>
      <bottom style="hair">
        <color auto="1"/>
      </bottom>
      <diagonal/>
    </border>
    <border>
      <left/>
      <right style="thin">
        <color auto="1"/>
      </right>
      <top/>
      <bottom style="hair">
        <color auto="1"/>
      </bottom>
      <diagonal/>
    </border>
    <border>
      <left style="medium">
        <color indexed="64"/>
      </left>
      <right style="medium">
        <color indexed="64"/>
      </right>
      <top/>
      <bottom style="hair">
        <color auto="1"/>
      </bottom>
      <diagonal/>
    </border>
    <border>
      <left/>
      <right style="hair">
        <color auto="1"/>
      </right>
      <top/>
      <bottom style="hair">
        <color auto="1"/>
      </bottom>
      <diagonal/>
    </border>
    <border>
      <left style="thin">
        <color auto="1"/>
      </left>
      <right style="hair">
        <color auto="1"/>
      </right>
      <top style="hair">
        <color auto="1"/>
      </top>
      <bottom/>
      <diagonal/>
    </border>
    <border>
      <left style="medium">
        <color indexed="64"/>
      </left>
      <right/>
      <top style="hair">
        <color auto="1"/>
      </top>
      <bottom style="medium">
        <color indexed="64"/>
      </bottom>
      <diagonal/>
    </border>
    <border>
      <left/>
      <right style="thin">
        <color auto="1"/>
      </right>
      <top style="hair">
        <color auto="1"/>
      </top>
      <bottom style="medium">
        <color auto="1"/>
      </bottom>
      <diagonal/>
    </border>
    <border>
      <left style="hair">
        <color indexed="64"/>
      </left>
      <right style="hair">
        <color indexed="64"/>
      </right>
      <top style="thin">
        <color indexed="64"/>
      </top>
      <bottom style="hair">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rgb="FF000000"/>
      </left>
      <right style="hair">
        <color indexed="64"/>
      </right>
      <top/>
      <bottom/>
      <diagonal/>
    </border>
    <border>
      <left style="hair">
        <color auto="1"/>
      </left>
      <right style="medium">
        <color rgb="FF000000"/>
      </right>
      <top/>
      <bottom/>
      <diagonal/>
    </border>
    <border>
      <left style="medium">
        <color rgb="FF000000"/>
      </left>
      <right style="hair">
        <color indexed="64"/>
      </right>
      <top style="hair">
        <color indexed="64"/>
      </top>
      <bottom style="hair">
        <color indexed="64"/>
      </bottom>
      <diagonal/>
    </border>
    <border>
      <left style="hair">
        <color indexed="64"/>
      </left>
      <right style="medium">
        <color rgb="FF000000"/>
      </right>
      <top style="hair">
        <color indexed="64"/>
      </top>
      <bottom style="hair">
        <color indexed="64"/>
      </bottom>
      <diagonal/>
    </border>
    <border>
      <left style="medium">
        <color rgb="FF000000"/>
      </left>
      <right style="hair">
        <color indexed="64"/>
      </right>
      <top style="hair">
        <color indexed="64"/>
      </top>
      <bottom/>
      <diagonal/>
    </border>
    <border>
      <left style="hair">
        <color indexed="64"/>
      </left>
      <right style="medium">
        <color rgb="FF000000"/>
      </right>
      <top style="hair">
        <color indexed="64"/>
      </top>
      <bottom/>
      <diagonal/>
    </border>
    <border>
      <left style="medium">
        <color rgb="FF000000"/>
      </left>
      <right style="hair">
        <color indexed="64"/>
      </right>
      <top/>
      <bottom style="hair">
        <color indexed="64"/>
      </bottom>
      <diagonal/>
    </border>
    <border>
      <left style="hair">
        <color auto="1"/>
      </left>
      <right style="medium">
        <color rgb="FF000000"/>
      </right>
      <top/>
      <bottom style="hair">
        <color auto="1"/>
      </bottom>
      <diagonal/>
    </border>
    <border>
      <left style="medium">
        <color rgb="FF000000"/>
      </left>
      <right style="hair">
        <color indexed="64"/>
      </right>
      <top style="medium">
        <color indexed="64"/>
      </top>
      <bottom style="hair">
        <color indexed="64"/>
      </bottom>
      <diagonal/>
    </border>
    <border>
      <left style="hair">
        <color indexed="64"/>
      </left>
      <right style="medium">
        <color rgb="FF000000"/>
      </right>
      <top style="medium">
        <color indexed="64"/>
      </top>
      <bottom style="hair">
        <color indexed="64"/>
      </bottom>
      <diagonal/>
    </border>
    <border>
      <left style="medium">
        <color rgb="FF000000"/>
      </left>
      <right style="hair">
        <color indexed="64"/>
      </right>
      <top style="hair">
        <color indexed="64"/>
      </top>
      <bottom style="medium">
        <color rgb="FF000000"/>
      </bottom>
      <diagonal/>
    </border>
    <border>
      <left style="hair">
        <color indexed="64"/>
      </left>
      <right style="hair">
        <color indexed="64"/>
      </right>
      <top style="hair">
        <color indexed="64"/>
      </top>
      <bottom style="medium">
        <color rgb="FF000000"/>
      </bottom>
      <diagonal/>
    </border>
    <border>
      <left style="hair">
        <color indexed="64"/>
      </left>
      <right style="medium">
        <color rgb="FF000000"/>
      </right>
      <top style="hair">
        <color indexed="64"/>
      </top>
      <bottom style="medium">
        <color rgb="FF000000"/>
      </bottom>
      <diagonal/>
    </border>
    <border>
      <left style="thin">
        <color rgb="FF000000"/>
      </left>
      <right style="hair">
        <color indexed="64"/>
      </right>
      <top/>
      <bottom style="thin">
        <color rgb="FF000000"/>
      </bottom>
      <diagonal/>
    </border>
    <border>
      <left style="hair">
        <color indexed="64"/>
      </left>
      <right style="hair">
        <color indexed="64"/>
      </right>
      <top/>
      <bottom style="thin">
        <color rgb="FF000000"/>
      </bottom>
      <diagonal/>
    </border>
    <border>
      <left style="hair">
        <color auto="1"/>
      </left>
      <right style="thin">
        <color rgb="FF000000"/>
      </right>
      <top/>
      <bottom style="thin">
        <color rgb="FF000000"/>
      </bottom>
      <diagonal/>
    </border>
    <border>
      <left style="thin">
        <color rgb="FF000000"/>
      </left>
      <right style="hair">
        <color indexed="64"/>
      </right>
      <top style="thin">
        <color rgb="FF000000"/>
      </top>
      <bottom style="thin">
        <color rgb="FF000000"/>
      </bottom>
      <diagonal/>
    </border>
    <border>
      <left style="hair">
        <color indexed="64"/>
      </left>
      <right style="hair">
        <color indexed="64"/>
      </right>
      <top style="thin">
        <color rgb="FF000000"/>
      </top>
      <bottom style="thin">
        <color rgb="FF000000"/>
      </bottom>
      <diagonal/>
    </border>
    <border>
      <left style="hair">
        <color indexed="64"/>
      </left>
      <right style="thin">
        <color rgb="FF000000"/>
      </right>
      <top style="thin">
        <color rgb="FF000000"/>
      </top>
      <bottom style="thin">
        <color rgb="FF000000"/>
      </bottom>
      <diagonal/>
    </border>
    <border>
      <left/>
      <right style="medium">
        <color indexed="64"/>
      </right>
      <top style="thin">
        <color indexed="64"/>
      </top>
      <bottom/>
      <diagonal/>
    </border>
    <border>
      <left style="medium">
        <color rgb="FF000000"/>
      </left>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indexed="64"/>
      </left>
      <right style="thin">
        <color indexed="64"/>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dashed">
        <color rgb="FF000000"/>
      </left>
      <right style="dashed">
        <color rgb="FF000000"/>
      </right>
      <top style="dashed">
        <color rgb="FF000000"/>
      </top>
      <bottom style="dashed">
        <color rgb="FF000000"/>
      </bottom>
      <diagonal/>
    </border>
    <border>
      <left style="medium">
        <color rgb="FF000000"/>
      </left>
      <right style="dashed">
        <color rgb="FF000000"/>
      </right>
      <top style="medium">
        <color rgb="FF000000"/>
      </top>
      <bottom style="dashed">
        <color rgb="FF000000"/>
      </bottom>
      <diagonal/>
    </border>
    <border>
      <left style="dashed">
        <color rgb="FF000000"/>
      </left>
      <right style="dashed">
        <color rgb="FF000000"/>
      </right>
      <top style="medium">
        <color rgb="FF000000"/>
      </top>
      <bottom style="dashed">
        <color rgb="FF000000"/>
      </bottom>
      <diagonal/>
    </border>
    <border>
      <left style="dashed">
        <color rgb="FF000000"/>
      </left>
      <right style="medium">
        <color rgb="FF000000"/>
      </right>
      <top style="medium">
        <color rgb="FF000000"/>
      </top>
      <bottom style="dashed">
        <color rgb="FF000000"/>
      </bottom>
      <diagonal/>
    </border>
    <border>
      <left style="medium">
        <color rgb="FF000000"/>
      </left>
      <right style="dashed">
        <color rgb="FF000000"/>
      </right>
      <top style="dashed">
        <color rgb="FF000000"/>
      </top>
      <bottom style="dashed">
        <color rgb="FF000000"/>
      </bottom>
      <diagonal/>
    </border>
    <border>
      <left style="dashed">
        <color rgb="FF000000"/>
      </left>
      <right style="medium">
        <color rgb="FF000000"/>
      </right>
      <top style="dashed">
        <color rgb="FF000000"/>
      </top>
      <bottom style="dashed">
        <color rgb="FF000000"/>
      </bottom>
      <diagonal/>
    </border>
    <border>
      <left style="medium">
        <color rgb="FF000000"/>
      </left>
      <right style="dashed">
        <color rgb="FF000000"/>
      </right>
      <top style="dashed">
        <color rgb="FF000000"/>
      </top>
      <bottom style="medium">
        <color rgb="FF000000"/>
      </bottom>
      <diagonal/>
    </border>
    <border>
      <left style="dashed">
        <color rgb="FF000000"/>
      </left>
      <right style="dashed">
        <color rgb="FF000000"/>
      </right>
      <top style="dashed">
        <color rgb="FF000000"/>
      </top>
      <bottom style="medium">
        <color rgb="FF000000"/>
      </bottom>
      <diagonal/>
    </border>
    <border>
      <left style="dashed">
        <color rgb="FF000000"/>
      </left>
      <right style="medium">
        <color rgb="FF000000"/>
      </right>
      <top style="dashed">
        <color rgb="FF000000"/>
      </top>
      <bottom style="medium">
        <color rgb="FF000000"/>
      </bottom>
      <diagonal/>
    </border>
    <border>
      <left style="medium">
        <color indexed="64"/>
      </left>
      <right style="medium">
        <color indexed="64"/>
      </right>
      <top style="thin">
        <color indexed="64"/>
      </top>
      <bottom style="medium">
        <color indexed="64"/>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hair">
        <color indexed="64"/>
      </left>
      <right style="medium">
        <color indexed="64"/>
      </right>
      <top style="medium">
        <color indexed="64"/>
      </top>
      <bottom/>
      <diagonal/>
    </border>
    <border>
      <left style="hair">
        <color indexed="64"/>
      </left>
      <right style="medium">
        <color indexed="64"/>
      </right>
      <top/>
      <bottom/>
      <diagonal/>
    </border>
  </borders>
  <cellStyleXfs count="63">
    <xf numFmtId="0" fontId="0" fillId="0" borderId="0"/>
    <xf numFmtId="9" fontId="18" fillId="0" borderId="0" applyFont="0" applyFill="0" applyBorder="0" applyAlignment="0" applyProtection="0"/>
    <xf numFmtId="0" fontId="18" fillId="0" borderId="0"/>
    <xf numFmtId="0" fontId="18" fillId="0" borderId="0"/>
    <xf numFmtId="168" fontId="18" fillId="0" borderId="0" applyFont="0" applyFill="0" applyBorder="0" applyAlignment="0" applyProtection="0"/>
    <xf numFmtId="168" fontId="18" fillId="0" borderId="0" applyFont="0" applyFill="0" applyBorder="0" applyAlignment="0" applyProtection="0"/>
    <xf numFmtId="166" fontId="19"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167" fontId="18" fillId="0" borderId="0" applyFont="0" applyFill="0" applyBorder="0" applyAlignment="0" applyProtection="0"/>
    <xf numFmtId="168" fontId="18" fillId="0" borderId="0" applyFont="0" applyFill="0" applyBorder="0" applyAlignment="0" applyProtection="0"/>
    <xf numFmtId="168" fontId="18" fillId="0" borderId="0" applyFont="0" applyFill="0" applyBorder="0" applyAlignment="0" applyProtection="0"/>
    <xf numFmtId="0" fontId="18" fillId="0" borderId="0"/>
    <xf numFmtId="0" fontId="20" fillId="0" borderId="0"/>
    <xf numFmtId="0" fontId="18" fillId="0" borderId="0"/>
    <xf numFmtId="0" fontId="18" fillId="0" borderId="0"/>
    <xf numFmtId="169" fontId="18" fillId="0" borderId="0"/>
    <xf numFmtId="0" fontId="20"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0" fillId="0" borderId="0"/>
    <xf numFmtId="169" fontId="18" fillId="0" borderId="0"/>
    <xf numFmtId="0" fontId="18" fillId="0" borderId="0"/>
    <xf numFmtId="0" fontId="18" fillId="0" borderId="0"/>
    <xf numFmtId="9" fontId="18" fillId="0" borderId="0" applyFont="0" applyFill="0" applyBorder="0" applyAlignment="0" applyProtection="0"/>
    <xf numFmtId="0" fontId="20" fillId="0" borderId="0"/>
    <xf numFmtId="9" fontId="20" fillId="0" borderId="0" applyFont="0" applyFill="0" applyBorder="0" applyAlignment="0" applyProtection="0"/>
    <xf numFmtId="168" fontId="20" fillId="0" borderId="0" applyFont="0" applyFill="0" applyBorder="0" applyAlignment="0" applyProtection="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168" fontId="17" fillId="0" borderId="0" applyFont="0" applyFill="0" applyBorder="0" applyAlignment="0" applyProtection="0"/>
    <xf numFmtId="0" fontId="16" fillId="0" borderId="0"/>
    <xf numFmtId="0" fontId="15" fillId="0" borderId="0"/>
    <xf numFmtId="0" fontId="18" fillId="0" borderId="0"/>
    <xf numFmtId="43" fontId="15" fillId="0" borderId="0" applyFont="0" applyFill="0" applyBorder="0" applyAlignment="0" applyProtection="0"/>
    <xf numFmtId="0" fontId="35" fillId="0" borderId="0"/>
    <xf numFmtId="0" fontId="14" fillId="0" borderId="0"/>
    <xf numFmtId="43" fontId="14" fillId="0" borderId="0" applyFont="0" applyFill="0" applyBorder="0" applyAlignment="0" applyProtection="0"/>
    <xf numFmtId="44" fontId="38" fillId="0" borderId="0" applyFont="0" applyFill="0" applyBorder="0" applyAlignment="0" applyProtection="0"/>
    <xf numFmtId="0" fontId="13" fillId="0" borderId="0"/>
    <xf numFmtId="43" fontId="13" fillId="0" borderId="0" applyFont="0" applyFill="0" applyBorder="0" applyAlignment="0" applyProtection="0"/>
    <xf numFmtId="0" fontId="12" fillId="0" borderId="0"/>
    <xf numFmtId="0" fontId="11" fillId="0" borderId="0"/>
    <xf numFmtId="0" fontId="57" fillId="0" borderId="0"/>
    <xf numFmtId="0" fontId="60" fillId="0" borderId="0"/>
    <xf numFmtId="9" fontId="11" fillId="0" borderId="0" applyFont="0" applyFill="0" applyBorder="0" applyAlignment="0" applyProtection="0"/>
    <xf numFmtId="0" fontId="11" fillId="0" borderId="0"/>
    <xf numFmtId="0" fontId="10" fillId="0" borderId="0"/>
    <xf numFmtId="9" fontId="10" fillId="0" borderId="0" applyFont="0" applyFill="0" applyBorder="0" applyAlignment="0" applyProtection="0"/>
    <xf numFmtId="165" fontId="10" fillId="0" borderId="0" applyFont="0" applyFill="0" applyBorder="0" applyAlignment="0" applyProtection="0"/>
    <xf numFmtId="0" fontId="86" fillId="0" borderId="0"/>
    <xf numFmtId="178" fontId="10" fillId="0" borderId="0" applyFont="0" applyFill="0" applyBorder="0" applyAlignment="0" applyProtection="0"/>
    <xf numFmtId="183" fontId="9" fillId="0" borderId="0"/>
    <xf numFmtId="183" fontId="96" fillId="0" borderId="0" applyNumberFormat="0" applyFill="0" applyBorder="0" applyAlignment="0" applyProtection="0"/>
    <xf numFmtId="0" fontId="8" fillId="0" borderId="0"/>
  </cellStyleXfs>
  <cellXfs count="2417">
    <xf numFmtId="0" fontId="0" fillId="0" borderId="0" xfId="0"/>
    <xf numFmtId="0" fontId="21" fillId="0" borderId="0" xfId="0" applyFont="1" applyAlignment="1">
      <alignment horizontal="center" vertical="center" wrapText="1"/>
    </xf>
    <xf numFmtId="0" fontId="21" fillId="0" borderId="0" xfId="0" applyFont="1"/>
    <xf numFmtId="0" fontId="21" fillId="0" borderId="0" xfId="0" applyFont="1" applyAlignment="1">
      <alignment horizontal="center" vertical="center"/>
    </xf>
    <xf numFmtId="0" fontId="21" fillId="0" borderId="0" xfId="0" applyFont="1" applyAlignment="1">
      <alignment wrapText="1"/>
    </xf>
    <xf numFmtId="0" fontId="18" fillId="0" borderId="0" xfId="0" applyFont="1" applyAlignment="1">
      <alignment vertical="center"/>
    </xf>
    <xf numFmtId="0" fontId="24" fillId="0" borderId="0" xfId="0" applyFont="1" applyAlignment="1">
      <alignment horizontal="center" vertical="center"/>
    </xf>
    <xf numFmtId="0" fontId="22" fillId="0" borderId="0" xfId="0" applyFont="1" applyAlignment="1">
      <alignment horizontal="center" vertical="center"/>
    </xf>
    <xf numFmtId="0" fontId="21" fillId="0" borderId="0" xfId="0" applyFont="1" applyAlignment="1">
      <alignment vertical="center"/>
    </xf>
    <xf numFmtId="0" fontId="21" fillId="0" borderId="0" xfId="0" applyFont="1" applyAlignment="1">
      <alignment horizontal="center"/>
    </xf>
    <xf numFmtId="9" fontId="21" fillId="0" borderId="35" xfId="1" applyFont="1" applyFill="1" applyBorder="1" applyAlignment="1">
      <alignment horizontal="center" vertical="center" wrapText="1"/>
    </xf>
    <xf numFmtId="9" fontId="21" fillId="0" borderId="36" xfId="1" applyFont="1" applyFill="1" applyBorder="1" applyAlignment="1">
      <alignment horizontal="center" vertical="center" wrapText="1"/>
    </xf>
    <xf numFmtId="9" fontId="21" fillId="0" borderId="63" xfId="1" applyFont="1" applyFill="1" applyBorder="1" applyAlignment="1">
      <alignment horizontal="center" vertical="center" wrapText="1"/>
    </xf>
    <xf numFmtId="9" fontId="21" fillId="0" borderId="51" xfId="1" applyFont="1" applyFill="1" applyBorder="1" applyAlignment="1">
      <alignment horizontal="center" vertical="center" wrapText="1"/>
    </xf>
    <xf numFmtId="0" fontId="24" fillId="2" borderId="0" xfId="0" applyFont="1" applyFill="1" applyAlignment="1">
      <alignment horizontal="center" vertical="center"/>
    </xf>
    <xf numFmtId="0" fontId="21" fillId="0" borderId="73" xfId="0" applyFont="1" applyBorder="1" applyAlignment="1">
      <alignment horizontal="center" vertical="center" wrapText="1"/>
    </xf>
    <xf numFmtId="0" fontId="22" fillId="0" borderId="81" xfId="0" applyFont="1" applyBorder="1" applyAlignment="1">
      <alignment horizontal="center" vertical="center" wrapText="1"/>
    </xf>
    <xf numFmtId="0" fontId="28" fillId="0" borderId="9" xfId="0" applyFont="1" applyBorder="1" applyAlignment="1">
      <alignment horizontal="center" vertical="center" wrapText="1"/>
    </xf>
    <xf numFmtId="0" fontId="22" fillId="0" borderId="13" xfId="0" applyFont="1" applyBorder="1" applyAlignment="1">
      <alignment horizontal="center" vertical="center" wrapText="1"/>
    </xf>
    <xf numFmtId="0" fontId="21" fillId="0" borderId="9" xfId="0" applyFont="1" applyBorder="1" applyAlignment="1">
      <alignment horizontal="center" vertical="center"/>
    </xf>
    <xf numFmtId="0" fontId="18" fillId="0" borderId="0" xfId="0" applyFont="1" applyAlignment="1">
      <alignment horizontal="center" vertical="center"/>
    </xf>
    <xf numFmtId="0" fontId="28" fillId="0" borderId="0" xfId="0" applyFont="1" applyAlignment="1">
      <alignment horizontal="center"/>
    </xf>
    <xf numFmtId="0" fontId="23" fillId="9" borderId="46" xfId="0" applyFont="1" applyFill="1" applyBorder="1" applyAlignment="1">
      <alignment vertical="center"/>
    </xf>
    <xf numFmtId="0" fontId="23" fillId="9" borderId="47" xfId="0" applyFont="1" applyFill="1" applyBorder="1" applyAlignment="1">
      <alignment vertical="center"/>
    </xf>
    <xf numFmtId="0" fontId="23" fillId="7" borderId="46" xfId="0" applyFont="1" applyFill="1" applyBorder="1" applyAlignment="1">
      <alignment vertical="center"/>
    </xf>
    <xf numFmtId="0" fontId="23" fillId="7" borderId="47" xfId="0" applyFont="1" applyFill="1" applyBorder="1" applyAlignment="1">
      <alignment vertical="center"/>
    </xf>
    <xf numFmtId="0" fontId="32" fillId="0" borderId="0" xfId="40" applyFont="1"/>
    <xf numFmtId="0" fontId="15" fillId="0" borderId="0" xfId="40"/>
    <xf numFmtId="0" fontId="32" fillId="6" borderId="62" xfId="40" applyFont="1" applyFill="1" applyBorder="1" applyAlignment="1">
      <alignment horizontal="center" vertical="center"/>
    </xf>
    <xf numFmtId="0" fontId="32" fillId="6" borderId="63" xfId="40" applyFont="1" applyFill="1" applyBorder="1" applyAlignment="1">
      <alignment horizontal="center" vertical="center"/>
    </xf>
    <xf numFmtId="0" fontId="32" fillId="6" borderId="74" xfId="40" applyFont="1" applyFill="1" applyBorder="1" applyAlignment="1">
      <alignment horizontal="center" vertical="center"/>
    </xf>
    <xf numFmtId="0" fontId="32" fillId="6" borderId="0" xfId="40" applyFont="1" applyFill="1" applyAlignment="1">
      <alignment horizontal="center" vertical="center"/>
    </xf>
    <xf numFmtId="0" fontId="33" fillId="0" borderId="54" xfId="40" applyFont="1" applyBorder="1" applyAlignment="1">
      <alignment horizontal="center"/>
    </xf>
    <xf numFmtId="0" fontId="33" fillId="0" borderId="35" xfId="40" applyFont="1" applyBorder="1" applyAlignment="1">
      <alignment vertical="center" wrapText="1"/>
    </xf>
    <xf numFmtId="0" fontId="33" fillId="0" borderId="55" xfId="40" applyFont="1" applyBorder="1" applyAlignment="1">
      <alignment vertical="center" wrapText="1"/>
    </xf>
    <xf numFmtId="171" fontId="33" fillId="0" borderId="54" xfId="40" applyNumberFormat="1" applyFont="1" applyBorder="1" applyAlignment="1">
      <alignment horizontal="center" vertical="center" wrapText="1"/>
    </xf>
    <xf numFmtId="0" fontId="33" fillId="0" borderId="55" xfId="40" applyFont="1" applyBorder="1" applyAlignment="1">
      <alignment horizontal="center" vertical="center" wrapText="1"/>
    </xf>
    <xf numFmtId="0" fontId="33" fillId="0" borderId="35" xfId="40" applyFont="1" applyBorder="1" applyAlignment="1">
      <alignment horizontal="center" vertical="center" wrapText="1"/>
    </xf>
    <xf numFmtId="0" fontId="33" fillId="0" borderId="55" xfId="40" applyFont="1" applyBorder="1" applyAlignment="1">
      <alignment horizontal="left" vertical="center" wrapText="1"/>
    </xf>
    <xf numFmtId="0" fontId="15" fillId="0" borderId="0" xfId="40" applyAlignment="1">
      <alignment horizontal="center" vertical="center"/>
    </xf>
    <xf numFmtId="171" fontId="33" fillId="0" borderId="54" xfId="40" applyNumberFormat="1" applyFont="1" applyBorder="1" applyAlignment="1">
      <alignment horizontal="center" vertical="center"/>
    </xf>
    <xf numFmtId="0" fontId="33" fillId="0" borderId="55" xfId="40" applyFont="1" applyBorder="1" applyAlignment="1">
      <alignment horizontal="center" vertical="center"/>
    </xf>
    <xf numFmtId="0" fontId="33" fillId="0" borderId="35" xfId="40" applyFont="1" applyBorder="1" applyAlignment="1">
      <alignment horizontal="center" vertical="center"/>
    </xf>
    <xf numFmtId="0" fontId="15" fillId="0" borderId="0" xfId="40" applyAlignment="1">
      <alignment vertical="center"/>
    </xf>
    <xf numFmtId="0" fontId="33" fillId="0" borderId="55" xfId="40" applyFont="1" applyBorder="1" applyAlignment="1">
      <alignment horizontal="center"/>
    </xf>
    <xf numFmtId="0" fontId="33" fillId="0" borderId="55" xfId="40" applyFont="1" applyBorder="1" applyAlignment="1">
      <alignment horizontal="center" wrapText="1"/>
    </xf>
    <xf numFmtId="0" fontId="15" fillId="0" borderId="0" xfId="40" applyAlignment="1">
      <alignment vertical="center" wrapText="1"/>
    </xf>
    <xf numFmtId="0" fontId="33" fillId="0" borderId="39" xfId="40" applyFont="1" applyBorder="1" applyAlignment="1">
      <alignment horizontal="center" vertical="center"/>
    </xf>
    <xf numFmtId="0" fontId="33" fillId="0" borderId="70" xfId="40" applyFont="1" applyBorder="1" applyAlignment="1">
      <alignment horizontal="center" vertical="center" wrapText="1"/>
    </xf>
    <xf numFmtId="171" fontId="33" fillId="0" borderId="69" xfId="40" applyNumberFormat="1" applyFont="1" applyBorder="1" applyAlignment="1">
      <alignment horizontal="center" vertical="center" wrapText="1"/>
    </xf>
    <xf numFmtId="0" fontId="33" fillId="0" borderId="70" xfId="40" applyFont="1" applyBorder="1" applyAlignment="1">
      <alignment horizontal="center" vertical="center"/>
    </xf>
    <xf numFmtId="171" fontId="33" fillId="0" borderId="69" xfId="40" applyNumberFormat="1" applyFont="1" applyBorder="1" applyAlignment="1">
      <alignment horizontal="center" vertical="center"/>
    </xf>
    <xf numFmtId="0" fontId="33" fillId="0" borderId="39" xfId="40" applyFont="1" applyBorder="1" applyAlignment="1">
      <alignment horizontal="center"/>
    </xf>
    <xf numFmtId="0" fontId="33" fillId="0" borderId="70" xfId="40" applyFont="1" applyBorder="1" applyAlignment="1">
      <alignment horizontal="center"/>
    </xf>
    <xf numFmtId="171" fontId="33" fillId="0" borderId="69" xfId="40" applyNumberFormat="1" applyFont="1" applyBorder="1" applyAlignment="1">
      <alignment horizontal="center"/>
    </xf>
    <xf numFmtId="0" fontId="33" fillId="0" borderId="39" xfId="40" applyFont="1" applyBorder="1" applyAlignment="1">
      <alignment horizontal="center" wrapText="1"/>
    </xf>
    <xf numFmtId="0" fontId="33" fillId="0" borderId="50" xfId="40" applyFont="1" applyBorder="1" applyAlignment="1">
      <alignment horizontal="center"/>
    </xf>
    <xf numFmtId="0" fontId="33" fillId="0" borderId="51" xfId="40" applyFont="1" applyBorder="1" applyAlignment="1">
      <alignment horizontal="center"/>
    </xf>
    <xf numFmtId="0" fontId="33" fillId="0" borderId="56" xfId="40" applyFont="1" applyBorder="1" applyAlignment="1">
      <alignment horizontal="center"/>
    </xf>
    <xf numFmtId="171" fontId="33" fillId="0" borderId="50" xfId="40" applyNumberFormat="1" applyFont="1" applyBorder="1" applyAlignment="1">
      <alignment horizontal="center" vertical="center" wrapText="1"/>
    </xf>
    <xf numFmtId="171" fontId="15" fillId="0" borderId="0" xfId="40" applyNumberFormat="1" applyAlignment="1">
      <alignment vertical="center" wrapText="1"/>
    </xf>
    <xf numFmtId="0" fontId="28" fillId="0" borderId="0" xfId="0" applyFont="1" applyAlignment="1">
      <alignment horizontal="center" vertical="center"/>
    </xf>
    <xf numFmtId="14" fontId="24" fillId="8" borderId="93" xfId="0" applyNumberFormat="1" applyFont="1" applyFill="1" applyBorder="1" applyAlignment="1">
      <alignment horizontal="center" vertical="center"/>
    </xf>
    <xf numFmtId="0" fontId="22" fillId="3" borderId="92" xfId="0" applyFont="1" applyFill="1" applyBorder="1" applyAlignment="1">
      <alignment horizontal="center" vertical="center"/>
    </xf>
    <xf numFmtId="0" fontId="22" fillId="3" borderId="93" xfId="0" applyFont="1" applyFill="1" applyBorder="1" applyAlignment="1">
      <alignment horizontal="center" vertical="center" wrapText="1"/>
    </xf>
    <xf numFmtId="0" fontId="22" fillId="0" borderId="86" xfId="0" applyFont="1" applyBorder="1" applyAlignment="1" applyProtection="1">
      <alignment horizontal="center" vertical="center"/>
      <protection locked="0"/>
    </xf>
    <xf numFmtId="0" fontId="21" fillId="0" borderId="36" xfId="0" applyFont="1" applyBorder="1" applyAlignment="1">
      <alignment horizontal="center"/>
    </xf>
    <xf numFmtId="0" fontId="21" fillId="0" borderId="51" xfId="0" applyFont="1" applyBorder="1" applyAlignment="1">
      <alignment horizontal="center"/>
    </xf>
    <xf numFmtId="9" fontId="21" fillId="0" borderId="74" xfId="1" applyFont="1" applyFill="1" applyBorder="1" applyAlignment="1">
      <alignment horizontal="center" vertical="center"/>
    </xf>
    <xf numFmtId="9" fontId="21" fillId="0" borderId="55" xfId="1" applyFont="1" applyFill="1" applyBorder="1" applyAlignment="1">
      <alignment horizontal="center" vertical="center"/>
    </xf>
    <xf numFmtId="9" fontId="21" fillId="0" borderId="56" xfId="1" applyFont="1" applyFill="1" applyBorder="1" applyAlignment="1">
      <alignment horizontal="center" vertical="center"/>
    </xf>
    <xf numFmtId="0" fontId="21" fillId="0" borderId="37" xfId="0" applyFont="1" applyBorder="1" applyAlignment="1">
      <alignment horizontal="center" vertical="center"/>
    </xf>
    <xf numFmtId="0" fontId="21" fillId="0" borderId="97" xfId="0" applyFont="1" applyBorder="1" applyAlignment="1">
      <alignment horizontal="center" vertical="center"/>
    </xf>
    <xf numFmtId="0" fontId="22" fillId="0" borderId="98" xfId="0" applyFont="1" applyBorder="1" applyAlignment="1" applyProtection="1">
      <alignment horizontal="center" vertical="center"/>
      <protection locked="0"/>
    </xf>
    <xf numFmtId="0" fontId="22" fillId="0" borderId="99" xfId="0" applyFont="1" applyBorder="1" applyAlignment="1" applyProtection="1">
      <alignment horizontal="center" vertical="center"/>
      <protection locked="0"/>
    </xf>
    <xf numFmtId="10" fontId="21" fillId="0" borderId="63" xfId="0" applyNumberFormat="1" applyFont="1" applyBorder="1" applyAlignment="1">
      <alignment horizontal="center"/>
    </xf>
    <xf numFmtId="10" fontId="21" fillId="0" borderId="36" xfId="0" applyNumberFormat="1" applyFont="1" applyBorder="1" applyAlignment="1">
      <alignment horizontal="center"/>
    </xf>
    <xf numFmtId="10" fontId="21" fillId="0" borderId="57" xfId="0" applyNumberFormat="1" applyFont="1" applyBorder="1" applyAlignment="1">
      <alignment horizontal="center"/>
    </xf>
    <xf numFmtId="2" fontId="21" fillId="0" borderId="0" xfId="0" applyNumberFormat="1" applyFont="1" applyAlignment="1">
      <alignment horizontal="center" vertical="center" wrapText="1"/>
    </xf>
    <xf numFmtId="9" fontId="21" fillId="0" borderId="57" xfId="1" applyFont="1" applyFill="1" applyBorder="1" applyAlignment="1">
      <alignment horizontal="center" vertical="center" wrapText="1"/>
    </xf>
    <xf numFmtId="0" fontId="22" fillId="0" borderId="21" xfId="0" applyFont="1" applyBorder="1" applyAlignment="1">
      <alignment horizontal="center" vertical="center" wrapText="1"/>
    </xf>
    <xf numFmtId="0" fontId="21" fillId="2" borderId="86" xfId="0" applyFont="1" applyFill="1" applyBorder="1" applyAlignment="1" applyProtection="1">
      <alignment horizontal="center" vertical="center"/>
      <protection locked="0"/>
    </xf>
    <xf numFmtId="0" fontId="21" fillId="2" borderId="88" xfId="0" applyFont="1" applyFill="1" applyBorder="1" applyAlignment="1" applyProtection="1">
      <alignment horizontal="center" vertical="center"/>
      <protection locked="0"/>
    </xf>
    <xf numFmtId="0" fontId="21" fillId="2" borderId="87" xfId="0" applyFont="1" applyFill="1" applyBorder="1" applyAlignment="1" applyProtection="1">
      <alignment horizontal="center" vertical="center"/>
      <protection locked="0"/>
    </xf>
    <xf numFmtId="0" fontId="28" fillId="0" borderId="16" xfId="0" applyFont="1" applyBorder="1" applyAlignment="1">
      <alignment horizontal="center" vertical="center" wrapText="1"/>
    </xf>
    <xf numFmtId="0" fontId="21" fillId="0" borderId="35" xfId="0" applyFont="1" applyBorder="1" applyAlignment="1">
      <alignment horizontal="center"/>
    </xf>
    <xf numFmtId="0" fontId="18" fillId="0" borderId="9" xfId="0" applyFont="1" applyBorder="1" applyAlignment="1">
      <alignment horizontal="center"/>
    </xf>
    <xf numFmtId="0" fontId="21" fillId="0" borderId="9" xfId="0" applyFont="1" applyBorder="1" applyAlignment="1" applyProtection="1">
      <alignment horizontal="center" vertical="center"/>
      <protection locked="0"/>
    </xf>
    <xf numFmtId="0" fontId="27" fillId="0" borderId="9" xfId="0" applyFont="1" applyBorder="1" applyAlignment="1">
      <alignment horizontal="center" vertical="center" wrapText="1"/>
    </xf>
    <xf numFmtId="0" fontId="28" fillId="0" borderId="3" xfId="0" applyFont="1" applyBorder="1" applyAlignment="1">
      <alignment horizontal="center" vertical="center" wrapText="1"/>
    </xf>
    <xf numFmtId="0" fontId="31" fillId="0" borderId="5" xfId="0" applyFont="1" applyBorder="1" applyAlignment="1">
      <alignment horizontal="center" vertical="center" wrapText="1"/>
    </xf>
    <xf numFmtId="0" fontId="27" fillId="0" borderId="14" xfId="0" applyFont="1" applyBorder="1" applyAlignment="1">
      <alignment horizontal="center" vertical="center" wrapText="1"/>
    </xf>
    <xf numFmtId="0" fontId="28" fillId="0" borderId="0" xfId="0" applyFont="1" applyAlignment="1">
      <alignment horizontal="center" vertical="center" wrapText="1"/>
    </xf>
    <xf numFmtId="0" fontId="22" fillId="3" borderId="100" xfId="0" applyFont="1" applyFill="1" applyBorder="1" applyAlignment="1">
      <alignment horizontal="center" vertical="center"/>
    </xf>
    <xf numFmtId="14" fontId="24" fillId="8" borderId="16" xfId="0" applyNumberFormat="1" applyFont="1" applyFill="1" applyBorder="1" applyAlignment="1">
      <alignment horizontal="center" vertical="center"/>
    </xf>
    <xf numFmtId="0" fontId="22" fillId="0" borderId="9" xfId="0" applyFont="1" applyBorder="1" applyAlignment="1" applyProtection="1">
      <alignment horizontal="center" vertical="center"/>
      <protection locked="0"/>
    </xf>
    <xf numFmtId="2" fontId="21" fillId="0" borderId="9" xfId="0" applyNumberFormat="1" applyFont="1" applyBorder="1" applyAlignment="1">
      <alignment horizontal="center" vertical="center"/>
    </xf>
    <xf numFmtId="0" fontId="21" fillId="0" borderId="73" xfId="0" applyFont="1" applyBorder="1" applyAlignment="1">
      <alignment horizontal="center" vertical="center"/>
    </xf>
    <xf numFmtId="0" fontId="21" fillId="0" borderId="22" xfId="0" applyFont="1" applyBorder="1" applyAlignment="1">
      <alignment horizontal="center" vertical="center" wrapText="1"/>
    </xf>
    <xf numFmtId="2" fontId="21" fillId="0" borderId="9" xfId="1" applyNumberFormat="1" applyFont="1" applyFill="1" applyBorder="1" applyAlignment="1">
      <alignment horizontal="center" vertical="center"/>
    </xf>
    <xf numFmtId="2" fontId="21" fillId="0" borderId="0" xfId="0" applyNumberFormat="1" applyFont="1"/>
    <xf numFmtId="0" fontId="22" fillId="0" borderId="0" xfId="0" applyFont="1" applyAlignment="1">
      <alignment horizontal="center" vertical="center" wrapText="1"/>
    </xf>
    <xf numFmtId="2" fontId="22" fillId="0" borderId="0" xfId="0" applyNumberFormat="1" applyFont="1" applyAlignment="1">
      <alignment horizontal="center" vertical="center"/>
    </xf>
    <xf numFmtId="0" fontId="21" fillId="0" borderId="15" xfId="0" applyFont="1" applyBorder="1" applyAlignment="1">
      <alignment horizontal="center" vertical="center" wrapText="1"/>
    </xf>
    <xf numFmtId="2" fontId="21" fillId="0" borderId="22" xfId="1" applyNumberFormat="1" applyFont="1" applyFill="1" applyBorder="1" applyAlignment="1">
      <alignment horizontal="center" vertical="center"/>
    </xf>
    <xf numFmtId="0" fontId="28" fillId="0" borderId="5" xfId="0" applyFont="1" applyBorder="1" applyAlignment="1">
      <alignment horizontal="center" vertical="center" wrapText="1"/>
    </xf>
    <xf numFmtId="9" fontId="21" fillId="0" borderId="0" xfId="1" applyFont="1"/>
    <xf numFmtId="9" fontId="21" fillId="0" borderId="0" xfId="1" applyFont="1" applyFill="1" applyBorder="1" applyAlignment="1">
      <alignment horizontal="center" vertical="center"/>
    </xf>
    <xf numFmtId="0" fontId="21" fillId="0" borderId="1" xfId="0" applyFont="1" applyBorder="1"/>
    <xf numFmtId="2" fontId="21" fillId="0" borderId="0" xfId="0" applyNumberFormat="1" applyFont="1" applyAlignment="1">
      <alignment wrapText="1"/>
    </xf>
    <xf numFmtId="0" fontId="21" fillId="0" borderId="22" xfId="0" applyFont="1" applyBorder="1" applyAlignment="1">
      <alignment vertical="center" wrapText="1"/>
    </xf>
    <xf numFmtId="0" fontId="21" fillId="0" borderId="95" xfId="0" applyFont="1" applyBorder="1" applyAlignment="1">
      <alignment horizontal="center" vertical="center" wrapText="1"/>
    </xf>
    <xf numFmtId="0" fontId="21" fillId="0" borderId="16" xfId="0" applyFont="1" applyBorder="1" applyAlignment="1">
      <alignment vertical="center" wrapText="1"/>
    </xf>
    <xf numFmtId="0" fontId="21" fillId="0" borderId="15" xfId="0" applyFont="1" applyBorder="1" applyAlignment="1">
      <alignment horizontal="center" vertical="center"/>
    </xf>
    <xf numFmtId="9" fontId="21" fillId="0" borderId="1" xfId="1" applyFont="1" applyFill="1" applyBorder="1" applyAlignment="1">
      <alignment horizontal="center" vertical="center"/>
    </xf>
    <xf numFmtId="9" fontId="21" fillId="0" borderId="33" xfId="1" applyFont="1" applyFill="1" applyBorder="1" applyAlignment="1">
      <alignment horizontal="center" vertical="center"/>
    </xf>
    <xf numFmtId="9" fontId="21" fillId="0" borderId="0" xfId="1" applyFont="1" applyFill="1" applyBorder="1" applyAlignment="1">
      <alignment horizontal="center" vertical="center" wrapText="1"/>
    </xf>
    <xf numFmtId="9" fontId="21" fillId="0" borderId="33" xfId="1" applyFont="1" applyFill="1" applyBorder="1" applyAlignment="1">
      <alignment horizontal="center" vertical="center" wrapText="1"/>
    </xf>
    <xf numFmtId="9" fontId="21" fillId="0" borderId="1" xfId="1" applyFont="1" applyFill="1" applyBorder="1" applyAlignment="1">
      <alignment vertical="center" wrapText="1"/>
    </xf>
    <xf numFmtId="9" fontId="21" fillId="0" borderId="0" xfId="1" applyFont="1" applyFill="1" applyBorder="1" applyAlignment="1">
      <alignment vertical="center" wrapText="1"/>
    </xf>
    <xf numFmtId="9" fontId="21" fillId="0" borderId="33" xfId="1" applyFont="1" applyFill="1" applyBorder="1" applyAlignment="1">
      <alignment vertical="center" wrapText="1"/>
    </xf>
    <xf numFmtId="9" fontId="21" fillId="0" borderId="1" xfId="1" applyFont="1" applyFill="1" applyBorder="1" applyAlignment="1">
      <alignment horizontal="center" vertical="center" wrapText="1"/>
    </xf>
    <xf numFmtId="0" fontId="21" fillId="0" borderId="43" xfId="0" applyFont="1" applyBorder="1" applyAlignment="1">
      <alignment horizontal="center" vertical="center"/>
    </xf>
    <xf numFmtId="0" fontId="21" fillId="0" borderId="82" xfId="0" applyFont="1" applyBorder="1" applyAlignment="1">
      <alignment horizontal="center" vertical="center"/>
    </xf>
    <xf numFmtId="0" fontId="28" fillId="0" borderId="5" xfId="0" applyFont="1" applyBorder="1" applyAlignment="1">
      <alignment horizontal="center" vertical="center"/>
    </xf>
    <xf numFmtId="14" fontId="23" fillId="8" borderId="6" xfId="0" applyNumberFormat="1" applyFont="1" applyFill="1" applyBorder="1" applyAlignment="1">
      <alignment horizontal="center" vertical="center"/>
    </xf>
    <xf numFmtId="0" fontId="28" fillId="0" borderId="105" xfId="0" applyFont="1" applyBorder="1" applyAlignment="1">
      <alignment horizontal="center" vertical="center" wrapText="1"/>
    </xf>
    <xf numFmtId="0" fontId="28" fillId="0" borderId="44" xfId="0" applyFont="1" applyBorder="1" applyAlignment="1">
      <alignment horizontal="center" vertical="center" wrapText="1"/>
    </xf>
    <xf numFmtId="0" fontId="21" fillId="0" borderId="1" xfId="0" applyFont="1" applyBorder="1" applyAlignment="1">
      <alignment horizontal="center" vertical="center"/>
    </xf>
    <xf numFmtId="0" fontId="28" fillId="0" borderId="11" xfId="0" applyFont="1" applyBorder="1" applyAlignment="1">
      <alignment horizontal="center" vertical="center" wrapText="1"/>
    </xf>
    <xf numFmtId="0" fontId="22" fillId="0" borderId="95" xfId="0" applyFont="1" applyBorder="1" applyAlignment="1">
      <alignment horizontal="center" vertical="center" wrapText="1"/>
    </xf>
    <xf numFmtId="2" fontId="21" fillId="0" borderId="15" xfId="1" applyNumberFormat="1" applyFont="1" applyFill="1" applyBorder="1" applyAlignment="1">
      <alignment horizontal="center" vertical="center"/>
    </xf>
    <xf numFmtId="0" fontId="22" fillId="0" borderId="15" xfId="0" applyFont="1" applyBorder="1" applyAlignment="1" applyProtection="1">
      <alignment horizontal="center" vertical="center"/>
      <protection locked="0"/>
    </xf>
    <xf numFmtId="0" fontId="21" fillId="0" borderId="49" xfId="0" applyFont="1" applyBorder="1"/>
    <xf numFmtId="0" fontId="28" fillId="0" borderId="33" xfId="0" applyFont="1" applyBorder="1" applyAlignment="1">
      <alignment horizontal="center" vertical="center" wrapText="1"/>
    </xf>
    <xf numFmtId="9" fontId="21" fillId="0" borderId="103" xfId="1" applyFont="1" applyFill="1" applyBorder="1" applyAlignment="1">
      <alignment horizontal="center" vertical="center"/>
    </xf>
    <xf numFmtId="0" fontId="28" fillId="0" borderId="4" xfId="0" applyFont="1" applyBorder="1" applyAlignment="1">
      <alignment horizontal="center" vertical="center" wrapText="1"/>
    </xf>
    <xf numFmtId="0" fontId="28" fillId="0" borderId="84" xfId="0" applyFont="1" applyBorder="1" applyAlignment="1">
      <alignment horizontal="center" vertical="center" wrapText="1"/>
    </xf>
    <xf numFmtId="0" fontId="28" fillId="0" borderId="30" xfId="0" applyFont="1" applyBorder="1" applyAlignment="1">
      <alignment horizontal="center" vertical="center" wrapText="1"/>
    </xf>
    <xf numFmtId="0" fontId="22" fillId="0" borderId="84" xfId="0" applyFont="1" applyBorder="1" applyAlignment="1" applyProtection="1">
      <alignment horizontal="center" vertical="center"/>
      <protection locked="0"/>
    </xf>
    <xf numFmtId="0" fontId="22" fillId="0" borderId="30" xfId="0" applyFont="1" applyBorder="1" applyAlignment="1" applyProtection="1">
      <alignment horizontal="center" vertical="center"/>
      <protection locked="0"/>
    </xf>
    <xf numFmtId="2" fontId="21" fillId="0" borderId="44" xfId="1" applyNumberFormat="1" applyFont="1" applyFill="1" applyBorder="1" applyAlignment="1">
      <alignment horizontal="center" vertical="center"/>
    </xf>
    <xf numFmtId="0" fontId="22" fillId="0" borderId="104" xfId="0" applyFont="1" applyBorder="1" applyAlignment="1" applyProtection="1">
      <alignment horizontal="center" vertical="center"/>
      <protection locked="0"/>
    </xf>
    <xf numFmtId="2" fontId="21" fillId="0" borderId="30" xfId="1" applyNumberFormat="1" applyFont="1" applyFill="1" applyBorder="1" applyAlignment="1">
      <alignment horizontal="center" vertical="center"/>
    </xf>
    <xf numFmtId="9" fontId="21" fillId="0" borderId="9" xfId="1" applyFont="1" applyFill="1" applyBorder="1" applyAlignment="1">
      <alignment horizontal="center" vertical="center" wrapText="1"/>
    </xf>
    <xf numFmtId="2" fontId="21" fillId="0" borderId="14" xfId="1" applyNumberFormat="1" applyFont="1" applyFill="1" applyBorder="1" applyAlignment="1">
      <alignment horizontal="center" vertical="center"/>
    </xf>
    <xf numFmtId="0" fontId="22" fillId="0" borderId="20"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18" xfId="0" applyFont="1" applyBorder="1" applyAlignment="1">
      <alignment horizontal="center" vertical="center" wrapText="1"/>
    </xf>
    <xf numFmtId="0" fontId="28" fillId="0" borderId="104" xfId="0" applyFont="1" applyBorder="1" applyAlignment="1">
      <alignment horizontal="center" vertical="center" wrapText="1"/>
    </xf>
    <xf numFmtId="0" fontId="28" fillId="0" borderId="19" xfId="0" applyFont="1" applyBorder="1" applyAlignment="1">
      <alignment horizontal="center" vertical="center" wrapText="1"/>
    </xf>
    <xf numFmtId="0" fontId="27" fillId="0" borderId="18" xfId="0" applyFont="1" applyBorder="1" applyAlignment="1">
      <alignment horizontal="center" vertical="center"/>
    </xf>
    <xf numFmtId="0" fontId="44" fillId="0" borderId="0" xfId="50" applyFont="1" applyAlignment="1">
      <alignment horizontal="left" vertical="center" wrapText="1"/>
    </xf>
    <xf numFmtId="0" fontId="50" fillId="0" borderId="0" xfId="50" applyFont="1" applyAlignment="1">
      <alignment horizontal="left" vertical="center" wrapText="1"/>
    </xf>
    <xf numFmtId="0" fontId="44" fillId="0" borderId="0" xfId="50" applyFont="1" applyAlignment="1">
      <alignment horizontal="center" vertical="center" wrapText="1"/>
    </xf>
    <xf numFmtId="0" fontId="50" fillId="0" borderId="0" xfId="50" applyFont="1" applyAlignment="1">
      <alignment horizontal="center" vertical="center" wrapText="1"/>
    </xf>
    <xf numFmtId="0" fontId="56" fillId="2" borderId="9" xfId="50" applyFont="1" applyFill="1" applyBorder="1" applyAlignment="1">
      <alignment horizontal="center" vertical="center" wrapText="1"/>
    </xf>
    <xf numFmtId="0" fontId="50" fillId="2" borderId="9" xfId="50" applyFont="1" applyFill="1" applyBorder="1" applyAlignment="1">
      <alignment horizontal="center" vertical="center" wrapText="1"/>
    </xf>
    <xf numFmtId="0" fontId="58" fillId="0" borderId="9" xfId="51" applyFont="1" applyBorder="1" applyAlignment="1">
      <alignment horizontal="center" vertical="center" wrapText="1"/>
    </xf>
    <xf numFmtId="49" fontId="58" fillId="0" borderId="9" xfId="51" applyNumberFormat="1" applyFont="1" applyBorder="1" applyAlignment="1">
      <alignment horizontal="center" vertical="center" wrapText="1"/>
    </xf>
    <xf numFmtId="0" fontId="50" fillId="16" borderId="9" xfId="50" applyFont="1" applyFill="1" applyBorder="1" applyAlignment="1">
      <alignment horizontal="center" vertical="center" wrapText="1"/>
    </xf>
    <xf numFmtId="14" fontId="50" fillId="16" borderId="9" xfId="50" applyNumberFormat="1" applyFont="1" applyFill="1" applyBorder="1" applyAlignment="1">
      <alignment horizontal="center" vertical="center" wrapText="1"/>
    </xf>
    <xf numFmtId="0" fontId="50" fillId="17" borderId="9" xfId="50" applyFont="1" applyFill="1" applyBorder="1" applyAlignment="1">
      <alignment horizontal="center" vertical="center" wrapText="1"/>
    </xf>
    <xf numFmtId="14" fontId="59" fillId="0" borderId="9" xfId="50" applyNumberFormat="1" applyFont="1" applyBorder="1" applyAlignment="1">
      <alignment horizontal="center" vertical="center"/>
    </xf>
    <xf numFmtId="0" fontId="56" fillId="2" borderId="9" xfId="52" applyFont="1" applyFill="1" applyBorder="1" applyAlignment="1">
      <alignment horizontal="center" vertical="center" wrapText="1"/>
    </xf>
    <xf numFmtId="0" fontId="61" fillId="2" borderId="9" xfId="50" applyFont="1" applyFill="1" applyBorder="1" applyAlignment="1">
      <alignment horizontal="center" vertical="center" wrapText="1"/>
    </xf>
    <xf numFmtId="0" fontId="55" fillId="2" borderId="15" xfId="50" applyFont="1" applyFill="1" applyBorder="1" applyAlignment="1">
      <alignment horizontal="center" vertical="center" wrapText="1"/>
    </xf>
    <xf numFmtId="0" fontId="37" fillId="2" borderId="9" xfId="50" applyFont="1" applyFill="1" applyBorder="1" applyAlignment="1">
      <alignment vertical="center" wrapText="1"/>
    </xf>
    <xf numFmtId="0" fontId="62" fillId="2" borderId="9" xfId="50" applyFont="1" applyFill="1" applyBorder="1" applyAlignment="1">
      <alignment vertical="center" wrapText="1"/>
    </xf>
    <xf numFmtId="0" fontId="63" fillId="2" borderId="9" xfId="50" applyFont="1" applyFill="1" applyBorder="1" applyAlignment="1">
      <alignment horizontal="center" vertical="center" wrapText="1"/>
    </xf>
    <xf numFmtId="0" fontId="64" fillId="2" borderId="9" xfId="50" applyFont="1" applyFill="1" applyBorder="1" applyAlignment="1">
      <alignment horizontal="center" vertical="center" wrapText="1"/>
    </xf>
    <xf numFmtId="0" fontId="65" fillId="2" borderId="9" xfId="50" applyFont="1" applyFill="1" applyBorder="1" applyAlignment="1">
      <alignment horizontal="center" vertical="center" wrapText="1"/>
    </xf>
    <xf numFmtId="0" fontId="59" fillId="0" borderId="9" xfId="50" applyFont="1" applyBorder="1" applyAlignment="1">
      <alignment horizontal="center"/>
    </xf>
    <xf numFmtId="0" fontId="66" fillId="2" borderId="9" xfId="50" applyFont="1" applyFill="1" applyBorder="1" applyAlignment="1">
      <alignment horizontal="center" vertical="center" wrapText="1"/>
    </xf>
    <xf numFmtId="14" fontId="59" fillId="17" borderId="9" xfId="50" applyNumberFormat="1" applyFont="1" applyFill="1" applyBorder="1" applyAlignment="1">
      <alignment horizontal="center" vertical="center"/>
    </xf>
    <xf numFmtId="0" fontId="50" fillId="0" borderId="0" xfId="50" applyFont="1" applyAlignment="1">
      <alignment horizontal="left" wrapText="1"/>
    </xf>
    <xf numFmtId="0" fontId="67" fillId="2" borderId="9" xfId="50" applyFont="1" applyFill="1" applyBorder="1" applyAlignment="1">
      <alignment horizontal="center" vertical="center" wrapText="1"/>
    </xf>
    <xf numFmtId="0" fontId="37" fillId="2" borderId="9" xfId="50" applyFont="1" applyFill="1" applyBorder="1" applyAlignment="1">
      <alignment horizontal="center" vertical="center" wrapText="1"/>
    </xf>
    <xf numFmtId="0" fontId="70" fillId="0" borderId="9" xfId="50" applyFont="1" applyBorder="1" applyAlignment="1">
      <alignment horizontal="left" vertical="center" wrapText="1"/>
    </xf>
    <xf numFmtId="0" fontId="68" fillId="0" borderId="9" xfId="50" applyFont="1" applyBorder="1" applyAlignment="1">
      <alignment horizontal="left" vertical="center" wrapText="1"/>
    </xf>
    <xf numFmtId="0" fontId="59" fillId="0" borderId="9" xfId="50" applyFont="1" applyBorder="1" applyAlignment="1">
      <alignment horizontal="left" vertical="center" wrapText="1"/>
    </xf>
    <xf numFmtId="174" fontId="71" fillId="2" borderId="9" xfId="53" applyNumberFormat="1" applyFont="1" applyFill="1" applyBorder="1" applyAlignment="1">
      <alignment horizontal="center" vertical="center" wrapText="1"/>
    </xf>
    <xf numFmtId="0" fontId="50" fillId="2" borderId="9" xfId="50" applyFont="1" applyFill="1" applyBorder="1" applyAlignment="1">
      <alignment horizontal="left" vertical="center" wrapText="1"/>
    </xf>
    <xf numFmtId="0" fontId="50" fillId="0" borderId="9" xfId="50" applyFont="1" applyBorder="1" applyAlignment="1">
      <alignment horizontal="left" vertical="center" wrapText="1"/>
    </xf>
    <xf numFmtId="174" fontId="71" fillId="0" borderId="9" xfId="53" applyNumberFormat="1" applyFont="1" applyBorder="1" applyAlignment="1">
      <alignment horizontal="center" vertical="center" wrapText="1"/>
    </xf>
    <xf numFmtId="0" fontId="68" fillId="0" borderId="0" xfId="50" applyFont="1" applyAlignment="1">
      <alignment horizontal="left" vertical="center" wrapText="1"/>
    </xf>
    <xf numFmtId="0" fontId="59" fillId="0" borderId="0" xfId="50" applyFont="1" applyAlignment="1">
      <alignment horizontal="left" vertical="center" wrapText="1"/>
    </xf>
    <xf numFmtId="0" fontId="37" fillId="0" borderId="0" xfId="50" applyFont="1" applyAlignment="1">
      <alignment horizontal="center" vertical="center" wrapText="1"/>
    </xf>
    <xf numFmtId="0" fontId="69" fillId="0" borderId="0" xfId="50" applyFont="1" applyAlignment="1">
      <alignment horizontal="left" vertical="center" wrapText="1"/>
    </xf>
    <xf numFmtId="0" fontId="59" fillId="0" borderId="0" xfId="50" applyFont="1" applyAlignment="1">
      <alignment horizontal="center" vertical="center" wrapText="1"/>
    </xf>
    <xf numFmtId="0" fontId="46" fillId="0" borderId="0" xfId="50" applyFont="1" applyAlignment="1">
      <alignment horizontal="left" vertical="center" wrapText="1"/>
    </xf>
    <xf numFmtId="0" fontId="45" fillId="0" borderId="0" xfId="50" applyFont="1" applyAlignment="1">
      <alignment horizontal="left" vertical="center" wrapText="1"/>
    </xf>
    <xf numFmtId="0" fontId="72" fillId="0" borderId="0" xfId="50" applyFont="1" applyAlignment="1">
      <alignment horizontal="center" vertical="center" wrapText="1"/>
    </xf>
    <xf numFmtId="0" fontId="45" fillId="0" borderId="0" xfId="50" applyFont="1" applyAlignment="1">
      <alignment horizontal="center" vertical="center" wrapText="1"/>
    </xf>
    <xf numFmtId="0" fontId="73" fillId="0" borderId="0" xfId="50" applyFont="1" applyAlignment="1">
      <alignment horizontal="left" vertical="center" wrapText="1"/>
    </xf>
    <xf numFmtId="0" fontId="50" fillId="2" borderId="9" xfId="50" applyFont="1" applyFill="1" applyBorder="1" applyAlignment="1">
      <alignment vertical="center" wrapText="1"/>
    </xf>
    <xf numFmtId="0" fontId="55" fillId="0" borderId="9" xfId="50" applyFont="1" applyBorder="1" applyAlignment="1">
      <alignment horizontal="center" vertical="center" wrapText="1"/>
    </xf>
    <xf numFmtId="0" fontId="59" fillId="0" borderId="14" xfId="50" applyFont="1" applyBorder="1" applyAlignment="1">
      <alignment horizontal="center" vertical="center"/>
    </xf>
    <xf numFmtId="0" fontId="59" fillId="0" borderId="15" xfId="50" applyFont="1" applyBorder="1" applyAlignment="1">
      <alignment horizontal="center" vertical="center"/>
    </xf>
    <xf numFmtId="49" fontId="58" fillId="0" borderId="9" xfId="51" applyNumberFormat="1" applyFont="1" applyBorder="1" applyAlignment="1">
      <alignment vertical="center" wrapText="1"/>
    </xf>
    <xf numFmtId="0" fontId="58" fillId="0" borderId="9" xfId="51" applyFont="1" applyBorder="1" applyAlignment="1">
      <alignment vertical="center" wrapText="1"/>
    </xf>
    <xf numFmtId="0" fontId="59" fillId="0" borderId="16" xfId="50" applyFont="1" applyBorder="1" applyAlignment="1">
      <alignment vertical="center"/>
    </xf>
    <xf numFmtId="0" fontId="37" fillId="2" borderId="15" xfId="50" applyFont="1" applyFill="1" applyBorder="1" applyAlignment="1">
      <alignment horizontal="center" vertical="center" wrapText="1"/>
    </xf>
    <xf numFmtId="0" fontId="59" fillId="0" borderId="9" xfId="50" applyFont="1" applyBorder="1" applyAlignment="1">
      <alignment horizontal="center" vertical="center"/>
    </xf>
    <xf numFmtId="0" fontId="58" fillId="5" borderId="9" xfId="51" applyFont="1" applyFill="1" applyBorder="1" applyAlignment="1">
      <alignment horizontal="center" vertical="center" wrapText="1"/>
    </xf>
    <xf numFmtId="49" fontId="58" fillId="5" borderId="9" xfId="51" applyNumberFormat="1" applyFont="1" applyFill="1" applyBorder="1" applyAlignment="1">
      <alignment horizontal="center" vertical="center" wrapText="1"/>
    </xf>
    <xf numFmtId="14" fontId="59" fillId="18" borderId="9" xfId="50" applyNumberFormat="1" applyFont="1" applyFill="1" applyBorder="1" applyAlignment="1">
      <alignment horizontal="center" vertical="center"/>
    </xf>
    <xf numFmtId="0" fontId="59" fillId="17" borderId="9" xfId="50" applyFont="1" applyFill="1" applyBorder="1" applyAlignment="1">
      <alignment horizontal="center" vertical="center"/>
    </xf>
    <xf numFmtId="0" fontId="50" fillId="14" borderId="9" xfId="50" applyFont="1" applyFill="1" applyBorder="1" applyAlignment="1">
      <alignment vertical="center" wrapText="1"/>
    </xf>
    <xf numFmtId="0" fontId="50" fillId="0" borderId="9" xfId="0" applyFont="1" applyBorder="1" applyAlignment="1">
      <alignment horizontal="center" vertical="center" wrapText="1"/>
    </xf>
    <xf numFmtId="0" fontId="50" fillId="0" borderId="9" xfId="0" applyFont="1" applyBorder="1" applyAlignment="1">
      <alignment horizontal="center" vertical="center"/>
    </xf>
    <xf numFmtId="0" fontId="51" fillId="20" borderId="14" xfId="50" applyFont="1" applyFill="1" applyBorder="1" applyAlignment="1">
      <alignment horizontal="center" vertical="center" wrapText="1"/>
    </xf>
    <xf numFmtId="0" fontId="52" fillId="20" borderId="14" xfId="50" applyFont="1" applyFill="1" applyBorder="1" applyAlignment="1">
      <alignment horizontal="center" vertical="center" wrapText="1"/>
    </xf>
    <xf numFmtId="0" fontId="53" fillId="20" borderId="9" xfId="50" applyFont="1" applyFill="1" applyBorder="1" applyAlignment="1">
      <alignment horizontal="center" vertical="center" wrapText="1"/>
    </xf>
    <xf numFmtId="0" fontId="51" fillId="20" borderId="15" xfId="50" applyFont="1" applyFill="1" applyBorder="1" applyAlignment="1">
      <alignment horizontal="center" vertical="center" wrapText="1"/>
    </xf>
    <xf numFmtId="0" fontId="52" fillId="20" borderId="15" xfId="50" applyFont="1" applyFill="1" applyBorder="1" applyAlignment="1">
      <alignment horizontal="center" vertical="center" wrapText="1"/>
    </xf>
    <xf numFmtId="0" fontId="52" fillId="20" borderId="0" xfId="50" applyFont="1" applyFill="1" applyAlignment="1">
      <alignment horizontal="center" vertical="center" wrapText="1"/>
    </xf>
    <xf numFmtId="0" fontId="78" fillId="20" borderId="9" xfId="50" applyFont="1" applyFill="1" applyBorder="1" applyAlignment="1">
      <alignment horizontal="center" vertical="center" wrapText="1"/>
    </xf>
    <xf numFmtId="0" fontId="79" fillId="20" borderId="0" xfId="50" applyFont="1" applyFill="1" applyAlignment="1">
      <alignment horizontal="center" vertical="center" wrapText="1"/>
    </xf>
    <xf numFmtId="0" fontId="53" fillId="20" borderId="14" xfId="50" applyFont="1" applyFill="1" applyBorder="1" applyAlignment="1">
      <alignment horizontal="center" vertical="center" wrapText="1"/>
    </xf>
    <xf numFmtId="0" fontId="79" fillId="20" borderId="14" xfId="50" applyFont="1" applyFill="1" applyBorder="1" applyAlignment="1">
      <alignment vertical="center" wrapText="1"/>
    </xf>
    <xf numFmtId="0" fontId="52" fillId="20" borderId="9" xfId="50" applyFont="1" applyFill="1" applyBorder="1" applyAlignment="1">
      <alignment vertical="center" wrapText="1"/>
    </xf>
    <xf numFmtId="0" fontId="51" fillId="5" borderId="9" xfId="50" applyFont="1" applyFill="1" applyBorder="1" applyAlignment="1">
      <alignment horizontal="center" vertical="center" wrapText="1"/>
    </xf>
    <xf numFmtId="0" fontId="52" fillId="5" borderId="14" xfId="50" applyFont="1" applyFill="1" applyBorder="1" applyAlignment="1">
      <alignment horizontal="center" vertical="center" wrapText="1"/>
    </xf>
    <xf numFmtId="0" fontId="53" fillId="5" borderId="9" xfId="50" applyFont="1" applyFill="1" applyBorder="1" applyAlignment="1">
      <alignment horizontal="center" vertical="center" wrapText="1"/>
    </xf>
    <xf numFmtId="0" fontId="52" fillId="5" borderId="15" xfId="50" applyFont="1" applyFill="1" applyBorder="1" applyAlignment="1">
      <alignment horizontal="center" vertical="center" wrapText="1"/>
    </xf>
    <xf numFmtId="0" fontId="52" fillId="5" borderId="0" xfId="50" applyFont="1" applyFill="1" applyAlignment="1">
      <alignment horizontal="center" vertical="center" wrapText="1"/>
    </xf>
    <xf numFmtId="0" fontId="53" fillId="5" borderId="14" xfId="50" applyFont="1" applyFill="1" applyBorder="1" applyAlignment="1">
      <alignment horizontal="center" vertical="center" wrapText="1"/>
    </xf>
    <xf numFmtId="0" fontId="21" fillId="17" borderId="9" xfId="0" applyFont="1" applyFill="1" applyBorder="1" applyAlignment="1">
      <alignment horizontal="center" vertical="center"/>
    </xf>
    <xf numFmtId="0" fontId="21" fillId="15" borderId="9" xfId="0" applyFont="1" applyFill="1" applyBorder="1" applyAlignment="1">
      <alignment horizontal="center" vertical="center"/>
    </xf>
    <xf numFmtId="9" fontId="21" fillId="0" borderId="0" xfId="0" applyNumberFormat="1" applyFont="1" applyAlignment="1">
      <alignment horizontal="center" vertical="center"/>
    </xf>
    <xf numFmtId="0" fontId="28" fillId="0" borderId="7" xfId="0" applyFont="1" applyBorder="1" applyAlignment="1">
      <alignment horizontal="center" vertical="center"/>
    </xf>
    <xf numFmtId="0" fontId="28" fillId="0" borderId="17" xfId="0" applyFont="1" applyBorder="1" applyAlignment="1">
      <alignment horizontal="center"/>
    </xf>
    <xf numFmtId="0" fontId="28" fillId="0" borderId="107" xfId="0" applyFont="1" applyBorder="1" applyAlignment="1">
      <alignment horizontal="center" vertical="center"/>
    </xf>
    <xf numFmtId="0" fontId="27" fillId="0" borderId="7" xfId="0" applyFont="1" applyBorder="1" applyAlignment="1">
      <alignment horizontal="center" vertical="center"/>
    </xf>
    <xf numFmtId="0" fontId="48" fillId="0" borderId="12" xfId="0" applyFont="1" applyBorder="1" applyAlignment="1">
      <alignment horizontal="center" vertical="center" wrapText="1"/>
    </xf>
    <xf numFmtId="0" fontId="28" fillId="0" borderId="33" xfId="0" applyFont="1" applyBorder="1" applyAlignment="1">
      <alignment horizontal="center"/>
    </xf>
    <xf numFmtId="0" fontId="28" fillId="0" borderId="106" xfId="0" applyFont="1" applyBorder="1" applyAlignment="1">
      <alignment horizontal="center" vertical="center"/>
    </xf>
    <xf numFmtId="0" fontId="28" fillId="0" borderId="12" xfId="0" applyFont="1" applyBorder="1" applyAlignment="1">
      <alignment horizontal="center" vertical="center"/>
    </xf>
    <xf numFmtId="0" fontId="28" fillId="0" borderId="12" xfId="0" applyFont="1" applyBorder="1" applyAlignment="1">
      <alignment horizontal="center" vertical="center" wrapText="1"/>
    </xf>
    <xf numFmtId="0" fontId="31" fillId="0" borderId="12" xfId="0" applyFont="1" applyBorder="1" applyAlignment="1">
      <alignment horizontal="center" vertical="center"/>
    </xf>
    <xf numFmtId="0" fontId="28" fillId="0" borderId="20" xfId="0" applyFont="1" applyBorder="1" applyAlignment="1">
      <alignment horizontal="center" vertical="center" wrapText="1"/>
    </xf>
    <xf numFmtId="0" fontId="28" fillId="0" borderId="43" xfId="0" applyFont="1" applyBorder="1" applyAlignment="1">
      <alignment horizontal="center" vertical="center" wrapText="1"/>
    </xf>
    <xf numFmtId="0" fontId="28" fillId="0" borderId="10" xfId="0" applyFont="1" applyBorder="1" applyAlignment="1">
      <alignment horizontal="center" vertical="center" wrapText="1"/>
    </xf>
    <xf numFmtId="0" fontId="28" fillId="0" borderId="7" xfId="0" applyFont="1" applyBorder="1" applyAlignment="1">
      <alignment horizontal="center" vertical="center" wrapText="1"/>
    </xf>
    <xf numFmtId="2" fontId="21" fillId="0" borderId="23" xfId="1" applyNumberFormat="1" applyFont="1" applyFill="1" applyBorder="1" applyAlignment="1">
      <alignment horizontal="center" vertical="center"/>
    </xf>
    <xf numFmtId="173" fontId="22" fillId="0" borderId="0" xfId="0" applyNumberFormat="1" applyFont="1" applyAlignment="1">
      <alignment horizontal="center" vertical="center"/>
    </xf>
    <xf numFmtId="172" fontId="22" fillId="0" borderId="0" xfId="0" applyNumberFormat="1" applyFont="1" applyAlignment="1">
      <alignment horizontal="center" vertical="center"/>
    </xf>
    <xf numFmtId="172" fontId="18" fillId="0" borderId="0" xfId="0" applyNumberFormat="1" applyFont="1" applyAlignment="1">
      <alignment vertical="center"/>
    </xf>
    <xf numFmtId="2" fontId="21" fillId="0" borderId="0" xfId="0" applyNumberFormat="1" applyFont="1" applyAlignment="1">
      <alignment vertical="center"/>
    </xf>
    <xf numFmtId="0" fontId="21" fillId="0" borderId="0" xfId="0" applyFont="1" applyAlignment="1">
      <alignment vertical="center" wrapText="1"/>
    </xf>
    <xf numFmtId="2" fontId="42" fillId="0" borderId="0" xfId="0" applyNumberFormat="1" applyFont="1" applyAlignment="1">
      <alignment vertical="center"/>
    </xf>
    <xf numFmtId="173" fontId="22" fillId="0" borderId="0" xfId="0" applyNumberFormat="1" applyFont="1" applyAlignment="1">
      <alignment horizontal="left"/>
    </xf>
    <xf numFmtId="9" fontId="26" fillId="0" borderId="0" xfId="1" applyFont="1" applyFill="1" applyBorder="1"/>
    <xf numFmtId="2" fontId="21" fillId="0" borderId="0" xfId="0" applyNumberFormat="1" applyFont="1" applyAlignment="1">
      <alignment horizontal="center" vertical="center"/>
    </xf>
    <xf numFmtId="172" fontId="21" fillId="0" borderId="0" xfId="0" applyNumberFormat="1" applyFont="1" applyAlignment="1">
      <alignment horizontal="center" vertical="center"/>
    </xf>
    <xf numFmtId="0" fontId="18" fillId="0" borderId="0" xfId="0" applyFont="1" applyAlignment="1">
      <alignment horizontal="center" vertical="center" wrapText="1"/>
    </xf>
    <xf numFmtId="14" fontId="18" fillId="0" borderId="0" xfId="0" applyNumberFormat="1" applyFont="1" applyAlignment="1">
      <alignment horizontal="center" vertical="center" wrapText="1"/>
    </xf>
    <xf numFmtId="44" fontId="21" fillId="0" borderId="0" xfId="46" applyFont="1" applyFill="1" applyBorder="1" applyAlignment="1">
      <alignment horizontal="center" vertical="center" wrapText="1"/>
    </xf>
    <xf numFmtId="44" fontId="21" fillId="0" borderId="0" xfId="0" applyNumberFormat="1" applyFont="1" applyAlignment="1">
      <alignment horizontal="center" vertical="center" wrapText="1"/>
    </xf>
    <xf numFmtId="2" fontId="41" fillId="0" borderId="0" xfId="0" applyNumberFormat="1" applyFont="1" applyAlignment="1">
      <alignment horizontal="center" vertical="center"/>
    </xf>
    <xf numFmtId="2" fontId="43" fillId="0" borderId="0" xfId="0" applyNumberFormat="1" applyFont="1" applyAlignment="1">
      <alignment horizontal="center" vertical="center"/>
    </xf>
    <xf numFmtId="15" fontId="18" fillId="0" borderId="0" xfId="0" applyNumberFormat="1" applyFont="1" applyAlignment="1">
      <alignment horizontal="center" vertical="center" wrapText="1"/>
    </xf>
    <xf numFmtId="14" fontId="21" fillId="0" borderId="0" xfId="0" applyNumberFormat="1" applyFont="1" applyAlignment="1">
      <alignment horizontal="center" vertical="center" wrapText="1"/>
    </xf>
    <xf numFmtId="44" fontId="21" fillId="0" borderId="0" xfId="0" applyNumberFormat="1" applyFont="1" applyAlignment="1">
      <alignment vertical="center" wrapText="1"/>
    </xf>
    <xf numFmtId="9" fontId="21" fillId="0" borderId="0" xfId="0" applyNumberFormat="1" applyFont="1" applyAlignment="1">
      <alignment horizontal="center" vertical="center" wrapText="1"/>
    </xf>
    <xf numFmtId="9" fontId="21" fillId="0" borderId="0" xfId="0" applyNumberFormat="1" applyFont="1"/>
    <xf numFmtId="2" fontId="22" fillId="0" borderId="0" xfId="0" applyNumberFormat="1" applyFont="1" applyAlignment="1">
      <alignment horizontal="center" vertical="center" wrapText="1"/>
    </xf>
    <xf numFmtId="0" fontId="22" fillId="3" borderId="92" xfId="0" applyFont="1" applyFill="1" applyBorder="1" applyAlignment="1">
      <alignment horizontal="center" vertical="center" wrapText="1"/>
    </xf>
    <xf numFmtId="0" fontId="22" fillId="0" borderId="93" xfId="0" applyFont="1" applyBorder="1" applyAlignment="1">
      <alignment horizontal="center" vertical="center" wrapText="1"/>
    </xf>
    <xf numFmtId="0" fontId="22" fillId="3" borderId="93" xfId="0" applyFont="1" applyFill="1" applyBorder="1" applyAlignment="1">
      <alignment vertical="center" wrapText="1"/>
    </xf>
    <xf numFmtId="0" fontId="22" fillId="3" borderId="32" xfId="0" applyFont="1" applyFill="1" applyBorder="1" applyAlignment="1">
      <alignment horizontal="center" vertical="center" wrapText="1"/>
    </xf>
    <xf numFmtId="0" fontId="36" fillId="0" borderId="0" xfId="0" applyFont="1" applyAlignment="1">
      <alignment horizontal="center" vertical="center" wrapText="1"/>
    </xf>
    <xf numFmtId="9" fontId="22" fillId="0" borderId="0" xfId="1" applyFont="1" applyAlignment="1">
      <alignment wrapText="1"/>
    </xf>
    <xf numFmtId="0" fontId="22" fillId="0" borderId="0" xfId="0" applyFont="1" applyAlignment="1">
      <alignment wrapText="1"/>
    </xf>
    <xf numFmtId="44" fontId="22" fillId="0" borderId="0" xfId="0" applyNumberFormat="1" applyFont="1" applyAlignment="1">
      <alignment vertical="center" wrapText="1"/>
    </xf>
    <xf numFmtId="0" fontId="22" fillId="0" borderId="0" xfId="0" applyFont="1"/>
    <xf numFmtId="0" fontId="22" fillId="13" borderId="21" xfId="0" applyFont="1" applyFill="1" applyBorder="1" applyAlignment="1">
      <alignment horizontal="center" vertical="center" wrapText="1"/>
    </xf>
    <xf numFmtId="0" fontId="22" fillId="13" borderId="22" xfId="0" applyFont="1" applyFill="1" applyBorder="1" applyAlignment="1">
      <alignment horizontal="center" vertical="center" wrapText="1"/>
    </xf>
    <xf numFmtId="14" fontId="23" fillId="13" borderId="22" xfId="0" applyNumberFormat="1" applyFont="1" applyFill="1" applyBorder="1" applyAlignment="1">
      <alignment horizontal="center" vertical="center"/>
    </xf>
    <xf numFmtId="0" fontId="21" fillId="0" borderId="60" xfId="0" applyFont="1" applyBorder="1" applyAlignment="1">
      <alignment horizontal="center" vertical="center" wrapText="1"/>
    </xf>
    <xf numFmtId="0" fontId="22" fillId="0" borderId="53" xfId="0" applyFont="1" applyBorder="1" applyAlignment="1">
      <alignment horizontal="center" vertical="center"/>
    </xf>
    <xf numFmtId="0" fontId="22" fillId="0" borderId="54" xfId="0" applyFont="1" applyBorder="1" applyAlignment="1">
      <alignment horizontal="center" vertical="center"/>
    </xf>
    <xf numFmtId="0" fontId="22" fillId="0" borderId="54" xfId="0" applyFont="1" applyBorder="1" applyAlignment="1">
      <alignment horizontal="center" vertical="center" wrapText="1"/>
    </xf>
    <xf numFmtId="0" fontId="22" fillId="0" borderId="50" xfId="0" applyFont="1" applyBorder="1" applyAlignment="1">
      <alignment horizontal="center" vertical="center"/>
    </xf>
    <xf numFmtId="0" fontId="24" fillId="3" borderId="86" xfId="0" applyFont="1" applyFill="1" applyBorder="1" applyAlignment="1">
      <alignment horizontal="center" vertical="center" wrapText="1"/>
    </xf>
    <xf numFmtId="0" fontId="18" fillId="0" borderId="0" xfId="12"/>
    <xf numFmtId="0" fontId="36" fillId="0" borderId="49" xfId="12" applyFont="1" applyBorder="1" applyAlignment="1">
      <alignment horizontal="center" vertical="center"/>
    </xf>
    <xf numFmtId="0" fontId="18" fillId="0" borderId="84" xfId="12" applyBorder="1"/>
    <xf numFmtId="0" fontId="36" fillId="0" borderId="60" xfId="12" applyFont="1" applyBorder="1" applyAlignment="1">
      <alignment horizontal="center" vertical="center"/>
    </xf>
    <xf numFmtId="0" fontId="23" fillId="0" borderId="21" xfId="12" applyFont="1" applyBorder="1" applyAlignment="1">
      <alignment horizontal="center" vertical="center"/>
    </xf>
    <xf numFmtId="0" fontId="23" fillId="0" borderId="22" xfId="12" applyFont="1" applyBorder="1" applyAlignment="1">
      <alignment horizontal="center" vertical="center"/>
    </xf>
    <xf numFmtId="0" fontId="23" fillId="0" borderId="30" xfId="12" applyFont="1" applyBorder="1" applyAlignment="1">
      <alignment horizontal="center" vertical="center"/>
    </xf>
    <xf numFmtId="46" fontId="18" fillId="0" borderId="95" xfId="12" applyNumberFormat="1" applyBorder="1"/>
    <xf numFmtId="46" fontId="18" fillId="0" borderId="15" xfId="12" applyNumberFormat="1" applyBorder="1"/>
    <xf numFmtId="46" fontId="18" fillId="0" borderId="13" xfId="12" applyNumberFormat="1" applyBorder="1"/>
    <xf numFmtId="46" fontId="18" fillId="0" borderId="9" xfId="12" applyNumberFormat="1" applyBorder="1"/>
    <xf numFmtId="46" fontId="18" fillId="0" borderId="96" xfId="12" applyNumberFormat="1" applyBorder="1"/>
    <xf numFmtId="0" fontId="18" fillId="0" borderId="0" xfId="12" applyAlignment="1">
      <alignment horizontal="center"/>
    </xf>
    <xf numFmtId="46" fontId="18" fillId="0" borderId="113" xfId="12" applyNumberFormat="1" applyBorder="1"/>
    <xf numFmtId="46" fontId="18" fillId="0" borderId="14" xfId="12" applyNumberFormat="1" applyBorder="1"/>
    <xf numFmtId="46" fontId="18" fillId="0" borderId="102" xfId="12" applyNumberFormat="1" applyBorder="1"/>
    <xf numFmtId="46" fontId="23" fillId="0" borderId="47" xfId="12" applyNumberFormat="1" applyFont="1" applyBorder="1"/>
    <xf numFmtId="0" fontId="80" fillId="2" borderId="0" xfId="2" applyFont="1" applyFill="1"/>
    <xf numFmtId="0" fontId="76" fillId="2" borderId="0" xfId="2" applyFont="1" applyFill="1"/>
    <xf numFmtId="0" fontId="80" fillId="2" borderId="126" xfId="2" applyFont="1" applyFill="1" applyBorder="1" applyAlignment="1">
      <alignment horizontal="center"/>
    </xf>
    <xf numFmtId="0" fontId="82" fillId="2" borderId="9" xfId="2" applyFont="1" applyFill="1" applyBorder="1" applyAlignment="1">
      <alignment horizontal="center" vertical="center" wrapText="1"/>
    </xf>
    <xf numFmtId="46" fontId="76" fillId="2" borderId="126" xfId="2" applyNumberFormat="1" applyFont="1" applyFill="1" applyBorder="1" applyAlignment="1">
      <alignment horizontal="center"/>
    </xf>
    <xf numFmtId="0" fontId="80" fillId="2" borderId="0" xfId="2" applyFont="1" applyFill="1" applyAlignment="1">
      <alignment horizontal="center"/>
    </xf>
    <xf numFmtId="0" fontId="80" fillId="23" borderId="128" xfId="2" applyFont="1" applyFill="1" applyBorder="1" applyAlignment="1">
      <alignment horizontal="center"/>
    </xf>
    <xf numFmtId="0" fontId="80" fillId="24" borderId="128" xfId="2" applyFont="1" applyFill="1" applyBorder="1" applyAlignment="1">
      <alignment horizontal="center"/>
    </xf>
    <xf numFmtId="0" fontId="81" fillId="2" borderId="0" xfId="2" applyFont="1" applyFill="1"/>
    <xf numFmtId="0" fontId="18" fillId="2" borderId="0" xfId="2" applyFill="1"/>
    <xf numFmtId="0" fontId="80" fillId="2" borderId="0" xfId="2" applyFont="1" applyFill="1" applyAlignment="1">
      <alignment vertical="center" wrapText="1"/>
    </xf>
    <xf numFmtId="0" fontId="81" fillId="2" borderId="18" xfId="2" applyFont="1" applyFill="1" applyBorder="1"/>
    <xf numFmtId="0" fontId="18" fillId="2" borderId="20" xfId="2" applyFill="1" applyBorder="1"/>
    <xf numFmtId="0" fontId="81" fillId="2" borderId="20" xfId="2" applyFont="1" applyFill="1" applyBorder="1"/>
    <xf numFmtId="0" fontId="18" fillId="2" borderId="20" xfId="12" applyFill="1" applyBorder="1"/>
    <xf numFmtId="0" fontId="18" fillId="2" borderId="19" xfId="12" applyFill="1" applyBorder="1"/>
    <xf numFmtId="0" fontId="80" fillId="2" borderId="25" xfId="2" applyFont="1" applyFill="1" applyBorder="1"/>
    <xf numFmtId="0" fontId="80" fillId="2" borderId="10" xfId="2" applyFont="1" applyFill="1" applyBorder="1"/>
    <xf numFmtId="0" fontId="76" fillId="2" borderId="10" xfId="2" applyFont="1" applyFill="1" applyBorder="1"/>
    <xf numFmtId="0" fontId="80" fillId="2" borderId="25" xfId="2" applyFont="1" applyFill="1" applyBorder="1" applyAlignment="1">
      <alignment horizontal="center" vertical="center" wrapText="1"/>
    </xf>
    <xf numFmtId="0" fontId="80" fillId="2" borderId="10" xfId="2" applyFont="1" applyFill="1" applyBorder="1" applyAlignment="1">
      <alignment horizontal="center" vertical="center" wrapText="1"/>
    </xf>
    <xf numFmtId="0" fontId="18" fillId="2" borderId="0" xfId="12" applyFill="1"/>
    <xf numFmtId="0" fontId="80" fillId="2" borderId="11" xfId="2" applyFont="1" applyFill="1" applyBorder="1" applyAlignment="1">
      <alignment horizontal="center" vertical="center" wrapText="1"/>
    </xf>
    <xf numFmtId="0" fontId="80" fillId="22" borderId="134" xfId="2" applyFont="1" applyFill="1" applyBorder="1" applyAlignment="1">
      <alignment horizontal="right" vertical="center"/>
    </xf>
    <xf numFmtId="0" fontId="80" fillId="22" borderId="136" xfId="2" applyFont="1" applyFill="1" applyBorder="1" applyAlignment="1">
      <alignment horizontal="center" vertical="center"/>
    </xf>
    <xf numFmtId="0" fontId="76" fillId="2" borderId="0" xfId="2" applyFont="1" applyFill="1" applyAlignment="1">
      <alignment horizontal="left"/>
    </xf>
    <xf numFmtId="16" fontId="82" fillId="2" borderId="0" xfId="2" applyNumberFormat="1" applyFont="1" applyFill="1"/>
    <xf numFmtId="46" fontId="76" fillId="2" borderId="137" xfId="2" applyNumberFormat="1" applyFont="1" applyFill="1" applyBorder="1" applyAlignment="1">
      <alignment horizontal="center"/>
    </xf>
    <xf numFmtId="10" fontId="18" fillId="0" borderId="0" xfId="1" applyNumberFormat="1" applyBorder="1" applyAlignment="1">
      <alignment horizontal="center" vertical="center"/>
    </xf>
    <xf numFmtId="0" fontId="80" fillId="2" borderId="137" xfId="2" applyFont="1" applyFill="1" applyBorder="1" applyAlignment="1">
      <alignment horizontal="center"/>
    </xf>
    <xf numFmtId="0" fontId="80" fillId="2" borderId="6" xfId="2" applyFont="1" applyFill="1" applyBorder="1" applyAlignment="1">
      <alignment horizontal="center"/>
    </xf>
    <xf numFmtId="0" fontId="80" fillId="2" borderId="25" xfId="2" applyFont="1" applyFill="1" applyBorder="1" applyAlignment="1">
      <alignment horizontal="center"/>
    </xf>
    <xf numFmtId="0" fontId="80" fillId="2" borderId="10" xfId="2" applyFont="1" applyFill="1" applyBorder="1" applyAlignment="1">
      <alignment horizontal="center"/>
    </xf>
    <xf numFmtId="0" fontId="80" fillId="2" borderId="139" xfId="2" applyFont="1" applyFill="1" applyBorder="1" applyAlignment="1">
      <alignment horizontal="left"/>
    </xf>
    <xf numFmtId="0" fontId="80" fillId="2" borderId="139" xfId="2" applyFont="1" applyFill="1" applyBorder="1" applyAlignment="1">
      <alignment horizontal="center"/>
    </xf>
    <xf numFmtId="0" fontId="80" fillId="2" borderId="140" xfId="2" applyFont="1" applyFill="1" applyBorder="1" applyAlignment="1">
      <alignment horizontal="center"/>
    </xf>
    <xf numFmtId="46" fontId="80" fillId="2" borderId="127" xfId="2" applyNumberFormat="1" applyFont="1" applyFill="1" applyBorder="1" applyAlignment="1">
      <alignment horizontal="center"/>
    </xf>
    <xf numFmtId="46" fontId="18" fillId="0" borderId="11" xfId="12" applyNumberFormat="1" applyBorder="1"/>
    <xf numFmtId="0" fontId="80" fillId="2" borderId="141" xfId="2" applyFont="1" applyFill="1" applyBorder="1" applyAlignment="1">
      <alignment horizontal="center"/>
    </xf>
    <xf numFmtId="0" fontId="80" fillId="2" borderId="6" xfId="2" applyFont="1" applyFill="1" applyBorder="1" applyAlignment="1">
      <alignment horizontal="left"/>
    </xf>
    <xf numFmtId="0" fontId="76" fillId="2" borderId="6" xfId="2" applyFont="1" applyFill="1" applyBorder="1" applyAlignment="1">
      <alignment horizontal="left"/>
    </xf>
    <xf numFmtId="0" fontId="80" fillId="25" borderId="142" xfId="2" applyFont="1" applyFill="1" applyBorder="1" applyAlignment="1">
      <alignment horizontal="center"/>
    </xf>
    <xf numFmtId="46" fontId="84" fillId="0" borderId="11" xfId="12" applyNumberFormat="1" applyFont="1" applyBorder="1"/>
    <xf numFmtId="46" fontId="18" fillId="0" borderId="5" xfId="12" applyNumberFormat="1" applyBorder="1"/>
    <xf numFmtId="46" fontId="18" fillId="0" borderId="19" xfId="12" applyNumberFormat="1" applyBorder="1"/>
    <xf numFmtId="0" fontId="77" fillId="0" borderId="86" xfId="12" applyFont="1" applyBorder="1" applyAlignment="1">
      <alignment horizontal="center" vertical="center"/>
    </xf>
    <xf numFmtId="0" fontId="77" fillId="0" borderId="144" xfId="12" applyFont="1" applyBorder="1" applyAlignment="1">
      <alignment horizontal="center" vertical="center"/>
    </xf>
    <xf numFmtId="0" fontId="18" fillId="0" borderId="87" xfId="12" applyBorder="1"/>
    <xf numFmtId="14" fontId="65" fillId="17" borderId="9" xfId="50" applyNumberFormat="1" applyFont="1" applyFill="1" applyBorder="1" applyAlignment="1">
      <alignment horizontal="center" vertical="center"/>
    </xf>
    <xf numFmtId="14" fontId="65" fillId="17" borderId="14" xfId="50" applyNumberFormat="1" applyFont="1" applyFill="1" applyBorder="1" applyAlignment="1">
      <alignment horizontal="center" vertical="center"/>
    </xf>
    <xf numFmtId="14" fontId="50" fillId="17" borderId="9" xfId="50" applyNumberFormat="1" applyFont="1" applyFill="1" applyBorder="1" applyAlignment="1">
      <alignment horizontal="center" vertical="center"/>
    </xf>
    <xf numFmtId="0" fontId="73" fillId="0" borderId="9" xfId="50" applyFont="1" applyBorder="1" applyAlignment="1">
      <alignment horizontal="center" vertical="center" wrapText="1"/>
    </xf>
    <xf numFmtId="14" fontId="59" fillId="28" borderId="9" xfId="50" applyNumberFormat="1" applyFont="1" applyFill="1" applyBorder="1" applyAlignment="1">
      <alignment horizontal="center" vertical="center"/>
    </xf>
    <xf numFmtId="0" fontId="21" fillId="0" borderId="5" xfId="0" applyFont="1" applyBorder="1" applyAlignment="1">
      <alignment horizontal="center" vertical="center"/>
    </xf>
    <xf numFmtId="0" fontId="22" fillId="0" borderId="5" xfId="0" applyFont="1" applyBorder="1" applyAlignment="1" applyProtection="1">
      <alignment horizontal="center" vertical="center"/>
      <protection locked="0"/>
    </xf>
    <xf numFmtId="46" fontId="23" fillId="7" borderId="58" xfId="0" quotePrefix="1" applyNumberFormat="1" applyFont="1" applyFill="1" applyBorder="1" applyAlignment="1">
      <alignment vertical="center" wrapText="1"/>
    </xf>
    <xf numFmtId="0" fontId="23" fillId="7" borderId="33" xfId="0" applyFont="1" applyFill="1" applyBorder="1" applyAlignment="1">
      <alignment vertical="center" wrapText="1"/>
    </xf>
    <xf numFmtId="0" fontId="22" fillId="0" borderId="29" xfId="0" applyFont="1" applyBorder="1" applyAlignment="1" applyProtection="1">
      <alignment horizontal="center" vertical="center"/>
      <protection locked="0"/>
    </xf>
    <xf numFmtId="0" fontId="23" fillId="3" borderId="88" xfId="0" applyFont="1" applyFill="1" applyBorder="1" applyAlignment="1">
      <alignment horizontal="center" vertical="center"/>
    </xf>
    <xf numFmtId="0" fontId="22" fillId="3" borderId="0" xfId="0" applyFont="1" applyFill="1" applyAlignment="1">
      <alignment horizontal="center" vertical="center"/>
    </xf>
    <xf numFmtId="0" fontId="21" fillId="0" borderId="14" xfId="0" applyFont="1" applyBorder="1" applyAlignment="1">
      <alignment vertical="center" wrapText="1"/>
    </xf>
    <xf numFmtId="0" fontId="22" fillId="3" borderId="0" xfId="0" applyFont="1" applyFill="1" applyAlignment="1">
      <alignment horizontal="center" vertical="center" wrapText="1"/>
    </xf>
    <xf numFmtId="0" fontId="22" fillId="3" borderId="0" xfId="0" applyFont="1" applyFill="1" applyAlignment="1">
      <alignment vertical="center" wrapText="1"/>
    </xf>
    <xf numFmtId="0" fontId="22" fillId="3" borderId="73" xfId="0" applyFont="1" applyFill="1" applyBorder="1" applyAlignment="1">
      <alignment horizontal="center" vertical="center"/>
    </xf>
    <xf numFmtId="14" fontId="24" fillId="8" borderId="0" xfId="0" applyNumberFormat="1" applyFont="1" applyFill="1" applyAlignment="1">
      <alignment horizontal="center" vertical="center"/>
    </xf>
    <xf numFmtId="0" fontId="27" fillId="0" borderId="6" xfId="0" applyFont="1" applyBorder="1" applyAlignment="1">
      <alignment horizontal="center" vertical="center" wrapText="1"/>
    </xf>
    <xf numFmtId="0" fontId="27" fillId="0" borderId="0" xfId="0" applyFont="1" applyAlignment="1">
      <alignment horizontal="center" vertical="center"/>
    </xf>
    <xf numFmtId="9" fontId="21" fillId="0" borderId="204" xfId="1" applyFont="1" applyFill="1" applyBorder="1" applyAlignment="1">
      <alignment horizontal="center" vertical="center" wrapText="1"/>
    </xf>
    <xf numFmtId="0" fontId="31" fillId="3" borderId="93" xfId="0" applyFont="1" applyFill="1" applyBorder="1" applyAlignment="1">
      <alignment horizontal="center" vertical="center" wrapText="1"/>
    </xf>
    <xf numFmtId="0" fontId="31" fillId="3" borderId="93" xfId="0" applyFont="1" applyFill="1" applyBorder="1" applyAlignment="1">
      <alignment vertical="center" wrapText="1"/>
    </xf>
    <xf numFmtId="0" fontId="88" fillId="30" borderId="1" xfId="55" applyFont="1" applyFill="1" applyBorder="1" applyAlignment="1">
      <alignment horizontal="center" vertical="center"/>
    </xf>
    <xf numFmtId="0" fontId="48" fillId="0" borderId="0" xfId="55" applyFont="1" applyAlignment="1">
      <alignment horizontal="center" vertical="center"/>
    </xf>
    <xf numFmtId="170" fontId="48" fillId="0" borderId="0" xfId="55" applyNumberFormat="1" applyFont="1" applyAlignment="1">
      <alignment horizontal="center" vertical="center"/>
    </xf>
    <xf numFmtId="9" fontId="48" fillId="0" borderId="63" xfId="55" applyNumberFormat="1" applyFont="1" applyBorder="1" applyAlignment="1">
      <alignment horizontal="center" vertical="center"/>
    </xf>
    <xf numFmtId="15" fontId="48" fillId="0" borderId="175" xfId="55" applyNumberFormat="1" applyFont="1" applyBorder="1" applyAlignment="1">
      <alignment horizontal="center" vertical="center"/>
    </xf>
    <xf numFmtId="9" fontId="48" fillId="0" borderId="35" xfId="55" applyNumberFormat="1" applyFont="1" applyBorder="1" applyAlignment="1">
      <alignment horizontal="center" vertical="center"/>
    </xf>
    <xf numFmtId="15" fontId="48" fillId="0" borderId="55" xfId="55" applyNumberFormat="1" applyFont="1" applyBorder="1" applyAlignment="1">
      <alignment horizontal="center" vertical="center"/>
    </xf>
    <xf numFmtId="9" fontId="48" fillId="5" borderId="35" xfId="55" applyNumberFormat="1" applyFont="1" applyFill="1" applyBorder="1" applyAlignment="1">
      <alignment horizontal="center" vertical="center"/>
    </xf>
    <xf numFmtId="15" fontId="48" fillId="0" borderId="154" xfId="55" applyNumberFormat="1" applyFont="1" applyBorder="1" applyAlignment="1">
      <alignment horizontal="center" vertical="center"/>
    </xf>
    <xf numFmtId="9" fontId="48" fillId="0" borderId="51" xfId="55" applyNumberFormat="1" applyFont="1" applyBorder="1" applyAlignment="1">
      <alignment horizontal="center" vertical="center"/>
    </xf>
    <xf numFmtId="170" fontId="48" fillId="0" borderId="56" xfId="55" applyNumberFormat="1" applyFont="1" applyBorder="1" applyAlignment="1">
      <alignment horizontal="center" vertical="center"/>
    </xf>
    <xf numFmtId="170" fontId="48" fillId="0" borderId="1" xfId="55" applyNumberFormat="1" applyFont="1" applyBorder="1" applyAlignment="1">
      <alignment horizontal="center" vertical="center"/>
    </xf>
    <xf numFmtId="1" fontId="48" fillId="0" borderId="1" xfId="55" applyNumberFormat="1" applyFont="1" applyBorder="1" applyAlignment="1">
      <alignment horizontal="center" vertical="center"/>
    </xf>
    <xf numFmtId="2" fontId="48" fillId="0" borderId="1" xfId="55" applyNumberFormat="1" applyFont="1" applyBorder="1" applyAlignment="1">
      <alignment horizontal="center" vertical="center"/>
    </xf>
    <xf numFmtId="170" fontId="48" fillId="0" borderId="33" xfId="55" applyNumberFormat="1" applyFont="1" applyBorder="1" applyAlignment="1">
      <alignment horizontal="center" vertical="center"/>
    </xf>
    <xf numFmtId="9" fontId="48" fillId="0" borderId="33" xfId="55" applyNumberFormat="1" applyFont="1" applyBorder="1" applyAlignment="1">
      <alignment horizontal="center" vertical="center"/>
    </xf>
    <xf numFmtId="170" fontId="89" fillId="0" borderId="194" xfId="55" applyNumberFormat="1" applyFont="1" applyBorder="1" applyAlignment="1">
      <alignment horizontal="center" vertical="center"/>
    </xf>
    <xf numFmtId="9" fontId="89" fillId="0" borderId="152" xfId="55" applyNumberFormat="1" applyFont="1" applyBorder="1" applyAlignment="1">
      <alignment horizontal="center" vertical="center"/>
    </xf>
    <xf numFmtId="170" fontId="89" fillId="0" borderId="153" xfId="55" applyNumberFormat="1" applyFont="1" applyBorder="1" applyAlignment="1">
      <alignment horizontal="center" vertical="center"/>
    </xf>
    <xf numFmtId="170" fontId="48" fillId="0" borderId="197" xfId="55" applyNumberFormat="1" applyFont="1" applyBorder="1" applyAlignment="1">
      <alignment horizontal="center" vertical="center"/>
    </xf>
    <xf numFmtId="9" fontId="48" fillId="0" borderId="85" xfId="55" applyNumberFormat="1" applyFont="1" applyBorder="1" applyAlignment="1">
      <alignment horizontal="center" vertical="center"/>
    </xf>
    <xf numFmtId="1" fontId="89" fillId="0" borderId="175" xfId="55" applyNumberFormat="1" applyFont="1" applyBorder="1" applyAlignment="1">
      <alignment horizontal="center" vertical="center"/>
    </xf>
    <xf numFmtId="1" fontId="89" fillId="0" borderId="27" xfId="55" applyNumberFormat="1" applyFont="1" applyBorder="1" applyAlignment="1">
      <alignment horizontal="center" vertical="center"/>
    </xf>
    <xf numFmtId="1" fontId="89" fillId="0" borderId="75" xfId="55" applyNumberFormat="1" applyFont="1" applyBorder="1" applyAlignment="1">
      <alignment horizontal="center" vertical="center"/>
    </xf>
    <xf numFmtId="1" fontId="89" fillId="0" borderId="201" xfId="55" applyNumberFormat="1" applyFont="1" applyBorder="1" applyAlignment="1">
      <alignment horizontal="center" vertical="center"/>
    </xf>
    <xf numFmtId="1" fontId="89" fillId="0" borderId="187" xfId="55" applyNumberFormat="1" applyFont="1" applyBorder="1" applyAlignment="1">
      <alignment horizontal="center" vertical="center"/>
    </xf>
    <xf numFmtId="1" fontId="89" fillId="0" borderId="178" xfId="55" applyNumberFormat="1" applyFont="1" applyBorder="1" applyAlignment="1">
      <alignment horizontal="center" vertical="center"/>
    </xf>
    <xf numFmtId="1" fontId="89" fillId="0" borderId="194" xfId="55" applyNumberFormat="1" applyFont="1" applyBorder="1" applyAlignment="1">
      <alignment horizontal="center" vertical="center"/>
    </xf>
    <xf numFmtId="1" fontId="89" fillId="0" borderId="152" xfId="55" applyNumberFormat="1" applyFont="1" applyBorder="1" applyAlignment="1">
      <alignment horizontal="center" vertical="center"/>
    </xf>
    <xf numFmtId="1" fontId="89" fillId="0" borderId="47" xfId="55" applyNumberFormat="1" applyFont="1" applyBorder="1" applyAlignment="1">
      <alignment horizontal="center" vertical="center"/>
    </xf>
    <xf numFmtId="1" fontId="89" fillId="0" borderId="46" xfId="55" applyNumberFormat="1" applyFont="1" applyBorder="1" applyAlignment="1">
      <alignment horizontal="center" vertical="center"/>
    </xf>
    <xf numFmtId="1" fontId="89" fillId="0" borderId="154" xfId="55" applyNumberFormat="1" applyFont="1" applyBorder="1" applyAlignment="1">
      <alignment horizontal="center" vertical="center"/>
    </xf>
    <xf numFmtId="1" fontId="89" fillId="0" borderId="90" xfId="55" applyNumberFormat="1" applyFont="1" applyBorder="1" applyAlignment="1">
      <alignment horizontal="center" vertical="center"/>
    </xf>
    <xf numFmtId="1" fontId="89" fillId="0" borderId="91" xfId="55" applyNumberFormat="1" applyFont="1" applyBorder="1" applyAlignment="1">
      <alignment horizontal="center" vertical="center"/>
    </xf>
    <xf numFmtId="13" fontId="21" fillId="0" borderId="56" xfId="1" applyNumberFormat="1" applyFont="1" applyFill="1" applyBorder="1" applyAlignment="1">
      <alignment horizontal="center" vertical="center"/>
    </xf>
    <xf numFmtId="0" fontId="88" fillId="30" borderId="0" xfId="55" applyFont="1" applyFill="1" applyAlignment="1">
      <alignment horizontal="center" vertical="center"/>
    </xf>
    <xf numFmtId="9" fontId="48" fillId="0" borderId="0" xfId="55" applyNumberFormat="1" applyFont="1" applyAlignment="1">
      <alignment horizontal="center" vertical="center"/>
    </xf>
    <xf numFmtId="2" fontId="48" fillId="0" borderId="0" xfId="55" applyNumberFormat="1" applyFont="1" applyAlignment="1">
      <alignment horizontal="center" vertical="center"/>
    </xf>
    <xf numFmtId="1" fontId="48" fillId="0" borderId="0" xfId="55" applyNumberFormat="1" applyFont="1" applyAlignment="1">
      <alignment horizontal="center" vertical="center"/>
    </xf>
    <xf numFmtId="15" fontId="48" fillId="0" borderId="54" xfId="55" applyNumberFormat="1" applyFont="1" applyBorder="1" applyAlignment="1">
      <alignment horizontal="center" vertical="center"/>
    </xf>
    <xf numFmtId="15" fontId="48" fillId="0" borderId="176" xfId="55" applyNumberFormat="1" applyFont="1" applyBorder="1" applyAlignment="1">
      <alignment horizontal="center" vertical="center"/>
    </xf>
    <xf numFmtId="15" fontId="48" fillId="5" borderId="54" xfId="55" applyNumberFormat="1" applyFont="1" applyFill="1" applyBorder="1" applyAlignment="1">
      <alignment horizontal="center" vertical="center"/>
    </xf>
    <xf numFmtId="15" fontId="48" fillId="5" borderId="176" xfId="55" applyNumberFormat="1" applyFont="1" applyFill="1" applyBorder="1" applyAlignment="1">
      <alignment horizontal="center" vertical="center"/>
    </xf>
    <xf numFmtId="15" fontId="48" fillId="0" borderId="50" xfId="55" applyNumberFormat="1" applyFont="1" applyBorder="1" applyAlignment="1">
      <alignment horizontal="center" vertical="center"/>
    </xf>
    <xf numFmtId="170" fontId="48" fillId="0" borderId="155" xfId="55" applyNumberFormat="1" applyFont="1" applyBorder="1" applyAlignment="1">
      <alignment horizontal="center" vertical="center"/>
    </xf>
    <xf numFmtId="9" fontId="48" fillId="0" borderId="1" xfId="55" applyNumberFormat="1" applyFont="1" applyBorder="1" applyAlignment="1">
      <alignment horizontal="center" vertical="center"/>
    </xf>
    <xf numFmtId="0" fontId="48" fillId="0" borderId="33" xfId="55" applyFont="1" applyBorder="1" applyAlignment="1">
      <alignment horizontal="center" vertical="center"/>
    </xf>
    <xf numFmtId="170" fontId="89" fillId="0" borderId="151" xfId="55" applyNumberFormat="1" applyFont="1" applyBorder="1" applyAlignment="1">
      <alignment horizontal="center" vertical="center"/>
    </xf>
    <xf numFmtId="170" fontId="89" fillId="0" borderId="110" xfId="55" applyNumberFormat="1" applyFont="1" applyBorder="1" applyAlignment="1">
      <alignment horizontal="center" vertical="center"/>
    </xf>
    <xf numFmtId="170" fontId="89" fillId="0" borderId="195" xfId="55" applyNumberFormat="1" applyFont="1" applyBorder="1" applyAlignment="1">
      <alignment horizontal="center" vertical="center"/>
    </xf>
    <xf numFmtId="170" fontId="48" fillId="0" borderId="196" xfId="55" applyNumberFormat="1" applyFont="1" applyBorder="1" applyAlignment="1">
      <alignment horizontal="center" vertical="center"/>
    </xf>
    <xf numFmtId="9" fontId="48" fillId="0" borderId="28" xfId="55" applyNumberFormat="1" applyFont="1" applyBorder="1" applyAlignment="1">
      <alignment horizontal="center" vertical="center"/>
    </xf>
    <xf numFmtId="9" fontId="48" fillId="0" borderId="198" xfId="55" applyNumberFormat="1" applyFont="1" applyBorder="1" applyAlignment="1">
      <alignment horizontal="center" vertical="center"/>
    </xf>
    <xf numFmtId="1" fontId="89" fillId="0" borderId="54" xfId="55" applyNumberFormat="1" applyFont="1" applyBorder="1" applyAlignment="1">
      <alignment horizontal="center" vertical="center"/>
    </xf>
    <xf numFmtId="1" fontId="89" fillId="0" borderId="26" xfId="55" applyNumberFormat="1" applyFont="1" applyBorder="1" applyAlignment="1">
      <alignment horizontal="center" vertical="center"/>
    </xf>
    <xf numFmtId="1" fontId="89" fillId="0" borderId="173" xfId="55" applyNumberFormat="1" applyFont="1" applyBorder="1" applyAlignment="1">
      <alignment horizontal="center" vertical="center"/>
    </xf>
    <xf numFmtId="1" fontId="89" fillId="0" borderId="69" xfId="55" applyNumberFormat="1" applyFont="1" applyBorder="1" applyAlignment="1">
      <alignment horizontal="center" vertical="center"/>
    </xf>
    <xf numFmtId="1" fontId="89" fillId="0" borderId="184" xfId="55" applyNumberFormat="1" applyFont="1" applyBorder="1" applyAlignment="1">
      <alignment horizontal="center" vertical="center"/>
    </xf>
    <xf numFmtId="1" fontId="89" fillId="0" borderId="186" xfId="55" applyNumberFormat="1" applyFont="1" applyBorder="1" applyAlignment="1">
      <alignment horizontal="center" vertical="center"/>
    </xf>
    <xf numFmtId="1" fontId="89" fillId="0" borderId="71" xfId="55" applyNumberFormat="1" applyFont="1" applyBorder="1" applyAlignment="1">
      <alignment horizontal="center" vertical="center"/>
    </xf>
    <xf numFmtId="1" fontId="89" fillId="0" borderId="50" xfId="55" applyNumberFormat="1" applyFont="1" applyBorder="1" applyAlignment="1">
      <alignment horizontal="center" vertical="center"/>
    </xf>
    <xf numFmtId="1" fontId="89" fillId="0" borderId="89" xfId="55" applyNumberFormat="1" applyFont="1" applyBorder="1" applyAlignment="1">
      <alignment horizontal="center" vertical="center"/>
    </xf>
    <xf numFmtId="1" fontId="89" fillId="0" borderId="203" xfId="55" applyNumberFormat="1" applyFont="1" applyBorder="1" applyAlignment="1">
      <alignment horizontal="center" vertical="center"/>
    </xf>
    <xf numFmtId="46" fontId="18" fillId="13" borderId="13" xfId="12" applyNumberFormat="1" applyFill="1" applyBorder="1"/>
    <xf numFmtId="46" fontId="18" fillId="13" borderId="9" xfId="12" applyNumberFormat="1" applyFill="1" applyBorder="1"/>
    <xf numFmtId="46" fontId="18" fillId="13" borderId="96" xfId="12" applyNumberFormat="1" applyFill="1" applyBorder="1"/>
    <xf numFmtId="9" fontId="88" fillId="0" borderId="1" xfId="56" applyFont="1" applyFill="1" applyBorder="1" applyAlignment="1">
      <alignment horizontal="center" vertical="center"/>
    </xf>
    <xf numFmtId="2" fontId="88" fillId="0" borderId="1" xfId="55" applyNumberFormat="1" applyFont="1" applyBorder="1" applyAlignment="1">
      <alignment horizontal="center" vertical="center"/>
    </xf>
    <xf numFmtId="46" fontId="80" fillId="16" borderId="127" xfId="2" applyNumberFormat="1" applyFont="1" applyFill="1" applyBorder="1" applyAlignment="1">
      <alignment horizontal="center"/>
    </xf>
    <xf numFmtId="182" fontId="18" fillId="0" borderId="11" xfId="12" applyNumberFormat="1" applyBorder="1"/>
    <xf numFmtId="46" fontId="18" fillId="16" borderId="13" xfId="12" applyNumberFormat="1" applyFill="1" applyBorder="1"/>
    <xf numFmtId="46" fontId="18" fillId="16" borderId="9" xfId="12" applyNumberFormat="1" applyFill="1" applyBorder="1"/>
    <xf numFmtId="46" fontId="18" fillId="16" borderId="96" xfId="12" applyNumberFormat="1" applyFill="1" applyBorder="1"/>
    <xf numFmtId="46" fontId="18" fillId="8" borderId="13" xfId="12" applyNumberFormat="1" applyFill="1" applyBorder="1"/>
    <xf numFmtId="46" fontId="18" fillId="8" borderId="9" xfId="12" applyNumberFormat="1" applyFill="1" applyBorder="1"/>
    <xf numFmtId="46" fontId="18" fillId="8" borderId="96" xfId="12" applyNumberFormat="1" applyFill="1" applyBorder="1"/>
    <xf numFmtId="46" fontId="18" fillId="66" borderId="13" xfId="12" applyNumberFormat="1" applyFill="1" applyBorder="1"/>
    <xf numFmtId="46" fontId="18" fillId="66" borderId="9" xfId="12" applyNumberFormat="1" applyFill="1" applyBorder="1"/>
    <xf numFmtId="0" fontId="21" fillId="0" borderId="17" xfId="0" applyFont="1" applyBorder="1" applyAlignment="1">
      <alignment vertical="center" wrapText="1"/>
    </xf>
    <xf numFmtId="0" fontId="21" fillId="0" borderId="63" xfId="0" applyFont="1" applyBorder="1" applyAlignment="1">
      <alignment horizontal="center"/>
    </xf>
    <xf numFmtId="9" fontId="21" fillId="0" borderId="29" xfId="1" applyFont="1" applyFill="1" applyBorder="1" applyAlignment="1">
      <alignment horizontal="center" vertical="center" wrapText="1"/>
    </xf>
    <xf numFmtId="9" fontId="21" fillId="0" borderId="64" xfId="1" applyFont="1" applyFill="1" applyBorder="1" applyAlignment="1">
      <alignment horizontal="center" vertical="center" wrapText="1"/>
    </xf>
    <xf numFmtId="9" fontId="21" fillId="0" borderId="65" xfId="1" applyFont="1" applyFill="1" applyBorder="1" applyAlignment="1">
      <alignment horizontal="center" vertical="center" wrapText="1"/>
    </xf>
    <xf numFmtId="170" fontId="89" fillId="18" borderId="148" xfId="55" applyNumberFormat="1" applyFont="1" applyFill="1" applyBorder="1" applyAlignment="1">
      <alignment horizontal="center" vertical="center"/>
    </xf>
    <xf numFmtId="170" fontId="89" fillId="18" borderId="108" xfId="55" applyNumberFormat="1" applyFont="1" applyFill="1" applyBorder="1" applyAlignment="1">
      <alignment horizontal="center" vertical="center"/>
    </xf>
    <xf numFmtId="170" fontId="89" fillId="18" borderId="149" xfId="55" applyNumberFormat="1" applyFont="1" applyFill="1" applyBorder="1" applyAlignment="1">
      <alignment horizontal="center" vertical="center"/>
    </xf>
    <xf numFmtId="0" fontId="90" fillId="0" borderId="0" xfId="55" applyFont="1" applyAlignment="1">
      <alignment horizontal="center" vertical="center"/>
    </xf>
    <xf numFmtId="0" fontId="88" fillId="30" borderId="49" xfId="55" applyFont="1" applyFill="1" applyBorder="1" applyAlignment="1">
      <alignment horizontal="center" vertical="center"/>
    </xf>
    <xf numFmtId="9" fontId="88" fillId="30" borderId="1" xfId="56" applyFont="1" applyFill="1" applyBorder="1" applyAlignment="1">
      <alignment horizontal="center" vertical="center"/>
    </xf>
    <xf numFmtId="10" fontId="89" fillId="31" borderId="73" xfId="55" applyNumberFormat="1" applyFont="1" applyFill="1" applyBorder="1" applyAlignment="1">
      <alignment horizontal="center" vertical="center"/>
    </xf>
    <xf numFmtId="9" fontId="48" fillId="0" borderId="0" xfId="56" applyFont="1" applyAlignment="1">
      <alignment horizontal="center" vertical="center"/>
    </xf>
    <xf numFmtId="0" fontId="48" fillId="0" borderId="73" xfId="55" applyFont="1" applyBorder="1" applyAlignment="1">
      <alignment horizontal="center" vertical="center"/>
    </xf>
    <xf numFmtId="165" fontId="48" fillId="0" borderId="0" xfId="57" applyFont="1" applyFill="1" applyBorder="1" applyAlignment="1">
      <alignment horizontal="center" vertical="center"/>
    </xf>
    <xf numFmtId="9" fontId="88" fillId="0" borderId="0" xfId="55" applyNumberFormat="1" applyFont="1" applyAlignment="1">
      <alignment horizontal="center" vertical="center"/>
    </xf>
    <xf numFmtId="9" fontId="48" fillId="0" borderId="0" xfId="56" applyFont="1" applyFill="1" applyBorder="1" applyAlignment="1">
      <alignment horizontal="center" vertical="center"/>
    </xf>
    <xf numFmtId="0" fontId="89" fillId="0" borderId="73" xfId="55" applyFont="1" applyBorder="1" applyAlignment="1">
      <alignment horizontal="center" vertical="center"/>
    </xf>
    <xf numFmtId="170" fontId="48" fillId="5" borderId="0" xfId="55" applyNumberFormat="1" applyFont="1" applyFill="1" applyAlignment="1">
      <alignment horizontal="center" vertical="center"/>
    </xf>
    <xf numFmtId="9" fontId="48" fillId="5" borderId="0" xfId="55" applyNumberFormat="1" applyFont="1" applyFill="1" applyAlignment="1">
      <alignment horizontal="center" vertical="center"/>
    </xf>
    <xf numFmtId="172" fontId="48" fillId="0" borderId="0" xfId="55" applyNumberFormat="1" applyFont="1" applyAlignment="1">
      <alignment horizontal="center" vertical="center"/>
    </xf>
    <xf numFmtId="14" fontId="48" fillId="0" borderId="0" xfId="55" applyNumberFormat="1" applyFont="1" applyAlignment="1">
      <alignment horizontal="center" vertical="center"/>
    </xf>
    <xf numFmtId="10" fontId="48" fillId="31" borderId="0" xfId="56" applyNumberFormat="1" applyFont="1" applyFill="1" applyBorder="1" applyAlignment="1">
      <alignment horizontal="center" vertical="center"/>
    </xf>
    <xf numFmtId="9" fontId="48" fillId="31" borderId="0" xfId="55" applyNumberFormat="1" applyFont="1" applyFill="1" applyAlignment="1">
      <alignment horizontal="center" vertical="center"/>
    </xf>
    <xf numFmtId="9" fontId="48" fillId="31" borderId="0" xfId="56" applyFont="1" applyFill="1" applyBorder="1" applyAlignment="1">
      <alignment horizontal="center" vertical="center"/>
    </xf>
    <xf numFmtId="0" fontId="48" fillId="31" borderId="0" xfId="56" applyNumberFormat="1" applyFont="1" applyFill="1" applyBorder="1" applyAlignment="1">
      <alignment horizontal="center" vertical="center"/>
    </xf>
    <xf numFmtId="10" fontId="89" fillId="31" borderId="0" xfId="56" applyNumberFormat="1" applyFont="1" applyFill="1" applyAlignment="1">
      <alignment horizontal="center" vertical="center"/>
    </xf>
    <xf numFmtId="0" fontId="48" fillId="0" borderId="0" xfId="55" applyFont="1" applyAlignment="1">
      <alignment horizontal="left" vertical="center"/>
    </xf>
    <xf numFmtId="0" fontId="91" fillId="0" borderId="73" xfId="55" applyFont="1" applyBorder="1" applyAlignment="1">
      <alignment vertical="center"/>
    </xf>
    <xf numFmtId="0" fontId="92" fillId="0" borderId="0" xfId="55" applyFont="1" applyAlignment="1">
      <alignment vertical="center"/>
    </xf>
    <xf numFmtId="0" fontId="48" fillId="0" borderId="0" xfId="55" applyFont="1" applyAlignment="1">
      <alignment horizontal="center" vertical="center" wrapText="1"/>
    </xf>
    <xf numFmtId="0" fontId="89" fillId="0" borderId="73" xfId="55" applyFont="1" applyBorder="1" applyAlignment="1">
      <alignment horizontal="left" vertical="center"/>
    </xf>
    <xf numFmtId="0" fontId="89" fillId="0" borderId="0" xfId="55" applyFont="1" applyAlignment="1">
      <alignment horizontal="center" vertical="center"/>
    </xf>
    <xf numFmtId="0" fontId="89" fillId="0" borderId="0" xfId="55" applyFont="1" applyAlignment="1">
      <alignment horizontal="right" vertical="center"/>
    </xf>
    <xf numFmtId="0" fontId="48" fillId="5" borderId="45" xfId="55" applyFont="1" applyFill="1" applyBorder="1" applyAlignment="1">
      <alignment horizontal="center" vertical="center"/>
    </xf>
    <xf numFmtId="0" fontId="48" fillId="5" borderId="145" xfId="55" applyFont="1" applyFill="1" applyBorder="1" applyAlignment="1">
      <alignment horizontal="center" vertical="center"/>
    </xf>
    <xf numFmtId="0" fontId="48" fillId="5" borderId="47" xfId="55" applyFont="1" applyFill="1" applyBorder="1" applyAlignment="1">
      <alignment horizontal="center" vertical="center"/>
    </xf>
    <xf numFmtId="170" fontId="48" fillId="0" borderId="45" xfId="55" applyNumberFormat="1" applyFont="1" applyBorder="1" applyAlignment="1">
      <alignment horizontal="center" vertical="center"/>
    </xf>
    <xf numFmtId="170" fontId="48" fillId="0" borderId="46" xfId="55" applyNumberFormat="1" applyFont="1" applyBorder="1" applyAlignment="1">
      <alignment horizontal="center" vertical="center"/>
    </xf>
    <xf numFmtId="170" fontId="89" fillId="12" borderId="46" xfId="55" applyNumberFormat="1" applyFont="1" applyFill="1" applyBorder="1" applyAlignment="1">
      <alignment horizontal="center" vertical="center"/>
    </xf>
    <xf numFmtId="170" fontId="89" fillId="12" borderId="1" xfId="55" applyNumberFormat="1" applyFont="1" applyFill="1" applyBorder="1" applyAlignment="1">
      <alignment horizontal="center" vertical="center" wrapText="1"/>
    </xf>
    <xf numFmtId="170" fontId="89" fillId="12" borderId="29" xfId="55" applyNumberFormat="1" applyFont="1" applyFill="1" applyBorder="1" applyAlignment="1">
      <alignment horizontal="center" vertical="center" wrapText="1"/>
    </xf>
    <xf numFmtId="170" fontId="89" fillId="32" borderId="45" xfId="55" applyNumberFormat="1" applyFont="1" applyFill="1" applyBorder="1" applyAlignment="1">
      <alignment horizontal="center" vertical="center"/>
    </xf>
    <xf numFmtId="0" fontId="89" fillId="32" borderId="46" xfId="55" applyFont="1" applyFill="1" applyBorder="1" applyAlignment="1">
      <alignment horizontal="center" vertical="center"/>
    </xf>
    <xf numFmtId="0" fontId="89" fillId="32" borderId="1" xfId="55" applyFont="1" applyFill="1" applyBorder="1" applyAlignment="1">
      <alignment horizontal="center" vertical="center"/>
    </xf>
    <xf numFmtId="0" fontId="48" fillId="32" borderId="1" xfId="55" applyFont="1" applyFill="1" applyBorder="1" applyAlignment="1">
      <alignment horizontal="center" vertical="center"/>
    </xf>
    <xf numFmtId="0" fontId="89" fillId="32" borderId="47" xfId="55" applyFont="1" applyFill="1" applyBorder="1" applyAlignment="1">
      <alignment horizontal="center" vertical="center"/>
    </xf>
    <xf numFmtId="170" fontId="89" fillId="5" borderId="146" xfId="55" applyNumberFormat="1" applyFont="1" applyFill="1" applyBorder="1" applyAlignment="1">
      <alignment horizontal="center" vertical="center"/>
    </xf>
    <xf numFmtId="170" fontId="89" fillId="5" borderId="108" xfId="55" applyNumberFormat="1" applyFont="1" applyFill="1" applyBorder="1" applyAlignment="1">
      <alignment horizontal="center" vertical="center"/>
    </xf>
    <xf numFmtId="170" fontId="89" fillId="5" borderId="147" xfId="55" applyNumberFormat="1" applyFont="1" applyFill="1" applyBorder="1" applyAlignment="1">
      <alignment horizontal="center" vertical="center"/>
    </xf>
    <xf numFmtId="0" fontId="89" fillId="33" borderId="46" xfId="55" applyFont="1" applyFill="1" applyBorder="1" applyAlignment="1">
      <alignment horizontal="center" vertical="center"/>
    </xf>
    <xf numFmtId="0" fontId="89" fillId="34" borderId="46" xfId="55" applyFont="1" applyFill="1" applyBorder="1" applyAlignment="1">
      <alignment horizontal="center" vertical="center"/>
    </xf>
    <xf numFmtId="0" fontId="89" fillId="35" borderId="45" xfId="55" applyFont="1" applyFill="1" applyBorder="1" applyAlignment="1">
      <alignment horizontal="center" vertical="center"/>
    </xf>
    <xf numFmtId="0" fontId="89" fillId="35" borderId="46" xfId="55" applyFont="1" applyFill="1" applyBorder="1" applyAlignment="1">
      <alignment horizontal="center" vertical="center"/>
    </xf>
    <xf numFmtId="0" fontId="89" fillId="35" borderId="47" xfId="55" applyFont="1" applyFill="1" applyBorder="1" applyAlignment="1">
      <alignment horizontal="center" vertical="center"/>
    </xf>
    <xf numFmtId="170" fontId="89" fillId="36" borderId="146" xfId="55" applyNumberFormat="1" applyFont="1" applyFill="1" applyBorder="1" applyAlignment="1">
      <alignment horizontal="center" vertical="center"/>
    </xf>
    <xf numFmtId="170" fontId="89" fillId="36" borderId="108" xfId="55" applyNumberFormat="1" applyFont="1" applyFill="1" applyBorder="1" applyAlignment="1">
      <alignment horizontal="center" vertical="center"/>
    </xf>
    <xf numFmtId="170" fontId="89" fillId="36" borderId="147" xfId="55" applyNumberFormat="1" applyFont="1" applyFill="1" applyBorder="1" applyAlignment="1">
      <alignment horizontal="center" vertical="center"/>
    </xf>
    <xf numFmtId="0" fontId="89" fillId="37" borderId="45" xfId="55" applyFont="1" applyFill="1" applyBorder="1" applyAlignment="1">
      <alignment horizontal="center" vertical="center"/>
    </xf>
    <xf numFmtId="0" fontId="89" fillId="37" borderId="46" xfId="55" applyFont="1" applyFill="1" applyBorder="1" applyAlignment="1">
      <alignment horizontal="center" vertical="center"/>
    </xf>
    <xf numFmtId="0" fontId="89" fillId="38" borderId="45" xfId="55" applyFont="1" applyFill="1" applyBorder="1" applyAlignment="1">
      <alignment horizontal="center" vertical="center"/>
    </xf>
    <xf numFmtId="0" fontId="89" fillId="38" borderId="46" xfId="55" applyFont="1" applyFill="1" applyBorder="1" applyAlignment="1">
      <alignment horizontal="center" vertical="center"/>
    </xf>
    <xf numFmtId="0" fontId="89" fillId="38" borderId="0" xfId="55" applyFont="1" applyFill="1" applyAlignment="1">
      <alignment horizontal="center" vertical="center"/>
    </xf>
    <xf numFmtId="9" fontId="89" fillId="35" borderId="46" xfId="56" applyFont="1" applyFill="1" applyBorder="1" applyAlignment="1">
      <alignment horizontal="center" vertical="center"/>
    </xf>
    <xf numFmtId="0" fontId="89" fillId="0" borderId="33" xfId="55" applyFont="1" applyBorder="1" applyAlignment="1">
      <alignment horizontal="center" vertical="center"/>
    </xf>
    <xf numFmtId="0" fontId="89" fillId="0" borderId="45" xfId="55" applyFont="1" applyBorder="1" applyAlignment="1">
      <alignment horizontal="center" vertical="center"/>
    </xf>
    <xf numFmtId="0" fontId="89" fillId="0" borderId="46" xfId="55" applyFont="1" applyBorder="1" applyAlignment="1">
      <alignment horizontal="center" vertical="center"/>
    </xf>
    <xf numFmtId="0" fontId="89" fillId="0" borderId="47" xfId="55" applyFont="1" applyBorder="1" applyAlignment="1">
      <alignment horizontal="center" vertical="center"/>
    </xf>
    <xf numFmtId="170" fontId="89" fillId="0" borderId="45" xfId="55" applyNumberFormat="1" applyFont="1" applyBorder="1" applyAlignment="1">
      <alignment horizontal="center" vertical="center"/>
    </xf>
    <xf numFmtId="170" fontId="89" fillId="0" borderId="46" xfId="55" applyNumberFormat="1" applyFont="1" applyBorder="1" applyAlignment="1">
      <alignment horizontal="center" vertical="center"/>
    </xf>
    <xf numFmtId="170" fontId="89" fillId="0" borderId="47" xfId="55" applyNumberFormat="1" applyFont="1" applyBorder="1" applyAlignment="1">
      <alignment horizontal="center" vertical="center"/>
    </xf>
    <xf numFmtId="170" fontId="89" fillId="39" borderId="45" xfId="55" applyNumberFormat="1" applyFont="1" applyFill="1" applyBorder="1" applyAlignment="1">
      <alignment horizontal="center" vertical="center" wrapText="1"/>
    </xf>
    <xf numFmtId="170" fontId="89" fillId="39" borderId="46" xfId="55" applyNumberFormat="1" applyFont="1" applyFill="1" applyBorder="1" applyAlignment="1">
      <alignment horizontal="center" vertical="center" wrapText="1"/>
    </xf>
    <xf numFmtId="170" fontId="89" fillId="34" borderId="45" xfId="55" applyNumberFormat="1" applyFont="1" applyFill="1" applyBorder="1" applyAlignment="1">
      <alignment horizontal="center" vertical="center" wrapText="1"/>
    </xf>
    <xf numFmtId="170" fontId="89" fillId="34" borderId="46" xfId="55" applyNumberFormat="1" applyFont="1" applyFill="1" applyBorder="1" applyAlignment="1">
      <alignment horizontal="center" vertical="center" wrapText="1"/>
    </xf>
    <xf numFmtId="170" fontId="89" fillId="34" borderId="33" xfId="55" applyNumberFormat="1" applyFont="1" applyFill="1" applyBorder="1" applyAlignment="1">
      <alignment horizontal="center" vertical="center" wrapText="1"/>
    </xf>
    <xf numFmtId="170" fontId="89" fillId="34" borderId="65" xfId="55" applyNumberFormat="1" applyFont="1" applyFill="1" applyBorder="1" applyAlignment="1">
      <alignment horizontal="center" vertical="center" wrapText="1"/>
    </xf>
    <xf numFmtId="170" fontId="89" fillId="15" borderId="86" xfId="55" applyNumberFormat="1" applyFont="1" applyFill="1" applyBorder="1" applyAlignment="1">
      <alignment horizontal="center" vertical="center"/>
    </xf>
    <xf numFmtId="170" fontId="89" fillId="32" borderId="145" xfId="55" applyNumberFormat="1" applyFont="1" applyFill="1" applyBorder="1" applyAlignment="1">
      <alignment horizontal="center" vertical="center" wrapText="1"/>
    </xf>
    <xf numFmtId="170" fontId="89" fillId="32" borderId="45" xfId="55" applyNumberFormat="1" applyFont="1" applyFill="1" applyBorder="1" applyAlignment="1">
      <alignment horizontal="center" vertical="center" wrapText="1"/>
    </xf>
    <xf numFmtId="170" fontId="89" fillId="5" borderId="46" xfId="55" applyNumberFormat="1" applyFont="1" applyFill="1" applyBorder="1" applyAlignment="1">
      <alignment horizontal="center" vertical="center"/>
    </xf>
    <xf numFmtId="170" fontId="89" fillId="36" borderId="45" xfId="55" applyNumberFormat="1" applyFont="1" applyFill="1" applyBorder="1" applyAlignment="1">
      <alignment horizontal="center" vertical="center"/>
    </xf>
    <xf numFmtId="170" fontId="89" fillId="36" borderId="46" xfId="55" applyNumberFormat="1" applyFont="1" applyFill="1" applyBorder="1" applyAlignment="1">
      <alignment horizontal="center" vertical="center"/>
    </xf>
    <xf numFmtId="170" fontId="89" fillId="29" borderId="45" xfId="55" applyNumberFormat="1" applyFont="1" applyFill="1" applyBorder="1" applyAlignment="1">
      <alignment horizontal="center" vertical="center"/>
    </xf>
    <xf numFmtId="170" fontId="89" fillId="29" borderId="46" xfId="55" applyNumberFormat="1" applyFont="1" applyFill="1" applyBorder="1" applyAlignment="1">
      <alignment horizontal="center" vertical="center"/>
    </xf>
    <xf numFmtId="170" fontId="89" fillId="29" borderId="147" xfId="55" applyNumberFormat="1" applyFont="1" applyFill="1" applyBorder="1" applyAlignment="1">
      <alignment horizontal="center" vertical="center"/>
    </xf>
    <xf numFmtId="170" fontId="89" fillId="39" borderId="33" xfId="55" applyNumberFormat="1" applyFont="1" applyFill="1" applyBorder="1" applyAlignment="1">
      <alignment horizontal="center" vertical="center" wrapText="1"/>
    </xf>
    <xf numFmtId="170" fontId="89" fillId="39" borderId="65" xfId="55" applyNumberFormat="1" applyFont="1" applyFill="1" applyBorder="1" applyAlignment="1">
      <alignment horizontal="center" vertical="center" wrapText="1"/>
    </xf>
    <xf numFmtId="170" fontId="89" fillId="32" borderId="46" xfId="55" applyNumberFormat="1" applyFont="1" applyFill="1" applyBorder="1" applyAlignment="1">
      <alignment horizontal="center" vertical="center" wrapText="1"/>
    </xf>
    <xf numFmtId="170" fontId="89" fillId="32" borderId="33" xfId="55" applyNumberFormat="1" applyFont="1" applyFill="1" applyBorder="1" applyAlignment="1">
      <alignment horizontal="center" vertical="center" wrapText="1"/>
    </xf>
    <xf numFmtId="170" fontId="89" fillId="32" borderId="65" xfId="55" applyNumberFormat="1" applyFont="1" applyFill="1" applyBorder="1" applyAlignment="1">
      <alignment horizontal="center" vertical="center" wrapText="1"/>
    </xf>
    <xf numFmtId="170" fontId="89" fillId="32" borderId="0" xfId="55" applyNumberFormat="1" applyFont="1" applyFill="1" applyAlignment="1">
      <alignment horizontal="center" vertical="center" wrapText="1"/>
    </xf>
    <xf numFmtId="9" fontId="89" fillId="35" borderId="45" xfId="56" applyFont="1" applyFill="1" applyBorder="1" applyAlignment="1">
      <alignment horizontal="center" vertical="center" wrapText="1"/>
    </xf>
    <xf numFmtId="0" fontId="89" fillId="0" borderId="117" xfId="55" applyFont="1" applyBorder="1" applyAlignment="1">
      <alignment horizontal="center" vertical="center"/>
    </xf>
    <xf numFmtId="0" fontId="89" fillId="0" borderId="86" xfId="55" applyFont="1" applyBorder="1" applyAlignment="1">
      <alignment horizontal="center" vertical="center" wrapText="1"/>
    </xf>
    <xf numFmtId="0" fontId="89" fillId="5" borderId="108" xfId="55" applyFont="1" applyFill="1" applyBorder="1" applyAlignment="1">
      <alignment horizontal="center" vertical="center" wrapText="1"/>
    </xf>
    <xf numFmtId="0" fontId="89" fillId="45" borderId="86" xfId="55" applyFont="1" applyFill="1" applyBorder="1" applyAlignment="1">
      <alignment horizontal="center" vertical="center" wrapText="1"/>
    </xf>
    <xf numFmtId="0" fontId="89" fillId="19" borderId="86" xfId="55" applyFont="1" applyFill="1" applyBorder="1" applyAlignment="1">
      <alignment horizontal="center" vertical="center" wrapText="1"/>
    </xf>
    <xf numFmtId="0" fontId="89" fillId="19" borderId="49" xfId="55" applyFont="1" applyFill="1" applyBorder="1" applyAlignment="1">
      <alignment horizontal="center" vertical="center" wrapText="1"/>
    </xf>
    <xf numFmtId="0" fontId="89" fillId="46" borderId="86" xfId="55" applyFont="1" applyFill="1" applyBorder="1" applyAlignment="1">
      <alignment horizontal="center" vertical="center" wrapText="1"/>
    </xf>
    <xf numFmtId="0" fontId="89" fillId="18" borderId="1" xfId="55" applyFont="1" applyFill="1" applyBorder="1" applyAlignment="1">
      <alignment horizontal="center" vertical="center" wrapText="1"/>
    </xf>
    <xf numFmtId="0" fontId="89" fillId="18" borderId="49" xfId="55" applyFont="1" applyFill="1" applyBorder="1" applyAlignment="1">
      <alignment horizontal="center" vertical="center" wrapText="1"/>
    </xf>
    <xf numFmtId="0" fontId="89" fillId="0" borderId="49" xfId="55" applyFont="1" applyBorder="1" applyAlignment="1">
      <alignment horizontal="center" vertical="center" wrapText="1"/>
    </xf>
    <xf numFmtId="0" fontId="89" fillId="0" borderId="29" xfId="55" applyFont="1" applyBorder="1" applyAlignment="1">
      <alignment horizontal="center" vertical="center" wrapText="1"/>
    </xf>
    <xf numFmtId="170" fontId="89" fillId="0" borderId="29" xfId="55" applyNumberFormat="1" applyFont="1" applyBorder="1" applyAlignment="1">
      <alignment horizontal="center" vertical="center"/>
    </xf>
    <xf numFmtId="170" fontId="89" fillId="0" borderId="114" xfId="55" applyNumberFormat="1" applyFont="1" applyBorder="1" applyAlignment="1">
      <alignment horizontal="center" vertical="center" wrapText="1"/>
    </xf>
    <xf numFmtId="170" fontId="89" fillId="0" borderId="112" xfId="55" applyNumberFormat="1" applyFont="1" applyBorder="1" applyAlignment="1">
      <alignment horizontal="center" vertical="center" wrapText="1"/>
    </xf>
    <xf numFmtId="170" fontId="89" fillId="18" borderId="1" xfId="55" applyNumberFormat="1" applyFont="1" applyFill="1" applyBorder="1" applyAlignment="1">
      <alignment horizontal="center" vertical="center"/>
    </xf>
    <xf numFmtId="170" fontId="89" fillId="18" borderId="29" xfId="55" applyNumberFormat="1" applyFont="1" applyFill="1" applyBorder="1" applyAlignment="1">
      <alignment horizontal="center" vertical="center"/>
    </xf>
    <xf numFmtId="170" fontId="89" fillId="40" borderId="100" xfId="55" applyNumberFormat="1" applyFont="1" applyFill="1" applyBorder="1" applyAlignment="1">
      <alignment horizontal="center" vertical="center" wrapText="1"/>
    </xf>
    <xf numFmtId="170" fontId="89" fillId="40" borderId="16" xfId="55" applyNumberFormat="1" applyFont="1" applyFill="1" applyBorder="1" applyAlignment="1">
      <alignment horizontal="center" vertical="center" wrapText="1"/>
    </xf>
    <xf numFmtId="170" fontId="89" fillId="29" borderId="100" xfId="55" applyNumberFormat="1" applyFont="1" applyFill="1" applyBorder="1" applyAlignment="1">
      <alignment horizontal="center" vertical="center" wrapText="1"/>
    </xf>
    <xf numFmtId="170" fontId="89" fillId="29" borderId="16" xfId="55" applyNumberFormat="1" applyFont="1" applyFill="1" applyBorder="1" applyAlignment="1">
      <alignment horizontal="center" vertical="center" wrapText="1"/>
    </xf>
    <xf numFmtId="170" fontId="89" fillId="29" borderId="102" xfId="55" applyNumberFormat="1" applyFont="1" applyFill="1" applyBorder="1" applyAlignment="1">
      <alignment horizontal="center" vertical="center" wrapText="1"/>
    </xf>
    <xf numFmtId="170" fontId="89" fillId="34" borderId="48" xfId="55" applyNumberFormat="1" applyFont="1" applyFill="1" applyBorder="1" applyAlignment="1">
      <alignment horizontal="center" vertical="center" wrapText="1"/>
    </xf>
    <xf numFmtId="170" fontId="89" fillId="34" borderId="114" xfId="55" applyNumberFormat="1" applyFont="1" applyFill="1" applyBorder="1" applyAlignment="1">
      <alignment horizontal="center" vertical="center" wrapText="1"/>
    </xf>
    <xf numFmtId="170" fontId="89" fillId="34" borderId="112" xfId="55" applyNumberFormat="1" applyFont="1" applyFill="1" applyBorder="1" applyAlignment="1">
      <alignment horizontal="center" vertical="center" wrapText="1"/>
    </xf>
    <xf numFmtId="9" fontId="89" fillId="15" borderId="88" xfId="55" applyNumberFormat="1" applyFont="1" applyFill="1" applyBorder="1" applyAlignment="1">
      <alignment horizontal="center" vertical="center"/>
    </xf>
    <xf numFmtId="170" fontId="89" fillId="42" borderId="48" xfId="55" applyNumberFormat="1" applyFont="1" applyFill="1" applyBorder="1" applyAlignment="1">
      <alignment horizontal="center" vertical="center" wrapText="1"/>
    </xf>
    <xf numFmtId="170" fontId="89" fillId="42" borderId="2" xfId="55" applyNumberFormat="1" applyFont="1" applyFill="1" applyBorder="1" applyAlignment="1">
      <alignment horizontal="center" vertical="center" wrapText="1"/>
    </xf>
    <xf numFmtId="170" fontId="89" fillId="42" borderId="114" xfId="55" applyNumberFormat="1" applyFont="1" applyFill="1" applyBorder="1" applyAlignment="1">
      <alignment horizontal="center" vertical="center" wrapText="1"/>
    </xf>
    <xf numFmtId="170" fontId="89" fillId="43" borderId="48" xfId="55" applyNumberFormat="1" applyFont="1" applyFill="1" applyBorder="1" applyAlignment="1">
      <alignment horizontal="center" vertical="center" wrapText="1"/>
    </xf>
    <xf numFmtId="170" fontId="89" fillId="43" borderId="2" xfId="55" applyNumberFormat="1" applyFont="1" applyFill="1" applyBorder="1" applyAlignment="1">
      <alignment horizontal="center" vertical="center" wrapText="1"/>
    </xf>
    <xf numFmtId="170" fontId="89" fillId="43" borderId="114" xfId="55" applyNumberFormat="1" applyFont="1" applyFill="1" applyBorder="1" applyAlignment="1">
      <alignment horizontal="center" vertical="center" wrapText="1"/>
    </xf>
    <xf numFmtId="170" fontId="89" fillId="44" borderId="48" xfId="55" applyNumberFormat="1" applyFont="1" applyFill="1" applyBorder="1" applyAlignment="1">
      <alignment horizontal="center" vertical="center" wrapText="1"/>
    </xf>
    <xf numFmtId="170" fontId="89" fillId="44" borderId="2" xfId="55" applyNumberFormat="1" applyFont="1" applyFill="1" applyBorder="1" applyAlignment="1">
      <alignment horizontal="center" vertical="center" wrapText="1"/>
    </xf>
    <xf numFmtId="170" fontId="89" fillId="44" borderId="114" xfId="55" applyNumberFormat="1" applyFont="1" applyFill="1" applyBorder="1" applyAlignment="1">
      <alignment horizontal="center" vertical="center" wrapText="1"/>
    </xf>
    <xf numFmtId="170" fontId="89" fillId="32" borderId="48" xfId="55" applyNumberFormat="1" applyFont="1" applyFill="1" applyBorder="1" applyAlignment="1">
      <alignment horizontal="center" vertical="center" wrapText="1"/>
    </xf>
    <xf numFmtId="170" fontId="89" fillId="32" borderId="2" xfId="55" applyNumberFormat="1" applyFont="1" applyFill="1" applyBorder="1" applyAlignment="1">
      <alignment horizontal="center" vertical="center" wrapText="1"/>
    </xf>
    <xf numFmtId="170" fontId="89" fillId="32" borderId="114" xfId="55" applyNumberFormat="1" applyFont="1" applyFill="1" applyBorder="1" applyAlignment="1">
      <alignment horizontal="center" vertical="center" wrapText="1"/>
    </xf>
    <xf numFmtId="170" fontId="89" fillId="32" borderId="31" xfId="55" applyNumberFormat="1" applyFont="1" applyFill="1" applyBorder="1" applyAlignment="1">
      <alignment horizontal="center" vertical="center" wrapText="1"/>
    </xf>
    <xf numFmtId="170" fontId="89" fillId="5" borderId="48" xfId="55" applyNumberFormat="1" applyFont="1" applyFill="1" applyBorder="1" applyAlignment="1">
      <alignment horizontal="center" vertical="center"/>
    </xf>
    <xf numFmtId="170" fontId="89" fillId="5" borderId="114" xfId="55" applyNumberFormat="1" applyFont="1" applyFill="1" applyBorder="1" applyAlignment="1">
      <alignment horizontal="center" vertical="center"/>
    </xf>
    <xf numFmtId="170" fontId="89" fillId="5" borderId="114" xfId="55" applyNumberFormat="1" applyFont="1" applyFill="1" applyBorder="1" applyAlignment="1">
      <alignment horizontal="center" vertical="center" wrapText="1"/>
    </xf>
    <xf numFmtId="170" fontId="89" fillId="5" borderId="112" xfId="55" applyNumberFormat="1" applyFont="1" applyFill="1" applyBorder="1" applyAlignment="1">
      <alignment horizontal="center" vertical="center" wrapText="1"/>
    </xf>
    <xf numFmtId="170" fontId="89" fillId="33" borderId="48" xfId="55" applyNumberFormat="1" applyFont="1" applyFill="1" applyBorder="1" applyAlignment="1">
      <alignment horizontal="center" vertical="center" wrapText="1"/>
    </xf>
    <xf numFmtId="170" fontId="89" fillId="33" borderId="2" xfId="55" applyNumberFormat="1" applyFont="1" applyFill="1" applyBorder="1" applyAlignment="1">
      <alignment horizontal="center" vertical="center" wrapText="1"/>
    </xf>
    <xf numFmtId="170" fontId="89" fillId="33" borderId="114" xfId="55" applyNumberFormat="1" applyFont="1" applyFill="1" applyBorder="1" applyAlignment="1">
      <alignment horizontal="center" vertical="center" wrapText="1"/>
    </xf>
    <xf numFmtId="170" fontId="89" fillId="34" borderId="2" xfId="55" applyNumberFormat="1" applyFont="1" applyFill="1" applyBorder="1" applyAlignment="1">
      <alignment horizontal="center" vertical="center" wrapText="1"/>
    </xf>
    <xf numFmtId="170" fontId="89" fillId="35" borderId="48" xfId="55" applyNumberFormat="1" applyFont="1" applyFill="1" applyBorder="1" applyAlignment="1">
      <alignment horizontal="center" vertical="center" wrapText="1"/>
    </xf>
    <xf numFmtId="170" fontId="89" fillId="35" borderId="2" xfId="55" applyNumberFormat="1" applyFont="1" applyFill="1" applyBorder="1" applyAlignment="1">
      <alignment horizontal="center" vertical="center" wrapText="1"/>
    </xf>
    <xf numFmtId="170" fontId="89" fillId="35" borderId="114" xfId="55" applyNumberFormat="1" applyFont="1" applyFill="1" applyBorder="1" applyAlignment="1">
      <alignment horizontal="center" vertical="center" wrapText="1"/>
    </xf>
    <xf numFmtId="170" fontId="89" fillId="36" borderId="48" xfId="55" applyNumberFormat="1" applyFont="1" applyFill="1" applyBorder="1" applyAlignment="1">
      <alignment horizontal="center" vertical="center"/>
    </xf>
    <xf numFmtId="170" fontId="89" fillId="36" borderId="114" xfId="55" applyNumberFormat="1" applyFont="1" applyFill="1" applyBorder="1" applyAlignment="1">
      <alignment horizontal="center" vertical="center"/>
    </xf>
    <xf numFmtId="170" fontId="89" fillId="36" borderId="112" xfId="55" applyNumberFormat="1" applyFont="1" applyFill="1" applyBorder="1" applyAlignment="1">
      <alignment horizontal="center" vertical="center"/>
    </xf>
    <xf numFmtId="170" fontId="89" fillId="29" borderId="48" xfId="55" applyNumberFormat="1" applyFont="1" applyFill="1" applyBorder="1" applyAlignment="1">
      <alignment horizontal="center" vertical="center"/>
    </xf>
    <xf numFmtId="170" fontId="89" fillId="29" borderId="114" xfId="55" applyNumberFormat="1" applyFont="1" applyFill="1" applyBorder="1" applyAlignment="1">
      <alignment horizontal="center" vertical="center"/>
    </xf>
    <xf numFmtId="170" fontId="89" fillId="29" borderId="112" xfId="55" applyNumberFormat="1" applyFont="1" applyFill="1" applyBorder="1" applyAlignment="1">
      <alignment horizontal="center" vertical="center"/>
    </xf>
    <xf numFmtId="170" fontId="89" fillId="39" borderId="48" xfId="55" applyNumberFormat="1" applyFont="1" applyFill="1" applyBorder="1" applyAlignment="1">
      <alignment horizontal="center" vertical="center" wrapText="1"/>
    </xf>
    <xf numFmtId="170" fontId="89" fillId="39" borderId="114" xfId="55" applyNumberFormat="1" applyFont="1" applyFill="1" applyBorder="1" applyAlignment="1">
      <alignment horizontal="center" vertical="center" wrapText="1"/>
    </xf>
    <xf numFmtId="170" fontId="89" fillId="39" borderId="112" xfId="55" applyNumberFormat="1" applyFont="1" applyFill="1" applyBorder="1" applyAlignment="1">
      <alignment horizontal="center" vertical="center" wrapText="1"/>
    </xf>
    <xf numFmtId="170" fontId="89" fillId="38" borderId="62" xfId="55" applyNumberFormat="1" applyFont="1" applyFill="1" applyBorder="1" applyAlignment="1">
      <alignment horizontal="center" vertical="center"/>
    </xf>
    <xf numFmtId="170" fontId="89" fillId="38" borderId="63" xfId="55" applyNumberFormat="1" applyFont="1" applyFill="1" applyBorder="1" applyAlignment="1">
      <alignment horizontal="center" vertical="center"/>
    </xf>
    <xf numFmtId="170" fontId="89" fillId="38" borderId="74" xfId="55" applyNumberFormat="1" applyFont="1" applyFill="1" applyBorder="1" applyAlignment="1">
      <alignment horizontal="center" vertical="center"/>
    </xf>
    <xf numFmtId="170" fontId="89" fillId="38" borderId="151" xfId="55" applyNumberFormat="1" applyFont="1" applyFill="1" applyBorder="1" applyAlignment="1">
      <alignment horizontal="center" vertical="center"/>
    </xf>
    <xf numFmtId="170" fontId="89" fillId="38" borderId="152" xfId="55" applyNumberFormat="1" applyFont="1" applyFill="1" applyBorder="1" applyAlignment="1">
      <alignment horizontal="center" vertical="center"/>
    </xf>
    <xf numFmtId="170" fontId="89" fillId="38" borderId="153" xfId="55" applyNumberFormat="1" applyFont="1" applyFill="1" applyBorder="1" applyAlignment="1">
      <alignment horizontal="center" vertical="center"/>
    </xf>
    <xf numFmtId="170" fontId="89" fillId="32" borderId="112" xfId="55" applyNumberFormat="1" applyFont="1" applyFill="1" applyBorder="1" applyAlignment="1">
      <alignment horizontal="center" vertical="center" wrapText="1"/>
    </xf>
    <xf numFmtId="9" fontId="89" fillId="35" borderId="48" xfId="56" applyFont="1" applyFill="1" applyBorder="1" applyAlignment="1">
      <alignment horizontal="center" vertical="center" wrapText="1"/>
    </xf>
    <xf numFmtId="0" fontId="89" fillId="0" borderId="87" xfId="55" applyFont="1" applyBorder="1" applyAlignment="1">
      <alignment horizontal="center" vertical="top"/>
    </xf>
    <xf numFmtId="170" fontId="89" fillId="0" borderId="93" xfId="55" applyNumberFormat="1" applyFont="1" applyBorder="1" applyAlignment="1">
      <alignment horizontal="center" vertical="top" wrapText="1"/>
    </xf>
    <xf numFmtId="0" fontId="48" fillId="0" borderId="62" xfId="55" applyFont="1" applyBorder="1" applyAlignment="1">
      <alignment horizontal="center" vertical="center"/>
    </xf>
    <xf numFmtId="0" fontId="48" fillId="0" borderId="157" xfId="55" applyFont="1" applyBorder="1" applyAlignment="1">
      <alignment horizontal="center" vertical="center"/>
    </xf>
    <xf numFmtId="2" fontId="48" fillId="0" borderId="159" xfId="58" applyNumberFormat="1" applyFont="1" applyBorder="1" applyAlignment="1">
      <alignment horizontal="center" vertical="center"/>
    </xf>
    <xf numFmtId="3" fontId="48" fillId="2" borderId="162" xfId="55" applyNumberFormat="1" applyFont="1" applyFill="1" applyBorder="1" applyAlignment="1">
      <alignment horizontal="center" vertical="center"/>
    </xf>
    <xf numFmtId="175" fontId="48" fillId="0" borderId="108" xfId="55" applyNumberFormat="1" applyFont="1" applyBorder="1" applyAlignment="1">
      <alignment horizontal="center" vertical="center"/>
    </xf>
    <xf numFmtId="174" fontId="48" fillId="0" borderId="160" xfId="55" applyNumberFormat="1" applyFont="1" applyBorder="1" applyAlignment="1">
      <alignment horizontal="center" vertical="center"/>
    </xf>
    <xf numFmtId="15" fontId="48" fillId="0" borderId="62" xfId="55" applyNumberFormat="1" applyFont="1" applyBorder="1" applyAlignment="1">
      <alignment horizontal="center" vertical="center"/>
    </xf>
    <xf numFmtId="9" fontId="48" fillId="0" borderId="74" xfId="55" applyNumberFormat="1" applyFont="1" applyBorder="1" applyAlignment="1">
      <alignment horizontal="center" vertical="center"/>
    </xf>
    <xf numFmtId="9" fontId="48" fillId="0" borderId="101" xfId="55" applyNumberFormat="1" applyFont="1" applyBorder="1" applyAlignment="1">
      <alignment horizontal="center" vertical="center"/>
    </xf>
    <xf numFmtId="15" fontId="48" fillId="0" borderId="53" xfId="55" applyNumberFormat="1" applyFont="1" applyBorder="1" applyAlignment="1">
      <alignment horizontal="center" vertical="center"/>
    </xf>
    <xf numFmtId="9" fontId="48" fillId="0" borderId="36" xfId="55" applyNumberFormat="1" applyFont="1" applyBorder="1" applyAlignment="1">
      <alignment horizontal="center" vertical="center"/>
    </xf>
    <xf numFmtId="9" fontId="89" fillId="0" borderId="158" xfId="56" applyFont="1" applyFill="1" applyBorder="1" applyAlignment="1">
      <alignment horizontal="center" vertical="center"/>
    </xf>
    <xf numFmtId="2" fontId="48" fillId="0" borderId="157" xfId="55" applyNumberFormat="1" applyFont="1" applyBorder="1" applyAlignment="1">
      <alignment horizontal="center" vertical="center"/>
    </xf>
    <xf numFmtId="15" fontId="48" fillId="0" borderId="74" xfId="55" applyNumberFormat="1" applyFont="1" applyBorder="1" applyAlignment="1">
      <alignment horizontal="center" vertical="center"/>
    </xf>
    <xf numFmtId="177" fontId="48" fillId="0" borderId="167" xfId="55" applyNumberFormat="1" applyFont="1" applyBorder="1" applyAlignment="1">
      <alignment horizontal="center" vertical="center"/>
    </xf>
    <xf numFmtId="15" fontId="48" fillId="0" borderId="35" xfId="55" applyNumberFormat="1" applyFont="1" applyBorder="1" applyAlignment="1">
      <alignment horizontal="center" vertical="center"/>
    </xf>
    <xf numFmtId="177" fontId="48" fillId="0" borderId="54" xfId="55" applyNumberFormat="1" applyFont="1" applyBorder="1" applyAlignment="1">
      <alignment horizontal="center" vertical="center"/>
    </xf>
    <xf numFmtId="177" fontId="48" fillId="0" borderId="62" xfId="55" applyNumberFormat="1" applyFont="1" applyBorder="1" applyAlignment="1">
      <alignment horizontal="center" vertical="center"/>
    </xf>
    <xf numFmtId="15" fontId="48" fillId="0" borderId="41" xfId="55" applyNumberFormat="1" applyFont="1" applyBorder="1" applyAlignment="1">
      <alignment horizontal="center" vertical="center"/>
    </xf>
    <xf numFmtId="177" fontId="89" fillId="0" borderId="160" xfId="59" applyNumberFormat="1" applyFont="1" applyFill="1" applyBorder="1" applyAlignment="1">
      <alignment horizontal="center" vertical="center"/>
    </xf>
    <xf numFmtId="15" fontId="48" fillId="0" borderId="27" xfId="55" applyNumberFormat="1" applyFont="1" applyBorder="1" applyAlignment="1">
      <alignment horizontal="center" vertical="center"/>
    </xf>
    <xf numFmtId="15" fontId="48" fillId="0" borderId="168" xfId="55" applyNumberFormat="1" applyFont="1" applyBorder="1" applyAlignment="1">
      <alignment horizontal="center" vertical="center"/>
    </xf>
    <xf numFmtId="9" fontId="48" fillId="0" borderId="169" xfId="55" applyNumberFormat="1" applyFont="1" applyBorder="1" applyAlignment="1">
      <alignment horizontal="center" vertical="center"/>
    </xf>
    <xf numFmtId="9" fontId="48" fillId="0" borderId="170" xfId="55" applyNumberFormat="1" applyFont="1" applyBorder="1" applyAlignment="1">
      <alignment horizontal="center" vertical="center"/>
    </xf>
    <xf numFmtId="0" fontId="48" fillId="0" borderId="54" xfId="55" applyFont="1" applyBorder="1" applyAlignment="1">
      <alignment horizontal="center" vertical="center"/>
    </xf>
    <xf numFmtId="0" fontId="48" fillId="0" borderId="75" xfId="55" applyFont="1" applyBorder="1" applyAlignment="1">
      <alignment horizontal="center" vertical="center"/>
    </xf>
    <xf numFmtId="2" fontId="48" fillId="2" borderId="159" xfId="58" applyNumberFormat="1" applyFont="1" applyFill="1" applyBorder="1" applyAlignment="1">
      <alignment horizontal="center" vertical="center"/>
    </xf>
    <xf numFmtId="179" fontId="48" fillId="0" borderId="159" xfId="14" applyNumberFormat="1" applyFont="1" applyBorder="1" applyAlignment="1">
      <alignment horizontal="center" vertical="center"/>
    </xf>
    <xf numFmtId="179" fontId="48" fillId="0" borderId="171" xfId="14" applyNumberFormat="1" applyFont="1" applyBorder="1" applyAlignment="1">
      <alignment horizontal="center" vertical="center"/>
    </xf>
    <xf numFmtId="179" fontId="48" fillId="0" borderId="172" xfId="14" applyNumberFormat="1" applyFont="1" applyBorder="1" applyAlignment="1">
      <alignment horizontal="center" vertical="center"/>
    </xf>
    <xf numFmtId="179" fontId="48" fillId="0" borderId="26" xfId="14" applyNumberFormat="1" applyFont="1" applyBorder="1" applyAlignment="1">
      <alignment horizontal="center" vertical="center"/>
    </xf>
    <xf numFmtId="179" fontId="48" fillId="2" borderId="162" xfId="55" applyNumberFormat="1" applyFont="1" applyFill="1" applyBorder="1" applyAlignment="1">
      <alignment horizontal="center" vertical="center"/>
    </xf>
    <xf numFmtId="3" fontId="48" fillId="2" borderId="167" xfId="55" applyNumberFormat="1" applyFont="1" applyFill="1" applyBorder="1" applyAlignment="1">
      <alignment horizontal="center" vertical="center"/>
    </xf>
    <xf numFmtId="3" fontId="48" fillId="18" borderId="173" xfId="55" applyNumberFormat="1" applyFont="1" applyFill="1" applyBorder="1" applyAlignment="1">
      <alignment horizontal="center" vertical="center"/>
    </xf>
    <xf numFmtId="3" fontId="48" fillId="18" borderId="171" xfId="55" applyNumberFormat="1" applyFont="1" applyFill="1" applyBorder="1" applyAlignment="1">
      <alignment horizontal="center" vertical="center"/>
    </xf>
    <xf numFmtId="3" fontId="48" fillId="18" borderId="174" xfId="55" applyNumberFormat="1" applyFont="1" applyFill="1" applyBorder="1" applyAlignment="1">
      <alignment horizontal="center" vertical="center"/>
    </xf>
    <xf numFmtId="3" fontId="48" fillId="0" borderId="162" xfId="55" applyNumberFormat="1" applyFont="1" applyBorder="1" applyAlignment="1">
      <alignment horizontal="center" vertical="center"/>
    </xf>
    <xf numFmtId="175" fontId="48" fillId="0" borderId="26" xfId="55" applyNumberFormat="1" applyFont="1" applyBorder="1" applyAlignment="1">
      <alignment horizontal="center" vertical="center"/>
    </xf>
    <xf numFmtId="174" fontId="48" fillId="0" borderId="171" xfId="55" applyNumberFormat="1" applyFont="1" applyBorder="1" applyAlignment="1">
      <alignment horizontal="center" vertical="center"/>
    </xf>
    <xf numFmtId="179" fontId="48" fillId="0" borderId="171" xfId="55" applyNumberFormat="1" applyFont="1" applyBorder="1" applyAlignment="1">
      <alignment horizontal="center" vertical="center"/>
    </xf>
    <xf numFmtId="179" fontId="48" fillId="0" borderId="174" xfId="55" applyNumberFormat="1" applyFont="1" applyBorder="1" applyAlignment="1">
      <alignment horizontal="center" vertical="center"/>
    </xf>
    <xf numFmtId="9" fontId="48" fillId="0" borderId="55" xfId="55" applyNumberFormat="1" applyFont="1" applyBorder="1" applyAlignment="1">
      <alignment horizontal="center" vertical="center"/>
    </xf>
    <xf numFmtId="3" fontId="89" fillId="0" borderId="171" xfId="56" applyNumberFormat="1" applyFont="1" applyFill="1" applyBorder="1" applyAlignment="1">
      <alignment horizontal="center" vertical="center"/>
    </xf>
    <xf numFmtId="9" fontId="48" fillId="0" borderId="41" xfId="55" applyNumberFormat="1" applyFont="1" applyBorder="1" applyAlignment="1">
      <alignment horizontal="center" vertical="center"/>
    </xf>
    <xf numFmtId="15" fontId="94" fillId="0" borderId="175" xfId="55" applyNumberFormat="1" applyFont="1" applyBorder="1" applyAlignment="1">
      <alignment horizontal="center" vertical="center"/>
    </xf>
    <xf numFmtId="10" fontId="89" fillId="0" borderId="159" xfId="56" applyNumberFormat="1" applyFont="1" applyFill="1" applyBorder="1" applyAlignment="1">
      <alignment horizontal="center" vertical="center"/>
    </xf>
    <xf numFmtId="15" fontId="48" fillId="0" borderId="171" xfId="55" applyNumberFormat="1" applyFont="1" applyBorder="1" applyAlignment="1">
      <alignment horizontal="center" vertical="center"/>
    </xf>
    <xf numFmtId="176" fontId="48" fillId="0" borderId="171" xfId="56" applyNumberFormat="1" applyFont="1" applyFill="1" applyBorder="1" applyAlignment="1">
      <alignment horizontal="center" vertical="center"/>
    </xf>
    <xf numFmtId="15" fontId="48" fillId="0" borderId="172" xfId="55" applyNumberFormat="1" applyFont="1" applyBorder="1" applyAlignment="1">
      <alignment horizontal="center" vertical="center"/>
    </xf>
    <xf numFmtId="174" fontId="89" fillId="0" borderId="159" xfId="56" applyNumberFormat="1" applyFont="1" applyFill="1" applyBorder="1" applyAlignment="1">
      <alignment horizontal="center" vertical="center"/>
    </xf>
    <xf numFmtId="16" fontId="48" fillId="0" borderId="172" xfId="55" applyNumberFormat="1" applyFont="1" applyBorder="1" applyAlignment="1">
      <alignment horizontal="center" vertical="center"/>
    </xf>
    <xf numFmtId="9" fontId="89" fillId="0" borderId="159" xfId="56" applyFont="1" applyFill="1" applyBorder="1" applyAlignment="1">
      <alignment horizontal="center" vertical="center"/>
    </xf>
    <xf numFmtId="2" fontId="48" fillId="0" borderId="162" xfId="55" applyNumberFormat="1" applyFont="1" applyBorder="1" applyAlignment="1">
      <alignment horizontal="center" vertical="center"/>
    </xf>
    <xf numFmtId="177" fontId="89" fillId="0" borderId="171" xfId="59" applyNumberFormat="1" applyFont="1" applyFill="1" applyBorder="1" applyAlignment="1">
      <alignment horizontal="center" vertical="center"/>
    </xf>
    <xf numFmtId="176" fontId="89" fillId="0" borderId="172" xfId="56" applyNumberFormat="1" applyFont="1" applyFill="1" applyBorder="1" applyAlignment="1">
      <alignment horizontal="center" vertical="center"/>
    </xf>
    <xf numFmtId="176" fontId="89" fillId="0" borderId="171" xfId="56" applyNumberFormat="1" applyFont="1" applyFill="1" applyBorder="1" applyAlignment="1">
      <alignment horizontal="center" vertical="center"/>
    </xf>
    <xf numFmtId="176" fontId="89" fillId="0" borderId="159" xfId="56" applyNumberFormat="1" applyFont="1" applyFill="1" applyBorder="1" applyAlignment="1">
      <alignment horizontal="center" vertical="center"/>
    </xf>
    <xf numFmtId="176" fontId="48" fillId="0" borderId="75" xfId="56" applyNumberFormat="1" applyFont="1" applyFill="1" applyBorder="1" applyAlignment="1">
      <alignment horizontal="center" vertical="center"/>
    </xf>
    <xf numFmtId="176" fontId="48" fillId="0" borderId="159" xfId="56" applyNumberFormat="1" applyFont="1" applyFill="1" applyBorder="1" applyAlignment="1">
      <alignment horizontal="center" vertical="center"/>
    </xf>
    <xf numFmtId="15" fontId="48" fillId="0" borderId="0" xfId="55" applyNumberFormat="1" applyFont="1" applyAlignment="1">
      <alignment horizontal="center" vertical="center"/>
    </xf>
    <xf numFmtId="9" fontId="48" fillId="0" borderId="159" xfId="56" applyFont="1" applyFill="1" applyBorder="1" applyAlignment="1">
      <alignment horizontal="center" vertical="center"/>
    </xf>
    <xf numFmtId="15" fontId="48" fillId="0" borderId="159" xfId="55" applyNumberFormat="1" applyFont="1" applyBorder="1" applyAlignment="1">
      <alignment horizontal="center" vertical="center"/>
    </xf>
    <xf numFmtId="4" fontId="48" fillId="2" borderId="162" xfId="55" applyNumberFormat="1" applyFont="1" applyFill="1" applyBorder="1" applyAlignment="1">
      <alignment horizontal="center" vertical="center"/>
    </xf>
    <xf numFmtId="2" fontId="48" fillId="2" borderId="162" xfId="55" applyNumberFormat="1" applyFont="1" applyFill="1" applyBorder="1" applyAlignment="1">
      <alignment horizontal="center" vertical="center"/>
    </xf>
    <xf numFmtId="2" fontId="48" fillId="5" borderId="159" xfId="58" applyNumberFormat="1" applyFont="1" applyFill="1" applyBorder="1" applyAlignment="1">
      <alignment horizontal="center" vertical="center"/>
    </xf>
    <xf numFmtId="0" fontId="87" fillId="15" borderId="0" xfId="55" applyFont="1" applyFill="1" applyAlignment="1">
      <alignment horizontal="center" vertical="center"/>
    </xf>
    <xf numFmtId="179" fontId="48" fillId="65" borderId="174" xfId="55" applyNumberFormat="1" applyFont="1" applyFill="1" applyBorder="1" applyAlignment="1">
      <alignment horizontal="center" vertical="center"/>
    </xf>
    <xf numFmtId="9" fontId="48" fillId="0" borderId="39" xfId="55" applyNumberFormat="1" applyFont="1" applyBorder="1" applyAlignment="1">
      <alignment horizontal="center" vertical="center"/>
    </xf>
    <xf numFmtId="0" fontId="48" fillId="5" borderId="0" xfId="55" applyFont="1" applyFill="1" applyAlignment="1">
      <alignment horizontal="center" vertical="center"/>
    </xf>
    <xf numFmtId="0" fontId="48" fillId="0" borderId="162" xfId="55" applyFont="1" applyBorder="1" applyAlignment="1">
      <alignment horizontal="center" vertical="center"/>
    </xf>
    <xf numFmtId="175" fontId="48" fillId="0" borderId="162" xfId="55" applyNumberFormat="1" applyFont="1" applyBorder="1" applyAlignment="1">
      <alignment horizontal="center" vertical="center"/>
    </xf>
    <xf numFmtId="3" fontId="48" fillId="0" borderId="167" xfId="55" applyNumberFormat="1" applyFont="1" applyBorder="1" applyAlignment="1">
      <alignment horizontal="center" vertical="center"/>
    </xf>
    <xf numFmtId="0" fontId="48" fillId="0" borderId="171" xfId="55" applyFont="1" applyBorder="1" applyAlignment="1">
      <alignment horizontal="center" vertical="center"/>
    </xf>
    <xf numFmtId="9" fontId="48" fillId="0" borderId="171" xfId="55" applyNumberFormat="1" applyFont="1" applyBorder="1" applyAlignment="1">
      <alignment horizontal="center" vertical="center"/>
    </xf>
    <xf numFmtId="0" fontId="48" fillId="0" borderId="69" xfId="55" applyFont="1" applyBorder="1" applyAlignment="1">
      <alignment horizontal="center" vertical="center"/>
    </xf>
    <xf numFmtId="0" fontId="48" fillId="0" borderId="177" xfId="55" applyFont="1" applyBorder="1" applyAlignment="1">
      <alignment horizontal="center" vertical="center"/>
    </xf>
    <xf numFmtId="0" fontId="48" fillId="0" borderId="178" xfId="55" applyFont="1" applyBorder="1" applyAlignment="1">
      <alignment horizontal="center" vertical="center"/>
    </xf>
    <xf numFmtId="175" fontId="48" fillId="0" borderId="179" xfId="55" applyNumberFormat="1" applyFont="1" applyBorder="1" applyAlignment="1">
      <alignment horizontal="center" vertical="center"/>
    </xf>
    <xf numFmtId="0" fontId="48" fillId="0" borderId="180" xfId="55" applyFont="1" applyBorder="1" applyAlignment="1">
      <alignment horizontal="center" vertical="center"/>
    </xf>
    <xf numFmtId="0" fontId="48" fillId="0" borderId="181" xfId="55" applyFont="1" applyBorder="1" applyAlignment="1">
      <alignment horizontal="center" vertical="center"/>
    </xf>
    <xf numFmtId="0" fontId="48" fillId="0" borderId="182" xfId="55" applyFont="1" applyBorder="1" applyAlignment="1">
      <alignment horizontal="center" vertical="center"/>
    </xf>
    <xf numFmtId="0" fontId="48" fillId="0" borderId="183" xfId="55" applyFont="1" applyBorder="1" applyAlignment="1">
      <alignment horizontal="center" vertical="center"/>
    </xf>
    <xf numFmtId="0" fontId="48" fillId="0" borderId="184" xfId="55" applyFont="1" applyBorder="1" applyAlignment="1">
      <alignment horizontal="center" vertical="center"/>
    </xf>
    <xf numFmtId="175" fontId="48" fillId="0" borderId="185" xfId="55" applyNumberFormat="1" applyFont="1" applyBorder="1" applyAlignment="1">
      <alignment horizontal="center" vertical="center"/>
    </xf>
    <xf numFmtId="3" fontId="48" fillId="0" borderId="177" xfId="55" applyNumberFormat="1" applyFont="1" applyBorder="1" applyAlignment="1">
      <alignment horizontal="center" vertical="center"/>
    </xf>
    <xf numFmtId="3" fontId="48" fillId="0" borderId="185" xfId="55" applyNumberFormat="1" applyFont="1" applyBorder="1" applyAlignment="1">
      <alignment horizontal="center" vertical="center"/>
    </xf>
    <xf numFmtId="3" fontId="48" fillId="18" borderId="186" xfId="55" applyNumberFormat="1" applyFont="1" applyFill="1" applyBorder="1" applyAlignment="1">
      <alignment horizontal="center" vertical="center"/>
    </xf>
    <xf numFmtId="3" fontId="48" fillId="18" borderId="182" xfId="55" applyNumberFormat="1" applyFont="1" applyFill="1" applyBorder="1" applyAlignment="1">
      <alignment horizontal="center" vertical="center"/>
    </xf>
    <xf numFmtId="3" fontId="48" fillId="18" borderId="179" xfId="55" applyNumberFormat="1" applyFont="1" applyFill="1" applyBorder="1" applyAlignment="1">
      <alignment horizontal="center" vertical="center"/>
    </xf>
    <xf numFmtId="175" fontId="48" fillId="0" borderId="187" xfId="55" applyNumberFormat="1" applyFont="1" applyBorder="1" applyAlignment="1">
      <alignment horizontal="center" vertical="center"/>
    </xf>
    <xf numFmtId="174" fontId="48" fillId="0" borderId="188" xfId="55" applyNumberFormat="1" applyFont="1" applyBorder="1" applyAlignment="1">
      <alignment horizontal="center" vertical="center"/>
    </xf>
    <xf numFmtId="0" fontId="48" fillId="0" borderId="179" xfId="55" applyFont="1" applyBorder="1" applyAlignment="1">
      <alignment horizontal="center" vertical="center"/>
    </xf>
    <xf numFmtId="9" fontId="48" fillId="0" borderId="56" xfId="55" applyNumberFormat="1" applyFont="1" applyBorder="1" applyAlignment="1">
      <alignment horizontal="center" vertical="center"/>
    </xf>
    <xf numFmtId="15" fontId="48" fillId="0" borderId="69" xfId="55" applyNumberFormat="1" applyFont="1" applyBorder="1" applyAlignment="1">
      <alignment horizontal="center" vertical="center"/>
    </xf>
    <xf numFmtId="9" fontId="48" fillId="0" borderId="189" xfId="55" applyNumberFormat="1" applyFont="1" applyBorder="1" applyAlignment="1">
      <alignment horizontal="center" vertical="center"/>
    </xf>
    <xf numFmtId="9" fontId="48" fillId="0" borderId="52" xfId="55" applyNumberFormat="1" applyFont="1" applyBorder="1" applyAlignment="1">
      <alignment horizontal="center" vertical="center"/>
    </xf>
    <xf numFmtId="9" fontId="89" fillId="0" borderId="190" xfId="56" applyFont="1" applyFill="1" applyBorder="1" applyAlignment="1">
      <alignment horizontal="center" vertical="center"/>
    </xf>
    <xf numFmtId="170" fontId="48" fillId="0" borderId="191" xfId="55" applyNumberFormat="1" applyFont="1" applyBorder="1" applyAlignment="1">
      <alignment horizontal="center" vertical="center"/>
    </xf>
    <xf numFmtId="176" fontId="89" fillId="0" borderId="191" xfId="56" applyNumberFormat="1" applyFont="1" applyFill="1" applyBorder="1" applyAlignment="1">
      <alignment horizontal="center" vertical="center"/>
    </xf>
    <xf numFmtId="3" fontId="89" fillId="0" borderId="191" xfId="56" applyNumberFormat="1" applyFont="1" applyFill="1" applyBorder="1" applyAlignment="1">
      <alignment horizontal="center" vertical="center"/>
    </xf>
    <xf numFmtId="170" fontId="48" fillId="0" borderId="192" xfId="55" applyNumberFormat="1" applyFont="1" applyBorder="1" applyAlignment="1">
      <alignment horizontal="center" vertical="center"/>
    </xf>
    <xf numFmtId="4" fontId="48" fillId="0" borderId="185" xfId="59" applyNumberFormat="1" applyFont="1" applyFill="1" applyBorder="1" applyAlignment="1">
      <alignment horizontal="center" vertical="center"/>
    </xf>
    <xf numFmtId="9" fontId="48" fillId="0" borderId="185" xfId="55" applyNumberFormat="1" applyFont="1" applyBorder="1" applyAlignment="1">
      <alignment horizontal="center" vertical="center"/>
    </xf>
    <xf numFmtId="15" fontId="48" fillId="0" borderId="56" xfId="55" applyNumberFormat="1" applyFont="1" applyBorder="1" applyAlignment="1">
      <alignment horizontal="center" vertical="center"/>
    </xf>
    <xf numFmtId="177" fontId="48" fillId="0" borderId="50" xfId="55" applyNumberFormat="1" applyFont="1" applyBorder="1" applyAlignment="1">
      <alignment horizontal="center" vertical="center"/>
    </xf>
    <xf numFmtId="177" fontId="48" fillId="0" borderId="90" xfId="55" applyNumberFormat="1" applyFont="1" applyBorder="1" applyAlignment="1">
      <alignment horizontal="center" vertical="center"/>
    </xf>
    <xf numFmtId="9" fontId="89" fillId="0" borderId="191" xfId="56" applyFont="1" applyFill="1" applyBorder="1" applyAlignment="1">
      <alignment horizontal="center" vertical="center"/>
    </xf>
    <xf numFmtId="9" fontId="89" fillId="0" borderId="193" xfId="56" applyFont="1" applyFill="1" applyBorder="1" applyAlignment="1">
      <alignment horizontal="center" vertical="center"/>
    </xf>
    <xf numFmtId="176" fontId="89" fillId="0" borderId="192" xfId="56" applyNumberFormat="1" applyFont="1" applyFill="1" applyBorder="1" applyAlignment="1">
      <alignment horizontal="center" vertical="center"/>
    </xf>
    <xf numFmtId="10" fontId="89" fillId="0" borderId="190" xfId="56" applyNumberFormat="1" applyFont="1" applyFill="1" applyBorder="1" applyAlignment="1">
      <alignment horizontal="center" vertical="center"/>
    </xf>
    <xf numFmtId="9" fontId="48" fillId="0" borderId="190" xfId="55" applyNumberFormat="1" applyFont="1" applyBorder="1" applyAlignment="1">
      <alignment horizontal="center" vertical="center"/>
    </xf>
    <xf numFmtId="15" fontId="48" fillId="0" borderId="191" xfId="55" applyNumberFormat="1" applyFont="1" applyBorder="1" applyAlignment="1">
      <alignment horizontal="center" vertical="center"/>
    </xf>
    <xf numFmtId="9" fontId="48" fillId="0" borderId="191" xfId="55" applyNumberFormat="1" applyFont="1" applyBorder="1" applyAlignment="1">
      <alignment horizontal="center" vertical="center"/>
    </xf>
    <xf numFmtId="9" fontId="48" fillId="0" borderId="192" xfId="55" applyNumberFormat="1" applyFont="1" applyBorder="1" applyAlignment="1">
      <alignment horizontal="center" vertical="center"/>
    </xf>
    <xf numFmtId="0" fontId="48" fillId="0" borderId="60" xfId="55" applyFont="1" applyBorder="1" applyAlignment="1">
      <alignment horizontal="center" vertical="center"/>
    </xf>
    <xf numFmtId="0" fontId="48" fillId="0" borderId="65" xfId="55" applyFont="1" applyBorder="1" applyAlignment="1">
      <alignment horizontal="center" vertical="center"/>
    </xf>
    <xf numFmtId="0" fontId="48" fillId="0" borderId="1" xfId="55" applyFont="1" applyBorder="1" applyAlignment="1">
      <alignment horizontal="center" vertical="center"/>
    </xf>
    <xf numFmtId="179" fontId="48" fillId="0" borderId="1" xfId="55" applyNumberFormat="1" applyFont="1" applyBorder="1" applyAlignment="1">
      <alignment horizontal="center" vertical="center"/>
    </xf>
    <xf numFmtId="1" fontId="48" fillId="0" borderId="1" xfId="55" applyNumberFormat="1" applyFont="1" applyBorder="1" applyAlignment="1">
      <alignment horizontal="right" vertical="center"/>
    </xf>
    <xf numFmtId="9" fontId="48" fillId="0" borderId="1" xfId="1" applyFont="1" applyBorder="1" applyAlignment="1">
      <alignment horizontal="right" vertical="center"/>
    </xf>
    <xf numFmtId="10" fontId="48" fillId="0" borderId="1" xfId="55" applyNumberFormat="1" applyFont="1" applyBorder="1" applyAlignment="1">
      <alignment horizontal="center" vertical="center"/>
    </xf>
    <xf numFmtId="174" fontId="48" fillId="0" borderId="1" xfId="55" applyNumberFormat="1" applyFont="1" applyBorder="1" applyAlignment="1">
      <alignment horizontal="center" vertical="center"/>
    </xf>
    <xf numFmtId="180" fontId="48" fillId="0" borderId="1" xfId="55" applyNumberFormat="1" applyFont="1" applyBorder="1" applyAlignment="1">
      <alignment horizontal="center" vertical="center"/>
    </xf>
    <xf numFmtId="4" fontId="48" fillId="0" borderId="1" xfId="55" applyNumberFormat="1" applyFont="1" applyBorder="1" applyAlignment="1">
      <alignment horizontal="center" vertical="center"/>
    </xf>
    <xf numFmtId="172" fontId="48" fillId="0" borderId="1" xfId="55" applyNumberFormat="1" applyFont="1" applyBorder="1" applyAlignment="1">
      <alignment horizontal="center" vertical="center"/>
    </xf>
    <xf numFmtId="9" fontId="48" fillId="0" borderId="1" xfId="56" applyFont="1" applyBorder="1" applyAlignment="1">
      <alignment horizontal="center" vertical="center"/>
    </xf>
    <xf numFmtId="4" fontId="48" fillId="0" borderId="33" xfId="55" applyNumberFormat="1" applyFont="1" applyBorder="1" applyAlignment="1">
      <alignment horizontal="center" vertical="center"/>
    </xf>
    <xf numFmtId="10" fontId="48" fillId="0" borderId="33" xfId="55" applyNumberFormat="1" applyFont="1" applyBorder="1" applyAlignment="1">
      <alignment horizontal="center" vertical="center"/>
    </xf>
    <xf numFmtId="9" fontId="48" fillId="0" borderId="33" xfId="56" applyFont="1" applyBorder="1" applyAlignment="1">
      <alignment horizontal="center" vertical="center"/>
    </xf>
    <xf numFmtId="0" fontId="89" fillId="29" borderId="45" xfId="55" applyFont="1" applyFill="1" applyBorder="1" applyAlignment="1">
      <alignment vertical="center"/>
    </xf>
    <xf numFmtId="0" fontId="48" fillId="29" borderId="45" xfId="55" applyFont="1" applyFill="1" applyBorder="1" applyAlignment="1">
      <alignment horizontal="center" vertical="center"/>
    </xf>
    <xf numFmtId="0" fontId="48" fillId="29" borderId="46" xfId="55" applyFont="1" applyFill="1" applyBorder="1" applyAlignment="1">
      <alignment horizontal="center" vertical="center"/>
    </xf>
    <xf numFmtId="9" fontId="89" fillId="0" borderId="153" xfId="55" applyNumberFormat="1" applyFont="1" applyBorder="1" applyAlignment="1">
      <alignment horizontal="center" vertical="center"/>
    </xf>
    <xf numFmtId="9" fontId="89" fillId="0" borderId="67" xfId="55" applyNumberFormat="1" applyFont="1" applyBorder="1" applyAlignment="1">
      <alignment horizontal="center" vertical="center"/>
    </xf>
    <xf numFmtId="9" fontId="89" fillId="0" borderId="46" xfId="55" applyNumberFormat="1" applyFont="1" applyBorder="1" applyAlignment="1">
      <alignment horizontal="center" vertical="center"/>
    </xf>
    <xf numFmtId="9" fontId="89" fillId="0" borderId="66" xfId="55" applyNumberFormat="1" applyFont="1" applyBorder="1" applyAlignment="1">
      <alignment horizontal="center" vertical="center"/>
    </xf>
    <xf numFmtId="9" fontId="89" fillId="0" borderId="47" xfId="55" applyNumberFormat="1" applyFont="1" applyBorder="1" applyAlignment="1">
      <alignment horizontal="center" vertical="center"/>
    </xf>
    <xf numFmtId="9" fontId="48" fillId="0" borderId="46" xfId="55" applyNumberFormat="1" applyFont="1" applyBorder="1" applyAlignment="1">
      <alignment horizontal="center" vertical="center"/>
    </xf>
    <xf numFmtId="9" fontId="48" fillId="0" borderId="145" xfId="55" applyNumberFormat="1" applyFont="1" applyBorder="1" applyAlignment="1">
      <alignment horizontal="center" vertical="center"/>
    </xf>
    <xf numFmtId="170" fontId="89" fillId="0" borderId="111" xfId="55" applyNumberFormat="1" applyFont="1" applyBorder="1" applyAlignment="1">
      <alignment horizontal="center" vertical="center"/>
    </xf>
    <xf numFmtId="9" fontId="89" fillId="0" borderId="45" xfId="55" applyNumberFormat="1" applyFont="1" applyBorder="1" applyAlignment="1">
      <alignment horizontal="center" vertical="center"/>
    </xf>
    <xf numFmtId="9" fontId="89" fillId="0" borderId="68" xfId="55" applyNumberFormat="1" applyFont="1" applyBorder="1" applyAlignment="1">
      <alignment horizontal="center" vertical="center"/>
    </xf>
    <xf numFmtId="9" fontId="89" fillId="0" borderId="0" xfId="55" applyNumberFormat="1" applyFont="1" applyAlignment="1">
      <alignment horizontal="center" vertical="center"/>
    </xf>
    <xf numFmtId="9" fontId="89" fillId="0" borderId="66" xfId="56" applyFont="1" applyBorder="1" applyAlignment="1">
      <alignment horizontal="center" vertical="center"/>
    </xf>
    <xf numFmtId="0" fontId="89" fillId="0" borderId="196" xfId="55" applyFont="1" applyBorder="1" applyAlignment="1">
      <alignment horizontal="left" vertical="center"/>
    </xf>
    <xf numFmtId="0" fontId="89" fillId="0" borderId="196" xfId="55" applyFont="1" applyBorder="1" applyAlignment="1">
      <alignment horizontal="center" vertical="center"/>
    </xf>
    <xf numFmtId="0" fontId="89" fillId="0" borderId="197" xfId="55" applyFont="1" applyBorder="1" applyAlignment="1">
      <alignment horizontal="center" vertical="center"/>
    </xf>
    <xf numFmtId="0" fontId="48" fillId="0" borderId="28" xfId="55" applyFont="1" applyBorder="1" applyAlignment="1">
      <alignment horizontal="center" vertical="center"/>
    </xf>
    <xf numFmtId="9" fontId="48" fillId="0" borderId="158" xfId="55" applyNumberFormat="1" applyFont="1" applyBorder="1" applyAlignment="1">
      <alignment horizontal="center" vertical="center"/>
    </xf>
    <xf numFmtId="9" fontId="48" fillId="0" borderId="168" xfId="55" applyNumberFormat="1" applyFont="1" applyBorder="1" applyAlignment="1">
      <alignment horizontal="center" vertical="center"/>
    </xf>
    <xf numFmtId="9" fontId="48" fillId="0" borderId="197" xfId="55" applyNumberFormat="1" applyFont="1" applyBorder="1" applyAlignment="1">
      <alignment horizontal="center" vertical="center"/>
    </xf>
    <xf numFmtId="9" fontId="48" fillId="0" borderId="199" xfId="55" applyNumberFormat="1" applyFont="1" applyBorder="1" applyAlignment="1">
      <alignment horizontal="center" vertical="center"/>
    </xf>
    <xf numFmtId="4" fontId="48" fillId="0" borderId="53" xfId="55" applyNumberFormat="1" applyFont="1" applyBorder="1" applyAlignment="1">
      <alignment horizontal="center" vertical="center"/>
    </xf>
    <xf numFmtId="4" fontId="48" fillId="0" borderId="200" xfId="55" applyNumberFormat="1" applyFont="1" applyBorder="1" applyAlignment="1">
      <alignment horizontal="center" vertical="center"/>
    </xf>
    <xf numFmtId="170" fontId="48" fillId="0" borderId="150" xfId="55" applyNumberFormat="1" applyFont="1" applyBorder="1" applyAlignment="1">
      <alignment horizontal="center" vertical="center"/>
    </xf>
    <xf numFmtId="9" fontId="48" fillId="0" borderId="196" xfId="55" applyNumberFormat="1" applyFont="1" applyBorder="1" applyAlignment="1">
      <alignment horizontal="center" vertical="center"/>
    </xf>
    <xf numFmtId="9" fontId="48" fillId="0" borderId="168" xfId="56" applyFont="1" applyBorder="1" applyAlignment="1">
      <alignment horizontal="center" vertical="center"/>
    </xf>
    <xf numFmtId="181" fontId="95" fillId="32" borderId="167" xfId="55" applyNumberFormat="1" applyFont="1" applyFill="1" applyBorder="1" applyAlignment="1">
      <alignment horizontal="left" vertical="center"/>
    </xf>
    <xf numFmtId="3" fontId="95" fillId="32" borderId="167" xfId="55" applyNumberFormat="1" applyFont="1" applyFill="1" applyBorder="1" applyAlignment="1">
      <alignment horizontal="center" vertical="center"/>
    </xf>
    <xf numFmtId="0" fontId="48" fillId="0" borderId="174" xfId="55" applyFont="1" applyBorder="1" applyAlignment="1">
      <alignment horizontal="center" vertical="center"/>
    </xf>
    <xf numFmtId="0" fontId="48" fillId="0" borderId="26" xfId="55" applyFont="1" applyBorder="1" applyAlignment="1">
      <alignment horizontal="center" vertical="center"/>
    </xf>
    <xf numFmtId="170" fontId="48" fillId="0" borderId="54" xfId="55" applyNumberFormat="1" applyFont="1" applyBorder="1" applyAlignment="1">
      <alignment horizontal="center" vertical="center"/>
    </xf>
    <xf numFmtId="1" fontId="89" fillId="0" borderId="55" xfId="55" applyNumberFormat="1" applyFont="1" applyBorder="1" applyAlignment="1">
      <alignment horizontal="center" vertical="center"/>
    </xf>
    <xf numFmtId="170" fontId="48" fillId="0" borderId="167" xfId="55" applyNumberFormat="1" applyFont="1" applyBorder="1" applyAlignment="1">
      <alignment horizontal="center" vertical="center"/>
    </xf>
    <xf numFmtId="179" fontId="89" fillId="0" borderId="159" xfId="55" applyNumberFormat="1" applyFont="1" applyBorder="1" applyAlignment="1">
      <alignment horizontal="center" vertical="center"/>
    </xf>
    <xf numFmtId="179" fontId="89" fillId="0" borderId="171" xfId="55" applyNumberFormat="1" applyFont="1" applyBorder="1" applyAlignment="1">
      <alignment horizontal="center" vertical="center"/>
    </xf>
    <xf numFmtId="179" fontId="89" fillId="0" borderId="174" xfId="55" applyNumberFormat="1" applyFont="1" applyBorder="1" applyAlignment="1">
      <alignment horizontal="center" vertical="center"/>
    </xf>
    <xf numFmtId="179" fontId="89" fillId="0" borderId="172" xfId="55" applyNumberFormat="1" applyFont="1" applyBorder="1" applyAlignment="1">
      <alignment horizontal="center" vertical="center"/>
    </xf>
    <xf numFmtId="1" fontId="89" fillId="0" borderId="162" xfId="55" applyNumberFormat="1" applyFont="1" applyBorder="1" applyAlignment="1">
      <alignment horizontal="center" vertical="center"/>
    </xf>
    <xf numFmtId="172" fontId="89" fillId="0" borderId="54" xfId="55" applyNumberFormat="1" applyFont="1" applyBorder="1" applyAlignment="1">
      <alignment horizontal="center" vertical="center"/>
    </xf>
    <xf numFmtId="172" fontId="89" fillId="0" borderId="27" xfId="55" applyNumberFormat="1" applyFont="1" applyBorder="1" applyAlignment="1">
      <alignment horizontal="center" vertical="center"/>
    </xf>
    <xf numFmtId="172" fontId="89" fillId="0" borderId="35" xfId="55" applyNumberFormat="1" applyFont="1" applyBorder="1" applyAlignment="1">
      <alignment horizontal="center" vertical="center"/>
    </xf>
    <xf numFmtId="172" fontId="89" fillId="0" borderId="176" xfId="55" applyNumberFormat="1" applyFont="1" applyBorder="1" applyAlignment="1">
      <alignment horizontal="center" vertical="center"/>
    </xf>
    <xf numFmtId="172" fontId="89" fillId="0" borderId="167" xfId="55" applyNumberFormat="1" applyFont="1" applyBorder="1" applyAlignment="1">
      <alignment horizontal="center" vertical="center"/>
    </xf>
    <xf numFmtId="172" fontId="89" fillId="0" borderId="171" xfId="55" applyNumberFormat="1" applyFont="1" applyBorder="1" applyAlignment="1">
      <alignment horizontal="center" vertical="center"/>
    </xf>
    <xf numFmtId="172" fontId="89" fillId="0" borderId="173" xfId="55" applyNumberFormat="1" applyFont="1" applyBorder="1" applyAlignment="1">
      <alignment horizontal="center" vertical="center"/>
    </xf>
    <xf numFmtId="172" fontId="89" fillId="0" borderId="174" xfId="55" applyNumberFormat="1" applyFont="1" applyBorder="1" applyAlignment="1">
      <alignment horizontal="center" vertical="center"/>
    </xf>
    <xf numFmtId="172" fontId="89" fillId="0" borderId="172" xfId="55" applyNumberFormat="1" applyFont="1" applyBorder="1" applyAlignment="1">
      <alignment horizontal="center" vertical="center"/>
    </xf>
    <xf numFmtId="179" fontId="89" fillId="0" borderId="0" xfId="55" applyNumberFormat="1" applyFont="1" applyAlignment="1">
      <alignment horizontal="center" vertical="center"/>
    </xf>
    <xf numFmtId="9" fontId="89" fillId="0" borderId="159" xfId="56" applyFont="1" applyBorder="1" applyAlignment="1">
      <alignment horizontal="center" vertical="center"/>
    </xf>
    <xf numFmtId="181" fontId="95" fillId="34" borderId="167" xfId="55" applyNumberFormat="1" applyFont="1" applyFill="1" applyBorder="1" applyAlignment="1">
      <alignment horizontal="left" vertical="center"/>
    </xf>
    <xf numFmtId="3" fontId="95" fillId="34" borderId="167" xfId="55" applyNumberFormat="1" applyFont="1" applyFill="1" applyBorder="1" applyAlignment="1">
      <alignment horizontal="center" vertical="center"/>
    </xf>
    <xf numFmtId="181" fontId="95" fillId="48" borderId="167" xfId="55" applyNumberFormat="1" applyFont="1" applyFill="1" applyBorder="1" applyAlignment="1">
      <alignment horizontal="left" vertical="center"/>
    </xf>
    <xf numFmtId="3" fontId="95" fillId="48" borderId="167" xfId="55" applyNumberFormat="1" applyFont="1" applyFill="1" applyBorder="1" applyAlignment="1">
      <alignment horizontal="center" vertical="center"/>
    </xf>
    <xf numFmtId="181" fontId="95" fillId="39" borderId="167" xfId="55" applyNumberFormat="1" applyFont="1" applyFill="1" applyBorder="1" applyAlignment="1">
      <alignment horizontal="left" vertical="center"/>
    </xf>
    <xf numFmtId="3" fontId="95" fillId="39" borderId="167" xfId="55" applyNumberFormat="1" applyFont="1" applyFill="1" applyBorder="1" applyAlignment="1">
      <alignment horizontal="center" vertical="center"/>
    </xf>
    <xf numFmtId="181" fontId="95" fillId="9" borderId="167" xfId="55" applyNumberFormat="1" applyFont="1" applyFill="1" applyBorder="1" applyAlignment="1">
      <alignment horizontal="left" vertical="center"/>
    </xf>
    <xf numFmtId="3" fontId="95" fillId="9" borderId="167" xfId="55" applyNumberFormat="1" applyFont="1" applyFill="1" applyBorder="1" applyAlignment="1">
      <alignment horizontal="center" vertical="center"/>
    </xf>
    <xf numFmtId="181" fontId="95" fillId="49" borderId="167" xfId="55" applyNumberFormat="1" applyFont="1" applyFill="1" applyBorder="1" applyAlignment="1">
      <alignment horizontal="left" vertical="center"/>
    </xf>
    <xf numFmtId="3" fontId="95" fillId="49" borderId="167" xfId="55" applyNumberFormat="1" applyFont="1" applyFill="1" applyBorder="1" applyAlignment="1">
      <alignment horizontal="center" vertical="center"/>
    </xf>
    <xf numFmtId="181" fontId="95" fillId="50" borderId="167" xfId="55" applyNumberFormat="1" applyFont="1" applyFill="1" applyBorder="1" applyAlignment="1">
      <alignment horizontal="left" vertical="center"/>
    </xf>
    <xf numFmtId="3" fontId="95" fillId="50" borderId="167" xfId="55" applyNumberFormat="1" applyFont="1" applyFill="1" applyBorder="1" applyAlignment="1">
      <alignment horizontal="center" vertical="center"/>
    </xf>
    <xf numFmtId="181" fontId="95" fillId="51" borderId="167" xfId="55" applyNumberFormat="1" applyFont="1" applyFill="1" applyBorder="1" applyAlignment="1">
      <alignment horizontal="left" vertical="center"/>
    </xf>
    <xf numFmtId="3" fontId="95" fillId="51" borderId="167" xfId="55" applyNumberFormat="1" applyFont="1" applyFill="1" applyBorder="1" applyAlignment="1">
      <alignment horizontal="center" vertical="center"/>
    </xf>
    <xf numFmtId="181" fontId="95" fillId="6" borderId="167" xfId="55" applyNumberFormat="1" applyFont="1" applyFill="1" applyBorder="1" applyAlignment="1">
      <alignment horizontal="left" vertical="center"/>
    </xf>
    <xf numFmtId="3" fontId="95" fillId="6" borderId="167" xfId="55" applyNumberFormat="1" applyFont="1" applyFill="1" applyBorder="1" applyAlignment="1">
      <alignment horizontal="center" vertical="center"/>
    </xf>
    <xf numFmtId="181" fontId="95" fillId="43" borderId="167" xfId="55" applyNumberFormat="1" applyFont="1" applyFill="1" applyBorder="1" applyAlignment="1">
      <alignment horizontal="left" vertical="center"/>
    </xf>
    <xf numFmtId="3" fontId="95" fillId="43" borderId="167" xfId="55" applyNumberFormat="1" applyFont="1" applyFill="1" applyBorder="1" applyAlignment="1">
      <alignment horizontal="center" vertical="center"/>
    </xf>
    <xf numFmtId="181" fontId="95" fillId="35" borderId="167" xfId="55" applyNumberFormat="1" applyFont="1" applyFill="1" applyBorder="1" applyAlignment="1">
      <alignment horizontal="left" vertical="center"/>
    </xf>
    <xf numFmtId="3" fontId="95" fillId="35" borderId="167" xfId="55" applyNumberFormat="1" applyFont="1" applyFill="1" applyBorder="1" applyAlignment="1">
      <alignment horizontal="center" vertical="center"/>
    </xf>
    <xf numFmtId="179" fontId="89" fillId="10" borderId="159" xfId="55" applyNumberFormat="1" applyFont="1" applyFill="1" applyBorder="1" applyAlignment="1">
      <alignment horizontal="center" vertical="center"/>
    </xf>
    <xf numFmtId="179" fontId="89" fillId="10" borderId="171" xfId="55" applyNumberFormat="1" applyFont="1" applyFill="1" applyBorder="1" applyAlignment="1">
      <alignment horizontal="center" vertical="center"/>
    </xf>
    <xf numFmtId="181" fontId="95" fillId="52" borderId="167" xfId="55" applyNumberFormat="1" applyFont="1" applyFill="1" applyBorder="1" applyAlignment="1">
      <alignment horizontal="left" vertical="center"/>
    </xf>
    <xf numFmtId="3" fontId="95" fillId="52" borderId="167" xfId="55" applyNumberFormat="1" applyFont="1" applyFill="1" applyBorder="1" applyAlignment="1">
      <alignment horizontal="center" vertical="center"/>
    </xf>
    <xf numFmtId="181" fontId="95" fillId="53" borderId="167" xfId="55" applyNumberFormat="1" applyFont="1" applyFill="1" applyBorder="1" applyAlignment="1">
      <alignment horizontal="left" vertical="center"/>
    </xf>
    <xf numFmtId="3" fontId="95" fillId="53" borderId="167" xfId="55" applyNumberFormat="1" applyFont="1" applyFill="1" applyBorder="1" applyAlignment="1">
      <alignment horizontal="center" vertical="center"/>
    </xf>
    <xf numFmtId="181" fontId="95" fillId="54" borderId="167" xfId="55" applyNumberFormat="1" applyFont="1" applyFill="1" applyBorder="1" applyAlignment="1">
      <alignment horizontal="left" vertical="center"/>
    </xf>
    <xf numFmtId="3" fontId="95" fillId="54" borderId="167" xfId="55" applyNumberFormat="1" applyFont="1" applyFill="1" applyBorder="1" applyAlignment="1">
      <alignment horizontal="center" vertical="center"/>
    </xf>
    <xf numFmtId="181" fontId="95" fillId="55" borderId="167" xfId="55" applyNumberFormat="1" applyFont="1" applyFill="1" applyBorder="1" applyAlignment="1">
      <alignment horizontal="left" vertical="center"/>
    </xf>
    <xf numFmtId="3" fontId="95" fillId="55" borderId="167" xfId="55" applyNumberFormat="1" applyFont="1" applyFill="1" applyBorder="1" applyAlignment="1">
      <alignment horizontal="center" vertical="center"/>
    </xf>
    <xf numFmtId="181" fontId="95" fillId="56" borderId="167" xfId="55" applyNumberFormat="1" applyFont="1" applyFill="1" applyBorder="1" applyAlignment="1">
      <alignment horizontal="left" vertical="center"/>
    </xf>
    <xf numFmtId="3" fontId="95" fillId="56" borderId="167" xfId="55" applyNumberFormat="1" applyFont="1" applyFill="1" applyBorder="1" applyAlignment="1">
      <alignment horizontal="center" vertical="center"/>
    </xf>
    <xf numFmtId="181" fontId="95" fillId="57" borderId="167" xfId="55" applyNumberFormat="1" applyFont="1" applyFill="1" applyBorder="1" applyAlignment="1">
      <alignment horizontal="left" vertical="center"/>
    </xf>
    <xf numFmtId="3" fontId="95" fillId="57" borderId="167" xfId="55" applyNumberFormat="1" applyFont="1" applyFill="1" applyBorder="1" applyAlignment="1">
      <alignment horizontal="center" vertical="center"/>
    </xf>
    <xf numFmtId="181" fontId="95" fillId="58" borderId="167" xfId="55" applyNumberFormat="1" applyFont="1" applyFill="1" applyBorder="1" applyAlignment="1">
      <alignment horizontal="left" vertical="center"/>
    </xf>
    <xf numFmtId="3" fontId="95" fillId="58" borderId="167" xfId="55" applyNumberFormat="1" applyFont="1" applyFill="1" applyBorder="1" applyAlignment="1">
      <alignment horizontal="center" vertical="center"/>
    </xf>
    <xf numFmtId="181" fontId="95" fillId="59" borderId="167" xfId="55" applyNumberFormat="1" applyFont="1" applyFill="1" applyBorder="1" applyAlignment="1">
      <alignment horizontal="left" vertical="center"/>
    </xf>
    <xf numFmtId="3" fontId="95" fillId="59" borderId="167" xfId="55" applyNumberFormat="1" applyFont="1" applyFill="1" applyBorder="1" applyAlignment="1">
      <alignment horizontal="center" vertical="center"/>
    </xf>
    <xf numFmtId="181" fontId="95" fillId="60" borderId="167" xfId="55" applyNumberFormat="1" applyFont="1" applyFill="1" applyBorder="1" applyAlignment="1">
      <alignment horizontal="left" vertical="center"/>
    </xf>
    <xf numFmtId="3" fontId="95" fillId="60" borderId="167" xfId="55" applyNumberFormat="1" applyFont="1" applyFill="1" applyBorder="1" applyAlignment="1">
      <alignment horizontal="center" vertical="center"/>
    </xf>
    <xf numFmtId="181" fontId="95" fillId="61" borderId="167" xfId="55" applyNumberFormat="1" applyFont="1" applyFill="1" applyBorder="1" applyAlignment="1">
      <alignment horizontal="left" vertical="center"/>
    </xf>
    <xf numFmtId="3" fontId="95" fillId="61" borderId="167" xfId="55" applyNumberFormat="1" applyFont="1" applyFill="1" applyBorder="1" applyAlignment="1">
      <alignment horizontal="center" vertical="center"/>
    </xf>
    <xf numFmtId="181" fontId="95" fillId="62" borderId="167" xfId="55" applyNumberFormat="1" applyFont="1" applyFill="1" applyBorder="1" applyAlignment="1">
      <alignment horizontal="left" vertical="center"/>
    </xf>
    <xf numFmtId="3" fontId="95" fillId="62" borderId="167" xfId="55" applyNumberFormat="1" applyFont="1" applyFill="1" applyBorder="1" applyAlignment="1">
      <alignment horizontal="center" vertical="center"/>
    </xf>
    <xf numFmtId="181" fontId="95" fillId="63" borderId="167" xfId="55" applyNumberFormat="1" applyFont="1" applyFill="1" applyBorder="1" applyAlignment="1">
      <alignment horizontal="left" vertical="center"/>
    </xf>
    <xf numFmtId="3" fontId="95" fillId="63" borderId="167" xfId="55" applyNumberFormat="1" applyFont="1" applyFill="1" applyBorder="1" applyAlignment="1">
      <alignment horizontal="center" vertical="center"/>
    </xf>
    <xf numFmtId="181" fontId="95" fillId="64" borderId="180" xfId="55" applyNumberFormat="1" applyFont="1" applyFill="1" applyBorder="1" applyAlignment="1">
      <alignment horizontal="left" vertical="center"/>
    </xf>
    <xf numFmtId="3" fontId="95" fillId="64" borderId="180" xfId="55" applyNumberFormat="1" applyFont="1" applyFill="1" applyBorder="1" applyAlignment="1">
      <alignment horizontal="center" vertical="center"/>
    </xf>
    <xf numFmtId="170" fontId="48" fillId="0" borderId="180" xfId="55" applyNumberFormat="1" applyFont="1" applyBorder="1" applyAlignment="1">
      <alignment horizontal="center" vertical="center"/>
    </xf>
    <xf numFmtId="1" fontId="89" fillId="0" borderId="70" xfId="55" applyNumberFormat="1" applyFont="1" applyBorder="1" applyAlignment="1">
      <alignment horizontal="center" vertical="center"/>
    </xf>
    <xf numFmtId="179" fontId="48" fillId="0" borderId="182" xfId="55" applyNumberFormat="1" applyFont="1" applyBorder="1" applyAlignment="1">
      <alignment horizontal="center" vertical="center"/>
    </xf>
    <xf numFmtId="179" fontId="48" fillId="0" borderId="179" xfId="55" applyNumberFormat="1" applyFont="1" applyBorder="1" applyAlignment="1">
      <alignment horizontal="center" vertical="center"/>
    </xf>
    <xf numFmtId="179" fontId="89" fillId="0" borderId="181" xfId="55" applyNumberFormat="1" applyFont="1" applyBorder="1" applyAlignment="1">
      <alignment horizontal="center" vertical="center"/>
    </xf>
    <xf numFmtId="179" fontId="89" fillId="0" borderId="182" xfId="55" applyNumberFormat="1" applyFont="1" applyBorder="1" applyAlignment="1">
      <alignment horizontal="center" vertical="center"/>
    </xf>
    <xf numFmtId="179" fontId="89" fillId="0" borderId="179" xfId="55" applyNumberFormat="1" applyFont="1" applyBorder="1" applyAlignment="1">
      <alignment horizontal="center" vertical="center"/>
    </xf>
    <xf numFmtId="179" fontId="89" fillId="0" borderId="183" xfId="55" applyNumberFormat="1" applyFont="1" applyBorder="1" applyAlignment="1">
      <alignment horizontal="center" vertical="center"/>
    </xf>
    <xf numFmtId="1" fontId="89" fillId="0" borderId="177" xfId="55" applyNumberFormat="1" applyFont="1" applyBorder="1" applyAlignment="1">
      <alignment horizontal="center" vertical="center"/>
    </xf>
    <xf numFmtId="172" fontId="89" fillId="0" borderId="69" xfId="55" applyNumberFormat="1" applyFont="1" applyBorder="1" applyAlignment="1">
      <alignment horizontal="center" vertical="center"/>
    </xf>
    <xf numFmtId="172" fontId="89" fillId="0" borderId="187" xfId="55" applyNumberFormat="1" applyFont="1" applyBorder="1" applyAlignment="1">
      <alignment horizontal="center" vertical="center"/>
    </xf>
    <xf numFmtId="172" fontId="89" fillId="0" borderId="39" xfId="55" applyNumberFormat="1" applyFont="1" applyBorder="1" applyAlignment="1">
      <alignment horizontal="center" vertical="center"/>
    </xf>
    <xf numFmtId="172" fontId="89" fillId="0" borderId="188" xfId="55" applyNumberFormat="1" applyFont="1" applyBorder="1" applyAlignment="1">
      <alignment horizontal="center" vertical="center"/>
    </xf>
    <xf numFmtId="172" fontId="89" fillId="0" borderId="180" xfId="55" applyNumberFormat="1" applyFont="1" applyBorder="1" applyAlignment="1">
      <alignment horizontal="center" vertical="center"/>
    </xf>
    <xf numFmtId="172" fontId="89" fillId="0" borderId="182" xfId="55" applyNumberFormat="1" applyFont="1" applyBorder="1" applyAlignment="1">
      <alignment horizontal="center" vertical="center"/>
    </xf>
    <xf numFmtId="172" fontId="89" fillId="0" borderId="186" xfId="55" applyNumberFormat="1" applyFont="1" applyBorder="1" applyAlignment="1">
      <alignment horizontal="center" vertical="center"/>
    </xf>
    <xf numFmtId="172" fontId="89" fillId="0" borderId="179" xfId="55" applyNumberFormat="1" applyFont="1" applyBorder="1" applyAlignment="1">
      <alignment horizontal="center" vertical="center"/>
    </xf>
    <xf numFmtId="172" fontId="89" fillId="0" borderId="183" xfId="55" applyNumberFormat="1" applyFont="1" applyBorder="1" applyAlignment="1">
      <alignment horizontal="center" vertical="center"/>
    </xf>
    <xf numFmtId="9" fontId="89" fillId="0" borderId="181" xfId="56" applyFont="1" applyBorder="1" applyAlignment="1">
      <alignment horizontal="center" vertical="center"/>
    </xf>
    <xf numFmtId="0" fontId="89" fillId="0" borderId="45" xfId="55" applyFont="1" applyBorder="1" applyAlignment="1">
      <alignment horizontal="left" vertical="center"/>
    </xf>
    <xf numFmtId="3" fontId="89" fillId="0" borderId="45" xfId="55" applyNumberFormat="1" applyFont="1" applyBorder="1" applyAlignment="1">
      <alignment horizontal="center" vertical="center"/>
    </xf>
    <xf numFmtId="0" fontId="48" fillId="0" borderId="72" xfId="55" applyFont="1" applyBorder="1" applyAlignment="1">
      <alignment horizontal="center" vertical="center"/>
    </xf>
    <xf numFmtId="0" fontId="48" fillId="0" borderId="46" xfId="55" applyFont="1" applyBorder="1" applyAlignment="1">
      <alignment horizontal="center" vertical="center"/>
    </xf>
    <xf numFmtId="1" fontId="89" fillId="0" borderId="153" xfId="55" applyNumberFormat="1" applyFont="1" applyBorder="1" applyAlignment="1">
      <alignment horizontal="center" vertical="center"/>
    </xf>
    <xf numFmtId="1" fontId="89" fillId="0" borderId="110" xfId="55" applyNumberFormat="1" applyFont="1" applyBorder="1" applyAlignment="1">
      <alignment horizontal="center" vertical="center"/>
    </xf>
    <xf numFmtId="1" fontId="89" fillId="0" borderId="68" xfId="55" applyNumberFormat="1" applyFont="1" applyBorder="1" applyAlignment="1">
      <alignment horizontal="center" vertical="center"/>
    </xf>
    <xf numFmtId="1" fontId="89" fillId="26" borderId="47" xfId="55" applyNumberFormat="1" applyFont="1" applyFill="1" applyBorder="1" applyAlignment="1">
      <alignment horizontal="center" vertical="center"/>
    </xf>
    <xf numFmtId="1" fontId="89" fillId="35" borderId="66" xfId="55" applyNumberFormat="1" applyFont="1" applyFill="1" applyBorder="1" applyAlignment="1">
      <alignment horizontal="center" vertical="center"/>
    </xf>
    <xf numFmtId="1" fontId="89" fillId="35" borderId="67" xfId="55" applyNumberFormat="1" applyFont="1" applyFill="1" applyBorder="1" applyAlignment="1">
      <alignment horizontal="center" vertical="center"/>
    </xf>
    <xf numFmtId="1" fontId="89" fillId="0" borderId="67" xfId="55" applyNumberFormat="1" applyFont="1" applyBorder="1" applyAlignment="1">
      <alignment horizontal="center" vertical="center"/>
    </xf>
    <xf numFmtId="1" fontId="89" fillId="0" borderId="66" xfId="55" applyNumberFormat="1" applyFont="1" applyBorder="1" applyAlignment="1">
      <alignment horizontal="center" vertical="center"/>
    </xf>
    <xf numFmtId="1" fontId="89" fillId="0" borderId="72" xfId="55" applyNumberFormat="1" applyFont="1" applyBorder="1" applyAlignment="1">
      <alignment horizontal="center" vertical="center"/>
    </xf>
    <xf numFmtId="1" fontId="89" fillId="0" borderId="151" xfId="55" applyNumberFormat="1" applyFont="1" applyBorder="1" applyAlignment="1">
      <alignment horizontal="center" vertical="center"/>
    </xf>
    <xf numFmtId="1" fontId="89" fillId="10" borderId="47" xfId="55" applyNumberFormat="1" applyFont="1" applyFill="1" applyBorder="1" applyAlignment="1">
      <alignment horizontal="center" vertical="center"/>
    </xf>
    <xf numFmtId="1" fontId="89" fillId="35" borderId="47" xfId="55" applyNumberFormat="1" applyFont="1" applyFill="1" applyBorder="1" applyAlignment="1">
      <alignment horizontal="center" vertical="center"/>
    </xf>
    <xf numFmtId="1" fontId="89" fillId="0" borderId="145" xfId="55" applyNumberFormat="1" applyFont="1" applyBorder="1" applyAlignment="1">
      <alignment horizontal="center" vertical="center"/>
    </xf>
    <xf numFmtId="172" fontId="89" fillId="0" borderId="151" xfId="55" applyNumberFormat="1" applyFont="1" applyBorder="1" applyAlignment="1">
      <alignment horizontal="center" vertical="center"/>
    </xf>
    <xf numFmtId="172" fontId="89" fillId="0" borderId="111" xfId="55" applyNumberFormat="1" applyFont="1" applyBorder="1" applyAlignment="1">
      <alignment horizontal="center" vertical="center"/>
    </xf>
    <xf numFmtId="172" fontId="89" fillId="0" borderId="152" xfId="55" applyNumberFormat="1" applyFont="1" applyBorder="1" applyAlignment="1">
      <alignment horizontal="center" vertical="center"/>
    </xf>
    <xf numFmtId="172" fontId="89" fillId="0" borderId="153" xfId="55" applyNumberFormat="1" applyFont="1" applyBorder="1" applyAlignment="1">
      <alignment horizontal="center" vertical="center"/>
    </xf>
    <xf numFmtId="172" fontId="89" fillId="0" borderId="45" xfId="55" applyNumberFormat="1" applyFont="1" applyBorder="1" applyAlignment="1">
      <alignment horizontal="center" vertical="center"/>
    </xf>
    <xf numFmtId="172" fontId="89" fillId="0" borderId="67" xfId="55" applyNumberFormat="1" applyFont="1" applyBorder="1" applyAlignment="1">
      <alignment horizontal="center" vertical="center"/>
    </xf>
    <xf numFmtId="172" fontId="89" fillId="0" borderId="71" xfId="55" applyNumberFormat="1" applyFont="1" applyBorder="1" applyAlignment="1">
      <alignment horizontal="center" vertical="center"/>
    </xf>
    <xf numFmtId="172" fontId="89" fillId="0" borderId="68" xfId="55" applyNumberFormat="1" applyFont="1" applyBorder="1" applyAlignment="1">
      <alignment horizontal="center" vertical="center"/>
    </xf>
    <xf numFmtId="1" fontId="89" fillId="0" borderId="0" xfId="55" applyNumberFormat="1" applyFont="1" applyAlignment="1">
      <alignment horizontal="center" vertical="center"/>
    </xf>
    <xf numFmtId="0" fontId="89" fillId="0" borderId="46" xfId="55" applyFont="1" applyBorder="1" applyAlignment="1">
      <alignment horizontal="left" vertical="center"/>
    </xf>
    <xf numFmtId="3" fontId="89" fillId="0" borderId="46" xfId="55" applyNumberFormat="1" applyFont="1" applyBorder="1" applyAlignment="1">
      <alignment horizontal="center" vertical="center"/>
    </xf>
    <xf numFmtId="172" fontId="89" fillId="0" borderId="46" xfId="55" applyNumberFormat="1" applyFont="1" applyBorder="1" applyAlignment="1">
      <alignment horizontal="center" vertical="center"/>
    </xf>
    <xf numFmtId="9" fontId="89" fillId="0" borderId="46" xfId="56" applyFont="1" applyBorder="1" applyAlignment="1">
      <alignment horizontal="center" vertical="center"/>
    </xf>
    <xf numFmtId="3" fontId="48" fillId="29" borderId="45" xfId="55" applyNumberFormat="1" applyFont="1" applyFill="1" applyBorder="1" applyAlignment="1">
      <alignment horizontal="center" vertical="center"/>
    </xf>
    <xf numFmtId="170" fontId="89" fillId="0" borderId="145" xfId="55" applyNumberFormat="1" applyFont="1" applyBorder="1" applyAlignment="1">
      <alignment horizontal="center" vertical="center"/>
    </xf>
    <xf numFmtId="172" fontId="89" fillId="0" borderId="159" xfId="55" applyNumberFormat="1" applyFont="1" applyBorder="1" applyAlignment="1">
      <alignment horizontal="center" vertical="center"/>
    </xf>
    <xf numFmtId="181" fontId="95" fillId="64" borderId="202" xfId="55" applyNumberFormat="1" applyFont="1" applyFill="1" applyBorder="1" applyAlignment="1">
      <alignment horizontal="left" vertical="center"/>
    </xf>
    <xf numFmtId="3" fontId="95" fillId="64" borderId="202" xfId="55" applyNumberFormat="1" applyFont="1" applyFill="1" applyBorder="1" applyAlignment="1">
      <alignment horizontal="center" vertical="center"/>
    </xf>
    <xf numFmtId="0" fontId="48" fillId="0" borderId="193" xfId="55" applyFont="1" applyBorder="1" applyAlignment="1">
      <alignment horizontal="center" vertical="center"/>
    </xf>
    <xf numFmtId="0" fontId="48" fillId="0" borderId="89" xfId="55" applyFont="1" applyBorder="1" applyAlignment="1">
      <alignment horizontal="center" vertical="center"/>
    </xf>
    <xf numFmtId="170" fontId="48" fillId="0" borderId="202" xfId="55" applyNumberFormat="1" applyFont="1" applyBorder="1" applyAlignment="1">
      <alignment horizontal="center" vertical="center"/>
    </xf>
    <xf numFmtId="1" fontId="89" fillId="0" borderId="56" xfId="55" applyNumberFormat="1" applyFont="1" applyBorder="1" applyAlignment="1">
      <alignment horizontal="center" vertical="center"/>
    </xf>
    <xf numFmtId="179" fontId="89" fillId="0" borderId="190" xfId="55" applyNumberFormat="1" applyFont="1" applyBorder="1" applyAlignment="1">
      <alignment horizontal="center" vertical="center"/>
    </xf>
    <xf numFmtId="179" fontId="89" fillId="0" borderId="191" xfId="55" applyNumberFormat="1" applyFont="1" applyBorder="1" applyAlignment="1">
      <alignment horizontal="center" vertical="center"/>
    </xf>
    <xf numFmtId="179" fontId="89" fillId="0" borderId="193" xfId="55" applyNumberFormat="1" applyFont="1" applyBorder="1" applyAlignment="1">
      <alignment horizontal="center" vertical="center"/>
    </xf>
    <xf numFmtId="179" fontId="89" fillId="0" borderId="192" xfId="55" applyNumberFormat="1" applyFont="1" applyBorder="1" applyAlignment="1">
      <alignment horizontal="center" vertical="center"/>
    </xf>
    <xf numFmtId="1" fontId="89" fillId="0" borderId="185" xfId="55" applyNumberFormat="1" applyFont="1" applyBorder="1" applyAlignment="1">
      <alignment horizontal="center" vertical="center"/>
    </xf>
    <xf numFmtId="172" fontId="89" fillId="0" borderId="50" xfId="55" applyNumberFormat="1" applyFont="1" applyBorder="1" applyAlignment="1">
      <alignment horizontal="center" vertical="center"/>
    </xf>
    <xf numFmtId="172" fontId="89" fillId="0" borderId="90" xfId="55" applyNumberFormat="1" applyFont="1" applyBorder="1" applyAlignment="1">
      <alignment horizontal="center" vertical="center"/>
    </xf>
    <xf numFmtId="172" fontId="89" fillId="0" borderId="51" xfId="55" applyNumberFormat="1" applyFont="1" applyBorder="1" applyAlignment="1">
      <alignment horizontal="center" vertical="center"/>
    </xf>
    <xf numFmtId="172" fontId="89" fillId="0" borderId="155" xfId="55" applyNumberFormat="1" applyFont="1" applyBorder="1" applyAlignment="1">
      <alignment horizontal="center" vertical="center"/>
    </xf>
    <xf numFmtId="172" fontId="89" fillId="0" borderId="190" xfId="55" applyNumberFormat="1" applyFont="1" applyBorder="1" applyAlignment="1">
      <alignment horizontal="center" vertical="center"/>
    </xf>
    <xf numFmtId="172" fontId="89" fillId="0" borderId="203" xfId="55" applyNumberFormat="1" applyFont="1" applyBorder="1" applyAlignment="1">
      <alignment horizontal="center" vertical="center"/>
    </xf>
    <xf numFmtId="172" fontId="89" fillId="0" borderId="193" xfId="55" applyNumberFormat="1" applyFont="1" applyBorder="1" applyAlignment="1">
      <alignment horizontal="center" vertical="center"/>
    </xf>
    <xf numFmtId="172" fontId="89" fillId="0" borderId="191" xfId="55" applyNumberFormat="1" applyFont="1" applyBorder="1" applyAlignment="1">
      <alignment horizontal="center" vertical="center"/>
    </xf>
    <xf numFmtId="172" fontId="89" fillId="0" borderId="192" xfId="55" applyNumberFormat="1" applyFont="1" applyBorder="1" applyAlignment="1">
      <alignment horizontal="center" vertical="center"/>
    </xf>
    <xf numFmtId="9" fontId="89" fillId="0" borderId="190" xfId="56" applyFont="1" applyBorder="1" applyAlignment="1">
      <alignment horizontal="center" vertical="center"/>
    </xf>
    <xf numFmtId="172" fontId="89" fillId="0" borderId="66" xfId="55" applyNumberFormat="1" applyFont="1" applyBorder="1" applyAlignment="1">
      <alignment horizontal="center" vertical="center"/>
    </xf>
    <xf numFmtId="0" fontId="58" fillId="2" borderId="9" xfId="51" applyFont="1" applyFill="1" applyBorder="1" applyAlignment="1">
      <alignment horizontal="center" vertical="center" wrapText="1"/>
    </xf>
    <xf numFmtId="49" fontId="58" fillId="2" borderId="9" xfId="51" applyNumberFormat="1" applyFont="1" applyFill="1" applyBorder="1" applyAlignment="1">
      <alignment horizontal="center" vertical="center" wrapText="1"/>
    </xf>
    <xf numFmtId="171" fontId="59" fillId="17" borderId="9" xfId="50" applyNumberFormat="1" applyFont="1" applyFill="1" applyBorder="1" applyAlignment="1">
      <alignment horizontal="center" vertical="center"/>
    </xf>
    <xf numFmtId="171" fontId="59" fillId="17" borderId="14" xfId="50" applyNumberFormat="1" applyFont="1" applyFill="1" applyBorder="1" applyAlignment="1">
      <alignment horizontal="center" vertical="center"/>
    </xf>
    <xf numFmtId="14" fontId="56" fillId="17" borderId="9" xfId="50" applyNumberFormat="1" applyFont="1" applyFill="1" applyBorder="1" applyAlignment="1">
      <alignment horizontal="center" vertical="center"/>
    </xf>
    <xf numFmtId="0" fontId="56" fillId="17" borderId="9" xfId="50" applyFont="1" applyFill="1" applyBorder="1" applyAlignment="1">
      <alignment horizontal="center" vertical="center" wrapText="1"/>
    </xf>
    <xf numFmtId="0" fontId="56" fillId="17" borderId="9" xfId="50" applyFont="1" applyFill="1" applyBorder="1" applyAlignment="1">
      <alignment horizontal="center" vertical="center"/>
    </xf>
    <xf numFmtId="0" fontId="78" fillId="20" borderId="9" xfId="50" applyFont="1" applyFill="1" applyBorder="1" applyAlignment="1">
      <alignment vertical="center" wrapText="1"/>
    </xf>
    <xf numFmtId="0" fontId="59" fillId="17" borderId="9" xfId="50" applyFont="1" applyFill="1" applyBorder="1" applyAlignment="1">
      <alignment vertical="center"/>
    </xf>
    <xf numFmtId="174" fontId="71" fillId="2" borderId="9" xfId="53" applyNumberFormat="1" applyFont="1" applyFill="1" applyBorder="1" applyAlignment="1">
      <alignment vertical="center" wrapText="1"/>
    </xf>
    <xf numFmtId="0" fontId="37" fillId="0" borderId="0" xfId="50" applyFont="1" applyAlignment="1">
      <alignment vertical="center" wrapText="1"/>
    </xf>
    <xf numFmtId="0" fontId="72" fillId="0" borderId="0" xfId="50" applyFont="1" applyAlignment="1">
      <alignment vertical="center" wrapText="1"/>
    </xf>
    <xf numFmtId="14" fontId="0" fillId="17" borderId="9" xfId="0" applyNumberFormat="1" applyFill="1" applyBorder="1" applyAlignment="1">
      <alignment horizontal="center" vertical="center"/>
    </xf>
    <xf numFmtId="0" fontId="0" fillId="17" borderId="15" xfId="0" applyFill="1" applyBorder="1" applyAlignment="1">
      <alignment horizontal="center" vertical="center" wrapText="1"/>
    </xf>
    <xf numFmtId="14" fontId="0" fillId="17" borderId="15" xfId="0" applyNumberFormat="1" applyFill="1" applyBorder="1" applyAlignment="1">
      <alignment horizontal="center" vertical="center"/>
    </xf>
    <xf numFmtId="0" fontId="0" fillId="17" borderId="15" xfId="0" applyFill="1" applyBorder="1" applyAlignment="1">
      <alignment horizontal="center" vertical="center"/>
    </xf>
    <xf numFmtId="0" fontId="56" fillId="67" borderId="9" xfId="0" applyFont="1" applyFill="1" applyBorder="1" applyAlignment="1">
      <alignment horizontal="center" vertical="center"/>
    </xf>
    <xf numFmtId="0" fontId="56" fillId="67" borderId="15" xfId="0" applyFont="1" applyFill="1" applyBorder="1" applyAlignment="1">
      <alignment horizontal="center" vertical="center"/>
    </xf>
    <xf numFmtId="14" fontId="56" fillId="67" borderId="15" xfId="0" applyNumberFormat="1" applyFont="1" applyFill="1" applyBorder="1" applyAlignment="1">
      <alignment horizontal="center" vertical="center"/>
    </xf>
    <xf numFmtId="15" fontId="48" fillId="0" borderId="55" xfId="55" applyNumberFormat="1" applyFont="1" applyBorder="1" applyAlignment="1">
      <alignment horizontal="center" vertical="center" wrapText="1"/>
    </xf>
    <xf numFmtId="0" fontId="89" fillId="0" borderId="1" xfId="55" applyFont="1" applyBorder="1" applyAlignment="1">
      <alignment horizontal="center" vertical="center"/>
    </xf>
    <xf numFmtId="0" fontId="89" fillId="0" borderId="29" xfId="55" applyFont="1" applyBorder="1" applyAlignment="1">
      <alignment horizontal="center" vertical="center"/>
    </xf>
    <xf numFmtId="170" fontId="89" fillId="29" borderId="46" xfId="55" applyNumberFormat="1" applyFont="1" applyFill="1" applyBorder="1" applyAlignment="1">
      <alignment horizontal="center" vertical="center" wrapText="1"/>
    </xf>
    <xf numFmtId="170" fontId="89" fillId="32" borderId="45" xfId="55" applyNumberFormat="1" applyFont="1" applyFill="1" applyBorder="1" applyAlignment="1">
      <alignment horizontal="left" vertical="center"/>
    </xf>
    <xf numFmtId="0" fontId="89" fillId="38" borderId="45" xfId="55" applyFont="1" applyFill="1" applyBorder="1" applyAlignment="1">
      <alignment horizontal="left" vertical="center"/>
    </xf>
    <xf numFmtId="170" fontId="89" fillId="39" borderId="45" xfId="55" applyNumberFormat="1" applyFont="1" applyFill="1" applyBorder="1" applyAlignment="1">
      <alignment horizontal="left" vertical="center" wrapText="1"/>
    </xf>
    <xf numFmtId="170" fontId="89" fillId="32" borderId="145" xfId="55" applyNumberFormat="1" applyFont="1" applyFill="1" applyBorder="1" applyAlignment="1">
      <alignment horizontal="left" vertical="center"/>
    </xf>
    <xf numFmtId="170" fontId="89" fillId="5" borderId="45" xfId="55" applyNumberFormat="1" applyFont="1" applyFill="1" applyBorder="1" applyAlignment="1">
      <alignment horizontal="left" vertical="center"/>
    </xf>
    <xf numFmtId="170" fontId="89" fillId="0" borderId="49" xfId="55" applyNumberFormat="1" applyFont="1" applyBorder="1" applyAlignment="1">
      <alignment horizontal="left" vertical="center"/>
    </xf>
    <xf numFmtId="16" fontId="48" fillId="0" borderId="26" xfId="55" applyNumberFormat="1" applyFont="1" applyBorder="1" applyAlignment="1">
      <alignment horizontal="center" vertical="center"/>
    </xf>
    <xf numFmtId="15" fontId="48" fillId="0" borderId="26" xfId="55" applyNumberFormat="1" applyFont="1" applyBorder="1" applyAlignment="1">
      <alignment horizontal="center" vertical="center"/>
    </xf>
    <xf numFmtId="170" fontId="48" fillId="0" borderId="89" xfId="55" applyNumberFormat="1" applyFont="1" applyBorder="1" applyAlignment="1">
      <alignment horizontal="center" vertical="center"/>
    </xf>
    <xf numFmtId="179" fontId="89" fillId="0" borderId="26" xfId="55" applyNumberFormat="1" applyFont="1" applyBorder="1" applyAlignment="1">
      <alignment horizontal="center" vertical="center"/>
    </xf>
    <xf numFmtId="179" fontId="89" fillId="0" borderId="184" xfId="55" applyNumberFormat="1" applyFont="1" applyBorder="1" applyAlignment="1">
      <alignment horizontal="center" vertical="center"/>
    </xf>
    <xf numFmtId="179" fontId="89" fillId="0" borderId="89" xfId="55" applyNumberFormat="1" applyFont="1" applyBorder="1" applyAlignment="1">
      <alignment horizontal="center" vertical="center"/>
    </xf>
    <xf numFmtId="9" fontId="48" fillId="0" borderId="26" xfId="55" applyNumberFormat="1" applyFont="1" applyBorder="1" applyAlignment="1">
      <alignment horizontal="center" vertical="center"/>
    </xf>
    <xf numFmtId="0" fontId="93" fillId="0" borderId="0" xfId="55" applyFont="1" applyAlignment="1">
      <alignment horizontal="center" vertical="top"/>
    </xf>
    <xf numFmtId="0" fontId="89" fillId="0" borderId="118" xfId="55" applyFont="1" applyBorder="1" applyAlignment="1">
      <alignment horizontal="center" vertical="top"/>
    </xf>
    <xf numFmtId="0" fontId="89" fillId="0" borderId="65" xfId="55" applyFont="1" applyBorder="1" applyAlignment="1">
      <alignment horizontal="center" vertical="top"/>
    </xf>
    <xf numFmtId="0" fontId="89" fillId="0" borderId="60" xfId="55" applyFont="1" applyBorder="1" applyAlignment="1">
      <alignment horizontal="center" vertical="top"/>
    </xf>
    <xf numFmtId="0" fontId="89" fillId="0" borderId="50" xfId="55" applyFont="1" applyBorder="1" applyAlignment="1">
      <alignment horizontal="center" vertical="top"/>
    </xf>
    <xf numFmtId="0" fontId="89" fillId="0" borderId="51" xfId="55" applyFont="1" applyBorder="1" applyAlignment="1">
      <alignment horizontal="center" vertical="top"/>
    </xf>
    <xf numFmtId="0" fontId="89" fillId="0" borderId="56" xfId="55" applyFont="1" applyBorder="1" applyAlignment="1">
      <alignment horizontal="center" vertical="top"/>
    </xf>
    <xf numFmtId="0" fontId="89" fillId="0" borderId="89" xfId="55" applyFont="1" applyBorder="1" applyAlignment="1">
      <alignment horizontal="center" vertical="top"/>
    </xf>
    <xf numFmtId="0" fontId="89" fillId="45" borderId="87" xfId="55" applyFont="1" applyFill="1" applyBorder="1" applyAlignment="1">
      <alignment horizontal="center" vertical="top" wrapText="1"/>
    </xf>
    <xf numFmtId="0" fontId="89" fillId="19" borderId="87" xfId="55" applyFont="1" applyFill="1" applyBorder="1" applyAlignment="1">
      <alignment horizontal="center" vertical="top" wrapText="1"/>
    </xf>
    <xf numFmtId="0" fontId="89" fillId="19" borderId="60" xfId="55" applyFont="1" applyFill="1" applyBorder="1" applyAlignment="1">
      <alignment horizontal="center" vertical="top" wrapText="1"/>
    </xf>
    <xf numFmtId="0" fontId="89" fillId="46" borderId="87" xfId="55" applyFont="1" applyFill="1" applyBorder="1" applyAlignment="1">
      <alignment horizontal="center" vertical="top" wrapText="1"/>
    </xf>
    <xf numFmtId="0" fontId="89" fillId="18" borderId="33" xfId="55" applyFont="1" applyFill="1" applyBorder="1" applyAlignment="1">
      <alignment horizontal="center" vertical="top" wrapText="1"/>
    </xf>
    <xf numFmtId="0" fontId="89" fillId="18" borderId="60" xfId="55" applyFont="1" applyFill="1" applyBorder="1" applyAlignment="1">
      <alignment horizontal="center" vertical="top" wrapText="1"/>
    </xf>
    <xf numFmtId="0" fontId="89" fillId="0" borderId="50" xfId="55" applyFont="1" applyBorder="1" applyAlignment="1">
      <alignment horizontal="center" vertical="top" wrapText="1"/>
    </xf>
    <xf numFmtId="0" fontId="89" fillId="0" borderId="56" xfId="55" applyFont="1" applyBorder="1" applyAlignment="1">
      <alignment horizontal="center" vertical="top" wrapText="1"/>
    </xf>
    <xf numFmtId="0" fontId="89" fillId="0" borderId="60" xfId="55" applyFont="1" applyBorder="1" applyAlignment="1">
      <alignment horizontal="center" vertical="top" wrapText="1"/>
    </xf>
    <xf numFmtId="170" fontId="89" fillId="0" borderId="50" xfId="55" applyNumberFormat="1" applyFont="1" applyBorder="1" applyAlignment="1">
      <alignment horizontal="center" vertical="top"/>
    </xf>
    <xf numFmtId="9" fontId="89" fillId="0" borderId="56" xfId="55" applyNumberFormat="1" applyFont="1" applyBorder="1" applyAlignment="1">
      <alignment horizontal="center" vertical="top"/>
    </xf>
    <xf numFmtId="170" fontId="89" fillId="0" borderId="103" xfId="55" applyNumberFormat="1" applyFont="1" applyBorder="1" applyAlignment="1">
      <alignment horizontal="center" vertical="top" wrapText="1"/>
    </xf>
    <xf numFmtId="170" fontId="89" fillId="39" borderId="50" xfId="55" applyNumberFormat="1" applyFont="1" applyFill="1" applyBorder="1" applyAlignment="1">
      <alignment horizontal="center" vertical="top"/>
    </xf>
    <xf numFmtId="9" fontId="89" fillId="39" borderId="52" xfId="55" applyNumberFormat="1" applyFont="1" applyFill="1" applyBorder="1" applyAlignment="1">
      <alignment horizontal="center" vertical="top"/>
    </xf>
    <xf numFmtId="0" fontId="89" fillId="39" borderId="50" xfId="55" applyFont="1" applyFill="1" applyBorder="1" applyAlignment="1">
      <alignment horizontal="center" vertical="top" wrapText="1"/>
    </xf>
    <xf numFmtId="0" fontId="89" fillId="18" borderId="50" xfId="55" applyFont="1" applyFill="1" applyBorder="1" applyAlignment="1">
      <alignment horizontal="center" vertical="top" wrapText="1"/>
    </xf>
    <xf numFmtId="9" fontId="89" fillId="18" borderId="52" xfId="55" applyNumberFormat="1" applyFont="1" applyFill="1" applyBorder="1" applyAlignment="1">
      <alignment horizontal="center" vertical="top"/>
    </xf>
    <xf numFmtId="170" fontId="89" fillId="18" borderId="154" xfId="55" applyNumberFormat="1" applyFont="1" applyFill="1" applyBorder="1" applyAlignment="1">
      <alignment horizontal="center" vertical="top"/>
    </xf>
    <xf numFmtId="9" fontId="89" fillId="18" borderId="51" xfId="55" applyNumberFormat="1" applyFont="1" applyFill="1" applyBorder="1" applyAlignment="1">
      <alignment horizontal="center" vertical="top"/>
    </xf>
    <xf numFmtId="170" fontId="89" fillId="18" borderId="155" xfId="55" applyNumberFormat="1" applyFont="1" applyFill="1" applyBorder="1" applyAlignment="1">
      <alignment horizontal="center" vertical="top"/>
    </xf>
    <xf numFmtId="170" fontId="89" fillId="18" borderId="56" xfId="55" applyNumberFormat="1" applyFont="1" applyFill="1" applyBorder="1" applyAlignment="1">
      <alignment horizontal="center" vertical="top"/>
    </xf>
    <xf numFmtId="9" fontId="89" fillId="39" borderId="51" xfId="55" applyNumberFormat="1" applyFont="1" applyFill="1" applyBorder="1" applyAlignment="1">
      <alignment horizontal="center" vertical="top"/>
    </xf>
    <xf numFmtId="170" fontId="89" fillId="39" borderId="52" xfId="55" applyNumberFormat="1" applyFont="1" applyFill="1" applyBorder="1" applyAlignment="1">
      <alignment horizontal="center" vertical="top"/>
    </xf>
    <xf numFmtId="170" fontId="89" fillId="39" borderId="154" xfId="55" applyNumberFormat="1" applyFont="1" applyFill="1" applyBorder="1" applyAlignment="1">
      <alignment horizontal="center" vertical="top"/>
    </xf>
    <xf numFmtId="170" fontId="89" fillId="39" borderId="155" xfId="55" applyNumberFormat="1" applyFont="1" applyFill="1" applyBorder="1" applyAlignment="1">
      <alignment horizontal="center" vertical="top"/>
    </xf>
    <xf numFmtId="170" fontId="89" fillId="47" borderId="154" xfId="55" applyNumberFormat="1" applyFont="1" applyFill="1" applyBorder="1" applyAlignment="1">
      <alignment horizontal="center" vertical="top"/>
    </xf>
    <xf numFmtId="9" fontId="89" fillId="47" borderId="51" xfId="55" applyNumberFormat="1" applyFont="1" applyFill="1" applyBorder="1" applyAlignment="1">
      <alignment horizontal="center" vertical="top"/>
    </xf>
    <xf numFmtId="170" fontId="89" fillId="47" borderId="155" xfId="55" applyNumberFormat="1" applyFont="1" applyFill="1" applyBorder="1" applyAlignment="1">
      <alignment horizontal="center" vertical="top"/>
    </xf>
    <xf numFmtId="170" fontId="89" fillId="18" borderId="50" xfId="55" applyNumberFormat="1" applyFont="1" applyFill="1" applyBorder="1" applyAlignment="1">
      <alignment horizontal="center" vertical="top"/>
    </xf>
    <xf numFmtId="170" fontId="89" fillId="18" borderId="52" xfId="55" applyNumberFormat="1" applyFont="1" applyFill="1" applyBorder="1" applyAlignment="1">
      <alignment horizontal="center" vertical="top"/>
    </xf>
    <xf numFmtId="170" fontId="89" fillId="40" borderId="92" xfId="55" applyNumberFormat="1" applyFont="1" applyFill="1" applyBorder="1" applyAlignment="1">
      <alignment horizontal="center" vertical="top" wrapText="1"/>
    </xf>
    <xf numFmtId="170" fontId="89" fillId="40" borderId="93" xfId="55" applyNumberFormat="1" applyFont="1" applyFill="1" applyBorder="1" applyAlignment="1">
      <alignment horizontal="center" vertical="top" wrapText="1"/>
    </xf>
    <xf numFmtId="170" fontId="89" fillId="29" borderId="92" xfId="55" applyNumberFormat="1" applyFont="1" applyFill="1" applyBorder="1" applyAlignment="1">
      <alignment horizontal="center" vertical="top" wrapText="1"/>
    </xf>
    <xf numFmtId="170" fontId="89" fillId="29" borderId="93" xfId="55" applyNumberFormat="1" applyFont="1" applyFill="1" applyBorder="1" applyAlignment="1">
      <alignment horizontal="center" vertical="top" wrapText="1"/>
    </xf>
    <xf numFmtId="170" fontId="89" fillId="29" borderId="103" xfId="55" applyNumberFormat="1" applyFont="1" applyFill="1" applyBorder="1" applyAlignment="1">
      <alignment horizontal="center" vertical="top" wrapText="1"/>
    </xf>
    <xf numFmtId="170" fontId="89" fillId="34" borderId="92" xfId="55" applyNumberFormat="1" applyFont="1" applyFill="1" applyBorder="1" applyAlignment="1">
      <alignment horizontal="center" vertical="top" wrapText="1"/>
    </xf>
    <xf numFmtId="170" fontId="89" fillId="34" borderId="93" xfId="55" applyNumberFormat="1" applyFont="1" applyFill="1" applyBorder="1" applyAlignment="1">
      <alignment horizontal="center" vertical="top" wrapText="1"/>
    </xf>
    <xf numFmtId="170" fontId="89" fillId="34" borderId="103" xfId="55" applyNumberFormat="1" applyFont="1" applyFill="1" applyBorder="1" applyAlignment="1">
      <alignment horizontal="center" vertical="top" wrapText="1"/>
    </xf>
    <xf numFmtId="9" fontId="89" fillId="15" borderId="87" xfId="55" applyNumberFormat="1" applyFont="1" applyFill="1" applyBorder="1" applyAlignment="1">
      <alignment horizontal="center" vertical="top"/>
    </xf>
    <xf numFmtId="170" fontId="89" fillId="41" borderId="50" xfId="55" applyNumberFormat="1" applyFont="1" applyFill="1" applyBorder="1" applyAlignment="1">
      <alignment horizontal="center" vertical="top"/>
    </xf>
    <xf numFmtId="9" fontId="89" fillId="41" borderId="51" xfId="55" applyNumberFormat="1" applyFont="1" applyFill="1" applyBorder="1" applyAlignment="1">
      <alignment horizontal="center" vertical="top"/>
    </xf>
    <xf numFmtId="170" fontId="89" fillId="41" borderId="56" xfId="55" applyNumberFormat="1" applyFont="1" applyFill="1" applyBorder="1" applyAlignment="1">
      <alignment horizontal="center" vertical="top"/>
    </xf>
    <xf numFmtId="170" fontId="89" fillId="15" borderId="90" xfId="55" applyNumberFormat="1" applyFont="1" applyFill="1" applyBorder="1" applyAlignment="1">
      <alignment horizontal="center" vertical="top"/>
    </xf>
    <xf numFmtId="9" fontId="89" fillId="15" borderId="51" xfId="55" applyNumberFormat="1" applyFont="1" applyFill="1" applyBorder="1" applyAlignment="1">
      <alignment horizontal="center" vertical="top"/>
    </xf>
    <xf numFmtId="170" fontId="89" fillId="15" borderId="56" xfId="55" applyNumberFormat="1" applyFont="1" applyFill="1" applyBorder="1" applyAlignment="1">
      <alignment horizontal="center" vertical="top"/>
    </xf>
    <xf numFmtId="170" fontId="89" fillId="15" borderId="50" xfId="55" applyNumberFormat="1" applyFont="1" applyFill="1" applyBorder="1" applyAlignment="1">
      <alignment horizontal="center" vertical="top"/>
    </xf>
    <xf numFmtId="170" fontId="89" fillId="42" borderId="92" xfId="55" applyNumberFormat="1" applyFont="1" applyFill="1" applyBorder="1" applyAlignment="1">
      <alignment horizontal="center" vertical="top" wrapText="1"/>
    </xf>
    <xf numFmtId="170" fontId="89" fillId="42" borderId="34" xfId="55" applyNumberFormat="1" applyFont="1" applyFill="1" applyBorder="1" applyAlignment="1">
      <alignment horizontal="center" vertical="top" wrapText="1"/>
    </xf>
    <xf numFmtId="170" fontId="89" fillId="42" borderId="93" xfId="55" applyNumberFormat="1" applyFont="1" applyFill="1" applyBorder="1" applyAlignment="1">
      <alignment horizontal="center" vertical="top" wrapText="1"/>
    </xf>
    <xf numFmtId="170" fontId="89" fillId="43" borderId="50" xfId="55" applyNumberFormat="1" applyFont="1" applyFill="1" applyBorder="1" applyAlignment="1">
      <alignment horizontal="center" vertical="top"/>
    </xf>
    <xf numFmtId="9" fontId="89" fillId="43" borderId="51" xfId="55" applyNumberFormat="1" applyFont="1" applyFill="1" applyBorder="1" applyAlignment="1">
      <alignment horizontal="center" vertical="top"/>
    </xf>
    <xf numFmtId="170" fontId="89" fillId="43" borderId="56" xfId="55" applyNumberFormat="1" applyFont="1" applyFill="1" applyBorder="1" applyAlignment="1">
      <alignment horizontal="center" vertical="top"/>
    </xf>
    <xf numFmtId="170" fontId="89" fillId="43" borderId="90" xfId="55" applyNumberFormat="1" applyFont="1" applyFill="1" applyBorder="1" applyAlignment="1">
      <alignment horizontal="center" vertical="top"/>
    </xf>
    <xf numFmtId="170" fontId="89" fillId="43" borderId="92" xfId="55" applyNumberFormat="1" applyFont="1" applyFill="1" applyBorder="1" applyAlignment="1">
      <alignment horizontal="center" vertical="top" wrapText="1"/>
    </xf>
    <xf numFmtId="170" fontId="89" fillId="43" borderId="34" xfId="55" applyNumberFormat="1" applyFont="1" applyFill="1" applyBorder="1" applyAlignment="1">
      <alignment horizontal="center" vertical="top" wrapText="1"/>
    </xf>
    <xf numFmtId="170" fontId="89" fillId="43" borderId="93" xfId="55" applyNumberFormat="1" applyFont="1" applyFill="1" applyBorder="1" applyAlignment="1">
      <alignment horizontal="center" vertical="top" wrapText="1"/>
    </xf>
    <xf numFmtId="170" fontId="89" fillId="45" borderId="50" xfId="55" applyNumberFormat="1" applyFont="1" applyFill="1" applyBorder="1" applyAlignment="1">
      <alignment horizontal="center" vertical="top"/>
    </xf>
    <xf numFmtId="9" fontId="89" fillId="45" borderId="51" xfId="55" applyNumberFormat="1" applyFont="1" applyFill="1" applyBorder="1" applyAlignment="1">
      <alignment horizontal="center" vertical="top"/>
    </xf>
    <xf numFmtId="170" fontId="89" fillId="45" borderId="56" xfId="55" applyNumberFormat="1" applyFont="1" applyFill="1" applyBorder="1" applyAlignment="1">
      <alignment horizontal="center" vertical="top"/>
    </xf>
    <xf numFmtId="170" fontId="89" fillId="45" borderId="90" xfId="55" applyNumberFormat="1" applyFont="1" applyFill="1" applyBorder="1" applyAlignment="1">
      <alignment horizontal="center" vertical="top"/>
    </xf>
    <xf numFmtId="170" fontId="89" fillId="44" borderId="92" xfId="55" applyNumberFormat="1" applyFont="1" applyFill="1" applyBorder="1" applyAlignment="1">
      <alignment horizontal="center" vertical="top" wrapText="1"/>
    </xf>
    <xf numFmtId="170" fontId="89" fillId="44" borderId="34" xfId="55" applyNumberFormat="1" applyFont="1" applyFill="1" applyBorder="1" applyAlignment="1">
      <alignment horizontal="center" vertical="top" wrapText="1"/>
    </xf>
    <xf numFmtId="170" fontId="89" fillId="44" borderId="93" xfId="55" applyNumberFormat="1" applyFont="1" applyFill="1" applyBorder="1" applyAlignment="1">
      <alignment horizontal="center" vertical="top" wrapText="1"/>
    </xf>
    <xf numFmtId="170" fontId="89" fillId="32" borderId="92" xfId="55" applyNumberFormat="1" applyFont="1" applyFill="1" applyBorder="1" applyAlignment="1">
      <alignment horizontal="center" vertical="top" wrapText="1"/>
    </xf>
    <xf numFmtId="170" fontId="89" fillId="32" borderId="34" xfId="55" applyNumberFormat="1" applyFont="1" applyFill="1" applyBorder="1" applyAlignment="1">
      <alignment horizontal="center" vertical="top" wrapText="1"/>
    </xf>
    <xf numFmtId="170" fontId="89" fillId="32" borderId="93" xfId="55" applyNumberFormat="1" applyFont="1" applyFill="1" applyBorder="1" applyAlignment="1">
      <alignment horizontal="center" vertical="top" wrapText="1"/>
    </xf>
    <xf numFmtId="170" fontId="89" fillId="32" borderId="32" xfId="55" applyNumberFormat="1" applyFont="1" applyFill="1" applyBorder="1" applyAlignment="1">
      <alignment horizontal="center" vertical="top" wrapText="1"/>
    </xf>
    <xf numFmtId="170" fontId="89" fillId="5" borderId="92" xfId="55" applyNumberFormat="1" applyFont="1" applyFill="1" applyBorder="1" applyAlignment="1">
      <alignment horizontal="center" vertical="top"/>
    </xf>
    <xf numFmtId="9" fontId="89" fillId="5" borderId="93" xfId="55" applyNumberFormat="1" applyFont="1" applyFill="1" applyBorder="1" applyAlignment="1">
      <alignment horizontal="center" vertical="top"/>
    </xf>
    <xf numFmtId="170" fontId="89" fillId="5" borderId="93" xfId="55" applyNumberFormat="1" applyFont="1" applyFill="1" applyBorder="1" applyAlignment="1">
      <alignment horizontal="center" vertical="top" wrapText="1"/>
    </xf>
    <xf numFmtId="170" fontId="89" fillId="5" borderId="103" xfId="55" applyNumberFormat="1" applyFont="1" applyFill="1" applyBorder="1" applyAlignment="1">
      <alignment horizontal="center" vertical="top" wrapText="1"/>
    </xf>
    <xf numFmtId="170" fontId="89" fillId="33" borderId="92" xfId="55" applyNumberFormat="1" applyFont="1" applyFill="1" applyBorder="1" applyAlignment="1">
      <alignment horizontal="center" vertical="top" wrapText="1"/>
    </xf>
    <xf numFmtId="170" fontId="89" fillId="33" borderId="34" xfId="55" applyNumberFormat="1" applyFont="1" applyFill="1" applyBorder="1" applyAlignment="1">
      <alignment horizontal="center" vertical="top" wrapText="1"/>
    </xf>
    <xf numFmtId="170" fontId="89" fillId="33" borderId="93" xfId="55" applyNumberFormat="1" applyFont="1" applyFill="1" applyBorder="1" applyAlignment="1">
      <alignment horizontal="center" vertical="top" wrapText="1"/>
    </xf>
    <xf numFmtId="170" fontId="89" fillId="34" borderId="34" xfId="55" applyNumberFormat="1" applyFont="1" applyFill="1" applyBorder="1" applyAlignment="1">
      <alignment horizontal="center" vertical="top" wrapText="1"/>
    </xf>
    <xf numFmtId="170" fontId="89" fillId="35" borderId="92" xfId="55" applyNumberFormat="1" applyFont="1" applyFill="1" applyBorder="1" applyAlignment="1">
      <alignment horizontal="center" vertical="top" wrapText="1"/>
    </xf>
    <xf numFmtId="170" fontId="89" fillId="35" borderId="34" xfId="55" applyNumberFormat="1" applyFont="1" applyFill="1" applyBorder="1" applyAlignment="1">
      <alignment horizontal="center" vertical="top" wrapText="1"/>
    </xf>
    <xf numFmtId="170" fontId="89" fillId="35" borderId="93" xfId="55" applyNumberFormat="1" applyFont="1" applyFill="1" applyBorder="1" applyAlignment="1">
      <alignment horizontal="center" vertical="top" wrapText="1"/>
    </xf>
    <xf numFmtId="170" fontId="89" fillId="36" borderId="92" xfId="55" applyNumberFormat="1" applyFont="1" applyFill="1" applyBorder="1" applyAlignment="1">
      <alignment horizontal="center" vertical="top"/>
    </xf>
    <xf numFmtId="9" fontId="89" fillId="36" borderId="93" xfId="55" applyNumberFormat="1" applyFont="1" applyFill="1" applyBorder="1" applyAlignment="1">
      <alignment horizontal="center" vertical="top"/>
    </xf>
    <xf numFmtId="9" fontId="89" fillId="36" borderId="103" xfId="55" applyNumberFormat="1" applyFont="1" applyFill="1" applyBorder="1" applyAlignment="1">
      <alignment horizontal="center" vertical="top"/>
    </xf>
    <xf numFmtId="170" fontId="89" fillId="29" borderId="92" xfId="55" applyNumberFormat="1" applyFont="1" applyFill="1" applyBorder="1" applyAlignment="1">
      <alignment horizontal="center" vertical="top"/>
    </xf>
    <xf numFmtId="9" fontId="89" fillId="29" borderId="93" xfId="55" applyNumberFormat="1" applyFont="1" applyFill="1" applyBorder="1" applyAlignment="1">
      <alignment horizontal="center" vertical="top"/>
    </xf>
    <xf numFmtId="9" fontId="89" fillId="29" borderId="103" xfId="55" applyNumberFormat="1" applyFont="1" applyFill="1" applyBorder="1" applyAlignment="1">
      <alignment horizontal="center" vertical="top"/>
    </xf>
    <xf numFmtId="170" fontId="89" fillId="37" borderId="50" xfId="55" applyNumberFormat="1" applyFont="1" applyFill="1" applyBorder="1" applyAlignment="1">
      <alignment horizontal="center" vertical="top"/>
    </xf>
    <xf numFmtId="9" fontId="89" fillId="37" borderId="51" xfId="55" applyNumberFormat="1" applyFont="1" applyFill="1" applyBorder="1" applyAlignment="1">
      <alignment horizontal="center" vertical="top"/>
    </xf>
    <xf numFmtId="170" fontId="89" fillId="37" borderId="56" xfId="55" applyNumberFormat="1" applyFont="1" applyFill="1" applyBorder="1" applyAlignment="1">
      <alignment horizontal="center" vertical="top"/>
    </xf>
    <xf numFmtId="170" fontId="89" fillId="39" borderId="92" xfId="55" applyNumberFormat="1" applyFont="1" applyFill="1" applyBorder="1" applyAlignment="1">
      <alignment horizontal="center" vertical="top" wrapText="1"/>
    </xf>
    <xf numFmtId="170" fontId="89" fillId="39" borderId="93" xfId="55" applyNumberFormat="1" applyFont="1" applyFill="1" applyBorder="1" applyAlignment="1">
      <alignment horizontal="center" vertical="top" wrapText="1"/>
    </xf>
    <xf numFmtId="170" fontId="89" fillId="39" borderId="103" xfId="55" applyNumberFormat="1" applyFont="1" applyFill="1" applyBorder="1" applyAlignment="1">
      <alignment horizontal="center" vertical="top" wrapText="1"/>
    </xf>
    <xf numFmtId="170" fontId="89" fillId="38" borderId="50" xfId="55" applyNumberFormat="1" applyFont="1" applyFill="1" applyBorder="1" applyAlignment="1">
      <alignment horizontal="center" vertical="top"/>
    </xf>
    <xf numFmtId="9" fontId="89" fillId="38" borderId="51" xfId="55" applyNumberFormat="1" applyFont="1" applyFill="1" applyBorder="1" applyAlignment="1">
      <alignment horizontal="center" vertical="top"/>
    </xf>
    <xf numFmtId="170" fontId="89" fillId="38" borderId="56" xfId="55" applyNumberFormat="1" applyFont="1" applyFill="1" applyBorder="1" applyAlignment="1">
      <alignment horizontal="center" vertical="top"/>
    </xf>
    <xf numFmtId="170" fontId="89" fillId="38" borderId="118" xfId="55" applyNumberFormat="1" applyFont="1" applyFill="1" applyBorder="1" applyAlignment="1">
      <alignment horizontal="center" vertical="top"/>
    </xf>
    <xf numFmtId="9" fontId="89" fillId="38" borderId="57" xfId="55" applyNumberFormat="1" applyFont="1" applyFill="1" applyBorder="1" applyAlignment="1">
      <alignment horizontal="center" vertical="top"/>
    </xf>
    <xf numFmtId="170" fontId="89" fillId="38" borderId="156" xfId="55" applyNumberFormat="1" applyFont="1" applyFill="1" applyBorder="1" applyAlignment="1">
      <alignment horizontal="center" vertical="top"/>
    </xf>
    <xf numFmtId="170" fontId="89" fillId="32" borderId="103" xfId="55" applyNumberFormat="1" applyFont="1" applyFill="1" applyBorder="1" applyAlignment="1">
      <alignment horizontal="center" vertical="top" wrapText="1"/>
    </xf>
    <xf numFmtId="170" fontId="89" fillId="32" borderId="0" xfId="55" applyNumberFormat="1" applyFont="1" applyFill="1" applyAlignment="1">
      <alignment horizontal="center" vertical="top" wrapText="1"/>
    </xf>
    <xf numFmtId="9" fontId="89" fillId="35" borderId="92" xfId="56" applyFont="1" applyFill="1" applyBorder="1" applyAlignment="1">
      <alignment horizontal="center" vertical="top" wrapText="1"/>
    </xf>
    <xf numFmtId="0" fontId="89" fillId="0" borderId="0" xfId="55" applyFont="1" applyAlignment="1">
      <alignment horizontal="center" vertical="top"/>
    </xf>
    <xf numFmtId="170" fontId="89" fillId="35" borderId="0" xfId="55" applyNumberFormat="1" applyFont="1" applyFill="1" applyAlignment="1">
      <alignment horizontal="center" vertical="center" wrapText="1"/>
    </xf>
    <xf numFmtId="170" fontId="89" fillId="35" borderId="33" xfId="55" applyNumberFormat="1" applyFont="1" applyFill="1" applyBorder="1" applyAlignment="1">
      <alignment horizontal="center" vertical="top" wrapText="1"/>
    </xf>
    <xf numFmtId="9" fontId="21" fillId="0" borderId="9" xfId="1" applyFont="1" applyFill="1" applyBorder="1" applyAlignment="1">
      <alignment horizontal="center" vertical="center"/>
    </xf>
    <xf numFmtId="0" fontId="21" fillId="2" borderId="9" xfId="0" applyFont="1" applyFill="1" applyBorder="1" applyAlignment="1">
      <alignment horizontal="center" vertical="center"/>
    </xf>
    <xf numFmtId="0" fontId="22" fillId="3" borderId="48" xfId="0" applyFont="1" applyFill="1" applyBorder="1" applyAlignment="1">
      <alignment horizontal="center" vertical="center" wrapText="1"/>
    </xf>
    <xf numFmtId="0" fontId="22" fillId="0" borderId="114" xfId="0" applyFont="1" applyBorder="1" applyAlignment="1">
      <alignment horizontal="center" vertical="center" wrapText="1"/>
    </xf>
    <xf numFmtId="170" fontId="22" fillId="3" borderId="114" xfId="0" applyNumberFormat="1" applyFont="1" applyFill="1" applyBorder="1" applyAlignment="1">
      <alignment horizontal="center" vertical="center" wrapText="1"/>
    </xf>
    <xf numFmtId="170" fontId="22" fillId="3" borderId="112" xfId="0" applyNumberFormat="1" applyFont="1" applyFill="1" applyBorder="1" applyAlignment="1">
      <alignment horizontal="center" vertical="center" wrapText="1"/>
    </xf>
    <xf numFmtId="0" fontId="23" fillId="3" borderId="88" xfId="0" applyFont="1" applyFill="1" applyBorder="1" applyAlignment="1">
      <alignment horizontal="center" vertical="center" wrapText="1"/>
    </xf>
    <xf numFmtId="0" fontId="27" fillId="0" borderId="16" xfId="0" applyFont="1" applyBorder="1" applyAlignment="1">
      <alignment horizontal="center" vertical="center" wrapText="1"/>
    </xf>
    <xf numFmtId="0" fontId="27" fillId="0" borderId="17" xfId="0" applyFont="1" applyBorder="1" applyAlignment="1">
      <alignment horizontal="center" vertical="center"/>
    </xf>
    <xf numFmtId="0" fontId="48" fillId="0" borderId="9" xfId="0" applyFont="1" applyBorder="1" applyAlignment="1">
      <alignment horizontal="center" vertical="center" wrapText="1"/>
    </xf>
    <xf numFmtId="0" fontId="47" fillId="0" borderId="9" xfId="0" applyFont="1" applyBorder="1" applyAlignment="1">
      <alignment horizontal="center" vertical="center" wrapText="1"/>
    </xf>
    <xf numFmtId="170" fontId="89" fillId="11" borderId="118" xfId="55" applyNumberFormat="1" applyFont="1" applyFill="1" applyBorder="1" applyAlignment="1">
      <alignment horizontal="center" vertical="top"/>
    </xf>
    <xf numFmtId="9" fontId="89" fillId="11" borderId="57" xfId="55" applyNumberFormat="1" applyFont="1" applyFill="1" applyBorder="1" applyAlignment="1">
      <alignment horizontal="center" vertical="top"/>
    </xf>
    <xf numFmtId="170" fontId="89" fillId="11" borderId="156" xfId="55" applyNumberFormat="1" applyFont="1" applyFill="1" applyBorder="1" applyAlignment="1">
      <alignment horizontal="center" vertical="top"/>
    </xf>
    <xf numFmtId="0" fontId="0" fillId="0" borderId="0" xfId="0" applyAlignment="1">
      <alignment horizontal="center"/>
    </xf>
    <xf numFmtId="0" fontId="0" fillId="0" borderId="128" xfId="0" applyBorder="1" applyAlignment="1">
      <alignment horizontal="center" vertical="center"/>
    </xf>
    <xf numFmtId="9" fontId="0" fillId="0" borderId="128" xfId="0" applyNumberFormat="1" applyBorder="1" applyAlignment="1">
      <alignment horizontal="center" vertical="center"/>
    </xf>
    <xf numFmtId="2" fontId="0" fillId="0" borderId="128" xfId="0" applyNumberFormat="1" applyBorder="1" applyAlignment="1">
      <alignment horizontal="center" vertical="center"/>
    </xf>
    <xf numFmtId="9" fontId="0" fillId="0" borderId="127" xfId="0" applyNumberFormat="1" applyBorder="1" applyAlignment="1">
      <alignment horizontal="center" vertical="center"/>
    </xf>
    <xf numFmtId="0" fontId="0" fillId="0" borderId="0" xfId="0" applyAlignment="1">
      <alignment horizontal="center" vertical="center"/>
    </xf>
    <xf numFmtId="0" fontId="0" fillId="66" borderId="128" xfId="0" applyFill="1" applyBorder="1" applyAlignment="1">
      <alignment horizontal="center" vertical="center"/>
    </xf>
    <xf numFmtId="9" fontId="0" fillId="66" borderId="128" xfId="0" applyNumberFormat="1" applyFill="1" applyBorder="1" applyAlignment="1">
      <alignment horizontal="center" vertical="center"/>
    </xf>
    <xf numFmtId="2" fontId="0" fillId="66" borderId="128" xfId="0" applyNumberFormat="1" applyFill="1" applyBorder="1" applyAlignment="1">
      <alignment horizontal="center" vertical="center"/>
    </xf>
    <xf numFmtId="9" fontId="0" fillId="66" borderId="127" xfId="0" applyNumberFormat="1" applyFill="1" applyBorder="1" applyAlignment="1">
      <alignment horizontal="center" vertical="center"/>
    </xf>
    <xf numFmtId="9" fontId="0" fillId="0" borderId="0" xfId="0" applyNumberFormat="1" applyAlignment="1">
      <alignment horizontal="center" vertical="center"/>
    </xf>
    <xf numFmtId="2" fontId="0" fillId="0" borderId="0" xfId="0" applyNumberFormat="1" applyAlignment="1">
      <alignment horizontal="center" vertical="center"/>
    </xf>
    <xf numFmtId="9" fontId="0" fillId="17" borderId="0" xfId="0" applyNumberFormat="1" applyFill="1" applyAlignment="1">
      <alignment horizontal="center" vertical="center"/>
    </xf>
    <xf numFmtId="0" fontId="0" fillId="17" borderId="0" xfId="0" applyFill="1" applyAlignment="1">
      <alignment horizontal="center" vertical="center"/>
    </xf>
    <xf numFmtId="9" fontId="0" fillId="17" borderId="0" xfId="0" applyNumberFormat="1" applyFill="1" applyAlignment="1">
      <alignment horizontal="right" vertical="center"/>
    </xf>
    <xf numFmtId="0" fontId="0" fillId="17" borderId="0" xfId="0" applyFill="1" applyAlignment="1">
      <alignment horizontal="right" vertical="center"/>
    </xf>
    <xf numFmtId="0" fontId="0" fillId="16" borderId="0" xfId="0" applyFill="1" applyAlignment="1">
      <alignment horizontal="center" vertical="center"/>
    </xf>
    <xf numFmtId="49" fontId="9" fillId="0" borderId="0" xfId="60" applyNumberFormat="1"/>
    <xf numFmtId="183" fontId="9" fillId="0" borderId="0" xfId="60"/>
    <xf numFmtId="2" fontId="97" fillId="0" borderId="9" xfId="60" applyNumberFormat="1" applyFont="1" applyBorder="1" applyAlignment="1">
      <alignment horizontal="center" vertical="center"/>
    </xf>
    <xf numFmtId="183" fontId="97" fillId="26" borderId="9" xfId="60" applyFont="1" applyFill="1" applyBorder="1" applyAlignment="1">
      <alignment horizontal="center" vertical="center"/>
    </xf>
    <xf numFmtId="183" fontId="9" fillId="2" borderId="0" xfId="60" applyFill="1" applyAlignment="1">
      <alignment horizontal="center"/>
    </xf>
    <xf numFmtId="9" fontId="0" fillId="2" borderId="9" xfId="0" applyNumberFormat="1" applyFill="1" applyBorder="1" applyAlignment="1">
      <alignment horizontal="center"/>
    </xf>
    <xf numFmtId="1" fontId="9" fillId="2" borderId="0" xfId="60" applyNumberFormat="1" applyFill="1" applyAlignment="1">
      <alignment horizontal="center"/>
    </xf>
    <xf numFmtId="2" fontId="48" fillId="2" borderId="158" xfId="58" applyNumberFormat="1" applyFont="1" applyFill="1" applyBorder="1" applyAlignment="1">
      <alignment horizontal="center" vertical="center"/>
    </xf>
    <xf numFmtId="0" fontId="48" fillId="0" borderId="159" xfId="55" applyFont="1" applyBorder="1" applyAlignment="1">
      <alignment horizontal="center" vertical="center"/>
    </xf>
    <xf numFmtId="2" fontId="48" fillId="0" borderId="148" xfId="58" applyNumberFormat="1" applyFont="1" applyBorder="1" applyAlignment="1">
      <alignment horizontal="center" vertical="center"/>
    </xf>
    <xf numFmtId="175" fontId="48" fillId="0" borderId="159" xfId="55" applyNumberFormat="1" applyFont="1" applyBorder="1" applyAlignment="1">
      <alignment horizontal="center" vertical="center"/>
    </xf>
    <xf numFmtId="2" fontId="48" fillId="0" borderId="158" xfId="58" applyNumberFormat="1" applyFont="1" applyBorder="1" applyAlignment="1">
      <alignment horizontal="center" vertical="center"/>
    </xf>
    <xf numFmtId="179" fontId="48" fillId="0" borderId="158" xfId="14" applyNumberFormat="1" applyFont="1" applyBorder="1" applyAlignment="1">
      <alignment horizontal="center" vertical="center"/>
    </xf>
    <xf numFmtId="179" fontId="48" fillId="0" borderId="160" xfId="14" applyNumberFormat="1" applyFont="1" applyBorder="1" applyAlignment="1">
      <alignment horizontal="center" vertical="center"/>
    </xf>
    <xf numFmtId="179" fontId="48" fillId="0" borderId="161" xfId="14" applyNumberFormat="1" applyFont="1" applyBorder="1" applyAlignment="1">
      <alignment horizontal="center" vertical="center"/>
    </xf>
    <xf numFmtId="0" fontId="48" fillId="0" borderId="172" xfId="55" applyFont="1" applyBorder="1" applyAlignment="1">
      <alignment horizontal="center" vertical="center"/>
    </xf>
    <xf numFmtId="179" fontId="48" fillId="0" borderId="108" xfId="14" applyNumberFormat="1" applyFont="1" applyBorder="1" applyAlignment="1">
      <alignment horizontal="center" vertical="center"/>
    </xf>
    <xf numFmtId="2" fontId="48" fillId="2" borderId="157" xfId="58" applyNumberFormat="1" applyFont="1" applyFill="1" applyBorder="1" applyAlignment="1">
      <alignment horizontal="center" vertical="center"/>
    </xf>
    <xf numFmtId="179" fontId="48" fillId="2" borderId="157" xfId="55" applyNumberFormat="1" applyFont="1" applyFill="1" applyBorder="1" applyAlignment="1">
      <alignment horizontal="center" vertical="center"/>
    </xf>
    <xf numFmtId="3" fontId="48" fillId="2" borderId="157" xfId="55" applyNumberFormat="1" applyFont="1" applyFill="1" applyBorder="1" applyAlignment="1">
      <alignment horizontal="center" vertical="center"/>
    </xf>
    <xf numFmtId="3" fontId="48" fillId="2" borderId="146" xfId="55" applyNumberFormat="1" applyFont="1" applyFill="1" applyBorder="1" applyAlignment="1">
      <alignment horizontal="center" vertical="center"/>
    </xf>
    <xf numFmtId="175" fontId="48" fillId="0" borderId="167" xfId="55" applyNumberFormat="1" applyFont="1" applyBorder="1" applyAlignment="1">
      <alignment horizontal="center" vertical="center"/>
    </xf>
    <xf numFmtId="175" fontId="48" fillId="2" borderId="162" xfId="55" applyNumberFormat="1" applyFont="1" applyFill="1" applyBorder="1" applyAlignment="1">
      <alignment horizontal="center" vertical="center"/>
    </xf>
    <xf numFmtId="3" fontId="48" fillId="18" borderId="149" xfId="55" applyNumberFormat="1" applyFont="1" applyFill="1" applyBorder="1" applyAlignment="1">
      <alignment horizontal="center" vertical="center"/>
    </xf>
    <xf numFmtId="175" fontId="48" fillId="18" borderId="173" xfId="55" applyNumberFormat="1" applyFont="1" applyFill="1" applyBorder="1" applyAlignment="1">
      <alignment horizontal="center" vertical="center"/>
    </xf>
    <xf numFmtId="3" fontId="48" fillId="18" borderId="160" xfId="55" applyNumberFormat="1" applyFont="1" applyFill="1" applyBorder="1" applyAlignment="1">
      <alignment horizontal="center" vertical="center"/>
    </xf>
    <xf numFmtId="175" fontId="48" fillId="18" borderId="171" xfId="55" applyNumberFormat="1" applyFont="1" applyFill="1" applyBorder="1" applyAlignment="1">
      <alignment horizontal="center" vertical="center"/>
    </xf>
    <xf numFmtId="3" fontId="48" fillId="18" borderId="148" xfId="55" applyNumberFormat="1" applyFont="1" applyFill="1" applyBorder="1" applyAlignment="1">
      <alignment horizontal="center" vertical="center"/>
    </xf>
    <xf numFmtId="175" fontId="48" fillId="18" borderId="174" xfId="55" applyNumberFormat="1" applyFont="1" applyFill="1" applyBorder="1" applyAlignment="1">
      <alignment horizontal="center" vertical="center"/>
    </xf>
    <xf numFmtId="3" fontId="48" fillId="0" borderId="157" xfId="55" applyNumberFormat="1" applyFont="1" applyBorder="1" applyAlignment="1">
      <alignment horizontal="center" vertical="center"/>
    </xf>
    <xf numFmtId="179" fontId="48" fillId="0" borderId="149" xfId="55" applyNumberFormat="1" applyFont="1" applyBorder="1" applyAlignment="1">
      <alignment horizontal="center" vertical="center"/>
    </xf>
    <xf numFmtId="179" fontId="48" fillId="0" borderId="148" xfId="55" applyNumberFormat="1" applyFont="1" applyBorder="1" applyAlignment="1">
      <alignment horizontal="center" vertical="center"/>
    </xf>
    <xf numFmtId="3" fontId="89" fillId="0" borderId="160" xfId="56" applyNumberFormat="1" applyFont="1" applyFill="1" applyBorder="1" applyAlignment="1">
      <alignment horizontal="center" vertical="center"/>
    </xf>
    <xf numFmtId="15" fontId="48" fillId="0" borderId="101" xfId="55" applyNumberFormat="1" applyFont="1" applyBorder="1" applyAlignment="1">
      <alignment horizontal="center" vertical="center"/>
    </xf>
    <xf numFmtId="9" fontId="48" fillId="0" borderId="54" xfId="55" applyNumberFormat="1" applyFont="1" applyBorder="1" applyAlignment="1">
      <alignment horizontal="center" vertical="center"/>
    </xf>
    <xf numFmtId="15" fontId="48" fillId="0" borderId="40" xfId="55" applyNumberFormat="1" applyFont="1" applyBorder="1" applyAlignment="1">
      <alignment horizontal="center" vertical="center"/>
    </xf>
    <xf numFmtId="15" fontId="48" fillId="0" borderId="163" xfId="55" applyNumberFormat="1" applyFont="1" applyBorder="1" applyAlignment="1">
      <alignment horizontal="center" vertical="center"/>
    </xf>
    <xf numFmtId="15" fontId="48" fillId="0" borderId="164" xfId="55" applyNumberFormat="1" applyFont="1" applyBorder="1" applyAlignment="1">
      <alignment horizontal="center" vertical="center"/>
    </xf>
    <xf numFmtId="170" fontId="48" fillId="0" borderId="176" xfId="55" applyNumberFormat="1" applyFont="1" applyBorder="1" applyAlignment="1">
      <alignment horizontal="center" vertical="center"/>
    </xf>
    <xf numFmtId="15" fontId="48" fillId="0" borderId="165" xfId="55" applyNumberFormat="1" applyFont="1" applyBorder="1" applyAlignment="1">
      <alignment horizontal="center" vertical="center"/>
    </xf>
    <xf numFmtId="170" fontId="48" fillId="0" borderId="175" xfId="55" applyNumberFormat="1" applyFont="1" applyBorder="1" applyAlignment="1">
      <alignment horizontal="center" vertical="center"/>
    </xf>
    <xf numFmtId="170" fontId="48" fillId="0" borderId="55" xfId="55" applyNumberFormat="1" applyFont="1" applyBorder="1" applyAlignment="1">
      <alignment horizontal="center" vertical="center"/>
    </xf>
    <xf numFmtId="15" fontId="48" fillId="0" borderId="166" xfId="55" applyNumberFormat="1" applyFont="1" applyBorder="1" applyAlignment="1">
      <alignment horizontal="center" vertical="center"/>
    </xf>
    <xf numFmtId="9" fontId="48" fillId="0" borderId="175" xfId="55" applyNumberFormat="1" applyFont="1" applyBorder="1" applyAlignment="1">
      <alignment horizontal="center" vertical="center"/>
    </xf>
    <xf numFmtId="10" fontId="89" fillId="0" borderId="158" xfId="56" applyNumberFormat="1" applyFont="1" applyFill="1" applyBorder="1" applyAlignment="1">
      <alignment horizontal="center" vertical="center"/>
    </xf>
    <xf numFmtId="1" fontId="89" fillId="0" borderId="159" xfId="55" applyNumberFormat="1" applyFont="1" applyBorder="1" applyAlignment="1">
      <alignment horizontal="center" vertical="center"/>
    </xf>
    <xf numFmtId="15" fontId="48" fillId="0" borderId="160" xfId="55" applyNumberFormat="1" applyFont="1" applyBorder="1" applyAlignment="1">
      <alignment horizontal="center" vertical="center"/>
    </xf>
    <xf numFmtId="170" fontId="48" fillId="0" borderId="171" xfId="55" applyNumberFormat="1" applyFont="1" applyBorder="1" applyAlignment="1">
      <alignment horizontal="center" vertical="center"/>
    </xf>
    <xf numFmtId="176" fontId="48" fillId="0" borderId="160" xfId="56" applyNumberFormat="1" applyFont="1" applyFill="1" applyBorder="1" applyAlignment="1">
      <alignment horizontal="center" vertical="center"/>
    </xf>
    <xf numFmtId="176" fontId="89" fillId="0" borderId="171" xfId="55" applyNumberFormat="1" applyFont="1" applyBorder="1" applyAlignment="1">
      <alignment horizontal="center" vertical="center"/>
    </xf>
    <xf numFmtId="3" fontId="89" fillId="0" borderId="171" xfId="55" applyNumberFormat="1" applyFont="1" applyBorder="1" applyAlignment="1">
      <alignment horizontal="center" vertical="center"/>
    </xf>
    <xf numFmtId="15" fontId="48" fillId="0" borderId="161" xfId="55" applyNumberFormat="1" applyFont="1" applyBorder="1" applyAlignment="1">
      <alignment horizontal="center" vertical="center"/>
    </xf>
    <xf numFmtId="170" fontId="48" fillId="0" borderId="172" xfId="55" applyNumberFormat="1" applyFont="1" applyBorder="1" applyAlignment="1">
      <alignment horizontal="center" vertical="center"/>
    </xf>
    <xf numFmtId="174" fontId="89" fillId="0" borderId="158" xfId="56" applyNumberFormat="1" applyFont="1" applyFill="1" applyBorder="1" applyAlignment="1">
      <alignment horizontal="center" vertical="center"/>
    </xf>
    <xf numFmtId="170" fontId="48" fillId="0" borderId="26" xfId="55" applyNumberFormat="1" applyFont="1" applyBorder="1" applyAlignment="1">
      <alignment horizontal="center" vertical="center"/>
    </xf>
    <xf numFmtId="170" fontId="48" fillId="0" borderId="35" xfId="55" applyNumberFormat="1" applyFont="1" applyBorder="1" applyAlignment="1">
      <alignment horizontal="center" vertical="center"/>
    </xf>
    <xf numFmtId="15" fontId="48" fillId="0" borderId="109" xfId="55" applyNumberFormat="1" applyFont="1" applyBorder="1" applyAlignment="1">
      <alignment horizontal="center" vertical="center"/>
    </xf>
    <xf numFmtId="15" fontId="48" fillId="0" borderId="148" xfId="55" applyNumberFormat="1" applyFont="1" applyBorder="1" applyAlignment="1">
      <alignment horizontal="center" vertical="center"/>
    </xf>
    <xf numFmtId="176" fontId="48" fillId="0" borderId="161" xfId="56" applyNumberFormat="1" applyFont="1" applyFill="1" applyBorder="1" applyAlignment="1">
      <alignment horizontal="center" vertical="center"/>
    </xf>
    <xf numFmtId="176" fontId="89" fillId="0" borderId="161" xfId="56" applyNumberFormat="1" applyFont="1" applyFill="1" applyBorder="1" applyAlignment="1">
      <alignment horizontal="center" vertical="center"/>
    </xf>
    <xf numFmtId="176" fontId="89" fillId="0" borderId="172" xfId="55" applyNumberFormat="1" applyFont="1" applyBorder="1" applyAlignment="1">
      <alignment horizontal="center" vertical="center"/>
    </xf>
    <xf numFmtId="176" fontId="89" fillId="0" borderId="160" xfId="56" applyNumberFormat="1" applyFont="1" applyFill="1" applyBorder="1" applyAlignment="1">
      <alignment horizontal="center" vertical="center"/>
    </xf>
    <xf numFmtId="3" fontId="89" fillId="0" borderId="169" xfId="56" applyNumberFormat="1" applyFont="1" applyFill="1" applyBorder="1" applyAlignment="1">
      <alignment horizontal="center" vertical="center"/>
    </xf>
    <xf numFmtId="176" fontId="89" fillId="0" borderId="170" xfId="56" applyNumberFormat="1" applyFont="1" applyFill="1" applyBorder="1" applyAlignment="1">
      <alignment horizontal="center" vertical="center"/>
    </xf>
    <xf numFmtId="9" fontId="48" fillId="0" borderId="172" xfId="55" applyNumberFormat="1" applyFont="1" applyBorder="1" applyAlignment="1">
      <alignment horizontal="center" vertical="center"/>
    </xf>
    <xf numFmtId="176" fontId="48" fillId="0" borderId="148" xfId="56" applyNumberFormat="1" applyFont="1" applyFill="1" applyBorder="1" applyAlignment="1">
      <alignment horizontal="center" vertical="center"/>
    </xf>
    <xf numFmtId="176" fontId="89" fillId="0" borderId="75" xfId="55" applyNumberFormat="1" applyFont="1" applyBorder="1" applyAlignment="1">
      <alignment horizontal="center" vertical="center"/>
    </xf>
    <xf numFmtId="9" fontId="48" fillId="0" borderId="158" xfId="56" applyFont="1" applyFill="1" applyBorder="1" applyAlignment="1">
      <alignment horizontal="center" vertical="center"/>
    </xf>
    <xf numFmtId="4" fontId="48" fillId="2" borderId="157" xfId="55" applyNumberFormat="1" applyFont="1" applyFill="1" applyBorder="1" applyAlignment="1">
      <alignment horizontal="center" vertical="center"/>
    </xf>
    <xf numFmtId="15" fontId="48" fillId="0" borderId="108" xfId="55" applyNumberFormat="1" applyFont="1" applyBorder="1" applyAlignment="1">
      <alignment horizontal="center" vertical="center"/>
    </xf>
    <xf numFmtId="4" fontId="48" fillId="0" borderId="157" xfId="59" applyNumberFormat="1" applyFont="1" applyFill="1" applyBorder="1" applyAlignment="1">
      <alignment horizontal="center" vertical="center"/>
    </xf>
    <xf numFmtId="15" fontId="48" fillId="0" borderId="169" xfId="55" applyNumberFormat="1" applyFont="1" applyBorder="1" applyAlignment="1">
      <alignment horizontal="center" vertical="center"/>
    </xf>
    <xf numFmtId="15" fontId="48" fillId="0" borderId="170" xfId="55" applyNumberFormat="1" applyFont="1" applyBorder="1" applyAlignment="1">
      <alignment horizontal="center" vertical="center"/>
    </xf>
    <xf numFmtId="9" fontId="48" fillId="0" borderId="77" xfId="55" applyNumberFormat="1" applyFont="1" applyBorder="1" applyAlignment="1">
      <alignment horizontal="center" vertical="center"/>
    </xf>
    <xf numFmtId="170" fontId="48" fillId="0" borderId="27" xfId="55" applyNumberFormat="1" applyFont="1" applyBorder="1" applyAlignment="1">
      <alignment horizontal="center" vertical="center"/>
    </xf>
    <xf numFmtId="15" fontId="48" fillId="0" borderId="90" xfId="55" applyNumberFormat="1" applyFont="1" applyBorder="1" applyAlignment="1">
      <alignment horizontal="center" vertical="center"/>
    </xf>
    <xf numFmtId="170" fontId="89" fillId="35" borderId="49" xfId="55" applyNumberFormat="1" applyFont="1" applyFill="1" applyBorder="1" applyAlignment="1">
      <alignment horizontal="center" vertical="center" wrapText="1"/>
    </xf>
    <xf numFmtId="170" fontId="89" fillId="35" borderId="60" xfId="55" applyNumberFormat="1" applyFont="1" applyFill="1" applyBorder="1" applyAlignment="1">
      <alignment horizontal="center" vertical="top" wrapText="1"/>
    </xf>
    <xf numFmtId="170" fontId="89" fillId="11" borderId="59" xfId="55" applyNumberFormat="1" applyFont="1" applyFill="1" applyBorder="1" applyAlignment="1">
      <alignment horizontal="center" vertical="top"/>
    </xf>
    <xf numFmtId="15" fontId="48" fillId="0" borderId="209" xfId="55" applyNumberFormat="1" applyFont="1" applyBorder="1" applyAlignment="1">
      <alignment horizontal="center" vertical="center"/>
    </xf>
    <xf numFmtId="15" fontId="48" fillId="0" borderId="210" xfId="55" applyNumberFormat="1" applyFont="1" applyBorder="1" applyAlignment="1">
      <alignment horizontal="center" vertical="center"/>
    </xf>
    <xf numFmtId="15" fontId="48" fillId="0" borderId="211" xfId="55" applyNumberFormat="1" applyFont="1" applyBorder="1" applyAlignment="1">
      <alignment horizontal="center" vertical="center"/>
    </xf>
    <xf numFmtId="15" fontId="48" fillId="0" borderId="212" xfId="55" applyNumberFormat="1" applyFont="1" applyBorder="1" applyAlignment="1">
      <alignment horizontal="center" vertical="center"/>
    </xf>
    <xf numFmtId="15" fontId="48" fillId="0" borderId="213" xfId="55" applyNumberFormat="1" applyFont="1" applyBorder="1" applyAlignment="1">
      <alignment horizontal="center" vertical="center"/>
    </xf>
    <xf numFmtId="15" fontId="48" fillId="0" borderId="214" xfId="55" applyNumberFormat="1" applyFont="1" applyBorder="1" applyAlignment="1">
      <alignment horizontal="center" vertical="center"/>
    </xf>
    <xf numFmtId="15" fontId="48" fillId="0" borderId="215" xfId="55" applyNumberFormat="1" applyFont="1" applyBorder="1" applyAlignment="1">
      <alignment horizontal="center" vertical="center"/>
    </xf>
    <xf numFmtId="15" fontId="48" fillId="0" borderId="216" xfId="55" applyNumberFormat="1" applyFont="1" applyBorder="1" applyAlignment="1">
      <alignment horizontal="center" vertical="center"/>
    </xf>
    <xf numFmtId="15" fontId="48" fillId="0" borderId="217" xfId="55" applyNumberFormat="1" applyFont="1" applyBorder="1" applyAlignment="1">
      <alignment horizontal="center" vertical="center"/>
    </xf>
    <xf numFmtId="9" fontId="48" fillId="0" borderId="218" xfId="55" applyNumberFormat="1" applyFont="1" applyBorder="1" applyAlignment="1">
      <alignment horizontal="center" vertical="center"/>
    </xf>
    <xf numFmtId="170" fontId="48" fillId="0" borderId="219" xfId="55" applyNumberFormat="1" applyFont="1" applyBorder="1" applyAlignment="1">
      <alignment horizontal="center" vertical="center"/>
    </xf>
    <xf numFmtId="170" fontId="89" fillId="16" borderId="50" xfId="55" applyNumberFormat="1" applyFont="1" applyFill="1" applyBorder="1" applyAlignment="1">
      <alignment horizontal="center" vertical="top"/>
    </xf>
    <xf numFmtId="9" fontId="89" fillId="16" borderId="51" xfId="55" applyNumberFormat="1" applyFont="1" applyFill="1" applyBorder="1" applyAlignment="1">
      <alignment horizontal="center" vertical="top"/>
    </xf>
    <xf numFmtId="170" fontId="89" fillId="16" borderId="52" xfId="55" applyNumberFormat="1" applyFont="1" applyFill="1" applyBorder="1" applyAlignment="1">
      <alignment horizontal="center" vertical="top"/>
    </xf>
    <xf numFmtId="170" fontId="89" fillId="16" borderId="154" xfId="55" applyNumberFormat="1" applyFont="1" applyFill="1" applyBorder="1" applyAlignment="1">
      <alignment horizontal="center" vertical="top"/>
    </xf>
    <xf numFmtId="170" fontId="89" fillId="16" borderId="155" xfId="55" applyNumberFormat="1" applyFont="1" applyFill="1" applyBorder="1" applyAlignment="1">
      <alignment horizontal="center" vertical="top"/>
    </xf>
    <xf numFmtId="1" fontId="89" fillId="16" borderId="47" xfId="55" applyNumberFormat="1" applyFont="1" applyFill="1" applyBorder="1" applyAlignment="1">
      <alignment horizontal="center" vertical="center"/>
    </xf>
    <xf numFmtId="170" fontId="89" fillId="17" borderId="50" xfId="55" applyNumberFormat="1" applyFont="1" applyFill="1" applyBorder="1" applyAlignment="1">
      <alignment horizontal="center" vertical="top"/>
    </xf>
    <xf numFmtId="9" fontId="89" fillId="17" borderId="51" xfId="55" applyNumberFormat="1" applyFont="1" applyFill="1" applyBorder="1" applyAlignment="1">
      <alignment horizontal="center" vertical="top"/>
    </xf>
    <xf numFmtId="170" fontId="89" fillId="17" borderId="52" xfId="55" applyNumberFormat="1" applyFont="1" applyFill="1" applyBorder="1" applyAlignment="1">
      <alignment horizontal="center" vertical="top"/>
    </xf>
    <xf numFmtId="170" fontId="89" fillId="17" borderId="154" xfId="55" applyNumberFormat="1" applyFont="1" applyFill="1" applyBorder="1" applyAlignment="1">
      <alignment horizontal="center" vertical="top"/>
    </xf>
    <xf numFmtId="170" fontId="89" fillId="17" borderId="155" xfId="55" applyNumberFormat="1" applyFont="1" applyFill="1" applyBorder="1" applyAlignment="1">
      <alignment horizontal="center" vertical="top"/>
    </xf>
    <xf numFmtId="1" fontId="89" fillId="17" borderId="47" xfId="55" applyNumberFormat="1" applyFont="1" applyFill="1" applyBorder="1" applyAlignment="1">
      <alignment horizontal="center" vertical="center"/>
    </xf>
    <xf numFmtId="9" fontId="25" fillId="0" borderId="204" xfId="1" applyFont="1" applyFill="1" applyBorder="1" applyAlignment="1">
      <alignment horizontal="center" vertical="center" wrapText="1"/>
    </xf>
    <xf numFmtId="9" fontId="25" fillId="0" borderId="36" xfId="1" applyFont="1" applyFill="1" applyBorder="1" applyAlignment="1">
      <alignment horizontal="center" vertical="center" wrapText="1"/>
    </xf>
    <xf numFmtId="9" fontId="25" fillId="0" borderId="57" xfId="1" applyFont="1" applyFill="1" applyBorder="1" applyAlignment="1">
      <alignment horizontal="center" vertical="center" wrapText="1"/>
    </xf>
    <xf numFmtId="170" fontId="89" fillId="11" borderId="220" xfId="55" applyNumberFormat="1" applyFont="1" applyFill="1" applyBorder="1" applyAlignment="1">
      <alignment horizontal="center" vertical="top"/>
    </xf>
    <xf numFmtId="9" fontId="89" fillId="11" borderId="221" xfId="55" applyNumberFormat="1" applyFont="1" applyFill="1" applyBorder="1" applyAlignment="1">
      <alignment horizontal="center" vertical="top"/>
    </xf>
    <xf numFmtId="170" fontId="89" fillId="11" borderId="222" xfId="55" applyNumberFormat="1" applyFont="1" applyFill="1" applyBorder="1" applyAlignment="1">
      <alignment horizontal="center" vertical="top"/>
    </xf>
    <xf numFmtId="15" fontId="48" fillId="0" borderId="223" xfId="55" applyNumberFormat="1" applyFont="1" applyBorder="1" applyAlignment="1">
      <alignment horizontal="center" vertical="center"/>
    </xf>
    <xf numFmtId="9" fontId="48" fillId="0" borderId="224" xfId="55" applyNumberFormat="1" applyFont="1" applyBorder="1" applyAlignment="1">
      <alignment horizontal="center" vertical="center"/>
    </xf>
    <xf numFmtId="15" fontId="48" fillId="0" borderId="225" xfId="55" applyNumberFormat="1" applyFont="1" applyBorder="1" applyAlignment="1">
      <alignment horizontal="center" vertical="center"/>
    </xf>
    <xf numFmtId="170" fontId="48" fillId="0" borderId="207" xfId="55" applyNumberFormat="1" applyFont="1" applyBorder="1" applyAlignment="1">
      <alignment horizontal="center" vertical="center"/>
    </xf>
    <xf numFmtId="170" fontId="48" fillId="0" borderId="208" xfId="55" applyNumberFormat="1" applyFont="1" applyBorder="1" applyAlignment="1">
      <alignment horizontal="center" vertical="center"/>
    </xf>
    <xf numFmtId="0" fontId="81" fillId="0" borderId="115" xfId="0" applyFont="1" applyBorder="1"/>
    <xf numFmtId="0" fontId="81" fillId="0" borderId="64" xfId="0" applyFont="1" applyBorder="1"/>
    <xf numFmtId="0" fontId="81" fillId="0" borderId="226" xfId="0" applyFont="1" applyBorder="1"/>
    <xf numFmtId="0" fontId="35" fillId="0" borderId="5" xfId="0" applyFont="1" applyBorder="1"/>
    <xf numFmtId="0" fontId="35" fillId="0" borderId="11" xfId="0" applyFont="1" applyBorder="1"/>
    <xf numFmtId="0" fontId="35" fillId="0" borderId="11" xfId="0" applyFont="1" applyBorder="1" applyAlignment="1">
      <alignment wrapText="1"/>
    </xf>
    <xf numFmtId="0" fontId="35" fillId="0" borderId="0" xfId="0" applyFont="1"/>
    <xf numFmtId="0" fontId="35" fillId="0" borderId="115" xfId="0" applyFont="1" applyBorder="1"/>
    <xf numFmtId="0" fontId="35" fillId="0" borderId="6" xfId="0" applyFont="1" applyBorder="1"/>
    <xf numFmtId="0" fontId="35" fillId="0" borderId="145" xfId="0" applyFont="1" applyBorder="1"/>
    <xf numFmtId="0" fontId="81" fillId="0" borderId="8" xfId="0" applyFont="1" applyBorder="1" applyAlignment="1">
      <alignment wrapText="1"/>
    </xf>
    <xf numFmtId="0" fontId="35" fillId="0" borderId="128" xfId="0" applyFont="1" applyBorder="1"/>
    <xf numFmtId="9" fontId="48" fillId="0" borderId="167" xfId="56" applyFont="1" applyFill="1" applyBorder="1" applyAlignment="1">
      <alignment horizontal="center" vertical="center"/>
    </xf>
    <xf numFmtId="0" fontId="35" fillId="0" borderId="19" xfId="0" applyFont="1" applyBorder="1"/>
    <xf numFmtId="9" fontId="25" fillId="0" borderId="35" xfId="1" applyFont="1" applyFill="1" applyBorder="1" applyAlignment="1">
      <alignment horizontal="center" vertical="center" wrapText="1"/>
    </xf>
    <xf numFmtId="9" fontId="25" fillId="0" borderId="51" xfId="1" applyFont="1" applyFill="1" applyBorder="1" applyAlignment="1">
      <alignment horizontal="center" vertical="center" wrapText="1"/>
    </xf>
    <xf numFmtId="0" fontId="99" fillId="0" borderId="0" xfId="0" applyFont="1"/>
    <xf numFmtId="0" fontId="99" fillId="68" borderId="0" xfId="0" applyFont="1" applyFill="1"/>
    <xf numFmtId="0" fontId="101" fillId="16" borderId="0" xfId="0" applyFont="1" applyFill="1" applyAlignment="1">
      <alignment horizontal="center"/>
    </xf>
    <xf numFmtId="0" fontId="99" fillId="0" borderId="0" xfId="0" applyFont="1" applyAlignment="1">
      <alignment horizontal="center"/>
    </xf>
    <xf numFmtId="0" fontId="0" fillId="35" borderId="0" xfId="0" applyFill="1"/>
    <xf numFmtId="0" fontId="101" fillId="16" borderId="0" xfId="0" applyFont="1" applyFill="1" applyAlignment="1">
      <alignment horizontal="center" vertical="center"/>
    </xf>
    <xf numFmtId="0" fontId="0" fillId="0" borderId="0" xfId="0" applyAlignment="1">
      <alignment vertical="center"/>
    </xf>
    <xf numFmtId="0" fontId="99" fillId="16" borderId="0" xfId="0" applyFont="1" applyFill="1" applyAlignment="1">
      <alignment vertical="center"/>
    </xf>
    <xf numFmtId="0" fontId="99" fillId="0" borderId="128" xfId="0" applyFont="1" applyBorder="1"/>
    <xf numFmtId="0" fontId="99" fillId="68" borderId="128" xfId="0" applyFont="1" applyFill="1" applyBorder="1"/>
    <xf numFmtId="0" fontId="100" fillId="0" borderId="128" xfId="0" applyFont="1" applyBorder="1"/>
    <xf numFmtId="0" fontId="22" fillId="0" borderId="9" xfId="0" applyFont="1" applyBorder="1" applyAlignment="1" applyProtection="1">
      <alignment horizontal="center" vertical="center" wrapText="1"/>
      <protection locked="0"/>
    </xf>
    <xf numFmtId="49" fontId="9" fillId="0" borderId="0" xfId="60" applyNumberFormat="1" applyAlignment="1">
      <alignment vertical="center"/>
    </xf>
    <xf numFmtId="183" fontId="9" fillId="0" borderId="0" xfId="60" applyAlignment="1">
      <alignment vertical="center"/>
    </xf>
    <xf numFmtId="9" fontId="0" fillId="2" borderId="9" xfId="0" applyNumberFormat="1" applyFill="1" applyBorder="1" applyAlignment="1">
      <alignment horizontal="center" vertical="center"/>
    </xf>
    <xf numFmtId="9" fontId="0" fillId="2" borderId="14" xfId="0" applyNumberFormat="1" applyFill="1" applyBorder="1" applyAlignment="1">
      <alignment horizontal="center" vertical="center"/>
    </xf>
    <xf numFmtId="9" fontId="0" fillId="2" borderId="128" xfId="0" applyNumberFormat="1" applyFill="1" applyBorder="1" applyAlignment="1">
      <alignment horizontal="center" vertical="center"/>
    </xf>
    <xf numFmtId="9" fontId="0" fillId="2" borderId="229" xfId="0" applyNumberFormat="1" applyFill="1" applyBorder="1" applyAlignment="1">
      <alignment horizontal="center" vertical="center"/>
    </xf>
    <xf numFmtId="9" fontId="0" fillId="2" borderId="231" xfId="0" applyNumberFormat="1" applyFill="1" applyBorder="1" applyAlignment="1">
      <alignment horizontal="center" vertical="center"/>
    </xf>
    <xf numFmtId="9" fontId="0" fillId="2" borderId="233" xfId="0" applyNumberFormat="1" applyFill="1" applyBorder="1" applyAlignment="1">
      <alignment horizontal="center" vertical="center"/>
    </xf>
    <xf numFmtId="9" fontId="0" fillId="27" borderId="233" xfId="0" applyNumberFormat="1" applyFill="1" applyBorder="1" applyAlignment="1">
      <alignment horizontal="center" vertical="center"/>
    </xf>
    <xf numFmtId="9" fontId="0" fillId="2" borderId="236" xfId="0" applyNumberFormat="1" applyFill="1" applyBorder="1" applyAlignment="1">
      <alignment horizontal="center" vertical="center"/>
    </xf>
    <xf numFmtId="14" fontId="0" fillId="2" borderId="236" xfId="0" applyNumberFormat="1" applyFill="1" applyBorder="1" applyAlignment="1">
      <alignment horizontal="center" vertical="center"/>
    </xf>
    <xf numFmtId="49" fontId="44" fillId="0" borderId="0" xfId="60" applyNumberFormat="1" applyFont="1"/>
    <xf numFmtId="183" fontId="44" fillId="0" borderId="0" xfId="60" applyFont="1"/>
    <xf numFmtId="2" fontId="102" fillId="2" borderId="0" xfId="60" applyNumberFormat="1" applyFont="1" applyFill="1" applyAlignment="1">
      <alignment horizontal="center" vertical="center"/>
    </xf>
    <xf numFmtId="1" fontId="44" fillId="2" borderId="0" xfId="60" applyNumberFormat="1" applyFont="1" applyFill="1" applyAlignment="1">
      <alignment horizontal="center"/>
    </xf>
    <xf numFmtId="183" fontId="44" fillId="0" borderId="10" xfId="60" applyFont="1" applyBorder="1" applyAlignment="1">
      <alignment horizontal="center" vertical="center"/>
    </xf>
    <xf numFmtId="2" fontId="102" fillId="0" borderId="10" xfId="60" applyNumberFormat="1" applyFont="1" applyBorder="1" applyAlignment="1">
      <alignment horizontal="center" vertical="center"/>
    </xf>
    <xf numFmtId="1" fontId="44" fillId="0" borderId="0" xfId="60" applyNumberFormat="1" applyFont="1" applyAlignment="1">
      <alignment horizontal="center"/>
    </xf>
    <xf numFmtId="49" fontId="46" fillId="0" borderId="237" xfId="60" applyNumberFormat="1" applyFont="1" applyBorder="1" applyAlignment="1">
      <alignment horizontal="center"/>
    </xf>
    <xf numFmtId="2" fontId="48" fillId="0" borderId="159" xfId="58" applyNumberFormat="1" applyFont="1" applyBorder="1" applyAlignment="1">
      <alignment horizontal="right" vertical="center"/>
    </xf>
    <xf numFmtId="0" fontId="89" fillId="18" borderId="86" xfId="55" applyFont="1" applyFill="1" applyBorder="1" applyAlignment="1">
      <alignment horizontal="center" vertical="center" wrapText="1"/>
    </xf>
    <xf numFmtId="0" fontId="89" fillId="66" borderId="86" xfId="55" applyFont="1" applyFill="1" applyBorder="1" applyAlignment="1">
      <alignment horizontal="center" vertical="center" wrapText="1"/>
    </xf>
    <xf numFmtId="0" fontId="89" fillId="13" borderId="86" xfId="55" applyFont="1" applyFill="1" applyBorder="1" applyAlignment="1">
      <alignment horizontal="center" vertical="center" wrapText="1"/>
    </xf>
    <xf numFmtId="0" fontId="89" fillId="0" borderId="87" xfId="55" applyFont="1" applyBorder="1" applyAlignment="1">
      <alignment horizontal="center" vertical="top" wrapText="1"/>
    </xf>
    <xf numFmtId="1" fontId="89" fillId="0" borderId="45" xfId="55" applyNumberFormat="1" applyFont="1" applyBorder="1" applyAlignment="1">
      <alignment horizontal="center" vertical="center" wrapText="1"/>
    </xf>
    <xf numFmtId="0" fontId="9" fillId="0" borderId="0" xfId="60" applyNumberFormat="1" applyAlignment="1">
      <alignment horizontal="center" vertical="center"/>
    </xf>
    <xf numFmtId="9" fontId="103" fillId="0" borderId="0" xfId="60" applyNumberFormat="1" applyFont="1" applyAlignment="1">
      <alignment vertical="center"/>
    </xf>
    <xf numFmtId="183" fontId="103" fillId="0" borderId="0" xfId="60" applyFont="1" applyAlignment="1">
      <alignment horizontal="center" vertical="center"/>
    </xf>
    <xf numFmtId="0" fontId="103" fillId="0" borderId="0" xfId="60" applyNumberFormat="1" applyFont="1" applyAlignment="1">
      <alignment horizontal="center" vertical="center"/>
    </xf>
    <xf numFmtId="0" fontId="0" fillId="13" borderId="0" xfId="0" applyFill="1" applyAlignment="1">
      <alignment horizontal="center" vertical="center"/>
    </xf>
    <xf numFmtId="2" fontId="89" fillId="0" borderId="1" xfId="55" applyNumberFormat="1" applyFont="1" applyBorder="1" applyAlignment="1">
      <alignment horizontal="center" vertical="center"/>
    </xf>
    <xf numFmtId="0" fontId="104" fillId="0" borderId="1" xfId="55" applyFont="1" applyBorder="1" applyAlignment="1">
      <alignment horizontal="center" vertical="center"/>
    </xf>
    <xf numFmtId="10" fontId="0" fillId="0" borderId="0" xfId="0" applyNumberFormat="1" applyAlignment="1">
      <alignment horizontal="center" vertical="center"/>
    </xf>
    <xf numFmtId="49" fontId="9" fillId="0" borderId="0" xfId="60" applyNumberFormat="1" applyAlignment="1">
      <alignment horizontal="center"/>
    </xf>
    <xf numFmtId="0" fontId="0" fillId="5" borderId="0" xfId="0" applyFill="1" applyAlignment="1">
      <alignment horizontal="center" vertical="center"/>
    </xf>
    <xf numFmtId="0" fontId="0" fillId="0" borderId="239" xfId="0" applyBorder="1" applyAlignment="1">
      <alignment vertical="center"/>
    </xf>
    <xf numFmtId="0" fontId="0" fillId="0" borderId="239" xfId="0" applyBorder="1" applyAlignment="1">
      <alignment horizontal="center" vertical="center"/>
    </xf>
    <xf numFmtId="0" fontId="0" fillId="0" borderId="243" xfId="0" applyBorder="1" applyAlignment="1">
      <alignment vertical="center"/>
    </xf>
    <xf numFmtId="0" fontId="0" fillId="0" borderId="245" xfId="0" applyBorder="1" applyAlignment="1">
      <alignment vertical="center"/>
    </xf>
    <xf numFmtId="0" fontId="0" fillId="0" borderId="246" xfId="0" applyBorder="1" applyAlignment="1">
      <alignment vertical="center"/>
    </xf>
    <xf numFmtId="0" fontId="0" fillId="0" borderId="244" xfId="0" applyBorder="1" applyAlignment="1">
      <alignment horizontal="center" vertical="center"/>
    </xf>
    <xf numFmtId="1" fontId="0" fillId="0" borderId="239" xfId="0" applyNumberFormat="1" applyBorder="1" applyAlignment="1">
      <alignment horizontal="center" vertical="center"/>
    </xf>
    <xf numFmtId="1" fontId="0" fillId="0" borderId="244" xfId="0" applyNumberFormat="1" applyBorder="1" applyAlignment="1">
      <alignment horizontal="center" vertical="center"/>
    </xf>
    <xf numFmtId="1" fontId="0" fillId="0" borderId="246" xfId="0" applyNumberFormat="1" applyBorder="1" applyAlignment="1">
      <alignment horizontal="center" vertical="center"/>
    </xf>
    <xf numFmtId="1" fontId="0" fillId="0" borderId="247" xfId="0" applyNumberFormat="1" applyBorder="1" applyAlignment="1">
      <alignment horizontal="center" vertical="center"/>
    </xf>
    <xf numFmtId="0" fontId="0" fillId="16" borderId="243" xfId="0" applyFill="1" applyBorder="1" applyAlignment="1">
      <alignment vertical="center"/>
    </xf>
    <xf numFmtId="0" fontId="0" fillId="16" borderId="239" xfId="0" applyFill="1" applyBorder="1" applyAlignment="1">
      <alignment vertical="center"/>
    </xf>
    <xf numFmtId="0" fontId="0" fillId="16" borderId="239" xfId="0" applyFill="1" applyBorder="1" applyAlignment="1">
      <alignment horizontal="center" vertical="center"/>
    </xf>
    <xf numFmtId="0" fontId="0" fillId="16" borderId="244" xfId="0" applyFill="1" applyBorder="1" applyAlignment="1">
      <alignment horizontal="center" vertical="center"/>
    </xf>
    <xf numFmtId="0" fontId="0" fillId="16" borderId="240" xfId="0" applyFill="1" applyBorder="1" applyAlignment="1">
      <alignment vertical="center"/>
    </xf>
    <xf numFmtId="0" fontId="0" fillId="16" borderId="241" xfId="0" applyFill="1" applyBorder="1" applyAlignment="1">
      <alignment vertical="center"/>
    </xf>
    <xf numFmtId="9" fontId="0" fillId="2" borderId="0" xfId="0" applyNumberFormat="1" applyFill="1" applyAlignment="1">
      <alignment horizontal="center" vertical="center"/>
    </xf>
    <xf numFmtId="9" fontId="23" fillId="16" borderId="241" xfId="0" applyNumberFormat="1" applyFont="1" applyFill="1" applyBorder="1" applyAlignment="1">
      <alignment horizontal="center" vertical="center"/>
    </xf>
    <xf numFmtId="0" fontId="23" fillId="16" borderId="241" xfId="0" applyFont="1" applyFill="1" applyBorder="1" applyAlignment="1">
      <alignment horizontal="center" vertical="center"/>
    </xf>
    <xf numFmtId="0" fontId="23" fillId="16" borderId="242" xfId="0" applyFont="1" applyFill="1" applyBorder="1" applyAlignment="1">
      <alignment horizontal="center" vertical="center"/>
    </xf>
    <xf numFmtId="49" fontId="97" fillId="0" borderId="7" xfId="60" applyNumberFormat="1" applyFont="1" applyBorder="1" applyAlignment="1">
      <alignment horizontal="left" vertical="center" indent="1"/>
    </xf>
    <xf numFmtId="49" fontId="97" fillId="27" borderId="7" xfId="60" applyNumberFormat="1" applyFont="1" applyFill="1" applyBorder="1" applyAlignment="1">
      <alignment horizontal="left" vertical="center" indent="1"/>
    </xf>
    <xf numFmtId="49" fontId="97" fillId="0" borderId="18" xfId="60" applyNumberFormat="1" applyFont="1" applyBorder="1" applyAlignment="1">
      <alignment horizontal="left" vertical="center" indent="1"/>
    </xf>
    <xf numFmtId="49" fontId="97" fillId="27" borderId="228" xfId="60" applyNumberFormat="1" applyFont="1" applyFill="1" applyBorder="1" applyAlignment="1">
      <alignment horizontal="left" vertical="center" indent="1"/>
    </xf>
    <xf numFmtId="49" fontId="97" fillId="0" borderId="234" xfId="60" applyNumberFormat="1" applyFont="1" applyBorder="1" applyAlignment="1">
      <alignment horizontal="left" vertical="center" indent="1"/>
    </xf>
    <xf numFmtId="49" fontId="97" fillId="13" borderId="235" xfId="60" applyNumberFormat="1" applyFont="1" applyFill="1" applyBorder="1" applyAlignment="1">
      <alignment horizontal="left" vertical="center" indent="1"/>
    </xf>
    <xf numFmtId="49" fontId="97" fillId="0" borderId="228" xfId="60" applyNumberFormat="1" applyFont="1" applyBorder="1" applyAlignment="1">
      <alignment horizontal="left" vertical="center" indent="1"/>
    </xf>
    <xf numFmtId="49" fontId="97" fillId="29" borderId="235" xfId="60" applyNumberFormat="1" applyFont="1" applyFill="1" applyBorder="1" applyAlignment="1">
      <alignment horizontal="left" vertical="center" indent="1"/>
    </xf>
    <xf numFmtId="49" fontId="97" fillId="26" borderId="234" xfId="60" applyNumberFormat="1" applyFont="1" applyFill="1" applyBorder="1" applyAlignment="1">
      <alignment horizontal="left" vertical="center" indent="1"/>
    </xf>
    <xf numFmtId="49" fontId="97" fillId="0" borderId="230" xfId="60" applyNumberFormat="1" applyFont="1" applyBorder="1" applyAlignment="1">
      <alignment horizontal="left" vertical="center" indent="1"/>
    </xf>
    <xf numFmtId="49" fontId="97" fillId="27" borderId="232" xfId="60" applyNumberFormat="1" applyFont="1" applyFill="1" applyBorder="1" applyAlignment="1">
      <alignment horizontal="left" vertical="center" indent="1"/>
    </xf>
    <xf numFmtId="49" fontId="97" fillId="0" borderId="227" xfId="60" applyNumberFormat="1" applyFont="1" applyBorder="1" applyAlignment="1">
      <alignment horizontal="left" vertical="center" indent="1"/>
    </xf>
    <xf numFmtId="49" fontId="97" fillId="0" borderId="235" xfId="60" applyNumberFormat="1" applyFont="1" applyBorder="1" applyAlignment="1">
      <alignment horizontal="left" vertical="center" indent="1"/>
    </xf>
    <xf numFmtId="9" fontId="0" fillId="2" borderId="22" xfId="0" applyNumberFormat="1" applyFill="1" applyBorder="1" applyAlignment="1">
      <alignment horizontal="center" vertical="center"/>
    </xf>
    <xf numFmtId="49" fontId="97" fillId="16" borderId="228" xfId="60" applyNumberFormat="1" applyFont="1" applyFill="1" applyBorder="1" applyAlignment="1">
      <alignment horizontal="left" vertical="center" indent="1"/>
    </xf>
    <xf numFmtId="9" fontId="0" fillId="16" borderId="229" xfId="0" applyNumberFormat="1" applyFill="1" applyBorder="1" applyAlignment="1">
      <alignment horizontal="center" vertical="center"/>
    </xf>
    <xf numFmtId="9" fontId="21" fillId="0" borderId="7" xfId="1" applyFont="1" applyFill="1" applyBorder="1" applyAlignment="1">
      <alignment horizontal="center" vertical="center" wrapText="1"/>
    </xf>
    <xf numFmtId="170" fontId="89" fillId="11" borderId="58" xfId="55" applyNumberFormat="1" applyFont="1" applyFill="1" applyBorder="1" applyAlignment="1">
      <alignment horizontal="center" vertical="top"/>
    </xf>
    <xf numFmtId="170" fontId="48" fillId="0" borderId="28" xfId="55" applyNumberFormat="1" applyFont="1" applyBorder="1" applyAlignment="1">
      <alignment horizontal="center" vertical="center"/>
    </xf>
    <xf numFmtId="9" fontId="21" fillId="0" borderId="9" xfId="1" applyFont="1" applyFill="1" applyBorder="1" applyAlignment="1">
      <alignment vertical="center" wrapText="1"/>
    </xf>
    <xf numFmtId="49" fontId="97" fillId="18" borderId="235" xfId="60" applyNumberFormat="1" applyFont="1" applyFill="1" applyBorder="1" applyAlignment="1">
      <alignment horizontal="left" vertical="center" indent="1"/>
    </xf>
    <xf numFmtId="14" fontId="105" fillId="17" borderId="238" xfId="0" applyNumberFormat="1" applyFont="1" applyFill="1" applyBorder="1" applyAlignment="1">
      <alignment horizontal="center" vertical="center"/>
    </xf>
    <xf numFmtId="15" fontId="0" fillId="0" borderId="127" xfId="0" applyNumberFormat="1" applyBorder="1" applyAlignment="1">
      <alignment horizontal="center" vertical="center"/>
    </xf>
    <xf numFmtId="9" fontId="0" fillId="66" borderId="9" xfId="0" applyNumberFormat="1" applyFill="1" applyBorder="1" applyAlignment="1">
      <alignment horizontal="center" vertical="center"/>
    </xf>
    <xf numFmtId="0" fontId="0" fillId="0" borderId="9" xfId="0" applyBorder="1" applyAlignment="1">
      <alignment horizontal="center" vertical="center"/>
    </xf>
    <xf numFmtId="0" fontId="24" fillId="7" borderId="0" xfId="0" applyFont="1" applyFill="1" applyAlignment="1">
      <alignment horizontal="center" vertical="center" wrapText="1"/>
    </xf>
    <xf numFmtId="0" fontId="24" fillId="7" borderId="9" xfId="0" applyFont="1" applyFill="1" applyBorder="1" applyAlignment="1">
      <alignment horizontal="center" vertical="center" wrapText="1"/>
    </xf>
    <xf numFmtId="2" fontId="24" fillId="7" borderId="0" xfId="0" applyNumberFormat="1" applyFont="1" applyFill="1" applyAlignment="1">
      <alignment horizontal="center" vertical="center" wrapText="1"/>
    </xf>
    <xf numFmtId="0" fontId="24" fillId="27" borderId="0" xfId="0" applyFont="1" applyFill="1" applyAlignment="1">
      <alignment horizontal="center" vertical="center" wrapText="1"/>
    </xf>
    <xf numFmtId="0" fontId="29" fillId="0" borderId="0" xfId="0" applyFont="1" applyAlignment="1">
      <alignment horizontal="center" vertical="center"/>
    </xf>
    <xf numFmtId="0" fontId="21" fillId="3" borderId="66" xfId="0" applyFont="1" applyFill="1" applyBorder="1" applyAlignment="1">
      <alignment horizontal="center" vertical="center" wrapText="1"/>
    </xf>
    <xf numFmtId="0" fontId="21" fillId="0" borderId="67" xfId="0" applyFont="1" applyBorder="1" applyAlignment="1">
      <alignment horizontal="center" vertical="center" wrapText="1"/>
    </xf>
    <xf numFmtId="0" fontId="21" fillId="3" borderId="67" xfId="0" applyFont="1" applyFill="1" applyBorder="1" applyAlignment="1">
      <alignment horizontal="center" vertical="center" wrapText="1"/>
    </xf>
    <xf numFmtId="0" fontId="23" fillId="7" borderId="46" xfId="0" applyFont="1" applyFill="1" applyBorder="1" applyAlignment="1">
      <alignment horizontal="center" vertical="center"/>
    </xf>
    <xf numFmtId="0" fontId="23" fillId="9" borderId="46" xfId="0" applyFont="1" applyFill="1" applyBorder="1" applyAlignment="1">
      <alignment horizontal="center" vertical="center"/>
    </xf>
    <xf numFmtId="170" fontId="89" fillId="11" borderId="86" xfId="55" applyNumberFormat="1" applyFont="1" applyFill="1" applyBorder="1" applyAlignment="1">
      <alignment horizontal="center" vertical="center" wrapText="1"/>
    </xf>
    <xf numFmtId="170" fontId="89" fillId="11" borderId="248" xfId="55" applyNumberFormat="1" applyFont="1" applyFill="1" applyBorder="1" applyAlignment="1">
      <alignment horizontal="center" vertical="top"/>
    </xf>
    <xf numFmtId="1" fontId="0" fillId="0" borderId="0" xfId="0" applyNumberFormat="1" applyAlignment="1">
      <alignment horizontal="center" vertical="center"/>
    </xf>
    <xf numFmtId="179" fontId="48" fillId="0" borderId="162" xfId="55" applyNumberFormat="1" applyFont="1" applyBorder="1" applyAlignment="1">
      <alignment horizontal="center" vertical="center"/>
    </xf>
    <xf numFmtId="4" fontId="48" fillId="0" borderId="162" xfId="55" applyNumberFormat="1" applyFont="1" applyBorder="1" applyAlignment="1">
      <alignment horizontal="center" vertical="center"/>
    </xf>
    <xf numFmtId="3" fontId="48" fillId="0" borderId="173" xfId="55" applyNumberFormat="1" applyFont="1" applyBorder="1" applyAlignment="1">
      <alignment horizontal="center" vertical="center"/>
    </xf>
    <xf numFmtId="3" fontId="48" fillId="0" borderId="171" xfId="55" applyNumberFormat="1" applyFont="1" applyBorder="1" applyAlignment="1">
      <alignment horizontal="center" vertical="center"/>
    </xf>
    <xf numFmtId="3" fontId="48" fillId="0" borderId="174" xfId="55" applyNumberFormat="1" applyFont="1" applyBorder="1" applyAlignment="1">
      <alignment horizontal="center" vertical="center"/>
    </xf>
    <xf numFmtId="0" fontId="35" fillId="0" borderId="10" xfId="0" applyFont="1" applyBorder="1"/>
    <xf numFmtId="9" fontId="0" fillId="0" borderId="128" xfId="1" applyFont="1" applyBorder="1" applyAlignment="1">
      <alignment horizontal="center" vertical="center"/>
    </xf>
    <xf numFmtId="0" fontId="0" fillId="0" borderId="128" xfId="0" applyBorder="1" applyAlignment="1">
      <alignment horizontal="center" vertical="center" wrapText="1"/>
    </xf>
    <xf numFmtId="2" fontId="0" fillId="0" borderId="128" xfId="0" applyNumberFormat="1" applyBorder="1" applyAlignment="1">
      <alignment horizontal="center" vertical="center" wrapText="1"/>
    </xf>
    <xf numFmtId="9" fontId="0" fillId="0" borderId="128" xfId="0" applyNumberFormat="1" applyBorder="1" applyAlignment="1">
      <alignment horizontal="center" vertical="center" wrapText="1"/>
    </xf>
    <xf numFmtId="9" fontId="0" fillId="0" borderId="127" xfId="0" applyNumberFormat="1" applyBorder="1" applyAlignment="1">
      <alignment horizontal="center" vertical="center" wrapText="1"/>
    </xf>
    <xf numFmtId="0" fontId="0" fillId="66" borderId="128" xfId="0" applyFill="1" applyBorder="1" applyAlignment="1">
      <alignment horizontal="center" vertical="center" wrapText="1"/>
    </xf>
    <xf numFmtId="14" fontId="0" fillId="0" borderId="0" xfId="0" applyNumberFormat="1" applyAlignment="1">
      <alignment horizontal="center" vertical="center"/>
    </xf>
    <xf numFmtId="9" fontId="0" fillId="0" borderId="0" xfId="0" applyNumberFormat="1" applyAlignment="1">
      <alignment vertical="center"/>
    </xf>
    <xf numFmtId="2" fontId="0" fillId="16" borderId="0" xfId="0" applyNumberFormat="1" applyFill="1" applyAlignment="1">
      <alignment horizontal="center" vertical="center"/>
    </xf>
    <xf numFmtId="0" fontId="0" fillId="16" borderId="0" xfId="0" applyFill="1" applyAlignment="1">
      <alignment vertical="center"/>
    </xf>
    <xf numFmtId="0" fontId="107" fillId="0" borderId="0" xfId="0" applyFont="1" applyAlignment="1">
      <alignment horizontal="center" vertical="center"/>
    </xf>
    <xf numFmtId="9" fontId="0" fillId="0" borderId="128" xfId="0" applyNumberFormat="1" applyBorder="1" applyAlignment="1">
      <alignment vertical="center" wrapText="1"/>
    </xf>
    <xf numFmtId="9" fontId="0" fillId="0" borderId="0" xfId="0" applyNumberFormat="1" applyAlignment="1">
      <alignment vertical="center" wrapText="1"/>
    </xf>
    <xf numFmtId="0" fontId="0" fillId="0" borderId="0" xfId="0" applyAlignment="1">
      <alignment vertical="center" wrapText="1"/>
    </xf>
    <xf numFmtId="9" fontId="0" fillId="0" borderId="128" xfId="0" applyNumberFormat="1" applyBorder="1" applyAlignment="1">
      <alignment vertical="center"/>
    </xf>
    <xf numFmtId="9" fontId="0" fillId="66" borderId="128" xfId="0" applyNumberFormat="1" applyFill="1" applyBorder="1" applyAlignment="1">
      <alignment vertical="center"/>
    </xf>
    <xf numFmtId="9" fontId="0" fillId="66" borderId="0" xfId="0" applyNumberFormat="1" applyFill="1" applyAlignment="1">
      <alignment vertical="center"/>
    </xf>
    <xf numFmtId="0" fontId="0" fillId="66" borderId="0" xfId="0" applyFill="1" applyAlignment="1">
      <alignment horizontal="center" vertical="center"/>
    </xf>
    <xf numFmtId="15" fontId="48" fillId="5" borderId="26" xfId="55" applyNumberFormat="1" applyFont="1" applyFill="1" applyBorder="1" applyAlignment="1">
      <alignment horizontal="center" vertical="center"/>
    </xf>
    <xf numFmtId="15" fontId="48" fillId="5" borderId="55" xfId="55" applyNumberFormat="1" applyFont="1" applyFill="1" applyBorder="1" applyAlignment="1">
      <alignment horizontal="center" vertical="center"/>
    </xf>
    <xf numFmtId="2" fontId="0" fillId="0" borderId="127" xfId="0" applyNumberFormat="1" applyBorder="1" applyAlignment="1">
      <alignment horizontal="center" vertical="center"/>
    </xf>
    <xf numFmtId="9" fontId="0" fillId="2" borderId="67" xfId="0" applyNumberFormat="1" applyFill="1" applyBorder="1" applyAlignment="1">
      <alignment horizontal="center" vertical="center"/>
    </xf>
    <xf numFmtId="9" fontId="0" fillId="2" borderId="68" xfId="0" applyNumberFormat="1" applyFill="1" applyBorder="1" applyAlignment="1">
      <alignment horizontal="center" vertical="center"/>
    </xf>
    <xf numFmtId="49" fontId="97" fillId="53" borderId="45" xfId="60" applyNumberFormat="1" applyFont="1" applyFill="1" applyBorder="1" applyAlignment="1">
      <alignment horizontal="left" vertical="center" indent="1"/>
    </xf>
    <xf numFmtId="9" fontId="0" fillId="2" borderId="66" xfId="0" applyNumberFormat="1" applyFill="1" applyBorder="1" applyAlignment="1">
      <alignment horizontal="center" vertical="center"/>
    </xf>
    <xf numFmtId="9" fontId="0" fillId="0" borderId="128" xfId="1" applyFont="1" applyFill="1" applyBorder="1" applyAlignment="1">
      <alignment horizontal="center" vertical="center"/>
    </xf>
    <xf numFmtId="0" fontId="0" fillId="0" borderId="7" xfId="0" applyBorder="1" applyAlignment="1">
      <alignment horizontal="center" vertical="center"/>
    </xf>
    <xf numFmtId="9" fontId="0" fillId="66" borderId="0" xfId="0" applyNumberFormat="1" applyFill="1" applyAlignment="1">
      <alignment horizontal="center" vertical="center"/>
    </xf>
    <xf numFmtId="9" fontId="0" fillId="66" borderId="7" xfId="0" applyNumberFormat="1" applyFill="1" applyBorder="1" applyAlignment="1">
      <alignment horizontal="center" vertical="center"/>
    </xf>
    <xf numFmtId="0" fontId="0" fillId="0" borderId="252" xfId="0" applyBorder="1" applyAlignment="1">
      <alignment horizontal="center" vertical="center" wrapText="1"/>
    </xf>
    <xf numFmtId="2" fontId="0" fillId="0" borderId="252" xfId="0" applyNumberFormat="1" applyBorder="1" applyAlignment="1">
      <alignment horizontal="center" vertical="center"/>
    </xf>
    <xf numFmtId="179" fontId="0" fillId="0" borderId="128" xfId="0" applyNumberFormat="1" applyBorder="1" applyAlignment="1">
      <alignment horizontal="center" vertical="center"/>
    </xf>
    <xf numFmtId="2" fontId="0" fillId="0" borderId="128" xfId="0" applyNumberFormat="1" applyBorder="1" applyAlignment="1">
      <alignment horizontal="right" vertical="center" wrapText="1"/>
    </xf>
    <xf numFmtId="0" fontId="24" fillId="43" borderId="0" xfId="0" applyFont="1" applyFill="1" applyAlignment="1">
      <alignment horizontal="center" vertical="center" wrapText="1"/>
    </xf>
    <xf numFmtId="0" fontId="21" fillId="0" borderId="93" xfId="0" applyFont="1" applyBorder="1" applyAlignment="1">
      <alignment horizontal="center"/>
    </xf>
    <xf numFmtId="9" fontId="21" fillId="0" borderId="15" xfId="1" applyFont="1" applyFill="1" applyBorder="1" applyAlignment="1">
      <alignment horizontal="center" vertical="center"/>
    </xf>
    <xf numFmtId="9" fontId="21" fillId="0" borderId="9" xfId="1" applyFont="1" applyFill="1" applyBorder="1" applyAlignment="1">
      <alignment vertical="center"/>
    </xf>
    <xf numFmtId="9" fontId="21" fillId="0" borderId="22" xfId="1" applyFont="1" applyFill="1" applyBorder="1" applyAlignment="1">
      <alignment vertical="center"/>
    </xf>
    <xf numFmtId="9" fontId="21" fillId="0" borderId="23" xfId="1" applyFont="1" applyFill="1" applyBorder="1" applyAlignment="1">
      <alignment vertical="center"/>
    </xf>
    <xf numFmtId="9" fontId="21" fillId="0" borderId="15" xfId="1" applyFont="1" applyFill="1" applyBorder="1" applyAlignment="1">
      <alignment vertical="center"/>
    </xf>
    <xf numFmtId="9" fontId="21" fillId="0" borderId="95" xfId="0" applyNumberFormat="1" applyFont="1" applyBorder="1" applyAlignment="1">
      <alignment horizontal="center" vertical="center" wrapText="1"/>
    </xf>
    <xf numFmtId="0" fontId="22" fillId="29" borderId="66" xfId="0" applyFont="1" applyFill="1" applyBorder="1" applyAlignment="1">
      <alignment horizontal="center" vertical="center" wrapText="1"/>
    </xf>
    <xf numFmtId="0" fontId="22" fillId="29" borderId="67" xfId="0" applyFont="1" applyFill="1" applyBorder="1" applyAlignment="1">
      <alignment horizontal="center" vertical="center" wrapText="1"/>
    </xf>
    <xf numFmtId="0" fontId="22" fillId="7" borderId="67" xfId="0" applyFont="1" applyFill="1" applyBorder="1" applyAlignment="1">
      <alignment horizontal="center" vertical="center" wrapText="1"/>
    </xf>
    <xf numFmtId="0" fontId="89" fillId="0" borderId="60" xfId="55" applyFont="1" applyBorder="1" applyAlignment="1">
      <alignment horizontal="left" vertical="center"/>
    </xf>
    <xf numFmtId="0" fontId="22" fillId="53" borderId="67" xfId="0" applyFont="1" applyFill="1" applyBorder="1" applyAlignment="1">
      <alignment horizontal="center" vertical="center" wrapText="1"/>
    </xf>
    <xf numFmtId="0" fontId="22" fillId="15" borderId="67" xfId="0" applyFont="1" applyFill="1" applyBorder="1" applyAlignment="1">
      <alignment horizontal="center" vertical="center" wrapText="1"/>
    </xf>
    <xf numFmtId="9" fontId="21" fillId="0" borderId="94" xfId="0" applyNumberFormat="1" applyFont="1" applyBorder="1" applyAlignment="1">
      <alignment horizontal="center" vertical="center" wrapText="1"/>
    </xf>
    <xf numFmtId="9" fontId="21" fillId="0" borderId="3" xfId="0" applyNumberFormat="1" applyFont="1" applyBorder="1" applyAlignment="1">
      <alignment horizontal="center" vertical="center" wrapText="1"/>
    </xf>
    <xf numFmtId="9" fontId="21" fillId="0" borderId="3" xfId="1" applyFont="1" applyFill="1" applyBorder="1" applyAlignment="1">
      <alignment vertical="center"/>
    </xf>
    <xf numFmtId="0" fontId="21" fillId="0" borderId="3" xfId="0" applyFont="1" applyBorder="1" applyAlignment="1">
      <alignment horizontal="right" vertical="center" wrapText="1"/>
    </xf>
    <xf numFmtId="9" fontId="21" fillId="0" borderId="13" xfId="0" applyNumberFormat="1" applyFont="1" applyBorder="1" applyAlignment="1">
      <alignment horizontal="center" vertical="center" wrapText="1"/>
    </xf>
    <xf numFmtId="9" fontId="21" fillId="0" borderId="9" xfId="0" applyNumberFormat="1" applyFont="1" applyBorder="1" applyAlignment="1">
      <alignment horizontal="center" vertical="center" wrapText="1"/>
    </xf>
    <xf numFmtId="0" fontId="21" fillId="0" borderId="9" xfId="0" applyFont="1" applyBorder="1" applyAlignment="1">
      <alignment horizontal="right" vertical="center" wrapText="1"/>
    </xf>
    <xf numFmtId="0" fontId="22" fillId="0" borderId="15" xfId="0" applyFont="1" applyBorder="1" applyAlignment="1">
      <alignment horizontal="center" wrapText="1"/>
    </xf>
    <xf numFmtId="9" fontId="21" fillId="0" borderId="13" xfId="0" applyNumberFormat="1" applyFont="1" applyBorder="1" applyAlignment="1">
      <alignment vertical="center" wrapText="1"/>
    </xf>
    <xf numFmtId="9" fontId="21" fillId="0" borderId="9" xfId="0" applyNumberFormat="1" applyFont="1" applyBorder="1" applyAlignment="1">
      <alignment vertical="center" wrapText="1"/>
    </xf>
    <xf numFmtId="9" fontId="21" fillId="0" borderId="21" xfId="0" applyNumberFormat="1" applyFont="1" applyBorder="1" applyAlignment="1">
      <alignment vertical="center" wrapText="1"/>
    </xf>
    <xf numFmtId="9" fontId="21" fillId="0" borderId="22" xfId="0" applyNumberFormat="1" applyFont="1" applyBorder="1" applyAlignment="1">
      <alignment vertical="center" wrapText="1"/>
    </xf>
    <xf numFmtId="9" fontId="21" fillId="0" borderId="44" xfId="1" applyFont="1" applyFill="1" applyBorder="1" applyAlignment="1">
      <alignment vertical="center"/>
    </xf>
    <xf numFmtId="0" fontId="21" fillId="0" borderId="82" xfId="0" applyFont="1" applyBorder="1" applyAlignment="1">
      <alignment vertical="center"/>
    </xf>
    <xf numFmtId="0" fontId="21" fillId="0" borderId="83" xfId="0" applyFont="1" applyBorder="1" applyAlignment="1">
      <alignment vertical="center"/>
    </xf>
    <xf numFmtId="9" fontId="29" fillId="0" borderId="22" xfId="1" applyFont="1" applyFill="1" applyBorder="1" applyAlignment="1">
      <alignment vertical="center"/>
    </xf>
    <xf numFmtId="9" fontId="21" fillId="0" borderId="15" xfId="1" applyFont="1" applyFill="1" applyBorder="1" applyAlignment="1">
      <alignment horizontal="center"/>
    </xf>
    <xf numFmtId="9" fontId="21" fillId="5" borderId="15" xfId="1" applyFont="1" applyFill="1" applyBorder="1" applyAlignment="1">
      <alignment horizontal="center" vertical="center"/>
    </xf>
    <xf numFmtId="2" fontId="24" fillId="5" borderId="0" xfId="0" applyNumberFormat="1" applyFont="1" applyFill="1" applyAlignment="1">
      <alignment horizontal="center" vertical="center" wrapText="1"/>
    </xf>
    <xf numFmtId="2" fontId="21" fillId="0" borderId="15" xfId="0" applyNumberFormat="1" applyFont="1" applyBorder="1" applyAlignment="1">
      <alignment horizontal="center" vertical="center" wrapText="1"/>
    </xf>
    <xf numFmtId="0" fontId="21" fillId="3" borderId="1" xfId="0" applyFont="1" applyFill="1" applyBorder="1" applyAlignment="1">
      <alignment horizontal="center"/>
    </xf>
    <xf numFmtId="0" fontId="21" fillId="3" borderId="114" xfId="0" applyFont="1" applyFill="1" applyBorder="1" applyAlignment="1">
      <alignment horizontal="center"/>
    </xf>
    <xf numFmtId="14" fontId="18" fillId="8" borderId="6" xfId="0" applyNumberFormat="1" applyFont="1" applyFill="1" applyBorder="1" applyAlignment="1">
      <alignment horizontal="center" vertical="center"/>
    </xf>
    <xf numFmtId="0" fontId="22" fillId="2" borderId="9" xfId="0" applyFont="1" applyFill="1" applyBorder="1" applyAlignment="1" applyProtection="1">
      <alignment vertical="center"/>
      <protection locked="0"/>
    </xf>
    <xf numFmtId="0" fontId="28" fillId="0" borderId="9" xfId="0" applyFont="1" applyBorder="1" applyAlignment="1">
      <alignment vertical="center" wrapText="1"/>
    </xf>
    <xf numFmtId="0" fontId="0" fillId="0" borderId="253" xfId="0" applyBorder="1" applyAlignment="1">
      <alignment horizontal="center" vertical="center" wrapText="1"/>
    </xf>
    <xf numFmtId="2" fontId="0" fillId="0" borderId="253" xfId="0" applyNumberFormat="1" applyBorder="1" applyAlignment="1">
      <alignment horizontal="center" vertical="center"/>
    </xf>
    <xf numFmtId="2" fontId="0" fillId="0" borderId="253" xfId="0" applyNumberFormat="1" applyBorder="1" applyAlignment="1">
      <alignment horizontal="center" vertical="center" wrapText="1"/>
    </xf>
    <xf numFmtId="9" fontId="0" fillId="0" borderId="15" xfId="0" applyNumberFormat="1" applyBorder="1" applyAlignment="1">
      <alignment horizontal="center" vertical="center" wrapText="1"/>
    </xf>
    <xf numFmtId="9" fontId="0" fillId="0" borderId="25" xfId="0" applyNumberFormat="1" applyBorder="1" applyAlignment="1">
      <alignment horizontal="center" vertical="center" wrapText="1"/>
    </xf>
    <xf numFmtId="0" fontId="24" fillId="10" borderId="9" xfId="0" applyFont="1" applyFill="1" applyBorder="1" applyAlignment="1">
      <alignment horizontal="center" vertical="center" wrapText="1"/>
    </xf>
    <xf numFmtId="15" fontId="48" fillId="31" borderId="54" xfId="55" applyNumberFormat="1" applyFont="1" applyFill="1" applyBorder="1" applyAlignment="1">
      <alignment horizontal="center" vertical="center"/>
    </xf>
    <xf numFmtId="9" fontId="48" fillId="31" borderId="35" xfId="55" applyNumberFormat="1" applyFont="1" applyFill="1" applyBorder="1" applyAlignment="1">
      <alignment horizontal="center" vertical="center"/>
    </xf>
    <xf numFmtId="15" fontId="48" fillId="31" borderId="176" xfId="55" applyNumberFormat="1" applyFont="1" applyFill="1" applyBorder="1" applyAlignment="1">
      <alignment horizontal="center" vertical="center"/>
    </xf>
    <xf numFmtId="9" fontId="21" fillId="0" borderId="11" xfId="0" applyNumberFormat="1" applyFont="1" applyBorder="1" applyAlignment="1">
      <alignment horizontal="center" vertical="center" wrapText="1"/>
    </xf>
    <xf numFmtId="0" fontId="22" fillId="0" borderId="15" xfId="0" applyFont="1" applyBorder="1" applyAlignment="1">
      <alignment horizontal="center" vertical="center" wrapText="1"/>
    </xf>
    <xf numFmtId="9" fontId="94" fillId="0" borderId="35" xfId="55" applyNumberFormat="1" applyFont="1" applyBorder="1" applyAlignment="1">
      <alignment horizontal="center" vertical="center"/>
    </xf>
    <xf numFmtId="9" fontId="89" fillId="0" borderId="35" xfId="55" applyNumberFormat="1" applyFont="1" applyBorder="1" applyAlignment="1">
      <alignment horizontal="center" vertical="center"/>
    </xf>
    <xf numFmtId="0" fontId="0" fillId="0" borderId="127" xfId="0" applyBorder="1" applyAlignment="1">
      <alignment horizontal="center" vertical="center" wrapText="1"/>
    </xf>
    <xf numFmtId="0" fontId="0" fillId="0" borderId="127" xfId="0" applyBorder="1" applyAlignment="1">
      <alignment horizontal="center" vertical="center"/>
    </xf>
    <xf numFmtId="0" fontId="0" fillId="66" borderId="127" xfId="0" applyFill="1" applyBorder="1" applyAlignment="1">
      <alignment horizontal="center" vertical="center"/>
    </xf>
    <xf numFmtId="0" fontId="48" fillId="5" borderId="54" xfId="55" applyFont="1" applyFill="1" applyBorder="1" applyAlignment="1">
      <alignment horizontal="center" vertical="center"/>
    </xf>
    <xf numFmtId="2" fontId="48" fillId="26" borderId="159" xfId="58" applyNumberFormat="1" applyFont="1" applyFill="1" applyBorder="1" applyAlignment="1">
      <alignment horizontal="center" vertical="center"/>
    </xf>
    <xf numFmtId="2" fontId="48" fillId="31" borderId="159" xfId="58" applyNumberFormat="1" applyFont="1" applyFill="1" applyBorder="1" applyAlignment="1">
      <alignment horizontal="center" vertical="center"/>
    </xf>
    <xf numFmtId="9" fontId="21" fillId="4" borderId="9" xfId="1" applyFont="1" applyFill="1" applyBorder="1" applyAlignment="1">
      <alignment vertical="center"/>
    </xf>
    <xf numFmtId="9" fontId="21" fillId="66" borderId="15" xfId="1" applyFont="1" applyFill="1" applyBorder="1" applyAlignment="1">
      <alignment horizontal="center" vertical="center"/>
    </xf>
    <xf numFmtId="0" fontId="22" fillId="29" borderId="72" xfId="0" applyFont="1" applyFill="1" applyBorder="1" applyAlignment="1">
      <alignment horizontal="center" vertical="center" wrapText="1"/>
    </xf>
    <xf numFmtId="14" fontId="23" fillId="8" borderId="9" xfId="0" applyNumberFormat="1" applyFont="1" applyFill="1" applyBorder="1" applyAlignment="1">
      <alignment horizontal="center" vertical="center"/>
    </xf>
    <xf numFmtId="164" fontId="0" fillId="0" borderId="0" xfId="0" applyNumberFormat="1" applyAlignment="1">
      <alignment vertical="center"/>
    </xf>
    <xf numFmtId="9" fontId="0" fillId="20" borderId="127" xfId="0" applyNumberFormat="1" applyFill="1" applyBorder="1" applyAlignment="1">
      <alignment horizontal="center" vertical="center"/>
    </xf>
    <xf numFmtId="0" fontId="60" fillId="5" borderId="128" xfId="0" applyFont="1" applyFill="1" applyBorder="1" applyAlignment="1">
      <alignment horizontal="center" vertical="center"/>
    </xf>
    <xf numFmtId="2" fontId="0" fillId="10" borderId="253" xfId="0" applyNumberFormat="1" applyFill="1" applyBorder="1" applyAlignment="1">
      <alignment horizontal="center" vertical="center"/>
    </xf>
    <xf numFmtId="2" fontId="0" fillId="10" borderId="128" xfId="0" applyNumberFormat="1" applyFill="1" applyBorder="1" applyAlignment="1">
      <alignment horizontal="center" vertical="center"/>
    </xf>
    <xf numFmtId="0" fontId="24" fillId="20" borderId="0" xfId="0" applyFont="1" applyFill="1" applyAlignment="1">
      <alignment horizontal="center" vertical="center" wrapText="1"/>
    </xf>
    <xf numFmtId="0" fontId="0" fillId="0" borderId="0" xfId="0" applyAlignment="1">
      <alignment horizontal="center" vertical="center" wrapText="1"/>
    </xf>
    <xf numFmtId="0" fontId="22" fillId="31" borderId="15" xfId="0" applyFont="1" applyFill="1" applyBorder="1" applyAlignment="1">
      <alignment horizontal="center" vertical="center" wrapText="1"/>
    </xf>
    <xf numFmtId="9" fontId="0" fillId="0" borderId="0" xfId="0" applyNumberFormat="1" applyAlignment="1">
      <alignment horizontal="center" vertical="center" wrapText="1"/>
    </xf>
    <xf numFmtId="0" fontId="21" fillId="2" borderId="9" xfId="0" applyFont="1" applyFill="1" applyBorder="1" applyAlignment="1" applyProtection="1">
      <alignment horizontal="center" vertical="center"/>
      <protection locked="0"/>
    </xf>
    <xf numFmtId="0" fontId="21" fillId="2" borderId="9" xfId="0" applyFont="1" applyFill="1" applyBorder="1" applyAlignment="1" applyProtection="1">
      <alignment horizontal="center" vertical="center" wrapText="1"/>
      <protection locked="0"/>
    </xf>
    <xf numFmtId="0" fontId="24" fillId="2" borderId="9" xfId="0" applyFont="1" applyFill="1" applyBorder="1" applyAlignment="1" applyProtection="1">
      <alignment horizontal="center" vertical="center" wrapText="1"/>
      <protection locked="0"/>
    </xf>
    <xf numFmtId="9" fontId="48" fillId="70" borderId="35" xfId="55" applyNumberFormat="1" applyFont="1" applyFill="1" applyBorder="1" applyAlignment="1">
      <alignment horizontal="center" vertical="center"/>
    </xf>
    <xf numFmtId="9" fontId="76" fillId="0" borderId="127" xfId="0" applyNumberFormat="1" applyFont="1" applyBorder="1" applyAlignment="1">
      <alignment horizontal="center" vertical="center"/>
    </xf>
    <xf numFmtId="0" fontId="108" fillId="0" borderId="0" xfId="0" applyFont="1" applyAlignment="1">
      <alignment vertical="center"/>
    </xf>
    <xf numFmtId="9" fontId="21" fillId="0" borderId="25" xfId="1" applyFont="1" applyFill="1" applyBorder="1" applyAlignment="1">
      <alignment vertical="center"/>
    </xf>
    <xf numFmtId="9" fontId="21" fillId="0" borderId="11" xfId="1" applyFont="1" applyFill="1" applyBorder="1" applyAlignment="1">
      <alignment vertical="center"/>
    </xf>
    <xf numFmtId="9" fontId="21" fillId="0" borderId="7" xfId="1" applyFont="1" applyFill="1" applyBorder="1" applyAlignment="1">
      <alignment vertical="center"/>
    </xf>
    <xf numFmtId="9" fontId="21" fillId="0" borderId="5" xfId="1" applyFont="1" applyFill="1" applyBorder="1" applyAlignment="1">
      <alignment vertical="center"/>
    </xf>
    <xf numFmtId="9" fontId="21" fillId="14" borderId="15" xfId="1" applyFont="1" applyFill="1" applyBorder="1" applyAlignment="1">
      <alignment horizontal="center" vertical="center"/>
    </xf>
    <xf numFmtId="15" fontId="48" fillId="2" borderId="26" xfId="55" applyNumberFormat="1" applyFont="1" applyFill="1" applyBorder="1" applyAlignment="1">
      <alignment horizontal="center" vertical="center"/>
    </xf>
    <xf numFmtId="0" fontId="89" fillId="0" borderId="0" xfId="55" applyFont="1" applyAlignment="1">
      <alignment horizontal="center" vertical="top" wrapText="1"/>
    </xf>
    <xf numFmtId="9" fontId="48" fillId="0" borderId="0" xfId="1" applyFont="1" applyAlignment="1">
      <alignment horizontal="center" vertical="center"/>
    </xf>
    <xf numFmtId="49" fontId="97" fillId="53" borderId="49" xfId="60" applyNumberFormat="1" applyFont="1" applyFill="1" applyBorder="1" applyAlignment="1">
      <alignment horizontal="left" vertical="center" indent="1"/>
    </xf>
    <xf numFmtId="9" fontId="0" fillId="2" borderId="254" xfId="0" applyNumberFormat="1" applyFill="1" applyBorder="1" applyAlignment="1">
      <alignment horizontal="center" vertical="center"/>
    </xf>
    <xf numFmtId="49" fontId="97" fillId="0" borderId="94" xfId="60" applyNumberFormat="1" applyFont="1" applyBorder="1" applyAlignment="1">
      <alignment horizontal="left" vertical="center" indent="1"/>
    </xf>
    <xf numFmtId="9" fontId="0" fillId="2" borderId="3" xfId="0" applyNumberFormat="1" applyFill="1" applyBorder="1" applyAlignment="1">
      <alignment horizontal="center" vertical="center"/>
    </xf>
    <xf numFmtId="9" fontId="0" fillId="2" borderId="4" xfId="0" applyNumberFormat="1" applyFill="1" applyBorder="1" applyAlignment="1">
      <alignment horizontal="center" vertical="center"/>
    </xf>
    <xf numFmtId="49" fontId="97" fillId="0" borderId="13" xfId="60" applyNumberFormat="1" applyFont="1" applyBorder="1" applyAlignment="1">
      <alignment horizontal="left" vertical="center" indent="1"/>
    </xf>
    <xf numFmtId="9" fontId="0" fillId="2" borderId="84" xfId="0" applyNumberFormat="1" applyFill="1" applyBorder="1" applyAlignment="1">
      <alignment horizontal="center" vertical="center"/>
    </xf>
    <xf numFmtId="49" fontId="97" fillId="0" borderId="21" xfId="60" applyNumberFormat="1" applyFont="1" applyBorder="1" applyAlignment="1">
      <alignment horizontal="left" vertical="center" indent="1"/>
    </xf>
    <xf numFmtId="9" fontId="0" fillId="2" borderId="30" xfId="0" applyNumberFormat="1" applyFill="1" applyBorder="1" applyAlignment="1">
      <alignment horizontal="center" vertical="center"/>
    </xf>
    <xf numFmtId="49" fontId="97" fillId="26" borderId="13" xfId="60" applyNumberFormat="1" applyFont="1" applyFill="1" applyBorder="1" applyAlignment="1">
      <alignment horizontal="left" vertical="center" indent="1"/>
    </xf>
    <xf numFmtId="49" fontId="97" fillId="18" borderId="13" xfId="60" applyNumberFormat="1" applyFont="1" applyFill="1" applyBorder="1" applyAlignment="1">
      <alignment horizontal="left" vertical="center" indent="1"/>
    </xf>
    <xf numFmtId="49" fontId="97" fillId="53" borderId="21" xfId="60" applyNumberFormat="1" applyFont="1" applyFill="1" applyBorder="1" applyAlignment="1">
      <alignment horizontal="left" vertical="center" indent="1"/>
    </xf>
    <xf numFmtId="9" fontId="0" fillId="2" borderId="255" xfId="0" applyNumberFormat="1" applyFill="1" applyBorder="1" applyAlignment="1">
      <alignment horizontal="center" vertical="center"/>
    </xf>
    <xf numFmtId="49" fontId="97" fillId="5" borderId="13" xfId="60" applyNumberFormat="1" applyFont="1" applyFill="1" applyBorder="1" applyAlignment="1">
      <alignment horizontal="left" vertical="center" indent="1"/>
    </xf>
    <xf numFmtId="49" fontId="97" fillId="5" borderId="94" xfId="60" applyNumberFormat="1" applyFont="1" applyFill="1" applyBorder="1" applyAlignment="1">
      <alignment horizontal="left" vertical="center" indent="1"/>
    </xf>
    <xf numFmtId="9" fontId="0" fillId="20" borderId="67" xfId="0" applyNumberFormat="1" applyFill="1" applyBorder="1" applyAlignment="1">
      <alignment horizontal="center" vertical="center"/>
    </xf>
    <xf numFmtId="0" fontId="94" fillId="5" borderId="54" xfId="55" applyFont="1" applyFill="1" applyBorder="1" applyAlignment="1">
      <alignment horizontal="center" vertical="center"/>
    </xf>
    <xf numFmtId="0" fontId="94" fillId="0" borderId="54" xfId="55" applyFont="1" applyBorder="1" applyAlignment="1">
      <alignment horizontal="center" vertical="center"/>
    </xf>
    <xf numFmtId="9" fontId="0" fillId="0" borderId="67" xfId="0" applyNumberFormat="1" applyBorder="1" applyAlignment="1">
      <alignment horizontal="center" vertical="center"/>
    </xf>
    <xf numFmtId="9" fontId="0" fillId="71" borderId="236" xfId="0" applyNumberFormat="1" applyFill="1" applyBorder="1" applyAlignment="1">
      <alignment horizontal="center" vertical="center"/>
    </xf>
    <xf numFmtId="9" fontId="18" fillId="71" borderId="236" xfId="0" applyNumberFormat="1" applyFont="1" applyFill="1" applyBorder="1" applyAlignment="1">
      <alignment horizontal="center" vertical="center"/>
    </xf>
    <xf numFmtId="14" fontId="18" fillId="2" borderId="236" xfId="0" applyNumberFormat="1" applyFont="1" applyFill="1" applyBorder="1" applyAlignment="1">
      <alignment horizontal="center" vertical="center"/>
    </xf>
    <xf numFmtId="9" fontId="18" fillId="2" borderId="236" xfId="0" applyNumberFormat="1" applyFont="1" applyFill="1" applyBorder="1" applyAlignment="1">
      <alignment horizontal="center" vertical="center"/>
    </xf>
    <xf numFmtId="9" fontId="18" fillId="2" borderId="231" xfId="0" applyNumberFormat="1" applyFont="1" applyFill="1" applyBorder="1" applyAlignment="1">
      <alignment horizontal="center" vertical="center"/>
    </xf>
    <xf numFmtId="2" fontId="0" fillId="5" borderId="128" xfId="0" applyNumberFormat="1" applyFill="1" applyBorder="1" applyAlignment="1">
      <alignment horizontal="center" vertical="center"/>
    </xf>
    <xf numFmtId="14" fontId="0" fillId="5" borderId="128" xfId="0" applyNumberFormat="1" applyFill="1" applyBorder="1" applyAlignment="1">
      <alignment horizontal="center" vertical="center"/>
    </xf>
    <xf numFmtId="15" fontId="48" fillId="13" borderId="54" xfId="55" applyNumberFormat="1" applyFont="1" applyFill="1" applyBorder="1" applyAlignment="1">
      <alignment horizontal="center" vertical="center"/>
    </xf>
    <xf numFmtId="9" fontId="48" fillId="13" borderId="35" xfId="55" applyNumberFormat="1" applyFont="1" applyFill="1" applyBorder="1" applyAlignment="1">
      <alignment horizontal="center" vertical="center"/>
    </xf>
    <xf numFmtId="15" fontId="48" fillId="13" borderId="55" xfId="55" applyNumberFormat="1" applyFont="1" applyFill="1" applyBorder="1" applyAlignment="1">
      <alignment horizontal="center" vertical="center"/>
    </xf>
    <xf numFmtId="15" fontId="48" fillId="27" borderId="54" xfId="55" applyNumberFormat="1" applyFont="1" applyFill="1" applyBorder="1" applyAlignment="1">
      <alignment horizontal="center" vertical="center"/>
    </xf>
    <xf numFmtId="9" fontId="48" fillId="27" borderId="35" xfId="55" applyNumberFormat="1" applyFont="1" applyFill="1" applyBorder="1" applyAlignment="1">
      <alignment horizontal="center" vertical="center"/>
    </xf>
    <xf numFmtId="15" fontId="48" fillId="27" borderId="55" xfId="55" applyNumberFormat="1" applyFont="1" applyFill="1" applyBorder="1" applyAlignment="1">
      <alignment horizontal="center" vertical="center"/>
    </xf>
    <xf numFmtId="0" fontId="89" fillId="72" borderId="9" xfId="55" applyFont="1" applyFill="1" applyBorder="1" applyAlignment="1">
      <alignment horizontal="center" vertical="top"/>
    </xf>
    <xf numFmtId="14" fontId="48" fillId="0" borderId="9" xfId="55" applyNumberFormat="1" applyFont="1" applyBorder="1" applyAlignment="1">
      <alignment horizontal="center" vertical="center"/>
    </xf>
    <xf numFmtId="9" fontId="48" fillId="0" borderId="9" xfId="1" applyFont="1" applyBorder="1" applyAlignment="1">
      <alignment horizontal="center" vertical="center"/>
    </xf>
    <xf numFmtId="0" fontId="48" fillId="0" borderId="9" xfId="55" applyFont="1" applyBorder="1" applyAlignment="1">
      <alignment horizontal="center" vertical="center"/>
    </xf>
    <xf numFmtId="9" fontId="48" fillId="5" borderId="9" xfId="1" applyFont="1" applyFill="1" applyBorder="1" applyAlignment="1">
      <alignment horizontal="center" vertical="center"/>
    </xf>
    <xf numFmtId="9" fontId="48" fillId="53" borderId="35" xfId="55" applyNumberFormat="1" applyFont="1" applyFill="1" applyBorder="1" applyAlignment="1">
      <alignment horizontal="center" vertical="center"/>
    </xf>
    <xf numFmtId="9" fontId="48" fillId="26" borderId="35" xfId="55" applyNumberFormat="1" applyFont="1" applyFill="1" applyBorder="1" applyAlignment="1">
      <alignment horizontal="center" vertical="center"/>
    </xf>
    <xf numFmtId="15" fontId="48" fillId="26" borderId="54" xfId="55" applyNumberFormat="1" applyFont="1" applyFill="1" applyBorder="1" applyAlignment="1">
      <alignment horizontal="center" vertical="center"/>
    </xf>
    <xf numFmtId="15" fontId="48" fillId="15" borderId="54" xfId="55" applyNumberFormat="1" applyFont="1" applyFill="1" applyBorder="1" applyAlignment="1">
      <alignment horizontal="center" vertical="center"/>
    </xf>
    <xf numFmtId="170" fontId="89" fillId="34" borderId="45" xfId="55" applyNumberFormat="1" applyFont="1" applyFill="1" applyBorder="1" applyAlignment="1">
      <alignment horizontal="left" vertical="center"/>
    </xf>
    <xf numFmtId="177" fontId="48" fillId="0" borderId="118" xfId="55" applyNumberFormat="1" applyFont="1" applyBorder="1" applyAlignment="1">
      <alignment horizontal="center" vertical="center"/>
    </xf>
    <xf numFmtId="177" fontId="48" fillId="0" borderId="59" xfId="55" applyNumberFormat="1" applyFont="1" applyBorder="1" applyAlignment="1">
      <alignment horizontal="center" vertical="center"/>
    </xf>
    <xf numFmtId="9" fontId="48" fillId="0" borderId="57" xfId="55" applyNumberFormat="1" applyFont="1" applyBorder="1" applyAlignment="1">
      <alignment horizontal="center" vertical="center"/>
    </xf>
    <xf numFmtId="170" fontId="48" fillId="0" borderId="156" xfId="55" applyNumberFormat="1" applyFont="1" applyBorder="1" applyAlignment="1">
      <alignment horizontal="center" vertical="center"/>
    </xf>
    <xf numFmtId="15" fontId="48" fillId="0" borderId="52" xfId="55" applyNumberFormat="1" applyFont="1" applyBorder="1" applyAlignment="1">
      <alignment horizontal="center" vertical="center"/>
    </xf>
    <xf numFmtId="177" fontId="48" fillId="0" borderId="53" xfId="55" applyNumberFormat="1" applyFont="1" applyBorder="1" applyAlignment="1">
      <alignment horizontal="center" vertical="center"/>
    </xf>
    <xf numFmtId="15" fontId="48" fillId="0" borderId="36" xfId="55" applyNumberFormat="1" applyFont="1" applyBorder="1" applyAlignment="1">
      <alignment horizontal="center" vertical="center"/>
    </xf>
    <xf numFmtId="15" fontId="48" fillId="0" borderId="150" xfId="55" applyNumberFormat="1" applyFont="1" applyBorder="1" applyAlignment="1">
      <alignment horizontal="center" vertical="center"/>
    </xf>
    <xf numFmtId="15" fontId="48" fillId="0" borderId="51" xfId="55" applyNumberFormat="1" applyFont="1" applyBorder="1" applyAlignment="1">
      <alignment horizontal="center" vertical="center"/>
    </xf>
    <xf numFmtId="0" fontId="76" fillId="0" borderId="128" xfId="0" applyFont="1" applyBorder="1" applyAlignment="1">
      <alignment horizontal="center" vertical="center"/>
    </xf>
    <xf numFmtId="2" fontId="76" fillId="0" borderId="128" xfId="0" applyNumberFormat="1" applyFont="1" applyBorder="1" applyAlignment="1">
      <alignment horizontal="center" vertical="center"/>
    </xf>
    <xf numFmtId="2" fontId="76" fillId="0" borderId="128" xfId="0" applyNumberFormat="1" applyFont="1" applyBorder="1" applyAlignment="1">
      <alignment horizontal="center" vertical="center" wrapText="1"/>
    </xf>
    <xf numFmtId="2" fontId="76" fillId="0" borderId="127" xfId="0" applyNumberFormat="1" applyFont="1" applyBorder="1" applyAlignment="1">
      <alignment horizontal="center" vertical="center"/>
    </xf>
    <xf numFmtId="0" fontId="76" fillId="0" borderId="9" xfId="0" applyFont="1" applyBorder="1" applyAlignment="1">
      <alignment horizontal="center" vertical="center"/>
    </xf>
    <xf numFmtId="0" fontId="76" fillId="0" borderId="7" xfId="0" applyFont="1" applyBorder="1" applyAlignment="1">
      <alignment horizontal="center" vertical="center"/>
    </xf>
    <xf numFmtId="2" fontId="76" fillId="0" borderId="252" xfId="0" applyNumberFormat="1" applyFont="1" applyBorder="1" applyAlignment="1">
      <alignment horizontal="center" vertical="center"/>
    </xf>
    <xf numFmtId="9" fontId="76" fillId="0" borderId="128" xfId="1" applyFont="1" applyBorder="1" applyAlignment="1">
      <alignment horizontal="center" vertical="center"/>
    </xf>
    <xf numFmtId="9" fontId="76" fillId="20" borderId="128" xfId="1" applyFont="1" applyFill="1" applyBorder="1" applyAlignment="1">
      <alignment horizontal="center" vertical="center"/>
    </xf>
    <xf numFmtId="9" fontId="76" fillId="0" borderId="128" xfId="0" applyNumberFormat="1" applyFont="1" applyBorder="1" applyAlignment="1">
      <alignment horizontal="center" vertical="center"/>
    </xf>
    <xf numFmtId="2" fontId="76" fillId="0" borderId="128" xfId="0" applyNumberFormat="1" applyFont="1" applyBorder="1" applyAlignment="1">
      <alignment horizontal="right" vertical="center" wrapText="1"/>
    </xf>
    <xf numFmtId="15" fontId="76" fillId="0" borderId="127" xfId="0" applyNumberFormat="1" applyFont="1" applyBorder="1" applyAlignment="1">
      <alignment horizontal="center" vertical="center"/>
    </xf>
    <xf numFmtId="0" fontId="76" fillId="0" borderId="127" xfId="0" applyFont="1" applyBorder="1" applyAlignment="1">
      <alignment horizontal="center" vertical="center"/>
    </xf>
    <xf numFmtId="9" fontId="76" fillId="0" borderId="128" xfId="0" applyNumberFormat="1" applyFont="1" applyBorder="1" applyAlignment="1">
      <alignment vertical="center"/>
    </xf>
    <xf numFmtId="9" fontId="76" fillId="0" borderId="128" xfId="0" applyNumberFormat="1" applyFont="1" applyBorder="1" applyAlignment="1">
      <alignment horizontal="center" vertical="center" wrapText="1"/>
    </xf>
    <xf numFmtId="9" fontId="76" fillId="0" borderId="0" xfId="0" applyNumberFormat="1" applyFont="1" applyAlignment="1">
      <alignment horizontal="center" vertical="center"/>
    </xf>
    <xf numFmtId="0" fontId="76" fillId="0" borderId="0" xfId="0" applyFont="1" applyAlignment="1">
      <alignment horizontal="center" vertical="center"/>
    </xf>
    <xf numFmtId="9" fontId="76" fillId="0" borderId="0" xfId="0" applyNumberFormat="1" applyFont="1" applyAlignment="1">
      <alignment vertical="center"/>
    </xf>
    <xf numFmtId="10" fontId="48" fillId="5" borderId="0" xfId="55" applyNumberFormat="1" applyFont="1" applyFill="1" applyAlignment="1">
      <alignment horizontal="center" vertical="center"/>
    </xf>
    <xf numFmtId="0" fontId="89" fillId="5" borderId="9" xfId="55" applyFont="1" applyFill="1" applyBorder="1" applyAlignment="1">
      <alignment horizontal="center" vertical="top"/>
    </xf>
    <xf numFmtId="9" fontId="22" fillId="0" borderId="25" xfId="1" applyFont="1" applyFill="1" applyBorder="1" applyAlignment="1">
      <alignment vertical="center"/>
    </xf>
    <xf numFmtId="0" fontId="22" fillId="0" borderId="87" xfId="0" applyFont="1" applyBorder="1"/>
    <xf numFmtId="1" fontId="48" fillId="5" borderId="0" xfId="55" applyNumberFormat="1" applyFont="1" applyFill="1" applyAlignment="1">
      <alignment horizontal="center" vertical="center"/>
    </xf>
    <xf numFmtId="9" fontId="48" fillId="20" borderId="35" xfId="55" applyNumberFormat="1" applyFont="1" applyFill="1" applyBorder="1" applyAlignment="1">
      <alignment horizontal="center" vertical="center"/>
    </xf>
    <xf numFmtId="9" fontId="48" fillId="73" borderId="35" xfId="55" applyNumberFormat="1" applyFont="1" applyFill="1" applyBorder="1" applyAlignment="1">
      <alignment horizontal="center" vertical="center"/>
    </xf>
    <xf numFmtId="14" fontId="48" fillId="5" borderId="9" xfId="55" applyNumberFormat="1" applyFont="1" applyFill="1" applyBorder="1" applyAlignment="1">
      <alignment horizontal="center" vertical="center"/>
    </xf>
    <xf numFmtId="9" fontId="48" fillId="74" borderId="35" xfId="55" applyNumberFormat="1" applyFont="1" applyFill="1" applyBorder="1" applyAlignment="1">
      <alignment horizontal="center" vertical="center"/>
    </xf>
    <xf numFmtId="9" fontId="48" fillId="2" borderId="35" xfId="55" applyNumberFormat="1" applyFont="1" applyFill="1" applyBorder="1" applyAlignment="1">
      <alignment horizontal="center" vertical="center"/>
    </xf>
    <xf numFmtId="9" fontId="22" fillId="0" borderId="9" xfId="1" applyFont="1" applyFill="1" applyBorder="1" applyAlignment="1">
      <alignment vertical="center"/>
    </xf>
    <xf numFmtId="9" fontId="22" fillId="0" borderId="15" xfId="1" applyFont="1" applyFill="1" applyBorder="1" applyAlignment="1">
      <alignment vertical="center"/>
    </xf>
    <xf numFmtId="9" fontId="21" fillId="0" borderId="15" xfId="1" applyFont="1" applyFill="1" applyBorder="1" applyAlignment="1">
      <alignment horizontal="right" vertical="center"/>
    </xf>
    <xf numFmtId="9" fontId="21" fillId="0" borderId="25" xfId="1" applyFont="1" applyFill="1" applyBorder="1" applyAlignment="1">
      <alignment horizontal="right" vertical="center"/>
    </xf>
    <xf numFmtId="16" fontId="0" fillId="0" borderId="0" xfId="0" applyNumberFormat="1"/>
    <xf numFmtId="184" fontId="35" fillId="0" borderId="0" xfId="0" applyNumberFormat="1" applyFont="1" applyAlignment="1">
      <alignment horizontal="center"/>
    </xf>
    <xf numFmtId="0" fontId="18" fillId="0" borderId="0" xfId="0" applyFont="1" applyAlignment="1">
      <alignment horizontal="center"/>
    </xf>
    <xf numFmtId="0" fontId="18" fillId="0" borderId="0" xfId="0" applyFont="1"/>
    <xf numFmtId="0" fontId="0" fillId="10" borderId="0" xfId="0" applyFill="1"/>
    <xf numFmtId="0" fontId="109" fillId="0" borderId="0" xfId="0" applyFont="1"/>
    <xf numFmtId="14" fontId="18" fillId="17" borderId="0" xfId="0" applyNumberFormat="1" applyFont="1" applyFill="1" applyAlignment="1">
      <alignment horizontal="center"/>
    </xf>
    <xf numFmtId="14" fontId="18" fillId="16" borderId="0" xfId="0" applyNumberFormat="1" applyFont="1" applyFill="1" applyAlignment="1">
      <alignment horizontal="center"/>
    </xf>
    <xf numFmtId="14" fontId="0" fillId="18" borderId="0" xfId="0" applyNumberFormat="1" applyFill="1" applyAlignment="1">
      <alignment horizontal="center"/>
    </xf>
    <xf numFmtId="14" fontId="0" fillId="46" borderId="0" xfId="0" applyNumberFormat="1" applyFill="1" applyAlignment="1">
      <alignment horizontal="center"/>
    </xf>
    <xf numFmtId="0" fontId="23" fillId="0" borderId="0" xfId="0" applyFont="1" applyAlignment="1">
      <alignment horizontal="center" vertical="center"/>
    </xf>
    <xf numFmtId="14" fontId="0" fillId="14" borderId="0" xfId="0" applyNumberFormat="1" applyFill="1" applyAlignment="1">
      <alignment horizontal="center"/>
    </xf>
    <xf numFmtId="14" fontId="0" fillId="4" borderId="0" xfId="0" applyNumberFormat="1" applyFill="1" applyAlignment="1">
      <alignment horizontal="center"/>
    </xf>
    <xf numFmtId="14" fontId="18" fillId="75" borderId="0" xfId="0" applyNumberFormat="1" applyFont="1" applyFill="1" applyAlignment="1">
      <alignment horizontal="center"/>
    </xf>
    <xf numFmtId="16" fontId="18" fillId="5" borderId="0" xfId="0" applyNumberFormat="1" applyFont="1" applyFill="1"/>
    <xf numFmtId="14" fontId="0" fillId="11" borderId="0" xfId="0" applyNumberFormat="1" applyFill="1" applyAlignment="1">
      <alignment horizontal="center"/>
    </xf>
    <xf numFmtId="14" fontId="109" fillId="75" borderId="0" xfId="0" applyNumberFormat="1" applyFont="1" applyFill="1" applyAlignment="1">
      <alignment horizontal="center"/>
    </xf>
    <xf numFmtId="14" fontId="109" fillId="4" borderId="0" xfId="0" applyNumberFormat="1" applyFont="1" applyFill="1" applyAlignment="1">
      <alignment horizontal="center"/>
    </xf>
    <xf numFmtId="0" fontId="8" fillId="0" borderId="0" xfId="62" applyAlignment="1">
      <alignment horizontal="center" vertical="center"/>
    </xf>
    <xf numFmtId="0" fontId="8" fillId="0" borderId="0" xfId="62" applyAlignment="1">
      <alignment vertical="center"/>
    </xf>
    <xf numFmtId="0" fontId="32" fillId="16" borderId="0" xfId="62" applyFont="1" applyFill="1" applyAlignment="1">
      <alignment horizontal="center" vertical="center" wrapText="1"/>
    </xf>
    <xf numFmtId="0" fontId="8" fillId="0" borderId="0" xfId="62" applyAlignment="1">
      <alignment vertical="center" wrapText="1"/>
    </xf>
    <xf numFmtId="0" fontId="8" fillId="17" borderId="0" xfId="62" applyFill="1" applyAlignment="1">
      <alignment horizontal="center" vertical="center"/>
    </xf>
    <xf numFmtId="0" fontId="8" fillId="17" borderId="0" xfId="62" applyFill="1" applyAlignment="1">
      <alignment horizontal="center" vertical="center" wrapText="1"/>
    </xf>
    <xf numFmtId="0" fontId="8" fillId="7" borderId="0" xfId="62" applyFill="1" applyAlignment="1">
      <alignment horizontal="center" vertical="center"/>
    </xf>
    <xf numFmtId="0" fontId="32" fillId="16" borderId="0" xfId="62" applyFont="1" applyFill="1" applyAlignment="1">
      <alignment horizontal="center" vertical="center"/>
    </xf>
    <xf numFmtId="0" fontId="32" fillId="7" borderId="0" xfId="62" applyFont="1" applyFill="1" applyAlignment="1">
      <alignment horizontal="center" vertical="center"/>
    </xf>
    <xf numFmtId="9" fontId="89" fillId="5" borderId="51" xfId="55" applyNumberFormat="1" applyFont="1" applyFill="1" applyBorder="1" applyAlignment="1">
      <alignment horizontal="center" vertical="top" wrapText="1"/>
    </xf>
    <xf numFmtId="0" fontId="32" fillId="14" borderId="0" xfId="62" applyFont="1" applyFill="1" applyAlignment="1">
      <alignment horizontal="center" vertical="center" wrapText="1"/>
    </xf>
    <xf numFmtId="0" fontId="32" fillId="43" borderId="0" xfId="62" applyFont="1" applyFill="1" applyAlignment="1">
      <alignment horizontal="center" vertical="center" wrapText="1"/>
    </xf>
    <xf numFmtId="9" fontId="21" fillId="2" borderId="15" xfId="1" applyFont="1" applyFill="1" applyBorder="1" applyAlignment="1">
      <alignment horizontal="center" vertical="center"/>
    </xf>
    <xf numFmtId="0" fontId="32" fillId="29" borderId="0" xfId="62" applyFont="1" applyFill="1" applyAlignment="1">
      <alignment horizontal="center" vertical="center" wrapText="1"/>
    </xf>
    <xf numFmtId="0" fontId="8" fillId="0" borderId="0" xfId="62" applyAlignment="1">
      <alignment horizontal="center" vertical="center" wrapText="1"/>
    </xf>
    <xf numFmtId="0" fontId="32" fillId="0" borderId="0" xfId="62" applyFont="1" applyAlignment="1">
      <alignment vertical="center"/>
    </xf>
    <xf numFmtId="0" fontId="32" fillId="0" borderId="0" xfId="62" applyFont="1" applyAlignment="1">
      <alignment horizontal="center" vertical="center"/>
    </xf>
    <xf numFmtId="14" fontId="0" fillId="0" borderId="0" xfId="0" applyNumberFormat="1" applyAlignment="1">
      <alignment horizontal="center"/>
    </xf>
    <xf numFmtId="14" fontId="18" fillId="0" borderId="0" xfId="0" applyNumberFormat="1" applyFont="1" applyAlignment="1">
      <alignment horizontal="center"/>
    </xf>
    <xf numFmtId="183" fontId="7" fillId="0" borderId="0" xfId="60" applyFont="1"/>
    <xf numFmtId="9" fontId="7" fillId="0" borderId="0" xfId="1" applyFont="1" applyAlignment="1">
      <alignment vertical="center"/>
    </xf>
    <xf numFmtId="9" fontId="7" fillId="0" borderId="0" xfId="1" applyFont="1" applyAlignment="1">
      <alignment horizontal="center" vertical="center"/>
    </xf>
    <xf numFmtId="0" fontId="7" fillId="20" borderId="0" xfId="62" applyFont="1" applyFill="1" applyAlignment="1">
      <alignment vertical="center" wrapText="1"/>
    </xf>
    <xf numFmtId="0" fontId="7" fillId="0" borderId="0" xfId="62" applyFont="1" applyAlignment="1">
      <alignment vertical="center" wrapText="1"/>
    </xf>
    <xf numFmtId="0" fontId="7" fillId="0" borderId="0" xfId="62" applyFont="1" applyAlignment="1">
      <alignment vertical="center"/>
    </xf>
    <xf numFmtId="0" fontId="8" fillId="5" borderId="0" xfId="62" applyFill="1" applyAlignment="1">
      <alignment horizontal="center" vertical="center" wrapText="1"/>
    </xf>
    <xf numFmtId="0" fontId="21" fillId="0" borderId="9" xfId="0" quotePrefix="1" applyFont="1" applyBorder="1" applyAlignment="1" applyProtection="1">
      <alignment vertical="center" wrapText="1"/>
      <protection locked="0"/>
    </xf>
    <xf numFmtId="0" fontId="21" fillId="0" borderId="9" xfId="0" quotePrefix="1" applyFont="1" applyBorder="1" applyAlignment="1" applyProtection="1">
      <alignment horizontal="left" vertical="center" wrapText="1"/>
      <protection locked="0"/>
    </xf>
    <xf numFmtId="0" fontId="6" fillId="20" borderId="0" xfId="62" applyFont="1" applyFill="1" applyAlignment="1">
      <alignment vertical="center" wrapText="1"/>
    </xf>
    <xf numFmtId="0" fontId="21" fillId="0" borderId="9" xfId="0" applyFont="1" applyBorder="1" applyAlignment="1">
      <alignment horizontal="center"/>
    </xf>
    <xf numFmtId="0" fontId="18" fillId="0" borderId="9" xfId="0" applyFont="1" applyBorder="1" applyAlignment="1">
      <alignment horizontal="center" vertical="center"/>
    </xf>
    <xf numFmtId="0" fontId="5" fillId="20" borderId="0" xfId="62" applyFont="1" applyFill="1" applyAlignment="1">
      <alignment vertical="center" wrapText="1"/>
    </xf>
    <xf numFmtId="0" fontId="4" fillId="0" borderId="0" xfId="62" applyFont="1" applyAlignment="1">
      <alignment vertical="center"/>
    </xf>
    <xf numFmtId="0" fontId="7" fillId="20" borderId="9" xfId="62" applyFont="1" applyFill="1" applyBorder="1" applyAlignment="1">
      <alignment vertical="center" wrapText="1"/>
    </xf>
    <xf numFmtId="0" fontId="8" fillId="0" borderId="9" xfId="62" applyBorder="1" applyAlignment="1">
      <alignment vertical="center" wrapText="1"/>
    </xf>
    <xf numFmtId="0" fontId="8" fillId="0" borderId="9" xfId="62" applyBorder="1" applyAlignment="1">
      <alignment horizontal="center" vertical="center"/>
    </xf>
    <xf numFmtId="0" fontId="8" fillId="0" borderId="9" xfId="62" applyBorder="1" applyAlignment="1">
      <alignment vertical="center"/>
    </xf>
    <xf numFmtId="14" fontId="0" fillId="46" borderId="9" xfId="0" applyNumberFormat="1" applyFill="1" applyBorder="1" applyAlignment="1">
      <alignment horizontal="center" vertical="center"/>
    </xf>
    <xf numFmtId="9" fontId="22" fillId="0" borderId="9" xfId="1" applyFont="1" applyFill="1" applyBorder="1" applyAlignment="1">
      <alignment horizontal="center" vertical="center"/>
    </xf>
    <xf numFmtId="0" fontId="8" fillId="0" borderId="9" xfId="62" applyBorder="1" applyAlignment="1">
      <alignment horizontal="center" vertical="center" wrapText="1"/>
    </xf>
    <xf numFmtId="0" fontId="8" fillId="20" borderId="9" xfId="62" applyFill="1" applyBorder="1" applyAlignment="1">
      <alignment vertical="center" wrapText="1"/>
    </xf>
    <xf numFmtId="0" fontId="111" fillId="0" borderId="9" xfId="62" applyFont="1" applyBorder="1" applyAlignment="1">
      <alignment vertical="center" wrapText="1"/>
    </xf>
    <xf numFmtId="0" fontId="0" fillId="0" borderId="9" xfId="0" applyBorder="1" applyAlignment="1">
      <alignment horizontal="center" vertical="center" wrapText="1"/>
    </xf>
    <xf numFmtId="14" fontId="0" fillId="14" borderId="9" xfId="0" applyNumberFormat="1" applyFill="1" applyBorder="1" applyAlignment="1">
      <alignment horizontal="center" vertical="center"/>
    </xf>
    <xf numFmtId="0" fontId="8" fillId="20" borderId="9" xfId="62" applyFill="1" applyBorder="1" applyAlignment="1">
      <alignment vertical="center"/>
    </xf>
    <xf numFmtId="14" fontId="0" fillId="54" borderId="9" xfId="0" applyNumberFormat="1" applyFill="1" applyBorder="1" applyAlignment="1">
      <alignment horizontal="center" vertical="center"/>
    </xf>
    <xf numFmtId="0" fontId="6" fillId="20" borderId="9" xfId="62" applyFont="1" applyFill="1" applyBorder="1" applyAlignment="1">
      <alignment vertical="center" wrapText="1"/>
    </xf>
    <xf numFmtId="14" fontId="0" fillId="0" borderId="9" xfId="0" applyNumberFormat="1" applyBorder="1" applyAlignment="1">
      <alignment horizontal="center" vertical="center"/>
    </xf>
    <xf numFmtId="0" fontId="0" fillId="0" borderId="9" xfId="0" applyBorder="1"/>
    <xf numFmtId="0" fontId="0" fillId="0" borderId="9" xfId="0" applyBorder="1" applyAlignment="1">
      <alignment horizontal="center"/>
    </xf>
    <xf numFmtId="16" fontId="23" fillId="0" borderId="9" xfId="0" applyNumberFormat="1" applyFont="1" applyBorder="1" applyAlignment="1">
      <alignment horizontal="center" vertical="center"/>
    </xf>
    <xf numFmtId="16" fontId="23" fillId="0" borderId="9" xfId="0" applyNumberFormat="1" applyFont="1" applyBorder="1" applyAlignment="1">
      <alignment horizontal="center" vertical="center" wrapText="1"/>
    </xf>
    <xf numFmtId="0" fontId="23" fillId="0" borderId="9" xfId="0" applyFont="1" applyBorder="1" applyAlignment="1">
      <alignment horizontal="center" vertical="center"/>
    </xf>
    <xf numFmtId="0" fontId="0" fillId="5" borderId="9" xfId="0" applyFill="1" applyBorder="1"/>
    <xf numFmtId="14" fontId="18" fillId="18" borderId="9" xfId="0" applyNumberFormat="1" applyFont="1" applyFill="1" applyBorder="1" applyAlignment="1">
      <alignment horizontal="center"/>
    </xf>
    <xf numFmtId="14" fontId="0" fillId="0" borderId="9" xfId="0" applyNumberFormat="1" applyBorder="1" applyAlignment="1">
      <alignment horizontal="center"/>
    </xf>
    <xf numFmtId="14" fontId="18" fillId="46" borderId="9" xfId="0" applyNumberFormat="1" applyFont="1" applyFill="1" applyBorder="1" applyAlignment="1">
      <alignment horizontal="center"/>
    </xf>
    <xf numFmtId="14" fontId="18" fillId="14" borderId="9" xfId="0" applyNumberFormat="1" applyFont="1" applyFill="1" applyBorder="1" applyAlignment="1">
      <alignment horizontal="center"/>
    </xf>
    <xf numFmtId="14" fontId="18" fillId="4" borderId="9" xfId="0" applyNumberFormat="1" applyFont="1" applyFill="1" applyBorder="1" applyAlignment="1">
      <alignment horizontal="center"/>
    </xf>
    <xf numFmtId="14" fontId="18" fillId="0" borderId="9" xfId="0" applyNumberFormat="1" applyFont="1" applyBorder="1" applyAlignment="1">
      <alignment horizontal="center"/>
    </xf>
    <xf numFmtId="14" fontId="0" fillId="17" borderId="9" xfId="0" applyNumberFormat="1" applyFill="1" applyBorder="1" applyAlignment="1">
      <alignment horizontal="center"/>
    </xf>
    <xf numFmtId="14" fontId="0" fillId="16" borderId="9" xfId="0" applyNumberFormat="1" applyFill="1" applyBorder="1" applyAlignment="1">
      <alignment horizontal="center"/>
    </xf>
    <xf numFmtId="16" fontId="0" fillId="0" borderId="9" xfId="0" applyNumberFormat="1" applyBorder="1"/>
    <xf numFmtId="0" fontId="21" fillId="0" borderId="9" xfId="0" applyFont="1" applyBorder="1" applyAlignment="1">
      <alignment horizontal="center" wrapText="1"/>
    </xf>
    <xf numFmtId="0" fontId="41" fillId="20" borderId="9" xfId="0" applyFont="1" applyFill="1" applyBorder="1" applyAlignment="1">
      <alignment horizontal="center" wrapText="1"/>
    </xf>
    <xf numFmtId="0" fontId="3" fillId="20" borderId="9" xfId="62" applyFont="1" applyFill="1" applyBorder="1" applyAlignment="1">
      <alignment vertical="center" wrapText="1"/>
    </xf>
    <xf numFmtId="0" fontId="3" fillId="20" borderId="0" xfId="62" applyFont="1" applyFill="1" applyAlignment="1">
      <alignment vertical="center" wrapText="1"/>
    </xf>
    <xf numFmtId="14" fontId="18" fillId="14" borderId="9" xfId="0" applyNumberFormat="1" applyFont="1" applyFill="1" applyBorder="1" applyAlignment="1">
      <alignment horizontal="center" vertical="center"/>
    </xf>
    <xf numFmtId="0" fontId="8" fillId="0" borderId="7" xfId="62" applyBorder="1" applyAlignment="1">
      <alignment vertical="center" wrapText="1"/>
    </xf>
    <xf numFmtId="0" fontId="7" fillId="20" borderId="7" xfId="62" applyFont="1" applyFill="1" applyBorder="1" applyAlignment="1">
      <alignment vertical="center" wrapText="1"/>
    </xf>
    <xf numFmtId="0" fontId="6" fillId="20" borderId="7" xfId="62" applyFont="1" applyFill="1" applyBorder="1" applyAlignment="1">
      <alignment vertical="center" wrapText="1"/>
    </xf>
    <xf numFmtId="14" fontId="0" fillId="16" borderId="9" xfId="0" applyNumberFormat="1" applyFill="1" applyBorder="1" applyAlignment="1">
      <alignment horizontal="center" vertical="center"/>
    </xf>
    <xf numFmtId="14" fontId="0" fillId="18" borderId="9" xfId="0" applyNumberFormat="1" applyFill="1" applyBorder="1" applyAlignment="1">
      <alignment horizontal="center" vertical="center"/>
    </xf>
    <xf numFmtId="0" fontId="7" fillId="0" borderId="9" xfId="62" applyFont="1" applyBorder="1" applyAlignment="1">
      <alignment horizontal="center" vertical="center"/>
    </xf>
    <xf numFmtId="14" fontId="0" fillId="7" borderId="9" xfId="0" applyNumberFormat="1" applyFill="1" applyBorder="1" applyAlignment="1">
      <alignment horizontal="center" vertical="center"/>
    </xf>
    <xf numFmtId="9" fontId="0" fillId="0" borderId="9" xfId="0" applyNumberFormat="1" applyBorder="1" applyAlignment="1">
      <alignment horizontal="center" vertical="center"/>
    </xf>
    <xf numFmtId="0" fontId="115" fillId="20" borderId="9" xfId="62" applyFont="1" applyFill="1" applyBorder="1" applyAlignment="1">
      <alignment vertical="center" wrapText="1"/>
    </xf>
    <xf numFmtId="0" fontId="111" fillId="20" borderId="9" xfId="62" applyFont="1" applyFill="1" applyBorder="1" applyAlignment="1">
      <alignment vertical="center" wrapText="1"/>
    </xf>
    <xf numFmtId="0" fontId="115" fillId="20" borderId="7" xfId="62" applyFont="1" applyFill="1" applyBorder="1" applyAlignment="1">
      <alignment vertical="center" wrapText="1"/>
    </xf>
    <xf numFmtId="0" fontId="31" fillId="0" borderId="84" xfId="0" applyFont="1" applyBorder="1" applyAlignment="1">
      <alignment horizontal="center" vertical="center" wrapText="1"/>
    </xf>
    <xf numFmtId="0" fontId="18" fillId="0" borderId="9" xfId="0" applyFont="1" applyBorder="1" applyAlignment="1">
      <alignment horizontal="center" wrapText="1"/>
    </xf>
    <xf numFmtId="0" fontId="22" fillId="0" borderId="12" xfId="0" applyFont="1" applyBorder="1" applyAlignment="1">
      <alignment horizontal="center" vertical="center" wrapText="1"/>
    </xf>
    <xf numFmtId="0" fontId="22" fillId="0" borderId="5" xfId="0" applyFont="1" applyBorder="1" applyAlignment="1">
      <alignment horizontal="center" vertical="center" wrapText="1"/>
    </xf>
    <xf numFmtId="0" fontId="0" fillId="0" borderId="7" xfId="0" applyBorder="1" applyAlignment="1">
      <alignment horizontal="left" vertical="center"/>
    </xf>
    <xf numFmtId="0" fontId="0" fillId="0" borderId="5" xfId="0" applyBorder="1" applyAlignment="1">
      <alignment horizontal="left" vertical="center"/>
    </xf>
    <xf numFmtId="0" fontId="21" fillId="0" borderId="5" xfId="0" applyFont="1" applyBorder="1" applyAlignment="1">
      <alignment horizontal="center" vertical="center" wrapText="1"/>
    </xf>
    <xf numFmtId="0" fontId="21" fillId="0" borderId="9" xfId="0" applyFont="1" applyBorder="1" applyAlignment="1">
      <alignment horizontal="center" vertical="center" wrapText="1"/>
    </xf>
    <xf numFmtId="0" fontId="22" fillId="0" borderId="79" xfId="0" applyFont="1" applyBorder="1" applyAlignment="1">
      <alignment horizontal="center" vertical="center" wrapText="1"/>
    </xf>
    <xf numFmtId="0" fontId="22" fillId="0" borderId="12" xfId="0" applyFont="1" applyBorder="1" applyAlignment="1">
      <alignment horizontal="center" vertical="center"/>
    </xf>
    <xf numFmtId="9" fontId="21" fillId="0" borderId="9" xfId="1" applyFont="1" applyFill="1"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9" fontId="21" fillId="0" borderId="7" xfId="1" applyFont="1" applyFill="1" applyBorder="1" applyAlignment="1">
      <alignment horizontal="center" vertical="center"/>
    </xf>
    <xf numFmtId="9" fontId="21" fillId="0" borderId="12" xfId="1" applyFont="1" applyFill="1" applyBorder="1" applyAlignment="1">
      <alignment horizontal="center" vertical="center"/>
    </xf>
    <xf numFmtId="9" fontId="21" fillId="0" borderId="8" xfId="1" applyFont="1" applyFill="1" applyBorder="1" applyAlignment="1">
      <alignment horizontal="center" vertical="center"/>
    </xf>
    <xf numFmtId="0" fontId="21" fillId="0" borderId="7" xfId="0" applyFont="1" applyBorder="1" applyAlignment="1">
      <alignment horizontal="center" vertical="center" wrapText="1"/>
    </xf>
    <xf numFmtId="0" fontId="21" fillId="0" borderId="12" xfId="0" applyFont="1" applyBorder="1" applyAlignment="1">
      <alignment horizontal="center" vertical="center" wrapText="1"/>
    </xf>
    <xf numFmtId="0" fontId="22" fillId="0" borderId="9" xfId="0" applyFont="1" applyBorder="1" applyAlignment="1">
      <alignment horizontal="center" vertical="center" wrapText="1"/>
    </xf>
    <xf numFmtId="0" fontId="22" fillId="0" borderId="7" xfId="0" applyFont="1" applyBorder="1" applyAlignment="1">
      <alignment horizontal="center" vertical="center" wrapText="1"/>
    </xf>
    <xf numFmtId="0" fontId="30" fillId="13" borderId="94" xfId="0" applyFont="1" applyFill="1" applyBorder="1" applyAlignment="1">
      <alignment horizontal="center" vertical="center"/>
    </xf>
    <xf numFmtId="0" fontId="30" fillId="13" borderId="3" xfId="0" applyFont="1" applyFill="1" applyBorder="1" applyAlignment="1">
      <alignment horizontal="center" vertical="center"/>
    </xf>
    <xf numFmtId="0" fontId="30" fillId="13" borderId="4" xfId="0" applyFont="1" applyFill="1" applyBorder="1" applyAlignment="1">
      <alignment horizontal="center" vertical="center"/>
    </xf>
    <xf numFmtId="0" fontId="21" fillId="0" borderId="23" xfId="0" applyFont="1" applyBorder="1" applyAlignment="1">
      <alignment horizontal="center" vertical="center"/>
    </xf>
    <xf numFmtId="0" fontId="21" fillId="0" borderId="43" xfId="0" applyFont="1" applyBorder="1" applyAlignment="1">
      <alignment horizontal="center" vertical="center"/>
    </xf>
    <xf numFmtId="0" fontId="21" fillId="0" borderId="24" xfId="0" applyFont="1" applyBorder="1" applyAlignment="1">
      <alignment horizontal="center" vertical="center"/>
    </xf>
    <xf numFmtId="0" fontId="21" fillId="0" borderId="44" xfId="0" applyFont="1" applyBorder="1" applyAlignment="1">
      <alignment horizontal="center" vertical="center" wrapText="1"/>
    </xf>
    <xf numFmtId="0" fontId="21" fillId="0" borderId="22"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43" xfId="0" applyFont="1" applyBorder="1" applyAlignment="1">
      <alignment horizontal="center" vertical="center" wrapText="1"/>
    </xf>
    <xf numFmtId="0" fontId="22" fillId="0" borderId="43" xfId="0" applyFont="1" applyBorder="1" applyAlignment="1">
      <alignment horizontal="center" vertical="center"/>
    </xf>
    <xf numFmtId="0" fontId="22" fillId="0" borderId="0" xfId="0" applyFont="1" applyAlignment="1">
      <alignment horizontal="center" vertical="center"/>
    </xf>
    <xf numFmtId="9" fontId="21" fillId="0" borderId="0" xfId="0" applyNumberFormat="1" applyFont="1" applyAlignment="1">
      <alignment horizontal="center" vertical="center"/>
    </xf>
    <xf numFmtId="9" fontId="21" fillId="0" borderId="22" xfId="1" applyFont="1" applyFill="1" applyBorder="1" applyAlignment="1">
      <alignment horizontal="center" vertical="center"/>
    </xf>
    <xf numFmtId="0" fontId="21" fillId="0" borderId="82" xfId="0" applyFont="1" applyBorder="1" applyAlignment="1">
      <alignment horizontal="center" vertical="center"/>
    </xf>
    <xf numFmtId="0" fontId="21" fillId="0" borderId="83" xfId="0" applyFont="1" applyBorder="1" applyAlignment="1">
      <alignment horizontal="center" vertical="center"/>
    </xf>
    <xf numFmtId="0" fontId="22" fillId="3" borderId="46" xfId="0" applyFont="1" applyFill="1" applyBorder="1" applyAlignment="1">
      <alignment horizontal="center" vertical="center"/>
    </xf>
    <xf numFmtId="9" fontId="21" fillId="0" borderId="7" xfId="1" applyFont="1" applyFill="1" applyBorder="1" applyAlignment="1">
      <alignment horizontal="center" vertical="center" wrapText="1"/>
    </xf>
    <xf numFmtId="9" fontId="21" fillId="0" borderId="12" xfId="1" applyFont="1" applyFill="1" applyBorder="1" applyAlignment="1">
      <alignment horizontal="center" vertical="center" wrapText="1"/>
    </xf>
    <xf numFmtId="9" fontId="21" fillId="0" borderId="8" xfId="1" applyFont="1" applyFill="1" applyBorder="1" applyAlignment="1">
      <alignment horizontal="center" vertical="center" wrapText="1"/>
    </xf>
    <xf numFmtId="0" fontId="40" fillId="0" borderId="9" xfId="0" applyFont="1" applyBorder="1" applyAlignment="1">
      <alignment horizontal="center" vertical="center" wrapText="1"/>
    </xf>
    <xf numFmtId="0" fontId="40" fillId="0" borderId="7" xfId="0" applyFont="1" applyBorder="1" applyAlignment="1">
      <alignment horizontal="center" vertical="center" wrapText="1"/>
    </xf>
    <xf numFmtId="9" fontId="21" fillId="0" borderId="15" xfId="1" applyFont="1" applyFill="1" applyBorder="1" applyAlignment="1">
      <alignment horizontal="center" vertical="center"/>
    </xf>
    <xf numFmtId="0" fontId="22" fillId="13" borderId="22" xfId="0" applyFont="1" applyFill="1" applyBorder="1" applyAlignment="1">
      <alignment horizontal="center" vertical="center" wrapText="1"/>
    </xf>
    <xf numFmtId="0" fontId="0" fillId="0" borderId="25" xfId="0" applyBorder="1" applyAlignment="1">
      <alignment horizontal="center" vertical="center"/>
    </xf>
    <xf numFmtId="0" fontId="0" fillId="0" borderId="11" xfId="0" applyBorder="1" applyAlignment="1">
      <alignment horizontal="center" vertical="center"/>
    </xf>
    <xf numFmtId="0" fontId="18" fillId="0" borderId="25" xfId="0" applyFont="1" applyBorder="1" applyAlignment="1">
      <alignment horizontal="left" vertical="center"/>
    </xf>
    <xf numFmtId="0" fontId="0" fillId="0" borderId="11" xfId="0" applyBorder="1" applyAlignment="1">
      <alignment horizontal="left" vertical="center"/>
    </xf>
    <xf numFmtId="0" fontId="22" fillId="0" borderId="61"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10" xfId="0" applyFont="1" applyBorder="1" applyAlignment="1">
      <alignment horizontal="center" vertical="center"/>
    </xf>
    <xf numFmtId="9" fontId="21" fillId="0" borderId="25" xfId="1" applyFont="1" applyFill="1" applyBorder="1" applyAlignment="1">
      <alignment horizontal="center" vertical="center"/>
    </xf>
    <xf numFmtId="9" fontId="21" fillId="0" borderId="10" xfId="1" applyFont="1" applyFill="1" applyBorder="1" applyAlignment="1">
      <alignment horizontal="center" vertical="center"/>
    </xf>
    <xf numFmtId="9" fontId="21" fillId="0" borderId="115" xfId="1" applyFont="1" applyFill="1" applyBorder="1" applyAlignment="1">
      <alignment horizontal="center" vertical="center"/>
    </xf>
    <xf numFmtId="0" fontId="42" fillId="0" borderId="12" xfId="0" applyFont="1" applyBorder="1" applyAlignment="1">
      <alignment horizontal="center" vertical="center" wrapText="1"/>
    </xf>
    <xf numFmtId="0" fontId="22" fillId="0" borderId="5" xfId="0" applyFont="1" applyBorder="1" applyAlignment="1">
      <alignment horizontal="center" vertical="center"/>
    </xf>
    <xf numFmtId="0" fontId="21" fillId="0" borderId="9" xfId="0" applyFont="1" applyBorder="1" applyAlignment="1">
      <alignment horizontal="center" vertical="center"/>
    </xf>
    <xf numFmtId="0" fontId="21" fillId="0" borderId="12" xfId="0" applyFont="1" applyBorder="1" applyAlignment="1">
      <alignment horizontal="center" vertical="center"/>
    </xf>
    <xf numFmtId="0" fontId="21" fillId="0" borderId="5" xfId="0" applyFont="1" applyBorder="1" applyAlignment="1">
      <alignment horizontal="center" vertical="center"/>
    </xf>
    <xf numFmtId="0" fontId="21" fillId="0" borderId="80" xfId="0" applyFont="1" applyBorder="1" applyAlignment="1">
      <alignment horizontal="center" vertical="center" wrapText="1"/>
    </xf>
    <xf numFmtId="0" fontId="21" fillId="0" borderId="78" xfId="0" applyFont="1" applyBorder="1" applyAlignment="1">
      <alignment horizontal="center" vertical="center" wrapText="1"/>
    </xf>
    <xf numFmtId="0" fontId="30" fillId="10" borderId="48" xfId="0" applyFont="1" applyFill="1" applyBorder="1" applyAlignment="1">
      <alignment horizontal="center" vertical="center"/>
    </xf>
    <xf numFmtId="0" fontId="30" fillId="10" borderId="114" xfId="0" applyFont="1" applyFill="1" applyBorder="1" applyAlignment="1">
      <alignment horizontal="center" vertical="center"/>
    </xf>
    <xf numFmtId="0" fontId="30" fillId="10" borderId="112" xfId="0" applyFont="1" applyFill="1" applyBorder="1" applyAlignment="1">
      <alignment horizontal="center" vertical="center"/>
    </xf>
    <xf numFmtId="0" fontId="42" fillId="0" borderId="9"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12" xfId="0" applyFont="1" applyBorder="1" applyAlignment="1">
      <alignment horizontal="center" vertical="center" wrapText="1"/>
    </xf>
    <xf numFmtId="0" fontId="42" fillId="0" borderId="80" xfId="0" applyFont="1" applyBorder="1" applyAlignment="1">
      <alignment horizontal="center" vertical="center" wrapText="1"/>
    </xf>
    <xf numFmtId="0" fontId="42" fillId="0" borderId="78" xfId="0" applyFont="1" applyBorder="1" applyAlignment="1">
      <alignment horizontal="center" vertical="center" wrapText="1"/>
    </xf>
    <xf numFmtId="0" fontId="22" fillId="0" borderId="23" xfId="0" applyFont="1" applyBorder="1" applyAlignment="1">
      <alignment horizontal="center" vertical="center" wrapText="1"/>
    </xf>
    <xf numFmtId="0" fontId="22" fillId="0" borderId="44" xfId="0" applyFont="1" applyBorder="1" applyAlignment="1">
      <alignment horizontal="center" vertical="center"/>
    </xf>
    <xf numFmtId="0" fontId="22" fillId="3" borderId="9" xfId="0" applyFont="1" applyFill="1" applyBorder="1" applyAlignment="1">
      <alignment horizontal="center" vertical="center"/>
    </xf>
    <xf numFmtId="0" fontId="22" fillId="0" borderId="22" xfId="0" applyFont="1" applyBorder="1" applyAlignment="1">
      <alignment horizontal="center" vertical="center"/>
    </xf>
    <xf numFmtId="0" fontId="22" fillId="0" borderId="23" xfId="0" applyFont="1" applyBorder="1" applyAlignment="1">
      <alignment horizontal="center" vertical="center"/>
    </xf>
    <xf numFmtId="0" fontId="21" fillId="0" borderId="9" xfId="0" applyFont="1" applyBorder="1" applyAlignment="1">
      <alignment horizontal="center"/>
    </xf>
    <xf numFmtId="0" fontId="22" fillId="0" borderId="80" xfId="0" applyFont="1" applyBorder="1" applyAlignment="1">
      <alignment horizontal="center" vertical="center" wrapText="1"/>
    </xf>
    <xf numFmtId="0" fontId="22" fillId="0" borderId="78" xfId="0" applyFont="1" applyBorder="1" applyAlignment="1">
      <alignment horizontal="center" vertical="center" wrapText="1"/>
    </xf>
    <xf numFmtId="0" fontId="40" fillId="2" borderId="9" xfId="0" applyFont="1" applyFill="1" applyBorder="1" applyAlignment="1">
      <alignment horizontal="center" vertical="center" wrapText="1"/>
    </xf>
    <xf numFmtId="0" fontId="25" fillId="0" borderId="9" xfId="0" applyFont="1" applyBorder="1" applyAlignment="1">
      <alignment horizontal="center" vertical="center" wrapText="1"/>
    </xf>
    <xf numFmtId="9" fontId="21" fillId="4" borderId="7" xfId="1" applyFont="1" applyFill="1" applyBorder="1" applyAlignment="1">
      <alignment horizontal="center" vertical="center"/>
    </xf>
    <xf numFmtId="9" fontId="21" fillId="4" borderId="12" xfId="1" applyFont="1" applyFill="1" applyBorder="1" applyAlignment="1">
      <alignment horizontal="center" vertical="center"/>
    </xf>
    <xf numFmtId="9" fontId="21" fillId="4" borderId="5" xfId="1" applyFont="1" applyFill="1" applyBorder="1" applyAlignment="1">
      <alignment horizontal="center" vertical="center"/>
    </xf>
    <xf numFmtId="0" fontId="40" fillId="0" borderId="12" xfId="0" applyFont="1" applyBorder="1" applyAlignment="1">
      <alignment horizontal="center" vertical="center" wrapText="1"/>
    </xf>
    <xf numFmtId="0" fontId="40" fillId="0" borderId="5" xfId="0" applyFont="1" applyBorder="1" applyAlignment="1">
      <alignment horizontal="center" vertical="center" wrapText="1"/>
    </xf>
    <xf numFmtId="0" fontId="21" fillId="0" borderId="49" xfId="0" quotePrefix="1" applyFont="1" applyBorder="1" applyAlignment="1">
      <alignment horizontal="center" vertical="center" wrapText="1"/>
    </xf>
    <xf numFmtId="0" fontId="21" fillId="0" borderId="1" xfId="0" quotePrefix="1" applyFont="1" applyBorder="1" applyAlignment="1">
      <alignment horizontal="center" vertical="center" wrapText="1"/>
    </xf>
    <xf numFmtId="0" fontId="21" fillId="0" borderId="1" xfId="0" applyFont="1" applyBorder="1" applyAlignment="1">
      <alignment horizontal="center" vertical="center"/>
    </xf>
    <xf numFmtId="0" fontId="21" fillId="0" borderId="73" xfId="0" applyFont="1" applyBorder="1" applyAlignment="1">
      <alignment horizontal="center" vertical="center"/>
    </xf>
    <xf numFmtId="0" fontId="21" fillId="0" borderId="0" xfId="0" applyFont="1" applyAlignment="1">
      <alignment horizontal="center" vertical="center"/>
    </xf>
    <xf numFmtId="0" fontId="21" fillId="0" borderId="60" xfId="0" applyFont="1" applyBorder="1" applyAlignment="1">
      <alignment horizontal="center" vertical="center"/>
    </xf>
    <xf numFmtId="0" fontId="21" fillId="0" borderId="33" xfId="0" applyFont="1" applyBorder="1" applyAlignment="1">
      <alignment horizontal="center" vertical="center"/>
    </xf>
    <xf numFmtId="0" fontId="41" fillId="0" borderId="9" xfId="0" applyFont="1" applyBorder="1" applyAlignment="1">
      <alignment horizontal="center" vertical="center" wrapText="1"/>
    </xf>
    <xf numFmtId="0" fontId="22" fillId="0" borderId="92" xfId="0" applyFont="1" applyBorder="1" applyAlignment="1">
      <alignment horizontal="center"/>
    </xf>
    <xf numFmtId="0" fontId="22" fillId="0" borderId="32" xfId="0" applyFont="1" applyBorder="1" applyAlignment="1">
      <alignment horizontal="center"/>
    </xf>
    <xf numFmtId="9" fontId="21" fillId="0" borderId="256" xfId="1" applyFont="1" applyFill="1" applyBorder="1" applyAlignment="1">
      <alignment horizontal="center" vertical="center"/>
    </xf>
    <xf numFmtId="9" fontId="21" fillId="0" borderId="257" xfId="1" applyFont="1" applyFill="1" applyBorder="1" applyAlignment="1">
      <alignment horizontal="center" vertical="center"/>
    </xf>
    <xf numFmtId="9" fontId="21" fillId="0" borderId="156" xfId="1" applyFont="1" applyFill="1" applyBorder="1" applyAlignment="1">
      <alignment horizontal="center" vertical="center"/>
    </xf>
    <xf numFmtId="0" fontId="21" fillId="2" borderId="49" xfId="0" quotePrefix="1" applyFont="1" applyFill="1" applyBorder="1" applyAlignment="1">
      <alignment horizontal="center" vertical="center" wrapText="1"/>
    </xf>
    <xf numFmtId="0" fontId="21" fillId="2" borderId="1" xfId="0" quotePrefix="1" applyFont="1" applyFill="1" applyBorder="1" applyAlignment="1">
      <alignment horizontal="center" vertical="center" wrapText="1"/>
    </xf>
    <xf numFmtId="0" fontId="21" fillId="2" borderId="29" xfId="0" quotePrefix="1" applyFont="1" applyFill="1" applyBorder="1" applyAlignment="1">
      <alignment horizontal="center" vertical="center" wrapText="1"/>
    </xf>
    <xf numFmtId="0" fontId="21" fillId="2" borderId="73" xfId="0" quotePrefix="1" applyFont="1" applyFill="1" applyBorder="1" applyAlignment="1">
      <alignment horizontal="center" vertical="center" wrapText="1"/>
    </xf>
    <xf numFmtId="0" fontId="21" fillId="2" borderId="0" xfId="0" quotePrefix="1" applyFont="1" applyFill="1" applyAlignment="1">
      <alignment horizontal="center" vertical="center" wrapText="1"/>
    </xf>
    <xf numFmtId="0" fontId="21" fillId="2" borderId="64" xfId="0" quotePrefix="1" applyFont="1" applyFill="1" applyBorder="1" applyAlignment="1">
      <alignment horizontal="center" vertical="center" wrapText="1"/>
    </xf>
    <xf numFmtId="0" fontId="21" fillId="2" borderId="60" xfId="0" quotePrefix="1" applyFont="1" applyFill="1" applyBorder="1" applyAlignment="1">
      <alignment horizontal="center" vertical="center" wrapText="1"/>
    </xf>
    <xf numFmtId="0" fontId="21" fillId="2" borderId="33" xfId="0" quotePrefix="1" applyFont="1" applyFill="1" applyBorder="1" applyAlignment="1">
      <alignment horizontal="center" vertical="center" wrapText="1"/>
    </xf>
    <xf numFmtId="0" fontId="21" fillId="2" borderId="65" xfId="0" quotePrefix="1" applyFont="1" applyFill="1" applyBorder="1" applyAlignment="1">
      <alignment horizontal="center" vertical="center" wrapText="1"/>
    </xf>
    <xf numFmtId="0" fontId="18" fillId="0" borderId="0" xfId="0" applyFont="1" applyAlignment="1">
      <alignment horizontal="center" vertical="center" wrapText="1"/>
    </xf>
    <xf numFmtId="44" fontId="21" fillId="0" borderId="0" xfId="0" applyNumberFormat="1" applyFont="1" applyAlignment="1">
      <alignment horizontal="center" vertical="center" wrapText="1"/>
    </xf>
    <xf numFmtId="0" fontId="21" fillId="0" borderId="0" xfId="0" applyFont="1" applyAlignment="1">
      <alignment horizontal="center" vertical="center" wrapText="1"/>
    </xf>
    <xf numFmtId="0" fontId="29" fillId="0" borderId="86" xfId="0" applyFont="1" applyBorder="1" applyAlignment="1">
      <alignment horizontal="center" vertical="center" wrapText="1"/>
    </xf>
    <xf numFmtId="0" fontId="29" fillId="0" borderId="88" xfId="0" applyFont="1" applyBorder="1" applyAlignment="1">
      <alignment horizontal="center" vertical="center" wrapText="1"/>
    </xf>
    <xf numFmtId="0" fontId="29" fillId="0" borderId="87" xfId="0" applyFont="1" applyBorder="1" applyAlignment="1">
      <alignment horizontal="center" vertical="center" wrapText="1"/>
    </xf>
    <xf numFmtId="0" fontId="25" fillId="0" borderId="15" xfId="0" applyFont="1" applyBorder="1" applyAlignment="1">
      <alignment horizontal="center" vertical="center" wrapText="1"/>
    </xf>
    <xf numFmtId="0" fontId="23" fillId="3" borderId="29" xfId="0" applyFont="1" applyFill="1" applyBorder="1" applyAlignment="1">
      <alignment horizontal="center" vertical="center" wrapText="1"/>
    </xf>
    <xf numFmtId="0" fontId="23" fillId="3" borderId="64" xfId="0" applyFont="1" applyFill="1" applyBorder="1" applyAlignment="1">
      <alignment horizontal="center" vertical="center"/>
    </xf>
    <xf numFmtId="0" fontId="22" fillId="0" borderId="44" xfId="0" applyFont="1" applyBorder="1" applyAlignment="1">
      <alignment horizontal="center" vertical="center" wrapText="1"/>
    </xf>
    <xf numFmtId="14" fontId="18" fillId="0" borderId="0" xfId="0" applyNumberFormat="1" applyFont="1" applyAlignment="1">
      <alignment horizontal="center" vertical="center" wrapText="1"/>
    </xf>
    <xf numFmtId="0" fontId="28" fillId="0" borderId="49" xfId="0" applyFont="1" applyBorder="1" applyAlignment="1">
      <alignment horizontal="center" vertical="center" wrapText="1"/>
    </xf>
    <xf numFmtId="0" fontId="28" fillId="0" borderId="73" xfId="0" applyFont="1" applyBorder="1" applyAlignment="1">
      <alignment horizontal="center" vertical="center" wrapText="1"/>
    </xf>
    <xf numFmtId="0" fontId="28" fillId="0" borderId="60" xfId="0" applyFont="1" applyBorder="1" applyAlignment="1">
      <alignment horizontal="center" vertical="center" wrapText="1"/>
    </xf>
    <xf numFmtId="0" fontId="23" fillId="3" borderId="86" xfId="0" applyFont="1" applyFill="1" applyBorder="1" applyAlignment="1">
      <alignment horizontal="center" vertical="center" wrapText="1"/>
    </xf>
    <xf numFmtId="0" fontId="23" fillId="3" borderId="88" xfId="0" applyFont="1" applyFill="1" applyBorder="1" applyAlignment="1">
      <alignment horizontal="center" vertical="center"/>
    </xf>
    <xf numFmtId="0" fontId="22" fillId="0" borderId="0" xfId="0" applyFont="1" applyAlignment="1">
      <alignment horizontal="center" vertical="center" wrapText="1"/>
    </xf>
    <xf numFmtId="0" fontId="29" fillId="0" borderId="49" xfId="0" applyFont="1" applyBorder="1" applyAlignment="1">
      <alignment horizontal="center" vertical="center" wrapText="1"/>
    </xf>
    <xf numFmtId="0" fontId="29" fillId="0" borderId="73" xfId="0" applyFont="1" applyBorder="1" applyAlignment="1">
      <alignment horizontal="center" vertical="center" wrapText="1"/>
    </xf>
    <xf numFmtId="0" fontId="29" fillId="0" borderId="60" xfId="0" applyFont="1" applyBorder="1" applyAlignment="1">
      <alignment horizontal="center" vertical="center" wrapText="1"/>
    </xf>
    <xf numFmtId="0" fontId="28" fillId="0" borderId="48" xfId="0" applyFont="1" applyBorder="1" applyAlignment="1">
      <alignment horizontal="center" vertical="center" wrapText="1"/>
    </xf>
    <xf numFmtId="0" fontId="28" fillId="0" borderId="100" xfId="0" applyFont="1" applyBorder="1" applyAlignment="1">
      <alignment horizontal="center" vertical="center" wrapText="1"/>
    </xf>
    <xf numFmtId="0" fontId="28" fillId="0" borderId="92" xfId="0" applyFont="1" applyBorder="1" applyAlignment="1">
      <alignment horizontal="center" vertical="center" wrapText="1"/>
    </xf>
    <xf numFmtId="0" fontId="28" fillId="0" borderId="86" xfId="0" applyFont="1" applyBorder="1" applyAlignment="1">
      <alignment horizontal="center" vertical="center" wrapText="1"/>
    </xf>
    <xf numFmtId="0" fontId="28" fillId="0" borderId="88" xfId="0" applyFont="1" applyBorder="1" applyAlignment="1">
      <alignment horizontal="center" vertical="center" wrapText="1"/>
    </xf>
    <xf numFmtId="0" fontId="28" fillId="0" borderId="87" xfId="0" applyFont="1" applyBorder="1" applyAlignment="1">
      <alignment horizontal="center" vertical="center" wrapText="1"/>
    </xf>
    <xf numFmtId="0" fontId="29" fillId="0" borderId="48"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92" xfId="0" applyFont="1" applyBorder="1" applyAlignment="1">
      <alignment horizontal="center" vertical="center" wrapText="1"/>
    </xf>
    <xf numFmtId="0" fontId="31" fillId="0" borderId="49" xfId="0" applyFont="1" applyBorder="1" applyAlignment="1">
      <alignment horizontal="center" vertical="center" wrapText="1"/>
    </xf>
    <xf numFmtId="0" fontId="31" fillId="0" borderId="73" xfId="0" applyFont="1" applyBorder="1" applyAlignment="1">
      <alignment horizontal="center" vertical="center" wrapText="1"/>
    </xf>
    <xf numFmtId="0" fontId="31" fillId="0" borderId="60" xfId="0" applyFont="1" applyBorder="1" applyAlignment="1">
      <alignment horizontal="center" vertical="center" wrapText="1"/>
    </xf>
    <xf numFmtId="0" fontId="21" fillId="2" borderId="86" xfId="0" applyFont="1" applyFill="1" applyBorder="1" applyAlignment="1" applyProtection="1">
      <alignment horizontal="center" vertical="center"/>
      <protection locked="0"/>
    </xf>
    <xf numFmtId="0" fontId="21" fillId="2" borderId="88" xfId="0" applyFont="1" applyFill="1" applyBorder="1" applyAlignment="1" applyProtection="1">
      <alignment horizontal="center" vertical="center"/>
      <protection locked="0"/>
    </xf>
    <xf numFmtId="0" fontId="21" fillId="2" borderId="87" xfId="0" applyFont="1" applyFill="1" applyBorder="1" applyAlignment="1" applyProtection="1">
      <alignment horizontal="center" vertical="center"/>
      <protection locked="0"/>
    </xf>
    <xf numFmtId="0" fontId="21" fillId="0" borderId="86" xfId="0" applyFont="1" applyBorder="1" applyAlignment="1" applyProtection="1">
      <alignment horizontal="center" vertical="center"/>
      <protection locked="0"/>
    </xf>
    <xf numFmtId="0" fontId="21" fillId="0" borderId="88" xfId="0" applyFont="1" applyBorder="1" applyAlignment="1" applyProtection="1">
      <alignment horizontal="center" vertical="center"/>
      <protection locked="0"/>
    </xf>
    <xf numFmtId="0" fontId="21" fillId="0" borderId="87" xfId="0" applyFont="1" applyBorder="1" applyAlignment="1" applyProtection="1">
      <alignment horizontal="center" vertical="center"/>
      <protection locked="0"/>
    </xf>
    <xf numFmtId="0" fontId="21" fillId="0" borderId="29" xfId="0" applyFont="1" applyBorder="1" applyAlignment="1">
      <alignment horizontal="center" vertical="center"/>
    </xf>
    <xf numFmtId="0" fontId="21" fillId="0" borderId="64" xfId="0" applyFont="1" applyBorder="1" applyAlignment="1">
      <alignment horizontal="center" vertical="center"/>
    </xf>
    <xf numFmtId="0" fontId="21" fillId="0" borderId="65" xfId="0" applyFont="1" applyBorder="1" applyAlignment="1">
      <alignment horizontal="center" vertical="center"/>
    </xf>
    <xf numFmtId="0" fontId="22" fillId="0" borderId="49" xfId="0" quotePrefix="1" applyFont="1" applyBorder="1" applyAlignment="1">
      <alignment horizontal="center" vertical="center" wrapText="1"/>
    </xf>
    <xf numFmtId="0" fontId="22" fillId="0" borderId="1" xfId="0" quotePrefix="1" applyFont="1" applyBorder="1" applyAlignment="1">
      <alignment horizontal="center" vertical="center" wrapText="1"/>
    </xf>
    <xf numFmtId="0" fontId="22" fillId="0" borderId="29" xfId="0" quotePrefix="1" applyFont="1" applyBorder="1" applyAlignment="1">
      <alignment horizontal="center" vertical="center" wrapText="1"/>
    </xf>
    <xf numFmtId="0" fontId="22" fillId="0" borderId="73" xfId="0" quotePrefix="1" applyFont="1" applyBorder="1" applyAlignment="1">
      <alignment horizontal="center" vertical="center" wrapText="1"/>
    </xf>
    <xf numFmtId="0" fontId="22" fillId="0" borderId="0" xfId="0" quotePrefix="1" applyFont="1" applyAlignment="1">
      <alignment horizontal="center" vertical="center" wrapText="1"/>
    </xf>
    <xf numFmtId="0" fontId="22" fillId="0" borderId="64" xfId="0" quotePrefix="1" applyFont="1" applyBorder="1" applyAlignment="1">
      <alignment horizontal="center" vertical="center" wrapText="1"/>
    </xf>
    <xf numFmtId="0" fontId="22" fillId="0" borderId="60" xfId="0" quotePrefix="1" applyFont="1" applyBorder="1" applyAlignment="1">
      <alignment horizontal="center" vertical="center" wrapText="1"/>
    </xf>
    <xf numFmtId="0" fontId="22" fillId="0" borderId="33" xfId="0" quotePrefix="1" applyFont="1" applyBorder="1" applyAlignment="1">
      <alignment horizontal="center" vertical="center" wrapText="1"/>
    </xf>
    <xf numFmtId="0" fontId="22" fillId="0" borderId="65" xfId="0" quotePrefix="1" applyFont="1" applyBorder="1" applyAlignment="1">
      <alignment horizontal="center" vertical="center" wrapText="1"/>
    </xf>
    <xf numFmtId="0" fontId="21" fillId="0" borderId="29" xfId="0" quotePrefix="1" applyFont="1" applyBorder="1" applyAlignment="1">
      <alignment horizontal="center" vertical="center" wrapText="1"/>
    </xf>
    <xf numFmtId="0" fontId="21" fillId="0" borderId="73" xfId="0" quotePrefix="1" applyFont="1" applyBorder="1" applyAlignment="1">
      <alignment horizontal="center" vertical="center" wrapText="1"/>
    </xf>
    <xf numFmtId="0" fontId="21" fillId="0" borderId="0" xfId="0" quotePrefix="1" applyFont="1" applyAlignment="1">
      <alignment horizontal="center" vertical="center" wrapText="1"/>
    </xf>
    <xf numFmtId="0" fontId="21" fillId="0" borderId="64" xfId="0" quotePrefix="1" applyFont="1" applyBorder="1" applyAlignment="1">
      <alignment horizontal="center" vertical="center" wrapText="1"/>
    </xf>
    <xf numFmtId="0" fontId="21" fillId="0" borderId="60" xfId="0" quotePrefix="1" applyFont="1" applyBorder="1" applyAlignment="1">
      <alignment horizontal="center" vertical="center" wrapText="1"/>
    </xf>
    <xf numFmtId="0" fontId="21" fillId="0" borderId="33" xfId="0" quotePrefix="1" applyFont="1" applyBorder="1" applyAlignment="1">
      <alignment horizontal="center" vertical="center" wrapText="1"/>
    </xf>
    <xf numFmtId="0" fontId="21" fillId="0" borderId="65" xfId="0" quotePrefix="1" applyFont="1" applyBorder="1" applyAlignment="1">
      <alignment horizontal="center" vertical="center" wrapText="1"/>
    </xf>
    <xf numFmtId="0" fontId="21" fillId="2" borderId="86" xfId="0" applyFont="1" applyFill="1" applyBorder="1" applyAlignment="1" applyProtection="1">
      <alignment horizontal="center" vertical="center" wrapText="1"/>
      <protection locked="0"/>
    </xf>
    <xf numFmtId="0" fontId="21" fillId="2" borderId="88" xfId="0" applyFont="1" applyFill="1" applyBorder="1" applyAlignment="1" applyProtection="1">
      <alignment horizontal="center" vertical="center" wrapText="1"/>
      <protection locked="0"/>
    </xf>
    <xf numFmtId="0" fontId="21" fillId="2" borderId="87" xfId="0" applyFont="1" applyFill="1" applyBorder="1" applyAlignment="1" applyProtection="1">
      <alignment horizontal="center" vertical="center" wrapText="1"/>
      <protection locked="0"/>
    </xf>
    <xf numFmtId="15" fontId="18" fillId="0" borderId="0" xfId="0" applyNumberFormat="1" applyFont="1" applyAlignment="1">
      <alignment horizontal="center" vertical="center" wrapText="1"/>
    </xf>
    <xf numFmtId="0" fontId="21" fillId="0" borderId="86" xfId="0" applyFont="1" applyBorder="1" applyAlignment="1">
      <alignment horizontal="center" vertical="center"/>
    </xf>
    <xf numFmtId="0" fontId="21" fillId="0" borderId="88" xfId="0" applyFont="1" applyBorder="1" applyAlignment="1">
      <alignment horizontal="center" vertical="center"/>
    </xf>
    <xf numFmtId="0" fontId="21" fillId="0" borderId="87" xfId="0" applyFont="1" applyBorder="1" applyAlignment="1">
      <alignment horizontal="center" vertical="center"/>
    </xf>
    <xf numFmtId="0" fontId="22" fillId="2" borderId="49" xfId="0" quotePrefix="1" applyFont="1" applyFill="1" applyBorder="1" applyAlignment="1">
      <alignment horizontal="center" vertical="center" wrapText="1"/>
    </xf>
    <xf numFmtId="0" fontId="22" fillId="2" borderId="1" xfId="0" quotePrefix="1" applyFont="1" applyFill="1" applyBorder="1" applyAlignment="1">
      <alignment horizontal="center" vertical="center" wrapText="1"/>
    </xf>
    <xf numFmtId="0" fontId="22" fillId="2" borderId="29" xfId="0" quotePrefix="1" applyFont="1" applyFill="1" applyBorder="1" applyAlignment="1">
      <alignment horizontal="center" vertical="center" wrapText="1"/>
    </xf>
    <xf numFmtId="0" fontId="22" fillId="2" borderId="73" xfId="0" quotePrefix="1" applyFont="1" applyFill="1" applyBorder="1" applyAlignment="1">
      <alignment horizontal="center" vertical="center" wrapText="1"/>
    </xf>
    <xf numFmtId="0" fontId="22" fillId="2" borderId="0" xfId="0" quotePrefix="1" applyFont="1" applyFill="1" applyAlignment="1">
      <alignment horizontal="center" vertical="center" wrapText="1"/>
    </xf>
    <xf numFmtId="0" fontId="22" fillId="2" borderId="64" xfId="0" quotePrefix="1" applyFont="1" applyFill="1" applyBorder="1" applyAlignment="1">
      <alignment horizontal="center" vertical="center" wrapText="1"/>
    </xf>
    <xf numFmtId="0" fontId="22" fillId="2" borderId="60" xfId="0" quotePrefix="1" applyFont="1" applyFill="1" applyBorder="1" applyAlignment="1">
      <alignment horizontal="center" vertical="center" wrapText="1"/>
    </xf>
    <xf numFmtId="0" fontId="22" fillId="2" borderId="33" xfId="0" quotePrefix="1" applyFont="1" applyFill="1" applyBorder="1" applyAlignment="1">
      <alignment horizontal="center" vertical="center" wrapText="1"/>
    </xf>
    <xf numFmtId="0" fontId="22" fillId="2" borderId="65" xfId="0" quotePrefix="1" applyFont="1" applyFill="1" applyBorder="1" applyAlignment="1">
      <alignment horizontal="center" vertical="center" wrapText="1"/>
    </xf>
    <xf numFmtId="9" fontId="21" fillId="0" borderId="9" xfId="1" applyFont="1" applyFill="1" applyBorder="1" applyAlignment="1">
      <alignment horizontal="center" vertical="center" wrapText="1"/>
    </xf>
    <xf numFmtId="170" fontId="22" fillId="3" borderId="114" xfId="0" applyNumberFormat="1" applyFont="1" applyFill="1" applyBorder="1" applyAlignment="1">
      <alignment horizontal="center" vertical="center" wrapText="1"/>
    </xf>
    <xf numFmtId="9" fontId="21" fillId="0" borderId="256" xfId="1" applyFont="1" applyFill="1" applyBorder="1" applyAlignment="1">
      <alignment horizontal="center" vertical="center" wrapText="1"/>
    </xf>
    <xf numFmtId="9" fontId="21" fillId="0" borderId="257" xfId="1" applyFont="1" applyFill="1" applyBorder="1" applyAlignment="1">
      <alignment horizontal="center" vertical="center" wrapText="1"/>
    </xf>
    <xf numFmtId="9" fontId="21" fillId="0" borderId="156" xfId="1" applyFont="1" applyFill="1" applyBorder="1" applyAlignment="1">
      <alignment horizontal="center" vertical="center" wrapText="1"/>
    </xf>
    <xf numFmtId="9" fontId="21" fillId="0" borderId="40" xfId="0" applyNumberFormat="1" applyFont="1" applyBorder="1" applyAlignment="1">
      <alignment horizontal="center" vertical="center" wrapText="1"/>
    </xf>
    <xf numFmtId="0" fontId="21" fillId="0" borderId="41" xfId="0" applyFont="1" applyBorder="1" applyAlignment="1">
      <alignment horizontal="center" vertical="center" wrapText="1"/>
    </xf>
    <xf numFmtId="0" fontId="21" fillId="0" borderId="52" xfId="0" applyFont="1" applyBorder="1" applyAlignment="1">
      <alignment horizontal="center" vertical="center" wrapText="1"/>
    </xf>
    <xf numFmtId="0" fontId="23" fillId="3" borderId="65" xfId="0" applyFont="1" applyFill="1" applyBorder="1" applyAlignment="1">
      <alignment horizontal="center" vertical="center"/>
    </xf>
    <xf numFmtId="0" fontId="21" fillId="2" borderId="9" xfId="0" applyFont="1" applyFill="1" applyBorder="1" applyAlignment="1">
      <alignment horizontal="center" vertical="center" wrapText="1"/>
    </xf>
    <xf numFmtId="0" fontId="25" fillId="2" borderId="9" xfId="0" applyFont="1" applyFill="1" applyBorder="1" applyAlignment="1">
      <alignment horizontal="center" vertical="center" wrapText="1"/>
    </xf>
    <xf numFmtId="14" fontId="21" fillId="0" borderId="52" xfId="0" applyNumberFormat="1" applyFont="1" applyBorder="1" applyAlignment="1">
      <alignment horizontal="center" vertical="center"/>
    </xf>
    <xf numFmtId="14" fontId="21" fillId="0" borderId="89" xfId="0" applyNumberFormat="1" applyFont="1" applyBorder="1" applyAlignment="1">
      <alignment horizontal="center" vertical="center"/>
    </xf>
    <xf numFmtId="14" fontId="21" fillId="0" borderId="90" xfId="0" applyNumberFormat="1" applyFont="1" applyBorder="1" applyAlignment="1">
      <alignment horizontal="center" vertical="center"/>
    </xf>
    <xf numFmtId="0" fontId="39" fillId="0" borderId="41" xfId="0" applyFont="1" applyBorder="1" applyAlignment="1">
      <alignment horizontal="center" vertical="center"/>
    </xf>
    <xf numFmtId="0" fontId="39" fillId="0" borderId="26" xfId="0" applyFont="1" applyBorder="1" applyAlignment="1">
      <alignment horizontal="center" vertical="center"/>
    </xf>
    <xf numFmtId="0" fontId="39" fillId="0" borderId="27" xfId="0" applyFont="1" applyBorder="1" applyAlignment="1">
      <alignment horizontal="center" vertical="center"/>
    </xf>
    <xf numFmtId="0" fontId="21" fillId="0" borderId="41" xfId="0" applyFont="1" applyBorder="1" applyAlignment="1">
      <alignment horizontal="center" vertical="center"/>
    </xf>
    <xf numFmtId="0" fontId="21" fillId="0" borderId="26" xfId="0" applyFont="1" applyBorder="1" applyAlignment="1">
      <alignment horizontal="center" vertical="center"/>
    </xf>
    <xf numFmtId="0" fontId="21" fillId="0" borderId="27" xfId="0" applyFont="1" applyBorder="1" applyAlignment="1">
      <alignment horizontal="center" vertical="center"/>
    </xf>
    <xf numFmtId="0" fontId="21" fillId="0" borderId="101" xfId="0" applyFont="1" applyBorder="1" applyAlignment="1">
      <alignment horizontal="center" vertical="center"/>
    </xf>
    <xf numFmtId="0" fontId="21" fillId="0" borderId="108" xfId="0" applyFont="1" applyBorder="1" applyAlignment="1">
      <alignment horizontal="center" vertical="center"/>
    </xf>
    <xf numFmtId="0" fontId="21" fillId="0" borderId="109" xfId="0" applyFont="1" applyBorder="1" applyAlignment="1">
      <alignment horizontal="center" vertical="center"/>
    </xf>
    <xf numFmtId="0" fontId="21" fillId="0" borderId="41" xfId="0" applyFont="1" applyBorder="1" applyAlignment="1" applyProtection="1">
      <alignment horizontal="center" vertical="center"/>
      <protection locked="0"/>
    </xf>
    <xf numFmtId="0" fontId="21" fillId="0" borderId="26" xfId="0" applyFont="1" applyBorder="1" applyAlignment="1" applyProtection="1">
      <alignment horizontal="center" vertical="center"/>
      <protection locked="0"/>
    </xf>
    <xf numFmtId="0" fontId="21" fillId="0" borderId="40" xfId="0" applyFont="1" applyBorder="1" applyAlignment="1" applyProtection="1">
      <alignment horizontal="center" vertical="center"/>
      <protection locked="0"/>
    </xf>
    <xf numFmtId="0" fontId="21" fillId="0" borderId="28" xfId="0" applyFont="1" applyBorder="1" applyAlignment="1" applyProtection="1">
      <alignment horizontal="center" vertical="center"/>
      <protection locked="0"/>
    </xf>
    <xf numFmtId="0" fontId="22" fillId="3" borderId="72" xfId="0" applyFont="1" applyFill="1" applyBorder="1" applyAlignment="1">
      <alignment horizontal="center" vertical="center"/>
    </xf>
    <xf numFmtId="0" fontId="22" fillId="3" borderId="71" xfId="0" applyFont="1" applyFill="1" applyBorder="1" applyAlignment="1">
      <alignment horizontal="center" vertical="center"/>
    </xf>
    <xf numFmtId="14" fontId="23" fillId="9" borderId="46" xfId="0" applyNumberFormat="1" applyFont="1" applyFill="1" applyBorder="1" applyAlignment="1">
      <alignment horizontal="left" vertical="center"/>
    </xf>
    <xf numFmtId="0" fontId="23" fillId="9" borderId="46" xfId="0" applyFont="1" applyFill="1" applyBorder="1" applyAlignment="1">
      <alignment horizontal="left" vertical="center"/>
    </xf>
    <xf numFmtId="0" fontId="23" fillId="7" borderId="45" xfId="0" applyFont="1" applyFill="1" applyBorder="1" applyAlignment="1">
      <alignment horizontal="center" vertical="center"/>
    </xf>
    <xf numFmtId="0" fontId="23" fillId="7" borderId="46" xfId="0" applyFont="1" applyFill="1" applyBorder="1" applyAlignment="1">
      <alignment horizontal="center" vertical="center"/>
    </xf>
    <xf numFmtId="0" fontId="23" fillId="0" borderId="45" xfId="0" applyFont="1" applyBorder="1" applyAlignment="1">
      <alignment horizontal="left" vertical="center" wrapText="1"/>
    </xf>
    <xf numFmtId="0" fontId="23" fillId="0" borderId="46" xfId="0" applyFont="1" applyBorder="1" applyAlignment="1">
      <alignment horizontal="left" vertical="center" wrapText="1"/>
    </xf>
    <xf numFmtId="0" fontId="23" fillId="0" borderId="46" xfId="0" applyFont="1" applyBorder="1" applyAlignment="1">
      <alignment horizontal="center" vertical="center" wrapText="1"/>
    </xf>
    <xf numFmtId="0" fontId="23" fillId="0" borderId="47" xfId="0" applyFont="1" applyBorder="1" applyAlignment="1">
      <alignment horizontal="left" vertical="center" wrapText="1"/>
    </xf>
    <xf numFmtId="14" fontId="23" fillId="7" borderId="46" xfId="0" applyNumberFormat="1" applyFont="1" applyFill="1" applyBorder="1" applyAlignment="1">
      <alignment horizontal="left" vertical="center"/>
    </xf>
    <xf numFmtId="0" fontId="21" fillId="2" borderId="58" xfId="0" applyFont="1" applyFill="1" applyBorder="1" applyAlignment="1">
      <alignment horizontal="center" vertical="center"/>
    </xf>
    <xf numFmtId="0" fontId="21" fillId="2" borderId="59" xfId="0" applyFont="1" applyFill="1" applyBorder="1" applyAlignment="1">
      <alignment horizontal="center" vertical="center"/>
    </xf>
    <xf numFmtId="0" fontId="21" fillId="4" borderId="110" xfId="0" applyFont="1" applyFill="1" applyBorder="1" applyAlignment="1">
      <alignment horizontal="center" vertical="center"/>
    </xf>
    <xf numFmtId="0" fontId="21" fillId="4" borderId="46" xfId="0" applyFont="1" applyFill="1" applyBorder="1" applyAlignment="1">
      <alignment horizontal="center" vertical="center"/>
    </xf>
    <xf numFmtId="0" fontId="21" fillId="4" borderId="111" xfId="0" applyFont="1" applyFill="1" applyBorder="1" applyAlignment="1">
      <alignment horizontal="center" vertical="center"/>
    </xf>
    <xf numFmtId="0" fontId="23" fillId="2" borderId="45" xfId="0" applyFont="1" applyFill="1" applyBorder="1" applyAlignment="1">
      <alignment horizontal="left" vertical="center" wrapText="1"/>
    </xf>
    <xf numFmtId="0" fontId="18" fillId="2" borderId="46" xfId="0" applyFont="1" applyFill="1" applyBorder="1" applyAlignment="1">
      <alignment horizontal="left" vertical="center"/>
    </xf>
    <xf numFmtId="0" fontId="18" fillId="2" borderId="46" xfId="0" applyFont="1" applyFill="1" applyBorder="1" applyAlignment="1">
      <alignment horizontal="center" vertical="center"/>
    </xf>
    <xf numFmtId="0" fontId="18" fillId="2" borderId="47" xfId="0" applyFont="1" applyFill="1" applyBorder="1" applyAlignment="1">
      <alignment horizontal="left" vertical="center"/>
    </xf>
    <xf numFmtId="0" fontId="21" fillId="0" borderId="110" xfId="0" applyFont="1" applyBorder="1" applyAlignment="1">
      <alignment horizontal="center" vertical="center"/>
    </xf>
    <xf numFmtId="0" fontId="21" fillId="0" borderId="111" xfId="0" applyFont="1" applyBorder="1" applyAlignment="1">
      <alignment horizontal="center" vertical="center"/>
    </xf>
    <xf numFmtId="0" fontId="21" fillId="0" borderId="58" xfId="0" applyFont="1" applyBorder="1" applyAlignment="1">
      <alignment horizontal="center" vertical="center"/>
    </xf>
    <xf numFmtId="0" fontId="21" fillId="0" borderId="59" xfId="0" applyFont="1" applyBorder="1" applyAlignment="1">
      <alignment horizontal="center" vertical="center"/>
    </xf>
    <xf numFmtId="0" fontId="23" fillId="9" borderId="45" xfId="0" applyFont="1" applyFill="1" applyBorder="1" applyAlignment="1">
      <alignment horizontal="center" vertical="center"/>
    </xf>
    <xf numFmtId="0" fontId="23" fillId="9" borderId="46" xfId="0" applyFont="1" applyFill="1" applyBorder="1" applyAlignment="1">
      <alignment horizontal="center" vertical="center"/>
    </xf>
    <xf numFmtId="0" fontId="18" fillId="2" borderId="45" xfId="0" applyFont="1" applyFill="1" applyBorder="1" applyAlignment="1">
      <alignment horizontal="left" vertical="center" wrapText="1"/>
    </xf>
    <xf numFmtId="0" fontId="18" fillId="2" borderId="49" xfId="0" quotePrefix="1" applyFont="1" applyFill="1" applyBorder="1" applyAlignment="1">
      <alignment horizontal="left" vertical="top" wrapText="1"/>
    </xf>
    <xf numFmtId="0" fontId="23" fillId="2" borderId="1" xfId="0" quotePrefix="1" applyFont="1" applyFill="1" applyBorder="1" applyAlignment="1">
      <alignment horizontal="left" vertical="top" wrapText="1"/>
    </xf>
    <xf numFmtId="0" fontId="23" fillId="2" borderId="29" xfId="0" quotePrefix="1" applyFont="1" applyFill="1" applyBorder="1" applyAlignment="1">
      <alignment horizontal="left" vertical="top" wrapText="1"/>
    </xf>
    <xf numFmtId="0" fontId="23" fillId="7" borderId="46" xfId="0" applyFont="1" applyFill="1" applyBorder="1" applyAlignment="1">
      <alignment horizontal="left" vertical="center" wrapText="1"/>
    </xf>
    <xf numFmtId="0" fontId="23" fillId="7" borderId="47" xfId="0" applyFont="1" applyFill="1" applyBorder="1" applyAlignment="1">
      <alignment horizontal="left" vertical="center" wrapText="1"/>
    </xf>
    <xf numFmtId="0" fontId="22" fillId="3" borderId="47" xfId="0" applyFont="1" applyFill="1" applyBorder="1" applyAlignment="1">
      <alignment horizontal="center" vertical="center"/>
    </xf>
    <xf numFmtId="0" fontId="23" fillId="2" borderId="46" xfId="0" applyFont="1" applyFill="1" applyBorder="1" applyAlignment="1">
      <alignment horizontal="left" vertical="center" wrapText="1"/>
    </xf>
    <xf numFmtId="0" fontId="23" fillId="2" borderId="46" xfId="0" applyFont="1" applyFill="1" applyBorder="1" applyAlignment="1">
      <alignment horizontal="center" vertical="center" wrapText="1"/>
    </xf>
    <xf numFmtId="0" fontId="23" fillId="2" borderId="47" xfId="0" applyFont="1" applyFill="1" applyBorder="1" applyAlignment="1">
      <alignment horizontal="left" vertical="center" wrapText="1"/>
    </xf>
    <xf numFmtId="0" fontId="22" fillId="3" borderId="45" xfId="0" applyFont="1" applyFill="1" applyBorder="1" applyAlignment="1">
      <alignment horizontal="center" vertical="center"/>
    </xf>
    <xf numFmtId="0" fontId="23" fillId="0" borderId="45" xfId="0" quotePrefix="1" applyFont="1" applyBorder="1" applyAlignment="1">
      <alignment horizontal="left" vertical="center" wrapText="1"/>
    </xf>
    <xf numFmtId="14" fontId="21" fillId="0" borderId="91" xfId="0" applyNumberFormat="1" applyFont="1" applyBorder="1" applyAlignment="1">
      <alignment horizontal="center" vertical="center"/>
    </xf>
    <xf numFmtId="0" fontId="21" fillId="0" borderId="41" xfId="0" applyFont="1" applyBorder="1" applyAlignment="1">
      <alignment horizontal="center"/>
    </xf>
    <xf numFmtId="0" fontId="21" fillId="0" borderId="26" xfId="0" applyFont="1" applyBorder="1" applyAlignment="1">
      <alignment horizontal="center"/>
    </xf>
    <xf numFmtId="0" fontId="21" fillId="0" borderId="75" xfId="0" applyFont="1" applyBorder="1" applyAlignment="1">
      <alignment horizontal="center"/>
    </xf>
    <xf numFmtId="0" fontId="21" fillId="0" borderId="40" xfId="0" applyFont="1" applyBorder="1" applyAlignment="1">
      <alignment horizontal="center" vertical="center"/>
    </xf>
    <xf numFmtId="0" fontId="21" fillId="0" borderId="28" xfId="0" applyFont="1" applyBorder="1" applyAlignment="1">
      <alignment horizontal="center" vertical="center"/>
    </xf>
    <xf numFmtId="0" fontId="21" fillId="0" borderId="85" xfId="0" applyFont="1" applyBorder="1" applyAlignment="1">
      <alignment horizontal="center" vertical="center"/>
    </xf>
    <xf numFmtId="0" fontId="23" fillId="3" borderId="87" xfId="0" applyFont="1" applyFill="1" applyBorder="1" applyAlignment="1">
      <alignment horizontal="center" vertical="center"/>
    </xf>
    <xf numFmtId="0" fontId="22" fillId="13" borderId="22" xfId="0" applyFont="1" applyFill="1" applyBorder="1" applyAlignment="1">
      <alignment horizontal="center" vertical="center"/>
    </xf>
    <xf numFmtId="0" fontId="22" fillId="13" borderId="30" xfId="0" applyFont="1" applyFill="1" applyBorder="1" applyAlignment="1">
      <alignment horizontal="center" vertical="center"/>
    </xf>
    <xf numFmtId="0" fontId="22" fillId="0" borderId="11" xfId="0" applyFont="1" applyBorder="1" applyAlignment="1">
      <alignment horizontal="center" vertical="center" wrapText="1"/>
    </xf>
    <xf numFmtId="0" fontId="22" fillId="0" borderId="15" xfId="0" applyFont="1" applyBorder="1" applyAlignment="1">
      <alignment horizontal="center" vertical="center" wrapText="1"/>
    </xf>
    <xf numFmtId="0" fontId="21" fillId="4" borderId="25" xfId="0" applyFont="1" applyFill="1" applyBorder="1" applyAlignment="1">
      <alignment horizontal="left" vertical="center"/>
    </xf>
    <xf numFmtId="0" fontId="21" fillId="4" borderId="10" xfId="0" applyFont="1" applyFill="1" applyBorder="1" applyAlignment="1">
      <alignment horizontal="left" vertical="center"/>
    </xf>
    <xf numFmtId="0" fontId="21" fillId="3" borderId="0" xfId="0" applyFont="1" applyFill="1" applyAlignment="1">
      <alignment horizontal="center" vertical="center"/>
    </xf>
    <xf numFmtId="0" fontId="21" fillId="3" borderId="6" xfId="0" applyFont="1" applyFill="1" applyBorder="1" applyAlignment="1">
      <alignment horizontal="center" vertical="center"/>
    </xf>
    <xf numFmtId="0" fontId="22" fillId="0" borderId="119"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120" xfId="0" applyFont="1" applyBorder="1" applyAlignment="1">
      <alignment horizontal="center" vertical="center" wrapText="1"/>
    </xf>
    <xf numFmtId="0" fontId="21" fillId="0" borderId="117" xfId="0" applyFont="1" applyBorder="1" applyAlignment="1">
      <alignment horizontal="center" vertical="center" wrapText="1"/>
    </xf>
    <xf numFmtId="0" fontId="21" fillId="0" borderId="116" xfId="0" applyFont="1" applyBorder="1" applyAlignment="1">
      <alignment horizontal="center" vertical="center" wrapText="1"/>
    </xf>
    <xf numFmtId="0" fontId="21" fillId="0" borderId="118" xfId="0" applyFont="1" applyBorder="1" applyAlignment="1">
      <alignment horizontal="center" vertical="center" wrapText="1"/>
    </xf>
    <xf numFmtId="0" fontId="21" fillId="12" borderId="76" xfId="0" applyFont="1" applyFill="1" applyBorder="1" applyAlignment="1">
      <alignment horizontal="center" vertical="center" wrapText="1"/>
    </xf>
    <xf numFmtId="0" fontId="21" fillId="12" borderId="77" xfId="0" applyFont="1" applyFill="1" applyBorder="1" applyAlignment="1">
      <alignment horizontal="center" vertical="center" wrapText="1"/>
    </xf>
    <xf numFmtId="0" fontId="21" fillId="12" borderId="57" xfId="0" applyFont="1" applyFill="1" applyBorder="1" applyAlignment="1">
      <alignment horizontal="center" vertical="center" wrapText="1"/>
    </xf>
    <xf numFmtId="0" fontId="21" fillId="0" borderId="119" xfId="0" applyFont="1" applyBorder="1" applyAlignment="1">
      <alignment horizontal="center" vertical="center" wrapText="1"/>
    </xf>
    <xf numFmtId="0" fontId="21" fillId="0" borderId="37" xfId="0" applyFont="1" applyBorder="1" applyAlignment="1">
      <alignment horizontal="center" vertical="center" wrapText="1"/>
    </xf>
    <xf numFmtId="0" fontId="21" fillId="0" borderId="120" xfId="0" applyFont="1" applyBorder="1" applyAlignment="1">
      <alignment horizontal="center" vertical="center" wrapText="1"/>
    </xf>
    <xf numFmtId="0" fontId="40" fillId="0" borderId="49" xfId="0" quotePrefix="1" applyFont="1" applyBorder="1" applyAlignment="1">
      <alignment horizontal="center" vertical="center" wrapText="1"/>
    </xf>
    <xf numFmtId="0" fontId="40" fillId="0" borderId="1" xfId="0" quotePrefix="1" applyFont="1" applyBorder="1" applyAlignment="1">
      <alignment horizontal="center" vertical="center" wrapText="1"/>
    </xf>
    <xf numFmtId="0" fontId="40" fillId="0" borderId="29" xfId="0" quotePrefix="1" applyFont="1" applyBorder="1" applyAlignment="1">
      <alignment horizontal="center" vertical="center" wrapText="1"/>
    </xf>
    <xf numFmtId="0" fontId="40" fillId="0" borderId="73" xfId="0" quotePrefix="1" applyFont="1" applyBorder="1" applyAlignment="1">
      <alignment horizontal="center" vertical="center" wrapText="1"/>
    </xf>
    <xf numFmtId="0" fontId="40" fillId="0" borderId="0" xfId="0" quotePrefix="1" applyFont="1" applyAlignment="1">
      <alignment horizontal="center" vertical="center" wrapText="1"/>
    </xf>
    <xf numFmtId="0" fontId="40" fillId="0" borderId="64" xfId="0" quotePrefix="1" applyFont="1" applyBorder="1" applyAlignment="1">
      <alignment horizontal="center" vertical="center" wrapText="1"/>
    </xf>
    <xf numFmtId="0" fontId="40" fillId="0" borderId="60" xfId="0" quotePrefix="1" applyFont="1" applyBorder="1" applyAlignment="1">
      <alignment horizontal="center" vertical="center" wrapText="1"/>
    </xf>
    <xf numFmtId="0" fontId="40" fillId="0" borderId="33" xfId="0" quotePrefix="1" applyFont="1" applyBorder="1" applyAlignment="1">
      <alignment horizontal="center" vertical="center" wrapText="1"/>
    </xf>
    <xf numFmtId="0" fontId="40" fillId="0" borderId="65" xfId="0" quotePrefix="1" applyFont="1" applyBorder="1" applyAlignment="1">
      <alignment horizontal="center" vertical="center" wrapText="1"/>
    </xf>
    <xf numFmtId="0" fontId="21" fillId="0" borderId="76" xfId="0" applyFont="1" applyBorder="1" applyAlignment="1">
      <alignment horizontal="center" vertical="center" wrapText="1"/>
    </xf>
    <xf numFmtId="0" fontId="21" fillId="0" borderId="77" xfId="0" applyFont="1" applyBorder="1" applyAlignment="1">
      <alignment horizontal="center" vertical="center" wrapText="1"/>
    </xf>
    <xf numFmtId="0" fontId="21" fillId="0" borderId="57" xfId="0" applyFont="1" applyBorder="1" applyAlignment="1">
      <alignment horizontal="center" vertical="center" wrapText="1"/>
    </xf>
    <xf numFmtId="0" fontId="22" fillId="0" borderId="1" xfId="0" applyFont="1" applyBorder="1" applyAlignment="1">
      <alignment horizontal="center" vertical="center"/>
    </xf>
    <xf numFmtId="0" fontId="22" fillId="0" borderId="29" xfId="0" applyFont="1" applyBorder="1" applyAlignment="1">
      <alignment horizontal="center" vertical="center"/>
    </xf>
    <xf numFmtId="0" fontId="22" fillId="0" borderId="73" xfId="0" applyFont="1" applyBorder="1" applyAlignment="1">
      <alignment horizontal="center" vertical="center"/>
    </xf>
    <xf numFmtId="0" fontId="22" fillId="0" borderId="64" xfId="0" applyFont="1" applyBorder="1" applyAlignment="1">
      <alignment horizontal="center" vertical="center"/>
    </xf>
    <xf numFmtId="0" fontId="22" fillId="0" borderId="60" xfId="0" applyFont="1" applyBorder="1" applyAlignment="1">
      <alignment horizontal="center" vertical="center"/>
    </xf>
    <xf numFmtId="0" fontId="22" fillId="0" borderId="33" xfId="0" applyFont="1" applyBorder="1" applyAlignment="1">
      <alignment horizontal="center" vertical="center"/>
    </xf>
    <xf numFmtId="0" fontId="22" fillId="0" borderId="65" xfId="0" applyFont="1" applyBorder="1" applyAlignment="1">
      <alignment horizontal="center" vertical="center"/>
    </xf>
    <xf numFmtId="0" fontId="42" fillId="2" borderId="49" xfId="0" quotePrefix="1" applyFont="1" applyFill="1" applyBorder="1" applyAlignment="1">
      <alignment horizontal="center" vertical="center" wrapText="1"/>
    </xf>
    <xf numFmtId="0" fontId="42" fillId="2" borderId="1" xfId="0" quotePrefix="1" applyFont="1" applyFill="1" applyBorder="1" applyAlignment="1">
      <alignment horizontal="center" vertical="center" wrapText="1"/>
    </xf>
    <xf numFmtId="0" fontId="42" fillId="2" borderId="29" xfId="0" quotePrefix="1" applyFont="1" applyFill="1" applyBorder="1" applyAlignment="1">
      <alignment horizontal="center" vertical="center" wrapText="1"/>
    </xf>
    <xf numFmtId="0" fontId="42" fillId="2" borderId="73" xfId="0" quotePrefix="1" applyFont="1" applyFill="1" applyBorder="1" applyAlignment="1">
      <alignment horizontal="center" vertical="center" wrapText="1"/>
    </xf>
    <xf numFmtId="0" fontId="42" fillId="2" borderId="0" xfId="0" quotePrefix="1" applyFont="1" applyFill="1" applyAlignment="1">
      <alignment horizontal="center" vertical="center" wrapText="1"/>
    </xf>
    <xf numFmtId="0" fontId="42" fillId="2" borderId="64" xfId="0" quotePrefix="1" applyFont="1" applyFill="1" applyBorder="1" applyAlignment="1">
      <alignment horizontal="center" vertical="center" wrapText="1"/>
    </xf>
    <xf numFmtId="0" fontId="42" fillId="2" borderId="60" xfId="0" quotePrefix="1" applyFont="1" applyFill="1" applyBorder="1" applyAlignment="1">
      <alignment horizontal="center" vertical="center" wrapText="1"/>
    </xf>
    <xf numFmtId="0" fontId="42" fillId="2" borderId="33" xfId="0" quotePrefix="1" applyFont="1" applyFill="1" applyBorder="1" applyAlignment="1">
      <alignment horizontal="center" vertical="center" wrapText="1"/>
    </xf>
    <xf numFmtId="0" fontId="42" fillId="2" borderId="65" xfId="0" quotePrefix="1" applyFont="1" applyFill="1" applyBorder="1" applyAlignment="1">
      <alignment horizontal="center" vertical="center" wrapText="1"/>
    </xf>
    <xf numFmtId="0" fontId="42" fillId="0" borderId="49" xfId="0" quotePrefix="1" applyFont="1" applyBorder="1" applyAlignment="1">
      <alignment horizontal="center" vertical="center" wrapText="1"/>
    </xf>
    <xf numFmtId="0" fontId="42" fillId="0" borderId="1" xfId="0" quotePrefix="1" applyFont="1" applyBorder="1" applyAlignment="1">
      <alignment horizontal="center" vertical="center" wrapText="1"/>
    </xf>
    <xf numFmtId="0" fontId="42" fillId="0" borderId="29" xfId="0" quotePrefix="1" applyFont="1" applyBorder="1" applyAlignment="1">
      <alignment horizontal="center" vertical="center" wrapText="1"/>
    </xf>
    <xf numFmtId="0" fontId="42" fillId="0" borderId="73" xfId="0" quotePrefix="1" applyFont="1" applyBorder="1" applyAlignment="1">
      <alignment horizontal="center" vertical="center" wrapText="1"/>
    </xf>
    <xf numFmtId="0" fontId="42" fillId="0" borderId="0" xfId="0" quotePrefix="1" applyFont="1" applyAlignment="1">
      <alignment horizontal="center" vertical="center" wrapText="1"/>
    </xf>
    <xf numFmtId="0" fontId="42" fillId="0" borderId="64" xfId="0" quotePrefix="1" applyFont="1" applyBorder="1" applyAlignment="1">
      <alignment horizontal="center" vertical="center" wrapText="1"/>
    </xf>
    <xf numFmtId="0" fontId="42" fillId="0" borderId="60" xfId="0" quotePrefix="1" applyFont="1" applyBorder="1" applyAlignment="1">
      <alignment horizontal="center" vertical="center" wrapText="1"/>
    </xf>
    <xf numFmtId="0" fontId="42" fillId="0" borderId="33" xfId="0" quotePrefix="1" applyFont="1" applyBorder="1" applyAlignment="1">
      <alignment horizontal="center" vertical="center" wrapText="1"/>
    </xf>
    <xf numFmtId="0" fontId="42" fillId="0" borderId="65" xfId="0" quotePrefix="1" applyFont="1" applyBorder="1" applyAlignment="1">
      <alignment horizontal="center" vertical="center" wrapText="1"/>
    </xf>
    <xf numFmtId="9" fontId="22" fillId="0" borderId="256" xfId="1" applyFont="1" applyFill="1" applyBorder="1" applyAlignment="1">
      <alignment horizontal="center" vertical="center"/>
    </xf>
    <xf numFmtId="9" fontId="22" fillId="0" borderId="257" xfId="1" applyFont="1" applyFill="1" applyBorder="1" applyAlignment="1">
      <alignment horizontal="center" vertical="center"/>
    </xf>
    <xf numFmtId="9" fontId="22" fillId="0" borderId="156" xfId="1" applyFont="1" applyFill="1" applyBorder="1" applyAlignment="1">
      <alignment horizontal="center" vertical="center"/>
    </xf>
    <xf numFmtId="0" fontId="30" fillId="3" borderId="45" xfId="0" applyFont="1" applyFill="1" applyBorder="1" applyAlignment="1">
      <alignment horizontal="center" vertical="center"/>
    </xf>
    <xf numFmtId="0" fontId="30" fillId="3" borderId="46" xfId="0" applyFont="1" applyFill="1" applyBorder="1" applyAlignment="1">
      <alignment horizontal="center" vertical="center"/>
    </xf>
    <xf numFmtId="0" fontId="30" fillId="3" borderId="47" xfId="0" applyFont="1" applyFill="1" applyBorder="1" applyAlignment="1">
      <alignment horizontal="center" vertical="center"/>
    </xf>
    <xf numFmtId="0" fontId="21" fillId="0" borderId="63" xfId="0" applyFont="1" applyBorder="1" applyAlignment="1">
      <alignment horizontal="center" vertical="center" wrapText="1"/>
    </xf>
    <xf numFmtId="0" fontId="21" fillId="0" borderId="35" xfId="0" applyFont="1" applyBorder="1" applyAlignment="1">
      <alignment horizontal="center" vertical="center" wrapText="1"/>
    </xf>
    <xf numFmtId="0" fontId="21" fillId="0" borderId="51" xfId="0" applyFont="1" applyBorder="1" applyAlignment="1">
      <alignment horizontal="center" vertical="center" wrapText="1"/>
    </xf>
    <xf numFmtId="0" fontId="22" fillId="2" borderId="1" xfId="0" applyFont="1" applyFill="1" applyBorder="1" applyAlignment="1">
      <alignment horizontal="center" vertical="center"/>
    </xf>
    <xf numFmtId="0" fontId="22" fillId="2" borderId="29" xfId="0" applyFont="1" applyFill="1" applyBorder="1" applyAlignment="1">
      <alignment horizontal="center" vertical="center"/>
    </xf>
    <xf numFmtId="0" fontId="22" fillId="2" borderId="73" xfId="0" applyFont="1" applyFill="1" applyBorder="1" applyAlignment="1">
      <alignment horizontal="center" vertical="center"/>
    </xf>
    <xf numFmtId="0" fontId="22" fillId="2" borderId="0" xfId="0" applyFont="1" applyFill="1" applyAlignment="1">
      <alignment horizontal="center" vertical="center"/>
    </xf>
    <xf numFmtId="0" fontId="22" fillId="2" borderId="64" xfId="0" applyFont="1" applyFill="1" applyBorder="1" applyAlignment="1">
      <alignment horizontal="center" vertical="center"/>
    </xf>
    <xf numFmtId="0" fontId="22" fillId="2" borderId="60" xfId="0" applyFont="1" applyFill="1" applyBorder="1" applyAlignment="1">
      <alignment horizontal="center" vertical="center"/>
    </xf>
    <xf numFmtId="0" fontId="22" fillId="2" borderId="33" xfId="0" applyFont="1" applyFill="1" applyBorder="1" applyAlignment="1">
      <alignment horizontal="center" vertical="center"/>
    </xf>
    <xf numFmtId="0" fontId="22" fillId="2" borderId="65" xfId="0" applyFont="1" applyFill="1" applyBorder="1" applyAlignment="1">
      <alignment horizontal="center" vertical="center"/>
    </xf>
    <xf numFmtId="9" fontId="21" fillId="0" borderId="101" xfId="0" applyNumberFormat="1" applyFont="1" applyBorder="1" applyAlignment="1">
      <alignment horizontal="center" vertical="center" wrapText="1"/>
    </xf>
    <xf numFmtId="9" fontId="22" fillId="0" borderId="40" xfId="0" applyNumberFormat="1" applyFont="1" applyBorder="1" applyAlignment="1">
      <alignment horizontal="center" vertical="center" wrapText="1"/>
    </xf>
    <xf numFmtId="0" fontId="22" fillId="0" borderId="41" xfId="0" applyFont="1" applyBorder="1" applyAlignment="1">
      <alignment horizontal="center" vertical="center" wrapText="1"/>
    </xf>
    <xf numFmtId="0" fontId="22" fillId="0" borderId="5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76" xfId="0" applyFont="1" applyFill="1" applyBorder="1" applyAlignment="1">
      <alignment horizontal="center" vertical="center" wrapText="1"/>
    </xf>
    <xf numFmtId="0" fontId="21" fillId="2" borderId="77" xfId="0" applyFont="1" applyFill="1" applyBorder="1" applyAlignment="1">
      <alignment horizontal="center" vertical="center" wrapText="1"/>
    </xf>
    <xf numFmtId="0" fontId="21" fillId="2" borderId="57" xfId="0" applyFont="1" applyFill="1" applyBorder="1" applyAlignment="1">
      <alignment horizontal="center" vertical="center" wrapText="1"/>
    </xf>
    <xf numFmtId="0" fontId="21" fillId="2" borderId="9" xfId="0" applyFont="1" applyFill="1" applyBorder="1" applyAlignment="1">
      <alignment horizontal="left" vertical="center"/>
    </xf>
    <xf numFmtId="0" fontId="18" fillId="0" borderId="9" xfId="0" applyFont="1" applyBorder="1" applyAlignment="1">
      <alignment horizontal="center"/>
    </xf>
    <xf numFmtId="0" fontId="21" fillId="2" borderId="7" xfId="0" applyFont="1" applyFill="1" applyBorder="1" applyAlignment="1">
      <alignment horizontal="center" vertical="center" wrapText="1"/>
    </xf>
    <xf numFmtId="0" fontId="21" fillId="2" borderId="12"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2" fillId="2" borderId="1" xfId="0" quotePrefix="1" applyFont="1" applyFill="1" applyBorder="1" applyAlignment="1">
      <alignment horizontal="center" vertical="center"/>
    </xf>
    <xf numFmtId="0" fontId="22" fillId="2" borderId="29" xfId="0" quotePrefix="1" applyFont="1" applyFill="1" applyBorder="1" applyAlignment="1">
      <alignment horizontal="center" vertical="center"/>
    </xf>
    <xf numFmtId="0" fontId="22" fillId="2" borderId="73" xfId="0" quotePrefix="1" applyFont="1" applyFill="1" applyBorder="1" applyAlignment="1">
      <alignment horizontal="center" vertical="center"/>
    </xf>
    <xf numFmtId="0" fontId="22" fillId="2" borderId="0" xfId="0" quotePrefix="1" applyFont="1" applyFill="1" applyAlignment="1">
      <alignment horizontal="center" vertical="center"/>
    </xf>
    <xf numFmtId="0" fontId="22" fillId="2" borderId="64" xfId="0" quotePrefix="1" applyFont="1" applyFill="1" applyBorder="1" applyAlignment="1">
      <alignment horizontal="center" vertical="center"/>
    </xf>
    <xf numFmtId="0" fontId="22" fillId="2" borderId="60" xfId="0" quotePrefix="1" applyFont="1" applyFill="1" applyBorder="1" applyAlignment="1">
      <alignment horizontal="center" vertical="center"/>
    </xf>
    <xf numFmtId="0" fontId="22" fillId="2" borderId="33" xfId="0" quotePrefix="1" applyFont="1" applyFill="1" applyBorder="1" applyAlignment="1">
      <alignment horizontal="center" vertical="center"/>
    </xf>
    <xf numFmtId="0" fontId="22" fillId="2" borderId="65" xfId="0" quotePrefix="1" applyFont="1" applyFill="1" applyBorder="1" applyAlignment="1">
      <alignment horizontal="center" vertical="center"/>
    </xf>
    <xf numFmtId="0" fontId="22" fillId="2" borderId="9" xfId="0" applyFont="1" applyFill="1" applyBorder="1" applyAlignment="1">
      <alignment horizontal="center" vertical="center" wrapText="1"/>
    </xf>
    <xf numFmtId="0" fontId="22" fillId="2" borderId="9" xfId="0" applyFont="1" applyFill="1" applyBorder="1" applyAlignment="1">
      <alignment horizontal="center" vertical="center"/>
    </xf>
    <xf numFmtId="0" fontId="21" fillId="0" borderId="9" xfId="0" applyFont="1" applyBorder="1" applyAlignment="1">
      <alignment vertical="center"/>
    </xf>
    <xf numFmtId="0" fontId="21" fillId="0" borderId="7" xfId="0" applyFont="1" applyBorder="1" applyAlignment="1">
      <alignment horizontal="center" vertical="center"/>
    </xf>
    <xf numFmtId="0" fontId="21" fillId="0" borderId="14" xfId="0" applyFont="1" applyBorder="1" applyAlignment="1">
      <alignment horizontal="center" vertical="center"/>
    </xf>
    <xf numFmtId="0" fontId="21" fillId="0" borderId="9" xfId="0" quotePrefix="1" applyFont="1" applyBorder="1" applyAlignment="1">
      <alignment horizontal="center" vertical="center" wrapText="1"/>
    </xf>
    <xf numFmtId="0" fontId="21" fillId="0" borderId="249" xfId="0" applyFont="1" applyBorder="1" applyAlignment="1">
      <alignment horizontal="center" vertical="center" wrapText="1"/>
    </xf>
    <xf numFmtId="0" fontId="21" fillId="0" borderId="250" xfId="0" applyFont="1" applyBorder="1" applyAlignment="1">
      <alignment horizontal="center" vertical="center" wrapText="1"/>
    </xf>
    <xf numFmtId="0" fontId="21" fillId="0" borderId="136" xfId="0" applyFont="1" applyBorder="1" applyAlignment="1">
      <alignment horizontal="center" vertical="center" wrapText="1"/>
    </xf>
    <xf numFmtId="0" fontId="22" fillId="0" borderId="14" xfId="0" applyFont="1" applyBorder="1" applyAlignment="1">
      <alignment horizontal="center" vertical="center"/>
    </xf>
    <xf numFmtId="0" fontId="22" fillId="0" borderId="18" xfId="0" applyFont="1" applyBorder="1" applyAlignment="1">
      <alignment horizontal="center" vertical="center"/>
    </xf>
    <xf numFmtId="0" fontId="21" fillId="0" borderId="15"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78" xfId="0" applyFont="1" applyBorder="1" applyAlignment="1">
      <alignment horizontal="left" vertical="center"/>
    </xf>
    <xf numFmtId="0" fontId="21" fillId="0" borderId="78" xfId="0" applyFont="1" applyBorder="1" applyAlignment="1">
      <alignment horizontal="center" vertical="center"/>
    </xf>
    <xf numFmtId="0" fontId="21" fillId="0" borderId="79" xfId="0" applyFont="1" applyBorder="1" applyAlignment="1">
      <alignment horizontal="left" vertical="center"/>
    </xf>
    <xf numFmtId="0" fontId="21" fillId="0" borderId="7" xfId="0" quotePrefix="1" applyFont="1" applyBorder="1" applyAlignment="1">
      <alignment horizontal="center" vertical="center" wrapText="1"/>
    </xf>
    <xf numFmtId="0" fontId="21" fillId="0" borderId="12" xfId="0" quotePrefix="1" applyFont="1" applyBorder="1" applyAlignment="1">
      <alignment horizontal="center" vertical="center" wrapText="1"/>
    </xf>
    <xf numFmtId="0" fontId="21" fillId="0" borderId="5" xfId="0" quotePrefix="1" applyFont="1" applyBorder="1" applyAlignment="1">
      <alignment horizontal="center" vertical="center" wrapText="1"/>
    </xf>
    <xf numFmtId="0" fontId="22" fillId="0" borderId="12" xfId="0" quotePrefix="1" applyFont="1" applyBorder="1" applyAlignment="1">
      <alignment horizontal="center" vertical="center" wrapText="1"/>
    </xf>
    <xf numFmtId="14" fontId="23" fillId="5" borderId="106" xfId="0" applyNumberFormat="1" applyFont="1" applyFill="1" applyBorder="1" applyAlignment="1">
      <alignment horizontal="center" vertical="center"/>
    </xf>
    <xf numFmtId="14" fontId="23" fillId="5" borderId="105" xfId="0" applyNumberFormat="1" applyFont="1" applyFill="1" applyBorder="1" applyAlignment="1">
      <alignment horizontal="center" vertical="center"/>
    </xf>
    <xf numFmtId="0" fontId="21" fillId="0" borderId="251" xfId="0" quotePrefix="1" applyFont="1" applyBorder="1" applyAlignment="1">
      <alignment horizontal="center" vertical="center" wrapText="1"/>
    </xf>
    <xf numFmtId="0" fontId="21" fillId="0" borderId="250" xfId="0" quotePrefix="1" applyFont="1" applyBorder="1" applyAlignment="1">
      <alignment horizontal="center" vertical="center" wrapText="1"/>
    </xf>
    <xf numFmtId="0" fontId="21" fillId="0" borderId="136" xfId="0" quotePrefix="1" applyFont="1" applyBorder="1" applyAlignment="1">
      <alignment horizontal="center" vertical="center" wrapText="1"/>
    </xf>
    <xf numFmtId="0" fontId="18" fillId="0" borderId="9" xfId="0" applyFont="1" applyBorder="1" applyAlignment="1">
      <alignment horizontal="center" vertical="center"/>
    </xf>
    <xf numFmtId="9" fontId="21" fillId="2" borderId="9" xfId="1" applyFont="1" applyFill="1" applyBorder="1" applyAlignment="1">
      <alignment horizontal="center" vertical="center" wrapText="1"/>
    </xf>
    <xf numFmtId="0" fontId="21" fillId="2" borderId="78" xfId="0" applyFont="1" applyFill="1" applyBorder="1" applyAlignment="1">
      <alignment horizontal="left" vertical="center"/>
    </xf>
    <xf numFmtId="0" fontId="21" fillId="2" borderId="78" xfId="0" applyFont="1" applyFill="1" applyBorder="1" applyAlignment="1">
      <alignment horizontal="center" vertical="center"/>
    </xf>
    <xf numFmtId="0" fontId="21" fillId="2" borderId="79" xfId="0" applyFont="1" applyFill="1" applyBorder="1" applyAlignment="1">
      <alignment horizontal="left" vertical="center"/>
    </xf>
    <xf numFmtId="0" fontId="22" fillId="0" borderId="107" xfId="0" applyFont="1" applyBorder="1" applyAlignment="1">
      <alignment horizontal="center" vertical="center" wrapText="1"/>
    </xf>
    <xf numFmtId="0" fontId="22" fillId="0" borderId="106" xfId="0" applyFont="1" applyBorder="1" applyAlignment="1">
      <alignment horizontal="center" vertical="center" wrapText="1"/>
    </xf>
    <xf numFmtId="0" fontId="22" fillId="0" borderId="105" xfId="0" applyFont="1" applyBorder="1" applyAlignment="1">
      <alignment horizontal="center" vertical="center" wrapText="1"/>
    </xf>
    <xf numFmtId="0" fontId="22" fillId="3" borderId="17" xfId="0" applyFont="1" applyFill="1" applyBorder="1" applyAlignment="1">
      <alignment horizontal="center" vertical="center"/>
    </xf>
    <xf numFmtId="0" fontId="22" fillId="3" borderId="0" xfId="0" applyFont="1" applyFill="1" applyAlignment="1">
      <alignment horizontal="center" vertical="center"/>
    </xf>
    <xf numFmtId="0" fontId="21" fillId="0" borderId="15" xfId="0" quotePrefix="1" applyFont="1" applyBorder="1" applyAlignment="1">
      <alignment horizontal="center" vertical="center" wrapText="1"/>
    </xf>
    <xf numFmtId="0" fontId="22" fillId="0" borderId="9" xfId="0" quotePrefix="1" applyFont="1" applyBorder="1" applyAlignment="1">
      <alignment horizontal="left" vertical="center" wrapText="1"/>
    </xf>
    <xf numFmtId="0" fontId="21" fillId="0" borderId="9" xfId="0" applyFont="1" applyBorder="1" applyAlignment="1">
      <alignment horizontal="left" vertical="center"/>
    </xf>
    <xf numFmtId="0" fontId="22" fillId="3" borderId="16" xfId="0" applyFont="1" applyFill="1" applyBorder="1" applyAlignment="1">
      <alignment horizontal="center" vertical="center"/>
    </xf>
    <xf numFmtId="0" fontId="18" fillId="0" borderId="9"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4" xfId="0" applyFont="1" applyBorder="1" applyAlignment="1">
      <alignment horizontal="center" vertical="center" wrapText="1"/>
    </xf>
    <xf numFmtId="0" fontId="37" fillId="0" borderId="9" xfId="0" applyFont="1" applyBorder="1" applyAlignment="1">
      <alignment horizontal="center" vertical="center" wrapText="1"/>
    </xf>
    <xf numFmtId="0" fontId="37" fillId="0" borderId="84" xfId="0" applyFont="1" applyBorder="1" applyAlignment="1">
      <alignment horizontal="center" vertical="center" wrapText="1"/>
    </xf>
    <xf numFmtId="0" fontId="37" fillId="0" borderId="22" xfId="0" applyFont="1" applyBorder="1" applyAlignment="1">
      <alignment horizontal="center" vertical="center" wrapText="1"/>
    </xf>
    <xf numFmtId="0" fontId="37" fillId="0" borderId="30" xfId="0" applyFont="1" applyBorder="1" applyAlignment="1">
      <alignment horizontal="center" vertical="center" wrapText="1"/>
    </xf>
    <xf numFmtId="0" fontId="22" fillId="0" borderId="49" xfId="0" applyFont="1" applyBorder="1" applyAlignment="1">
      <alignment horizontal="center" vertical="center"/>
    </xf>
    <xf numFmtId="0" fontId="22" fillId="0" borderId="2" xfId="0" applyFont="1" applyBorder="1" applyAlignment="1">
      <alignment horizontal="center" vertical="center"/>
    </xf>
    <xf numFmtId="0" fontId="22" fillId="0" borderId="6" xfId="0" applyFont="1" applyBorder="1" applyAlignment="1">
      <alignment horizontal="center" vertical="center"/>
    </xf>
    <xf numFmtId="0" fontId="22" fillId="0" borderId="34" xfId="0" applyFont="1" applyBorder="1" applyAlignment="1">
      <alignment horizontal="center" vertical="center"/>
    </xf>
    <xf numFmtId="0" fontId="24" fillId="2" borderId="67" xfId="0" applyFont="1" applyFill="1" applyBorder="1" applyAlignment="1">
      <alignment horizontal="left" vertical="center" wrapText="1"/>
    </xf>
    <xf numFmtId="0" fontId="24" fillId="2" borderId="68" xfId="0" applyFont="1" applyFill="1" applyBorder="1" applyAlignment="1">
      <alignment horizontal="left" vertical="center" wrapText="1"/>
    </xf>
    <xf numFmtId="0" fontId="24" fillId="2" borderId="45" xfId="0" applyFont="1" applyFill="1" applyBorder="1" applyAlignment="1">
      <alignment horizontal="center" vertical="center" wrapText="1"/>
    </xf>
    <xf numFmtId="0" fontId="24" fillId="2" borderId="46" xfId="0" applyFont="1" applyFill="1" applyBorder="1" applyAlignment="1">
      <alignment horizontal="center" vertical="center"/>
    </xf>
    <xf numFmtId="0" fontId="24" fillId="2" borderId="71" xfId="0" applyFont="1" applyFill="1" applyBorder="1" applyAlignment="1">
      <alignment horizontal="center" vertical="center"/>
    </xf>
    <xf numFmtId="0" fontId="24" fillId="2" borderId="46" xfId="0" applyFont="1" applyFill="1" applyBorder="1" applyAlignment="1">
      <alignment horizontal="center" vertical="center" wrapText="1"/>
    </xf>
    <xf numFmtId="0" fontId="30" fillId="3" borderId="67" xfId="0" applyFont="1" applyFill="1" applyBorder="1" applyAlignment="1">
      <alignment horizontal="center" vertical="center"/>
    </xf>
    <xf numFmtId="0" fontId="30" fillId="3" borderId="66" xfId="0" applyFont="1" applyFill="1" applyBorder="1" applyAlignment="1">
      <alignment horizontal="center" vertical="center"/>
    </xf>
    <xf numFmtId="0" fontId="30" fillId="3" borderId="68" xfId="0" applyFont="1" applyFill="1" applyBorder="1" applyAlignment="1">
      <alignment horizontal="center" vertical="center"/>
    </xf>
    <xf numFmtId="14" fontId="23" fillId="5" borderId="72" xfId="0" applyNumberFormat="1" applyFont="1" applyFill="1" applyBorder="1" applyAlignment="1">
      <alignment horizontal="center" vertical="center"/>
    </xf>
    <xf numFmtId="14" fontId="23" fillId="5" borderId="47" xfId="0" applyNumberFormat="1" applyFont="1" applyFill="1" applyBorder="1" applyAlignment="1">
      <alignment horizontal="center" vertical="center"/>
    </xf>
    <xf numFmtId="0" fontId="37" fillId="0" borderId="31"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2" xfId="0" applyFont="1" applyBorder="1" applyAlignment="1">
      <alignment horizontal="center" vertical="center" wrapText="1"/>
    </xf>
    <xf numFmtId="0" fontId="37" fillId="0" borderId="17" xfId="0" applyFont="1" applyBorder="1" applyAlignment="1">
      <alignment horizontal="center" vertical="center" wrapText="1"/>
    </xf>
    <xf numFmtId="0" fontId="37" fillId="0" borderId="0" xfId="0" applyFont="1" applyAlignment="1">
      <alignment horizontal="center" vertical="center" wrapText="1"/>
    </xf>
    <xf numFmtId="0" fontId="37" fillId="0" borderId="6" xfId="0"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4" xfId="0" applyFont="1" applyBorder="1" applyAlignment="1">
      <alignment horizontal="center" vertical="center" wrapText="1"/>
    </xf>
    <xf numFmtId="0" fontId="21" fillId="0" borderId="77" xfId="0" applyFont="1" applyBorder="1" applyAlignment="1">
      <alignment horizontal="left" vertical="center"/>
    </xf>
    <xf numFmtId="0" fontId="21" fillId="0" borderId="77" xfId="0" applyFont="1" applyBorder="1" applyAlignment="1">
      <alignment horizontal="center" vertical="center"/>
    </xf>
    <xf numFmtId="0" fontId="21" fillId="0" borderId="42" xfId="0" applyFont="1" applyBorder="1" applyAlignment="1">
      <alignment horizontal="left" vertical="center"/>
    </xf>
    <xf numFmtId="0" fontId="22" fillId="3" borderId="67" xfId="0" applyFont="1" applyFill="1" applyBorder="1" applyAlignment="1">
      <alignment horizontal="center" vertical="center"/>
    </xf>
    <xf numFmtId="0" fontId="23" fillId="3" borderId="66" xfId="0" applyFont="1" applyFill="1" applyBorder="1" applyAlignment="1">
      <alignment horizontal="center" vertical="center"/>
    </xf>
    <xf numFmtId="0" fontId="23" fillId="3" borderId="67" xfId="0" applyFont="1" applyFill="1" applyBorder="1" applyAlignment="1">
      <alignment horizontal="center" vertical="center"/>
    </xf>
    <xf numFmtId="0" fontId="23" fillId="3" borderId="68" xfId="0" applyFont="1" applyFill="1" applyBorder="1" applyAlignment="1">
      <alignment horizontal="center" vertical="center"/>
    </xf>
    <xf numFmtId="0" fontId="22" fillId="3" borderId="64" xfId="0" applyFont="1" applyFill="1" applyBorder="1" applyAlignment="1">
      <alignment horizontal="center" vertical="center"/>
    </xf>
    <xf numFmtId="0" fontId="42" fillId="65" borderId="12" xfId="0" quotePrefix="1" applyFont="1" applyFill="1" applyBorder="1" applyAlignment="1">
      <alignment horizontal="center" vertical="center" wrapText="1"/>
    </xf>
    <xf numFmtId="0" fontId="42" fillId="65" borderId="12" xfId="0" applyFont="1" applyFill="1" applyBorder="1" applyAlignment="1">
      <alignment horizontal="center" vertical="center" wrapText="1"/>
    </xf>
    <xf numFmtId="0" fontId="42" fillId="65" borderId="80" xfId="0" applyFont="1" applyFill="1" applyBorder="1" applyAlignment="1">
      <alignment horizontal="center" vertical="center" wrapText="1"/>
    </xf>
    <xf numFmtId="0" fontId="22" fillId="3" borderId="32" xfId="0" applyFont="1" applyFill="1" applyBorder="1" applyAlignment="1">
      <alignment horizontal="center" vertical="center"/>
    </xf>
    <xf numFmtId="0" fontId="22" fillId="3" borderId="33" xfId="0" applyFont="1" applyFill="1" applyBorder="1" applyAlignment="1">
      <alignment horizontal="center" vertical="center"/>
    </xf>
    <xf numFmtId="0" fontId="22" fillId="3" borderId="65" xfId="0" applyFont="1" applyFill="1" applyBorder="1" applyAlignment="1">
      <alignment horizontal="center" vertical="center"/>
    </xf>
    <xf numFmtId="0" fontId="22" fillId="3" borderId="6" xfId="0" applyFont="1" applyFill="1" applyBorder="1" applyAlignment="1">
      <alignment horizontal="center" vertical="center"/>
    </xf>
    <xf numFmtId="14" fontId="23" fillId="5" borderId="46" xfId="0" applyNumberFormat="1" applyFont="1" applyFill="1" applyBorder="1" applyAlignment="1">
      <alignment horizontal="center" vertical="center"/>
    </xf>
    <xf numFmtId="14" fontId="23" fillId="5" borderId="71" xfId="0" applyNumberFormat="1" applyFont="1" applyFill="1" applyBorder="1" applyAlignment="1">
      <alignment horizontal="center" vertical="center"/>
    </xf>
    <xf numFmtId="0" fontId="22" fillId="0" borderId="9" xfId="0" quotePrefix="1" applyFont="1" applyBorder="1" applyAlignment="1">
      <alignment horizontal="center" vertical="center" wrapText="1"/>
    </xf>
    <xf numFmtId="9" fontId="21" fillId="0" borderId="42" xfId="1" applyFont="1" applyFill="1" applyBorder="1" applyAlignment="1">
      <alignment horizontal="center" vertical="center" wrapText="1"/>
    </xf>
    <xf numFmtId="9" fontId="21" fillId="0" borderId="38" xfId="1" applyFont="1" applyFill="1" applyBorder="1" applyAlignment="1">
      <alignment horizontal="center" vertical="center" wrapText="1"/>
    </xf>
    <xf numFmtId="0" fontId="22" fillId="0" borderId="117" xfId="0" applyFont="1" applyBorder="1" applyAlignment="1">
      <alignment horizontal="center" vertical="center" wrapText="1"/>
    </xf>
    <xf numFmtId="0" fontId="22" fillId="0" borderId="116" xfId="0" applyFont="1" applyBorder="1" applyAlignment="1">
      <alignment horizontal="center" vertical="center" wrapText="1"/>
    </xf>
    <xf numFmtId="0" fontId="22" fillId="0" borderId="118" xfId="0" applyFont="1" applyBorder="1" applyAlignment="1">
      <alignment horizontal="center" vertical="center" wrapText="1"/>
    </xf>
    <xf numFmtId="0" fontId="21" fillId="5" borderId="119" xfId="0" applyFont="1" applyFill="1" applyBorder="1" applyAlignment="1">
      <alignment horizontal="center" vertical="center" wrapText="1"/>
    </xf>
    <xf numFmtId="0" fontId="21" fillId="5" borderId="37" xfId="0" applyFont="1" applyFill="1" applyBorder="1" applyAlignment="1">
      <alignment horizontal="center" vertical="center" wrapText="1"/>
    </xf>
    <xf numFmtId="0" fontId="21" fillId="5" borderId="120" xfId="0" applyFont="1" applyFill="1" applyBorder="1" applyAlignment="1">
      <alignment horizontal="center" vertical="center" wrapText="1"/>
    </xf>
    <xf numFmtId="0" fontId="25" fillId="0" borderId="5" xfId="0" applyFont="1" applyBorder="1" applyAlignment="1">
      <alignment horizontal="center" vertical="center" wrapText="1"/>
    </xf>
    <xf numFmtId="0" fontId="22" fillId="3" borderId="106" xfId="0" applyFont="1" applyFill="1" applyBorder="1" applyAlignment="1">
      <alignment horizontal="center" vertical="center"/>
    </xf>
    <xf numFmtId="0" fontId="22" fillId="46" borderId="45" xfId="0" applyFont="1" applyFill="1" applyBorder="1" applyAlignment="1">
      <alignment horizontal="center" vertical="center" wrapText="1"/>
    </xf>
    <xf numFmtId="0" fontId="22" fillId="46" borderId="46" xfId="0" applyFont="1" applyFill="1" applyBorder="1" applyAlignment="1">
      <alignment horizontal="center" vertical="center" wrapText="1"/>
    </xf>
    <xf numFmtId="0" fontId="22" fillId="46" borderId="47" xfId="0" applyFont="1" applyFill="1" applyBorder="1" applyAlignment="1">
      <alignment horizontal="center" vertical="center" wrapText="1"/>
    </xf>
    <xf numFmtId="9" fontId="21" fillId="0" borderId="5" xfId="1" applyFont="1" applyFill="1" applyBorder="1" applyAlignment="1">
      <alignment horizontal="center" vertical="center" wrapText="1"/>
    </xf>
    <xf numFmtId="9" fontId="21" fillId="0" borderId="5" xfId="1" applyFont="1" applyFill="1" applyBorder="1" applyAlignment="1">
      <alignment horizontal="center" vertical="center"/>
    </xf>
    <xf numFmtId="0" fontId="25" fillId="0" borderId="7" xfId="0" applyFont="1" applyBorder="1" applyAlignment="1">
      <alignment horizontal="center" vertical="center" wrapText="1"/>
    </xf>
    <xf numFmtId="0" fontId="25" fillId="0" borderId="12" xfId="0" applyFont="1" applyBorder="1" applyAlignment="1">
      <alignment horizontal="center" vertical="center" wrapText="1"/>
    </xf>
    <xf numFmtId="0" fontId="40" fillId="0" borderId="9" xfId="0" quotePrefix="1" applyFont="1" applyBorder="1" applyAlignment="1">
      <alignment horizontal="center" vertical="center" wrapText="1"/>
    </xf>
    <xf numFmtId="0" fontId="22" fillId="0" borderId="9" xfId="0" applyFont="1" applyBorder="1" applyAlignment="1">
      <alignment horizontal="left" vertical="top" wrapText="1"/>
    </xf>
    <xf numFmtId="0" fontId="22" fillId="0" borderId="34" xfId="0" applyFont="1" applyBorder="1" applyAlignment="1">
      <alignment horizontal="center"/>
    </xf>
    <xf numFmtId="9" fontId="21" fillId="2" borderId="7" xfId="1" applyFont="1" applyFill="1" applyBorder="1" applyAlignment="1">
      <alignment horizontal="center" vertical="center"/>
    </xf>
    <xf numFmtId="9" fontId="21" fillId="2" borderId="12" xfId="1" applyFont="1" applyFill="1" applyBorder="1" applyAlignment="1">
      <alignment horizontal="center" vertical="center"/>
    </xf>
    <xf numFmtId="9" fontId="21" fillId="2" borderId="5" xfId="1" applyFont="1" applyFill="1" applyBorder="1" applyAlignment="1">
      <alignment horizontal="center" vertical="center"/>
    </xf>
    <xf numFmtId="0" fontId="21" fillId="3" borderId="31" xfId="0" applyFont="1" applyFill="1" applyBorder="1" applyAlignment="1">
      <alignment horizontal="center"/>
    </xf>
    <xf numFmtId="0" fontId="21" fillId="3" borderId="2" xfId="0" applyFont="1" applyFill="1" applyBorder="1" applyAlignment="1">
      <alignment horizontal="center"/>
    </xf>
    <xf numFmtId="0" fontId="116" fillId="0" borderId="9" xfId="0" applyFont="1" applyBorder="1" applyAlignment="1">
      <alignment horizontal="center" vertical="center" wrapText="1"/>
    </xf>
    <xf numFmtId="0" fontId="18" fillId="3" borderId="66" xfId="0" applyFont="1" applyFill="1" applyBorder="1" applyAlignment="1">
      <alignment horizontal="center" vertical="center"/>
    </xf>
    <xf numFmtId="0" fontId="18" fillId="3" borderId="67" xfId="0" applyFont="1" applyFill="1" applyBorder="1" applyAlignment="1">
      <alignment horizontal="center" vertical="center"/>
    </xf>
    <xf numFmtId="0" fontId="18" fillId="3" borderId="72" xfId="0" applyFont="1" applyFill="1" applyBorder="1" applyAlignment="1">
      <alignment horizontal="center" vertical="center"/>
    </xf>
    <xf numFmtId="0" fontId="18" fillId="3" borderId="68" xfId="0" applyFont="1" applyFill="1" applyBorder="1" applyAlignment="1">
      <alignment horizontal="center" vertical="center"/>
    </xf>
    <xf numFmtId="0" fontId="22" fillId="0" borderId="33" xfId="0" applyFont="1" applyBorder="1" applyAlignment="1">
      <alignment horizontal="center"/>
    </xf>
    <xf numFmtId="0" fontId="22" fillId="0" borderId="92" xfId="0" applyFont="1" applyBorder="1" applyAlignment="1">
      <alignment horizontal="center" vertical="center"/>
    </xf>
    <xf numFmtId="0" fontId="22" fillId="0" borderId="103" xfId="0" applyFont="1" applyBorder="1" applyAlignment="1">
      <alignment horizontal="center"/>
    </xf>
    <xf numFmtId="0" fontId="21" fillId="3" borderId="31"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29" xfId="0" applyFont="1" applyFill="1" applyBorder="1" applyAlignment="1">
      <alignment horizontal="center" vertical="center"/>
    </xf>
    <xf numFmtId="0" fontId="22" fillId="0" borderId="60" xfId="0" applyFont="1" applyBorder="1" applyAlignment="1">
      <alignment horizontal="center"/>
    </xf>
    <xf numFmtId="0" fontId="27" fillId="0" borderId="31" xfId="0" applyFont="1" applyBorder="1" applyAlignment="1">
      <alignment horizontal="center" vertical="center"/>
    </xf>
    <xf numFmtId="0" fontId="27" fillId="0" borderId="25" xfId="0" applyFont="1" applyBorder="1" applyAlignment="1">
      <alignment horizontal="center" vertical="center"/>
    </xf>
    <xf numFmtId="0" fontId="27" fillId="0" borderId="1" xfId="0" applyFont="1" applyBorder="1" applyAlignment="1">
      <alignment horizontal="center" vertical="center" wrapText="1"/>
    </xf>
    <xf numFmtId="0" fontId="27" fillId="0" borderId="10" xfId="0" applyFont="1" applyBorder="1" applyAlignment="1">
      <alignment horizontal="center" vertical="center" wrapText="1"/>
    </xf>
    <xf numFmtId="0" fontId="21" fillId="0" borderId="107" xfId="0" applyFont="1" applyBorder="1" applyAlignment="1">
      <alignment horizontal="center" vertical="center" wrapText="1"/>
    </xf>
    <xf numFmtId="0" fontId="21" fillId="0" borderId="106" xfId="0" applyFont="1" applyBorder="1" applyAlignment="1">
      <alignment horizontal="center" vertical="center" wrapText="1"/>
    </xf>
    <xf numFmtId="0" fontId="42" fillId="0" borderId="7" xfId="0" applyFont="1" applyBorder="1" applyAlignment="1">
      <alignment horizontal="center" vertical="center" wrapText="1"/>
    </xf>
    <xf numFmtId="0" fontId="27" fillId="0" borderId="18" xfId="0" applyFont="1" applyBorder="1" applyAlignment="1">
      <alignment horizontal="center" vertical="center"/>
    </xf>
    <xf numFmtId="0" fontId="27" fillId="0" borderId="19"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32" xfId="0" applyFont="1" applyBorder="1" applyAlignment="1">
      <alignment horizontal="center" vertical="center"/>
    </xf>
    <xf numFmtId="0" fontId="27" fillId="0" borderId="48" xfId="0" applyFont="1" applyBorder="1" applyAlignment="1">
      <alignment horizontal="center" vertical="center" wrapText="1"/>
    </xf>
    <xf numFmtId="0" fontId="27" fillId="0" borderId="92" xfId="0" applyFont="1" applyBorder="1" applyAlignment="1">
      <alignment horizontal="center" vertical="center" wrapText="1"/>
    </xf>
    <xf numFmtId="0" fontId="27" fillId="0" borderId="107" xfId="0" applyFont="1" applyBorder="1" applyAlignment="1">
      <alignment horizontal="center" vertical="center"/>
    </xf>
    <xf numFmtId="0" fontId="27" fillId="0" borderId="105" xfId="0" applyFont="1" applyBorder="1" applyAlignment="1">
      <alignment horizontal="center" vertical="center" wrapText="1"/>
    </xf>
    <xf numFmtId="0" fontId="23" fillId="10" borderId="45" xfId="0" applyFont="1" applyFill="1" applyBorder="1" applyAlignment="1">
      <alignment horizontal="center" vertical="center"/>
    </xf>
    <xf numFmtId="0" fontId="23" fillId="10" borderId="46" xfId="0" applyFont="1" applyFill="1" applyBorder="1" applyAlignment="1">
      <alignment horizontal="center" vertical="center"/>
    </xf>
    <xf numFmtId="0" fontId="23" fillId="10" borderId="47" xfId="0" applyFont="1" applyFill="1" applyBorder="1" applyAlignment="1">
      <alignment horizontal="center" vertical="center"/>
    </xf>
    <xf numFmtId="0" fontId="27" fillId="0" borderId="1" xfId="0" applyFont="1" applyBorder="1" applyAlignment="1">
      <alignment horizontal="center" vertical="center"/>
    </xf>
    <xf numFmtId="0" fontId="27" fillId="0" borderId="0" xfId="0" applyFont="1" applyAlignment="1">
      <alignment horizontal="center" vertical="center"/>
    </xf>
    <xf numFmtId="0" fontId="21" fillId="3" borderId="17" xfId="0" applyFont="1" applyFill="1" applyBorder="1" applyAlignment="1">
      <alignment horizontal="center" vertical="top"/>
    </xf>
    <xf numFmtId="0" fontId="21" fillId="3" borderId="0" xfId="0" applyFont="1" applyFill="1" applyAlignment="1">
      <alignment horizontal="center" vertical="top"/>
    </xf>
    <xf numFmtId="0" fontId="21" fillId="3" borderId="64" xfId="0" applyFont="1" applyFill="1" applyBorder="1" applyAlignment="1">
      <alignment horizontal="center" vertical="top"/>
    </xf>
    <xf numFmtId="0" fontId="30" fillId="11" borderId="94" xfId="0" applyFont="1" applyFill="1" applyBorder="1" applyAlignment="1">
      <alignment horizontal="center" vertical="center"/>
    </xf>
    <xf numFmtId="0" fontId="30" fillId="11" borderId="3" xfId="0" applyFont="1" applyFill="1" applyBorder="1" applyAlignment="1">
      <alignment horizontal="center" vertical="center"/>
    </xf>
    <xf numFmtId="0" fontId="30" fillId="11" borderId="114" xfId="0" applyFont="1" applyFill="1" applyBorder="1" applyAlignment="1">
      <alignment horizontal="center" vertical="center"/>
    </xf>
    <xf numFmtId="0" fontId="30" fillId="11" borderId="112" xfId="0" applyFont="1" applyFill="1" applyBorder="1" applyAlignment="1">
      <alignment horizontal="center" vertical="center"/>
    </xf>
    <xf numFmtId="0" fontId="89" fillId="44" borderId="45" xfId="55" applyFont="1" applyFill="1" applyBorder="1" applyAlignment="1">
      <alignment horizontal="center" vertical="center"/>
    </xf>
    <xf numFmtId="0" fontId="89" fillId="44" borderId="46" xfId="55" applyFont="1" applyFill="1" applyBorder="1" applyAlignment="1">
      <alignment horizontal="center" vertical="center"/>
    </xf>
    <xf numFmtId="0" fontId="89" fillId="44" borderId="47" xfId="55" applyFont="1" applyFill="1" applyBorder="1" applyAlignment="1">
      <alignment horizontal="center" vertical="center"/>
    </xf>
    <xf numFmtId="0" fontId="89" fillId="5" borderId="9" xfId="55" applyFont="1" applyFill="1" applyBorder="1" applyAlignment="1">
      <alignment horizontal="center" vertical="center"/>
    </xf>
    <xf numFmtId="0" fontId="89" fillId="72" borderId="9" xfId="55" applyFont="1" applyFill="1" applyBorder="1" applyAlignment="1">
      <alignment horizontal="center" vertical="center"/>
    </xf>
    <xf numFmtId="170" fontId="89" fillId="39" borderId="45" xfId="55" applyNumberFormat="1" applyFont="1" applyFill="1" applyBorder="1" applyAlignment="1">
      <alignment horizontal="center" vertical="center"/>
    </xf>
    <xf numFmtId="170" fontId="89" fillId="39" borderId="46" xfId="55" applyNumberFormat="1" applyFont="1" applyFill="1" applyBorder="1" applyAlignment="1">
      <alignment horizontal="center" vertical="center"/>
    </xf>
    <xf numFmtId="170" fontId="89" fillId="39" borderId="47" xfId="55" applyNumberFormat="1" applyFont="1" applyFill="1" applyBorder="1" applyAlignment="1">
      <alignment horizontal="center" vertical="center"/>
    </xf>
    <xf numFmtId="0" fontId="89" fillId="11" borderId="45" xfId="55" applyFont="1" applyFill="1" applyBorder="1" applyAlignment="1">
      <alignment horizontal="center" vertical="center"/>
    </xf>
    <xf numFmtId="0" fontId="89" fillId="11" borderId="46" xfId="55" applyFont="1" applyFill="1" applyBorder="1" applyAlignment="1">
      <alignment horizontal="center" vertical="center"/>
    </xf>
    <xf numFmtId="0" fontId="89" fillId="11" borderId="47" xfId="55" applyFont="1" applyFill="1" applyBorder="1" applyAlignment="1">
      <alignment horizontal="center" vertical="center"/>
    </xf>
    <xf numFmtId="170" fontId="89" fillId="11" borderId="46" xfId="55" applyNumberFormat="1" applyFont="1" applyFill="1" applyBorder="1" applyAlignment="1">
      <alignment horizontal="center" vertical="center" wrapText="1"/>
    </xf>
    <xf numFmtId="170" fontId="89" fillId="11" borderId="47" xfId="55" applyNumberFormat="1" applyFont="1" applyFill="1" applyBorder="1" applyAlignment="1">
      <alignment horizontal="center" vertical="center" wrapText="1"/>
    </xf>
    <xf numFmtId="170" fontId="89" fillId="11" borderId="45" xfId="55" applyNumberFormat="1" applyFont="1" applyFill="1" applyBorder="1" applyAlignment="1">
      <alignment horizontal="center" vertical="center"/>
    </xf>
    <xf numFmtId="170" fontId="89" fillId="11" borderId="46" xfId="55" applyNumberFormat="1" applyFont="1" applyFill="1" applyBorder="1" applyAlignment="1">
      <alignment horizontal="center" vertical="center"/>
    </xf>
    <xf numFmtId="170" fontId="89" fillId="11" borderId="47" xfId="55" applyNumberFormat="1" applyFont="1" applyFill="1" applyBorder="1" applyAlignment="1">
      <alignment horizontal="center" vertical="center"/>
    </xf>
    <xf numFmtId="0" fontId="89" fillId="11" borderId="49" xfId="55" applyFont="1" applyFill="1" applyBorder="1" applyAlignment="1">
      <alignment horizontal="center" vertical="center"/>
    </xf>
    <xf numFmtId="0" fontId="89" fillId="11" borderId="1" xfId="55" applyFont="1" applyFill="1" applyBorder="1" applyAlignment="1">
      <alignment horizontal="center" vertical="center"/>
    </xf>
    <xf numFmtId="170" fontId="89" fillId="15" borderId="146" xfId="55" applyNumberFormat="1" applyFont="1" applyFill="1" applyBorder="1" applyAlignment="1">
      <alignment horizontal="center" vertical="center"/>
    </xf>
    <xf numFmtId="170" fontId="89" fillId="15" borderId="108" xfId="55" applyNumberFormat="1" applyFont="1" applyFill="1" applyBorder="1" applyAlignment="1">
      <alignment horizontal="center" vertical="center"/>
    </xf>
    <xf numFmtId="170" fontId="89" fillId="15" borderId="147" xfId="55" applyNumberFormat="1" applyFont="1" applyFill="1" applyBorder="1" applyAlignment="1">
      <alignment horizontal="center" vertical="center"/>
    </xf>
    <xf numFmtId="170" fontId="89" fillId="15" borderId="146" xfId="55" applyNumberFormat="1" applyFont="1" applyFill="1" applyBorder="1" applyAlignment="1">
      <alignment horizontal="center" vertical="center" wrapText="1"/>
    </xf>
    <xf numFmtId="170" fontId="89" fillId="15" borderId="108" xfId="55" applyNumberFormat="1" applyFont="1" applyFill="1" applyBorder="1" applyAlignment="1">
      <alignment horizontal="center" vertical="center" wrapText="1"/>
    </xf>
    <xf numFmtId="170" fontId="89" fillId="15" borderId="147" xfId="55" applyNumberFormat="1" applyFont="1" applyFill="1" applyBorder="1" applyAlignment="1">
      <alignment horizontal="center" vertical="center" wrapText="1"/>
    </xf>
    <xf numFmtId="170" fontId="89" fillId="45" borderId="146" xfId="55" applyNumberFormat="1" applyFont="1" applyFill="1" applyBorder="1" applyAlignment="1">
      <alignment horizontal="center" vertical="center" wrapText="1"/>
    </xf>
    <xf numFmtId="170" fontId="89" fillId="45" borderId="108" xfId="55" applyNumberFormat="1" applyFont="1" applyFill="1" applyBorder="1" applyAlignment="1">
      <alignment horizontal="center" vertical="center" wrapText="1"/>
    </xf>
    <xf numFmtId="170" fontId="89" fillId="45" borderId="147" xfId="55" applyNumberFormat="1" applyFont="1" applyFill="1" applyBorder="1" applyAlignment="1">
      <alignment horizontal="center" vertical="center" wrapText="1"/>
    </xf>
    <xf numFmtId="170" fontId="89" fillId="43" borderId="146" xfId="55" applyNumberFormat="1" applyFont="1" applyFill="1" applyBorder="1" applyAlignment="1">
      <alignment horizontal="center" vertical="center" wrapText="1"/>
    </xf>
    <xf numFmtId="170" fontId="89" fillId="43" borderId="108" xfId="55" applyNumberFormat="1" applyFont="1" applyFill="1" applyBorder="1" applyAlignment="1">
      <alignment horizontal="center" vertical="center" wrapText="1"/>
    </xf>
    <xf numFmtId="170" fontId="89" fillId="43" borderId="147" xfId="55" applyNumberFormat="1" applyFont="1" applyFill="1" applyBorder="1" applyAlignment="1">
      <alignment horizontal="center" vertical="center" wrapText="1"/>
    </xf>
    <xf numFmtId="170" fontId="89" fillId="45" borderId="148" xfId="55" applyNumberFormat="1" applyFont="1" applyFill="1" applyBorder="1" applyAlignment="1">
      <alignment horizontal="center" vertical="center" wrapText="1"/>
    </xf>
    <xf numFmtId="170" fontId="89" fillId="45" borderId="146" xfId="55" applyNumberFormat="1" applyFont="1" applyFill="1" applyBorder="1" applyAlignment="1">
      <alignment horizontal="center" vertical="center"/>
    </xf>
    <xf numFmtId="170" fontId="89" fillId="45" borderId="108" xfId="55" applyNumberFormat="1" applyFont="1" applyFill="1" applyBorder="1" applyAlignment="1">
      <alignment horizontal="center" vertical="center"/>
    </xf>
    <xf numFmtId="170" fontId="89" fillId="45" borderId="147" xfId="55" applyNumberFormat="1" applyFont="1" applyFill="1" applyBorder="1" applyAlignment="1">
      <alignment horizontal="center" vertical="center"/>
    </xf>
    <xf numFmtId="170" fontId="89" fillId="43" borderId="146" xfId="55" applyNumberFormat="1" applyFont="1" applyFill="1" applyBorder="1" applyAlignment="1">
      <alignment horizontal="center" vertical="center"/>
    </xf>
    <xf numFmtId="170" fontId="89" fillId="43" borderId="108" xfId="55" applyNumberFormat="1" applyFont="1" applyFill="1" applyBorder="1" applyAlignment="1">
      <alignment horizontal="center" vertical="center"/>
    </xf>
    <xf numFmtId="170" fontId="89" fillId="43" borderId="147" xfId="55" applyNumberFormat="1" applyFont="1" applyFill="1" applyBorder="1" applyAlignment="1">
      <alignment horizontal="center" vertical="center"/>
    </xf>
    <xf numFmtId="170" fontId="89" fillId="12" borderId="45" xfId="55" applyNumberFormat="1" applyFont="1" applyFill="1" applyBorder="1" applyAlignment="1">
      <alignment horizontal="center" vertical="center"/>
    </xf>
    <xf numFmtId="170" fontId="89" fillId="12" borderId="46" xfId="55" applyNumberFormat="1" applyFont="1" applyFill="1" applyBorder="1" applyAlignment="1">
      <alignment horizontal="center" vertical="center"/>
    </xf>
    <xf numFmtId="170" fontId="89" fillId="12" borderId="47" xfId="55" applyNumberFormat="1" applyFont="1" applyFill="1" applyBorder="1" applyAlignment="1">
      <alignment horizontal="center" vertical="center"/>
    </xf>
    <xf numFmtId="170" fontId="89" fillId="18" borderId="45" xfId="55" applyNumberFormat="1" applyFont="1" applyFill="1" applyBorder="1" applyAlignment="1">
      <alignment horizontal="center" vertical="center"/>
    </xf>
    <xf numFmtId="170" fontId="89" fillId="18" borderId="46" xfId="55" applyNumberFormat="1" applyFont="1" applyFill="1" applyBorder="1" applyAlignment="1">
      <alignment horizontal="center" vertical="center"/>
    </xf>
    <xf numFmtId="170" fontId="89" fillId="18" borderId="47" xfId="55" applyNumberFormat="1" applyFont="1" applyFill="1" applyBorder="1" applyAlignment="1">
      <alignment horizontal="center" vertical="center"/>
    </xf>
    <xf numFmtId="170" fontId="89" fillId="39" borderId="45" xfId="55" applyNumberFormat="1" applyFont="1" applyFill="1" applyBorder="1" applyAlignment="1">
      <alignment horizontal="center" vertical="center" wrapText="1"/>
    </xf>
    <xf numFmtId="170" fontId="89" fillId="39" borderId="47" xfId="55" applyNumberFormat="1" applyFont="1" applyFill="1" applyBorder="1" applyAlignment="1">
      <alignment horizontal="center" vertical="center" wrapText="1"/>
    </xf>
    <xf numFmtId="170" fontId="89" fillId="39" borderId="146" xfId="55" applyNumberFormat="1" applyFont="1" applyFill="1" applyBorder="1" applyAlignment="1">
      <alignment horizontal="center" vertical="center"/>
    </xf>
    <xf numFmtId="170" fontId="89" fillId="39" borderId="108" xfId="55" applyNumberFormat="1" applyFont="1" applyFill="1" applyBorder="1" applyAlignment="1">
      <alignment horizontal="center" vertical="center"/>
    </xf>
    <xf numFmtId="170" fontId="89" fillId="39" borderId="149" xfId="55" applyNumberFormat="1" applyFont="1" applyFill="1" applyBorder="1" applyAlignment="1">
      <alignment horizontal="center" vertical="center"/>
    </xf>
    <xf numFmtId="170" fontId="89" fillId="39" borderId="148" xfId="55" applyNumberFormat="1" applyFont="1" applyFill="1" applyBorder="1" applyAlignment="1">
      <alignment horizontal="center" vertical="center"/>
    </xf>
    <xf numFmtId="170" fontId="89" fillId="18" borderId="148" xfId="55" applyNumberFormat="1" applyFont="1" applyFill="1" applyBorder="1" applyAlignment="1">
      <alignment horizontal="center" vertical="center"/>
    </xf>
    <xf numFmtId="170" fontId="89" fillId="18" borderId="108" xfId="55" applyNumberFormat="1" applyFont="1" applyFill="1" applyBorder="1" applyAlignment="1">
      <alignment horizontal="center" vertical="center"/>
    </xf>
    <xf numFmtId="170" fontId="89" fillId="18" borderId="149" xfId="55" applyNumberFormat="1" applyFont="1" applyFill="1" applyBorder="1" applyAlignment="1">
      <alignment horizontal="center" vertical="center"/>
    </xf>
    <xf numFmtId="170" fontId="89" fillId="18" borderId="146" xfId="55" applyNumberFormat="1" applyFont="1" applyFill="1" applyBorder="1" applyAlignment="1">
      <alignment horizontal="center" vertical="center"/>
    </xf>
    <xf numFmtId="170" fontId="89" fillId="47" borderId="148" xfId="55" applyNumberFormat="1" applyFont="1" applyFill="1" applyBorder="1" applyAlignment="1">
      <alignment horizontal="center" vertical="center"/>
    </xf>
    <xf numFmtId="170" fontId="89" fillId="47" borderId="108" xfId="55" applyNumberFormat="1" applyFont="1" applyFill="1" applyBorder="1" applyAlignment="1">
      <alignment horizontal="center" vertical="center"/>
    </xf>
    <xf numFmtId="170" fontId="89" fillId="47" borderId="147" xfId="55" applyNumberFormat="1" applyFont="1" applyFill="1" applyBorder="1" applyAlignment="1">
      <alignment horizontal="center" vertical="center"/>
    </xf>
    <xf numFmtId="170" fontId="89" fillId="39" borderId="46" xfId="55" applyNumberFormat="1" applyFont="1" applyFill="1" applyBorder="1" applyAlignment="1">
      <alignment horizontal="center" vertical="center" wrapText="1"/>
    </xf>
    <xf numFmtId="170" fontId="89" fillId="16" borderId="45" xfId="55" applyNumberFormat="1" applyFont="1" applyFill="1" applyBorder="1" applyAlignment="1">
      <alignment horizontal="center" vertical="center"/>
    </xf>
    <xf numFmtId="170" fontId="89" fillId="16" borderId="46" xfId="55" applyNumberFormat="1" applyFont="1" applyFill="1" applyBorder="1" applyAlignment="1">
      <alignment horizontal="center" vertical="center"/>
    </xf>
    <xf numFmtId="170" fontId="89" fillId="16" borderId="47" xfId="55" applyNumberFormat="1" applyFont="1" applyFill="1" applyBorder="1" applyAlignment="1">
      <alignment horizontal="center" vertical="center"/>
    </xf>
    <xf numFmtId="170" fontId="89" fillId="18" borderId="147" xfId="55" applyNumberFormat="1" applyFont="1" applyFill="1" applyBorder="1" applyAlignment="1">
      <alignment horizontal="center" vertical="center"/>
    </xf>
    <xf numFmtId="170" fontId="89" fillId="17" borderId="146" xfId="55" applyNumberFormat="1" applyFont="1" applyFill="1" applyBorder="1" applyAlignment="1">
      <alignment horizontal="center" vertical="center"/>
    </xf>
    <xf numFmtId="170" fontId="89" fillId="17" borderId="108" xfId="55" applyNumberFormat="1" applyFont="1" applyFill="1" applyBorder="1" applyAlignment="1">
      <alignment horizontal="center" vertical="center"/>
    </xf>
    <xf numFmtId="170" fontId="89" fillId="17" borderId="149" xfId="55" applyNumberFormat="1" applyFont="1" applyFill="1" applyBorder="1" applyAlignment="1">
      <alignment horizontal="center" vertical="center"/>
    </xf>
    <xf numFmtId="0" fontId="89" fillId="0" borderId="146" xfId="55" applyFont="1" applyBorder="1" applyAlignment="1">
      <alignment horizontal="center" vertical="center" wrapText="1"/>
    </xf>
    <xf numFmtId="0" fontId="89" fillId="0" borderId="108" xfId="55" applyFont="1" applyBorder="1" applyAlignment="1">
      <alignment horizontal="center" vertical="center" wrapText="1"/>
    </xf>
    <xf numFmtId="0" fontId="89" fillId="0" borderId="147" xfId="55" applyFont="1" applyBorder="1" applyAlignment="1">
      <alignment horizontal="center" vertical="center" wrapText="1"/>
    </xf>
    <xf numFmtId="0" fontId="89" fillId="5" borderId="146" xfId="55" applyFont="1" applyFill="1" applyBorder="1" applyAlignment="1">
      <alignment horizontal="center" vertical="center" wrapText="1"/>
    </xf>
    <xf numFmtId="0" fontId="89" fillId="5" borderId="108" xfId="55" applyFont="1" applyFill="1" applyBorder="1" applyAlignment="1">
      <alignment horizontal="center" vertical="center" wrapText="1"/>
    </xf>
    <xf numFmtId="0" fontId="89" fillId="5" borderId="147" xfId="55" applyFont="1" applyFill="1" applyBorder="1" applyAlignment="1">
      <alignment horizontal="center" vertical="center" wrapText="1"/>
    </xf>
    <xf numFmtId="170" fontId="48" fillId="0" borderId="45" xfId="55" applyNumberFormat="1" applyFont="1" applyBorder="1" applyAlignment="1">
      <alignment horizontal="center" vertical="center"/>
    </xf>
    <xf numFmtId="170" fontId="48" fillId="0" borderId="46" xfId="55" applyNumberFormat="1" applyFont="1" applyBorder="1" applyAlignment="1">
      <alignment horizontal="center" vertical="center"/>
    </xf>
    <xf numFmtId="170" fontId="48" fillId="0" borderId="47" xfId="55" applyNumberFormat="1" applyFont="1" applyBorder="1" applyAlignment="1">
      <alignment horizontal="center" vertical="center"/>
    </xf>
    <xf numFmtId="170" fontId="89" fillId="29" borderId="45" xfId="55" applyNumberFormat="1" applyFont="1" applyFill="1" applyBorder="1" applyAlignment="1">
      <alignment horizontal="center" vertical="center" wrapText="1"/>
    </xf>
    <xf numFmtId="170" fontId="89" fillId="29" borderId="46" xfId="55" applyNumberFormat="1" applyFont="1" applyFill="1" applyBorder="1" applyAlignment="1">
      <alignment horizontal="center" vertical="center" wrapText="1"/>
    </xf>
    <xf numFmtId="170" fontId="89" fillId="29" borderId="47" xfId="55" applyNumberFormat="1" applyFont="1" applyFill="1" applyBorder="1" applyAlignment="1">
      <alignment horizontal="center" vertical="center" wrapText="1"/>
    </xf>
    <xf numFmtId="170" fontId="89" fillId="40" borderId="45" xfId="55" applyNumberFormat="1" applyFont="1" applyFill="1" applyBorder="1" applyAlignment="1">
      <alignment horizontal="center" vertical="center" wrapText="1"/>
    </xf>
    <xf numFmtId="170" fontId="89" fillId="40" borderId="46" xfId="55" applyNumberFormat="1" applyFont="1" applyFill="1" applyBorder="1" applyAlignment="1">
      <alignment horizontal="center" vertical="center" wrapText="1"/>
    </xf>
    <xf numFmtId="170" fontId="89" fillId="40" borderId="47" xfId="55" applyNumberFormat="1" applyFont="1" applyFill="1" applyBorder="1" applyAlignment="1">
      <alignment horizontal="center" vertical="center" wrapText="1"/>
    </xf>
    <xf numFmtId="170" fontId="89" fillId="42" borderId="45" xfId="55" applyNumberFormat="1" applyFont="1" applyFill="1" applyBorder="1" applyAlignment="1">
      <alignment horizontal="center" vertical="center" wrapText="1"/>
    </xf>
    <xf numFmtId="170" fontId="89" fillId="42" borderId="46" xfId="55" applyNumberFormat="1" applyFont="1" applyFill="1" applyBorder="1" applyAlignment="1">
      <alignment horizontal="center" vertical="center" wrapText="1"/>
    </xf>
    <xf numFmtId="170" fontId="89" fillId="42" borderId="47" xfId="55" applyNumberFormat="1" applyFont="1" applyFill="1" applyBorder="1" applyAlignment="1">
      <alignment horizontal="center" vertical="center" wrapText="1"/>
    </xf>
    <xf numFmtId="170" fontId="89" fillId="43" borderId="45" xfId="55" applyNumberFormat="1" applyFont="1" applyFill="1" applyBorder="1" applyAlignment="1">
      <alignment horizontal="center" vertical="center" wrapText="1"/>
    </xf>
    <xf numFmtId="170" fontId="89" fillId="43" borderId="46" xfId="55" applyNumberFormat="1" applyFont="1" applyFill="1" applyBorder="1" applyAlignment="1">
      <alignment horizontal="center" vertical="center" wrapText="1"/>
    </xf>
    <xf numFmtId="170" fontId="89" fillId="43" borderId="47" xfId="55" applyNumberFormat="1" applyFont="1" applyFill="1" applyBorder="1" applyAlignment="1">
      <alignment horizontal="center" vertical="center" wrapText="1"/>
    </xf>
    <xf numFmtId="170" fontId="89" fillId="44" borderId="45" xfId="55" applyNumberFormat="1" applyFont="1" applyFill="1" applyBorder="1" applyAlignment="1">
      <alignment horizontal="center" vertical="center" wrapText="1"/>
    </xf>
    <xf numFmtId="170" fontId="89" fillId="44" borderId="46" xfId="55" applyNumberFormat="1" applyFont="1" applyFill="1" applyBorder="1" applyAlignment="1">
      <alignment horizontal="center" vertical="center" wrapText="1"/>
    </xf>
    <xf numFmtId="170" fontId="89" fillId="44" borderId="47" xfId="55" applyNumberFormat="1" applyFont="1" applyFill="1" applyBorder="1" applyAlignment="1">
      <alignment horizontal="center" vertical="center" wrapText="1"/>
    </xf>
    <xf numFmtId="170" fontId="89" fillId="33" borderId="45" xfId="55" applyNumberFormat="1" applyFont="1" applyFill="1" applyBorder="1" applyAlignment="1">
      <alignment horizontal="center" vertical="center" wrapText="1"/>
    </xf>
    <xf numFmtId="170" fontId="89" fillId="33" borderId="46" xfId="55" applyNumberFormat="1" applyFont="1" applyFill="1" applyBorder="1" applyAlignment="1">
      <alignment horizontal="center" vertical="center" wrapText="1"/>
    </xf>
    <xf numFmtId="170" fontId="89" fillId="33" borderId="47" xfId="55" applyNumberFormat="1" applyFont="1" applyFill="1" applyBorder="1" applyAlignment="1">
      <alignment horizontal="center" vertical="center" wrapText="1"/>
    </xf>
    <xf numFmtId="170" fontId="89" fillId="34" borderId="45" xfId="55" applyNumberFormat="1" applyFont="1" applyFill="1" applyBorder="1" applyAlignment="1">
      <alignment horizontal="center" vertical="center" wrapText="1"/>
    </xf>
    <xf numFmtId="170" fontId="89" fillId="34" borderId="46" xfId="55" applyNumberFormat="1" applyFont="1" applyFill="1" applyBorder="1" applyAlignment="1">
      <alignment horizontal="center" vertical="center" wrapText="1"/>
    </xf>
    <xf numFmtId="170" fontId="89" fillId="34" borderId="47" xfId="55" applyNumberFormat="1" applyFont="1" applyFill="1" applyBorder="1" applyAlignment="1">
      <alignment horizontal="center" vertical="center" wrapText="1"/>
    </xf>
    <xf numFmtId="170" fontId="89" fillId="35" borderId="45" xfId="55" applyNumberFormat="1" applyFont="1" applyFill="1" applyBorder="1" applyAlignment="1">
      <alignment horizontal="center" vertical="center" wrapText="1"/>
    </xf>
    <xf numFmtId="170" fontId="89" fillId="35" borderId="46" xfId="55" applyNumberFormat="1" applyFont="1" applyFill="1" applyBorder="1" applyAlignment="1">
      <alignment horizontal="center" vertical="center" wrapText="1"/>
    </xf>
    <xf numFmtId="170" fontId="89" fillId="35" borderId="47" xfId="55" applyNumberFormat="1" applyFont="1" applyFill="1" applyBorder="1" applyAlignment="1">
      <alignment horizontal="center" vertical="center" wrapText="1"/>
    </xf>
    <xf numFmtId="170" fontId="89" fillId="39" borderId="146" xfId="55" applyNumberFormat="1" applyFont="1" applyFill="1" applyBorder="1" applyAlignment="1">
      <alignment horizontal="center" vertical="center" wrapText="1"/>
    </xf>
    <xf numFmtId="170" fontId="89" fillId="39" borderId="108" xfId="55" applyNumberFormat="1" applyFont="1" applyFill="1" applyBorder="1" applyAlignment="1">
      <alignment horizontal="center" vertical="center" wrapText="1"/>
    </xf>
    <xf numFmtId="170" fontId="89" fillId="39" borderId="147" xfId="55" applyNumberFormat="1" applyFont="1" applyFill="1" applyBorder="1" applyAlignment="1">
      <alignment horizontal="center" vertical="center" wrapText="1"/>
    </xf>
    <xf numFmtId="170" fontId="89" fillId="17" borderId="45" xfId="55" applyNumberFormat="1" applyFont="1" applyFill="1" applyBorder="1" applyAlignment="1">
      <alignment horizontal="center" vertical="center"/>
    </xf>
    <xf numFmtId="170" fontId="89" fillId="17" borderId="46" xfId="55" applyNumberFormat="1" applyFont="1" applyFill="1" applyBorder="1" applyAlignment="1">
      <alignment horizontal="center" vertical="center"/>
    </xf>
    <xf numFmtId="170" fontId="89" fillId="17" borderId="47" xfId="55" applyNumberFormat="1" applyFont="1" applyFill="1" applyBorder="1" applyAlignment="1">
      <alignment horizontal="center" vertical="center"/>
    </xf>
    <xf numFmtId="170" fontId="89" fillId="17" borderId="148" xfId="55" applyNumberFormat="1" applyFont="1" applyFill="1" applyBorder="1" applyAlignment="1">
      <alignment horizontal="center" vertical="center"/>
    </xf>
    <xf numFmtId="170" fontId="89" fillId="16" borderId="148" xfId="55" applyNumberFormat="1" applyFont="1" applyFill="1" applyBorder="1" applyAlignment="1">
      <alignment horizontal="center" vertical="center"/>
    </xf>
    <xf numFmtId="170" fontId="89" fillId="16" borderId="108" xfId="55" applyNumberFormat="1" applyFont="1" applyFill="1" applyBorder="1" applyAlignment="1">
      <alignment horizontal="center" vertical="center"/>
    </xf>
    <xf numFmtId="170" fontId="89" fillId="16" borderId="149" xfId="55" applyNumberFormat="1" applyFont="1" applyFill="1" applyBorder="1" applyAlignment="1">
      <alignment horizontal="center" vertical="center"/>
    </xf>
    <xf numFmtId="0" fontId="89" fillId="42" borderId="45" xfId="55" applyFont="1" applyFill="1" applyBorder="1" applyAlignment="1">
      <alignment horizontal="center" vertical="center"/>
    </xf>
    <xf numFmtId="0" fontId="89" fillId="42" borderId="46" xfId="55" applyFont="1" applyFill="1" applyBorder="1" applyAlignment="1">
      <alignment horizontal="center" vertical="center"/>
    </xf>
    <xf numFmtId="0" fontId="89" fillId="42" borderId="47" xfId="55" applyFont="1" applyFill="1" applyBorder="1" applyAlignment="1">
      <alignment horizontal="center" vertical="center"/>
    </xf>
    <xf numFmtId="0" fontId="89" fillId="41" borderId="45" xfId="55" applyFont="1" applyFill="1" applyBorder="1" applyAlignment="1">
      <alignment horizontal="center" vertical="center" wrapText="1"/>
    </xf>
    <xf numFmtId="0" fontId="89" fillId="41" borderId="46" xfId="55" applyFont="1" applyFill="1" applyBorder="1" applyAlignment="1">
      <alignment horizontal="center" vertical="center" wrapText="1"/>
    </xf>
    <xf numFmtId="0" fontId="89" fillId="41" borderId="47" xfId="55" applyFont="1" applyFill="1" applyBorder="1" applyAlignment="1">
      <alignment horizontal="center" vertical="center" wrapText="1"/>
    </xf>
    <xf numFmtId="170" fontId="89" fillId="16" borderId="147" xfId="55" applyNumberFormat="1" applyFont="1" applyFill="1" applyBorder="1" applyAlignment="1">
      <alignment horizontal="center" vertical="center"/>
    </xf>
    <xf numFmtId="170" fontId="89" fillId="43" borderId="148" xfId="55" applyNumberFormat="1" applyFont="1" applyFill="1" applyBorder="1" applyAlignment="1">
      <alignment horizontal="center" vertical="center"/>
    </xf>
    <xf numFmtId="170" fontId="89" fillId="9" borderId="146" xfId="55" applyNumberFormat="1" applyFont="1" applyFill="1" applyBorder="1" applyAlignment="1">
      <alignment horizontal="center" vertical="center"/>
    </xf>
    <xf numFmtId="170" fontId="89" fillId="9" borderId="108" xfId="55" applyNumberFormat="1" applyFont="1" applyFill="1" applyBorder="1" applyAlignment="1">
      <alignment horizontal="center" vertical="center"/>
    </xf>
    <xf numFmtId="170" fontId="89" fillId="9" borderId="109" xfId="55" applyNumberFormat="1" applyFont="1" applyFill="1" applyBorder="1" applyAlignment="1">
      <alignment horizontal="center" vertical="center"/>
    </xf>
    <xf numFmtId="170" fontId="89" fillId="17" borderId="147" xfId="55" applyNumberFormat="1" applyFont="1" applyFill="1" applyBorder="1" applyAlignment="1">
      <alignment horizontal="center" vertical="center"/>
    </xf>
    <xf numFmtId="170" fontId="89" fillId="15" borderId="109" xfId="55" applyNumberFormat="1" applyFont="1" applyFill="1" applyBorder="1" applyAlignment="1">
      <alignment horizontal="center" vertical="center"/>
    </xf>
    <xf numFmtId="0" fontId="89" fillId="43" borderId="45" xfId="55" applyFont="1" applyFill="1" applyBorder="1" applyAlignment="1">
      <alignment horizontal="center" vertical="center"/>
    </xf>
    <xf numFmtId="0" fontId="89" fillId="43" borderId="46" xfId="55" applyFont="1" applyFill="1" applyBorder="1" applyAlignment="1">
      <alignment horizontal="center" vertical="center"/>
    </xf>
    <xf numFmtId="0" fontId="89" fillId="43" borderId="47" xfId="55" applyFont="1" applyFill="1" applyBorder="1" applyAlignment="1">
      <alignment horizontal="center" vertical="center"/>
    </xf>
    <xf numFmtId="170" fontId="89" fillId="39" borderId="147" xfId="55" applyNumberFormat="1" applyFont="1" applyFill="1" applyBorder="1" applyAlignment="1">
      <alignment horizontal="center" vertical="center"/>
    </xf>
    <xf numFmtId="170" fontId="89" fillId="37" borderId="146" xfId="55" applyNumberFormat="1" applyFont="1" applyFill="1" applyBorder="1" applyAlignment="1">
      <alignment horizontal="center" vertical="center"/>
    </xf>
    <xf numFmtId="170" fontId="89" fillId="37" borderId="108" xfId="55" applyNumberFormat="1" applyFont="1" applyFill="1" applyBorder="1" applyAlignment="1">
      <alignment horizontal="center" vertical="center"/>
    </xf>
    <xf numFmtId="170" fontId="89" fillId="37" borderId="147" xfId="55" applyNumberFormat="1" applyFont="1" applyFill="1" applyBorder="1" applyAlignment="1">
      <alignment horizontal="center" vertical="center"/>
    </xf>
    <xf numFmtId="170" fontId="89" fillId="18" borderId="148" xfId="55" applyNumberFormat="1" applyFont="1" applyFill="1" applyBorder="1" applyAlignment="1">
      <alignment horizontal="center" vertical="center" wrapText="1"/>
    </xf>
    <xf numFmtId="170" fontId="89" fillId="18" borderId="108" xfId="55" applyNumberFormat="1" applyFont="1" applyFill="1" applyBorder="1" applyAlignment="1">
      <alignment horizontal="center" vertical="center" wrapText="1"/>
    </xf>
    <xf numFmtId="170" fontId="89" fillId="18" borderId="147" xfId="55" applyNumberFormat="1" applyFont="1" applyFill="1" applyBorder="1" applyAlignment="1">
      <alignment horizontal="center" vertical="center" wrapText="1"/>
    </xf>
    <xf numFmtId="170" fontId="89" fillId="16" borderId="146" xfId="55" applyNumberFormat="1" applyFont="1" applyFill="1" applyBorder="1" applyAlignment="1">
      <alignment horizontal="center" vertical="center"/>
    </xf>
    <xf numFmtId="170" fontId="89" fillId="41" borderId="146" xfId="55" applyNumberFormat="1" applyFont="1" applyFill="1" applyBorder="1" applyAlignment="1">
      <alignment horizontal="center" vertical="center" wrapText="1"/>
    </xf>
    <xf numFmtId="170" fontId="89" fillId="41" borderId="108" xfId="55" applyNumberFormat="1" applyFont="1" applyFill="1" applyBorder="1" applyAlignment="1">
      <alignment horizontal="center" vertical="center" wrapText="1"/>
    </xf>
    <xf numFmtId="170" fontId="89" fillId="41" borderId="147" xfId="55" applyNumberFormat="1" applyFont="1" applyFill="1" applyBorder="1" applyAlignment="1">
      <alignment horizontal="center" vertical="center" wrapText="1"/>
    </xf>
    <xf numFmtId="170" fontId="89" fillId="9" borderId="147" xfId="55" applyNumberFormat="1" applyFont="1" applyFill="1" applyBorder="1" applyAlignment="1">
      <alignment horizontal="center" vertical="center"/>
    </xf>
    <xf numFmtId="0" fontId="52" fillId="5" borderId="14" xfId="50" applyFont="1" applyFill="1" applyBorder="1" applyAlignment="1">
      <alignment horizontal="center" vertical="center" wrapText="1"/>
    </xf>
    <xf numFmtId="0" fontId="52" fillId="5" borderId="16" xfId="50" applyFont="1" applyFill="1" applyBorder="1" applyAlignment="1">
      <alignment horizontal="center" vertical="center" wrapText="1"/>
    </xf>
    <xf numFmtId="0" fontId="51" fillId="5" borderId="14" xfId="50" applyFont="1" applyFill="1" applyBorder="1" applyAlignment="1">
      <alignment horizontal="center" vertical="center" wrapText="1"/>
    </xf>
    <xf numFmtId="0" fontId="51" fillId="5" borderId="15" xfId="50" applyFont="1" applyFill="1" applyBorder="1" applyAlignment="1">
      <alignment horizontal="center" vertical="center" wrapText="1"/>
    </xf>
    <xf numFmtId="0" fontId="46" fillId="0" borderId="9" xfId="50" applyFont="1" applyBorder="1" applyAlignment="1">
      <alignment horizontal="center" vertical="center" wrapText="1"/>
    </xf>
    <xf numFmtId="0" fontId="51" fillId="5" borderId="9" xfId="50" applyFont="1" applyFill="1" applyBorder="1" applyAlignment="1">
      <alignment horizontal="center" vertical="center" wrapText="1"/>
    </xf>
    <xf numFmtId="0" fontId="52" fillId="5" borderId="9" xfId="50" applyFont="1" applyFill="1" applyBorder="1" applyAlignment="1">
      <alignment horizontal="center" vertical="center" wrapText="1"/>
    </xf>
    <xf numFmtId="0" fontId="52" fillId="5" borderId="15" xfId="50" applyFont="1" applyFill="1" applyBorder="1" applyAlignment="1">
      <alignment horizontal="center" vertical="center" wrapText="1"/>
    </xf>
    <xf numFmtId="49" fontId="58" fillId="0" borderId="14" xfId="51" applyNumberFormat="1" applyFont="1" applyBorder="1" applyAlignment="1">
      <alignment horizontal="center" vertical="center" wrapText="1"/>
    </xf>
    <xf numFmtId="49" fontId="58" fillId="0" borderId="15" xfId="51" applyNumberFormat="1" applyFont="1" applyBorder="1" applyAlignment="1">
      <alignment horizontal="center" vertical="center" wrapText="1"/>
    </xf>
    <xf numFmtId="0" fontId="50" fillId="2" borderId="9" xfId="50" applyFont="1" applyFill="1" applyBorder="1" applyAlignment="1">
      <alignment horizontal="center" vertical="center" wrapText="1"/>
    </xf>
    <xf numFmtId="0" fontId="59" fillId="0" borderId="9" xfId="50" applyFont="1" applyBorder="1" applyAlignment="1">
      <alignment horizontal="center" vertical="center"/>
    </xf>
    <xf numFmtId="0" fontId="58" fillId="0" borderId="14" xfId="51" applyFont="1" applyBorder="1" applyAlignment="1">
      <alignment horizontal="center" vertical="center" wrapText="1"/>
    </xf>
    <xf numFmtId="0" fontId="58" fillId="0" borderId="16" xfId="51" applyFont="1" applyBorder="1" applyAlignment="1">
      <alignment horizontal="center" vertical="center" wrapText="1"/>
    </xf>
    <xf numFmtId="0" fontId="58" fillId="0" borderId="15" xfId="51" applyFont="1" applyBorder="1" applyAlignment="1">
      <alignment horizontal="center" vertical="center" wrapText="1"/>
    </xf>
    <xf numFmtId="0" fontId="50" fillId="0" borderId="9" xfId="0" applyFont="1" applyBorder="1" applyAlignment="1">
      <alignment horizontal="center" vertical="center" wrapText="1"/>
    </xf>
    <xf numFmtId="0" fontId="37" fillId="14" borderId="14" xfId="50" applyFont="1" applyFill="1" applyBorder="1" applyAlignment="1">
      <alignment horizontal="center" vertical="center" wrapText="1"/>
    </xf>
    <xf numFmtId="0" fontId="37" fillId="14" borderId="16" xfId="50" applyFont="1" applyFill="1" applyBorder="1" applyAlignment="1">
      <alignment horizontal="center" vertical="center" wrapText="1"/>
    </xf>
    <xf numFmtId="0" fontId="37" fillId="14" borderId="15" xfId="50" applyFont="1" applyFill="1" applyBorder="1" applyAlignment="1">
      <alignment horizontal="center" vertical="center" wrapText="1"/>
    </xf>
    <xf numFmtId="0" fontId="54" fillId="19" borderId="14" xfId="50" applyFont="1" applyFill="1" applyBorder="1" applyAlignment="1">
      <alignment horizontal="center" vertical="center" wrapText="1"/>
    </xf>
    <xf numFmtId="0" fontId="54" fillId="19" borderId="16" xfId="50" applyFont="1" applyFill="1" applyBorder="1" applyAlignment="1">
      <alignment horizontal="center" vertical="center" wrapText="1"/>
    </xf>
    <xf numFmtId="0" fontId="54" fillId="19" borderId="15" xfId="50" applyFont="1" applyFill="1" applyBorder="1" applyAlignment="1">
      <alignment horizontal="center" vertical="center" wrapText="1"/>
    </xf>
    <xf numFmtId="0" fontId="56" fillId="2" borderId="14" xfId="50" applyFont="1" applyFill="1" applyBorder="1" applyAlignment="1">
      <alignment horizontal="center" vertical="center" wrapText="1"/>
    </xf>
    <xf numFmtId="0" fontId="56" fillId="2" borderId="16" xfId="50" applyFont="1" applyFill="1" applyBorder="1" applyAlignment="1">
      <alignment horizontal="center" vertical="center" wrapText="1"/>
    </xf>
    <xf numFmtId="0" fontId="56" fillId="2" borderId="15" xfId="50" applyFont="1" applyFill="1" applyBorder="1" applyAlignment="1">
      <alignment horizontal="center" vertical="center" wrapText="1"/>
    </xf>
    <xf numFmtId="0" fontId="37" fillId="2" borderId="9" xfId="50" applyFont="1" applyFill="1" applyBorder="1" applyAlignment="1">
      <alignment horizontal="center" vertical="center" wrapText="1"/>
    </xf>
    <xf numFmtId="0" fontId="54" fillId="0" borderId="14" xfId="50" applyFont="1" applyBorder="1" applyAlignment="1">
      <alignment horizontal="center" vertical="center" wrapText="1"/>
    </xf>
    <xf numFmtId="0" fontId="54" fillId="0" borderId="16" xfId="50" applyFont="1" applyBorder="1" applyAlignment="1">
      <alignment horizontal="center" vertical="center" wrapText="1"/>
    </xf>
    <xf numFmtId="0" fontId="54" fillId="0" borderId="15" xfId="50" applyFont="1" applyBorder="1" applyAlignment="1">
      <alignment horizontal="center" vertical="center" wrapText="1"/>
    </xf>
    <xf numFmtId="0" fontId="55" fillId="2" borderId="14" xfId="50" applyFont="1" applyFill="1" applyBorder="1" applyAlignment="1">
      <alignment horizontal="center" vertical="center" wrapText="1"/>
    </xf>
    <xf numFmtId="0" fontId="55" fillId="2" borderId="16" xfId="50" applyFont="1" applyFill="1" applyBorder="1" applyAlignment="1">
      <alignment horizontal="center" vertical="center" wrapText="1"/>
    </xf>
    <xf numFmtId="0" fontId="55" fillId="2" borderId="15" xfId="50" applyFont="1" applyFill="1" applyBorder="1" applyAlignment="1">
      <alignment horizontal="center" vertical="center" wrapText="1"/>
    </xf>
    <xf numFmtId="0" fontId="55" fillId="0" borderId="14" xfId="50" applyFont="1" applyBorder="1" applyAlignment="1">
      <alignment horizontal="center" vertical="center" wrapText="1"/>
    </xf>
    <xf numFmtId="0" fontId="55" fillId="0" borderId="16" xfId="50" applyFont="1" applyBorder="1" applyAlignment="1">
      <alignment horizontal="center" vertical="center" wrapText="1"/>
    </xf>
    <xf numFmtId="0" fontId="55" fillId="0" borderId="15" xfId="50" applyFont="1" applyBorder="1" applyAlignment="1">
      <alignment horizontal="center" vertical="center" wrapText="1"/>
    </xf>
    <xf numFmtId="0" fontId="55" fillId="2" borderId="9" xfId="50" applyFont="1" applyFill="1" applyBorder="1" applyAlignment="1">
      <alignment horizontal="center" vertical="center" wrapText="1"/>
    </xf>
    <xf numFmtId="0" fontId="56" fillId="2" borderId="9" xfId="50" applyFont="1" applyFill="1" applyBorder="1" applyAlignment="1">
      <alignment horizontal="center" vertical="center" wrapText="1"/>
    </xf>
    <xf numFmtId="0" fontId="59" fillId="0" borderId="14" xfId="50" applyFont="1" applyBorder="1" applyAlignment="1">
      <alignment horizontal="center" vertical="center"/>
    </xf>
    <xf numFmtId="0" fontId="59" fillId="0" borderId="15" xfId="50" applyFont="1" applyBorder="1" applyAlignment="1">
      <alignment horizontal="center" vertical="center"/>
    </xf>
    <xf numFmtId="0" fontId="59" fillId="0" borderId="16" xfId="50" applyFont="1" applyBorder="1" applyAlignment="1">
      <alignment horizontal="center" vertical="center"/>
    </xf>
    <xf numFmtId="49" fontId="58" fillId="0" borderId="16" xfId="51" applyNumberFormat="1" applyFont="1" applyBorder="1" applyAlignment="1">
      <alignment horizontal="center" vertical="center" wrapText="1"/>
    </xf>
    <xf numFmtId="0" fontId="50" fillId="0" borderId="14" xfId="0" applyFont="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14" fontId="50" fillId="14" borderId="14" xfId="50" applyNumberFormat="1" applyFont="1" applyFill="1" applyBorder="1" applyAlignment="1">
      <alignment horizontal="center" vertical="center" wrapText="1"/>
    </xf>
    <xf numFmtId="0" fontId="50" fillId="14" borderId="15" xfId="50" applyFont="1" applyFill="1" applyBorder="1" applyAlignment="1">
      <alignment horizontal="center" vertical="center" wrapText="1"/>
    </xf>
    <xf numFmtId="14" fontId="50" fillId="19" borderId="14" xfId="50" applyNumberFormat="1" applyFont="1" applyFill="1" applyBorder="1" applyAlignment="1">
      <alignment horizontal="center" vertical="center" wrapText="1"/>
    </xf>
    <xf numFmtId="14" fontId="50" fillId="19" borderId="16" xfId="50" applyNumberFormat="1" applyFont="1" applyFill="1" applyBorder="1" applyAlignment="1">
      <alignment horizontal="center" vertical="center" wrapText="1"/>
    </xf>
    <xf numFmtId="14" fontId="50" fillId="16" borderId="9" xfId="50" applyNumberFormat="1" applyFont="1" applyFill="1" applyBorder="1" applyAlignment="1">
      <alignment horizontal="center" vertical="center" wrapText="1"/>
    </xf>
    <xf numFmtId="0" fontId="50" fillId="16" borderId="9" xfId="50" applyFont="1" applyFill="1" applyBorder="1" applyAlignment="1">
      <alignment horizontal="center" vertical="center" wrapText="1"/>
    </xf>
    <xf numFmtId="14" fontId="59" fillId="0" borderId="9" xfId="50" applyNumberFormat="1" applyFont="1" applyBorder="1" applyAlignment="1">
      <alignment horizontal="center" vertical="center"/>
    </xf>
    <xf numFmtId="0" fontId="46" fillId="0" borderId="7" xfId="50" applyFont="1" applyBorder="1" applyAlignment="1">
      <alignment horizontal="center" vertical="center" wrapText="1"/>
    </xf>
    <xf numFmtId="0" fontId="46" fillId="0" borderId="12" xfId="50" applyFont="1" applyBorder="1" applyAlignment="1">
      <alignment horizontal="center" vertical="center" wrapText="1"/>
    </xf>
    <xf numFmtId="0" fontId="46" fillId="0" borderId="5" xfId="50" applyFont="1" applyBorder="1" applyAlignment="1">
      <alignment horizontal="center" vertical="center" wrapText="1"/>
    </xf>
    <xf numFmtId="0" fontId="51" fillId="20" borderId="14" xfId="50" applyFont="1" applyFill="1" applyBorder="1" applyAlignment="1">
      <alignment horizontal="center" vertical="center" wrapText="1"/>
    </xf>
    <xf numFmtId="0" fontId="51" fillId="20" borderId="15" xfId="50" applyFont="1" applyFill="1" applyBorder="1" applyAlignment="1">
      <alignment horizontal="center" vertical="center" wrapText="1"/>
    </xf>
    <xf numFmtId="0" fontId="52" fillId="20" borderId="14" xfId="50" applyFont="1" applyFill="1" applyBorder="1" applyAlignment="1">
      <alignment horizontal="center" vertical="center" wrapText="1"/>
    </xf>
    <xf numFmtId="0" fontId="52" fillId="20" borderId="15" xfId="50" applyFont="1" applyFill="1" applyBorder="1" applyAlignment="1">
      <alignment horizontal="center" vertical="center" wrapText="1"/>
    </xf>
    <xf numFmtId="0" fontId="52" fillId="20" borderId="7" xfId="50" applyFont="1" applyFill="1" applyBorder="1" applyAlignment="1">
      <alignment horizontal="center" vertical="center" wrapText="1"/>
    </xf>
    <xf numFmtId="0" fontId="52" fillId="20" borderId="12" xfId="50" applyFont="1" applyFill="1" applyBorder="1" applyAlignment="1">
      <alignment horizontal="center" vertical="center" wrapText="1"/>
    </xf>
    <xf numFmtId="0" fontId="52" fillId="20" borderId="5" xfId="50" applyFont="1" applyFill="1" applyBorder="1" applyAlignment="1">
      <alignment horizontal="center" vertical="center" wrapText="1"/>
    </xf>
    <xf numFmtId="0" fontId="52" fillId="20" borderId="9" xfId="50" applyFont="1" applyFill="1" applyBorder="1" applyAlignment="1">
      <alignment horizontal="center" vertical="center" wrapText="1"/>
    </xf>
    <xf numFmtId="0" fontId="51" fillId="20" borderId="9" xfId="50" applyFont="1" applyFill="1" applyBorder="1" applyAlignment="1">
      <alignment horizontal="center" vertical="center" wrapText="1"/>
    </xf>
    <xf numFmtId="0" fontId="80" fillId="2" borderId="17" xfId="2" applyFont="1" applyFill="1" applyBorder="1" applyAlignment="1">
      <alignment horizontal="center" vertical="center" wrapText="1"/>
    </xf>
    <xf numFmtId="0" fontId="80" fillId="2" borderId="0" xfId="2" applyFont="1" applyFill="1" applyAlignment="1">
      <alignment horizontal="center" vertical="center" wrapText="1"/>
    </xf>
    <xf numFmtId="0" fontId="80" fillId="2" borderId="6" xfId="2" applyFont="1" applyFill="1" applyBorder="1" applyAlignment="1">
      <alignment horizontal="center" vertical="center" wrapText="1"/>
    </xf>
    <xf numFmtId="0" fontId="80" fillId="2" borderId="17" xfId="2" applyFont="1" applyFill="1" applyBorder="1" applyAlignment="1">
      <alignment horizontal="center" vertical="center"/>
    </xf>
    <xf numFmtId="0" fontId="80" fillId="2" borderId="124" xfId="2" applyFont="1" applyFill="1" applyBorder="1" applyAlignment="1">
      <alignment horizontal="center" vertical="center"/>
    </xf>
    <xf numFmtId="0" fontId="80" fillId="22" borderId="18" xfId="2" applyFont="1" applyFill="1" applyBorder="1" applyAlignment="1">
      <alignment horizontal="center" vertical="center"/>
    </xf>
    <xf numFmtId="0" fontId="80" fillId="22" borderId="20" xfId="2" applyFont="1" applyFill="1" applyBorder="1" applyAlignment="1">
      <alignment horizontal="center" vertical="center"/>
    </xf>
    <xf numFmtId="0" fontId="80" fillId="22" borderId="19" xfId="2" applyFont="1" applyFill="1" applyBorder="1" applyAlignment="1">
      <alignment horizontal="center" vertical="center"/>
    </xf>
    <xf numFmtId="0" fontId="80" fillId="22" borderId="25" xfId="2" applyFont="1" applyFill="1" applyBorder="1" applyAlignment="1">
      <alignment horizontal="center" vertical="center"/>
    </xf>
    <xf numFmtId="0" fontId="80" fillId="22" borderId="10" xfId="2" applyFont="1" applyFill="1" applyBorder="1" applyAlignment="1">
      <alignment horizontal="center" vertical="center"/>
    </xf>
    <xf numFmtId="0" fontId="80" fillId="22" borderId="11" xfId="2" applyFont="1" applyFill="1" applyBorder="1" applyAlignment="1">
      <alignment horizontal="center" vertical="center"/>
    </xf>
    <xf numFmtId="12" fontId="83" fillId="27" borderId="133" xfId="2" applyNumberFormat="1" applyFont="1" applyFill="1" applyBorder="1" applyAlignment="1">
      <alignment horizontal="left" vertical="center"/>
    </xf>
    <xf numFmtId="0" fontId="83" fillId="27" borderId="135" xfId="2" applyFont="1" applyFill="1" applyBorder="1" applyAlignment="1">
      <alignment horizontal="left" vertical="center"/>
    </xf>
    <xf numFmtId="0" fontId="80" fillId="22" borderId="0" xfId="2" applyFont="1" applyFill="1" applyAlignment="1">
      <alignment horizontal="center" vertical="center"/>
    </xf>
    <xf numFmtId="0" fontId="80" fillId="22" borderId="6" xfId="2" applyFont="1" applyFill="1" applyBorder="1" applyAlignment="1">
      <alignment horizontal="center" vertical="center"/>
    </xf>
    <xf numFmtId="0" fontId="80" fillId="22" borderId="132" xfId="2" applyFont="1" applyFill="1" applyBorder="1" applyAlignment="1">
      <alignment horizontal="center"/>
    </xf>
    <xf numFmtId="0" fontId="80" fillId="22" borderId="125" xfId="2" applyFont="1" applyFill="1" applyBorder="1" applyAlignment="1">
      <alignment horizontal="center"/>
    </xf>
    <xf numFmtId="12" fontId="80" fillId="21" borderId="12" xfId="2" applyNumberFormat="1" applyFont="1" applyFill="1" applyBorder="1" applyAlignment="1">
      <alignment horizontal="center" vertical="center"/>
    </xf>
    <xf numFmtId="12" fontId="80" fillId="21" borderId="5" xfId="2" applyNumberFormat="1" applyFont="1" applyFill="1" applyBorder="1" applyAlignment="1">
      <alignment horizontal="center" vertical="center"/>
    </xf>
    <xf numFmtId="49" fontId="40" fillId="21" borderId="12" xfId="2" applyNumberFormat="1" applyFont="1" applyFill="1" applyBorder="1" applyAlignment="1">
      <alignment horizontal="center" vertical="center" wrapText="1"/>
    </xf>
    <xf numFmtId="49" fontId="40" fillId="21" borderId="5" xfId="2" applyNumberFormat="1" applyFont="1" applyFill="1" applyBorder="1" applyAlignment="1">
      <alignment horizontal="center" vertical="center" wrapText="1"/>
    </xf>
    <xf numFmtId="12" fontId="80" fillId="21" borderId="10" xfId="2" applyNumberFormat="1" applyFont="1" applyFill="1" applyBorder="1" applyAlignment="1">
      <alignment horizontal="center" vertical="center"/>
    </xf>
    <xf numFmtId="12" fontId="80" fillId="21" borderId="11" xfId="2" applyNumberFormat="1" applyFont="1" applyFill="1" applyBorder="1" applyAlignment="1">
      <alignment horizontal="center" vertical="center"/>
    </xf>
    <xf numFmtId="14" fontId="82" fillId="2" borderId="7" xfId="2" applyNumberFormat="1" applyFont="1" applyFill="1" applyBorder="1" applyAlignment="1">
      <alignment horizontal="center" vertical="center" wrapText="1"/>
    </xf>
    <xf numFmtId="14" fontId="82" fillId="2" borderId="129" xfId="2" applyNumberFormat="1" applyFont="1" applyFill="1" applyBorder="1" applyAlignment="1">
      <alignment horizontal="center" vertical="center" wrapText="1"/>
    </xf>
    <xf numFmtId="0" fontId="80" fillId="22" borderId="130" xfId="2" applyFont="1" applyFill="1" applyBorder="1" applyAlignment="1">
      <alignment horizontal="center" vertical="center"/>
    </xf>
    <xf numFmtId="0" fontId="80" fillId="22" borderId="131" xfId="2" applyFont="1" applyFill="1" applyBorder="1" applyAlignment="1">
      <alignment horizontal="center" vertical="center"/>
    </xf>
    <xf numFmtId="0" fontId="22" fillId="2" borderId="18" xfId="2" applyFont="1" applyFill="1" applyBorder="1" applyAlignment="1">
      <alignment horizontal="right" vertical="center" wrapText="1"/>
    </xf>
    <xf numFmtId="0" fontId="22" fillId="2" borderId="20" xfId="2" applyFont="1" applyFill="1" applyBorder="1" applyAlignment="1">
      <alignment horizontal="right" vertical="center" wrapText="1"/>
    </xf>
    <xf numFmtId="0" fontId="80" fillId="2" borderId="121" xfId="2" applyFont="1" applyFill="1" applyBorder="1" applyAlignment="1">
      <alignment horizontal="center" vertical="center" wrapText="1"/>
    </xf>
    <xf numFmtId="0" fontId="81" fillId="2" borderId="122" xfId="2" applyFont="1" applyFill="1" applyBorder="1" applyAlignment="1">
      <alignment vertical="center" wrapText="1"/>
    </xf>
    <xf numFmtId="0" fontId="81" fillId="2" borderId="138" xfId="2" applyFont="1" applyFill="1" applyBorder="1" applyAlignment="1">
      <alignment vertical="center" wrapText="1"/>
    </xf>
    <xf numFmtId="0" fontId="81" fillId="2" borderId="125" xfId="2" applyFont="1" applyFill="1" applyBorder="1" applyAlignment="1">
      <alignment vertical="center" wrapText="1"/>
    </xf>
    <xf numFmtId="0" fontId="81" fillId="2" borderId="126" xfId="2" applyFont="1" applyFill="1" applyBorder="1" applyAlignment="1">
      <alignment vertical="center" wrapText="1"/>
    </xf>
    <xf numFmtId="0" fontId="81" fillId="2" borderId="137" xfId="2" applyFont="1" applyFill="1" applyBorder="1" applyAlignment="1">
      <alignment vertical="center" wrapText="1"/>
    </xf>
    <xf numFmtId="0" fontId="80" fillId="2" borderId="18" xfId="2" applyFont="1" applyFill="1" applyBorder="1" applyAlignment="1">
      <alignment horizontal="center" vertical="center"/>
    </xf>
    <xf numFmtId="0" fontId="18" fillId="2" borderId="20" xfId="2" applyFill="1" applyBorder="1"/>
    <xf numFmtId="0" fontId="18" fillId="2" borderId="17" xfId="2" applyFill="1" applyBorder="1"/>
    <xf numFmtId="0" fontId="18" fillId="2" borderId="0" xfId="2" applyFill="1"/>
    <xf numFmtId="0" fontId="18" fillId="2" borderId="25" xfId="2" applyFill="1" applyBorder="1"/>
    <xf numFmtId="0" fontId="18" fillId="2" borderId="10" xfId="2" applyFill="1" applyBorder="1"/>
    <xf numFmtId="0" fontId="76" fillId="2" borderId="132" xfId="2" applyFont="1" applyFill="1" applyBorder="1" applyAlignment="1">
      <alignment horizontal="left"/>
    </xf>
    <xf numFmtId="0" fontId="81" fillId="2" borderId="19" xfId="2" applyFont="1" applyFill="1" applyBorder="1"/>
    <xf numFmtId="0" fontId="76" fillId="2" borderId="123" xfId="2" applyFont="1" applyFill="1" applyBorder="1" applyAlignment="1">
      <alignment horizontal="left"/>
    </xf>
    <xf numFmtId="0" fontId="81" fillId="2" borderId="6" xfId="2" applyFont="1" applyFill="1" applyBorder="1"/>
    <xf numFmtId="0" fontId="25" fillId="2" borderId="143" xfId="2" applyFont="1" applyFill="1" applyBorder="1" applyAlignment="1">
      <alignment horizontal="left"/>
    </xf>
    <xf numFmtId="0" fontId="85" fillId="2" borderId="11" xfId="2" applyFont="1" applyFill="1" applyBorder="1"/>
    <xf numFmtId="0" fontId="80" fillId="21" borderId="18" xfId="2" applyFont="1" applyFill="1" applyBorder="1" applyAlignment="1">
      <alignment horizontal="right"/>
    </xf>
    <xf numFmtId="0" fontId="81" fillId="2" borderId="20" xfId="2" applyFont="1" applyFill="1" applyBorder="1" applyAlignment="1">
      <alignment horizontal="right"/>
    </xf>
    <xf numFmtId="0" fontId="80" fillId="21" borderId="12" xfId="2" applyFont="1" applyFill="1" applyBorder="1" applyAlignment="1">
      <alignment horizontal="center" vertical="center"/>
    </xf>
    <xf numFmtId="0" fontId="81" fillId="2" borderId="12" xfId="2" applyFont="1" applyFill="1" applyBorder="1"/>
    <xf numFmtId="0" fontId="80" fillId="21" borderId="20" xfId="2" applyFont="1" applyFill="1" applyBorder="1" applyAlignment="1">
      <alignment horizontal="right" vertical="center"/>
    </xf>
    <xf numFmtId="0" fontId="81" fillId="2" borderId="20" xfId="2" applyFont="1" applyFill="1" applyBorder="1" applyAlignment="1">
      <alignment vertical="center"/>
    </xf>
    <xf numFmtId="0" fontId="80" fillId="21" borderId="17" xfId="2" applyFont="1" applyFill="1" applyBorder="1" applyAlignment="1">
      <alignment horizontal="right"/>
    </xf>
    <xf numFmtId="0" fontId="81" fillId="2" borderId="0" xfId="2" applyFont="1" applyFill="1" applyAlignment="1">
      <alignment horizontal="right"/>
    </xf>
    <xf numFmtId="0" fontId="80" fillId="21" borderId="12" xfId="2" applyFont="1" applyFill="1" applyBorder="1" applyAlignment="1">
      <alignment horizontal="center"/>
    </xf>
    <xf numFmtId="0" fontId="80" fillId="2" borderId="0" xfId="2" applyFont="1" applyFill="1" applyAlignment="1">
      <alignment horizontal="right" vertical="center" wrapText="1"/>
    </xf>
    <xf numFmtId="0" fontId="18" fillId="2" borderId="0" xfId="2" applyFill="1" applyAlignment="1">
      <alignment vertical="center"/>
    </xf>
    <xf numFmtId="0" fontId="80" fillId="2" borderId="10" xfId="2" applyFont="1" applyFill="1" applyBorder="1" applyAlignment="1">
      <alignment horizontal="right" vertical="center" wrapText="1"/>
    </xf>
    <xf numFmtId="0" fontId="18" fillId="2" borderId="10" xfId="2" applyFill="1" applyBorder="1" applyAlignment="1">
      <alignment horizontal="right" vertical="center"/>
    </xf>
    <xf numFmtId="14" fontId="18" fillId="0" borderId="205" xfId="12" applyNumberFormat="1" applyBorder="1" applyAlignment="1">
      <alignment horizontal="center"/>
    </xf>
    <xf numFmtId="14" fontId="18" fillId="0" borderId="106" xfId="12" applyNumberFormat="1" applyBorder="1" applyAlignment="1">
      <alignment horizontal="center"/>
    </xf>
    <xf numFmtId="14" fontId="18" fillId="0" borderId="206" xfId="12" applyNumberFormat="1" applyBorder="1" applyAlignment="1">
      <alignment horizontal="center"/>
    </xf>
    <xf numFmtId="0" fontId="18" fillId="0" borderId="13" xfId="12" applyBorder="1" applyAlignment="1">
      <alignment horizontal="center"/>
    </xf>
    <xf numFmtId="0" fontId="18" fillId="0" borderId="9" xfId="12" applyBorder="1" applyAlignment="1">
      <alignment horizontal="center"/>
    </xf>
    <xf numFmtId="0" fontId="23" fillId="0" borderId="45" xfId="12" applyFont="1" applyBorder="1" applyAlignment="1">
      <alignment horizontal="center"/>
    </xf>
    <xf numFmtId="0" fontId="23" fillId="0" borderId="46" xfId="12" applyFont="1" applyBorder="1" applyAlignment="1">
      <alignment horizontal="center"/>
    </xf>
    <xf numFmtId="14" fontId="18" fillId="0" borderId="94" xfId="12" applyNumberFormat="1" applyBorder="1" applyAlignment="1">
      <alignment horizontal="center"/>
    </xf>
    <xf numFmtId="0" fontId="18" fillId="0" borderId="3" xfId="12" applyBorder="1" applyAlignment="1">
      <alignment horizontal="center"/>
    </xf>
    <xf numFmtId="0" fontId="18" fillId="0" borderId="4" xfId="12" applyBorder="1" applyAlignment="1">
      <alignment horizontal="center"/>
    </xf>
    <xf numFmtId="49" fontId="106" fillId="69" borderId="0" xfId="60" applyNumberFormat="1" applyFont="1" applyFill="1" applyAlignment="1">
      <alignment horizontal="center" vertical="top" wrapText="1"/>
    </xf>
    <xf numFmtId="49" fontId="9" fillId="0" borderId="0" xfId="60" applyNumberFormat="1" applyAlignment="1">
      <alignment horizontal="center"/>
    </xf>
    <xf numFmtId="183" fontId="9" fillId="2" borderId="0" xfId="60" applyFill="1" applyAlignment="1">
      <alignment horizontal="center" vertical="center"/>
    </xf>
    <xf numFmtId="183" fontId="96" fillId="0" borderId="0" xfId="61" applyAlignment="1">
      <alignment horizontal="center"/>
    </xf>
    <xf numFmtId="49" fontId="98" fillId="0" borderId="7" xfId="60" applyNumberFormat="1" applyFont="1" applyBorder="1" applyAlignment="1">
      <alignment horizontal="center" vertical="center"/>
    </xf>
    <xf numFmtId="49" fontId="98" fillId="0" borderId="12" xfId="60" applyNumberFormat="1" applyFont="1" applyBorder="1" applyAlignment="1">
      <alignment horizontal="center" vertical="center"/>
    </xf>
    <xf numFmtId="49" fontId="106" fillId="7" borderId="0" xfId="60" applyNumberFormat="1" applyFont="1" applyFill="1" applyAlignment="1">
      <alignment horizontal="center" vertical="top" wrapText="1"/>
    </xf>
    <xf numFmtId="49" fontId="106" fillId="13" borderId="0" xfId="60" applyNumberFormat="1" applyFont="1" applyFill="1" applyAlignment="1">
      <alignment horizontal="center" vertical="top" wrapText="1"/>
    </xf>
    <xf numFmtId="49" fontId="106" fillId="66" borderId="0" xfId="60" applyNumberFormat="1" applyFont="1" applyFill="1" applyAlignment="1">
      <alignment horizontal="center" vertical="top" wrapText="1"/>
    </xf>
    <xf numFmtId="0" fontId="2" fillId="20" borderId="0" xfId="62" applyFont="1" applyFill="1" applyAlignment="1">
      <alignment horizontal="center" vertical="center" wrapText="1"/>
    </xf>
    <xf numFmtId="0" fontId="7" fillId="20" borderId="0" xfId="62" applyFont="1" applyFill="1" applyAlignment="1">
      <alignment horizontal="center" vertical="center" wrapText="1"/>
    </xf>
    <xf numFmtId="0" fontId="3" fillId="20" borderId="0" xfId="62" applyFont="1" applyFill="1" applyAlignment="1">
      <alignment horizontal="center" vertical="center" wrapText="1"/>
    </xf>
    <xf numFmtId="0" fontId="32" fillId="16" borderId="0" xfId="62" applyFont="1" applyFill="1" applyAlignment="1">
      <alignment horizontal="center" vertical="center" wrapText="1"/>
    </xf>
    <xf numFmtId="0" fontId="8" fillId="17" borderId="0" xfId="62" applyFill="1" applyAlignment="1">
      <alignment horizontal="center" vertical="center" wrapText="1"/>
    </xf>
    <xf numFmtId="0" fontId="2" fillId="20" borderId="9" xfId="62" applyFont="1" applyFill="1" applyBorder="1" applyAlignment="1">
      <alignment horizontal="center" vertical="center" wrapText="1"/>
    </xf>
    <xf numFmtId="0" fontId="7" fillId="20" borderId="7" xfId="62" applyFont="1" applyFill="1" applyBorder="1" applyAlignment="1">
      <alignment horizontal="center" vertical="center" wrapText="1"/>
    </xf>
    <xf numFmtId="0" fontId="3" fillId="20" borderId="9" xfId="62" applyFont="1" applyFill="1" applyBorder="1" applyAlignment="1">
      <alignment horizontal="center" vertical="center" wrapText="1"/>
    </xf>
    <xf numFmtId="0" fontId="6" fillId="20" borderId="0" xfId="62" applyFont="1" applyFill="1" applyAlignment="1">
      <alignment horizontal="center" vertical="center" wrapText="1"/>
    </xf>
    <xf numFmtId="0" fontId="32" fillId="20" borderId="0" xfId="62" applyFont="1" applyFill="1" applyAlignment="1">
      <alignment horizontal="center" vertical="center" wrapText="1"/>
    </xf>
    <xf numFmtId="16" fontId="23" fillId="0" borderId="9" xfId="0" applyNumberFormat="1" applyFont="1" applyBorder="1" applyAlignment="1">
      <alignment horizontal="center" vertical="center" wrapText="1"/>
    </xf>
    <xf numFmtId="16" fontId="23" fillId="20" borderId="9" xfId="0" applyNumberFormat="1" applyFont="1" applyFill="1" applyBorder="1" applyAlignment="1">
      <alignment horizontal="center" vertical="center" wrapText="1"/>
    </xf>
  </cellXfs>
  <cellStyles count="63">
    <cellStyle name="Cancel" xfId="3" xr:uid="{00000000-0005-0000-0000-000000000000}"/>
    <cellStyle name="Hipervínculo 2" xfId="61" xr:uid="{D51E7DF8-25DA-477E-A54C-F63AB7D606C1}"/>
    <cellStyle name="Millares 2" xfId="5" xr:uid="{00000000-0005-0000-0000-000001000000}"/>
    <cellStyle name="Millares 2 2" xfId="6" xr:uid="{00000000-0005-0000-0000-000002000000}"/>
    <cellStyle name="Millares 2 2 6" xfId="7" xr:uid="{00000000-0005-0000-0000-000003000000}"/>
    <cellStyle name="Millares 2 3" xfId="8" xr:uid="{00000000-0005-0000-0000-000004000000}"/>
    <cellStyle name="Millares 2 7" xfId="32" xr:uid="{00000000-0005-0000-0000-000005000000}"/>
    <cellStyle name="Millares 2 7 2" xfId="38" xr:uid="{00000000-0005-0000-0000-000006000000}"/>
    <cellStyle name="Millares 3" xfId="9" xr:uid="{00000000-0005-0000-0000-000007000000}"/>
    <cellStyle name="Millares 4" xfId="10" xr:uid="{00000000-0005-0000-0000-000008000000}"/>
    <cellStyle name="Millares 5" xfId="11" xr:uid="{00000000-0005-0000-0000-000009000000}"/>
    <cellStyle name="Millares 6" xfId="4" xr:uid="{00000000-0005-0000-0000-00000A000000}"/>
    <cellStyle name="Millares 7" xfId="42" xr:uid="{00000000-0005-0000-0000-00000B000000}"/>
    <cellStyle name="Millares 8" xfId="45" xr:uid="{00000000-0005-0000-0000-00000C000000}"/>
    <cellStyle name="Millares 8 2" xfId="48" xr:uid="{00000000-0005-0000-0000-00000D000000}"/>
    <cellStyle name="Millares 9" xfId="59" xr:uid="{00000000-0005-0000-0000-00000E000000}"/>
    <cellStyle name="Moneda" xfId="46" builtinId="4"/>
    <cellStyle name="Moneda [0] 2" xfId="57" xr:uid="{00000000-0005-0000-0000-000010000000}"/>
    <cellStyle name="Normal" xfId="0" builtinId="0"/>
    <cellStyle name="Normal 10" xfId="12" xr:uid="{00000000-0005-0000-0000-000012000000}"/>
    <cellStyle name="Normal 11" xfId="50" xr:uid="{00000000-0005-0000-0000-000013000000}"/>
    <cellStyle name="Normal 11 2" xfId="30" xr:uid="{00000000-0005-0000-0000-000014000000}"/>
    <cellStyle name="Normal 11 2 2" xfId="36" xr:uid="{00000000-0005-0000-0000-000015000000}"/>
    <cellStyle name="Normal 11 45 9" xfId="13" xr:uid="{00000000-0005-0000-0000-000016000000}"/>
    <cellStyle name="Normal 11 45 9 2" xfId="33" xr:uid="{00000000-0005-0000-0000-000017000000}"/>
    <cellStyle name="Normal 12" xfId="55" xr:uid="{00000000-0005-0000-0000-000018000000}"/>
    <cellStyle name="Normal 13" xfId="60" xr:uid="{59B7A7C8-115E-4FA8-8E49-E91808EE93D3}"/>
    <cellStyle name="Normal 14" xfId="62" xr:uid="{104AEB17-1152-4899-8A0A-3C9415175CA4}"/>
    <cellStyle name="Normal 2" xfId="14" xr:uid="{00000000-0005-0000-0000-000019000000}"/>
    <cellStyle name="Normal 2 10" xfId="15" xr:uid="{00000000-0005-0000-0000-00001A000000}"/>
    <cellStyle name="Normal 2 10 2 2" xfId="16" xr:uid="{00000000-0005-0000-0000-00001B000000}"/>
    <cellStyle name="Normal 2 2" xfId="17" xr:uid="{00000000-0005-0000-0000-00001C000000}"/>
    <cellStyle name="Normal 2 2 2" xfId="34" xr:uid="{00000000-0005-0000-0000-00001D000000}"/>
    <cellStyle name="Normal 2 3" xfId="18" xr:uid="{00000000-0005-0000-0000-00001E000000}"/>
    <cellStyle name="Normal 2 3 2" xfId="58" xr:uid="{00000000-0005-0000-0000-00001F000000}"/>
    <cellStyle name="Normal 2 4" xfId="43" xr:uid="{00000000-0005-0000-0000-000020000000}"/>
    <cellStyle name="Normal 3" xfId="19" xr:uid="{00000000-0005-0000-0000-000021000000}"/>
    <cellStyle name="Normal 3 2" xfId="52" xr:uid="{00000000-0005-0000-0000-000022000000}"/>
    <cellStyle name="Normal 3 2 2" xfId="41" xr:uid="{00000000-0005-0000-0000-000023000000}"/>
    <cellStyle name="Normal 31" xfId="20" xr:uid="{00000000-0005-0000-0000-000024000000}"/>
    <cellStyle name="Normal 33" xfId="21" xr:uid="{00000000-0005-0000-0000-000025000000}"/>
    <cellStyle name="Normal 34" xfId="22" xr:uid="{00000000-0005-0000-0000-000026000000}"/>
    <cellStyle name="Normal 4" xfId="23" xr:uid="{00000000-0005-0000-0000-000027000000}"/>
    <cellStyle name="Normal 5" xfId="2" xr:uid="{00000000-0005-0000-0000-000028000000}"/>
    <cellStyle name="Normal 6" xfId="24" xr:uid="{00000000-0005-0000-0000-000029000000}"/>
    <cellStyle name="Normal 6 10" xfId="25" xr:uid="{00000000-0005-0000-0000-00002A000000}"/>
    <cellStyle name="Normal 6 10 2" xfId="35" xr:uid="{00000000-0005-0000-0000-00002B000000}"/>
    <cellStyle name="Normal 6 14" xfId="26" xr:uid="{00000000-0005-0000-0000-00002C000000}"/>
    <cellStyle name="Normal 61" xfId="27" xr:uid="{00000000-0005-0000-0000-00002D000000}"/>
    <cellStyle name="Normal 7" xfId="39" xr:uid="{00000000-0005-0000-0000-00002E000000}"/>
    <cellStyle name="Normal 70 4 7 2 3 3 3 2 2 2 2 3" xfId="49" xr:uid="{00000000-0005-0000-0000-00002F000000}"/>
    <cellStyle name="Normal 70 4 7 2 3 3 3 2 2 2 2 3 2" xfId="54" xr:uid="{00000000-0005-0000-0000-000030000000}"/>
    <cellStyle name="Normal 8" xfId="40" xr:uid="{00000000-0005-0000-0000-000031000000}"/>
    <cellStyle name="Normal 9" xfId="44" xr:uid="{00000000-0005-0000-0000-000032000000}"/>
    <cellStyle name="Normal 9 10" xfId="28" xr:uid="{00000000-0005-0000-0000-000033000000}"/>
    <cellStyle name="Normal 9 2" xfId="47" xr:uid="{00000000-0005-0000-0000-000034000000}"/>
    <cellStyle name="Normal_Hoja1" xfId="51" xr:uid="{00000000-0005-0000-0000-000035000000}"/>
    <cellStyle name="Porcentaje" xfId="1" builtinId="5"/>
    <cellStyle name="Porcentaje 2" xfId="31" xr:uid="{00000000-0005-0000-0000-000037000000}"/>
    <cellStyle name="Porcentaje 2 2" xfId="37" xr:uid="{00000000-0005-0000-0000-000038000000}"/>
    <cellStyle name="Porcentaje 3" xfId="53" xr:uid="{00000000-0005-0000-0000-000039000000}"/>
    <cellStyle name="Porcentaje 4" xfId="56" xr:uid="{00000000-0005-0000-0000-00003A000000}"/>
    <cellStyle name="Porcentual 2" xfId="29" xr:uid="{00000000-0005-0000-0000-00003B000000}"/>
  </cellStyles>
  <dxfs count="355">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FF00"/>
        </patternFill>
      </fill>
    </dxf>
    <dxf>
      <font>
        <color theme="0"/>
      </font>
      <fill>
        <patternFill>
          <bgColor theme="0"/>
        </patternFill>
      </fill>
    </dxf>
    <dxf>
      <fill>
        <patternFill>
          <bgColor rgb="FF92D050"/>
        </patternFill>
      </fill>
    </dxf>
    <dxf>
      <fill>
        <patternFill>
          <bgColor rgb="FFFFFF00"/>
        </patternFill>
      </fill>
    </dxf>
    <dxf>
      <font>
        <color theme="0"/>
      </font>
      <fill>
        <patternFill>
          <bgColor theme="0"/>
        </patternFill>
      </fill>
    </dxf>
    <dxf>
      <fill>
        <patternFill>
          <bgColor rgb="FFFFFF00"/>
        </patternFill>
      </fill>
    </dxf>
    <dxf>
      <fill>
        <patternFill>
          <bgColor rgb="FFFFFF00"/>
        </patternFill>
      </fill>
    </dxf>
    <dxf>
      <fill>
        <patternFill>
          <bgColor theme="0"/>
        </patternFill>
      </fill>
    </dxf>
    <dxf>
      <fill>
        <patternFill>
          <bgColor rgb="FFFFFF00"/>
        </patternFill>
      </fill>
    </dxf>
    <dxf>
      <font>
        <color theme="0"/>
      </font>
      <fill>
        <patternFill>
          <bgColor theme="0"/>
        </patternFill>
      </fill>
    </dxf>
    <dxf>
      <fill>
        <patternFill>
          <bgColor rgb="FFFFFF00"/>
        </patternFill>
      </fill>
    </dxf>
    <dxf>
      <font>
        <color theme="0"/>
      </font>
      <fill>
        <patternFill>
          <bgColor theme="0"/>
        </patternFill>
      </fill>
    </dxf>
    <dxf>
      <fill>
        <patternFill>
          <bgColor rgb="FFFF0000"/>
        </patternFill>
      </fill>
    </dxf>
    <dxf>
      <font>
        <color theme="0"/>
      </font>
      <fill>
        <patternFill>
          <bgColor rgb="FF00B050"/>
        </patternFill>
      </fill>
    </dxf>
    <dxf>
      <fill>
        <patternFill>
          <bgColor rgb="FFFF0000"/>
        </patternFill>
      </fill>
    </dxf>
    <dxf>
      <font>
        <color theme="0"/>
      </font>
      <fill>
        <patternFill>
          <bgColor rgb="FF00B050"/>
        </patternFill>
      </fill>
    </dxf>
    <dxf>
      <fill>
        <patternFill>
          <bgColor rgb="FFFFFF00"/>
        </patternFill>
      </fill>
    </dxf>
    <dxf>
      <font>
        <color theme="0"/>
      </font>
      <fill>
        <patternFill>
          <bgColor theme="0"/>
        </patternFill>
      </fill>
    </dxf>
    <dxf>
      <fill>
        <patternFill>
          <bgColor rgb="FFFFFF00"/>
        </patternFill>
      </fill>
    </dxf>
    <dxf>
      <fill>
        <patternFill>
          <bgColor rgb="FFFF0000"/>
        </patternFill>
      </fill>
    </dxf>
    <dxf>
      <font>
        <color theme="0"/>
      </font>
      <fill>
        <patternFill>
          <bgColor rgb="FF00B050"/>
        </patternFill>
      </fill>
    </dxf>
    <dxf>
      <font>
        <color theme="0"/>
      </font>
      <fill>
        <patternFill>
          <bgColor theme="0"/>
        </patternFill>
      </fill>
    </dxf>
    <dxf>
      <fill>
        <patternFill>
          <bgColor rgb="FFFFFF00"/>
        </patternFill>
      </fill>
    </dxf>
    <dxf>
      <fill>
        <patternFill>
          <bgColor rgb="FFFFFF00"/>
        </patternFill>
      </fill>
    </dxf>
    <dxf>
      <fill>
        <patternFill>
          <bgColor rgb="FFFFFF00"/>
        </patternFill>
      </fill>
    </dxf>
    <dxf>
      <font>
        <color theme="0"/>
      </font>
      <fill>
        <patternFill>
          <bgColor theme="0"/>
        </patternFill>
      </fill>
    </dxf>
    <dxf>
      <font>
        <color theme="0"/>
      </font>
      <fill>
        <patternFill>
          <bgColor theme="0"/>
        </patternFill>
      </fill>
    </dxf>
    <dxf>
      <font>
        <color theme="0"/>
      </font>
      <fill>
        <patternFill>
          <bgColor theme="0"/>
        </patternFill>
      </fill>
    </dxf>
    <dxf>
      <fill>
        <patternFill>
          <bgColor rgb="FFFF0000"/>
        </patternFill>
      </fill>
    </dxf>
    <dxf>
      <font>
        <color theme="0"/>
      </font>
      <fill>
        <patternFill>
          <bgColor rgb="FF00B050"/>
        </patternFill>
      </fill>
    </dxf>
    <dxf>
      <fill>
        <patternFill>
          <bgColor rgb="FF92D050"/>
        </patternFill>
      </fill>
    </dxf>
    <dxf>
      <font>
        <color theme="0"/>
      </font>
      <fill>
        <patternFill>
          <bgColor theme="0"/>
        </patternFill>
      </fill>
    </dxf>
    <dxf>
      <fill>
        <patternFill>
          <bgColor rgb="FFFFFF00"/>
        </patternFill>
      </fill>
    </dxf>
    <dxf>
      <fill>
        <patternFill>
          <bgColor rgb="FF92D050"/>
        </patternFill>
      </fill>
    </dxf>
    <dxf>
      <fill>
        <patternFill>
          <bgColor rgb="FFFFFF00"/>
        </patternFill>
      </fill>
    </dxf>
    <dxf>
      <font>
        <color theme="0"/>
      </font>
      <fill>
        <patternFill>
          <bgColor theme="0"/>
        </patternFill>
      </fill>
    </dxf>
    <dxf>
      <fill>
        <patternFill>
          <bgColor rgb="FF00B050"/>
        </patternFill>
      </fill>
    </dxf>
    <dxf>
      <fill>
        <patternFill>
          <bgColor rgb="FF00B050"/>
        </patternFill>
      </fill>
    </dxf>
    <dxf>
      <font>
        <color theme="0"/>
      </font>
      <fill>
        <patternFill>
          <bgColor theme="0"/>
        </patternFill>
      </fill>
    </dxf>
    <dxf>
      <fill>
        <patternFill>
          <bgColor rgb="FFFFFF00"/>
        </patternFill>
      </fill>
    </dxf>
    <dxf>
      <fill>
        <patternFill>
          <bgColor rgb="FFFFFF00"/>
        </patternFill>
      </fill>
    </dxf>
    <dxf>
      <fill>
        <patternFill>
          <bgColor theme="0"/>
        </patternFill>
      </fill>
    </dxf>
    <dxf>
      <fill>
        <patternFill>
          <bgColor rgb="FF00B050"/>
        </patternFill>
      </fill>
    </dxf>
    <dxf>
      <fill>
        <patternFill>
          <bgColor rgb="FFFFFF00"/>
        </patternFill>
      </fill>
    </dxf>
    <dxf>
      <font>
        <color theme="0"/>
      </font>
      <fill>
        <patternFill>
          <bgColor theme="0"/>
        </patternFill>
      </fill>
    </dxf>
    <dxf>
      <fill>
        <patternFill>
          <bgColor rgb="FF00B050"/>
        </patternFill>
      </fill>
    </dxf>
    <dxf>
      <fill>
        <patternFill>
          <bgColor rgb="FFFFFF00"/>
        </patternFill>
      </fill>
    </dxf>
    <dxf>
      <font>
        <color theme="0"/>
      </font>
      <fill>
        <patternFill>
          <bgColor theme="0"/>
        </patternFill>
      </fill>
    </dxf>
    <dxf>
      <fill>
        <patternFill>
          <bgColor theme="0"/>
        </patternFill>
      </fill>
    </dxf>
    <dxf>
      <fill>
        <patternFill>
          <bgColor rgb="FFFFFF00"/>
        </patternFill>
      </fill>
    </dxf>
    <dxf>
      <font>
        <color theme="0"/>
      </font>
      <fill>
        <patternFill>
          <bgColor theme="0"/>
        </patternFill>
      </fill>
    </dxf>
    <dxf>
      <fill>
        <patternFill>
          <bgColor rgb="FFFFFF00"/>
        </patternFill>
      </fill>
    </dxf>
    <dxf>
      <font>
        <color theme="0"/>
      </font>
      <fill>
        <patternFill>
          <bgColor theme="0"/>
        </patternFill>
      </fill>
    </dxf>
    <dxf>
      <fill>
        <patternFill>
          <bgColor rgb="FFFFFF00"/>
        </patternFill>
      </fill>
    </dxf>
    <dxf>
      <fill>
        <patternFill>
          <bgColor theme="0"/>
        </patternFill>
      </fill>
    </dxf>
    <dxf>
      <fill>
        <patternFill>
          <bgColor rgb="FF92D050"/>
        </patternFill>
      </fill>
    </dxf>
    <dxf>
      <font>
        <color theme="0"/>
      </font>
      <fill>
        <patternFill>
          <bgColor rgb="FF00B05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00B050"/>
        </patternFill>
      </fill>
    </dxf>
    <dxf>
      <font>
        <color theme="0"/>
      </font>
      <fill>
        <patternFill>
          <bgColor theme="0"/>
        </patternFill>
      </fill>
    </dxf>
    <dxf>
      <fill>
        <patternFill>
          <bgColor rgb="FFFFFF00"/>
        </patternFill>
      </fill>
    </dxf>
    <dxf>
      <font>
        <color theme="0"/>
      </font>
      <fill>
        <patternFill>
          <bgColor theme="0"/>
        </patternFill>
      </fill>
    </dxf>
    <dxf>
      <font>
        <color theme="0"/>
      </font>
      <fill>
        <patternFill>
          <bgColor theme="0"/>
        </patternFill>
      </fill>
    </dxf>
    <dxf>
      <fill>
        <patternFill>
          <bgColor rgb="FFFFFF00"/>
        </patternFill>
      </fill>
    </dxf>
    <dxf>
      <font>
        <color theme="0"/>
      </font>
      <fill>
        <patternFill>
          <bgColor theme="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theme="0"/>
        </patternFill>
      </fill>
    </dxf>
    <dxf>
      <fill>
        <patternFill>
          <bgColor rgb="FFFFFF00"/>
        </patternFill>
      </fill>
    </dxf>
    <dxf>
      <fill>
        <patternFill>
          <bgColor rgb="FFFFFF00"/>
        </patternFill>
      </fill>
    </dxf>
    <dxf>
      <font>
        <color theme="0"/>
      </font>
      <fill>
        <patternFill>
          <bgColor theme="0"/>
        </patternFill>
      </fill>
    </dxf>
    <dxf>
      <fill>
        <patternFill>
          <bgColor rgb="FFFF0000"/>
        </patternFill>
      </fill>
    </dxf>
    <dxf>
      <fill>
        <patternFill>
          <bgColor theme="0"/>
        </patternFill>
      </fill>
    </dxf>
    <dxf>
      <font>
        <color theme="0"/>
      </font>
      <fill>
        <patternFill>
          <bgColor theme="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theme="0"/>
        </patternFill>
      </fill>
    </dxf>
    <dxf>
      <fill>
        <patternFill>
          <bgColor rgb="FF00B050"/>
        </patternFill>
      </fill>
    </dxf>
    <dxf>
      <font>
        <color theme="0"/>
      </font>
      <fill>
        <patternFill>
          <bgColor theme="0"/>
        </patternFill>
      </fill>
    </dxf>
    <dxf>
      <fill>
        <patternFill>
          <bgColor rgb="FFFFFF00"/>
        </patternFill>
      </fill>
    </dxf>
    <dxf>
      <fill>
        <patternFill>
          <bgColor rgb="FF00B050"/>
        </patternFill>
      </fill>
    </dxf>
    <dxf>
      <fill>
        <patternFill>
          <bgColor rgb="FFFFFF00"/>
        </patternFill>
      </fill>
    </dxf>
    <dxf>
      <font>
        <color theme="0"/>
      </font>
      <fill>
        <patternFill>
          <bgColor theme="0"/>
        </patternFill>
      </fill>
    </dxf>
    <dxf>
      <fill>
        <patternFill>
          <bgColor rgb="FFFFFF00"/>
        </patternFill>
      </fill>
    </dxf>
    <dxf>
      <fill>
        <patternFill>
          <bgColor rgb="FFFFFF00"/>
        </patternFill>
      </fill>
    </dxf>
    <dxf>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theme="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00B050"/>
        </patternFill>
      </fill>
    </dxf>
    <dxf>
      <fill>
        <patternFill>
          <bgColor rgb="FF00B050"/>
        </patternFill>
      </fill>
    </dxf>
    <dxf>
      <fill>
        <patternFill>
          <bgColor rgb="FFFFFF00"/>
        </patternFill>
      </fill>
    </dxf>
    <dxf>
      <font>
        <color theme="0"/>
      </font>
      <fill>
        <patternFill>
          <bgColor theme="0"/>
        </patternFill>
      </fill>
    </dxf>
    <dxf>
      <fill>
        <patternFill>
          <bgColor rgb="FFFFFF00"/>
        </patternFill>
      </fill>
    </dxf>
    <dxf>
      <font>
        <color theme="0"/>
      </font>
      <fill>
        <patternFill>
          <bgColor theme="0"/>
        </patternFill>
      </fill>
    </dxf>
    <dxf>
      <fill>
        <patternFill>
          <bgColor rgb="FFFFFF00"/>
        </patternFill>
      </fill>
    </dxf>
    <dxf>
      <fill>
        <patternFill>
          <bgColor theme="0"/>
        </patternFill>
      </fill>
    </dxf>
    <dxf>
      <font>
        <color theme="0"/>
      </font>
      <fill>
        <patternFill>
          <bgColor theme="0"/>
        </patternFill>
      </fill>
    </dxf>
    <dxf>
      <font>
        <color theme="0"/>
      </font>
      <fill>
        <patternFill>
          <bgColor theme="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ont>
        <color theme="0"/>
      </font>
      <fill>
        <patternFill>
          <bgColor theme="0"/>
        </patternFill>
      </fill>
    </dxf>
    <dxf>
      <font>
        <color theme="0"/>
      </font>
      <fill>
        <patternFill>
          <bgColor rgb="FF00B050"/>
        </patternFill>
      </fill>
    </dxf>
    <dxf>
      <fill>
        <patternFill>
          <bgColor rgb="FFFF0000"/>
        </patternFill>
      </fill>
    </dxf>
    <dxf>
      <font>
        <color rgb="FF9C5700"/>
      </font>
      <fill>
        <patternFill>
          <bgColor rgb="FFFFEB9C"/>
        </patternFill>
      </fill>
    </dxf>
    <dxf>
      <font>
        <color rgb="FF9C0006"/>
      </font>
      <fill>
        <patternFill>
          <bgColor rgb="FFFFC7CE"/>
        </patternFill>
      </fill>
    </dxf>
    <dxf>
      <fill>
        <patternFill patternType="solid">
          <bgColor theme="4" tint="0.59999389629810485"/>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theme="1"/>
      </font>
      <fill>
        <patternFill patternType="solid">
          <bgColor theme="4" tint="0.59999389629810485"/>
        </patternFill>
      </fill>
    </dxf>
    <dxf>
      <font>
        <color rgb="FF9C0006"/>
      </font>
    </dxf>
    <dxf>
      <font>
        <color theme="1"/>
      </font>
      <fill>
        <patternFill patternType="solid">
          <bgColor theme="5" tint="-0.249977111117893"/>
        </patternFill>
      </fill>
    </dxf>
    <dxf>
      <font>
        <color rgb="FF9C0006"/>
      </font>
      <fill>
        <patternFill>
          <bgColor rgb="FFFFC7CE"/>
        </patternFill>
      </fill>
    </dxf>
    <dxf>
      <fill>
        <patternFill patternType="solid">
          <bgColor rgb="FFFFFF0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92D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92D050"/>
        </patternFill>
      </fill>
    </dxf>
    <dxf>
      <font>
        <color rgb="FF006100"/>
      </font>
      <fill>
        <patternFill>
          <bgColor rgb="FFC6EFCE"/>
        </patternFill>
      </fill>
    </dxf>
    <dxf>
      <fill>
        <patternFill>
          <bgColor rgb="FF92D05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rgb="FFFFC000"/>
        </patternFill>
      </fill>
    </dxf>
    <dxf>
      <fill>
        <patternFill>
          <bgColor rgb="FF7030A0"/>
        </patternFill>
      </fill>
    </dxf>
    <dxf>
      <font>
        <color rgb="FFFF0000"/>
      </font>
    </dxf>
    <dxf>
      <font>
        <color rgb="FF9C0006"/>
      </font>
      <fill>
        <patternFill>
          <bgColor rgb="FFFFC7CE"/>
        </patternFill>
      </fill>
    </dxf>
    <dxf>
      <font>
        <strike/>
        <color rgb="FFFFFF00"/>
      </font>
      <fill>
        <patternFill>
          <bgColor rgb="FFFF0000"/>
        </patternFill>
      </fill>
      <border>
        <left style="hair">
          <color rgb="FFFFFF00"/>
        </left>
        <right style="hair">
          <color rgb="FFFFFF00"/>
        </right>
        <top style="hair">
          <color rgb="FFFFFF00"/>
        </top>
        <bottom style="hair">
          <color rgb="FFFFFF00"/>
        </bottom>
        <vertical/>
        <horizontal/>
      </border>
    </dxf>
    <dxf>
      <font>
        <strike/>
        <color rgb="FFFFFF00"/>
      </font>
      <fill>
        <patternFill>
          <bgColor rgb="FFFF0000"/>
        </patternFill>
      </fill>
      <border>
        <left style="hair">
          <color rgb="FFFFFF00"/>
        </left>
        <right style="hair">
          <color rgb="FFFFFF00"/>
        </right>
        <top style="hair">
          <color rgb="FFFFFF00"/>
        </top>
        <bottom style="hair">
          <color rgb="FFFFFF00"/>
        </bottom>
        <vertical/>
        <horizontal/>
      </border>
    </dxf>
    <dxf>
      <font>
        <strike/>
        <color rgb="FFFFFF00"/>
      </font>
      <fill>
        <patternFill>
          <bgColor rgb="FFFF0000"/>
        </patternFill>
      </fill>
      <border>
        <left style="hair">
          <color auto="1"/>
        </left>
        <right style="hair">
          <color auto="1"/>
        </right>
        <top style="hair">
          <color auto="1"/>
        </top>
        <bottom style="hair">
          <color auto="1"/>
        </bottom>
        <vertical/>
        <horizontal/>
      </border>
    </dxf>
    <dxf>
      <fill>
        <patternFill>
          <bgColor rgb="FF92D050"/>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9"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b/>
        <i val="0"/>
      </font>
      <fill>
        <patternFill>
          <bgColor theme="4" tint="0.79998168889431442"/>
        </patternFill>
      </fill>
    </dxf>
    <dxf>
      <fill>
        <patternFill>
          <bgColor theme="4" tint="0.79998168889431442"/>
        </patternFill>
      </fill>
    </dxf>
    <dxf>
      <font>
        <b/>
        <i val="0"/>
      </font>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rgb="FF92D050"/>
        </patternFill>
      </fill>
    </dxf>
    <dxf>
      <font>
        <color rgb="FF006100"/>
      </font>
      <fill>
        <patternFill>
          <bgColor rgb="FFC6EFCE"/>
        </patternFill>
      </fill>
    </dxf>
    <dxf>
      <font>
        <color rgb="FF9C0006"/>
      </font>
      <fill>
        <patternFill>
          <bgColor rgb="FFFFC7CE"/>
        </patternFill>
      </fill>
    </dxf>
    <dxf>
      <fill>
        <patternFill>
          <bgColor theme="4" tint="0.79998168889431442"/>
        </patternFill>
      </fill>
    </dxf>
    <dxf>
      <fill>
        <patternFill>
          <bgColor theme="4" tint="0.79998168889431442"/>
        </patternFill>
      </fill>
    </dxf>
  </dxfs>
  <tableStyles count="0" defaultTableStyle="TableStyleMedium2" defaultPivotStyle="PivotStyleLight16"/>
  <colors>
    <mruColors>
      <color rgb="FF0BF516"/>
      <color rgb="FFFFFF00"/>
      <color rgb="FFE37AE6"/>
      <color rgb="FFB0DD7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3</xdr:col>
      <xdr:colOff>94756</xdr:colOff>
      <xdr:row>1</xdr:row>
      <xdr:rowOff>75526</xdr:rowOff>
    </xdr:from>
    <xdr:to>
      <xdr:col>4</xdr:col>
      <xdr:colOff>535781</xdr:colOff>
      <xdr:row>6</xdr:row>
      <xdr:rowOff>47</xdr:rowOff>
    </xdr:to>
    <xdr:pic>
      <xdr:nvPicPr>
        <xdr:cNvPr id="5" name="Imagen 4">
          <a:extLst>
            <a:ext uri="{FF2B5EF4-FFF2-40B4-BE49-F238E27FC236}">
              <a16:creationId xmlns:a16="http://schemas.microsoft.com/office/drawing/2014/main" id="{D4B19335-ED2A-415F-AF15-A39006A294EA}"/>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850928" y="209471"/>
          <a:ext cx="1244697" cy="802182"/>
        </a:xfrm>
        <a:prstGeom prst="rect">
          <a:avLst/>
        </a:prstGeom>
      </xdr:spPr>
    </xdr:pic>
    <xdr:clientData/>
  </xdr:twoCellAnchor>
  <xdr:twoCellAnchor editAs="oneCell">
    <xdr:from>
      <xdr:col>4</xdr:col>
      <xdr:colOff>381000</xdr:colOff>
      <xdr:row>737</xdr:row>
      <xdr:rowOff>59531</xdr:rowOff>
    </xdr:from>
    <xdr:to>
      <xdr:col>7</xdr:col>
      <xdr:colOff>94298</xdr:colOff>
      <xdr:row>737</xdr:row>
      <xdr:rowOff>701607</xdr:rowOff>
    </xdr:to>
    <xdr:pic>
      <xdr:nvPicPr>
        <xdr:cNvPr id="2" name="Imagen 1">
          <a:extLst>
            <a:ext uri="{FF2B5EF4-FFF2-40B4-BE49-F238E27FC236}">
              <a16:creationId xmlns:a16="http://schemas.microsoft.com/office/drawing/2014/main" id="{3BA616DD-B31B-4BAC-8CC1-7BB51F7F01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40844" y="49172812"/>
          <a:ext cx="1651635" cy="634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28241</xdr:colOff>
      <xdr:row>1</xdr:row>
      <xdr:rowOff>149487</xdr:rowOff>
    </xdr:from>
    <xdr:to>
      <xdr:col>1</xdr:col>
      <xdr:colOff>821976</xdr:colOff>
      <xdr:row>9</xdr:row>
      <xdr:rowOff>95942</xdr:rowOff>
    </xdr:to>
    <xdr:pic>
      <xdr:nvPicPr>
        <xdr:cNvPr id="3" name="Imagen 2">
          <a:extLst>
            <a:ext uri="{FF2B5EF4-FFF2-40B4-BE49-F238E27FC236}">
              <a16:creationId xmlns:a16="http://schemas.microsoft.com/office/drawing/2014/main" id="{738844EC-354E-4050-A54C-847EB9F5706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340661" y="320937"/>
          <a:ext cx="983811" cy="839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8</xdr:col>
      <xdr:colOff>102854</xdr:colOff>
      <xdr:row>0</xdr:row>
      <xdr:rowOff>875029</xdr:rowOff>
    </xdr:from>
    <xdr:ext cx="1290485" cy="1296200"/>
    <xdr:pic>
      <xdr:nvPicPr>
        <xdr:cNvPr id="3" name="Imagen 2">
          <a:extLst>
            <a:ext uri="{FF2B5EF4-FFF2-40B4-BE49-F238E27FC236}">
              <a16:creationId xmlns:a16="http://schemas.microsoft.com/office/drawing/2014/main" id="{8F252219-E81D-4005-A4BA-B0CA8916D313}"/>
            </a:ext>
          </a:extLst>
        </xdr:cNvPr>
        <xdr:cNvPicPr>
          <a:picLocks noChangeAspect="1"/>
        </xdr:cNvPicPr>
      </xdr:nvPicPr>
      <xdr:blipFill>
        <a:blip xmlns:r="http://schemas.openxmlformats.org/officeDocument/2006/relationships" r:embed="rId1"/>
        <a:stretch>
          <a:fillRect/>
        </a:stretch>
      </xdr:blipFill>
      <xdr:spPr>
        <a:xfrm>
          <a:off x="9437354" y="875029"/>
          <a:ext cx="1290485" cy="1296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26318</xdr:colOff>
      <xdr:row>0</xdr:row>
      <xdr:rowOff>97565</xdr:rowOff>
    </xdr:from>
    <xdr:ext cx="1290485" cy="1296200"/>
    <xdr:pic>
      <xdr:nvPicPr>
        <xdr:cNvPr id="2" name="Imagen 1">
          <a:extLst>
            <a:ext uri="{FF2B5EF4-FFF2-40B4-BE49-F238E27FC236}">
              <a16:creationId xmlns:a16="http://schemas.microsoft.com/office/drawing/2014/main" id="{697DC0CD-EE9E-4159-B3AE-4903D7160B5D}"/>
            </a:ext>
          </a:extLst>
        </xdr:cNvPr>
        <xdr:cNvPicPr>
          <a:picLocks noChangeAspect="1"/>
        </xdr:cNvPicPr>
      </xdr:nvPicPr>
      <xdr:blipFill>
        <a:blip xmlns:r="http://schemas.openxmlformats.org/officeDocument/2006/relationships" r:embed="rId1"/>
        <a:stretch>
          <a:fillRect/>
        </a:stretch>
      </xdr:blipFill>
      <xdr:spPr>
        <a:xfrm>
          <a:off x="205612" y="97565"/>
          <a:ext cx="1290485" cy="1296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18</xdr:col>
      <xdr:colOff>257175</xdr:colOff>
      <xdr:row>73</xdr:row>
      <xdr:rowOff>95250</xdr:rowOff>
    </xdr:from>
    <xdr:to>
      <xdr:col>23</xdr:col>
      <xdr:colOff>182879</xdr:colOff>
      <xdr:row>76</xdr:row>
      <xdr:rowOff>102869</xdr:rowOff>
    </xdr:to>
    <xdr:pic>
      <xdr:nvPicPr>
        <xdr:cNvPr id="2" name="Imagen 1">
          <a:extLst>
            <a:ext uri="{FF2B5EF4-FFF2-40B4-BE49-F238E27FC236}">
              <a16:creationId xmlns:a16="http://schemas.microsoft.com/office/drawing/2014/main" id="{23DAB0C9-F444-17EE-908F-8BC22EB095CD}"/>
            </a:ext>
          </a:extLst>
        </xdr:cNvPr>
        <xdr:cNvPicPr>
          <a:picLocks noChangeAspect="1"/>
        </xdr:cNvPicPr>
      </xdr:nvPicPr>
      <xdr:blipFill>
        <a:blip xmlns:r="http://schemas.openxmlformats.org/officeDocument/2006/relationships" r:embed="rId1"/>
        <a:stretch>
          <a:fillRect/>
        </a:stretch>
      </xdr:blipFill>
      <xdr:spPr>
        <a:xfrm>
          <a:off x="7029450" y="5086350"/>
          <a:ext cx="45720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198121</xdr:colOff>
      <xdr:row>50</xdr:row>
      <xdr:rowOff>180294</xdr:rowOff>
    </xdr:from>
    <xdr:to>
      <xdr:col>4</xdr:col>
      <xdr:colOff>18143</xdr:colOff>
      <xdr:row>52</xdr:row>
      <xdr:rowOff>209252</xdr:rowOff>
    </xdr:to>
    <xdr:pic>
      <xdr:nvPicPr>
        <xdr:cNvPr id="23" name="Imagen 22">
          <a:extLst>
            <a:ext uri="{FF2B5EF4-FFF2-40B4-BE49-F238E27FC236}">
              <a16:creationId xmlns:a16="http://schemas.microsoft.com/office/drawing/2014/main" id="{2FB5A9AA-FAB3-46EE-8E0F-537DF301F1D5}"/>
            </a:ext>
          </a:extLst>
        </xdr:cNvPr>
        <xdr:cNvPicPr>
          <a:picLocks noChangeAspect="1"/>
        </xdr:cNvPicPr>
      </xdr:nvPicPr>
      <xdr:blipFill>
        <a:blip xmlns:r="http://schemas.openxmlformats.org/officeDocument/2006/relationships" r:embed="rId1"/>
        <a:stretch>
          <a:fillRect/>
        </a:stretch>
      </xdr:blipFill>
      <xdr:spPr>
        <a:xfrm>
          <a:off x="2674621" y="2024334"/>
          <a:ext cx="531222" cy="497588"/>
        </a:xfrm>
        <a:prstGeom prst="rect">
          <a:avLst/>
        </a:prstGeom>
      </xdr:spPr>
    </xdr:pic>
    <xdr:clientData/>
  </xdr:twoCellAnchor>
  <xdr:twoCellAnchor editAs="oneCell">
    <xdr:from>
      <xdr:col>4</xdr:col>
      <xdr:colOff>71575</xdr:colOff>
      <xdr:row>51</xdr:row>
      <xdr:rowOff>15647</xdr:rowOff>
    </xdr:from>
    <xdr:to>
      <xdr:col>4</xdr:col>
      <xdr:colOff>589462</xdr:colOff>
      <xdr:row>52</xdr:row>
      <xdr:rowOff>208434</xdr:rowOff>
    </xdr:to>
    <xdr:pic>
      <xdr:nvPicPr>
        <xdr:cNvPr id="24" name="Imagen 23">
          <a:extLst>
            <a:ext uri="{FF2B5EF4-FFF2-40B4-BE49-F238E27FC236}">
              <a16:creationId xmlns:a16="http://schemas.microsoft.com/office/drawing/2014/main" id="{5A1A0A63-3B86-4A15-B215-1C7BFE8F451A}"/>
            </a:ext>
            <a:ext uri="{147F2762-F138-4A5C-976F-8EAC2B608ADB}">
              <a16:predDERef xmlns:a16="http://schemas.microsoft.com/office/drawing/2014/main" pred="{2FB5A9AA-FAB3-46EE-8E0F-537DF301F1D5}"/>
            </a:ext>
          </a:extLst>
        </xdr:cNvPr>
        <xdr:cNvPicPr>
          <a:picLocks noChangeAspect="1"/>
        </xdr:cNvPicPr>
      </xdr:nvPicPr>
      <xdr:blipFill>
        <a:blip xmlns:r="http://schemas.openxmlformats.org/officeDocument/2006/relationships" r:embed="rId1"/>
        <a:stretch>
          <a:fillRect/>
        </a:stretch>
      </xdr:blipFill>
      <xdr:spPr>
        <a:xfrm>
          <a:off x="3691075" y="2015897"/>
          <a:ext cx="531222" cy="491873"/>
        </a:xfrm>
        <a:prstGeom prst="rect">
          <a:avLst/>
        </a:prstGeom>
      </xdr:spPr>
    </xdr:pic>
    <xdr:clientData/>
  </xdr:twoCellAnchor>
  <xdr:twoCellAnchor editAs="oneCell">
    <xdr:from>
      <xdr:col>7</xdr:col>
      <xdr:colOff>77562</xdr:colOff>
      <xdr:row>51</xdr:row>
      <xdr:rowOff>35514</xdr:rowOff>
    </xdr:from>
    <xdr:to>
      <xdr:col>7</xdr:col>
      <xdr:colOff>608784</xdr:colOff>
      <xdr:row>52</xdr:row>
      <xdr:rowOff>247623</xdr:rowOff>
    </xdr:to>
    <xdr:pic>
      <xdr:nvPicPr>
        <xdr:cNvPr id="27" name="Imagen 26">
          <a:extLst>
            <a:ext uri="{FF2B5EF4-FFF2-40B4-BE49-F238E27FC236}">
              <a16:creationId xmlns:a16="http://schemas.microsoft.com/office/drawing/2014/main" id="{9D6A0E7E-5CB5-4A12-9557-2C8E7C5DBBF4}"/>
            </a:ext>
            <a:ext uri="{147F2762-F138-4A5C-976F-8EAC2B608ADB}">
              <a16:predDERef xmlns:a16="http://schemas.microsoft.com/office/drawing/2014/main" pred="{5A1A0A63-3B86-4A15-B215-1C7BFE8F451A}"/>
            </a:ext>
          </a:extLst>
        </xdr:cNvPr>
        <xdr:cNvPicPr>
          <a:picLocks noChangeAspect="1"/>
        </xdr:cNvPicPr>
      </xdr:nvPicPr>
      <xdr:blipFill>
        <a:blip xmlns:r="http://schemas.openxmlformats.org/officeDocument/2006/relationships" r:embed="rId1"/>
        <a:stretch>
          <a:fillRect/>
        </a:stretch>
      </xdr:blipFill>
      <xdr:spPr>
        <a:xfrm>
          <a:off x="6011637" y="2035764"/>
          <a:ext cx="531222" cy="494050"/>
        </a:xfrm>
        <a:prstGeom prst="rect">
          <a:avLst/>
        </a:prstGeom>
      </xdr:spPr>
    </xdr:pic>
    <xdr:clientData/>
  </xdr:twoCellAnchor>
  <xdr:twoCellAnchor editAs="oneCell">
    <xdr:from>
      <xdr:col>8</xdr:col>
      <xdr:colOff>63683</xdr:colOff>
      <xdr:row>51</xdr:row>
      <xdr:rowOff>24356</xdr:rowOff>
    </xdr:from>
    <xdr:to>
      <xdr:col>8</xdr:col>
      <xdr:colOff>591095</xdr:colOff>
      <xdr:row>52</xdr:row>
      <xdr:rowOff>244085</xdr:rowOff>
    </xdr:to>
    <xdr:pic>
      <xdr:nvPicPr>
        <xdr:cNvPr id="28" name="Imagen 27">
          <a:extLst>
            <a:ext uri="{FF2B5EF4-FFF2-40B4-BE49-F238E27FC236}">
              <a16:creationId xmlns:a16="http://schemas.microsoft.com/office/drawing/2014/main" id="{1FE28038-86D5-4A81-9718-50554FE752F5}"/>
            </a:ext>
            <a:ext uri="{147F2762-F138-4A5C-976F-8EAC2B608ADB}">
              <a16:predDERef xmlns:a16="http://schemas.microsoft.com/office/drawing/2014/main" pred="{9D6A0E7E-5CB5-4A12-9557-2C8E7C5DBBF4}"/>
            </a:ext>
          </a:extLst>
        </xdr:cNvPr>
        <xdr:cNvPicPr>
          <a:picLocks noChangeAspect="1"/>
        </xdr:cNvPicPr>
      </xdr:nvPicPr>
      <xdr:blipFill>
        <a:blip xmlns:r="http://schemas.openxmlformats.org/officeDocument/2006/relationships" r:embed="rId1"/>
        <a:stretch>
          <a:fillRect/>
        </a:stretch>
      </xdr:blipFill>
      <xdr:spPr>
        <a:xfrm>
          <a:off x="6769283" y="2024606"/>
          <a:ext cx="531222" cy="494050"/>
        </a:xfrm>
        <a:prstGeom prst="rect">
          <a:avLst/>
        </a:prstGeom>
      </xdr:spPr>
    </xdr:pic>
    <xdr:clientData/>
  </xdr:twoCellAnchor>
  <xdr:twoCellAnchor editAs="oneCell">
    <xdr:from>
      <xdr:col>9</xdr:col>
      <xdr:colOff>172268</xdr:colOff>
      <xdr:row>51</xdr:row>
      <xdr:rowOff>18641</xdr:rowOff>
    </xdr:from>
    <xdr:to>
      <xdr:col>10</xdr:col>
      <xdr:colOff>10705</xdr:colOff>
      <xdr:row>52</xdr:row>
      <xdr:rowOff>226940</xdr:rowOff>
    </xdr:to>
    <xdr:pic>
      <xdr:nvPicPr>
        <xdr:cNvPr id="29" name="Imagen 28">
          <a:extLst>
            <a:ext uri="{FF2B5EF4-FFF2-40B4-BE49-F238E27FC236}">
              <a16:creationId xmlns:a16="http://schemas.microsoft.com/office/drawing/2014/main" id="{4930FC0B-BC4D-4101-9889-5C06648659E4}"/>
            </a:ext>
            <a:ext uri="{147F2762-F138-4A5C-976F-8EAC2B608ADB}">
              <a16:predDERef xmlns:a16="http://schemas.microsoft.com/office/drawing/2014/main" pred="{1FE28038-86D5-4A81-9718-50554FE752F5}"/>
            </a:ext>
          </a:extLst>
        </xdr:cNvPr>
        <xdr:cNvPicPr>
          <a:picLocks noChangeAspect="1"/>
        </xdr:cNvPicPr>
      </xdr:nvPicPr>
      <xdr:blipFill>
        <a:blip xmlns:r="http://schemas.openxmlformats.org/officeDocument/2006/relationships" r:embed="rId1"/>
        <a:stretch>
          <a:fillRect/>
        </a:stretch>
      </xdr:blipFill>
      <xdr:spPr>
        <a:xfrm>
          <a:off x="7639868" y="2018891"/>
          <a:ext cx="531222" cy="494050"/>
        </a:xfrm>
        <a:prstGeom prst="rect">
          <a:avLst/>
        </a:prstGeom>
      </xdr:spPr>
    </xdr:pic>
    <xdr:clientData/>
  </xdr:twoCellAnchor>
  <xdr:twoCellAnchor editAs="oneCell">
    <xdr:from>
      <xdr:col>10</xdr:col>
      <xdr:colOff>96068</xdr:colOff>
      <xdr:row>51</xdr:row>
      <xdr:rowOff>14831</xdr:rowOff>
    </xdr:from>
    <xdr:to>
      <xdr:col>10</xdr:col>
      <xdr:colOff>631100</xdr:colOff>
      <xdr:row>52</xdr:row>
      <xdr:rowOff>211700</xdr:rowOff>
    </xdr:to>
    <xdr:pic>
      <xdr:nvPicPr>
        <xdr:cNvPr id="30" name="Imagen 29">
          <a:extLst>
            <a:ext uri="{FF2B5EF4-FFF2-40B4-BE49-F238E27FC236}">
              <a16:creationId xmlns:a16="http://schemas.microsoft.com/office/drawing/2014/main" id="{F05B69BE-9C78-470F-9722-49696E892A2B}"/>
            </a:ext>
            <a:ext uri="{147F2762-F138-4A5C-976F-8EAC2B608ADB}">
              <a16:predDERef xmlns:a16="http://schemas.microsoft.com/office/drawing/2014/main" pred="{4930FC0B-BC4D-4101-9889-5C06648659E4}"/>
            </a:ext>
          </a:extLst>
        </xdr:cNvPr>
        <xdr:cNvPicPr>
          <a:picLocks noChangeAspect="1"/>
        </xdr:cNvPicPr>
      </xdr:nvPicPr>
      <xdr:blipFill>
        <a:blip xmlns:r="http://schemas.openxmlformats.org/officeDocument/2006/relationships" r:embed="rId1"/>
        <a:stretch>
          <a:fillRect/>
        </a:stretch>
      </xdr:blipFill>
      <xdr:spPr>
        <a:xfrm>
          <a:off x="8468543" y="2015081"/>
          <a:ext cx="531222" cy="494050"/>
        </a:xfrm>
        <a:prstGeom prst="rect">
          <a:avLst/>
        </a:prstGeom>
      </xdr:spPr>
    </xdr:pic>
    <xdr:clientData/>
  </xdr:twoCellAnchor>
  <xdr:twoCellAnchor editAs="oneCell">
    <xdr:from>
      <xdr:col>11</xdr:col>
      <xdr:colOff>137978</xdr:colOff>
      <xdr:row>51</xdr:row>
      <xdr:rowOff>14831</xdr:rowOff>
    </xdr:from>
    <xdr:to>
      <xdr:col>11</xdr:col>
      <xdr:colOff>665390</xdr:colOff>
      <xdr:row>52</xdr:row>
      <xdr:rowOff>211700</xdr:rowOff>
    </xdr:to>
    <xdr:pic>
      <xdr:nvPicPr>
        <xdr:cNvPr id="31" name="Imagen 30">
          <a:extLst>
            <a:ext uri="{FF2B5EF4-FFF2-40B4-BE49-F238E27FC236}">
              <a16:creationId xmlns:a16="http://schemas.microsoft.com/office/drawing/2014/main" id="{3FC17BAC-9392-4B88-9417-569804E319A2}"/>
            </a:ext>
            <a:ext uri="{147F2762-F138-4A5C-976F-8EAC2B608ADB}">
              <a16:predDERef xmlns:a16="http://schemas.microsoft.com/office/drawing/2014/main" pred="{F05B69BE-9C78-470F-9722-49696E892A2B}"/>
            </a:ext>
          </a:extLst>
        </xdr:cNvPr>
        <xdr:cNvPicPr>
          <a:picLocks noChangeAspect="1"/>
        </xdr:cNvPicPr>
      </xdr:nvPicPr>
      <xdr:blipFill>
        <a:blip xmlns:r="http://schemas.openxmlformats.org/officeDocument/2006/relationships" r:embed="rId1"/>
        <a:stretch>
          <a:fillRect/>
        </a:stretch>
      </xdr:blipFill>
      <xdr:spPr>
        <a:xfrm>
          <a:off x="9281978" y="2015081"/>
          <a:ext cx="531222" cy="494050"/>
        </a:xfrm>
        <a:prstGeom prst="rect">
          <a:avLst/>
        </a:prstGeom>
      </xdr:spPr>
    </xdr:pic>
    <xdr:clientData/>
  </xdr:twoCellAnchor>
  <xdr:twoCellAnchor editAs="oneCell">
    <xdr:from>
      <xdr:col>12</xdr:col>
      <xdr:colOff>94163</xdr:colOff>
      <xdr:row>51</xdr:row>
      <xdr:rowOff>28166</xdr:rowOff>
    </xdr:from>
    <xdr:to>
      <xdr:col>12</xdr:col>
      <xdr:colOff>629195</xdr:colOff>
      <xdr:row>52</xdr:row>
      <xdr:rowOff>244085</xdr:rowOff>
    </xdr:to>
    <xdr:pic>
      <xdr:nvPicPr>
        <xdr:cNvPr id="32" name="Imagen 31">
          <a:extLst>
            <a:ext uri="{FF2B5EF4-FFF2-40B4-BE49-F238E27FC236}">
              <a16:creationId xmlns:a16="http://schemas.microsoft.com/office/drawing/2014/main" id="{E5A1D5ED-55B5-452E-8E63-820AC726B7A0}"/>
            </a:ext>
            <a:ext uri="{147F2762-F138-4A5C-976F-8EAC2B608ADB}">
              <a16:predDERef xmlns:a16="http://schemas.microsoft.com/office/drawing/2014/main" pred="{3FC17BAC-9392-4B88-9417-569804E319A2}"/>
            </a:ext>
          </a:extLst>
        </xdr:cNvPr>
        <xdr:cNvPicPr>
          <a:picLocks noChangeAspect="1"/>
        </xdr:cNvPicPr>
      </xdr:nvPicPr>
      <xdr:blipFill>
        <a:blip xmlns:r="http://schemas.openxmlformats.org/officeDocument/2006/relationships" r:embed="rId1"/>
        <a:stretch>
          <a:fillRect/>
        </a:stretch>
      </xdr:blipFill>
      <xdr:spPr>
        <a:xfrm>
          <a:off x="10009688" y="2028416"/>
          <a:ext cx="531222" cy="494050"/>
        </a:xfrm>
        <a:prstGeom prst="rect">
          <a:avLst/>
        </a:prstGeom>
      </xdr:spPr>
    </xdr:pic>
    <xdr:clientData/>
  </xdr:twoCellAnchor>
  <xdr:twoCellAnchor editAs="oneCell">
    <xdr:from>
      <xdr:col>13</xdr:col>
      <xdr:colOff>136073</xdr:colOff>
      <xdr:row>51</xdr:row>
      <xdr:rowOff>12926</xdr:rowOff>
    </xdr:from>
    <xdr:to>
      <xdr:col>13</xdr:col>
      <xdr:colOff>663485</xdr:colOff>
      <xdr:row>52</xdr:row>
      <xdr:rowOff>207890</xdr:rowOff>
    </xdr:to>
    <xdr:pic>
      <xdr:nvPicPr>
        <xdr:cNvPr id="33" name="Imagen 32">
          <a:extLst>
            <a:ext uri="{FF2B5EF4-FFF2-40B4-BE49-F238E27FC236}">
              <a16:creationId xmlns:a16="http://schemas.microsoft.com/office/drawing/2014/main" id="{56849340-AE61-4312-9D13-DF25A2D834FC}"/>
            </a:ext>
            <a:ext uri="{147F2762-F138-4A5C-976F-8EAC2B608ADB}">
              <a16:predDERef xmlns:a16="http://schemas.microsoft.com/office/drawing/2014/main" pred="{E5A1D5ED-55B5-452E-8E63-820AC726B7A0}"/>
            </a:ext>
          </a:extLst>
        </xdr:cNvPr>
        <xdr:cNvPicPr>
          <a:picLocks noChangeAspect="1"/>
        </xdr:cNvPicPr>
      </xdr:nvPicPr>
      <xdr:blipFill>
        <a:blip xmlns:r="http://schemas.openxmlformats.org/officeDocument/2006/relationships" r:embed="rId1"/>
        <a:stretch>
          <a:fillRect/>
        </a:stretch>
      </xdr:blipFill>
      <xdr:spPr>
        <a:xfrm>
          <a:off x="10823123" y="2013176"/>
          <a:ext cx="531222" cy="494050"/>
        </a:xfrm>
        <a:prstGeom prst="rect">
          <a:avLst/>
        </a:prstGeom>
      </xdr:spPr>
    </xdr:pic>
    <xdr:clientData/>
  </xdr:twoCellAnchor>
  <xdr:twoCellAnchor editAs="oneCell">
    <xdr:from>
      <xdr:col>14</xdr:col>
      <xdr:colOff>117023</xdr:colOff>
      <xdr:row>51</xdr:row>
      <xdr:rowOff>9116</xdr:rowOff>
    </xdr:from>
    <xdr:to>
      <xdr:col>14</xdr:col>
      <xdr:colOff>648245</xdr:colOff>
      <xdr:row>52</xdr:row>
      <xdr:rowOff>207890</xdr:rowOff>
    </xdr:to>
    <xdr:pic>
      <xdr:nvPicPr>
        <xdr:cNvPr id="34" name="Imagen 33">
          <a:extLst>
            <a:ext uri="{FF2B5EF4-FFF2-40B4-BE49-F238E27FC236}">
              <a16:creationId xmlns:a16="http://schemas.microsoft.com/office/drawing/2014/main" id="{23DB96EB-B4B0-46B5-85FD-27DE54C9EBBB}"/>
            </a:ext>
            <a:ext uri="{147F2762-F138-4A5C-976F-8EAC2B608ADB}">
              <a16:predDERef xmlns:a16="http://schemas.microsoft.com/office/drawing/2014/main" pred="{56849340-AE61-4312-9D13-DF25A2D834FC}"/>
            </a:ext>
          </a:extLst>
        </xdr:cNvPr>
        <xdr:cNvPicPr>
          <a:picLocks noChangeAspect="1"/>
        </xdr:cNvPicPr>
      </xdr:nvPicPr>
      <xdr:blipFill>
        <a:blip xmlns:r="http://schemas.openxmlformats.org/officeDocument/2006/relationships" r:embed="rId1"/>
        <a:stretch>
          <a:fillRect/>
        </a:stretch>
      </xdr:blipFill>
      <xdr:spPr>
        <a:xfrm>
          <a:off x="11575598" y="2009366"/>
          <a:ext cx="531222" cy="494050"/>
        </a:xfrm>
        <a:prstGeom prst="rect">
          <a:avLst/>
        </a:prstGeom>
      </xdr:spPr>
    </xdr:pic>
    <xdr:clientData/>
  </xdr:twoCellAnchor>
  <xdr:twoCellAnchor editAs="oneCell">
    <xdr:from>
      <xdr:col>15</xdr:col>
      <xdr:colOff>82733</xdr:colOff>
      <xdr:row>50</xdr:row>
      <xdr:rowOff>180566</xdr:rowOff>
    </xdr:from>
    <xdr:to>
      <xdr:col>15</xdr:col>
      <xdr:colOff>625385</xdr:colOff>
      <xdr:row>52</xdr:row>
      <xdr:rowOff>211701</xdr:rowOff>
    </xdr:to>
    <xdr:pic>
      <xdr:nvPicPr>
        <xdr:cNvPr id="35" name="Imagen 34">
          <a:extLst>
            <a:ext uri="{FF2B5EF4-FFF2-40B4-BE49-F238E27FC236}">
              <a16:creationId xmlns:a16="http://schemas.microsoft.com/office/drawing/2014/main" id="{FD6DC075-CA40-4932-8AA1-B76A1263B67D}"/>
            </a:ext>
            <a:ext uri="{147F2762-F138-4A5C-976F-8EAC2B608ADB}">
              <a16:predDERef xmlns:a16="http://schemas.microsoft.com/office/drawing/2014/main" pred="{23DB96EB-B4B0-46B5-85FD-27DE54C9EBBB}"/>
            </a:ext>
          </a:extLst>
        </xdr:cNvPr>
        <xdr:cNvPicPr>
          <a:picLocks noChangeAspect="1"/>
        </xdr:cNvPicPr>
      </xdr:nvPicPr>
      <xdr:blipFill>
        <a:blip xmlns:r="http://schemas.openxmlformats.org/officeDocument/2006/relationships" r:embed="rId1"/>
        <a:stretch>
          <a:fillRect/>
        </a:stretch>
      </xdr:blipFill>
      <xdr:spPr>
        <a:xfrm>
          <a:off x="12312833" y="1999841"/>
          <a:ext cx="531222" cy="494050"/>
        </a:xfrm>
        <a:prstGeom prst="rect">
          <a:avLst/>
        </a:prstGeom>
      </xdr:spPr>
    </xdr:pic>
    <xdr:clientData/>
  </xdr:twoCellAnchor>
  <xdr:twoCellAnchor editAs="oneCell">
    <xdr:from>
      <xdr:col>17</xdr:col>
      <xdr:colOff>113213</xdr:colOff>
      <xdr:row>51</xdr:row>
      <xdr:rowOff>14831</xdr:rowOff>
    </xdr:from>
    <xdr:to>
      <xdr:col>17</xdr:col>
      <xdr:colOff>644435</xdr:colOff>
      <xdr:row>52</xdr:row>
      <xdr:rowOff>225035</xdr:rowOff>
    </xdr:to>
    <xdr:pic>
      <xdr:nvPicPr>
        <xdr:cNvPr id="36" name="Imagen 35">
          <a:extLst>
            <a:ext uri="{FF2B5EF4-FFF2-40B4-BE49-F238E27FC236}">
              <a16:creationId xmlns:a16="http://schemas.microsoft.com/office/drawing/2014/main" id="{019645BF-6E6A-4E04-B2AE-4DF60F043B37}"/>
            </a:ext>
          </a:extLst>
        </xdr:cNvPr>
        <xdr:cNvPicPr>
          <a:picLocks noChangeAspect="1"/>
        </xdr:cNvPicPr>
      </xdr:nvPicPr>
      <xdr:blipFill>
        <a:blip xmlns:r="http://schemas.openxmlformats.org/officeDocument/2006/relationships" r:embed="rId1"/>
        <a:stretch>
          <a:fillRect/>
        </a:stretch>
      </xdr:blipFill>
      <xdr:spPr>
        <a:xfrm>
          <a:off x="13943513" y="2041751"/>
          <a:ext cx="531222" cy="499765"/>
        </a:xfrm>
        <a:prstGeom prst="rect">
          <a:avLst/>
        </a:prstGeom>
      </xdr:spPr>
    </xdr:pic>
    <xdr:clientData/>
  </xdr:twoCellAnchor>
  <xdr:twoCellAnchor editAs="oneCell">
    <xdr:from>
      <xdr:col>18</xdr:col>
      <xdr:colOff>113213</xdr:colOff>
      <xdr:row>51</xdr:row>
      <xdr:rowOff>30071</xdr:rowOff>
    </xdr:from>
    <xdr:to>
      <xdr:col>18</xdr:col>
      <xdr:colOff>644435</xdr:colOff>
      <xdr:row>52</xdr:row>
      <xdr:rowOff>244085</xdr:rowOff>
    </xdr:to>
    <xdr:pic>
      <xdr:nvPicPr>
        <xdr:cNvPr id="37" name="Imagen 36">
          <a:extLst>
            <a:ext uri="{FF2B5EF4-FFF2-40B4-BE49-F238E27FC236}">
              <a16:creationId xmlns:a16="http://schemas.microsoft.com/office/drawing/2014/main" id="{BC74651D-CC12-4688-8B40-93FB5F6D8B69}"/>
            </a:ext>
          </a:extLst>
        </xdr:cNvPr>
        <xdr:cNvPicPr>
          <a:picLocks noChangeAspect="1"/>
        </xdr:cNvPicPr>
      </xdr:nvPicPr>
      <xdr:blipFill>
        <a:blip xmlns:r="http://schemas.openxmlformats.org/officeDocument/2006/relationships" r:embed="rId1"/>
        <a:stretch>
          <a:fillRect/>
        </a:stretch>
      </xdr:blipFill>
      <xdr:spPr>
        <a:xfrm>
          <a:off x="14735993" y="2056991"/>
          <a:ext cx="531222" cy="499765"/>
        </a:xfrm>
        <a:prstGeom prst="rect">
          <a:avLst/>
        </a:prstGeom>
      </xdr:spPr>
    </xdr:pic>
    <xdr:clientData/>
  </xdr:twoCellAnchor>
  <xdr:twoCellAnchor editAs="oneCell">
    <xdr:from>
      <xdr:col>19</xdr:col>
      <xdr:colOff>97973</xdr:colOff>
      <xdr:row>51</xdr:row>
      <xdr:rowOff>30071</xdr:rowOff>
    </xdr:from>
    <xdr:to>
      <xdr:col>19</xdr:col>
      <xdr:colOff>625385</xdr:colOff>
      <xdr:row>52</xdr:row>
      <xdr:rowOff>244085</xdr:rowOff>
    </xdr:to>
    <xdr:pic>
      <xdr:nvPicPr>
        <xdr:cNvPr id="38" name="Imagen 37">
          <a:extLst>
            <a:ext uri="{FF2B5EF4-FFF2-40B4-BE49-F238E27FC236}">
              <a16:creationId xmlns:a16="http://schemas.microsoft.com/office/drawing/2014/main" id="{12A988D3-0EC3-4D4E-8EB8-D6BE2688F61F}"/>
            </a:ext>
          </a:extLst>
        </xdr:cNvPr>
        <xdr:cNvPicPr>
          <a:picLocks noChangeAspect="1"/>
        </xdr:cNvPicPr>
      </xdr:nvPicPr>
      <xdr:blipFill>
        <a:blip xmlns:r="http://schemas.openxmlformats.org/officeDocument/2006/relationships" r:embed="rId1"/>
        <a:stretch>
          <a:fillRect/>
        </a:stretch>
      </xdr:blipFill>
      <xdr:spPr>
        <a:xfrm>
          <a:off x="15513233" y="2056991"/>
          <a:ext cx="531222" cy="499765"/>
        </a:xfrm>
        <a:prstGeom prst="rect">
          <a:avLst/>
        </a:prstGeom>
      </xdr:spPr>
    </xdr:pic>
    <xdr:clientData/>
  </xdr:twoCellAnchor>
  <xdr:twoCellAnchor editAs="oneCell">
    <xdr:from>
      <xdr:col>20</xdr:col>
      <xdr:colOff>101783</xdr:colOff>
      <xdr:row>51</xdr:row>
      <xdr:rowOff>14831</xdr:rowOff>
    </xdr:from>
    <xdr:to>
      <xdr:col>20</xdr:col>
      <xdr:colOff>629195</xdr:colOff>
      <xdr:row>52</xdr:row>
      <xdr:rowOff>225035</xdr:rowOff>
    </xdr:to>
    <xdr:pic>
      <xdr:nvPicPr>
        <xdr:cNvPr id="39" name="Imagen 38">
          <a:extLst>
            <a:ext uri="{FF2B5EF4-FFF2-40B4-BE49-F238E27FC236}">
              <a16:creationId xmlns:a16="http://schemas.microsoft.com/office/drawing/2014/main" id="{21DA0EB7-CED3-4DE9-BDE5-D5BC02B1A19A}"/>
            </a:ext>
            <a:ext uri="{147F2762-F138-4A5C-976F-8EAC2B608ADB}">
              <a16:predDERef xmlns:a16="http://schemas.microsoft.com/office/drawing/2014/main" pred="{12A988D3-0EC3-4D4E-8EB8-D6BE2688F61F}"/>
            </a:ext>
          </a:extLst>
        </xdr:cNvPr>
        <xdr:cNvPicPr>
          <a:picLocks noChangeAspect="1"/>
        </xdr:cNvPicPr>
      </xdr:nvPicPr>
      <xdr:blipFill>
        <a:blip xmlns:r="http://schemas.openxmlformats.org/officeDocument/2006/relationships" r:embed="rId1"/>
        <a:stretch>
          <a:fillRect/>
        </a:stretch>
      </xdr:blipFill>
      <xdr:spPr>
        <a:xfrm>
          <a:off x="16189508" y="2015081"/>
          <a:ext cx="531222" cy="495955"/>
        </a:xfrm>
        <a:prstGeom prst="rect">
          <a:avLst/>
        </a:prstGeom>
      </xdr:spPr>
    </xdr:pic>
    <xdr:clientData/>
  </xdr:twoCellAnchor>
  <xdr:twoCellAnchor editAs="oneCell">
    <xdr:from>
      <xdr:col>22</xdr:col>
      <xdr:colOff>124643</xdr:colOff>
      <xdr:row>51</xdr:row>
      <xdr:rowOff>24356</xdr:rowOff>
    </xdr:from>
    <xdr:to>
      <xdr:col>22</xdr:col>
      <xdr:colOff>663485</xdr:colOff>
      <xdr:row>52</xdr:row>
      <xdr:rowOff>247895</xdr:rowOff>
    </xdr:to>
    <xdr:pic>
      <xdr:nvPicPr>
        <xdr:cNvPr id="40" name="Imagen 39">
          <a:extLst>
            <a:ext uri="{FF2B5EF4-FFF2-40B4-BE49-F238E27FC236}">
              <a16:creationId xmlns:a16="http://schemas.microsoft.com/office/drawing/2014/main" id="{75944734-895E-42BA-AB30-F0F58A14FA59}"/>
            </a:ext>
            <a:ext uri="{147F2762-F138-4A5C-976F-8EAC2B608ADB}">
              <a16:predDERef xmlns:a16="http://schemas.microsoft.com/office/drawing/2014/main" pred="{21DA0EB7-CED3-4DE9-BDE5-D5BC02B1A19A}"/>
            </a:ext>
          </a:extLst>
        </xdr:cNvPr>
        <xdr:cNvPicPr>
          <a:picLocks noChangeAspect="1"/>
        </xdr:cNvPicPr>
      </xdr:nvPicPr>
      <xdr:blipFill>
        <a:blip xmlns:r="http://schemas.openxmlformats.org/officeDocument/2006/relationships" r:embed="rId1"/>
        <a:stretch>
          <a:fillRect/>
        </a:stretch>
      </xdr:blipFill>
      <xdr:spPr>
        <a:xfrm>
          <a:off x="17755418" y="2024606"/>
          <a:ext cx="531222" cy="495955"/>
        </a:xfrm>
        <a:prstGeom prst="rect">
          <a:avLst/>
        </a:prstGeom>
      </xdr:spPr>
    </xdr:pic>
    <xdr:clientData/>
  </xdr:twoCellAnchor>
  <xdr:twoCellAnchor editAs="oneCell">
    <xdr:from>
      <xdr:col>23</xdr:col>
      <xdr:colOff>80828</xdr:colOff>
      <xdr:row>51</xdr:row>
      <xdr:rowOff>43406</xdr:rowOff>
    </xdr:from>
    <xdr:to>
      <xdr:col>23</xdr:col>
      <xdr:colOff>612050</xdr:colOff>
      <xdr:row>52</xdr:row>
      <xdr:rowOff>249800</xdr:rowOff>
    </xdr:to>
    <xdr:pic>
      <xdr:nvPicPr>
        <xdr:cNvPr id="41" name="Imagen 40">
          <a:extLst>
            <a:ext uri="{FF2B5EF4-FFF2-40B4-BE49-F238E27FC236}">
              <a16:creationId xmlns:a16="http://schemas.microsoft.com/office/drawing/2014/main" id="{70C4F9FE-2E86-449A-8FC1-BEF41E69520B}"/>
            </a:ext>
            <a:ext uri="{147F2762-F138-4A5C-976F-8EAC2B608ADB}">
              <a16:predDERef xmlns:a16="http://schemas.microsoft.com/office/drawing/2014/main" pred="{75944734-895E-42BA-AB30-F0F58A14FA59}"/>
            </a:ext>
          </a:extLst>
        </xdr:cNvPr>
        <xdr:cNvPicPr>
          <a:picLocks noChangeAspect="1"/>
        </xdr:cNvPicPr>
      </xdr:nvPicPr>
      <xdr:blipFill>
        <a:blip xmlns:r="http://schemas.openxmlformats.org/officeDocument/2006/relationships" r:embed="rId1"/>
        <a:stretch>
          <a:fillRect/>
        </a:stretch>
      </xdr:blipFill>
      <xdr:spPr>
        <a:xfrm>
          <a:off x="18483128" y="2043656"/>
          <a:ext cx="531222" cy="495955"/>
        </a:xfrm>
        <a:prstGeom prst="rect">
          <a:avLst/>
        </a:prstGeom>
      </xdr:spPr>
    </xdr:pic>
    <xdr:clientData/>
  </xdr:twoCellAnchor>
  <xdr:oneCellAnchor>
    <xdr:from>
      <xdr:col>25</xdr:col>
      <xdr:colOff>100150</xdr:colOff>
      <xdr:row>50</xdr:row>
      <xdr:rowOff>168047</xdr:rowOff>
    </xdr:from>
    <xdr:ext cx="531222" cy="504119"/>
    <xdr:pic>
      <xdr:nvPicPr>
        <xdr:cNvPr id="66" name="Imagen 65">
          <a:extLst>
            <a:ext uri="{FF2B5EF4-FFF2-40B4-BE49-F238E27FC236}">
              <a16:creationId xmlns:a16="http://schemas.microsoft.com/office/drawing/2014/main" id="{C77463A7-4AB1-4FC3-8121-81E6E72038C2}"/>
            </a:ext>
            <a:ext uri="{147F2762-F138-4A5C-976F-8EAC2B608ADB}">
              <a16:predDERef xmlns:a16="http://schemas.microsoft.com/office/drawing/2014/main" pred="{F73CBC1E-8E39-4C64-AC64-31C75C92F975}"/>
            </a:ext>
          </a:extLst>
        </xdr:cNvPr>
        <xdr:cNvPicPr>
          <a:picLocks noChangeAspect="1"/>
        </xdr:cNvPicPr>
      </xdr:nvPicPr>
      <xdr:blipFill>
        <a:blip xmlns:r="http://schemas.openxmlformats.org/officeDocument/2006/relationships" r:embed="rId1"/>
        <a:stretch>
          <a:fillRect/>
        </a:stretch>
      </xdr:blipFill>
      <xdr:spPr>
        <a:xfrm>
          <a:off x="3719650" y="7245122"/>
          <a:ext cx="531222" cy="504119"/>
        </a:xfrm>
        <a:prstGeom prst="rect">
          <a:avLst/>
        </a:prstGeom>
      </xdr:spPr>
    </xdr:pic>
    <xdr:clientData/>
  </xdr:oneCellAnchor>
  <xdr:oneCellAnchor>
    <xdr:from>
      <xdr:col>27</xdr:col>
      <xdr:colOff>144237</xdr:colOff>
      <xdr:row>50</xdr:row>
      <xdr:rowOff>130764</xdr:rowOff>
    </xdr:from>
    <xdr:ext cx="531222" cy="506296"/>
    <xdr:pic>
      <xdr:nvPicPr>
        <xdr:cNvPr id="67" name="Imagen 66">
          <a:extLst>
            <a:ext uri="{FF2B5EF4-FFF2-40B4-BE49-F238E27FC236}">
              <a16:creationId xmlns:a16="http://schemas.microsoft.com/office/drawing/2014/main" id="{A30798A3-A581-4F58-961C-6B2995EF47DA}"/>
            </a:ext>
            <a:ext uri="{147F2762-F138-4A5C-976F-8EAC2B608ADB}">
              <a16:predDERef xmlns:a16="http://schemas.microsoft.com/office/drawing/2014/main" pred="{C77463A7-4AB1-4FC3-8121-81E6E72038C2}"/>
            </a:ext>
          </a:extLst>
        </xdr:cNvPr>
        <xdr:cNvPicPr>
          <a:picLocks noChangeAspect="1"/>
        </xdr:cNvPicPr>
      </xdr:nvPicPr>
      <xdr:blipFill>
        <a:blip xmlns:r="http://schemas.openxmlformats.org/officeDocument/2006/relationships" r:embed="rId1"/>
        <a:stretch>
          <a:fillRect/>
        </a:stretch>
      </xdr:blipFill>
      <xdr:spPr>
        <a:xfrm>
          <a:off x="6078312" y="7207839"/>
          <a:ext cx="531222" cy="506296"/>
        </a:xfrm>
        <a:prstGeom prst="rect">
          <a:avLst/>
        </a:prstGeom>
      </xdr:spPr>
    </xdr:pic>
    <xdr:clientData/>
  </xdr:oneCellAnchor>
  <xdr:oneCellAnchor>
    <xdr:from>
      <xdr:col>3</xdr:col>
      <xdr:colOff>158933</xdr:colOff>
      <xdr:row>90</xdr:row>
      <xdr:rowOff>167231</xdr:rowOff>
    </xdr:from>
    <xdr:ext cx="531222" cy="506296"/>
    <xdr:pic>
      <xdr:nvPicPr>
        <xdr:cNvPr id="68" name="Imagen 67">
          <a:extLst>
            <a:ext uri="{FF2B5EF4-FFF2-40B4-BE49-F238E27FC236}">
              <a16:creationId xmlns:a16="http://schemas.microsoft.com/office/drawing/2014/main" id="{EC570E17-14D8-466A-8188-D680EF3266D6}"/>
            </a:ext>
            <a:ext uri="{147F2762-F138-4A5C-976F-8EAC2B608ADB}">
              <a16:predDERef xmlns:a16="http://schemas.microsoft.com/office/drawing/2014/main" pred="{A30798A3-A581-4F58-961C-6B2995EF47DA}"/>
            </a:ext>
          </a:extLst>
        </xdr:cNvPr>
        <xdr:cNvPicPr>
          <a:picLocks noChangeAspect="1"/>
        </xdr:cNvPicPr>
      </xdr:nvPicPr>
      <xdr:blipFill>
        <a:blip xmlns:r="http://schemas.openxmlformats.org/officeDocument/2006/relationships" r:embed="rId1"/>
        <a:stretch>
          <a:fillRect/>
        </a:stretch>
      </xdr:blipFill>
      <xdr:spPr>
        <a:xfrm>
          <a:off x="6727373" y="6956651"/>
          <a:ext cx="531222" cy="506296"/>
        </a:xfrm>
        <a:prstGeom prst="rect">
          <a:avLst/>
        </a:prstGeom>
      </xdr:spPr>
    </xdr:pic>
    <xdr:clientData/>
  </xdr:oneCellAnchor>
  <xdr:oneCellAnchor>
    <xdr:from>
      <xdr:col>4</xdr:col>
      <xdr:colOff>143693</xdr:colOff>
      <xdr:row>90</xdr:row>
      <xdr:rowOff>151991</xdr:rowOff>
    </xdr:from>
    <xdr:ext cx="531222" cy="506296"/>
    <xdr:pic>
      <xdr:nvPicPr>
        <xdr:cNvPr id="69" name="Imagen 68">
          <a:extLst>
            <a:ext uri="{FF2B5EF4-FFF2-40B4-BE49-F238E27FC236}">
              <a16:creationId xmlns:a16="http://schemas.microsoft.com/office/drawing/2014/main" id="{9BC42008-AEC7-476A-B21D-F0F2C23C1786}"/>
            </a:ext>
            <a:ext uri="{147F2762-F138-4A5C-976F-8EAC2B608ADB}">
              <a16:predDERef xmlns:a16="http://schemas.microsoft.com/office/drawing/2014/main" pred="{EC570E17-14D8-466A-8188-D680EF3266D6}"/>
            </a:ext>
          </a:extLst>
        </xdr:cNvPr>
        <xdr:cNvPicPr>
          <a:picLocks noChangeAspect="1"/>
        </xdr:cNvPicPr>
      </xdr:nvPicPr>
      <xdr:blipFill>
        <a:blip xmlns:r="http://schemas.openxmlformats.org/officeDocument/2006/relationships" r:embed="rId1"/>
        <a:stretch>
          <a:fillRect/>
        </a:stretch>
      </xdr:blipFill>
      <xdr:spPr>
        <a:xfrm>
          <a:off x="7496993" y="6941411"/>
          <a:ext cx="531222" cy="506296"/>
        </a:xfrm>
        <a:prstGeom prst="rect">
          <a:avLst/>
        </a:prstGeom>
      </xdr:spPr>
    </xdr:pic>
    <xdr:clientData/>
  </xdr:oneCellAnchor>
  <xdr:oneCellAnchor>
    <xdr:from>
      <xdr:col>5</xdr:col>
      <xdr:colOff>143693</xdr:colOff>
      <xdr:row>90</xdr:row>
      <xdr:rowOff>167231</xdr:rowOff>
    </xdr:from>
    <xdr:ext cx="531222" cy="506296"/>
    <xdr:pic>
      <xdr:nvPicPr>
        <xdr:cNvPr id="70" name="Imagen 69">
          <a:extLst>
            <a:ext uri="{FF2B5EF4-FFF2-40B4-BE49-F238E27FC236}">
              <a16:creationId xmlns:a16="http://schemas.microsoft.com/office/drawing/2014/main" id="{57855848-6EE0-4CEE-8B21-5134998170F0}"/>
            </a:ext>
            <a:ext uri="{147F2762-F138-4A5C-976F-8EAC2B608ADB}">
              <a16:predDERef xmlns:a16="http://schemas.microsoft.com/office/drawing/2014/main" pred="{9BC42008-AEC7-476A-B21D-F0F2C23C1786}"/>
            </a:ext>
          </a:extLst>
        </xdr:cNvPr>
        <xdr:cNvPicPr>
          <a:picLocks noChangeAspect="1"/>
        </xdr:cNvPicPr>
      </xdr:nvPicPr>
      <xdr:blipFill>
        <a:blip xmlns:r="http://schemas.openxmlformats.org/officeDocument/2006/relationships" r:embed="rId1"/>
        <a:stretch>
          <a:fillRect/>
        </a:stretch>
      </xdr:blipFill>
      <xdr:spPr>
        <a:xfrm>
          <a:off x="8426633" y="6956651"/>
          <a:ext cx="531222" cy="506296"/>
        </a:xfrm>
        <a:prstGeom prst="rect">
          <a:avLst/>
        </a:prstGeom>
      </xdr:spPr>
    </xdr:pic>
    <xdr:clientData/>
  </xdr:oneCellAnchor>
  <xdr:oneCellAnchor>
    <xdr:from>
      <xdr:col>6</xdr:col>
      <xdr:colOff>128453</xdr:colOff>
      <xdr:row>90</xdr:row>
      <xdr:rowOff>167231</xdr:rowOff>
    </xdr:from>
    <xdr:ext cx="531222" cy="506296"/>
    <xdr:pic>
      <xdr:nvPicPr>
        <xdr:cNvPr id="71" name="Imagen 70">
          <a:extLst>
            <a:ext uri="{FF2B5EF4-FFF2-40B4-BE49-F238E27FC236}">
              <a16:creationId xmlns:a16="http://schemas.microsoft.com/office/drawing/2014/main" id="{180D1660-B8CF-40E9-A332-DDCF69D08BC2}"/>
            </a:ext>
            <a:ext uri="{147F2762-F138-4A5C-976F-8EAC2B608ADB}">
              <a16:predDERef xmlns:a16="http://schemas.microsoft.com/office/drawing/2014/main" pred="{57855848-6EE0-4CEE-8B21-5134998170F0}"/>
            </a:ext>
          </a:extLst>
        </xdr:cNvPr>
        <xdr:cNvPicPr>
          <a:picLocks noChangeAspect="1"/>
        </xdr:cNvPicPr>
      </xdr:nvPicPr>
      <xdr:blipFill>
        <a:blip xmlns:r="http://schemas.openxmlformats.org/officeDocument/2006/relationships" r:embed="rId1"/>
        <a:stretch>
          <a:fillRect/>
        </a:stretch>
      </xdr:blipFill>
      <xdr:spPr>
        <a:xfrm>
          <a:off x="9203873" y="6956651"/>
          <a:ext cx="531222" cy="506296"/>
        </a:xfrm>
        <a:prstGeom prst="rect">
          <a:avLst/>
        </a:prstGeom>
      </xdr:spPr>
    </xdr:pic>
    <xdr:clientData/>
  </xdr:oneCellAnchor>
  <xdr:oneCellAnchor>
    <xdr:from>
      <xdr:col>9</xdr:col>
      <xdr:colOff>107498</xdr:colOff>
      <xdr:row>90</xdr:row>
      <xdr:rowOff>161516</xdr:rowOff>
    </xdr:from>
    <xdr:ext cx="531222" cy="506296"/>
    <xdr:pic>
      <xdr:nvPicPr>
        <xdr:cNvPr id="72" name="Imagen 71">
          <a:extLst>
            <a:ext uri="{FF2B5EF4-FFF2-40B4-BE49-F238E27FC236}">
              <a16:creationId xmlns:a16="http://schemas.microsoft.com/office/drawing/2014/main" id="{3474B0C9-49E6-438E-A7FA-DF886CBFF69C}"/>
            </a:ext>
            <a:ext uri="{147F2762-F138-4A5C-976F-8EAC2B608ADB}">
              <a16:predDERef xmlns:a16="http://schemas.microsoft.com/office/drawing/2014/main" pred="{180D1660-B8CF-40E9-A332-DDCF69D08BC2}"/>
            </a:ext>
          </a:extLst>
        </xdr:cNvPr>
        <xdr:cNvPicPr>
          <a:picLocks noChangeAspect="1"/>
        </xdr:cNvPicPr>
      </xdr:nvPicPr>
      <xdr:blipFill>
        <a:blip xmlns:r="http://schemas.openxmlformats.org/officeDocument/2006/relationships" r:embed="rId1"/>
        <a:stretch>
          <a:fillRect/>
        </a:stretch>
      </xdr:blipFill>
      <xdr:spPr>
        <a:xfrm>
          <a:off x="11566073" y="7238591"/>
          <a:ext cx="531222" cy="506296"/>
        </a:xfrm>
        <a:prstGeom prst="rect">
          <a:avLst/>
        </a:prstGeom>
      </xdr:spPr>
    </xdr:pic>
    <xdr:clientData/>
  </xdr:oneCellAnchor>
  <xdr:oneCellAnchor>
    <xdr:from>
      <xdr:col>15</xdr:col>
      <xdr:colOff>128997</xdr:colOff>
      <xdr:row>90</xdr:row>
      <xdr:rowOff>167231</xdr:rowOff>
    </xdr:from>
    <xdr:ext cx="531222" cy="504119"/>
    <xdr:pic>
      <xdr:nvPicPr>
        <xdr:cNvPr id="73" name="Imagen 72">
          <a:extLst>
            <a:ext uri="{FF2B5EF4-FFF2-40B4-BE49-F238E27FC236}">
              <a16:creationId xmlns:a16="http://schemas.microsoft.com/office/drawing/2014/main" id="{4E398066-4200-4FC9-8292-4B0BA634DF8C}"/>
            </a:ext>
            <a:ext uri="{147F2762-F138-4A5C-976F-8EAC2B608ADB}">
              <a16:predDERef xmlns:a16="http://schemas.microsoft.com/office/drawing/2014/main" pred="{3474B0C9-49E6-438E-A7FA-DF886CBFF69C}"/>
            </a:ext>
          </a:extLst>
        </xdr:cNvPr>
        <xdr:cNvPicPr>
          <a:picLocks noChangeAspect="1"/>
        </xdr:cNvPicPr>
      </xdr:nvPicPr>
      <xdr:blipFill>
        <a:blip xmlns:r="http://schemas.openxmlformats.org/officeDocument/2006/relationships" r:embed="rId1"/>
        <a:stretch>
          <a:fillRect/>
        </a:stretch>
      </xdr:blipFill>
      <xdr:spPr>
        <a:xfrm>
          <a:off x="16216722" y="7244306"/>
          <a:ext cx="531222" cy="504119"/>
        </a:xfrm>
        <a:prstGeom prst="rect">
          <a:avLst/>
        </a:prstGeom>
      </xdr:spPr>
    </xdr:pic>
    <xdr:clientData/>
  </xdr:oneCellAnchor>
  <xdr:oneCellAnchor>
    <xdr:from>
      <xdr:col>16</xdr:col>
      <xdr:colOff>143694</xdr:colOff>
      <xdr:row>90</xdr:row>
      <xdr:rowOff>167231</xdr:rowOff>
    </xdr:from>
    <xdr:ext cx="531222" cy="504119"/>
    <xdr:pic>
      <xdr:nvPicPr>
        <xdr:cNvPr id="74" name="Imagen 73">
          <a:extLst>
            <a:ext uri="{FF2B5EF4-FFF2-40B4-BE49-F238E27FC236}">
              <a16:creationId xmlns:a16="http://schemas.microsoft.com/office/drawing/2014/main" id="{0F1DE148-0098-445A-BFB1-8480A18E7E98}"/>
            </a:ext>
            <a:ext uri="{147F2762-F138-4A5C-976F-8EAC2B608ADB}">
              <a16:predDERef xmlns:a16="http://schemas.microsoft.com/office/drawing/2014/main" pred="{4E398066-4200-4FC9-8292-4B0BA634DF8C}"/>
            </a:ext>
          </a:extLst>
        </xdr:cNvPr>
        <xdr:cNvPicPr>
          <a:picLocks noChangeAspect="1"/>
        </xdr:cNvPicPr>
      </xdr:nvPicPr>
      <xdr:blipFill>
        <a:blip xmlns:r="http://schemas.openxmlformats.org/officeDocument/2006/relationships" r:embed="rId1"/>
        <a:stretch>
          <a:fillRect/>
        </a:stretch>
      </xdr:blipFill>
      <xdr:spPr>
        <a:xfrm>
          <a:off x="17143914" y="6956651"/>
          <a:ext cx="531222" cy="504119"/>
        </a:xfrm>
        <a:prstGeom prst="rect">
          <a:avLst/>
        </a:prstGeom>
      </xdr:spPr>
    </xdr:pic>
    <xdr:clientData/>
  </xdr:oneCellAnchor>
  <xdr:oneCellAnchor>
    <xdr:from>
      <xdr:col>18</xdr:col>
      <xdr:colOff>128453</xdr:colOff>
      <xdr:row>90</xdr:row>
      <xdr:rowOff>157706</xdr:rowOff>
    </xdr:from>
    <xdr:ext cx="531222" cy="504119"/>
    <xdr:pic>
      <xdr:nvPicPr>
        <xdr:cNvPr id="75" name="Imagen 74">
          <a:extLst>
            <a:ext uri="{FF2B5EF4-FFF2-40B4-BE49-F238E27FC236}">
              <a16:creationId xmlns:a16="http://schemas.microsoft.com/office/drawing/2014/main" id="{86308E38-8810-43D6-9A57-E857B6BA6254}"/>
            </a:ext>
            <a:ext uri="{147F2762-F138-4A5C-976F-8EAC2B608ADB}">
              <a16:predDERef xmlns:a16="http://schemas.microsoft.com/office/drawing/2014/main" pred="{0F1DE148-0098-445A-BFB1-8480A18E7E98}"/>
            </a:ext>
          </a:extLst>
        </xdr:cNvPr>
        <xdr:cNvPicPr>
          <a:picLocks noChangeAspect="1"/>
        </xdr:cNvPicPr>
      </xdr:nvPicPr>
      <xdr:blipFill>
        <a:blip xmlns:r="http://schemas.openxmlformats.org/officeDocument/2006/relationships" r:embed="rId1"/>
        <a:stretch>
          <a:fillRect/>
        </a:stretch>
      </xdr:blipFill>
      <xdr:spPr>
        <a:xfrm>
          <a:off x="18530753" y="7577681"/>
          <a:ext cx="531222" cy="504119"/>
        </a:xfrm>
        <a:prstGeom prst="rect">
          <a:avLst/>
        </a:prstGeom>
      </xdr:spPr>
    </xdr:pic>
    <xdr:clientData/>
  </xdr:oneCellAnchor>
  <xdr:oneCellAnchor>
    <xdr:from>
      <xdr:col>26</xdr:col>
      <xdr:colOff>154578</xdr:colOff>
      <xdr:row>50</xdr:row>
      <xdr:rowOff>180293</xdr:rowOff>
    </xdr:from>
    <xdr:ext cx="531222" cy="504119"/>
    <xdr:pic>
      <xdr:nvPicPr>
        <xdr:cNvPr id="78" name="Imagen 77">
          <a:extLst>
            <a:ext uri="{FF2B5EF4-FFF2-40B4-BE49-F238E27FC236}">
              <a16:creationId xmlns:a16="http://schemas.microsoft.com/office/drawing/2014/main" id="{E9CF7DCE-7AAB-4C8D-86D8-5DD5F05B8DB2}"/>
            </a:ext>
            <a:ext uri="{147F2762-F138-4A5C-976F-8EAC2B608ADB}">
              <a16:predDERef xmlns:a16="http://schemas.microsoft.com/office/drawing/2014/main" pred="{86308E38-8810-43D6-9A57-E857B6BA6254}"/>
            </a:ext>
          </a:extLst>
        </xdr:cNvPr>
        <xdr:cNvPicPr>
          <a:picLocks noChangeAspect="1"/>
        </xdr:cNvPicPr>
      </xdr:nvPicPr>
      <xdr:blipFill>
        <a:blip xmlns:r="http://schemas.openxmlformats.org/officeDocument/2006/relationships" r:embed="rId1"/>
        <a:stretch>
          <a:fillRect/>
        </a:stretch>
      </xdr:blipFill>
      <xdr:spPr>
        <a:xfrm>
          <a:off x="4345578" y="6969713"/>
          <a:ext cx="531222" cy="504119"/>
        </a:xfrm>
        <a:prstGeom prst="rect">
          <a:avLst/>
        </a:prstGeom>
      </xdr:spPr>
    </xdr:pic>
    <xdr:clientData/>
  </xdr:oneCellAnchor>
  <xdr:oneCellAnchor>
    <xdr:from>
      <xdr:col>19</xdr:col>
      <xdr:colOff>198121</xdr:colOff>
      <xdr:row>90</xdr:row>
      <xdr:rowOff>180294</xdr:rowOff>
    </xdr:from>
    <xdr:ext cx="531222" cy="504119"/>
    <xdr:pic>
      <xdr:nvPicPr>
        <xdr:cNvPr id="107" name="Imagen 106">
          <a:extLst>
            <a:ext uri="{FF2B5EF4-FFF2-40B4-BE49-F238E27FC236}">
              <a16:creationId xmlns:a16="http://schemas.microsoft.com/office/drawing/2014/main" id="{2BE92982-438D-41CE-B41F-2C2675CA3E71}"/>
            </a:ext>
            <a:ext uri="{147F2762-F138-4A5C-976F-8EAC2B608ADB}">
              <a16:predDERef xmlns:a16="http://schemas.microsoft.com/office/drawing/2014/main" pred="{8DCD9F80-F2B5-47E6-BEFC-09809EF880C1}"/>
            </a:ext>
          </a:extLst>
        </xdr:cNvPr>
        <xdr:cNvPicPr>
          <a:picLocks noChangeAspect="1"/>
        </xdr:cNvPicPr>
      </xdr:nvPicPr>
      <xdr:blipFill>
        <a:blip xmlns:r="http://schemas.openxmlformats.org/officeDocument/2006/relationships" r:embed="rId1"/>
        <a:stretch>
          <a:fillRect/>
        </a:stretch>
      </xdr:blipFill>
      <xdr:spPr>
        <a:xfrm>
          <a:off x="2674621" y="11876994"/>
          <a:ext cx="531222" cy="504119"/>
        </a:xfrm>
        <a:prstGeom prst="rect">
          <a:avLst/>
        </a:prstGeom>
      </xdr:spPr>
    </xdr:pic>
    <xdr:clientData/>
  </xdr:oneCellAnchor>
  <xdr:oneCellAnchor>
    <xdr:from>
      <xdr:col>7</xdr:col>
      <xdr:colOff>123529</xdr:colOff>
      <xdr:row>130</xdr:row>
      <xdr:rowOff>168047</xdr:rowOff>
    </xdr:from>
    <xdr:ext cx="531222" cy="504119"/>
    <xdr:pic>
      <xdr:nvPicPr>
        <xdr:cNvPr id="108" name="Imagen 107">
          <a:extLst>
            <a:ext uri="{FF2B5EF4-FFF2-40B4-BE49-F238E27FC236}">
              <a16:creationId xmlns:a16="http://schemas.microsoft.com/office/drawing/2014/main" id="{B4B5272B-A513-485B-9C1B-DD9DFB6C284D}"/>
            </a:ext>
            <a:ext uri="{147F2762-F138-4A5C-976F-8EAC2B608ADB}">
              <a16:predDERef xmlns:a16="http://schemas.microsoft.com/office/drawing/2014/main" pred="{2BE92982-438D-41CE-B41F-2C2675CA3E71}"/>
            </a:ext>
          </a:extLst>
        </xdr:cNvPr>
        <xdr:cNvPicPr>
          <a:picLocks noChangeAspect="1"/>
        </xdr:cNvPicPr>
      </xdr:nvPicPr>
      <xdr:blipFill>
        <a:blip xmlns:r="http://schemas.openxmlformats.org/officeDocument/2006/relationships" r:embed="rId1"/>
        <a:stretch>
          <a:fillRect/>
        </a:stretch>
      </xdr:blipFill>
      <xdr:spPr>
        <a:xfrm>
          <a:off x="9991429" y="11864747"/>
          <a:ext cx="531222" cy="504119"/>
        </a:xfrm>
        <a:prstGeom prst="rect">
          <a:avLst/>
        </a:prstGeom>
      </xdr:spPr>
    </xdr:pic>
    <xdr:clientData/>
  </xdr:oneCellAnchor>
  <xdr:oneCellAnchor>
    <xdr:from>
      <xdr:col>3</xdr:col>
      <xdr:colOff>92258</xdr:colOff>
      <xdr:row>130</xdr:row>
      <xdr:rowOff>167231</xdr:rowOff>
    </xdr:from>
    <xdr:ext cx="531222" cy="506296"/>
    <xdr:pic>
      <xdr:nvPicPr>
        <xdr:cNvPr id="109" name="Imagen 108">
          <a:extLst>
            <a:ext uri="{FF2B5EF4-FFF2-40B4-BE49-F238E27FC236}">
              <a16:creationId xmlns:a16="http://schemas.microsoft.com/office/drawing/2014/main" id="{085C9EB8-3C72-4CC3-82BC-E53F26488B3D}"/>
            </a:ext>
            <a:ext uri="{147F2762-F138-4A5C-976F-8EAC2B608ADB}">
              <a16:predDERef xmlns:a16="http://schemas.microsoft.com/office/drawing/2014/main" pred="{B4B5272B-A513-485B-9C1B-DD9DFB6C284D}"/>
            </a:ext>
          </a:extLst>
        </xdr:cNvPr>
        <xdr:cNvPicPr>
          <a:picLocks noChangeAspect="1"/>
        </xdr:cNvPicPr>
      </xdr:nvPicPr>
      <xdr:blipFill>
        <a:blip xmlns:r="http://schemas.openxmlformats.org/officeDocument/2006/relationships" r:embed="rId1"/>
        <a:stretch>
          <a:fillRect/>
        </a:stretch>
      </xdr:blipFill>
      <xdr:spPr>
        <a:xfrm>
          <a:off x="6797858" y="12464006"/>
          <a:ext cx="531222" cy="506296"/>
        </a:xfrm>
        <a:prstGeom prst="rect">
          <a:avLst/>
        </a:prstGeom>
      </xdr:spPr>
    </xdr:pic>
    <xdr:clientData/>
  </xdr:oneCellAnchor>
  <xdr:oneCellAnchor>
    <xdr:from>
      <xdr:col>4</xdr:col>
      <xdr:colOff>181793</xdr:colOff>
      <xdr:row>131</xdr:row>
      <xdr:rowOff>9116</xdr:rowOff>
    </xdr:from>
    <xdr:ext cx="531222" cy="506296"/>
    <xdr:pic>
      <xdr:nvPicPr>
        <xdr:cNvPr id="110" name="Imagen 109">
          <a:extLst>
            <a:ext uri="{FF2B5EF4-FFF2-40B4-BE49-F238E27FC236}">
              <a16:creationId xmlns:a16="http://schemas.microsoft.com/office/drawing/2014/main" id="{5374617B-AF1A-4F20-AD40-8AA3E3401D25}"/>
            </a:ext>
            <a:ext uri="{147F2762-F138-4A5C-976F-8EAC2B608ADB}">
              <a16:predDERef xmlns:a16="http://schemas.microsoft.com/office/drawing/2014/main" pred="{085C9EB8-3C72-4CC3-82BC-E53F26488B3D}"/>
            </a:ext>
          </a:extLst>
        </xdr:cNvPr>
        <xdr:cNvPicPr>
          <a:picLocks noChangeAspect="1"/>
        </xdr:cNvPicPr>
      </xdr:nvPicPr>
      <xdr:blipFill>
        <a:blip xmlns:r="http://schemas.openxmlformats.org/officeDocument/2006/relationships" r:embed="rId1"/>
        <a:stretch>
          <a:fillRect/>
        </a:stretch>
      </xdr:blipFill>
      <xdr:spPr>
        <a:xfrm>
          <a:off x="7649393" y="12486866"/>
          <a:ext cx="531222" cy="506296"/>
        </a:xfrm>
        <a:prstGeom prst="rect">
          <a:avLst/>
        </a:prstGeom>
      </xdr:spPr>
    </xdr:pic>
    <xdr:clientData/>
  </xdr:oneCellAnchor>
  <xdr:oneCellAnchor>
    <xdr:from>
      <xdr:col>5</xdr:col>
      <xdr:colOff>143693</xdr:colOff>
      <xdr:row>130</xdr:row>
      <xdr:rowOff>167231</xdr:rowOff>
    </xdr:from>
    <xdr:ext cx="531222" cy="506296"/>
    <xdr:pic>
      <xdr:nvPicPr>
        <xdr:cNvPr id="111" name="Imagen 110">
          <a:extLst>
            <a:ext uri="{FF2B5EF4-FFF2-40B4-BE49-F238E27FC236}">
              <a16:creationId xmlns:a16="http://schemas.microsoft.com/office/drawing/2014/main" id="{E3BA5516-C855-4098-B44D-6BDE2651658A}"/>
            </a:ext>
            <a:ext uri="{147F2762-F138-4A5C-976F-8EAC2B608ADB}">
              <a16:predDERef xmlns:a16="http://schemas.microsoft.com/office/drawing/2014/main" pred="{5374617B-AF1A-4F20-AD40-8AA3E3401D25}"/>
            </a:ext>
          </a:extLst>
        </xdr:cNvPr>
        <xdr:cNvPicPr>
          <a:picLocks noChangeAspect="1"/>
        </xdr:cNvPicPr>
      </xdr:nvPicPr>
      <xdr:blipFill>
        <a:blip xmlns:r="http://schemas.openxmlformats.org/officeDocument/2006/relationships" r:embed="rId1"/>
        <a:stretch>
          <a:fillRect/>
        </a:stretch>
      </xdr:blipFill>
      <xdr:spPr>
        <a:xfrm>
          <a:off x="8426633" y="11863931"/>
          <a:ext cx="531222" cy="506296"/>
        </a:xfrm>
        <a:prstGeom prst="rect">
          <a:avLst/>
        </a:prstGeom>
      </xdr:spPr>
    </xdr:pic>
    <xdr:clientData/>
  </xdr:oneCellAnchor>
  <xdr:oneCellAnchor>
    <xdr:from>
      <xdr:col>6</xdr:col>
      <xdr:colOff>128453</xdr:colOff>
      <xdr:row>130</xdr:row>
      <xdr:rowOff>167231</xdr:rowOff>
    </xdr:from>
    <xdr:ext cx="531222" cy="506296"/>
    <xdr:pic>
      <xdr:nvPicPr>
        <xdr:cNvPr id="112" name="Imagen 111">
          <a:extLst>
            <a:ext uri="{FF2B5EF4-FFF2-40B4-BE49-F238E27FC236}">
              <a16:creationId xmlns:a16="http://schemas.microsoft.com/office/drawing/2014/main" id="{4701A360-A8B0-4FBB-B283-7EC40F633828}"/>
            </a:ext>
            <a:ext uri="{147F2762-F138-4A5C-976F-8EAC2B608ADB}">
              <a16:predDERef xmlns:a16="http://schemas.microsoft.com/office/drawing/2014/main" pred="{E3BA5516-C855-4098-B44D-6BDE2651658A}"/>
            </a:ext>
          </a:extLst>
        </xdr:cNvPr>
        <xdr:cNvPicPr>
          <a:picLocks noChangeAspect="1"/>
        </xdr:cNvPicPr>
      </xdr:nvPicPr>
      <xdr:blipFill>
        <a:blip xmlns:r="http://schemas.openxmlformats.org/officeDocument/2006/relationships" r:embed="rId1"/>
        <a:stretch>
          <a:fillRect/>
        </a:stretch>
      </xdr:blipFill>
      <xdr:spPr>
        <a:xfrm>
          <a:off x="9203873" y="11863931"/>
          <a:ext cx="531222" cy="506296"/>
        </a:xfrm>
        <a:prstGeom prst="rect">
          <a:avLst/>
        </a:prstGeom>
      </xdr:spPr>
    </xdr:pic>
    <xdr:clientData/>
  </xdr:oneCellAnchor>
  <xdr:oneCellAnchor>
    <xdr:from>
      <xdr:col>8</xdr:col>
      <xdr:colOff>146464</xdr:colOff>
      <xdr:row>131</xdr:row>
      <xdr:rowOff>13445</xdr:rowOff>
    </xdr:from>
    <xdr:ext cx="531222" cy="506296"/>
    <xdr:pic>
      <xdr:nvPicPr>
        <xdr:cNvPr id="113" name="Imagen 112">
          <a:extLst>
            <a:ext uri="{FF2B5EF4-FFF2-40B4-BE49-F238E27FC236}">
              <a16:creationId xmlns:a16="http://schemas.microsoft.com/office/drawing/2014/main" id="{37F95FE1-F908-4919-884A-EA990F968EA6}"/>
            </a:ext>
            <a:ext uri="{147F2762-F138-4A5C-976F-8EAC2B608ADB}">
              <a16:predDERef xmlns:a16="http://schemas.microsoft.com/office/drawing/2014/main" pred="{4701A360-A8B0-4FBB-B283-7EC40F633828}"/>
            </a:ext>
          </a:extLst>
        </xdr:cNvPr>
        <xdr:cNvPicPr>
          <a:picLocks noChangeAspect="1"/>
        </xdr:cNvPicPr>
      </xdr:nvPicPr>
      <xdr:blipFill>
        <a:blip xmlns:r="http://schemas.openxmlformats.org/officeDocument/2006/relationships" r:embed="rId1"/>
        <a:stretch>
          <a:fillRect/>
        </a:stretch>
      </xdr:blipFill>
      <xdr:spPr>
        <a:xfrm>
          <a:off x="10806844" y="11893025"/>
          <a:ext cx="531222" cy="506296"/>
        </a:xfrm>
        <a:prstGeom prst="rect">
          <a:avLst/>
        </a:prstGeom>
      </xdr:spPr>
    </xdr:pic>
    <xdr:clientData/>
  </xdr:oneCellAnchor>
  <xdr:oneCellAnchor>
    <xdr:from>
      <xdr:col>15</xdr:col>
      <xdr:colOff>148047</xdr:colOff>
      <xdr:row>130</xdr:row>
      <xdr:rowOff>167231</xdr:rowOff>
    </xdr:from>
    <xdr:ext cx="531222" cy="504119"/>
    <xdr:pic>
      <xdr:nvPicPr>
        <xdr:cNvPr id="114" name="Imagen 113">
          <a:extLst>
            <a:ext uri="{FF2B5EF4-FFF2-40B4-BE49-F238E27FC236}">
              <a16:creationId xmlns:a16="http://schemas.microsoft.com/office/drawing/2014/main" id="{02675061-2E4D-41B3-ADDC-B212DB0B5DCC}"/>
            </a:ext>
            <a:ext uri="{147F2762-F138-4A5C-976F-8EAC2B608ADB}">
              <a16:predDERef xmlns:a16="http://schemas.microsoft.com/office/drawing/2014/main" pred="{37F95FE1-F908-4919-884A-EA990F968EA6}"/>
            </a:ext>
          </a:extLst>
        </xdr:cNvPr>
        <xdr:cNvPicPr>
          <a:picLocks noChangeAspect="1"/>
        </xdr:cNvPicPr>
      </xdr:nvPicPr>
      <xdr:blipFill>
        <a:blip xmlns:r="http://schemas.openxmlformats.org/officeDocument/2006/relationships" r:embed="rId1"/>
        <a:stretch>
          <a:fillRect/>
        </a:stretch>
      </xdr:blipFill>
      <xdr:spPr>
        <a:xfrm>
          <a:off x="16235772" y="12464006"/>
          <a:ext cx="531222" cy="504119"/>
        </a:xfrm>
        <a:prstGeom prst="rect">
          <a:avLst/>
        </a:prstGeom>
      </xdr:spPr>
    </xdr:pic>
    <xdr:clientData/>
  </xdr:oneCellAnchor>
  <xdr:oneCellAnchor>
    <xdr:from>
      <xdr:col>16</xdr:col>
      <xdr:colOff>96069</xdr:colOff>
      <xdr:row>130</xdr:row>
      <xdr:rowOff>167231</xdr:rowOff>
    </xdr:from>
    <xdr:ext cx="531222" cy="504119"/>
    <xdr:pic>
      <xdr:nvPicPr>
        <xdr:cNvPr id="115" name="Imagen 114">
          <a:extLst>
            <a:ext uri="{FF2B5EF4-FFF2-40B4-BE49-F238E27FC236}">
              <a16:creationId xmlns:a16="http://schemas.microsoft.com/office/drawing/2014/main" id="{A2D45498-898D-4B1F-AF82-488370E5C233}"/>
            </a:ext>
            <a:ext uri="{147F2762-F138-4A5C-976F-8EAC2B608ADB}">
              <a16:predDERef xmlns:a16="http://schemas.microsoft.com/office/drawing/2014/main" pred="{02675061-2E4D-41B3-ADDC-B212DB0B5DCC}"/>
            </a:ext>
          </a:extLst>
        </xdr:cNvPr>
        <xdr:cNvPicPr>
          <a:picLocks noChangeAspect="1"/>
        </xdr:cNvPicPr>
      </xdr:nvPicPr>
      <xdr:blipFill>
        <a:blip xmlns:r="http://schemas.openxmlformats.org/officeDocument/2006/relationships" r:embed="rId1"/>
        <a:stretch>
          <a:fillRect/>
        </a:stretch>
      </xdr:blipFill>
      <xdr:spPr>
        <a:xfrm>
          <a:off x="16955319" y="12464006"/>
          <a:ext cx="531222" cy="504119"/>
        </a:xfrm>
        <a:prstGeom prst="rect">
          <a:avLst/>
        </a:prstGeom>
      </xdr:spPr>
    </xdr:pic>
    <xdr:clientData/>
  </xdr:oneCellAnchor>
  <xdr:oneCellAnchor>
    <xdr:from>
      <xdr:col>18</xdr:col>
      <xdr:colOff>128453</xdr:colOff>
      <xdr:row>130</xdr:row>
      <xdr:rowOff>157706</xdr:rowOff>
    </xdr:from>
    <xdr:ext cx="531222" cy="504119"/>
    <xdr:pic>
      <xdr:nvPicPr>
        <xdr:cNvPr id="116" name="Imagen 115">
          <a:extLst>
            <a:ext uri="{FF2B5EF4-FFF2-40B4-BE49-F238E27FC236}">
              <a16:creationId xmlns:a16="http://schemas.microsoft.com/office/drawing/2014/main" id="{1F45674E-94DC-4F34-8891-02CFAE3AAF48}"/>
            </a:ext>
            <a:ext uri="{147F2762-F138-4A5C-976F-8EAC2B608ADB}">
              <a16:predDERef xmlns:a16="http://schemas.microsoft.com/office/drawing/2014/main" pred="{A2D45498-898D-4B1F-AF82-488370E5C233}"/>
            </a:ext>
          </a:extLst>
        </xdr:cNvPr>
        <xdr:cNvPicPr>
          <a:picLocks noChangeAspect="1"/>
        </xdr:cNvPicPr>
      </xdr:nvPicPr>
      <xdr:blipFill>
        <a:blip xmlns:r="http://schemas.openxmlformats.org/officeDocument/2006/relationships" r:embed="rId1"/>
        <a:stretch>
          <a:fillRect/>
        </a:stretch>
      </xdr:blipFill>
      <xdr:spPr>
        <a:xfrm>
          <a:off x="18530753" y="13045031"/>
          <a:ext cx="531222" cy="504119"/>
        </a:xfrm>
        <a:prstGeom prst="rect">
          <a:avLst/>
        </a:prstGeom>
      </xdr:spPr>
    </xdr:pic>
    <xdr:clientData/>
  </xdr:oneCellAnchor>
  <xdr:oneCellAnchor>
    <xdr:from>
      <xdr:col>21</xdr:col>
      <xdr:colOff>154578</xdr:colOff>
      <xdr:row>90</xdr:row>
      <xdr:rowOff>180293</xdr:rowOff>
    </xdr:from>
    <xdr:ext cx="531222" cy="504119"/>
    <xdr:pic>
      <xdr:nvPicPr>
        <xdr:cNvPr id="118" name="Imagen 117">
          <a:extLst>
            <a:ext uri="{FF2B5EF4-FFF2-40B4-BE49-F238E27FC236}">
              <a16:creationId xmlns:a16="http://schemas.microsoft.com/office/drawing/2014/main" id="{14CBB953-446D-4203-BF43-3737F184680B}"/>
            </a:ext>
            <a:ext uri="{147F2762-F138-4A5C-976F-8EAC2B608ADB}">
              <a16:predDERef xmlns:a16="http://schemas.microsoft.com/office/drawing/2014/main" pred="{1F45674E-94DC-4F34-8891-02CFAE3AAF48}"/>
            </a:ext>
          </a:extLst>
        </xdr:cNvPr>
        <xdr:cNvPicPr>
          <a:picLocks noChangeAspect="1"/>
        </xdr:cNvPicPr>
      </xdr:nvPicPr>
      <xdr:blipFill>
        <a:blip xmlns:r="http://schemas.openxmlformats.org/officeDocument/2006/relationships" r:embed="rId1"/>
        <a:stretch>
          <a:fillRect/>
        </a:stretch>
      </xdr:blipFill>
      <xdr:spPr>
        <a:xfrm>
          <a:off x="4345578" y="11876993"/>
          <a:ext cx="531222" cy="504119"/>
        </a:xfrm>
        <a:prstGeom prst="rect">
          <a:avLst/>
        </a:prstGeom>
      </xdr:spPr>
    </xdr:pic>
    <xdr:clientData/>
  </xdr:oneCellAnchor>
  <xdr:oneCellAnchor>
    <xdr:from>
      <xdr:col>22</xdr:col>
      <xdr:colOff>119199</xdr:colOff>
      <xdr:row>90</xdr:row>
      <xdr:rowOff>178932</xdr:rowOff>
    </xdr:from>
    <xdr:ext cx="531222" cy="504119"/>
    <xdr:pic>
      <xdr:nvPicPr>
        <xdr:cNvPr id="119" name="Imagen 118">
          <a:extLst>
            <a:ext uri="{FF2B5EF4-FFF2-40B4-BE49-F238E27FC236}">
              <a16:creationId xmlns:a16="http://schemas.microsoft.com/office/drawing/2014/main" id="{9DA7058B-3175-4EBC-A907-1F488851C16B}"/>
            </a:ext>
            <a:ext uri="{147F2762-F138-4A5C-976F-8EAC2B608ADB}">
              <a16:predDERef xmlns:a16="http://schemas.microsoft.com/office/drawing/2014/main" pred="{14CBB953-446D-4203-BF43-3737F184680B}"/>
            </a:ext>
          </a:extLst>
        </xdr:cNvPr>
        <xdr:cNvPicPr>
          <a:picLocks noChangeAspect="1"/>
        </xdr:cNvPicPr>
      </xdr:nvPicPr>
      <xdr:blipFill>
        <a:blip xmlns:r="http://schemas.openxmlformats.org/officeDocument/2006/relationships" r:embed="rId1"/>
        <a:stretch>
          <a:fillRect/>
        </a:stretch>
      </xdr:blipFill>
      <xdr:spPr>
        <a:xfrm>
          <a:off x="5281749" y="12475707"/>
          <a:ext cx="531222" cy="504119"/>
        </a:xfrm>
        <a:prstGeom prst="rect">
          <a:avLst/>
        </a:prstGeom>
      </xdr:spPr>
    </xdr:pic>
    <xdr:clientData/>
  </xdr:oneCellAnchor>
  <xdr:oneCellAnchor>
    <xdr:from>
      <xdr:col>9</xdr:col>
      <xdr:colOff>107076</xdr:colOff>
      <xdr:row>130</xdr:row>
      <xdr:rowOff>172376</xdr:rowOff>
    </xdr:from>
    <xdr:ext cx="531222" cy="504119"/>
    <xdr:pic>
      <xdr:nvPicPr>
        <xdr:cNvPr id="234" name="Imagen 233">
          <a:extLst>
            <a:ext uri="{FF2B5EF4-FFF2-40B4-BE49-F238E27FC236}">
              <a16:creationId xmlns:a16="http://schemas.microsoft.com/office/drawing/2014/main" id="{82B5A2C0-A0C6-4C49-B393-34730AAE6CFB}"/>
            </a:ext>
            <a:ext uri="{147F2762-F138-4A5C-976F-8EAC2B608ADB}">
              <a16:predDERef xmlns:a16="http://schemas.microsoft.com/office/drawing/2014/main" pred="{9DA7058B-3175-4EBC-A907-1F488851C16B}"/>
            </a:ext>
          </a:extLst>
        </xdr:cNvPr>
        <xdr:cNvPicPr>
          <a:picLocks noChangeAspect="1"/>
        </xdr:cNvPicPr>
      </xdr:nvPicPr>
      <xdr:blipFill>
        <a:blip xmlns:r="http://schemas.openxmlformats.org/officeDocument/2006/relationships" r:embed="rId1"/>
        <a:stretch>
          <a:fillRect/>
        </a:stretch>
      </xdr:blipFill>
      <xdr:spPr>
        <a:xfrm>
          <a:off x="11559936" y="11869076"/>
          <a:ext cx="531222" cy="504119"/>
        </a:xfrm>
        <a:prstGeom prst="rect">
          <a:avLst/>
        </a:prstGeom>
      </xdr:spPr>
    </xdr:pic>
    <xdr:clientData/>
  </xdr:oneCellAnchor>
  <xdr:oneCellAnchor>
    <xdr:from>
      <xdr:col>13</xdr:col>
      <xdr:colOff>105344</xdr:colOff>
      <xdr:row>130</xdr:row>
      <xdr:rowOff>172006</xdr:rowOff>
    </xdr:from>
    <xdr:ext cx="531222" cy="504119"/>
    <xdr:pic>
      <xdr:nvPicPr>
        <xdr:cNvPr id="235" name="Imagen 234">
          <a:extLst>
            <a:ext uri="{FF2B5EF4-FFF2-40B4-BE49-F238E27FC236}">
              <a16:creationId xmlns:a16="http://schemas.microsoft.com/office/drawing/2014/main" id="{B39969C2-575A-4EE3-9873-8F92805D51D5}"/>
            </a:ext>
            <a:ext uri="{147F2762-F138-4A5C-976F-8EAC2B608ADB}">
              <a16:predDERef xmlns:a16="http://schemas.microsoft.com/office/drawing/2014/main" pred="{82B5A2C0-A0C6-4C49-B393-34730AAE6CFB}"/>
            </a:ext>
          </a:extLst>
        </xdr:cNvPr>
        <xdr:cNvPicPr>
          <a:picLocks noChangeAspect="1"/>
        </xdr:cNvPicPr>
      </xdr:nvPicPr>
      <xdr:blipFill>
        <a:blip xmlns:r="http://schemas.openxmlformats.org/officeDocument/2006/relationships" r:embed="rId1"/>
        <a:stretch>
          <a:fillRect/>
        </a:stretch>
      </xdr:blipFill>
      <xdr:spPr>
        <a:xfrm>
          <a:off x="14650019" y="12468781"/>
          <a:ext cx="531222" cy="504119"/>
        </a:xfrm>
        <a:prstGeom prst="rect">
          <a:avLst/>
        </a:prstGeom>
      </xdr:spPr>
    </xdr:pic>
    <xdr:clientData/>
  </xdr:oneCellAnchor>
  <xdr:oneCellAnchor>
    <xdr:from>
      <xdr:col>10</xdr:col>
      <xdr:colOff>125508</xdr:colOff>
      <xdr:row>131</xdr:row>
      <xdr:rowOff>3550</xdr:rowOff>
    </xdr:from>
    <xdr:ext cx="531222" cy="506296"/>
    <xdr:pic>
      <xdr:nvPicPr>
        <xdr:cNvPr id="236" name="Imagen 235">
          <a:extLst>
            <a:ext uri="{FF2B5EF4-FFF2-40B4-BE49-F238E27FC236}">
              <a16:creationId xmlns:a16="http://schemas.microsoft.com/office/drawing/2014/main" id="{12DACDF5-F875-41E4-864F-7318EDE293C7}"/>
            </a:ext>
            <a:ext uri="{147F2762-F138-4A5C-976F-8EAC2B608ADB}">
              <a16:predDERef xmlns:a16="http://schemas.microsoft.com/office/drawing/2014/main" pred="{B39969C2-575A-4EE3-9873-8F92805D51D5}"/>
            </a:ext>
          </a:extLst>
        </xdr:cNvPr>
        <xdr:cNvPicPr>
          <a:picLocks noChangeAspect="1"/>
        </xdr:cNvPicPr>
      </xdr:nvPicPr>
      <xdr:blipFill>
        <a:blip xmlns:r="http://schemas.openxmlformats.org/officeDocument/2006/relationships" r:embed="rId1"/>
        <a:stretch>
          <a:fillRect/>
        </a:stretch>
      </xdr:blipFill>
      <xdr:spPr>
        <a:xfrm>
          <a:off x="12355608" y="12481300"/>
          <a:ext cx="531222" cy="506296"/>
        </a:xfrm>
        <a:prstGeom prst="rect">
          <a:avLst/>
        </a:prstGeom>
      </xdr:spPr>
    </xdr:pic>
    <xdr:clientData/>
  </xdr:oneCellAnchor>
  <xdr:oneCellAnchor>
    <xdr:from>
      <xdr:col>11</xdr:col>
      <xdr:colOff>125508</xdr:colOff>
      <xdr:row>131</xdr:row>
      <xdr:rowOff>9265</xdr:rowOff>
    </xdr:from>
    <xdr:ext cx="531222" cy="506296"/>
    <xdr:pic>
      <xdr:nvPicPr>
        <xdr:cNvPr id="237" name="Imagen 236">
          <a:extLst>
            <a:ext uri="{FF2B5EF4-FFF2-40B4-BE49-F238E27FC236}">
              <a16:creationId xmlns:a16="http://schemas.microsoft.com/office/drawing/2014/main" id="{8FADE48C-B0A8-4DE4-AB9F-63F858E2BD58}"/>
            </a:ext>
            <a:ext uri="{147F2762-F138-4A5C-976F-8EAC2B608ADB}">
              <a16:predDERef xmlns:a16="http://schemas.microsoft.com/office/drawing/2014/main" pred="{12DACDF5-F875-41E4-864F-7318EDE293C7}"/>
            </a:ext>
          </a:extLst>
        </xdr:cNvPr>
        <xdr:cNvPicPr>
          <a:picLocks noChangeAspect="1"/>
        </xdr:cNvPicPr>
      </xdr:nvPicPr>
      <xdr:blipFill>
        <a:blip xmlns:r="http://schemas.openxmlformats.org/officeDocument/2006/relationships" r:embed="rId1"/>
        <a:stretch>
          <a:fillRect/>
        </a:stretch>
      </xdr:blipFill>
      <xdr:spPr>
        <a:xfrm>
          <a:off x="13127133" y="12487015"/>
          <a:ext cx="531222" cy="506296"/>
        </a:xfrm>
        <a:prstGeom prst="rect">
          <a:avLst/>
        </a:prstGeom>
      </xdr:spPr>
    </xdr:pic>
    <xdr:clientData/>
  </xdr:oneCellAnchor>
  <xdr:oneCellAnchor>
    <xdr:from>
      <xdr:col>12</xdr:col>
      <xdr:colOff>176943</xdr:colOff>
      <xdr:row>130</xdr:row>
      <xdr:rowOff>171190</xdr:rowOff>
    </xdr:from>
    <xdr:ext cx="531222" cy="506296"/>
    <xdr:pic>
      <xdr:nvPicPr>
        <xdr:cNvPr id="238" name="Imagen 237">
          <a:extLst>
            <a:ext uri="{FF2B5EF4-FFF2-40B4-BE49-F238E27FC236}">
              <a16:creationId xmlns:a16="http://schemas.microsoft.com/office/drawing/2014/main" id="{3A788171-3E19-4440-AE79-8861538C7411}"/>
            </a:ext>
            <a:ext uri="{147F2762-F138-4A5C-976F-8EAC2B608ADB}">
              <a16:predDERef xmlns:a16="http://schemas.microsoft.com/office/drawing/2014/main" pred="{8FADE48C-B0A8-4DE4-AB9F-63F858E2BD58}"/>
            </a:ext>
          </a:extLst>
        </xdr:cNvPr>
        <xdr:cNvPicPr>
          <a:picLocks noChangeAspect="1"/>
        </xdr:cNvPicPr>
      </xdr:nvPicPr>
      <xdr:blipFill>
        <a:blip xmlns:r="http://schemas.openxmlformats.org/officeDocument/2006/relationships" r:embed="rId1"/>
        <a:stretch>
          <a:fillRect/>
        </a:stretch>
      </xdr:blipFill>
      <xdr:spPr>
        <a:xfrm>
          <a:off x="14007243" y="11867890"/>
          <a:ext cx="531222" cy="506296"/>
        </a:xfrm>
        <a:prstGeom prst="rect">
          <a:avLst/>
        </a:prstGeom>
      </xdr:spPr>
    </xdr:pic>
    <xdr:clientData/>
  </xdr:oneCellAnchor>
  <xdr:oneCellAnchor>
    <xdr:from>
      <xdr:col>14</xdr:col>
      <xdr:colOff>118755</xdr:colOff>
      <xdr:row>131</xdr:row>
      <xdr:rowOff>17404</xdr:rowOff>
    </xdr:from>
    <xdr:ext cx="531222" cy="506296"/>
    <xdr:pic>
      <xdr:nvPicPr>
        <xdr:cNvPr id="239" name="Imagen 238">
          <a:extLst>
            <a:ext uri="{FF2B5EF4-FFF2-40B4-BE49-F238E27FC236}">
              <a16:creationId xmlns:a16="http://schemas.microsoft.com/office/drawing/2014/main" id="{58A74AC8-C3B2-4424-B1A7-EEC87C9B6E26}"/>
            </a:ext>
            <a:ext uri="{147F2762-F138-4A5C-976F-8EAC2B608ADB}">
              <a16:predDERef xmlns:a16="http://schemas.microsoft.com/office/drawing/2014/main" pred="{3A788171-3E19-4440-AE79-8861538C7411}"/>
            </a:ext>
          </a:extLst>
        </xdr:cNvPr>
        <xdr:cNvPicPr>
          <a:picLocks noChangeAspect="1"/>
        </xdr:cNvPicPr>
      </xdr:nvPicPr>
      <xdr:blipFill>
        <a:blip xmlns:r="http://schemas.openxmlformats.org/officeDocument/2006/relationships" r:embed="rId1"/>
        <a:stretch>
          <a:fillRect/>
        </a:stretch>
      </xdr:blipFill>
      <xdr:spPr>
        <a:xfrm>
          <a:off x="15434955" y="12495154"/>
          <a:ext cx="531222" cy="506296"/>
        </a:xfrm>
        <a:prstGeom prst="rect">
          <a:avLst/>
        </a:prstGeom>
      </xdr:spPr>
    </xdr:pic>
    <xdr:clientData/>
  </xdr:oneCellAnchor>
  <xdr:oneCellAnchor>
    <xdr:from>
      <xdr:col>19</xdr:col>
      <xdr:colOff>198121</xdr:colOff>
      <xdr:row>130</xdr:row>
      <xdr:rowOff>180294</xdr:rowOff>
    </xdr:from>
    <xdr:ext cx="531222" cy="504119"/>
    <xdr:pic>
      <xdr:nvPicPr>
        <xdr:cNvPr id="273" name="Imagen 272">
          <a:extLst>
            <a:ext uri="{FF2B5EF4-FFF2-40B4-BE49-F238E27FC236}">
              <a16:creationId xmlns:a16="http://schemas.microsoft.com/office/drawing/2014/main" id="{7F10081F-E6FD-4C25-A7B0-169CFB4686C8}"/>
            </a:ext>
            <a:ext uri="{147F2762-F138-4A5C-976F-8EAC2B608ADB}">
              <a16:predDERef xmlns:a16="http://schemas.microsoft.com/office/drawing/2014/main" pred="{58A74AC8-C3B2-4424-B1A7-EEC87C9B6E26}"/>
            </a:ext>
          </a:extLst>
        </xdr:cNvPr>
        <xdr:cNvPicPr>
          <a:picLocks noChangeAspect="1"/>
        </xdr:cNvPicPr>
      </xdr:nvPicPr>
      <xdr:blipFill>
        <a:blip xmlns:r="http://schemas.openxmlformats.org/officeDocument/2006/relationships" r:embed="rId1"/>
        <a:stretch>
          <a:fillRect/>
        </a:stretch>
      </xdr:blipFill>
      <xdr:spPr>
        <a:xfrm>
          <a:off x="3000588" y="12812561"/>
          <a:ext cx="531222" cy="504119"/>
        </a:xfrm>
        <a:prstGeom prst="rect">
          <a:avLst/>
        </a:prstGeom>
      </xdr:spPr>
    </xdr:pic>
    <xdr:clientData/>
  </xdr:oneCellAnchor>
  <xdr:twoCellAnchor editAs="oneCell">
    <xdr:from>
      <xdr:col>5</xdr:col>
      <xdr:colOff>67733</xdr:colOff>
      <xdr:row>51</xdr:row>
      <xdr:rowOff>17992</xdr:rowOff>
    </xdr:from>
    <xdr:to>
      <xdr:col>5</xdr:col>
      <xdr:colOff>589430</xdr:colOff>
      <xdr:row>52</xdr:row>
      <xdr:rowOff>229406</xdr:rowOff>
    </xdr:to>
    <xdr:pic>
      <xdr:nvPicPr>
        <xdr:cNvPr id="275" name="Imagen 274">
          <a:extLst>
            <a:ext uri="{FF2B5EF4-FFF2-40B4-BE49-F238E27FC236}">
              <a16:creationId xmlns:a16="http://schemas.microsoft.com/office/drawing/2014/main" id="{CA150D66-1EAC-4309-8AC5-AAB9A8E7C6C2}"/>
            </a:ext>
            <a:ext uri="{147F2762-F138-4A5C-976F-8EAC2B608ADB}">
              <a16:predDERef xmlns:a16="http://schemas.microsoft.com/office/drawing/2014/main" pred="{7F10081F-E6FD-4C25-A7B0-169CFB4686C8}"/>
            </a:ext>
          </a:extLst>
        </xdr:cNvPr>
        <xdr:cNvPicPr>
          <a:picLocks noChangeAspect="1"/>
        </xdr:cNvPicPr>
      </xdr:nvPicPr>
      <xdr:blipFill>
        <a:blip xmlns:r="http://schemas.openxmlformats.org/officeDocument/2006/relationships" r:embed="rId1"/>
        <a:stretch>
          <a:fillRect/>
        </a:stretch>
      </xdr:blipFill>
      <xdr:spPr>
        <a:xfrm>
          <a:off x="4458758" y="2018242"/>
          <a:ext cx="531222" cy="497165"/>
        </a:xfrm>
        <a:prstGeom prst="rect">
          <a:avLst/>
        </a:prstGeom>
      </xdr:spPr>
    </xdr:pic>
    <xdr:clientData/>
  </xdr:twoCellAnchor>
  <xdr:twoCellAnchor editAs="oneCell">
    <xdr:from>
      <xdr:col>21</xdr:col>
      <xdr:colOff>138190</xdr:colOff>
      <xdr:row>51</xdr:row>
      <xdr:rowOff>27743</xdr:rowOff>
    </xdr:from>
    <xdr:to>
      <xdr:col>21</xdr:col>
      <xdr:colOff>665602</xdr:colOff>
      <xdr:row>52</xdr:row>
      <xdr:rowOff>245567</xdr:rowOff>
    </xdr:to>
    <xdr:pic>
      <xdr:nvPicPr>
        <xdr:cNvPr id="276" name="Imagen 275">
          <a:extLst>
            <a:ext uri="{FF2B5EF4-FFF2-40B4-BE49-F238E27FC236}">
              <a16:creationId xmlns:a16="http://schemas.microsoft.com/office/drawing/2014/main" id="{195CD288-7BCB-4BC8-B547-A1D8BD9AC4DD}"/>
            </a:ext>
            <a:ext uri="{147F2762-F138-4A5C-976F-8EAC2B608ADB}">
              <a16:predDERef xmlns:a16="http://schemas.microsoft.com/office/drawing/2014/main" pred="{CA150D66-1EAC-4309-8AC5-AAB9A8E7C6C2}"/>
            </a:ext>
          </a:extLst>
        </xdr:cNvPr>
        <xdr:cNvPicPr>
          <a:picLocks noChangeAspect="1"/>
        </xdr:cNvPicPr>
      </xdr:nvPicPr>
      <xdr:blipFill>
        <a:blip xmlns:r="http://schemas.openxmlformats.org/officeDocument/2006/relationships" r:embed="rId1"/>
        <a:stretch>
          <a:fillRect/>
        </a:stretch>
      </xdr:blipFill>
      <xdr:spPr>
        <a:xfrm>
          <a:off x="16997440" y="2027993"/>
          <a:ext cx="531222" cy="495955"/>
        </a:xfrm>
        <a:prstGeom prst="rect">
          <a:avLst/>
        </a:prstGeom>
      </xdr:spPr>
    </xdr:pic>
    <xdr:clientData/>
  </xdr:twoCellAnchor>
  <xdr:twoCellAnchor editAs="oneCell">
    <xdr:from>
      <xdr:col>16</xdr:col>
      <xdr:colOff>125913</xdr:colOff>
      <xdr:row>50</xdr:row>
      <xdr:rowOff>179085</xdr:rowOff>
    </xdr:from>
    <xdr:to>
      <xdr:col>16</xdr:col>
      <xdr:colOff>664755</xdr:colOff>
      <xdr:row>52</xdr:row>
      <xdr:rowOff>206833</xdr:rowOff>
    </xdr:to>
    <xdr:pic>
      <xdr:nvPicPr>
        <xdr:cNvPr id="277" name="Imagen 276">
          <a:extLst>
            <a:ext uri="{FF2B5EF4-FFF2-40B4-BE49-F238E27FC236}">
              <a16:creationId xmlns:a16="http://schemas.microsoft.com/office/drawing/2014/main" id="{B99E03C2-83B8-4E7B-8AB2-18927BBD06B8}"/>
            </a:ext>
          </a:extLst>
        </xdr:cNvPr>
        <xdr:cNvPicPr>
          <a:picLocks noChangeAspect="1"/>
        </xdr:cNvPicPr>
      </xdr:nvPicPr>
      <xdr:blipFill>
        <a:blip xmlns:r="http://schemas.openxmlformats.org/officeDocument/2006/relationships" r:embed="rId1"/>
        <a:stretch>
          <a:fillRect/>
        </a:stretch>
      </xdr:blipFill>
      <xdr:spPr>
        <a:xfrm>
          <a:off x="13528646" y="2050218"/>
          <a:ext cx="531222" cy="498072"/>
        </a:xfrm>
        <a:prstGeom prst="rect">
          <a:avLst/>
        </a:prstGeom>
      </xdr:spPr>
    </xdr:pic>
    <xdr:clientData/>
  </xdr:twoCellAnchor>
  <xdr:twoCellAnchor editAs="oneCell">
    <xdr:from>
      <xdr:col>6</xdr:col>
      <xdr:colOff>111125</xdr:colOff>
      <xdr:row>51</xdr:row>
      <xdr:rowOff>8467</xdr:rowOff>
    </xdr:from>
    <xdr:to>
      <xdr:col>6</xdr:col>
      <xdr:colOff>630917</xdr:colOff>
      <xdr:row>52</xdr:row>
      <xdr:rowOff>209569</xdr:rowOff>
    </xdr:to>
    <xdr:pic>
      <xdr:nvPicPr>
        <xdr:cNvPr id="278" name="Imagen 277">
          <a:extLst>
            <a:ext uri="{FF2B5EF4-FFF2-40B4-BE49-F238E27FC236}">
              <a16:creationId xmlns:a16="http://schemas.microsoft.com/office/drawing/2014/main" id="{6D946DD5-259F-4E53-8722-C4AC133941CA}"/>
            </a:ext>
            <a:ext uri="{147F2762-F138-4A5C-976F-8EAC2B608ADB}">
              <a16:predDERef xmlns:a16="http://schemas.microsoft.com/office/drawing/2014/main" pred="{B99E03C2-83B8-4E7B-8AB2-18927BBD06B8}"/>
            </a:ext>
          </a:extLst>
        </xdr:cNvPr>
        <xdr:cNvPicPr>
          <a:picLocks noChangeAspect="1"/>
        </xdr:cNvPicPr>
      </xdr:nvPicPr>
      <xdr:blipFill>
        <a:blip xmlns:r="http://schemas.openxmlformats.org/officeDocument/2006/relationships" r:embed="rId1"/>
        <a:stretch>
          <a:fillRect/>
        </a:stretch>
      </xdr:blipFill>
      <xdr:spPr>
        <a:xfrm>
          <a:off x="5273675" y="2008717"/>
          <a:ext cx="531222" cy="490663"/>
        </a:xfrm>
        <a:prstGeom prst="rect">
          <a:avLst/>
        </a:prstGeom>
      </xdr:spPr>
    </xdr:pic>
    <xdr:clientData/>
  </xdr:twoCellAnchor>
  <xdr:oneCellAnchor>
    <xdr:from>
      <xdr:col>7</xdr:col>
      <xdr:colOff>100845</xdr:colOff>
      <xdr:row>90</xdr:row>
      <xdr:rowOff>151567</xdr:rowOff>
    </xdr:from>
    <xdr:ext cx="531222" cy="504119"/>
    <xdr:pic>
      <xdr:nvPicPr>
        <xdr:cNvPr id="279" name="Imagen 278">
          <a:extLst>
            <a:ext uri="{FF2B5EF4-FFF2-40B4-BE49-F238E27FC236}">
              <a16:creationId xmlns:a16="http://schemas.microsoft.com/office/drawing/2014/main" id="{C85E6D5A-9A9D-491C-B337-27DB998471CE}"/>
            </a:ext>
            <a:ext uri="{147F2762-F138-4A5C-976F-8EAC2B608ADB}">
              <a16:predDERef xmlns:a16="http://schemas.microsoft.com/office/drawing/2014/main" pred="{6D946DD5-259F-4E53-8722-C4AC133941CA}"/>
            </a:ext>
          </a:extLst>
        </xdr:cNvPr>
        <xdr:cNvPicPr>
          <a:picLocks noChangeAspect="1"/>
        </xdr:cNvPicPr>
      </xdr:nvPicPr>
      <xdr:blipFill>
        <a:blip xmlns:r="http://schemas.openxmlformats.org/officeDocument/2006/relationships" r:embed="rId1"/>
        <a:stretch>
          <a:fillRect/>
        </a:stretch>
      </xdr:blipFill>
      <xdr:spPr>
        <a:xfrm>
          <a:off x="10016370" y="7228642"/>
          <a:ext cx="531222" cy="504119"/>
        </a:xfrm>
        <a:prstGeom prst="rect">
          <a:avLst/>
        </a:prstGeom>
      </xdr:spPr>
    </xdr:pic>
    <xdr:clientData/>
  </xdr:oneCellAnchor>
  <xdr:oneCellAnchor>
    <xdr:from>
      <xdr:col>8</xdr:col>
      <xdr:colOff>115542</xdr:colOff>
      <xdr:row>90</xdr:row>
      <xdr:rowOff>180778</xdr:rowOff>
    </xdr:from>
    <xdr:ext cx="531222" cy="506296"/>
    <xdr:pic>
      <xdr:nvPicPr>
        <xdr:cNvPr id="280" name="Imagen 279">
          <a:extLst>
            <a:ext uri="{FF2B5EF4-FFF2-40B4-BE49-F238E27FC236}">
              <a16:creationId xmlns:a16="http://schemas.microsoft.com/office/drawing/2014/main" id="{BDED25F6-7E23-4389-B4D8-DFCEBB78A977}"/>
            </a:ext>
            <a:ext uri="{147F2762-F138-4A5C-976F-8EAC2B608ADB}">
              <a16:predDERef xmlns:a16="http://schemas.microsoft.com/office/drawing/2014/main" pred="{C85E6D5A-9A9D-491C-B337-27DB998471CE}"/>
            </a:ext>
          </a:extLst>
        </xdr:cNvPr>
        <xdr:cNvPicPr>
          <a:picLocks noChangeAspect="1"/>
        </xdr:cNvPicPr>
      </xdr:nvPicPr>
      <xdr:blipFill>
        <a:blip xmlns:r="http://schemas.openxmlformats.org/officeDocument/2006/relationships" r:embed="rId1"/>
        <a:stretch>
          <a:fillRect/>
        </a:stretch>
      </xdr:blipFill>
      <xdr:spPr>
        <a:xfrm>
          <a:off x="10802592" y="7257853"/>
          <a:ext cx="531222" cy="506296"/>
        </a:xfrm>
        <a:prstGeom prst="rect">
          <a:avLst/>
        </a:prstGeom>
      </xdr:spPr>
    </xdr:pic>
    <xdr:clientData/>
  </xdr:oneCellAnchor>
  <xdr:oneCellAnchor>
    <xdr:from>
      <xdr:col>10</xdr:col>
      <xdr:colOff>94374</xdr:colOff>
      <xdr:row>90</xdr:row>
      <xdr:rowOff>161728</xdr:rowOff>
    </xdr:from>
    <xdr:ext cx="531222" cy="506296"/>
    <xdr:pic>
      <xdr:nvPicPr>
        <xdr:cNvPr id="281" name="Imagen 280">
          <a:extLst>
            <a:ext uri="{FF2B5EF4-FFF2-40B4-BE49-F238E27FC236}">
              <a16:creationId xmlns:a16="http://schemas.microsoft.com/office/drawing/2014/main" id="{D4DCF1E5-B8B4-45B2-B51E-A2987CF0813D}"/>
            </a:ext>
            <a:ext uri="{147F2762-F138-4A5C-976F-8EAC2B608ADB}">
              <a16:predDERef xmlns:a16="http://schemas.microsoft.com/office/drawing/2014/main" pred="{BDED25F6-7E23-4389-B4D8-DFCEBB78A977}"/>
            </a:ext>
          </a:extLst>
        </xdr:cNvPr>
        <xdr:cNvPicPr>
          <a:picLocks noChangeAspect="1"/>
        </xdr:cNvPicPr>
      </xdr:nvPicPr>
      <xdr:blipFill>
        <a:blip xmlns:r="http://schemas.openxmlformats.org/officeDocument/2006/relationships" r:embed="rId1"/>
        <a:stretch>
          <a:fillRect/>
        </a:stretch>
      </xdr:blipFill>
      <xdr:spPr>
        <a:xfrm>
          <a:off x="12324474" y="7238803"/>
          <a:ext cx="531222" cy="506296"/>
        </a:xfrm>
        <a:prstGeom prst="rect">
          <a:avLst/>
        </a:prstGeom>
      </xdr:spPr>
    </xdr:pic>
    <xdr:clientData/>
  </xdr:oneCellAnchor>
  <xdr:oneCellAnchor>
    <xdr:from>
      <xdr:col>11</xdr:col>
      <xdr:colOff>97550</xdr:colOff>
      <xdr:row>90</xdr:row>
      <xdr:rowOff>160670</xdr:rowOff>
    </xdr:from>
    <xdr:ext cx="531222" cy="506296"/>
    <xdr:pic>
      <xdr:nvPicPr>
        <xdr:cNvPr id="282" name="Imagen 281">
          <a:extLst>
            <a:ext uri="{FF2B5EF4-FFF2-40B4-BE49-F238E27FC236}">
              <a16:creationId xmlns:a16="http://schemas.microsoft.com/office/drawing/2014/main" id="{475BF4CB-B9FB-49D5-94DB-22B829E6B13F}"/>
            </a:ext>
            <a:ext uri="{147F2762-F138-4A5C-976F-8EAC2B608ADB}">
              <a16:predDERef xmlns:a16="http://schemas.microsoft.com/office/drawing/2014/main" pred="{D4DCF1E5-B8B4-45B2-B51E-A2987CF0813D}"/>
            </a:ext>
          </a:extLst>
        </xdr:cNvPr>
        <xdr:cNvPicPr>
          <a:picLocks noChangeAspect="1"/>
        </xdr:cNvPicPr>
      </xdr:nvPicPr>
      <xdr:blipFill>
        <a:blip xmlns:r="http://schemas.openxmlformats.org/officeDocument/2006/relationships" r:embed="rId1"/>
        <a:stretch>
          <a:fillRect/>
        </a:stretch>
      </xdr:blipFill>
      <xdr:spPr>
        <a:xfrm>
          <a:off x="13099175" y="7237745"/>
          <a:ext cx="531222" cy="506296"/>
        </a:xfrm>
        <a:prstGeom prst="rect">
          <a:avLst/>
        </a:prstGeom>
      </xdr:spPr>
    </xdr:pic>
    <xdr:clientData/>
  </xdr:oneCellAnchor>
  <xdr:oneCellAnchor>
    <xdr:from>
      <xdr:col>12</xdr:col>
      <xdr:colOff>112367</xdr:colOff>
      <xdr:row>90</xdr:row>
      <xdr:rowOff>159612</xdr:rowOff>
    </xdr:from>
    <xdr:ext cx="531222" cy="506296"/>
    <xdr:pic>
      <xdr:nvPicPr>
        <xdr:cNvPr id="283" name="Imagen 282">
          <a:extLst>
            <a:ext uri="{FF2B5EF4-FFF2-40B4-BE49-F238E27FC236}">
              <a16:creationId xmlns:a16="http://schemas.microsoft.com/office/drawing/2014/main" id="{2E5A50F5-985B-4A10-8AEB-CB38DD70D081}"/>
            </a:ext>
            <a:ext uri="{147F2762-F138-4A5C-976F-8EAC2B608ADB}">
              <a16:predDERef xmlns:a16="http://schemas.microsoft.com/office/drawing/2014/main" pred="{475BF4CB-B9FB-49D5-94DB-22B829E6B13F}"/>
            </a:ext>
          </a:extLst>
        </xdr:cNvPr>
        <xdr:cNvPicPr>
          <a:picLocks noChangeAspect="1"/>
        </xdr:cNvPicPr>
      </xdr:nvPicPr>
      <xdr:blipFill>
        <a:blip xmlns:r="http://schemas.openxmlformats.org/officeDocument/2006/relationships" r:embed="rId1"/>
        <a:stretch>
          <a:fillRect/>
        </a:stretch>
      </xdr:blipFill>
      <xdr:spPr>
        <a:xfrm>
          <a:off x="14310967" y="7432479"/>
          <a:ext cx="531222" cy="506296"/>
        </a:xfrm>
        <a:prstGeom prst="rect">
          <a:avLst/>
        </a:prstGeom>
      </xdr:spPr>
    </xdr:pic>
    <xdr:clientData/>
  </xdr:oneCellAnchor>
  <xdr:oneCellAnchor>
    <xdr:from>
      <xdr:col>13</xdr:col>
      <xdr:colOff>152400</xdr:colOff>
      <xdr:row>90</xdr:row>
      <xdr:rowOff>169333</xdr:rowOff>
    </xdr:from>
    <xdr:ext cx="531222" cy="506296"/>
    <xdr:pic>
      <xdr:nvPicPr>
        <xdr:cNvPr id="284" name="Imagen 283">
          <a:extLst>
            <a:ext uri="{FF2B5EF4-FFF2-40B4-BE49-F238E27FC236}">
              <a16:creationId xmlns:a16="http://schemas.microsoft.com/office/drawing/2014/main" id="{1164590D-EAF7-4A62-BFB2-F15CC8B0DC77}"/>
            </a:ext>
            <a:ext uri="{147F2762-F138-4A5C-976F-8EAC2B608ADB}">
              <a16:predDERef xmlns:a16="http://schemas.microsoft.com/office/drawing/2014/main" pred="{2E5A50F5-985B-4A10-8AEB-CB38DD70D081}"/>
            </a:ext>
          </a:extLst>
        </xdr:cNvPr>
        <xdr:cNvPicPr>
          <a:picLocks noChangeAspect="1"/>
        </xdr:cNvPicPr>
      </xdr:nvPicPr>
      <xdr:blipFill>
        <a:blip xmlns:r="http://schemas.openxmlformats.org/officeDocument/2006/relationships" r:embed="rId1"/>
        <a:stretch>
          <a:fillRect/>
        </a:stretch>
      </xdr:blipFill>
      <xdr:spPr>
        <a:xfrm>
          <a:off x="15146867" y="7442200"/>
          <a:ext cx="531222" cy="506296"/>
        </a:xfrm>
        <a:prstGeom prst="rect">
          <a:avLst/>
        </a:prstGeom>
      </xdr:spPr>
    </xdr:pic>
    <xdr:clientData/>
  </xdr:oneCellAnchor>
  <xdr:oneCellAnchor>
    <xdr:from>
      <xdr:col>14</xdr:col>
      <xdr:colOff>176742</xdr:colOff>
      <xdr:row>90</xdr:row>
      <xdr:rowOff>161925</xdr:rowOff>
    </xdr:from>
    <xdr:ext cx="531222" cy="506296"/>
    <xdr:pic>
      <xdr:nvPicPr>
        <xdr:cNvPr id="285" name="Imagen 284">
          <a:extLst>
            <a:ext uri="{FF2B5EF4-FFF2-40B4-BE49-F238E27FC236}">
              <a16:creationId xmlns:a16="http://schemas.microsoft.com/office/drawing/2014/main" id="{C15E0AF2-D032-4C87-B535-600040C25287}"/>
            </a:ext>
            <a:ext uri="{147F2762-F138-4A5C-976F-8EAC2B608ADB}">
              <a16:predDERef xmlns:a16="http://schemas.microsoft.com/office/drawing/2014/main" pred="{1164590D-EAF7-4A62-BFB2-F15CC8B0DC77}"/>
            </a:ext>
          </a:extLst>
        </xdr:cNvPr>
        <xdr:cNvPicPr>
          <a:picLocks noChangeAspect="1"/>
        </xdr:cNvPicPr>
      </xdr:nvPicPr>
      <xdr:blipFill>
        <a:blip xmlns:r="http://schemas.openxmlformats.org/officeDocument/2006/relationships" r:embed="rId1"/>
        <a:stretch>
          <a:fillRect/>
        </a:stretch>
      </xdr:blipFill>
      <xdr:spPr>
        <a:xfrm>
          <a:off x="15492942" y="7239000"/>
          <a:ext cx="531222" cy="506296"/>
        </a:xfrm>
        <a:prstGeom prst="rect">
          <a:avLst/>
        </a:prstGeom>
      </xdr:spPr>
    </xdr:pic>
    <xdr:clientData/>
  </xdr:oneCellAnchor>
  <xdr:oneCellAnchor>
    <xdr:from>
      <xdr:col>17</xdr:col>
      <xdr:colOff>152400</xdr:colOff>
      <xdr:row>90</xdr:row>
      <xdr:rowOff>160866</xdr:rowOff>
    </xdr:from>
    <xdr:ext cx="531222" cy="504119"/>
    <xdr:pic>
      <xdr:nvPicPr>
        <xdr:cNvPr id="286" name="Imagen 285">
          <a:extLst>
            <a:ext uri="{FF2B5EF4-FFF2-40B4-BE49-F238E27FC236}">
              <a16:creationId xmlns:a16="http://schemas.microsoft.com/office/drawing/2014/main" id="{BF8C1300-C683-464E-8026-68C111705144}"/>
            </a:ext>
            <a:ext uri="{147F2762-F138-4A5C-976F-8EAC2B608ADB}">
              <a16:predDERef xmlns:a16="http://schemas.microsoft.com/office/drawing/2014/main" pred="{C15E0AF2-D032-4C87-B535-600040C25287}"/>
            </a:ext>
          </a:extLst>
        </xdr:cNvPr>
        <xdr:cNvPicPr>
          <a:picLocks noChangeAspect="1"/>
        </xdr:cNvPicPr>
      </xdr:nvPicPr>
      <xdr:blipFill>
        <a:blip xmlns:r="http://schemas.openxmlformats.org/officeDocument/2006/relationships" r:embed="rId1"/>
        <a:stretch>
          <a:fillRect/>
        </a:stretch>
      </xdr:blipFill>
      <xdr:spPr>
        <a:xfrm>
          <a:off x="18330333" y="7433733"/>
          <a:ext cx="531222" cy="504119"/>
        </a:xfrm>
        <a:prstGeom prst="rect">
          <a:avLst/>
        </a:prstGeom>
      </xdr:spPr>
    </xdr:pic>
    <xdr:clientData/>
  </xdr:oneCellAnchor>
  <xdr:oneCellAnchor>
    <xdr:from>
      <xdr:col>20</xdr:col>
      <xdr:colOff>101600</xdr:colOff>
      <xdr:row>131</xdr:row>
      <xdr:rowOff>8466</xdr:rowOff>
    </xdr:from>
    <xdr:ext cx="531222" cy="504119"/>
    <xdr:pic>
      <xdr:nvPicPr>
        <xdr:cNvPr id="287" name="Imagen 286">
          <a:extLst>
            <a:ext uri="{FF2B5EF4-FFF2-40B4-BE49-F238E27FC236}">
              <a16:creationId xmlns:a16="http://schemas.microsoft.com/office/drawing/2014/main" id="{324938F6-77B5-4551-832C-C4E634BD5700}"/>
            </a:ext>
            <a:ext uri="{147F2762-F138-4A5C-976F-8EAC2B608ADB}">
              <a16:predDERef xmlns:a16="http://schemas.microsoft.com/office/drawing/2014/main" pred="{BF8C1300-C683-464E-8026-68C111705144}"/>
            </a:ext>
          </a:extLst>
        </xdr:cNvPr>
        <xdr:cNvPicPr>
          <a:picLocks noChangeAspect="1"/>
        </xdr:cNvPicPr>
      </xdr:nvPicPr>
      <xdr:blipFill>
        <a:blip xmlns:r="http://schemas.openxmlformats.org/officeDocument/2006/relationships" r:embed="rId1"/>
        <a:stretch>
          <a:fillRect/>
        </a:stretch>
      </xdr:blipFill>
      <xdr:spPr>
        <a:xfrm>
          <a:off x="3721100" y="17724966"/>
          <a:ext cx="531222" cy="504119"/>
        </a:xfrm>
        <a:prstGeom prst="rect">
          <a:avLst/>
        </a:prstGeom>
      </xdr:spPr>
    </xdr:pic>
    <xdr:clientData/>
  </xdr:oneCellAnchor>
  <xdr:oneCellAnchor>
    <xdr:from>
      <xdr:col>20</xdr:col>
      <xdr:colOff>110066</xdr:colOff>
      <xdr:row>90</xdr:row>
      <xdr:rowOff>160866</xdr:rowOff>
    </xdr:from>
    <xdr:ext cx="531222" cy="504119"/>
    <xdr:pic>
      <xdr:nvPicPr>
        <xdr:cNvPr id="288" name="Imagen 287">
          <a:extLst>
            <a:ext uri="{FF2B5EF4-FFF2-40B4-BE49-F238E27FC236}">
              <a16:creationId xmlns:a16="http://schemas.microsoft.com/office/drawing/2014/main" id="{13A1667B-4037-4E3E-B1BD-EDB98A49B009}"/>
            </a:ext>
            <a:ext uri="{147F2762-F138-4A5C-976F-8EAC2B608ADB}">
              <a16:predDERef xmlns:a16="http://schemas.microsoft.com/office/drawing/2014/main" pred="{324938F6-77B5-4551-832C-C4E634BD5700}"/>
            </a:ext>
          </a:extLst>
        </xdr:cNvPr>
        <xdr:cNvPicPr>
          <a:picLocks noChangeAspect="1"/>
        </xdr:cNvPicPr>
      </xdr:nvPicPr>
      <xdr:blipFill>
        <a:blip xmlns:r="http://schemas.openxmlformats.org/officeDocument/2006/relationships" r:embed="rId1"/>
        <a:stretch>
          <a:fillRect/>
        </a:stretch>
      </xdr:blipFill>
      <xdr:spPr>
        <a:xfrm>
          <a:off x="3835399" y="12793133"/>
          <a:ext cx="531222" cy="504119"/>
        </a:xfrm>
        <a:prstGeom prst="rect">
          <a:avLst/>
        </a:prstGeom>
      </xdr:spPr>
    </xdr:pic>
    <xdr:clientData/>
  </xdr:oneCellAnchor>
  <xdr:oneCellAnchor>
    <xdr:from>
      <xdr:col>23</xdr:col>
      <xdr:colOff>97155</xdr:colOff>
      <xdr:row>90</xdr:row>
      <xdr:rowOff>153458</xdr:rowOff>
    </xdr:from>
    <xdr:ext cx="531222" cy="504119"/>
    <xdr:pic>
      <xdr:nvPicPr>
        <xdr:cNvPr id="289" name="Imagen 288">
          <a:extLst>
            <a:ext uri="{FF2B5EF4-FFF2-40B4-BE49-F238E27FC236}">
              <a16:creationId xmlns:a16="http://schemas.microsoft.com/office/drawing/2014/main" id="{335DD127-C1A3-45F6-B7A1-CD3F927C99AB}"/>
            </a:ext>
            <a:ext uri="{147F2762-F138-4A5C-976F-8EAC2B608ADB}">
              <a16:predDERef xmlns:a16="http://schemas.microsoft.com/office/drawing/2014/main" pred="{13A1667B-4037-4E3E-B1BD-EDB98A49B009}"/>
            </a:ext>
          </a:extLst>
        </xdr:cNvPr>
        <xdr:cNvPicPr>
          <a:picLocks noChangeAspect="1"/>
        </xdr:cNvPicPr>
      </xdr:nvPicPr>
      <xdr:blipFill>
        <a:blip xmlns:r="http://schemas.openxmlformats.org/officeDocument/2006/relationships" r:embed="rId1"/>
        <a:stretch>
          <a:fillRect/>
        </a:stretch>
      </xdr:blipFill>
      <xdr:spPr>
        <a:xfrm>
          <a:off x="19480530" y="21346583"/>
          <a:ext cx="531222" cy="504119"/>
        </a:xfrm>
        <a:prstGeom prst="rect">
          <a:avLst/>
        </a:prstGeom>
      </xdr:spPr>
    </xdr:pic>
    <xdr:clientData/>
  </xdr:oneCellAnchor>
  <xdr:oneCellAnchor>
    <xdr:from>
      <xdr:col>17</xdr:col>
      <xdr:colOff>135467</xdr:colOff>
      <xdr:row>130</xdr:row>
      <xdr:rowOff>143933</xdr:rowOff>
    </xdr:from>
    <xdr:ext cx="531222" cy="504119"/>
    <xdr:pic>
      <xdr:nvPicPr>
        <xdr:cNvPr id="290" name="Imagen 289">
          <a:extLst>
            <a:ext uri="{FF2B5EF4-FFF2-40B4-BE49-F238E27FC236}">
              <a16:creationId xmlns:a16="http://schemas.microsoft.com/office/drawing/2014/main" id="{BC4D6235-1393-4FE8-BBCE-B39CD494CFC2}"/>
            </a:ext>
            <a:ext uri="{147F2762-F138-4A5C-976F-8EAC2B608ADB}">
              <a16:predDERef xmlns:a16="http://schemas.microsoft.com/office/drawing/2014/main" pred="{335DD127-C1A3-45F6-B7A1-CD3F927C99AB}"/>
            </a:ext>
          </a:extLst>
        </xdr:cNvPr>
        <xdr:cNvPicPr>
          <a:picLocks noChangeAspect="1"/>
        </xdr:cNvPicPr>
      </xdr:nvPicPr>
      <xdr:blipFill>
        <a:blip xmlns:r="http://schemas.openxmlformats.org/officeDocument/2006/relationships" r:embed="rId1"/>
        <a:stretch>
          <a:fillRect/>
        </a:stretch>
      </xdr:blipFill>
      <xdr:spPr>
        <a:xfrm>
          <a:off x="18313400" y="12776200"/>
          <a:ext cx="531222" cy="504119"/>
        </a:xfrm>
        <a:prstGeom prst="rect">
          <a:avLst/>
        </a:prstGeom>
      </xdr:spPr>
    </xdr:pic>
    <xdr:clientData/>
  </xdr:oneCellAnchor>
  <xdr:twoCellAnchor editAs="oneCell">
    <xdr:from>
      <xdr:col>18</xdr:col>
      <xdr:colOff>190500</xdr:colOff>
      <xdr:row>125</xdr:row>
      <xdr:rowOff>0</xdr:rowOff>
    </xdr:from>
    <xdr:to>
      <xdr:col>18</xdr:col>
      <xdr:colOff>592455</xdr:colOff>
      <xdr:row>130</xdr:row>
      <xdr:rowOff>95249</xdr:rowOff>
    </xdr:to>
    <xdr:pic>
      <xdr:nvPicPr>
        <xdr:cNvPr id="2" name="Imagen 1">
          <a:extLst>
            <a:ext uri="{FF2B5EF4-FFF2-40B4-BE49-F238E27FC236}">
              <a16:creationId xmlns:a16="http://schemas.microsoft.com/office/drawing/2014/main" id="{7C57F925-81BC-235E-7150-C30074F9DB2A}"/>
            </a:ext>
            <a:ext uri="{147F2762-F138-4A5C-976F-8EAC2B608ADB}">
              <a16:predDERef xmlns:a16="http://schemas.microsoft.com/office/drawing/2014/main" pred="{BC4D6235-1393-4FE8-BBCE-B39CD494CFC2}"/>
            </a:ext>
          </a:extLst>
        </xdr:cNvPr>
        <xdr:cNvPicPr>
          <a:picLocks noChangeAspect="1"/>
        </xdr:cNvPicPr>
      </xdr:nvPicPr>
      <xdr:blipFill>
        <a:blip xmlns:r="http://schemas.openxmlformats.org/officeDocument/2006/relationships" r:embed="rId2"/>
        <a:stretch>
          <a:fillRect/>
        </a:stretch>
      </xdr:blipFill>
      <xdr:spPr>
        <a:xfrm>
          <a:off x="18592800" y="11391900"/>
          <a:ext cx="409575" cy="1085850"/>
        </a:xfrm>
        <a:prstGeom prst="rect">
          <a:avLst/>
        </a:prstGeom>
      </xdr:spPr>
    </xdr:pic>
    <xdr:clientData/>
  </xdr:twoCellAnchor>
  <xdr:twoCellAnchor editAs="oneCell">
    <xdr:from>
      <xdr:col>19</xdr:col>
      <xdr:colOff>247650</xdr:colOff>
      <xdr:row>125</xdr:row>
      <xdr:rowOff>19050</xdr:rowOff>
    </xdr:from>
    <xdr:to>
      <xdr:col>19</xdr:col>
      <xdr:colOff>666750</xdr:colOff>
      <xdr:row>130</xdr:row>
      <xdr:rowOff>97154</xdr:rowOff>
    </xdr:to>
    <xdr:pic>
      <xdr:nvPicPr>
        <xdr:cNvPr id="3" name="Imagen 2">
          <a:extLst>
            <a:ext uri="{FF2B5EF4-FFF2-40B4-BE49-F238E27FC236}">
              <a16:creationId xmlns:a16="http://schemas.microsoft.com/office/drawing/2014/main" id="{932363F9-9E98-44C4-A4FA-759DA4C5C61B}"/>
            </a:ext>
            <a:ext uri="{147F2762-F138-4A5C-976F-8EAC2B608ADB}">
              <a16:predDERef xmlns:a16="http://schemas.microsoft.com/office/drawing/2014/main" pred="{7C57F925-81BC-235E-7150-C30074F9DB2A}"/>
            </a:ext>
          </a:extLst>
        </xdr:cNvPr>
        <xdr:cNvPicPr>
          <a:picLocks noChangeAspect="1"/>
        </xdr:cNvPicPr>
      </xdr:nvPicPr>
      <xdr:blipFill>
        <a:blip xmlns:r="http://schemas.openxmlformats.org/officeDocument/2006/relationships" r:embed="rId2"/>
        <a:stretch>
          <a:fillRect/>
        </a:stretch>
      </xdr:blipFill>
      <xdr:spPr>
        <a:xfrm>
          <a:off x="2971800" y="16649700"/>
          <a:ext cx="409575" cy="1085850"/>
        </a:xfrm>
        <a:prstGeom prst="rect">
          <a:avLst/>
        </a:prstGeom>
      </xdr:spPr>
    </xdr:pic>
    <xdr:clientData/>
  </xdr:twoCellAnchor>
  <xdr:twoCellAnchor editAs="oneCell">
    <xdr:from>
      <xdr:col>17</xdr:col>
      <xdr:colOff>85725</xdr:colOff>
      <xdr:row>45</xdr:row>
      <xdr:rowOff>9525</xdr:rowOff>
    </xdr:from>
    <xdr:to>
      <xdr:col>17</xdr:col>
      <xdr:colOff>647700</xdr:colOff>
      <xdr:row>50</xdr:row>
      <xdr:rowOff>152400</xdr:rowOff>
    </xdr:to>
    <xdr:pic>
      <xdr:nvPicPr>
        <xdr:cNvPr id="4" name="Imagen 3">
          <a:extLst>
            <a:ext uri="{FF2B5EF4-FFF2-40B4-BE49-F238E27FC236}">
              <a16:creationId xmlns:a16="http://schemas.microsoft.com/office/drawing/2014/main" id="{E0A2E203-49CD-F5AB-450C-DC40DBD46449}"/>
            </a:ext>
            <a:ext uri="{147F2762-F138-4A5C-976F-8EAC2B608ADB}">
              <a16:predDERef xmlns:a16="http://schemas.microsoft.com/office/drawing/2014/main" pred="{932363F9-9E98-44C4-A4FA-759DA4C5C61B}"/>
            </a:ext>
          </a:extLst>
        </xdr:cNvPr>
        <xdr:cNvPicPr>
          <a:picLocks noChangeAspect="1"/>
        </xdr:cNvPicPr>
      </xdr:nvPicPr>
      <xdr:blipFill>
        <a:blip xmlns:r="http://schemas.openxmlformats.org/officeDocument/2006/relationships" r:embed="rId3"/>
        <a:stretch>
          <a:fillRect/>
        </a:stretch>
      </xdr:blipFill>
      <xdr:spPr>
        <a:xfrm>
          <a:off x="13858875" y="923925"/>
          <a:ext cx="561975" cy="1047750"/>
        </a:xfrm>
        <a:prstGeom prst="rect">
          <a:avLst/>
        </a:prstGeom>
      </xdr:spPr>
    </xdr:pic>
    <xdr:clientData/>
  </xdr:twoCellAnchor>
  <xdr:twoCellAnchor editAs="oneCell">
    <xdr:from>
      <xdr:col>18</xdr:col>
      <xdr:colOff>0</xdr:colOff>
      <xdr:row>45</xdr:row>
      <xdr:rowOff>0</xdr:rowOff>
    </xdr:from>
    <xdr:to>
      <xdr:col>18</xdr:col>
      <xdr:colOff>554355</xdr:colOff>
      <xdr:row>50</xdr:row>
      <xdr:rowOff>135255</xdr:rowOff>
    </xdr:to>
    <xdr:pic>
      <xdr:nvPicPr>
        <xdr:cNvPr id="5" name="Imagen 4">
          <a:extLst>
            <a:ext uri="{FF2B5EF4-FFF2-40B4-BE49-F238E27FC236}">
              <a16:creationId xmlns:a16="http://schemas.microsoft.com/office/drawing/2014/main" id="{FB8D6557-6026-424B-B2A8-E8A83D6F778E}"/>
            </a:ext>
            <a:ext uri="{147F2762-F138-4A5C-976F-8EAC2B608ADB}">
              <a16:predDERef xmlns:a16="http://schemas.microsoft.com/office/drawing/2014/main" pred="{E0A2E203-49CD-F5AB-450C-DC40DBD46449}"/>
            </a:ext>
          </a:extLst>
        </xdr:cNvPr>
        <xdr:cNvPicPr>
          <a:picLocks noChangeAspect="1"/>
        </xdr:cNvPicPr>
      </xdr:nvPicPr>
      <xdr:blipFill>
        <a:blip xmlns:r="http://schemas.openxmlformats.org/officeDocument/2006/relationships" r:embed="rId3"/>
        <a:stretch>
          <a:fillRect/>
        </a:stretch>
      </xdr:blipFill>
      <xdr:spPr>
        <a:xfrm>
          <a:off x="14544675" y="914400"/>
          <a:ext cx="561975" cy="1047750"/>
        </a:xfrm>
        <a:prstGeom prst="rect">
          <a:avLst/>
        </a:prstGeom>
      </xdr:spPr>
    </xdr:pic>
    <xdr:clientData/>
  </xdr:twoCellAnchor>
  <xdr:twoCellAnchor editAs="oneCell">
    <xdr:from>
      <xdr:col>19</xdr:col>
      <xdr:colOff>28575</xdr:colOff>
      <xdr:row>45</xdr:row>
      <xdr:rowOff>28575</xdr:rowOff>
    </xdr:from>
    <xdr:to>
      <xdr:col>19</xdr:col>
      <xdr:colOff>586740</xdr:colOff>
      <xdr:row>50</xdr:row>
      <xdr:rowOff>167640</xdr:rowOff>
    </xdr:to>
    <xdr:pic>
      <xdr:nvPicPr>
        <xdr:cNvPr id="6" name="Imagen 5">
          <a:extLst>
            <a:ext uri="{FF2B5EF4-FFF2-40B4-BE49-F238E27FC236}">
              <a16:creationId xmlns:a16="http://schemas.microsoft.com/office/drawing/2014/main" id="{5A0BCE46-3C0C-4565-989B-F9C05C735FFC}"/>
            </a:ext>
            <a:ext uri="{147F2762-F138-4A5C-976F-8EAC2B608ADB}">
              <a16:predDERef xmlns:a16="http://schemas.microsoft.com/office/drawing/2014/main" pred="{FB8D6557-6026-424B-B2A8-E8A83D6F778E}"/>
            </a:ext>
          </a:extLst>
        </xdr:cNvPr>
        <xdr:cNvPicPr>
          <a:picLocks noChangeAspect="1"/>
        </xdr:cNvPicPr>
      </xdr:nvPicPr>
      <xdr:blipFill>
        <a:blip xmlns:r="http://schemas.openxmlformats.org/officeDocument/2006/relationships" r:embed="rId3"/>
        <a:stretch>
          <a:fillRect/>
        </a:stretch>
      </xdr:blipFill>
      <xdr:spPr>
        <a:xfrm>
          <a:off x="15344775" y="942975"/>
          <a:ext cx="561975" cy="1047750"/>
        </a:xfrm>
        <a:prstGeom prst="rect">
          <a:avLst/>
        </a:prstGeom>
      </xdr:spPr>
    </xdr:pic>
    <xdr:clientData/>
  </xdr:twoCellAnchor>
  <xdr:twoCellAnchor editAs="oneCell">
    <xdr:from>
      <xdr:col>21</xdr:col>
      <xdr:colOff>123825</xdr:colOff>
      <xdr:row>45</xdr:row>
      <xdr:rowOff>28575</xdr:rowOff>
    </xdr:from>
    <xdr:to>
      <xdr:col>22</xdr:col>
      <xdr:colOff>0</xdr:colOff>
      <xdr:row>50</xdr:row>
      <xdr:rowOff>167640</xdr:rowOff>
    </xdr:to>
    <xdr:pic>
      <xdr:nvPicPr>
        <xdr:cNvPr id="7" name="Imagen 6">
          <a:extLst>
            <a:ext uri="{FF2B5EF4-FFF2-40B4-BE49-F238E27FC236}">
              <a16:creationId xmlns:a16="http://schemas.microsoft.com/office/drawing/2014/main" id="{24B3461D-D70A-4E1F-BEE8-FDE87AAE38B2}"/>
            </a:ext>
            <a:ext uri="{147F2762-F138-4A5C-976F-8EAC2B608ADB}">
              <a16:predDERef xmlns:a16="http://schemas.microsoft.com/office/drawing/2014/main" pred="{5A0BCE46-3C0C-4565-989B-F9C05C735FFC}"/>
            </a:ext>
          </a:extLst>
        </xdr:cNvPr>
        <xdr:cNvPicPr>
          <a:picLocks noChangeAspect="1"/>
        </xdr:cNvPicPr>
      </xdr:nvPicPr>
      <xdr:blipFill>
        <a:blip xmlns:r="http://schemas.openxmlformats.org/officeDocument/2006/relationships" r:embed="rId3"/>
        <a:stretch>
          <a:fillRect/>
        </a:stretch>
      </xdr:blipFill>
      <xdr:spPr>
        <a:xfrm>
          <a:off x="16983075" y="942975"/>
          <a:ext cx="561975" cy="1047750"/>
        </a:xfrm>
        <a:prstGeom prst="rect">
          <a:avLst/>
        </a:prstGeom>
      </xdr:spPr>
    </xdr:pic>
    <xdr:clientData/>
  </xdr:twoCellAnchor>
  <xdr:twoCellAnchor editAs="oneCell">
    <xdr:from>
      <xdr:col>22</xdr:col>
      <xdr:colOff>123825</xdr:colOff>
      <xdr:row>45</xdr:row>
      <xdr:rowOff>57150</xdr:rowOff>
    </xdr:from>
    <xdr:to>
      <xdr:col>23</xdr:col>
      <xdr:colOff>0</xdr:colOff>
      <xdr:row>51</xdr:row>
      <xdr:rowOff>15241</xdr:rowOff>
    </xdr:to>
    <xdr:pic>
      <xdr:nvPicPr>
        <xdr:cNvPr id="8" name="Imagen 7">
          <a:extLst>
            <a:ext uri="{FF2B5EF4-FFF2-40B4-BE49-F238E27FC236}">
              <a16:creationId xmlns:a16="http://schemas.microsoft.com/office/drawing/2014/main" id="{0C7F2211-02CE-48F1-8F92-C31059C8E6C0}"/>
            </a:ext>
            <a:ext uri="{147F2762-F138-4A5C-976F-8EAC2B608ADB}">
              <a16:predDERef xmlns:a16="http://schemas.microsoft.com/office/drawing/2014/main" pred="{24B3461D-D70A-4E1F-BEE8-FDE87AAE38B2}"/>
            </a:ext>
          </a:extLst>
        </xdr:cNvPr>
        <xdr:cNvPicPr>
          <a:picLocks noChangeAspect="1"/>
        </xdr:cNvPicPr>
      </xdr:nvPicPr>
      <xdr:blipFill>
        <a:blip xmlns:r="http://schemas.openxmlformats.org/officeDocument/2006/relationships" r:embed="rId3"/>
        <a:stretch>
          <a:fillRect/>
        </a:stretch>
      </xdr:blipFill>
      <xdr:spPr>
        <a:xfrm>
          <a:off x="17754600" y="971550"/>
          <a:ext cx="561975" cy="1047750"/>
        </a:xfrm>
        <a:prstGeom prst="rect">
          <a:avLst/>
        </a:prstGeom>
      </xdr:spPr>
    </xdr:pic>
    <xdr:clientData/>
  </xdr:twoCellAnchor>
  <xdr:twoCellAnchor editAs="oneCell">
    <xdr:from>
      <xdr:col>12</xdr:col>
      <xdr:colOff>85725</xdr:colOff>
      <xdr:row>85</xdr:row>
      <xdr:rowOff>0</xdr:rowOff>
    </xdr:from>
    <xdr:to>
      <xdr:col>12</xdr:col>
      <xdr:colOff>647700</xdr:colOff>
      <xdr:row>90</xdr:row>
      <xdr:rowOff>135256</xdr:rowOff>
    </xdr:to>
    <xdr:pic>
      <xdr:nvPicPr>
        <xdr:cNvPr id="9" name="Imagen 8">
          <a:extLst>
            <a:ext uri="{FF2B5EF4-FFF2-40B4-BE49-F238E27FC236}">
              <a16:creationId xmlns:a16="http://schemas.microsoft.com/office/drawing/2014/main" id="{B0B88D1A-4D98-46F2-A70C-1A49296D9A80}"/>
            </a:ext>
            <a:ext uri="{147F2762-F138-4A5C-976F-8EAC2B608ADB}">
              <a16:predDERef xmlns:a16="http://schemas.microsoft.com/office/drawing/2014/main" pred="{0C7F2211-02CE-48F1-8F92-C31059C8E6C0}"/>
            </a:ext>
          </a:extLst>
        </xdr:cNvPr>
        <xdr:cNvPicPr>
          <a:picLocks noChangeAspect="1"/>
        </xdr:cNvPicPr>
      </xdr:nvPicPr>
      <xdr:blipFill>
        <a:blip xmlns:r="http://schemas.openxmlformats.org/officeDocument/2006/relationships" r:embed="rId3"/>
        <a:stretch>
          <a:fillRect/>
        </a:stretch>
      </xdr:blipFill>
      <xdr:spPr>
        <a:xfrm>
          <a:off x="13858875" y="6172200"/>
          <a:ext cx="561975" cy="1047750"/>
        </a:xfrm>
        <a:prstGeom prst="rect">
          <a:avLst/>
        </a:prstGeom>
      </xdr:spPr>
    </xdr:pic>
    <xdr:clientData/>
  </xdr:twoCellAnchor>
  <xdr:twoCellAnchor editAs="oneCell">
    <xdr:from>
      <xdr:col>13</xdr:col>
      <xdr:colOff>133350</xdr:colOff>
      <xdr:row>85</xdr:row>
      <xdr:rowOff>19050</xdr:rowOff>
    </xdr:from>
    <xdr:to>
      <xdr:col>14</xdr:col>
      <xdr:colOff>2540</xdr:colOff>
      <xdr:row>90</xdr:row>
      <xdr:rowOff>171451</xdr:rowOff>
    </xdr:to>
    <xdr:pic>
      <xdr:nvPicPr>
        <xdr:cNvPr id="10" name="Imagen 9">
          <a:extLst>
            <a:ext uri="{FF2B5EF4-FFF2-40B4-BE49-F238E27FC236}">
              <a16:creationId xmlns:a16="http://schemas.microsoft.com/office/drawing/2014/main" id="{9129B559-37DA-4096-B529-ED44488D6FF0}"/>
            </a:ext>
            <a:ext uri="{147F2762-F138-4A5C-976F-8EAC2B608ADB}">
              <a16:predDERef xmlns:a16="http://schemas.microsoft.com/office/drawing/2014/main" pred="{B0B88D1A-4D98-46F2-A70C-1A49296D9A80}"/>
            </a:ext>
          </a:extLst>
        </xdr:cNvPr>
        <xdr:cNvPicPr>
          <a:picLocks noChangeAspect="1"/>
        </xdr:cNvPicPr>
      </xdr:nvPicPr>
      <xdr:blipFill>
        <a:blip xmlns:r="http://schemas.openxmlformats.org/officeDocument/2006/relationships" r:embed="rId3"/>
        <a:stretch>
          <a:fillRect/>
        </a:stretch>
      </xdr:blipFill>
      <xdr:spPr>
        <a:xfrm>
          <a:off x="14678025" y="6191250"/>
          <a:ext cx="561975" cy="1047750"/>
        </a:xfrm>
        <a:prstGeom prst="rect">
          <a:avLst/>
        </a:prstGeom>
      </xdr:spPr>
    </xdr:pic>
    <xdr:clientData/>
  </xdr:twoCellAnchor>
  <xdr:twoCellAnchor editAs="oneCell">
    <xdr:from>
      <xdr:col>14</xdr:col>
      <xdr:colOff>171450</xdr:colOff>
      <xdr:row>85</xdr:row>
      <xdr:rowOff>47625</xdr:rowOff>
    </xdr:from>
    <xdr:to>
      <xdr:col>15</xdr:col>
      <xdr:colOff>22225</xdr:colOff>
      <xdr:row>91</xdr:row>
      <xdr:rowOff>19050</xdr:rowOff>
    </xdr:to>
    <xdr:pic>
      <xdr:nvPicPr>
        <xdr:cNvPr id="11" name="Imagen 10">
          <a:extLst>
            <a:ext uri="{FF2B5EF4-FFF2-40B4-BE49-F238E27FC236}">
              <a16:creationId xmlns:a16="http://schemas.microsoft.com/office/drawing/2014/main" id="{2426E1FB-6FAF-42A3-8014-E79E7A0C9799}"/>
            </a:ext>
            <a:ext uri="{147F2762-F138-4A5C-976F-8EAC2B608ADB}">
              <a16:predDERef xmlns:a16="http://schemas.microsoft.com/office/drawing/2014/main" pred="{9129B559-37DA-4096-B529-ED44488D6FF0}"/>
            </a:ext>
          </a:extLst>
        </xdr:cNvPr>
        <xdr:cNvPicPr>
          <a:picLocks noChangeAspect="1"/>
        </xdr:cNvPicPr>
      </xdr:nvPicPr>
      <xdr:blipFill>
        <a:blip xmlns:r="http://schemas.openxmlformats.org/officeDocument/2006/relationships" r:embed="rId3"/>
        <a:stretch>
          <a:fillRect/>
        </a:stretch>
      </xdr:blipFill>
      <xdr:spPr>
        <a:xfrm>
          <a:off x="15487650" y="6219825"/>
          <a:ext cx="561975" cy="1047750"/>
        </a:xfrm>
        <a:prstGeom prst="rect">
          <a:avLst/>
        </a:prstGeom>
      </xdr:spPr>
    </xdr:pic>
    <xdr:clientData/>
  </xdr:twoCellAnchor>
  <xdr:twoCellAnchor editAs="oneCell">
    <xdr:from>
      <xdr:col>16</xdr:col>
      <xdr:colOff>95250</xdr:colOff>
      <xdr:row>85</xdr:row>
      <xdr:rowOff>19050</xdr:rowOff>
    </xdr:from>
    <xdr:to>
      <xdr:col>16</xdr:col>
      <xdr:colOff>666750</xdr:colOff>
      <xdr:row>90</xdr:row>
      <xdr:rowOff>171451</xdr:rowOff>
    </xdr:to>
    <xdr:pic>
      <xdr:nvPicPr>
        <xdr:cNvPr id="12" name="Imagen 11">
          <a:extLst>
            <a:ext uri="{FF2B5EF4-FFF2-40B4-BE49-F238E27FC236}">
              <a16:creationId xmlns:a16="http://schemas.microsoft.com/office/drawing/2014/main" id="{DF7DAAF8-0982-4466-A1EA-215ECA4950B6}"/>
            </a:ext>
            <a:ext uri="{147F2762-F138-4A5C-976F-8EAC2B608ADB}">
              <a16:predDERef xmlns:a16="http://schemas.microsoft.com/office/drawing/2014/main" pred="{2426E1FB-6FAF-42A3-8014-E79E7A0C9799}"/>
            </a:ext>
          </a:extLst>
        </xdr:cNvPr>
        <xdr:cNvPicPr>
          <a:picLocks noChangeAspect="1"/>
        </xdr:cNvPicPr>
      </xdr:nvPicPr>
      <xdr:blipFill>
        <a:blip xmlns:r="http://schemas.openxmlformats.org/officeDocument/2006/relationships" r:embed="rId3"/>
        <a:stretch>
          <a:fillRect/>
        </a:stretch>
      </xdr:blipFill>
      <xdr:spPr>
        <a:xfrm>
          <a:off x="16954500" y="6191250"/>
          <a:ext cx="561975" cy="1047750"/>
        </a:xfrm>
        <a:prstGeom prst="rect">
          <a:avLst/>
        </a:prstGeom>
      </xdr:spPr>
    </xdr:pic>
    <xdr:clientData/>
  </xdr:twoCellAnchor>
  <xdr:twoCellAnchor editAs="oneCell">
    <xdr:from>
      <xdr:col>17</xdr:col>
      <xdr:colOff>104775</xdr:colOff>
      <xdr:row>85</xdr:row>
      <xdr:rowOff>38100</xdr:rowOff>
    </xdr:from>
    <xdr:to>
      <xdr:col>17</xdr:col>
      <xdr:colOff>662940</xdr:colOff>
      <xdr:row>90</xdr:row>
      <xdr:rowOff>170815</xdr:rowOff>
    </xdr:to>
    <xdr:pic>
      <xdr:nvPicPr>
        <xdr:cNvPr id="13" name="Imagen 12">
          <a:extLst>
            <a:ext uri="{FF2B5EF4-FFF2-40B4-BE49-F238E27FC236}">
              <a16:creationId xmlns:a16="http://schemas.microsoft.com/office/drawing/2014/main" id="{D3BD5C67-AAD2-4D3F-BB8E-E2934BB1650A}"/>
            </a:ext>
            <a:ext uri="{147F2762-F138-4A5C-976F-8EAC2B608ADB}">
              <a16:predDERef xmlns:a16="http://schemas.microsoft.com/office/drawing/2014/main" pred="{DF7DAAF8-0982-4466-A1EA-215ECA4950B6}"/>
            </a:ext>
          </a:extLst>
        </xdr:cNvPr>
        <xdr:cNvPicPr>
          <a:picLocks noChangeAspect="1"/>
        </xdr:cNvPicPr>
      </xdr:nvPicPr>
      <xdr:blipFill>
        <a:blip xmlns:r="http://schemas.openxmlformats.org/officeDocument/2006/relationships" r:embed="rId3"/>
        <a:stretch>
          <a:fillRect/>
        </a:stretch>
      </xdr:blipFill>
      <xdr:spPr>
        <a:xfrm>
          <a:off x="17735550" y="6210300"/>
          <a:ext cx="561975" cy="1047750"/>
        </a:xfrm>
        <a:prstGeom prst="rect">
          <a:avLst/>
        </a:prstGeom>
      </xdr:spPr>
    </xdr:pic>
    <xdr:clientData/>
  </xdr:twoCellAnchor>
  <xdr:twoCellAnchor editAs="oneCell">
    <xdr:from>
      <xdr:col>22</xdr:col>
      <xdr:colOff>123825</xdr:colOff>
      <xdr:row>85</xdr:row>
      <xdr:rowOff>47625</xdr:rowOff>
    </xdr:from>
    <xdr:to>
      <xdr:col>23</xdr:col>
      <xdr:colOff>0</xdr:colOff>
      <xdr:row>91</xdr:row>
      <xdr:rowOff>19050</xdr:rowOff>
    </xdr:to>
    <xdr:pic>
      <xdr:nvPicPr>
        <xdr:cNvPr id="14" name="Imagen 13">
          <a:extLst>
            <a:ext uri="{FF2B5EF4-FFF2-40B4-BE49-F238E27FC236}">
              <a16:creationId xmlns:a16="http://schemas.microsoft.com/office/drawing/2014/main" id="{9B6EFC20-135D-4FEC-BBE6-3D3BFFA35DA8}"/>
            </a:ext>
            <a:ext uri="{147F2762-F138-4A5C-976F-8EAC2B608ADB}">
              <a16:predDERef xmlns:a16="http://schemas.microsoft.com/office/drawing/2014/main" pred="{D3BD5C67-AAD2-4D3F-BB8E-E2934BB1650A}"/>
            </a:ext>
          </a:extLst>
        </xdr:cNvPr>
        <xdr:cNvPicPr>
          <a:picLocks noChangeAspect="1"/>
        </xdr:cNvPicPr>
      </xdr:nvPicPr>
      <xdr:blipFill>
        <a:blip xmlns:r="http://schemas.openxmlformats.org/officeDocument/2006/relationships" r:embed="rId3"/>
        <a:stretch>
          <a:fillRect/>
        </a:stretch>
      </xdr:blipFill>
      <xdr:spPr>
        <a:xfrm>
          <a:off x="5286375" y="11439525"/>
          <a:ext cx="561975" cy="1047750"/>
        </a:xfrm>
        <a:prstGeom prst="rect">
          <a:avLst/>
        </a:prstGeom>
      </xdr:spPr>
    </xdr:pic>
    <xdr:clientData/>
  </xdr:twoCellAnchor>
  <xdr:twoCellAnchor editAs="oneCell">
    <xdr:from>
      <xdr:col>6</xdr:col>
      <xdr:colOff>85725</xdr:colOff>
      <xdr:row>125</xdr:row>
      <xdr:rowOff>19050</xdr:rowOff>
    </xdr:from>
    <xdr:to>
      <xdr:col>6</xdr:col>
      <xdr:colOff>647700</xdr:colOff>
      <xdr:row>130</xdr:row>
      <xdr:rowOff>95249</xdr:rowOff>
    </xdr:to>
    <xdr:pic>
      <xdr:nvPicPr>
        <xdr:cNvPr id="15" name="Imagen 14">
          <a:extLst>
            <a:ext uri="{FF2B5EF4-FFF2-40B4-BE49-F238E27FC236}">
              <a16:creationId xmlns:a16="http://schemas.microsoft.com/office/drawing/2014/main" id="{EBC1C51F-11A3-4993-8A26-741660F7628F}"/>
            </a:ext>
            <a:ext uri="{147F2762-F138-4A5C-976F-8EAC2B608ADB}">
              <a16:predDERef xmlns:a16="http://schemas.microsoft.com/office/drawing/2014/main" pred="{9B6EFC20-135D-4FEC-BBE6-3D3BFFA35DA8}"/>
            </a:ext>
          </a:extLst>
        </xdr:cNvPr>
        <xdr:cNvPicPr>
          <a:picLocks noChangeAspect="1"/>
        </xdr:cNvPicPr>
      </xdr:nvPicPr>
      <xdr:blipFill>
        <a:blip xmlns:r="http://schemas.openxmlformats.org/officeDocument/2006/relationships" r:embed="rId3"/>
        <a:stretch>
          <a:fillRect/>
        </a:stretch>
      </xdr:blipFill>
      <xdr:spPr>
        <a:xfrm>
          <a:off x="9229725" y="11410950"/>
          <a:ext cx="561975" cy="1047750"/>
        </a:xfrm>
        <a:prstGeom prst="rect">
          <a:avLst/>
        </a:prstGeom>
      </xdr:spPr>
    </xdr:pic>
    <xdr:clientData/>
  </xdr:twoCellAnchor>
  <xdr:twoCellAnchor editAs="oneCell">
    <xdr:from>
      <xdr:col>10</xdr:col>
      <xdr:colOff>114300</xdr:colOff>
      <xdr:row>125</xdr:row>
      <xdr:rowOff>38100</xdr:rowOff>
    </xdr:from>
    <xdr:to>
      <xdr:col>10</xdr:col>
      <xdr:colOff>668655</xdr:colOff>
      <xdr:row>130</xdr:row>
      <xdr:rowOff>95249</xdr:rowOff>
    </xdr:to>
    <xdr:pic>
      <xdr:nvPicPr>
        <xdr:cNvPr id="16" name="Imagen 15">
          <a:extLst>
            <a:ext uri="{FF2B5EF4-FFF2-40B4-BE49-F238E27FC236}">
              <a16:creationId xmlns:a16="http://schemas.microsoft.com/office/drawing/2014/main" id="{7AA228E1-29CA-48FB-B8F8-77D086C0D2E0}"/>
            </a:ext>
            <a:ext uri="{147F2762-F138-4A5C-976F-8EAC2B608ADB}">
              <a16:predDERef xmlns:a16="http://schemas.microsoft.com/office/drawing/2014/main" pred="{EBC1C51F-11A3-4993-8A26-741660F7628F}"/>
            </a:ext>
          </a:extLst>
        </xdr:cNvPr>
        <xdr:cNvPicPr>
          <a:picLocks noChangeAspect="1"/>
        </xdr:cNvPicPr>
      </xdr:nvPicPr>
      <xdr:blipFill>
        <a:blip xmlns:r="http://schemas.openxmlformats.org/officeDocument/2006/relationships" r:embed="rId3"/>
        <a:stretch>
          <a:fillRect/>
        </a:stretch>
      </xdr:blipFill>
      <xdr:spPr>
        <a:xfrm>
          <a:off x="12344400" y="11430000"/>
          <a:ext cx="561975" cy="1047750"/>
        </a:xfrm>
        <a:prstGeom prst="rect">
          <a:avLst/>
        </a:prstGeom>
      </xdr:spPr>
    </xdr:pic>
    <xdr:clientData/>
  </xdr:twoCellAnchor>
  <xdr:twoCellAnchor editAs="oneCell">
    <xdr:from>
      <xdr:col>11</xdr:col>
      <xdr:colOff>66675</xdr:colOff>
      <xdr:row>125</xdr:row>
      <xdr:rowOff>28575</xdr:rowOff>
    </xdr:from>
    <xdr:to>
      <xdr:col>11</xdr:col>
      <xdr:colOff>624840</xdr:colOff>
      <xdr:row>130</xdr:row>
      <xdr:rowOff>95249</xdr:rowOff>
    </xdr:to>
    <xdr:pic>
      <xdr:nvPicPr>
        <xdr:cNvPr id="17" name="Imagen 16">
          <a:extLst>
            <a:ext uri="{FF2B5EF4-FFF2-40B4-BE49-F238E27FC236}">
              <a16:creationId xmlns:a16="http://schemas.microsoft.com/office/drawing/2014/main" id="{99AAEDB4-B610-483B-B78D-8B1C82C30343}"/>
            </a:ext>
            <a:ext uri="{147F2762-F138-4A5C-976F-8EAC2B608ADB}">
              <a16:predDERef xmlns:a16="http://schemas.microsoft.com/office/drawing/2014/main" pred="{7AA228E1-29CA-48FB-B8F8-77D086C0D2E0}"/>
            </a:ext>
          </a:extLst>
        </xdr:cNvPr>
        <xdr:cNvPicPr>
          <a:picLocks noChangeAspect="1"/>
        </xdr:cNvPicPr>
      </xdr:nvPicPr>
      <xdr:blipFill>
        <a:blip xmlns:r="http://schemas.openxmlformats.org/officeDocument/2006/relationships" r:embed="rId3"/>
        <a:stretch>
          <a:fillRect/>
        </a:stretch>
      </xdr:blipFill>
      <xdr:spPr>
        <a:xfrm>
          <a:off x="13068300" y="11420475"/>
          <a:ext cx="561975" cy="1047750"/>
        </a:xfrm>
        <a:prstGeom prst="rect">
          <a:avLst/>
        </a:prstGeom>
      </xdr:spPr>
    </xdr:pic>
    <xdr:clientData/>
  </xdr:twoCellAnchor>
  <xdr:twoCellAnchor editAs="oneCell">
    <xdr:from>
      <xdr:col>15</xdr:col>
      <xdr:colOff>152400</xdr:colOff>
      <xdr:row>125</xdr:row>
      <xdr:rowOff>0</xdr:rowOff>
    </xdr:from>
    <xdr:to>
      <xdr:col>16</xdr:col>
      <xdr:colOff>10160</xdr:colOff>
      <xdr:row>130</xdr:row>
      <xdr:rowOff>57149</xdr:rowOff>
    </xdr:to>
    <xdr:pic>
      <xdr:nvPicPr>
        <xdr:cNvPr id="18" name="Imagen 17">
          <a:extLst>
            <a:ext uri="{FF2B5EF4-FFF2-40B4-BE49-F238E27FC236}">
              <a16:creationId xmlns:a16="http://schemas.microsoft.com/office/drawing/2014/main" id="{D6A56C50-1983-4BE1-8AD4-CFA197B7AA46}"/>
            </a:ext>
            <a:ext uri="{147F2762-F138-4A5C-976F-8EAC2B608ADB}">
              <a16:predDERef xmlns:a16="http://schemas.microsoft.com/office/drawing/2014/main" pred="{99AAEDB4-B610-483B-B78D-8B1C82C30343}"/>
            </a:ext>
          </a:extLst>
        </xdr:cNvPr>
        <xdr:cNvPicPr>
          <a:picLocks noChangeAspect="1"/>
        </xdr:cNvPicPr>
      </xdr:nvPicPr>
      <xdr:blipFill>
        <a:blip xmlns:r="http://schemas.openxmlformats.org/officeDocument/2006/relationships" r:embed="rId3"/>
        <a:stretch>
          <a:fillRect/>
        </a:stretch>
      </xdr:blipFill>
      <xdr:spPr>
        <a:xfrm>
          <a:off x="16240125" y="11391900"/>
          <a:ext cx="561975" cy="1047750"/>
        </a:xfrm>
        <a:prstGeom prst="rect">
          <a:avLst/>
        </a:prstGeom>
      </xdr:spPr>
    </xdr:pic>
    <xdr:clientData/>
  </xdr:twoCellAnchor>
  <xdr:twoCellAnchor editAs="oneCell">
    <xdr:from>
      <xdr:col>16</xdr:col>
      <xdr:colOff>66675</xdr:colOff>
      <xdr:row>125</xdr:row>
      <xdr:rowOff>9525</xdr:rowOff>
    </xdr:from>
    <xdr:to>
      <xdr:col>16</xdr:col>
      <xdr:colOff>624840</xdr:colOff>
      <xdr:row>130</xdr:row>
      <xdr:rowOff>53339</xdr:rowOff>
    </xdr:to>
    <xdr:pic>
      <xdr:nvPicPr>
        <xdr:cNvPr id="19" name="Imagen 18">
          <a:extLst>
            <a:ext uri="{FF2B5EF4-FFF2-40B4-BE49-F238E27FC236}">
              <a16:creationId xmlns:a16="http://schemas.microsoft.com/office/drawing/2014/main" id="{8C861274-42F9-43AF-8CE9-98B0A2DFAFB8}"/>
            </a:ext>
            <a:ext uri="{147F2762-F138-4A5C-976F-8EAC2B608ADB}">
              <a16:predDERef xmlns:a16="http://schemas.microsoft.com/office/drawing/2014/main" pred="{D6A56C50-1983-4BE1-8AD4-CFA197B7AA46}"/>
            </a:ext>
          </a:extLst>
        </xdr:cNvPr>
        <xdr:cNvPicPr>
          <a:picLocks noChangeAspect="1"/>
        </xdr:cNvPicPr>
      </xdr:nvPicPr>
      <xdr:blipFill>
        <a:blip xmlns:r="http://schemas.openxmlformats.org/officeDocument/2006/relationships" r:embed="rId3"/>
        <a:stretch>
          <a:fillRect/>
        </a:stretch>
      </xdr:blipFill>
      <xdr:spPr>
        <a:xfrm>
          <a:off x="16925925" y="11401425"/>
          <a:ext cx="561975" cy="1047750"/>
        </a:xfrm>
        <a:prstGeom prst="rect">
          <a:avLst/>
        </a:prstGeom>
      </xdr:spPr>
    </xdr:pic>
    <xdr:clientData/>
  </xdr:twoCellAnchor>
  <xdr:twoCellAnchor editAs="oneCell">
    <xdr:from>
      <xdr:col>3</xdr:col>
      <xdr:colOff>171450</xdr:colOff>
      <xdr:row>45</xdr:row>
      <xdr:rowOff>9525</xdr:rowOff>
    </xdr:from>
    <xdr:to>
      <xdr:col>4</xdr:col>
      <xdr:colOff>2540</xdr:colOff>
      <xdr:row>51</xdr:row>
      <xdr:rowOff>1</xdr:rowOff>
    </xdr:to>
    <xdr:pic>
      <xdr:nvPicPr>
        <xdr:cNvPr id="20" name="Imagen 19">
          <a:extLst>
            <a:ext uri="{FF2B5EF4-FFF2-40B4-BE49-F238E27FC236}">
              <a16:creationId xmlns:a16="http://schemas.microsoft.com/office/drawing/2014/main" id="{7D59B514-E705-F6D2-C900-CC57DD6872F4}"/>
            </a:ext>
            <a:ext uri="{147F2762-F138-4A5C-976F-8EAC2B608ADB}">
              <a16:predDERef xmlns:a16="http://schemas.microsoft.com/office/drawing/2014/main" pred="{8C861274-42F9-43AF-8CE9-98B0A2DFAFB8}"/>
            </a:ext>
          </a:extLst>
        </xdr:cNvPr>
        <xdr:cNvPicPr>
          <a:picLocks noChangeAspect="1"/>
        </xdr:cNvPicPr>
      </xdr:nvPicPr>
      <xdr:blipFill>
        <a:blip xmlns:r="http://schemas.openxmlformats.org/officeDocument/2006/relationships" r:embed="rId4"/>
        <a:stretch>
          <a:fillRect/>
        </a:stretch>
      </xdr:blipFill>
      <xdr:spPr>
        <a:xfrm>
          <a:off x="2895600" y="923925"/>
          <a:ext cx="523875" cy="1076325"/>
        </a:xfrm>
        <a:prstGeom prst="rect">
          <a:avLst/>
        </a:prstGeom>
      </xdr:spPr>
    </xdr:pic>
    <xdr:clientData/>
  </xdr:twoCellAnchor>
  <xdr:twoCellAnchor editAs="oneCell">
    <xdr:from>
      <xdr:col>4</xdr:col>
      <xdr:colOff>47625</xdr:colOff>
      <xdr:row>45</xdr:row>
      <xdr:rowOff>28575</xdr:rowOff>
    </xdr:from>
    <xdr:to>
      <xdr:col>4</xdr:col>
      <xdr:colOff>571500</xdr:colOff>
      <xdr:row>51</xdr:row>
      <xdr:rowOff>15241</xdr:rowOff>
    </xdr:to>
    <xdr:pic>
      <xdr:nvPicPr>
        <xdr:cNvPr id="21" name="Imagen 20">
          <a:extLst>
            <a:ext uri="{FF2B5EF4-FFF2-40B4-BE49-F238E27FC236}">
              <a16:creationId xmlns:a16="http://schemas.microsoft.com/office/drawing/2014/main" id="{2EFB9BC0-28C2-4DE5-858A-E020FCBECDF0}"/>
            </a:ext>
            <a:ext uri="{147F2762-F138-4A5C-976F-8EAC2B608ADB}">
              <a16:predDERef xmlns:a16="http://schemas.microsoft.com/office/drawing/2014/main" pred="{7D59B514-E705-F6D2-C900-CC57DD6872F4}"/>
            </a:ext>
          </a:extLst>
        </xdr:cNvPr>
        <xdr:cNvPicPr>
          <a:picLocks noChangeAspect="1"/>
        </xdr:cNvPicPr>
      </xdr:nvPicPr>
      <xdr:blipFill>
        <a:blip xmlns:r="http://schemas.openxmlformats.org/officeDocument/2006/relationships" r:embed="rId4"/>
        <a:stretch>
          <a:fillRect/>
        </a:stretch>
      </xdr:blipFill>
      <xdr:spPr>
        <a:xfrm>
          <a:off x="3667125" y="942975"/>
          <a:ext cx="523875" cy="1076325"/>
        </a:xfrm>
        <a:prstGeom prst="rect">
          <a:avLst/>
        </a:prstGeom>
      </xdr:spPr>
    </xdr:pic>
    <xdr:clientData/>
  </xdr:twoCellAnchor>
  <xdr:twoCellAnchor editAs="oneCell">
    <xdr:from>
      <xdr:col>5</xdr:col>
      <xdr:colOff>47625</xdr:colOff>
      <xdr:row>45</xdr:row>
      <xdr:rowOff>47625</xdr:rowOff>
    </xdr:from>
    <xdr:to>
      <xdr:col>5</xdr:col>
      <xdr:colOff>571500</xdr:colOff>
      <xdr:row>51</xdr:row>
      <xdr:rowOff>38101</xdr:rowOff>
    </xdr:to>
    <xdr:pic>
      <xdr:nvPicPr>
        <xdr:cNvPr id="22" name="Imagen 21">
          <a:extLst>
            <a:ext uri="{FF2B5EF4-FFF2-40B4-BE49-F238E27FC236}">
              <a16:creationId xmlns:a16="http://schemas.microsoft.com/office/drawing/2014/main" id="{A865E3E6-089D-4F5D-A69E-242EFECABDDF}"/>
            </a:ext>
            <a:ext uri="{147F2762-F138-4A5C-976F-8EAC2B608ADB}">
              <a16:predDERef xmlns:a16="http://schemas.microsoft.com/office/drawing/2014/main" pred="{2EFB9BC0-28C2-4DE5-858A-E020FCBECDF0}"/>
            </a:ext>
          </a:extLst>
        </xdr:cNvPr>
        <xdr:cNvPicPr>
          <a:picLocks noChangeAspect="1"/>
        </xdr:cNvPicPr>
      </xdr:nvPicPr>
      <xdr:blipFill>
        <a:blip xmlns:r="http://schemas.openxmlformats.org/officeDocument/2006/relationships" r:embed="rId4"/>
        <a:stretch>
          <a:fillRect/>
        </a:stretch>
      </xdr:blipFill>
      <xdr:spPr>
        <a:xfrm>
          <a:off x="4438650" y="962025"/>
          <a:ext cx="523875" cy="1076325"/>
        </a:xfrm>
        <a:prstGeom prst="rect">
          <a:avLst/>
        </a:prstGeom>
      </xdr:spPr>
    </xdr:pic>
    <xdr:clientData/>
  </xdr:twoCellAnchor>
  <xdr:twoCellAnchor editAs="oneCell">
    <xdr:from>
      <xdr:col>6</xdr:col>
      <xdr:colOff>95250</xdr:colOff>
      <xdr:row>45</xdr:row>
      <xdr:rowOff>38100</xdr:rowOff>
    </xdr:from>
    <xdr:to>
      <xdr:col>6</xdr:col>
      <xdr:colOff>628650</xdr:colOff>
      <xdr:row>51</xdr:row>
      <xdr:rowOff>20956</xdr:rowOff>
    </xdr:to>
    <xdr:pic>
      <xdr:nvPicPr>
        <xdr:cNvPr id="25" name="Imagen 24">
          <a:extLst>
            <a:ext uri="{FF2B5EF4-FFF2-40B4-BE49-F238E27FC236}">
              <a16:creationId xmlns:a16="http://schemas.microsoft.com/office/drawing/2014/main" id="{75DB4B05-B82E-4035-A60B-A14A0CD8C4DB}"/>
            </a:ext>
            <a:ext uri="{147F2762-F138-4A5C-976F-8EAC2B608ADB}">
              <a16:predDERef xmlns:a16="http://schemas.microsoft.com/office/drawing/2014/main" pred="{A865E3E6-089D-4F5D-A69E-242EFECABDDF}"/>
            </a:ext>
          </a:extLst>
        </xdr:cNvPr>
        <xdr:cNvPicPr>
          <a:picLocks noChangeAspect="1"/>
        </xdr:cNvPicPr>
      </xdr:nvPicPr>
      <xdr:blipFill>
        <a:blip xmlns:r="http://schemas.openxmlformats.org/officeDocument/2006/relationships" r:embed="rId4"/>
        <a:stretch>
          <a:fillRect/>
        </a:stretch>
      </xdr:blipFill>
      <xdr:spPr>
        <a:xfrm>
          <a:off x="5257800" y="952500"/>
          <a:ext cx="523875" cy="1076325"/>
        </a:xfrm>
        <a:prstGeom prst="rect">
          <a:avLst/>
        </a:prstGeom>
      </xdr:spPr>
    </xdr:pic>
    <xdr:clientData/>
  </xdr:twoCellAnchor>
  <xdr:twoCellAnchor editAs="oneCell">
    <xdr:from>
      <xdr:col>7</xdr:col>
      <xdr:colOff>104775</xdr:colOff>
      <xdr:row>45</xdr:row>
      <xdr:rowOff>57150</xdr:rowOff>
    </xdr:from>
    <xdr:to>
      <xdr:col>7</xdr:col>
      <xdr:colOff>624840</xdr:colOff>
      <xdr:row>51</xdr:row>
      <xdr:rowOff>57151</xdr:rowOff>
    </xdr:to>
    <xdr:pic>
      <xdr:nvPicPr>
        <xdr:cNvPr id="26" name="Imagen 25">
          <a:extLst>
            <a:ext uri="{FF2B5EF4-FFF2-40B4-BE49-F238E27FC236}">
              <a16:creationId xmlns:a16="http://schemas.microsoft.com/office/drawing/2014/main" id="{2BB91BDE-260D-4F6D-92D5-69DF8E7906A0}"/>
            </a:ext>
            <a:ext uri="{147F2762-F138-4A5C-976F-8EAC2B608ADB}">
              <a16:predDERef xmlns:a16="http://schemas.microsoft.com/office/drawing/2014/main" pred="{75DB4B05-B82E-4035-A60B-A14A0CD8C4DB}"/>
            </a:ext>
          </a:extLst>
        </xdr:cNvPr>
        <xdr:cNvPicPr>
          <a:picLocks noChangeAspect="1"/>
        </xdr:cNvPicPr>
      </xdr:nvPicPr>
      <xdr:blipFill>
        <a:blip xmlns:r="http://schemas.openxmlformats.org/officeDocument/2006/relationships" r:embed="rId4"/>
        <a:stretch>
          <a:fillRect/>
        </a:stretch>
      </xdr:blipFill>
      <xdr:spPr>
        <a:xfrm>
          <a:off x="6038850" y="971550"/>
          <a:ext cx="523875" cy="1076325"/>
        </a:xfrm>
        <a:prstGeom prst="rect">
          <a:avLst/>
        </a:prstGeom>
      </xdr:spPr>
    </xdr:pic>
    <xdr:clientData/>
  </xdr:twoCellAnchor>
  <xdr:twoCellAnchor editAs="oneCell">
    <xdr:from>
      <xdr:col>8</xdr:col>
      <xdr:colOff>95250</xdr:colOff>
      <xdr:row>45</xdr:row>
      <xdr:rowOff>47625</xdr:rowOff>
    </xdr:from>
    <xdr:to>
      <xdr:col>8</xdr:col>
      <xdr:colOff>628650</xdr:colOff>
      <xdr:row>51</xdr:row>
      <xdr:rowOff>38101</xdr:rowOff>
    </xdr:to>
    <xdr:pic>
      <xdr:nvPicPr>
        <xdr:cNvPr id="42" name="Imagen 41">
          <a:extLst>
            <a:ext uri="{FF2B5EF4-FFF2-40B4-BE49-F238E27FC236}">
              <a16:creationId xmlns:a16="http://schemas.microsoft.com/office/drawing/2014/main" id="{B0031509-845A-425F-A071-54D6F4E9944F}"/>
            </a:ext>
            <a:ext uri="{147F2762-F138-4A5C-976F-8EAC2B608ADB}">
              <a16:predDERef xmlns:a16="http://schemas.microsoft.com/office/drawing/2014/main" pred="{2BB91BDE-260D-4F6D-92D5-69DF8E7906A0}"/>
            </a:ext>
          </a:extLst>
        </xdr:cNvPr>
        <xdr:cNvPicPr>
          <a:picLocks noChangeAspect="1"/>
        </xdr:cNvPicPr>
      </xdr:nvPicPr>
      <xdr:blipFill>
        <a:blip xmlns:r="http://schemas.openxmlformats.org/officeDocument/2006/relationships" r:embed="rId4"/>
        <a:stretch>
          <a:fillRect/>
        </a:stretch>
      </xdr:blipFill>
      <xdr:spPr>
        <a:xfrm>
          <a:off x="6800850" y="962025"/>
          <a:ext cx="523875" cy="1076325"/>
        </a:xfrm>
        <a:prstGeom prst="rect">
          <a:avLst/>
        </a:prstGeom>
      </xdr:spPr>
    </xdr:pic>
    <xdr:clientData/>
  </xdr:twoCellAnchor>
  <xdr:twoCellAnchor editAs="oneCell">
    <xdr:from>
      <xdr:col>9</xdr:col>
      <xdr:colOff>142875</xdr:colOff>
      <xdr:row>45</xdr:row>
      <xdr:rowOff>47625</xdr:rowOff>
    </xdr:from>
    <xdr:to>
      <xdr:col>9</xdr:col>
      <xdr:colOff>662940</xdr:colOff>
      <xdr:row>51</xdr:row>
      <xdr:rowOff>38101</xdr:rowOff>
    </xdr:to>
    <xdr:pic>
      <xdr:nvPicPr>
        <xdr:cNvPr id="43" name="Imagen 42">
          <a:extLst>
            <a:ext uri="{FF2B5EF4-FFF2-40B4-BE49-F238E27FC236}">
              <a16:creationId xmlns:a16="http://schemas.microsoft.com/office/drawing/2014/main" id="{73355A32-CF10-46EC-8B9C-C541AD6F8AFA}"/>
            </a:ext>
            <a:ext uri="{147F2762-F138-4A5C-976F-8EAC2B608ADB}">
              <a16:predDERef xmlns:a16="http://schemas.microsoft.com/office/drawing/2014/main" pred="{B0031509-845A-425F-A071-54D6F4E9944F}"/>
            </a:ext>
          </a:extLst>
        </xdr:cNvPr>
        <xdr:cNvPicPr>
          <a:picLocks noChangeAspect="1"/>
        </xdr:cNvPicPr>
      </xdr:nvPicPr>
      <xdr:blipFill>
        <a:blip xmlns:r="http://schemas.openxmlformats.org/officeDocument/2006/relationships" r:embed="rId4"/>
        <a:stretch>
          <a:fillRect/>
        </a:stretch>
      </xdr:blipFill>
      <xdr:spPr>
        <a:xfrm>
          <a:off x="7610475" y="962025"/>
          <a:ext cx="523875" cy="1076325"/>
        </a:xfrm>
        <a:prstGeom prst="rect">
          <a:avLst/>
        </a:prstGeom>
      </xdr:spPr>
    </xdr:pic>
    <xdr:clientData/>
  </xdr:twoCellAnchor>
  <xdr:twoCellAnchor editAs="oneCell">
    <xdr:from>
      <xdr:col>10</xdr:col>
      <xdr:colOff>66675</xdr:colOff>
      <xdr:row>45</xdr:row>
      <xdr:rowOff>57150</xdr:rowOff>
    </xdr:from>
    <xdr:to>
      <xdr:col>10</xdr:col>
      <xdr:colOff>586740</xdr:colOff>
      <xdr:row>51</xdr:row>
      <xdr:rowOff>57151</xdr:rowOff>
    </xdr:to>
    <xdr:pic>
      <xdr:nvPicPr>
        <xdr:cNvPr id="44" name="Imagen 43">
          <a:extLst>
            <a:ext uri="{FF2B5EF4-FFF2-40B4-BE49-F238E27FC236}">
              <a16:creationId xmlns:a16="http://schemas.microsoft.com/office/drawing/2014/main" id="{D11C6D30-FF07-400F-B498-E26DCDFEC935}"/>
            </a:ext>
            <a:ext uri="{147F2762-F138-4A5C-976F-8EAC2B608ADB}">
              <a16:predDERef xmlns:a16="http://schemas.microsoft.com/office/drawing/2014/main" pred="{73355A32-CF10-46EC-8B9C-C541AD6F8AFA}"/>
            </a:ext>
          </a:extLst>
        </xdr:cNvPr>
        <xdr:cNvPicPr>
          <a:picLocks noChangeAspect="1"/>
        </xdr:cNvPicPr>
      </xdr:nvPicPr>
      <xdr:blipFill>
        <a:blip xmlns:r="http://schemas.openxmlformats.org/officeDocument/2006/relationships" r:embed="rId4"/>
        <a:stretch>
          <a:fillRect/>
        </a:stretch>
      </xdr:blipFill>
      <xdr:spPr>
        <a:xfrm>
          <a:off x="8439150" y="971550"/>
          <a:ext cx="523875" cy="1076325"/>
        </a:xfrm>
        <a:prstGeom prst="rect">
          <a:avLst/>
        </a:prstGeom>
      </xdr:spPr>
    </xdr:pic>
    <xdr:clientData/>
  </xdr:twoCellAnchor>
  <xdr:twoCellAnchor editAs="oneCell">
    <xdr:from>
      <xdr:col>11</xdr:col>
      <xdr:colOff>104775</xdr:colOff>
      <xdr:row>45</xdr:row>
      <xdr:rowOff>57150</xdr:rowOff>
    </xdr:from>
    <xdr:to>
      <xdr:col>11</xdr:col>
      <xdr:colOff>624840</xdr:colOff>
      <xdr:row>51</xdr:row>
      <xdr:rowOff>57151</xdr:rowOff>
    </xdr:to>
    <xdr:pic>
      <xdr:nvPicPr>
        <xdr:cNvPr id="45" name="Imagen 44">
          <a:extLst>
            <a:ext uri="{FF2B5EF4-FFF2-40B4-BE49-F238E27FC236}">
              <a16:creationId xmlns:a16="http://schemas.microsoft.com/office/drawing/2014/main" id="{7D1C98A2-C266-427B-BE34-A6C472740A70}"/>
            </a:ext>
            <a:ext uri="{147F2762-F138-4A5C-976F-8EAC2B608ADB}">
              <a16:predDERef xmlns:a16="http://schemas.microsoft.com/office/drawing/2014/main" pred="{D11C6D30-FF07-400F-B498-E26DCDFEC935}"/>
            </a:ext>
          </a:extLst>
        </xdr:cNvPr>
        <xdr:cNvPicPr>
          <a:picLocks noChangeAspect="1"/>
        </xdr:cNvPicPr>
      </xdr:nvPicPr>
      <xdr:blipFill>
        <a:blip xmlns:r="http://schemas.openxmlformats.org/officeDocument/2006/relationships" r:embed="rId4"/>
        <a:stretch>
          <a:fillRect/>
        </a:stretch>
      </xdr:blipFill>
      <xdr:spPr>
        <a:xfrm>
          <a:off x="9248775" y="971550"/>
          <a:ext cx="523875" cy="1076325"/>
        </a:xfrm>
        <a:prstGeom prst="rect">
          <a:avLst/>
        </a:prstGeom>
      </xdr:spPr>
    </xdr:pic>
    <xdr:clientData/>
  </xdr:twoCellAnchor>
  <xdr:twoCellAnchor editAs="oneCell">
    <xdr:from>
      <xdr:col>12</xdr:col>
      <xdr:colOff>85725</xdr:colOff>
      <xdr:row>45</xdr:row>
      <xdr:rowOff>28575</xdr:rowOff>
    </xdr:from>
    <xdr:to>
      <xdr:col>12</xdr:col>
      <xdr:colOff>609600</xdr:colOff>
      <xdr:row>51</xdr:row>
      <xdr:rowOff>15241</xdr:rowOff>
    </xdr:to>
    <xdr:pic>
      <xdr:nvPicPr>
        <xdr:cNvPr id="46" name="Imagen 45">
          <a:extLst>
            <a:ext uri="{FF2B5EF4-FFF2-40B4-BE49-F238E27FC236}">
              <a16:creationId xmlns:a16="http://schemas.microsoft.com/office/drawing/2014/main" id="{017E7101-C4CB-49CB-BA54-6AFD974ACA6C}"/>
            </a:ext>
            <a:ext uri="{147F2762-F138-4A5C-976F-8EAC2B608ADB}">
              <a16:predDERef xmlns:a16="http://schemas.microsoft.com/office/drawing/2014/main" pred="{7D1C98A2-C266-427B-BE34-A6C472740A70}"/>
            </a:ext>
          </a:extLst>
        </xdr:cNvPr>
        <xdr:cNvPicPr>
          <a:picLocks noChangeAspect="1"/>
        </xdr:cNvPicPr>
      </xdr:nvPicPr>
      <xdr:blipFill>
        <a:blip xmlns:r="http://schemas.openxmlformats.org/officeDocument/2006/relationships" r:embed="rId4"/>
        <a:stretch>
          <a:fillRect/>
        </a:stretch>
      </xdr:blipFill>
      <xdr:spPr>
        <a:xfrm>
          <a:off x="10001250" y="942975"/>
          <a:ext cx="523875" cy="1076325"/>
        </a:xfrm>
        <a:prstGeom prst="rect">
          <a:avLst/>
        </a:prstGeom>
      </xdr:spPr>
    </xdr:pic>
    <xdr:clientData/>
  </xdr:twoCellAnchor>
  <xdr:twoCellAnchor editAs="oneCell">
    <xdr:from>
      <xdr:col>13</xdr:col>
      <xdr:colOff>114300</xdr:colOff>
      <xdr:row>45</xdr:row>
      <xdr:rowOff>38100</xdr:rowOff>
    </xdr:from>
    <xdr:to>
      <xdr:col>13</xdr:col>
      <xdr:colOff>630555</xdr:colOff>
      <xdr:row>51</xdr:row>
      <xdr:rowOff>20956</xdr:rowOff>
    </xdr:to>
    <xdr:pic>
      <xdr:nvPicPr>
        <xdr:cNvPr id="47" name="Imagen 46">
          <a:extLst>
            <a:ext uri="{FF2B5EF4-FFF2-40B4-BE49-F238E27FC236}">
              <a16:creationId xmlns:a16="http://schemas.microsoft.com/office/drawing/2014/main" id="{67F62E97-B4B6-4F86-AA2B-318EB889401B}"/>
            </a:ext>
            <a:ext uri="{147F2762-F138-4A5C-976F-8EAC2B608ADB}">
              <a16:predDERef xmlns:a16="http://schemas.microsoft.com/office/drawing/2014/main" pred="{017E7101-C4CB-49CB-BA54-6AFD974ACA6C}"/>
            </a:ext>
          </a:extLst>
        </xdr:cNvPr>
        <xdr:cNvPicPr>
          <a:picLocks noChangeAspect="1"/>
        </xdr:cNvPicPr>
      </xdr:nvPicPr>
      <xdr:blipFill>
        <a:blip xmlns:r="http://schemas.openxmlformats.org/officeDocument/2006/relationships" r:embed="rId4"/>
        <a:stretch>
          <a:fillRect/>
        </a:stretch>
      </xdr:blipFill>
      <xdr:spPr>
        <a:xfrm>
          <a:off x="10801350" y="952500"/>
          <a:ext cx="523875" cy="1076325"/>
        </a:xfrm>
        <a:prstGeom prst="rect">
          <a:avLst/>
        </a:prstGeom>
      </xdr:spPr>
    </xdr:pic>
    <xdr:clientData/>
  </xdr:twoCellAnchor>
  <xdr:twoCellAnchor editAs="oneCell">
    <xdr:from>
      <xdr:col>14</xdr:col>
      <xdr:colOff>104775</xdr:colOff>
      <xdr:row>45</xdr:row>
      <xdr:rowOff>19050</xdr:rowOff>
    </xdr:from>
    <xdr:to>
      <xdr:col>14</xdr:col>
      <xdr:colOff>624840</xdr:colOff>
      <xdr:row>51</xdr:row>
      <xdr:rowOff>19051</xdr:rowOff>
    </xdr:to>
    <xdr:pic>
      <xdr:nvPicPr>
        <xdr:cNvPr id="48" name="Imagen 47">
          <a:extLst>
            <a:ext uri="{FF2B5EF4-FFF2-40B4-BE49-F238E27FC236}">
              <a16:creationId xmlns:a16="http://schemas.microsoft.com/office/drawing/2014/main" id="{9434C72F-D19C-41FC-94A9-87270E72E1FB}"/>
            </a:ext>
            <a:ext uri="{147F2762-F138-4A5C-976F-8EAC2B608ADB}">
              <a16:predDERef xmlns:a16="http://schemas.microsoft.com/office/drawing/2014/main" pred="{67F62E97-B4B6-4F86-AA2B-318EB889401B}"/>
            </a:ext>
          </a:extLst>
        </xdr:cNvPr>
        <xdr:cNvPicPr>
          <a:picLocks noChangeAspect="1"/>
        </xdr:cNvPicPr>
      </xdr:nvPicPr>
      <xdr:blipFill>
        <a:blip xmlns:r="http://schemas.openxmlformats.org/officeDocument/2006/relationships" r:embed="rId4"/>
        <a:stretch>
          <a:fillRect/>
        </a:stretch>
      </xdr:blipFill>
      <xdr:spPr>
        <a:xfrm>
          <a:off x="11563350" y="933450"/>
          <a:ext cx="523875" cy="1076325"/>
        </a:xfrm>
        <a:prstGeom prst="rect">
          <a:avLst/>
        </a:prstGeom>
      </xdr:spPr>
    </xdr:pic>
    <xdr:clientData/>
  </xdr:twoCellAnchor>
  <xdr:twoCellAnchor editAs="oneCell">
    <xdr:from>
      <xdr:col>15</xdr:col>
      <xdr:colOff>57150</xdr:colOff>
      <xdr:row>45</xdr:row>
      <xdr:rowOff>28575</xdr:rowOff>
    </xdr:from>
    <xdr:to>
      <xdr:col>15</xdr:col>
      <xdr:colOff>590550</xdr:colOff>
      <xdr:row>51</xdr:row>
      <xdr:rowOff>15241</xdr:rowOff>
    </xdr:to>
    <xdr:pic>
      <xdr:nvPicPr>
        <xdr:cNvPr id="49" name="Imagen 48">
          <a:extLst>
            <a:ext uri="{FF2B5EF4-FFF2-40B4-BE49-F238E27FC236}">
              <a16:creationId xmlns:a16="http://schemas.microsoft.com/office/drawing/2014/main" id="{6E198501-1B1B-4ACA-88A6-D70546602DAB}"/>
            </a:ext>
            <a:ext uri="{147F2762-F138-4A5C-976F-8EAC2B608ADB}">
              <a16:predDERef xmlns:a16="http://schemas.microsoft.com/office/drawing/2014/main" pred="{9434C72F-D19C-41FC-94A9-87270E72E1FB}"/>
            </a:ext>
          </a:extLst>
        </xdr:cNvPr>
        <xdr:cNvPicPr>
          <a:picLocks noChangeAspect="1"/>
        </xdr:cNvPicPr>
      </xdr:nvPicPr>
      <xdr:blipFill>
        <a:blip xmlns:r="http://schemas.openxmlformats.org/officeDocument/2006/relationships" r:embed="rId4"/>
        <a:stretch>
          <a:fillRect/>
        </a:stretch>
      </xdr:blipFill>
      <xdr:spPr>
        <a:xfrm>
          <a:off x="12287250" y="942975"/>
          <a:ext cx="523875" cy="1076325"/>
        </a:xfrm>
        <a:prstGeom prst="rect">
          <a:avLst/>
        </a:prstGeom>
      </xdr:spPr>
    </xdr:pic>
    <xdr:clientData/>
  </xdr:twoCellAnchor>
  <xdr:twoCellAnchor editAs="oneCell">
    <xdr:from>
      <xdr:col>16</xdr:col>
      <xdr:colOff>114300</xdr:colOff>
      <xdr:row>45</xdr:row>
      <xdr:rowOff>28575</xdr:rowOff>
    </xdr:from>
    <xdr:to>
      <xdr:col>16</xdr:col>
      <xdr:colOff>630555</xdr:colOff>
      <xdr:row>51</xdr:row>
      <xdr:rowOff>15241</xdr:rowOff>
    </xdr:to>
    <xdr:pic>
      <xdr:nvPicPr>
        <xdr:cNvPr id="50" name="Imagen 49">
          <a:extLst>
            <a:ext uri="{FF2B5EF4-FFF2-40B4-BE49-F238E27FC236}">
              <a16:creationId xmlns:a16="http://schemas.microsoft.com/office/drawing/2014/main" id="{254B9183-B022-4446-9063-23A7657F254D}"/>
            </a:ext>
            <a:ext uri="{147F2762-F138-4A5C-976F-8EAC2B608ADB}">
              <a16:predDERef xmlns:a16="http://schemas.microsoft.com/office/drawing/2014/main" pred="{6E198501-1B1B-4ACA-88A6-D70546602DAB}"/>
            </a:ext>
          </a:extLst>
        </xdr:cNvPr>
        <xdr:cNvPicPr>
          <a:picLocks noChangeAspect="1"/>
        </xdr:cNvPicPr>
      </xdr:nvPicPr>
      <xdr:blipFill>
        <a:blip xmlns:r="http://schemas.openxmlformats.org/officeDocument/2006/relationships" r:embed="rId4"/>
        <a:stretch>
          <a:fillRect/>
        </a:stretch>
      </xdr:blipFill>
      <xdr:spPr>
        <a:xfrm>
          <a:off x="13115925" y="942975"/>
          <a:ext cx="523875" cy="1076325"/>
        </a:xfrm>
        <a:prstGeom prst="rect">
          <a:avLst/>
        </a:prstGeom>
      </xdr:spPr>
    </xdr:pic>
    <xdr:clientData/>
  </xdr:twoCellAnchor>
  <xdr:twoCellAnchor editAs="oneCell">
    <xdr:from>
      <xdr:col>20</xdr:col>
      <xdr:colOff>114300</xdr:colOff>
      <xdr:row>45</xdr:row>
      <xdr:rowOff>19050</xdr:rowOff>
    </xdr:from>
    <xdr:to>
      <xdr:col>20</xdr:col>
      <xdr:colOff>630555</xdr:colOff>
      <xdr:row>51</xdr:row>
      <xdr:rowOff>19051</xdr:rowOff>
    </xdr:to>
    <xdr:pic>
      <xdr:nvPicPr>
        <xdr:cNvPr id="51" name="Imagen 50">
          <a:extLst>
            <a:ext uri="{FF2B5EF4-FFF2-40B4-BE49-F238E27FC236}">
              <a16:creationId xmlns:a16="http://schemas.microsoft.com/office/drawing/2014/main" id="{91F845E8-88DB-4919-BB82-7D2FD04C2BE5}"/>
            </a:ext>
            <a:ext uri="{147F2762-F138-4A5C-976F-8EAC2B608ADB}">
              <a16:predDERef xmlns:a16="http://schemas.microsoft.com/office/drawing/2014/main" pred="{254B9183-B022-4446-9063-23A7657F254D}"/>
            </a:ext>
          </a:extLst>
        </xdr:cNvPr>
        <xdr:cNvPicPr>
          <a:picLocks noChangeAspect="1"/>
        </xdr:cNvPicPr>
      </xdr:nvPicPr>
      <xdr:blipFill>
        <a:blip xmlns:r="http://schemas.openxmlformats.org/officeDocument/2006/relationships" r:embed="rId4"/>
        <a:stretch>
          <a:fillRect/>
        </a:stretch>
      </xdr:blipFill>
      <xdr:spPr>
        <a:xfrm>
          <a:off x="16202025" y="933450"/>
          <a:ext cx="523875" cy="1076325"/>
        </a:xfrm>
        <a:prstGeom prst="rect">
          <a:avLst/>
        </a:prstGeom>
      </xdr:spPr>
    </xdr:pic>
    <xdr:clientData/>
  </xdr:twoCellAnchor>
  <xdr:twoCellAnchor editAs="oneCell">
    <xdr:from>
      <xdr:col>23</xdr:col>
      <xdr:colOff>57150</xdr:colOff>
      <xdr:row>45</xdr:row>
      <xdr:rowOff>38100</xdr:rowOff>
    </xdr:from>
    <xdr:to>
      <xdr:col>23</xdr:col>
      <xdr:colOff>590550</xdr:colOff>
      <xdr:row>51</xdr:row>
      <xdr:rowOff>20956</xdr:rowOff>
    </xdr:to>
    <xdr:pic>
      <xdr:nvPicPr>
        <xdr:cNvPr id="52" name="Imagen 51">
          <a:extLst>
            <a:ext uri="{FF2B5EF4-FFF2-40B4-BE49-F238E27FC236}">
              <a16:creationId xmlns:a16="http://schemas.microsoft.com/office/drawing/2014/main" id="{4010370B-8685-47A1-923A-2A1EAE5C4723}"/>
            </a:ext>
            <a:ext uri="{147F2762-F138-4A5C-976F-8EAC2B608ADB}">
              <a16:predDERef xmlns:a16="http://schemas.microsoft.com/office/drawing/2014/main" pred="{91F845E8-88DB-4919-BB82-7D2FD04C2BE5}"/>
            </a:ext>
          </a:extLst>
        </xdr:cNvPr>
        <xdr:cNvPicPr>
          <a:picLocks noChangeAspect="1"/>
        </xdr:cNvPicPr>
      </xdr:nvPicPr>
      <xdr:blipFill>
        <a:blip xmlns:r="http://schemas.openxmlformats.org/officeDocument/2006/relationships" r:embed="rId4"/>
        <a:stretch>
          <a:fillRect/>
        </a:stretch>
      </xdr:blipFill>
      <xdr:spPr>
        <a:xfrm>
          <a:off x="18459450" y="952500"/>
          <a:ext cx="523875" cy="1076325"/>
        </a:xfrm>
        <a:prstGeom prst="rect">
          <a:avLst/>
        </a:prstGeom>
      </xdr:spPr>
    </xdr:pic>
    <xdr:clientData/>
  </xdr:twoCellAnchor>
  <xdr:twoCellAnchor editAs="oneCell">
    <xdr:from>
      <xdr:col>25</xdr:col>
      <xdr:colOff>85725</xdr:colOff>
      <xdr:row>45</xdr:row>
      <xdr:rowOff>9525</xdr:rowOff>
    </xdr:from>
    <xdr:to>
      <xdr:col>25</xdr:col>
      <xdr:colOff>609600</xdr:colOff>
      <xdr:row>51</xdr:row>
      <xdr:rowOff>15241</xdr:rowOff>
    </xdr:to>
    <xdr:pic>
      <xdr:nvPicPr>
        <xdr:cNvPr id="54" name="Imagen 53">
          <a:extLst>
            <a:ext uri="{FF2B5EF4-FFF2-40B4-BE49-F238E27FC236}">
              <a16:creationId xmlns:a16="http://schemas.microsoft.com/office/drawing/2014/main" id="{3E857D26-65B2-4D1A-B95D-CD415901111F}"/>
            </a:ext>
            <a:ext uri="{147F2762-F138-4A5C-976F-8EAC2B608ADB}">
              <a16:predDERef xmlns:a16="http://schemas.microsoft.com/office/drawing/2014/main" pred="{72D94D35-B2AD-4604-9A45-144B93F3C4C5}"/>
            </a:ext>
          </a:extLst>
        </xdr:cNvPr>
        <xdr:cNvPicPr>
          <a:picLocks noChangeAspect="1"/>
        </xdr:cNvPicPr>
      </xdr:nvPicPr>
      <xdr:blipFill>
        <a:blip xmlns:r="http://schemas.openxmlformats.org/officeDocument/2006/relationships" r:embed="rId4"/>
        <a:stretch>
          <a:fillRect/>
        </a:stretch>
      </xdr:blipFill>
      <xdr:spPr>
        <a:xfrm>
          <a:off x="3705225" y="6181725"/>
          <a:ext cx="523875" cy="1076325"/>
        </a:xfrm>
        <a:prstGeom prst="rect">
          <a:avLst/>
        </a:prstGeom>
      </xdr:spPr>
    </xdr:pic>
    <xdr:clientData/>
  </xdr:twoCellAnchor>
  <xdr:twoCellAnchor editAs="oneCell">
    <xdr:from>
      <xdr:col>26</xdr:col>
      <xdr:colOff>104775</xdr:colOff>
      <xdr:row>45</xdr:row>
      <xdr:rowOff>9525</xdr:rowOff>
    </xdr:from>
    <xdr:to>
      <xdr:col>26</xdr:col>
      <xdr:colOff>624840</xdr:colOff>
      <xdr:row>51</xdr:row>
      <xdr:rowOff>15241</xdr:rowOff>
    </xdr:to>
    <xdr:pic>
      <xdr:nvPicPr>
        <xdr:cNvPr id="55" name="Imagen 54">
          <a:extLst>
            <a:ext uri="{FF2B5EF4-FFF2-40B4-BE49-F238E27FC236}">
              <a16:creationId xmlns:a16="http://schemas.microsoft.com/office/drawing/2014/main" id="{69E76CB8-3CC5-4A31-B6D0-FE486E1FAC86}"/>
            </a:ext>
            <a:ext uri="{147F2762-F138-4A5C-976F-8EAC2B608ADB}">
              <a16:predDERef xmlns:a16="http://schemas.microsoft.com/office/drawing/2014/main" pred="{3E857D26-65B2-4D1A-B95D-CD415901111F}"/>
            </a:ext>
          </a:extLst>
        </xdr:cNvPr>
        <xdr:cNvPicPr>
          <a:picLocks noChangeAspect="1"/>
        </xdr:cNvPicPr>
      </xdr:nvPicPr>
      <xdr:blipFill>
        <a:blip xmlns:r="http://schemas.openxmlformats.org/officeDocument/2006/relationships" r:embed="rId4"/>
        <a:stretch>
          <a:fillRect/>
        </a:stretch>
      </xdr:blipFill>
      <xdr:spPr>
        <a:xfrm>
          <a:off x="4495800" y="6181725"/>
          <a:ext cx="523875" cy="1076325"/>
        </a:xfrm>
        <a:prstGeom prst="rect">
          <a:avLst/>
        </a:prstGeom>
      </xdr:spPr>
    </xdr:pic>
    <xdr:clientData/>
  </xdr:twoCellAnchor>
  <xdr:twoCellAnchor editAs="oneCell">
    <xdr:from>
      <xdr:col>3</xdr:col>
      <xdr:colOff>123825</xdr:colOff>
      <xdr:row>85</xdr:row>
      <xdr:rowOff>9525</xdr:rowOff>
    </xdr:from>
    <xdr:to>
      <xdr:col>3</xdr:col>
      <xdr:colOff>647700</xdr:colOff>
      <xdr:row>90</xdr:row>
      <xdr:rowOff>170815</xdr:rowOff>
    </xdr:to>
    <xdr:pic>
      <xdr:nvPicPr>
        <xdr:cNvPr id="58" name="Imagen 57">
          <a:extLst>
            <a:ext uri="{FF2B5EF4-FFF2-40B4-BE49-F238E27FC236}">
              <a16:creationId xmlns:a16="http://schemas.microsoft.com/office/drawing/2014/main" id="{EDF22064-415F-4DB1-A84B-16BA77C23686}"/>
            </a:ext>
            <a:ext uri="{147F2762-F138-4A5C-976F-8EAC2B608ADB}">
              <a16:predDERef xmlns:a16="http://schemas.microsoft.com/office/drawing/2014/main" pred="{FB94AB5C-4A7F-47BF-84DD-FC379E1FD1BE}"/>
            </a:ext>
          </a:extLst>
        </xdr:cNvPr>
        <xdr:cNvPicPr>
          <a:picLocks noChangeAspect="1"/>
        </xdr:cNvPicPr>
      </xdr:nvPicPr>
      <xdr:blipFill>
        <a:blip xmlns:r="http://schemas.openxmlformats.org/officeDocument/2006/relationships" r:embed="rId4"/>
        <a:stretch>
          <a:fillRect/>
        </a:stretch>
      </xdr:blipFill>
      <xdr:spPr>
        <a:xfrm>
          <a:off x="6829425" y="6181725"/>
          <a:ext cx="523875" cy="1076325"/>
        </a:xfrm>
        <a:prstGeom prst="rect">
          <a:avLst/>
        </a:prstGeom>
      </xdr:spPr>
    </xdr:pic>
    <xdr:clientData/>
  </xdr:twoCellAnchor>
  <xdr:twoCellAnchor editAs="oneCell">
    <xdr:from>
      <xdr:col>4</xdr:col>
      <xdr:colOff>123825</xdr:colOff>
      <xdr:row>84</xdr:row>
      <xdr:rowOff>161925</xdr:rowOff>
    </xdr:from>
    <xdr:to>
      <xdr:col>4</xdr:col>
      <xdr:colOff>647700</xdr:colOff>
      <xdr:row>90</xdr:row>
      <xdr:rowOff>135257</xdr:rowOff>
    </xdr:to>
    <xdr:pic>
      <xdr:nvPicPr>
        <xdr:cNvPr id="59" name="Imagen 58">
          <a:extLst>
            <a:ext uri="{FF2B5EF4-FFF2-40B4-BE49-F238E27FC236}">
              <a16:creationId xmlns:a16="http://schemas.microsoft.com/office/drawing/2014/main" id="{BF0C7616-E443-4C47-BCF7-278086D9D286}"/>
            </a:ext>
            <a:ext uri="{147F2762-F138-4A5C-976F-8EAC2B608ADB}">
              <a16:predDERef xmlns:a16="http://schemas.microsoft.com/office/drawing/2014/main" pred="{EDF22064-415F-4DB1-A84B-16BA77C23686}"/>
            </a:ext>
          </a:extLst>
        </xdr:cNvPr>
        <xdr:cNvPicPr>
          <a:picLocks noChangeAspect="1"/>
        </xdr:cNvPicPr>
      </xdr:nvPicPr>
      <xdr:blipFill>
        <a:blip xmlns:r="http://schemas.openxmlformats.org/officeDocument/2006/relationships" r:embed="rId4"/>
        <a:stretch>
          <a:fillRect/>
        </a:stretch>
      </xdr:blipFill>
      <xdr:spPr>
        <a:xfrm>
          <a:off x="7591425" y="8677275"/>
          <a:ext cx="523875" cy="1125855"/>
        </a:xfrm>
        <a:prstGeom prst="rect">
          <a:avLst/>
        </a:prstGeom>
      </xdr:spPr>
    </xdr:pic>
    <xdr:clientData/>
  </xdr:twoCellAnchor>
  <xdr:twoCellAnchor editAs="oneCell">
    <xdr:from>
      <xdr:col>5</xdr:col>
      <xdr:colOff>133350</xdr:colOff>
      <xdr:row>85</xdr:row>
      <xdr:rowOff>9525</xdr:rowOff>
    </xdr:from>
    <xdr:to>
      <xdr:col>5</xdr:col>
      <xdr:colOff>666750</xdr:colOff>
      <xdr:row>90</xdr:row>
      <xdr:rowOff>170815</xdr:rowOff>
    </xdr:to>
    <xdr:pic>
      <xdr:nvPicPr>
        <xdr:cNvPr id="60" name="Imagen 59">
          <a:extLst>
            <a:ext uri="{FF2B5EF4-FFF2-40B4-BE49-F238E27FC236}">
              <a16:creationId xmlns:a16="http://schemas.microsoft.com/office/drawing/2014/main" id="{288E5B09-BF50-4479-BFAE-DF1990414B32}"/>
            </a:ext>
            <a:ext uri="{147F2762-F138-4A5C-976F-8EAC2B608ADB}">
              <a16:predDERef xmlns:a16="http://schemas.microsoft.com/office/drawing/2014/main" pred="{BF0C7616-E443-4C47-BCF7-278086D9D286}"/>
            </a:ext>
          </a:extLst>
        </xdr:cNvPr>
        <xdr:cNvPicPr>
          <a:picLocks noChangeAspect="1"/>
        </xdr:cNvPicPr>
      </xdr:nvPicPr>
      <xdr:blipFill>
        <a:blip xmlns:r="http://schemas.openxmlformats.org/officeDocument/2006/relationships" r:embed="rId4"/>
        <a:stretch>
          <a:fillRect/>
        </a:stretch>
      </xdr:blipFill>
      <xdr:spPr>
        <a:xfrm>
          <a:off x="8505825" y="6181725"/>
          <a:ext cx="523875" cy="1076325"/>
        </a:xfrm>
        <a:prstGeom prst="rect">
          <a:avLst/>
        </a:prstGeom>
      </xdr:spPr>
    </xdr:pic>
    <xdr:clientData/>
  </xdr:twoCellAnchor>
  <xdr:twoCellAnchor editAs="oneCell">
    <xdr:from>
      <xdr:col>6</xdr:col>
      <xdr:colOff>85725</xdr:colOff>
      <xdr:row>84</xdr:row>
      <xdr:rowOff>161925</xdr:rowOff>
    </xdr:from>
    <xdr:to>
      <xdr:col>6</xdr:col>
      <xdr:colOff>609600</xdr:colOff>
      <xdr:row>90</xdr:row>
      <xdr:rowOff>167642</xdr:rowOff>
    </xdr:to>
    <xdr:pic>
      <xdr:nvPicPr>
        <xdr:cNvPr id="61" name="Imagen 60">
          <a:extLst>
            <a:ext uri="{FF2B5EF4-FFF2-40B4-BE49-F238E27FC236}">
              <a16:creationId xmlns:a16="http://schemas.microsoft.com/office/drawing/2014/main" id="{5D6CBB5D-0037-466E-B6AB-78E111318E24}"/>
            </a:ext>
            <a:ext uri="{147F2762-F138-4A5C-976F-8EAC2B608ADB}">
              <a16:predDERef xmlns:a16="http://schemas.microsoft.com/office/drawing/2014/main" pred="{288E5B09-BF50-4479-BFAE-DF1990414B32}"/>
            </a:ext>
          </a:extLst>
        </xdr:cNvPr>
        <xdr:cNvPicPr>
          <a:picLocks noChangeAspect="1"/>
        </xdr:cNvPicPr>
      </xdr:nvPicPr>
      <xdr:blipFill>
        <a:blip xmlns:r="http://schemas.openxmlformats.org/officeDocument/2006/relationships" r:embed="rId4"/>
        <a:stretch>
          <a:fillRect/>
        </a:stretch>
      </xdr:blipFill>
      <xdr:spPr>
        <a:xfrm>
          <a:off x="9229725" y="8677275"/>
          <a:ext cx="523875" cy="1143000"/>
        </a:xfrm>
        <a:prstGeom prst="rect">
          <a:avLst/>
        </a:prstGeom>
      </xdr:spPr>
    </xdr:pic>
    <xdr:clientData/>
  </xdr:twoCellAnchor>
  <xdr:twoCellAnchor editAs="oneCell">
    <xdr:from>
      <xdr:col>7</xdr:col>
      <xdr:colOff>85725</xdr:colOff>
      <xdr:row>85</xdr:row>
      <xdr:rowOff>19050</xdr:rowOff>
    </xdr:from>
    <xdr:to>
      <xdr:col>7</xdr:col>
      <xdr:colOff>609600</xdr:colOff>
      <xdr:row>91</xdr:row>
      <xdr:rowOff>19050</xdr:rowOff>
    </xdr:to>
    <xdr:pic>
      <xdr:nvPicPr>
        <xdr:cNvPr id="62" name="Imagen 61">
          <a:extLst>
            <a:ext uri="{FF2B5EF4-FFF2-40B4-BE49-F238E27FC236}">
              <a16:creationId xmlns:a16="http://schemas.microsoft.com/office/drawing/2014/main" id="{1219233D-34C8-4967-8095-7014D9525957}"/>
            </a:ext>
            <a:ext uri="{147F2762-F138-4A5C-976F-8EAC2B608ADB}">
              <a16:predDERef xmlns:a16="http://schemas.microsoft.com/office/drawing/2014/main" pred="{5D6CBB5D-0037-466E-B6AB-78E111318E24}"/>
            </a:ext>
          </a:extLst>
        </xdr:cNvPr>
        <xdr:cNvPicPr>
          <a:picLocks noChangeAspect="1"/>
        </xdr:cNvPicPr>
      </xdr:nvPicPr>
      <xdr:blipFill>
        <a:blip xmlns:r="http://schemas.openxmlformats.org/officeDocument/2006/relationships" r:embed="rId4"/>
        <a:stretch>
          <a:fillRect/>
        </a:stretch>
      </xdr:blipFill>
      <xdr:spPr>
        <a:xfrm>
          <a:off x="10001250" y="6191250"/>
          <a:ext cx="523875" cy="1076325"/>
        </a:xfrm>
        <a:prstGeom prst="rect">
          <a:avLst/>
        </a:prstGeom>
      </xdr:spPr>
    </xdr:pic>
    <xdr:clientData/>
  </xdr:twoCellAnchor>
  <xdr:twoCellAnchor editAs="oneCell">
    <xdr:from>
      <xdr:col>8</xdr:col>
      <xdr:colOff>95250</xdr:colOff>
      <xdr:row>85</xdr:row>
      <xdr:rowOff>9525</xdr:rowOff>
    </xdr:from>
    <xdr:to>
      <xdr:col>8</xdr:col>
      <xdr:colOff>628650</xdr:colOff>
      <xdr:row>90</xdr:row>
      <xdr:rowOff>170815</xdr:rowOff>
    </xdr:to>
    <xdr:pic>
      <xdr:nvPicPr>
        <xdr:cNvPr id="63" name="Imagen 62">
          <a:extLst>
            <a:ext uri="{FF2B5EF4-FFF2-40B4-BE49-F238E27FC236}">
              <a16:creationId xmlns:a16="http://schemas.microsoft.com/office/drawing/2014/main" id="{5F1D96C6-B5D9-489F-B35A-E52D00BE54B8}"/>
            </a:ext>
            <a:ext uri="{147F2762-F138-4A5C-976F-8EAC2B608ADB}">
              <a16:predDERef xmlns:a16="http://schemas.microsoft.com/office/drawing/2014/main" pred="{1219233D-34C8-4967-8095-7014D9525957}"/>
            </a:ext>
          </a:extLst>
        </xdr:cNvPr>
        <xdr:cNvPicPr>
          <a:picLocks noChangeAspect="1"/>
        </xdr:cNvPicPr>
      </xdr:nvPicPr>
      <xdr:blipFill>
        <a:blip xmlns:r="http://schemas.openxmlformats.org/officeDocument/2006/relationships" r:embed="rId4"/>
        <a:stretch>
          <a:fillRect/>
        </a:stretch>
      </xdr:blipFill>
      <xdr:spPr>
        <a:xfrm>
          <a:off x="10782300" y="6181725"/>
          <a:ext cx="523875" cy="1076325"/>
        </a:xfrm>
        <a:prstGeom prst="rect">
          <a:avLst/>
        </a:prstGeom>
      </xdr:spPr>
    </xdr:pic>
    <xdr:clientData/>
  </xdr:twoCellAnchor>
  <xdr:twoCellAnchor editAs="oneCell">
    <xdr:from>
      <xdr:col>9</xdr:col>
      <xdr:colOff>76200</xdr:colOff>
      <xdr:row>85</xdr:row>
      <xdr:rowOff>0</xdr:rowOff>
    </xdr:from>
    <xdr:to>
      <xdr:col>9</xdr:col>
      <xdr:colOff>592455</xdr:colOff>
      <xdr:row>90</xdr:row>
      <xdr:rowOff>167641</xdr:rowOff>
    </xdr:to>
    <xdr:pic>
      <xdr:nvPicPr>
        <xdr:cNvPr id="64" name="Imagen 63">
          <a:extLst>
            <a:ext uri="{FF2B5EF4-FFF2-40B4-BE49-F238E27FC236}">
              <a16:creationId xmlns:a16="http://schemas.microsoft.com/office/drawing/2014/main" id="{D35BD29B-44D7-4275-B09A-353AFB14E878}"/>
            </a:ext>
            <a:ext uri="{147F2762-F138-4A5C-976F-8EAC2B608ADB}">
              <a16:predDERef xmlns:a16="http://schemas.microsoft.com/office/drawing/2014/main" pred="{5F1D96C6-B5D9-489F-B35A-E52D00BE54B8}"/>
            </a:ext>
          </a:extLst>
        </xdr:cNvPr>
        <xdr:cNvPicPr>
          <a:picLocks noChangeAspect="1"/>
        </xdr:cNvPicPr>
      </xdr:nvPicPr>
      <xdr:blipFill>
        <a:blip xmlns:r="http://schemas.openxmlformats.org/officeDocument/2006/relationships" r:embed="rId4"/>
        <a:stretch>
          <a:fillRect/>
        </a:stretch>
      </xdr:blipFill>
      <xdr:spPr>
        <a:xfrm>
          <a:off x="11534775" y="6172200"/>
          <a:ext cx="523875" cy="1076325"/>
        </a:xfrm>
        <a:prstGeom prst="rect">
          <a:avLst/>
        </a:prstGeom>
      </xdr:spPr>
    </xdr:pic>
    <xdr:clientData/>
  </xdr:twoCellAnchor>
  <xdr:twoCellAnchor editAs="oneCell">
    <xdr:from>
      <xdr:col>10</xdr:col>
      <xdr:colOff>76200</xdr:colOff>
      <xdr:row>85</xdr:row>
      <xdr:rowOff>0</xdr:rowOff>
    </xdr:from>
    <xdr:to>
      <xdr:col>10</xdr:col>
      <xdr:colOff>592455</xdr:colOff>
      <xdr:row>90</xdr:row>
      <xdr:rowOff>167641</xdr:rowOff>
    </xdr:to>
    <xdr:pic>
      <xdr:nvPicPr>
        <xdr:cNvPr id="76" name="Imagen 75">
          <a:extLst>
            <a:ext uri="{FF2B5EF4-FFF2-40B4-BE49-F238E27FC236}">
              <a16:creationId xmlns:a16="http://schemas.microsoft.com/office/drawing/2014/main" id="{E46211F5-8129-4B4E-8E1B-C7189A1D52C1}"/>
            </a:ext>
            <a:ext uri="{147F2762-F138-4A5C-976F-8EAC2B608ADB}">
              <a16:predDERef xmlns:a16="http://schemas.microsoft.com/office/drawing/2014/main" pred="{D35BD29B-44D7-4275-B09A-353AFB14E878}"/>
            </a:ext>
          </a:extLst>
        </xdr:cNvPr>
        <xdr:cNvPicPr>
          <a:picLocks noChangeAspect="1"/>
        </xdr:cNvPicPr>
      </xdr:nvPicPr>
      <xdr:blipFill>
        <a:blip xmlns:r="http://schemas.openxmlformats.org/officeDocument/2006/relationships" r:embed="rId4"/>
        <a:stretch>
          <a:fillRect/>
        </a:stretch>
      </xdr:blipFill>
      <xdr:spPr>
        <a:xfrm>
          <a:off x="12306300" y="6172200"/>
          <a:ext cx="523875" cy="1076325"/>
        </a:xfrm>
        <a:prstGeom prst="rect">
          <a:avLst/>
        </a:prstGeom>
      </xdr:spPr>
    </xdr:pic>
    <xdr:clientData/>
  </xdr:twoCellAnchor>
  <xdr:twoCellAnchor editAs="oneCell">
    <xdr:from>
      <xdr:col>11</xdr:col>
      <xdr:colOff>76200</xdr:colOff>
      <xdr:row>85</xdr:row>
      <xdr:rowOff>19050</xdr:rowOff>
    </xdr:from>
    <xdr:to>
      <xdr:col>11</xdr:col>
      <xdr:colOff>592455</xdr:colOff>
      <xdr:row>91</xdr:row>
      <xdr:rowOff>19050</xdr:rowOff>
    </xdr:to>
    <xdr:pic>
      <xdr:nvPicPr>
        <xdr:cNvPr id="77" name="Imagen 76">
          <a:extLst>
            <a:ext uri="{FF2B5EF4-FFF2-40B4-BE49-F238E27FC236}">
              <a16:creationId xmlns:a16="http://schemas.microsoft.com/office/drawing/2014/main" id="{52FDA1E8-BE4D-4378-BBF6-539694EA38DD}"/>
            </a:ext>
            <a:ext uri="{147F2762-F138-4A5C-976F-8EAC2B608ADB}">
              <a16:predDERef xmlns:a16="http://schemas.microsoft.com/office/drawing/2014/main" pred="{E46211F5-8129-4B4E-8E1B-C7189A1D52C1}"/>
            </a:ext>
          </a:extLst>
        </xdr:cNvPr>
        <xdr:cNvPicPr>
          <a:picLocks noChangeAspect="1"/>
        </xdr:cNvPicPr>
      </xdr:nvPicPr>
      <xdr:blipFill>
        <a:blip xmlns:r="http://schemas.openxmlformats.org/officeDocument/2006/relationships" r:embed="rId4"/>
        <a:stretch>
          <a:fillRect/>
        </a:stretch>
      </xdr:blipFill>
      <xdr:spPr>
        <a:xfrm>
          <a:off x="13077825" y="6191250"/>
          <a:ext cx="523875" cy="1076325"/>
        </a:xfrm>
        <a:prstGeom prst="rect">
          <a:avLst/>
        </a:prstGeom>
      </xdr:spPr>
    </xdr:pic>
    <xdr:clientData/>
  </xdr:twoCellAnchor>
  <xdr:twoCellAnchor editAs="oneCell">
    <xdr:from>
      <xdr:col>15</xdr:col>
      <xdr:colOff>152400</xdr:colOff>
      <xdr:row>85</xdr:row>
      <xdr:rowOff>0</xdr:rowOff>
    </xdr:from>
    <xdr:to>
      <xdr:col>15</xdr:col>
      <xdr:colOff>668655</xdr:colOff>
      <xdr:row>90</xdr:row>
      <xdr:rowOff>167641</xdr:rowOff>
    </xdr:to>
    <xdr:pic>
      <xdr:nvPicPr>
        <xdr:cNvPr id="80" name="Imagen 79">
          <a:extLst>
            <a:ext uri="{FF2B5EF4-FFF2-40B4-BE49-F238E27FC236}">
              <a16:creationId xmlns:a16="http://schemas.microsoft.com/office/drawing/2014/main" id="{537B2906-1647-4A75-A187-49AEE3211423}"/>
            </a:ext>
            <a:ext uri="{147F2762-F138-4A5C-976F-8EAC2B608ADB}">
              <a16:predDERef xmlns:a16="http://schemas.microsoft.com/office/drawing/2014/main" pred="{52FDA1E8-BE4D-4378-BBF6-539694EA38DD}"/>
            </a:ext>
          </a:extLst>
        </xdr:cNvPr>
        <xdr:cNvPicPr>
          <a:picLocks noChangeAspect="1"/>
        </xdr:cNvPicPr>
      </xdr:nvPicPr>
      <xdr:blipFill>
        <a:blip xmlns:r="http://schemas.openxmlformats.org/officeDocument/2006/relationships" r:embed="rId4"/>
        <a:stretch>
          <a:fillRect/>
        </a:stretch>
      </xdr:blipFill>
      <xdr:spPr>
        <a:xfrm>
          <a:off x="16240125" y="6172200"/>
          <a:ext cx="523875" cy="1076325"/>
        </a:xfrm>
        <a:prstGeom prst="rect">
          <a:avLst/>
        </a:prstGeom>
      </xdr:spPr>
    </xdr:pic>
    <xdr:clientData/>
  </xdr:twoCellAnchor>
  <xdr:twoCellAnchor editAs="oneCell">
    <xdr:from>
      <xdr:col>18</xdr:col>
      <xdr:colOff>114300</xdr:colOff>
      <xdr:row>85</xdr:row>
      <xdr:rowOff>9525</xdr:rowOff>
    </xdr:from>
    <xdr:to>
      <xdr:col>18</xdr:col>
      <xdr:colOff>630555</xdr:colOff>
      <xdr:row>90</xdr:row>
      <xdr:rowOff>170815</xdr:rowOff>
    </xdr:to>
    <xdr:pic>
      <xdr:nvPicPr>
        <xdr:cNvPr id="81" name="Imagen 80">
          <a:extLst>
            <a:ext uri="{FF2B5EF4-FFF2-40B4-BE49-F238E27FC236}">
              <a16:creationId xmlns:a16="http://schemas.microsoft.com/office/drawing/2014/main" id="{3633E7A9-C3C6-4E48-B332-20F53F39ABFE}"/>
            </a:ext>
            <a:ext uri="{147F2762-F138-4A5C-976F-8EAC2B608ADB}">
              <a16:predDERef xmlns:a16="http://schemas.microsoft.com/office/drawing/2014/main" pred="{537B2906-1647-4A75-A187-49AEE3211423}"/>
            </a:ext>
          </a:extLst>
        </xdr:cNvPr>
        <xdr:cNvPicPr>
          <a:picLocks noChangeAspect="1"/>
        </xdr:cNvPicPr>
      </xdr:nvPicPr>
      <xdr:blipFill>
        <a:blip xmlns:r="http://schemas.openxmlformats.org/officeDocument/2006/relationships" r:embed="rId4"/>
        <a:stretch>
          <a:fillRect/>
        </a:stretch>
      </xdr:blipFill>
      <xdr:spPr>
        <a:xfrm>
          <a:off x="18516600" y="6181725"/>
          <a:ext cx="523875" cy="1076325"/>
        </a:xfrm>
        <a:prstGeom prst="rect">
          <a:avLst/>
        </a:prstGeom>
      </xdr:spPr>
    </xdr:pic>
    <xdr:clientData/>
  </xdr:twoCellAnchor>
  <xdr:twoCellAnchor editAs="oneCell">
    <xdr:from>
      <xdr:col>19</xdr:col>
      <xdr:colOff>171450</xdr:colOff>
      <xdr:row>85</xdr:row>
      <xdr:rowOff>0</xdr:rowOff>
    </xdr:from>
    <xdr:to>
      <xdr:col>20</xdr:col>
      <xdr:colOff>2540</xdr:colOff>
      <xdr:row>90</xdr:row>
      <xdr:rowOff>167641</xdr:rowOff>
    </xdr:to>
    <xdr:pic>
      <xdr:nvPicPr>
        <xdr:cNvPr id="82" name="Imagen 81">
          <a:extLst>
            <a:ext uri="{FF2B5EF4-FFF2-40B4-BE49-F238E27FC236}">
              <a16:creationId xmlns:a16="http://schemas.microsoft.com/office/drawing/2014/main" id="{66B5DD47-9E11-4C76-8741-21EC3777C1D7}"/>
            </a:ext>
            <a:ext uri="{147F2762-F138-4A5C-976F-8EAC2B608ADB}">
              <a16:predDERef xmlns:a16="http://schemas.microsoft.com/office/drawing/2014/main" pred="{3633E7A9-C3C6-4E48-B332-20F53F39ABFE}"/>
            </a:ext>
          </a:extLst>
        </xdr:cNvPr>
        <xdr:cNvPicPr>
          <a:picLocks noChangeAspect="1"/>
        </xdr:cNvPicPr>
      </xdr:nvPicPr>
      <xdr:blipFill>
        <a:blip xmlns:r="http://schemas.openxmlformats.org/officeDocument/2006/relationships" r:embed="rId4"/>
        <a:stretch>
          <a:fillRect/>
        </a:stretch>
      </xdr:blipFill>
      <xdr:spPr>
        <a:xfrm>
          <a:off x="2895600" y="11391900"/>
          <a:ext cx="523875" cy="1076325"/>
        </a:xfrm>
        <a:prstGeom prst="rect">
          <a:avLst/>
        </a:prstGeom>
      </xdr:spPr>
    </xdr:pic>
    <xdr:clientData/>
  </xdr:twoCellAnchor>
  <xdr:twoCellAnchor editAs="oneCell">
    <xdr:from>
      <xdr:col>20</xdr:col>
      <xdr:colOff>85725</xdr:colOff>
      <xdr:row>85</xdr:row>
      <xdr:rowOff>0</xdr:rowOff>
    </xdr:from>
    <xdr:to>
      <xdr:col>20</xdr:col>
      <xdr:colOff>609600</xdr:colOff>
      <xdr:row>90</xdr:row>
      <xdr:rowOff>167641</xdr:rowOff>
    </xdr:to>
    <xdr:pic>
      <xdr:nvPicPr>
        <xdr:cNvPr id="83" name="Imagen 82">
          <a:extLst>
            <a:ext uri="{FF2B5EF4-FFF2-40B4-BE49-F238E27FC236}">
              <a16:creationId xmlns:a16="http://schemas.microsoft.com/office/drawing/2014/main" id="{FB5E714C-2BE5-42F1-B005-51DCDD3845BA}"/>
            </a:ext>
            <a:ext uri="{147F2762-F138-4A5C-976F-8EAC2B608ADB}">
              <a16:predDERef xmlns:a16="http://schemas.microsoft.com/office/drawing/2014/main" pred="{66B5DD47-9E11-4C76-8741-21EC3777C1D7}"/>
            </a:ext>
          </a:extLst>
        </xdr:cNvPr>
        <xdr:cNvPicPr>
          <a:picLocks noChangeAspect="1"/>
        </xdr:cNvPicPr>
      </xdr:nvPicPr>
      <xdr:blipFill>
        <a:blip xmlns:r="http://schemas.openxmlformats.org/officeDocument/2006/relationships" r:embed="rId4"/>
        <a:stretch>
          <a:fillRect/>
        </a:stretch>
      </xdr:blipFill>
      <xdr:spPr>
        <a:xfrm>
          <a:off x="3705225" y="11391900"/>
          <a:ext cx="523875" cy="1076325"/>
        </a:xfrm>
        <a:prstGeom prst="rect">
          <a:avLst/>
        </a:prstGeom>
      </xdr:spPr>
    </xdr:pic>
    <xdr:clientData/>
  </xdr:twoCellAnchor>
  <xdr:twoCellAnchor editAs="oneCell">
    <xdr:from>
      <xdr:col>21</xdr:col>
      <xdr:colOff>114300</xdr:colOff>
      <xdr:row>84</xdr:row>
      <xdr:rowOff>161925</xdr:rowOff>
    </xdr:from>
    <xdr:to>
      <xdr:col>21</xdr:col>
      <xdr:colOff>630555</xdr:colOff>
      <xdr:row>90</xdr:row>
      <xdr:rowOff>152402</xdr:rowOff>
    </xdr:to>
    <xdr:pic>
      <xdr:nvPicPr>
        <xdr:cNvPr id="84" name="Imagen 83">
          <a:extLst>
            <a:ext uri="{FF2B5EF4-FFF2-40B4-BE49-F238E27FC236}">
              <a16:creationId xmlns:a16="http://schemas.microsoft.com/office/drawing/2014/main" id="{D92C89ED-F877-454E-84C1-E8EAA5C0673F}"/>
            </a:ext>
            <a:ext uri="{147F2762-F138-4A5C-976F-8EAC2B608ADB}">
              <a16:predDERef xmlns:a16="http://schemas.microsoft.com/office/drawing/2014/main" pred="{FB5E714C-2BE5-42F1-B005-51DCDD3845BA}"/>
            </a:ext>
          </a:extLst>
        </xdr:cNvPr>
        <xdr:cNvPicPr>
          <a:picLocks noChangeAspect="1"/>
        </xdr:cNvPicPr>
      </xdr:nvPicPr>
      <xdr:blipFill>
        <a:blip xmlns:r="http://schemas.openxmlformats.org/officeDocument/2006/relationships" r:embed="rId4"/>
        <a:stretch>
          <a:fillRect/>
        </a:stretch>
      </xdr:blipFill>
      <xdr:spPr>
        <a:xfrm>
          <a:off x="4505325" y="11372850"/>
          <a:ext cx="523875" cy="1076325"/>
        </a:xfrm>
        <a:prstGeom prst="rect">
          <a:avLst/>
        </a:prstGeom>
      </xdr:spPr>
    </xdr:pic>
    <xdr:clientData/>
  </xdr:twoCellAnchor>
  <xdr:twoCellAnchor editAs="oneCell">
    <xdr:from>
      <xdr:col>23</xdr:col>
      <xdr:colOff>104775</xdr:colOff>
      <xdr:row>85</xdr:row>
      <xdr:rowOff>28575</xdr:rowOff>
    </xdr:from>
    <xdr:to>
      <xdr:col>23</xdr:col>
      <xdr:colOff>624840</xdr:colOff>
      <xdr:row>91</xdr:row>
      <xdr:rowOff>22860</xdr:rowOff>
    </xdr:to>
    <xdr:pic>
      <xdr:nvPicPr>
        <xdr:cNvPr id="85" name="Imagen 84">
          <a:extLst>
            <a:ext uri="{FF2B5EF4-FFF2-40B4-BE49-F238E27FC236}">
              <a16:creationId xmlns:a16="http://schemas.microsoft.com/office/drawing/2014/main" id="{AC6DB1AA-16E8-4BC9-AEE3-7F90BA7110B5}"/>
            </a:ext>
            <a:ext uri="{147F2762-F138-4A5C-976F-8EAC2B608ADB}">
              <a16:predDERef xmlns:a16="http://schemas.microsoft.com/office/drawing/2014/main" pred="{D92C89ED-F877-454E-84C1-E8EAA5C0673F}"/>
            </a:ext>
          </a:extLst>
        </xdr:cNvPr>
        <xdr:cNvPicPr>
          <a:picLocks noChangeAspect="1"/>
        </xdr:cNvPicPr>
      </xdr:nvPicPr>
      <xdr:blipFill>
        <a:blip xmlns:r="http://schemas.openxmlformats.org/officeDocument/2006/relationships" r:embed="rId4"/>
        <a:stretch>
          <a:fillRect/>
        </a:stretch>
      </xdr:blipFill>
      <xdr:spPr>
        <a:xfrm>
          <a:off x="6038850" y="11420475"/>
          <a:ext cx="523875" cy="1076325"/>
        </a:xfrm>
        <a:prstGeom prst="rect">
          <a:avLst/>
        </a:prstGeom>
      </xdr:spPr>
    </xdr:pic>
    <xdr:clientData/>
  </xdr:twoCellAnchor>
  <xdr:twoCellAnchor editAs="oneCell">
    <xdr:from>
      <xdr:col>3</xdr:col>
      <xdr:colOff>57150</xdr:colOff>
      <xdr:row>125</xdr:row>
      <xdr:rowOff>19050</xdr:rowOff>
    </xdr:from>
    <xdr:to>
      <xdr:col>3</xdr:col>
      <xdr:colOff>590550</xdr:colOff>
      <xdr:row>130</xdr:row>
      <xdr:rowOff>97154</xdr:rowOff>
    </xdr:to>
    <xdr:pic>
      <xdr:nvPicPr>
        <xdr:cNvPr id="86" name="Imagen 85">
          <a:extLst>
            <a:ext uri="{FF2B5EF4-FFF2-40B4-BE49-F238E27FC236}">
              <a16:creationId xmlns:a16="http://schemas.microsoft.com/office/drawing/2014/main" id="{403A442A-805B-4023-9492-B1C82C3E160D}"/>
            </a:ext>
            <a:ext uri="{147F2762-F138-4A5C-976F-8EAC2B608ADB}">
              <a16:predDERef xmlns:a16="http://schemas.microsoft.com/office/drawing/2014/main" pred="{AC6DB1AA-16E8-4BC9-AEE3-7F90BA7110B5}"/>
            </a:ext>
          </a:extLst>
        </xdr:cNvPr>
        <xdr:cNvPicPr>
          <a:picLocks noChangeAspect="1"/>
        </xdr:cNvPicPr>
      </xdr:nvPicPr>
      <xdr:blipFill>
        <a:blip xmlns:r="http://schemas.openxmlformats.org/officeDocument/2006/relationships" r:embed="rId4"/>
        <a:stretch>
          <a:fillRect/>
        </a:stretch>
      </xdr:blipFill>
      <xdr:spPr>
        <a:xfrm>
          <a:off x="6762750" y="11410950"/>
          <a:ext cx="523875" cy="1076325"/>
        </a:xfrm>
        <a:prstGeom prst="rect">
          <a:avLst/>
        </a:prstGeom>
      </xdr:spPr>
    </xdr:pic>
    <xdr:clientData/>
  </xdr:twoCellAnchor>
  <xdr:twoCellAnchor editAs="oneCell">
    <xdr:from>
      <xdr:col>4</xdr:col>
      <xdr:colOff>133350</xdr:colOff>
      <xdr:row>125</xdr:row>
      <xdr:rowOff>0</xdr:rowOff>
    </xdr:from>
    <xdr:to>
      <xdr:col>4</xdr:col>
      <xdr:colOff>666750</xdr:colOff>
      <xdr:row>130</xdr:row>
      <xdr:rowOff>95249</xdr:rowOff>
    </xdr:to>
    <xdr:pic>
      <xdr:nvPicPr>
        <xdr:cNvPr id="87" name="Imagen 86">
          <a:extLst>
            <a:ext uri="{FF2B5EF4-FFF2-40B4-BE49-F238E27FC236}">
              <a16:creationId xmlns:a16="http://schemas.microsoft.com/office/drawing/2014/main" id="{E52A68DD-399F-4EF6-B7E1-2A9CD5C5C110}"/>
            </a:ext>
            <a:ext uri="{147F2762-F138-4A5C-976F-8EAC2B608ADB}">
              <a16:predDERef xmlns:a16="http://schemas.microsoft.com/office/drawing/2014/main" pred="{403A442A-805B-4023-9492-B1C82C3E160D}"/>
            </a:ext>
          </a:extLst>
        </xdr:cNvPr>
        <xdr:cNvPicPr>
          <a:picLocks noChangeAspect="1"/>
        </xdr:cNvPicPr>
      </xdr:nvPicPr>
      <xdr:blipFill>
        <a:blip xmlns:r="http://schemas.openxmlformats.org/officeDocument/2006/relationships" r:embed="rId4"/>
        <a:stretch>
          <a:fillRect/>
        </a:stretch>
      </xdr:blipFill>
      <xdr:spPr>
        <a:xfrm>
          <a:off x="7600950" y="11391900"/>
          <a:ext cx="523875" cy="1076325"/>
        </a:xfrm>
        <a:prstGeom prst="rect">
          <a:avLst/>
        </a:prstGeom>
      </xdr:spPr>
    </xdr:pic>
    <xdr:clientData/>
  </xdr:twoCellAnchor>
  <xdr:twoCellAnchor editAs="oneCell">
    <xdr:from>
      <xdr:col>5</xdr:col>
      <xdr:colOff>104775</xdr:colOff>
      <xdr:row>125</xdr:row>
      <xdr:rowOff>0</xdr:rowOff>
    </xdr:from>
    <xdr:to>
      <xdr:col>5</xdr:col>
      <xdr:colOff>624840</xdr:colOff>
      <xdr:row>130</xdr:row>
      <xdr:rowOff>95249</xdr:rowOff>
    </xdr:to>
    <xdr:pic>
      <xdr:nvPicPr>
        <xdr:cNvPr id="88" name="Imagen 87">
          <a:extLst>
            <a:ext uri="{FF2B5EF4-FFF2-40B4-BE49-F238E27FC236}">
              <a16:creationId xmlns:a16="http://schemas.microsoft.com/office/drawing/2014/main" id="{129D3256-DD28-4A15-A5FC-A2E9CCE9A18F}"/>
            </a:ext>
            <a:ext uri="{147F2762-F138-4A5C-976F-8EAC2B608ADB}">
              <a16:predDERef xmlns:a16="http://schemas.microsoft.com/office/drawing/2014/main" pred="{E52A68DD-399F-4EF6-B7E1-2A9CD5C5C110}"/>
            </a:ext>
          </a:extLst>
        </xdr:cNvPr>
        <xdr:cNvPicPr>
          <a:picLocks noChangeAspect="1"/>
        </xdr:cNvPicPr>
      </xdr:nvPicPr>
      <xdr:blipFill>
        <a:blip xmlns:r="http://schemas.openxmlformats.org/officeDocument/2006/relationships" r:embed="rId4"/>
        <a:stretch>
          <a:fillRect/>
        </a:stretch>
      </xdr:blipFill>
      <xdr:spPr>
        <a:xfrm>
          <a:off x="8477250" y="11391900"/>
          <a:ext cx="523875" cy="1076325"/>
        </a:xfrm>
        <a:prstGeom prst="rect">
          <a:avLst/>
        </a:prstGeom>
      </xdr:spPr>
    </xdr:pic>
    <xdr:clientData/>
  </xdr:twoCellAnchor>
  <xdr:twoCellAnchor editAs="oneCell">
    <xdr:from>
      <xdr:col>7</xdr:col>
      <xdr:colOff>85725</xdr:colOff>
      <xdr:row>125</xdr:row>
      <xdr:rowOff>0</xdr:rowOff>
    </xdr:from>
    <xdr:to>
      <xdr:col>7</xdr:col>
      <xdr:colOff>609600</xdr:colOff>
      <xdr:row>130</xdr:row>
      <xdr:rowOff>95249</xdr:rowOff>
    </xdr:to>
    <xdr:pic>
      <xdr:nvPicPr>
        <xdr:cNvPr id="89" name="Imagen 88">
          <a:extLst>
            <a:ext uri="{FF2B5EF4-FFF2-40B4-BE49-F238E27FC236}">
              <a16:creationId xmlns:a16="http://schemas.microsoft.com/office/drawing/2014/main" id="{4D861198-446D-41A2-B313-8BC7A99E2697}"/>
            </a:ext>
            <a:ext uri="{147F2762-F138-4A5C-976F-8EAC2B608ADB}">
              <a16:predDERef xmlns:a16="http://schemas.microsoft.com/office/drawing/2014/main" pred="{129D3256-DD28-4A15-A5FC-A2E9CCE9A18F}"/>
            </a:ext>
          </a:extLst>
        </xdr:cNvPr>
        <xdr:cNvPicPr>
          <a:picLocks noChangeAspect="1"/>
        </xdr:cNvPicPr>
      </xdr:nvPicPr>
      <xdr:blipFill>
        <a:blip xmlns:r="http://schemas.openxmlformats.org/officeDocument/2006/relationships" r:embed="rId4"/>
        <a:stretch>
          <a:fillRect/>
        </a:stretch>
      </xdr:blipFill>
      <xdr:spPr>
        <a:xfrm>
          <a:off x="10001250" y="11391900"/>
          <a:ext cx="523875" cy="1076325"/>
        </a:xfrm>
        <a:prstGeom prst="rect">
          <a:avLst/>
        </a:prstGeom>
      </xdr:spPr>
    </xdr:pic>
    <xdr:clientData/>
  </xdr:twoCellAnchor>
  <xdr:twoCellAnchor editAs="oneCell">
    <xdr:from>
      <xdr:col>8</xdr:col>
      <xdr:colOff>76200</xdr:colOff>
      <xdr:row>125</xdr:row>
      <xdr:rowOff>9525</xdr:rowOff>
    </xdr:from>
    <xdr:to>
      <xdr:col>8</xdr:col>
      <xdr:colOff>592455</xdr:colOff>
      <xdr:row>130</xdr:row>
      <xdr:rowOff>95249</xdr:rowOff>
    </xdr:to>
    <xdr:pic>
      <xdr:nvPicPr>
        <xdr:cNvPr id="90" name="Imagen 89">
          <a:extLst>
            <a:ext uri="{FF2B5EF4-FFF2-40B4-BE49-F238E27FC236}">
              <a16:creationId xmlns:a16="http://schemas.microsoft.com/office/drawing/2014/main" id="{12F23F45-C20E-4DC6-8483-2BDC6E35202E}"/>
            </a:ext>
            <a:ext uri="{147F2762-F138-4A5C-976F-8EAC2B608ADB}">
              <a16:predDERef xmlns:a16="http://schemas.microsoft.com/office/drawing/2014/main" pred="{4D861198-446D-41A2-B313-8BC7A99E2697}"/>
            </a:ext>
          </a:extLst>
        </xdr:cNvPr>
        <xdr:cNvPicPr>
          <a:picLocks noChangeAspect="1"/>
        </xdr:cNvPicPr>
      </xdr:nvPicPr>
      <xdr:blipFill>
        <a:blip xmlns:r="http://schemas.openxmlformats.org/officeDocument/2006/relationships" r:embed="rId4"/>
        <a:stretch>
          <a:fillRect/>
        </a:stretch>
      </xdr:blipFill>
      <xdr:spPr>
        <a:xfrm>
          <a:off x="10763250" y="11401425"/>
          <a:ext cx="523875" cy="1076325"/>
        </a:xfrm>
        <a:prstGeom prst="rect">
          <a:avLst/>
        </a:prstGeom>
      </xdr:spPr>
    </xdr:pic>
    <xdr:clientData/>
  </xdr:twoCellAnchor>
  <xdr:twoCellAnchor editAs="oneCell">
    <xdr:from>
      <xdr:col>9</xdr:col>
      <xdr:colOff>57150</xdr:colOff>
      <xdr:row>124</xdr:row>
      <xdr:rowOff>171450</xdr:rowOff>
    </xdr:from>
    <xdr:to>
      <xdr:col>9</xdr:col>
      <xdr:colOff>590550</xdr:colOff>
      <xdr:row>130</xdr:row>
      <xdr:rowOff>53339</xdr:rowOff>
    </xdr:to>
    <xdr:pic>
      <xdr:nvPicPr>
        <xdr:cNvPr id="91" name="Imagen 90">
          <a:extLst>
            <a:ext uri="{FF2B5EF4-FFF2-40B4-BE49-F238E27FC236}">
              <a16:creationId xmlns:a16="http://schemas.microsoft.com/office/drawing/2014/main" id="{A4A7DEEB-7113-411C-8F2C-B11D59825E58}"/>
            </a:ext>
            <a:ext uri="{147F2762-F138-4A5C-976F-8EAC2B608ADB}">
              <a16:predDERef xmlns:a16="http://schemas.microsoft.com/office/drawing/2014/main" pred="{12F23F45-C20E-4DC6-8483-2BDC6E35202E}"/>
            </a:ext>
          </a:extLst>
        </xdr:cNvPr>
        <xdr:cNvPicPr>
          <a:picLocks noChangeAspect="1"/>
        </xdr:cNvPicPr>
      </xdr:nvPicPr>
      <xdr:blipFill>
        <a:blip xmlns:r="http://schemas.openxmlformats.org/officeDocument/2006/relationships" r:embed="rId4"/>
        <a:stretch>
          <a:fillRect/>
        </a:stretch>
      </xdr:blipFill>
      <xdr:spPr>
        <a:xfrm>
          <a:off x="11515725" y="11382375"/>
          <a:ext cx="523875" cy="1076325"/>
        </a:xfrm>
        <a:prstGeom prst="rect">
          <a:avLst/>
        </a:prstGeom>
      </xdr:spPr>
    </xdr:pic>
    <xdr:clientData/>
  </xdr:twoCellAnchor>
  <xdr:twoCellAnchor editAs="oneCell">
    <xdr:from>
      <xdr:col>12</xdr:col>
      <xdr:colOff>0</xdr:colOff>
      <xdr:row>125</xdr:row>
      <xdr:rowOff>0</xdr:rowOff>
    </xdr:from>
    <xdr:to>
      <xdr:col>12</xdr:col>
      <xdr:colOff>609600</xdr:colOff>
      <xdr:row>130</xdr:row>
      <xdr:rowOff>95249</xdr:rowOff>
    </xdr:to>
    <xdr:pic>
      <xdr:nvPicPr>
        <xdr:cNvPr id="92" name="Imagen 91">
          <a:extLst>
            <a:ext uri="{FF2B5EF4-FFF2-40B4-BE49-F238E27FC236}">
              <a16:creationId xmlns:a16="http://schemas.microsoft.com/office/drawing/2014/main" id="{A1C52B76-D342-47E2-9906-CE0ABA5A2E90}"/>
            </a:ext>
            <a:ext uri="{147F2762-F138-4A5C-976F-8EAC2B608ADB}">
              <a16:predDERef xmlns:a16="http://schemas.microsoft.com/office/drawing/2014/main" pred="{A4A7DEEB-7113-411C-8F2C-B11D59825E58}"/>
            </a:ext>
          </a:extLst>
        </xdr:cNvPr>
        <xdr:cNvPicPr>
          <a:picLocks noChangeAspect="1"/>
        </xdr:cNvPicPr>
      </xdr:nvPicPr>
      <xdr:blipFill>
        <a:blip xmlns:r="http://schemas.openxmlformats.org/officeDocument/2006/relationships" r:embed="rId4"/>
        <a:stretch>
          <a:fillRect/>
        </a:stretch>
      </xdr:blipFill>
      <xdr:spPr>
        <a:xfrm>
          <a:off x="13773150" y="11391900"/>
          <a:ext cx="609600" cy="1076325"/>
        </a:xfrm>
        <a:prstGeom prst="rect">
          <a:avLst/>
        </a:prstGeom>
      </xdr:spPr>
    </xdr:pic>
    <xdr:clientData/>
  </xdr:twoCellAnchor>
  <xdr:twoCellAnchor editAs="oneCell">
    <xdr:from>
      <xdr:col>13</xdr:col>
      <xdr:colOff>66675</xdr:colOff>
      <xdr:row>125</xdr:row>
      <xdr:rowOff>47625</xdr:rowOff>
    </xdr:from>
    <xdr:to>
      <xdr:col>13</xdr:col>
      <xdr:colOff>624840</xdr:colOff>
      <xdr:row>130</xdr:row>
      <xdr:rowOff>97154</xdr:rowOff>
    </xdr:to>
    <xdr:pic>
      <xdr:nvPicPr>
        <xdr:cNvPr id="93" name="Imagen 92">
          <a:extLst>
            <a:ext uri="{FF2B5EF4-FFF2-40B4-BE49-F238E27FC236}">
              <a16:creationId xmlns:a16="http://schemas.microsoft.com/office/drawing/2014/main" id="{A6A9C814-13BB-46FA-9E27-DBAAC5A09400}"/>
            </a:ext>
            <a:ext uri="{147F2762-F138-4A5C-976F-8EAC2B608ADB}">
              <a16:predDERef xmlns:a16="http://schemas.microsoft.com/office/drawing/2014/main" pred="{A1C52B76-D342-47E2-9906-CE0ABA5A2E90}"/>
            </a:ext>
          </a:extLst>
        </xdr:cNvPr>
        <xdr:cNvPicPr>
          <a:picLocks noChangeAspect="1"/>
        </xdr:cNvPicPr>
      </xdr:nvPicPr>
      <xdr:blipFill>
        <a:blip xmlns:r="http://schemas.openxmlformats.org/officeDocument/2006/relationships" r:embed="rId3"/>
        <a:stretch>
          <a:fillRect/>
        </a:stretch>
      </xdr:blipFill>
      <xdr:spPr>
        <a:xfrm>
          <a:off x="14611350" y="11439525"/>
          <a:ext cx="561975" cy="1047750"/>
        </a:xfrm>
        <a:prstGeom prst="rect">
          <a:avLst/>
        </a:prstGeom>
      </xdr:spPr>
    </xdr:pic>
    <xdr:clientData/>
  </xdr:twoCellAnchor>
  <xdr:twoCellAnchor editAs="oneCell">
    <xdr:from>
      <xdr:col>14</xdr:col>
      <xdr:colOff>95250</xdr:colOff>
      <xdr:row>125</xdr:row>
      <xdr:rowOff>38100</xdr:rowOff>
    </xdr:from>
    <xdr:to>
      <xdr:col>14</xdr:col>
      <xdr:colOff>666750</xdr:colOff>
      <xdr:row>130</xdr:row>
      <xdr:rowOff>95249</xdr:rowOff>
    </xdr:to>
    <xdr:pic>
      <xdr:nvPicPr>
        <xdr:cNvPr id="94" name="Imagen 93">
          <a:extLst>
            <a:ext uri="{FF2B5EF4-FFF2-40B4-BE49-F238E27FC236}">
              <a16:creationId xmlns:a16="http://schemas.microsoft.com/office/drawing/2014/main" id="{306F647C-A270-40E1-9F5B-351CEDD64F7C}"/>
            </a:ext>
            <a:ext uri="{147F2762-F138-4A5C-976F-8EAC2B608ADB}">
              <a16:predDERef xmlns:a16="http://schemas.microsoft.com/office/drawing/2014/main" pred="{A6A9C814-13BB-46FA-9E27-DBAAC5A09400}"/>
            </a:ext>
          </a:extLst>
        </xdr:cNvPr>
        <xdr:cNvPicPr>
          <a:picLocks noChangeAspect="1"/>
        </xdr:cNvPicPr>
      </xdr:nvPicPr>
      <xdr:blipFill>
        <a:blip xmlns:r="http://schemas.openxmlformats.org/officeDocument/2006/relationships" r:embed="rId3"/>
        <a:stretch>
          <a:fillRect/>
        </a:stretch>
      </xdr:blipFill>
      <xdr:spPr>
        <a:xfrm>
          <a:off x="15411450" y="11430000"/>
          <a:ext cx="561975" cy="1047750"/>
        </a:xfrm>
        <a:prstGeom prst="rect">
          <a:avLst/>
        </a:prstGeom>
      </xdr:spPr>
    </xdr:pic>
    <xdr:clientData/>
  </xdr:twoCellAnchor>
  <xdr:twoCellAnchor editAs="oneCell">
    <xdr:from>
      <xdr:col>17</xdr:col>
      <xdr:colOff>95250</xdr:colOff>
      <xdr:row>125</xdr:row>
      <xdr:rowOff>0</xdr:rowOff>
    </xdr:from>
    <xdr:to>
      <xdr:col>17</xdr:col>
      <xdr:colOff>666750</xdr:colOff>
      <xdr:row>130</xdr:row>
      <xdr:rowOff>57149</xdr:rowOff>
    </xdr:to>
    <xdr:pic>
      <xdr:nvPicPr>
        <xdr:cNvPr id="95" name="Imagen 94">
          <a:extLst>
            <a:ext uri="{FF2B5EF4-FFF2-40B4-BE49-F238E27FC236}">
              <a16:creationId xmlns:a16="http://schemas.microsoft.com/office/drawing/2014/main" id="{CF05E1CD-0D30-4265-9773-ECD21FD71BB3}"/>
            </a:ext>
            <a:ext uri="{147F2762-F138-4A5C-976F-8EAC2B608ADB}">
              <a16:predDERef xmlns:a16="http://schemas.microsoft.com/office/drawing/2014/main" pred="{306F647C-A270-40E1-9F5B-351CEDD64F7C}"/>
            </a:ext>
          </a:extLst>
        </xdr:cNvPr>
        <xdr:cNvPicPr>
          <a:picLocks noChangeAspect="1"/>
        </xdr:cNvPicPr>
      </xdr:nvPicPr>
      <xdr:blipFill>
        <a:blip xmlns:r="http://schemas.openxmlformats.org/officeDocument/2006/relationships" r:embed="rId3"/>
        <a:stretch>
          <a:fillRect/>
        </a:stretch>
      </xdr:blipFill>
      <xdr:spPr>
        <a:xfrm>
          <a:off x="17726025" y="11391900"/>
          <a:ext cx="561975" cy="1047750"/>
        </a:xfrm>
        <a:prstGeom prst="rect">
          <a:avLst/>
        </a:prstGeom>
      </xdr:spPr>
    </xdr:pic>
    <xdr:clientData/>
  </xdr:twoCellAnchor>
  <xdr:twoCellAnchor editAs="oneCell">
    <xdr:from>
      <xdr:col>20</xdr:col>
      <xdr:colOff>66675</xdr:colOff>
      <xdr:row>125</xdr:row>
      <xdr:rowOff>9525</xdr:rowOff>
    </xdr:from>
    <xdr:to>
      <xdr:col>20</xdr:col>
      <xdr:colOff>624840</xdr:colOff>
      <xdr:row>130</xdr:row>
      <xdr:rowOff>53339</xdr:rowOff>
    </xdr:to>
    <xdr:pic>
      <xdr:nvPicPr>
        <xdr:cNvPr id="96" name="Imagen 95">
          <a:extLst>
            <a:ext uri="{FF2B5EF4-FFF2-40B4-BE49-F238E27FC236}">
              <a16:creationId xmlns:a16="http://schemas.microsoft.com/office/drawing/2014/main" id="{8E9B27AA-3145-4308-922C-4C34463A9704}"/>
            </a:ext>
            <a:ext uri="{147F2762-F138-4A5C-976F-8EAC2B608ADB}">
              <a16:predDERef xmlns:a16="http://schemas.microsoft.com/office/drawing/2014/main" pred="{CF05E1CD-0D30-4265-9773-ECD21FD71BB3}"/>
            </a:ext>
          </a:extLst>
        </xdr:cNvPr>
        <xdr:cNvPicPr>
          <a:picLocks noChangeAspect="1"/>
        </xdr:cNvPicPr>
      </xdr:nvPicPr>
      <xdr:blipFill>
        <a:blip xmlns:r="http://schemas.openxmlformats.org/officeDocument/2006/relationships" r:embed="rId3"/>
        <a:stretch>
          <a:fillRect/>
        </a:stretch>
      </xdr:blipFill>
      <xdr:spPr>
        <a:xfrm>
          <a:off x="3686175" y="16640175"/>
          <a:ext cx="561975" cy="1047750"/>
        </a:xfrm>
        <a:prstGeom prst="rect">
          <a:avLst/>
        </a:prstGeom>
      </xdr:spPr>
    </xdr:pic>
    <xdr:clientData/>
  </xdr:twoCellAnchor>
  <xdr:twoCellAnchor editAs="oneCell">
    <xdr:from>
      <xdr:col>3</xdr:col>
      <xdr:colOff>198121</xdr:colOff>
      <xdr:row>9</xdr:row>
      <xdr:rowOff>180294</xdr:rowOff>
    </xdr:from>
    <xdr:to>
      <xdr:col>4</xdr:col>
      <xdr:colOff>18143</xdr:colOff>
      <xdr:row>11</xdr:row>
      <xdr:rowOff>209253</xdr:rowOff>
    </xdr:to>
    <xdr:pic>
      <xdr:nvPicPr>
        <xdr:cNvPr id="97" name="Imagen 22">
          <a:extLst>
            <a:ext uri="{FF2B5EF4-FFF2-40B4-BE49-F238E27FC236}">
              <a16:creationId xmlns:a16="http://schemas.microsoft.com/office/drawing/2014/main" id="{0E2FD80D-F944-40E4-B029-1BF882F9198D}"/>
            </a:ext>
            <a:ext uri="{147F2762-F138-4A5C-976F-8EAC2B608ADB}">
              <a16:predDERef xmlns:a16="http://schemas.microsoft.com/office/drawing/2014/main" pred="{8E9B27AA-3145-4308-922C-4C34463A9704}"/>
            </a:ext>
          </a:extLst>
        </xdr:cNvPr>
        <xdr:cNvPicPr>
          <a:picLocks noChangeAspect="1"/>
        </xdr:cNvPicPr>
      </xdr:nvPicPr>
      <xdr:blipFill>
        <a:blip xmlns:r="http://schemas.openxmlformats.org/officeDocument/2006/relationships" r:embed="rId1"/>
        <a:stretch>
          <a:fillRect/>
        </a:stretch>
      </xdr:blipFill>
      <xdr:spPr>
        <a:xfrm>
          <a:off x="3360421" y="13639119"/>
          <a:ext cx="546462" cy="499493"/>
        </a:xfrm>
        <a:prstGeom prst="rect">
          <a:avLst/>
        </a:prstGeom>
      </xdr:spPr>
    </xdr:pic>
    <xdr:clientData/>
  </xdr:twoCellAnchor>
  <xdr:twoCellAnchor editAs="oneCell">
    <xdr:from>
      <xdr:col>4</xdr:col>
      <xdr:colOff>71575</xdr:colOff>
      <xdr:row>10</xdr:row>
      <xdr:rowOff>15647</xdr:rowOff>
    </xdr:from>
    <xdr:to>
      <xdr:col>4</xdr:col>
      <xdr:colOff>589462</xdr:colOff>
      <xdr:row>11</xdr:row>
      <xdr:rowOff>208436</xdr:rowOff>
    </xdr:to>
    <xdr:pic>
      <xdr:nvPicPr>
        <xdr:cNvPr id="98" name="Imagen 23">
          <a:extLst>
            <a:ext uri="{FF2B5EF4-FFF2-40B4-BE49-F238E27FC236}">
              <a16:creationId xmlns:a16="http://schemas.microsoft.com/office/drawing/2014/main" id="{EB5806B3-3882-4FE7-8143-1D2856CA6D6E}"/>
            </a:ext>
            <a:ext uri="{147F2762-F138-4A5C-976F-8EAC2B608ADB}">
              <a16:predDERef xmlns:a16="http://schemas.microsoft.com/office/drawing/2014/main" pred="{0E2FD80D-F944-40E4-B029-1BF882F9198D}"/>
            </a:ext>
          </a:extLst>
        </xdr:cNvPr>
        <xdr:cNvPicPr>
          <a:picLocks noChangeAspect="1"/>
        </xdr:cNvPicPr>
      </xdr:nvPicPr>
      <xdr:blipFill>
        <a:blip xmlns:r="http://schemas.openxmlformats.org/officeDocument/2006/relationships" r:embed="rId1"/>
        <a:stretch>
          <a:fillRect/>
        </a:stretch>
      </xdr:blipFill>
      <xdr:spPr>
        <a:xfrm>
          <a:off x="4129225" y="13655447"/>
          <a:ext cx="521697" cy="482348"/>
        </a:xfrm>
        <a:prstGeom prst="rect">
          <a:avLst/>
        </a:prstGeom>
      </xdr:spPr>
    </xdr:pic>
    <xdr:clientData/>
  </xdr:twoCellAnchor>
  <xdr:twoCellAnchor editAs="oneCell">
    <xdr:from>
      <xdr:col>12</xdr:col>
      <xdr:colOff>94163</xdr:colOff>
      <xdr:row>10</xdr:row>
      <xdr:rowOff>28166</xdr:rowOff>
    </xdr:from>
    <xdr:to>
      <xdr:col>12</xdr:col>
      <xdr:colOff>629195</xdr:colOff>
      <xdr:row>11</xdr:row>
      <xdr:rowOff>244087</xdr:rowOff>
    </xdr:to>
    <xdr:pic>
      <xdr:nvPicPr>
        <xdr:cNvPr id="104" name="Imagen 31">
          <a:extLst>
            <a:ext uri="{FF2B5EF4-FFF2-40B4-BE49-F238E27FC236}">
              <a16:creationId xmlns:a16="http://schemas.microsoft.com/office/drawing/2014/main" id="{37F71A39-2739-4B33-93B3-5A868C512BD2}"/>
            </a:ext>
            <a:ext uri="{147F2762-F138-4A5C-976F-8EAC2B608ADB}">
              <a16:predDERef xmlns:a16="http://schemas.microsoft.com/office/drawing/2014/main" pred="{30942CFE-952F-4AC0-8DBF-DFB52EF2A914}"/>
            </a:ext>
          </a:extLst>
        </xdr:cNvPr>
        <xdr:cNvPicPr>
          <a:picLocks noChangeAspect="1"/>
        </xdr:cNvPicPr>
      </xdr:nvPicPr>
      <xdr:blipFill>
        <a:blip xmlns:r="http://schemas.openxmlformats.org/officeDocument/2006/relationships" r:embed="rId1"/>
        <a:stretch>
          <a:fillRect/>
        </a:stretch>
      </xdr:blipFill>
      <xdr:spPr>
        <a:xfrm>
          <a:off x="10447838" y="13667966"/>
          <a:ext cx="531222" cy="505480"/>
        </a:xfrm>
        <a:prstGeom prst="rect">
          <a:avLst/>
        </a:prstGeom>
      </xdr:spPr>
    </xdr:pic>
    <xdr:clientData/>
  </xdr:twoCellAnchor>
  <xdr:twoCellAnchor editAs="oneCell">
    <xdr:from>
      <xdr:col>13</xdr:col>
      <xdr:colOff>136073</xdr:colOff>
      <xdr:row>10</xdr:row>
      <xdr:rowOff>12926</xdr:rowOff>
    </xdr:from>
    <xdr:to>
      <xdr:col>13</xdr:col>
      <xdr:colOff>663485</xdr:colOff>
      <xdr:row>11</xdr:row>
      <xdr:rowOff>207892</xdr:rowOff>
    </xdr:to>
    <xdr:pic>
      <xdr:nvPicPr>
        <xdr:cNvPr id="105" name="Imagen 32">
          <a:extLst>
            <a:ext uri="{FF2B5EF4-FFF2-40B4-BE49-F238E27FC236}">
              <a16:creationId xmlns:a16="http://schemas.microsoft.com/office/drawing/2014/main" id="{31048E1F-C7DB-408D-B7F9-4416EF8A6969}"/>
            </a:ext>
            <a:ext uri="{147F2762-F138-4A5C-976F-8EAC2B608ADB}">
              <a16:predDERef xmlns:a16="http://schemas.microsoft.com/office/drawing/2014/main" pred="{37F71A39-2739-4B33-93B3-5A868C512BD2}"/>
            </a:ext>
          </a:extLst>
        </xdr:cNvPr>
        <xdr:cNvPicPr>
          <a:picLocks noChangeAspect="1"/>
        </xdr:cNvPicPr>
      </xdr:nvPicPr>
      <xdr:blipFill>
        <a:blip xmlns:r="http://schemas.openxmlformats.org/officeDocument/2006/relationships" r:embed="rId1"/>
        <a:stretch>
          <a:fillRect/>
        </a:stretch>
      </xdr:blipFill>
      <xdr:spPr>
        <a:xfrm>
          <a:off x="11261273" y="13652726"/>
          <a:ext cx="531222" cy="484525"/>
        </a:xfrm>
        <a:prstGeom prst="rect">
          <a:avLst/>
        </a:prstGeom>
      </xdr:spPr>
    </xdr:pic>
    <xdr:clientData/>
  </xdr:twoCellAnchor>
  <xdr:twoCellAnchor editAs="oneCell">
    <xdr:from>
      <xdr:col>14</xdr:col>
      <xdr:colOff>117023</xdr:colOff>
      <xdr:row>10</xdr:row>
      <xdr:rowOff>9116</xdr:rowOff>
    </xdr:from>
    <xdr:to>
      <xdr:col>14</xdr:col>
      <xdr:colOff>648245</xdr:colOff>
      <xdr:row>11</xdr:row>
      <xdr:rowOff>207892</xdr:rowOff>
    </xdr:to>
    <xdr:pic>
      <xdr:nvPicPr>
        <xdr:cNvPr id="106" name="Imagen 33">
          <a:extLst>
            <a:ext uri="{FF2B5EF4-FFF2-40B4-BE49-F238E27FC236}">
              <a16:creationId xmlns:a16="http://schemas.microsoft.com/office/drawing/2014/main" id="{348F8477-2B40-4C25-B41D-1AFD0A8600B2}"/>
            </a:ext>
            <a:ext uri="{147F2762-F138-4A5C-976F-8EAC2B608ADB}">
              <a16:predDERef xmlns:a16="http://schemas.microsoft.com/office/drawing/2014/main" pred="{31048E1F-C7DB-408D-B7F9-4416EF8A6969}"/>
            </a:ext>
          </a:extLst>
        </xdr:cNvPr>
        <xdr:cNvPicPr>
          <a:picLocks noChangeAspect="1"/>
        </xdr:cNvPicPr>
      </xdr:nvPicPr>
      <xdr:blipFill>
        <a:blip xmlns:r="http://schemas.openxmlformats.org/officeDocument/2006/relationships" r:embed="rId1"/>
        <a:stretch>
          <a:fillRect/>
        </a:stretch>
      </xdr:blipFill>
      <xdr:spPr>
        <a:xfrm>
          <a:off x="12013748" y="13648916"/>
          <a:ext cx="531222" cy="488335"/>
        </a:xfrm>
        <a:prstGeom prst="rect">
          <a:avLst/>
        </a:prstGeom>
      </xdr:spPr>
    </xdr:pic>
    <xdr:clientData/>
  </xdr:twoCellAnchor>
  <xdr:twoCellAnchor editAs="oneCell">
    <xdr:from>
      <xdr:col>15</xdr:col>
      <xdr:colOff>82733</xdr:colOff>
      <xdr:row>9</xdr:row>
      <xdr:rowOff>180566</xdr:rowOff>
    </xdr:from>
    <xdr:to>
      <xdr:col>15</xdr:col>
      <xdr:colOff>625385</xdr:colOff>
      <xdr:row>11</xdr:row>
      <xdr:rowOff>211702</xdr:rowOff>
    </xdr:to>
    <xdr:pic>
      <xdr:nvPicPr>
        <xdr:cNvPr id="117" name="Imagen 34">
          <a:extLst>
            <a:ext uri="{FF2B5EF4-FFF2-40B4-BE49-F238E27FC236}">
              <a16:creationId xmlns:a16="http://schemas.microsoft.com/office/drawing/2014/main" id="{D69EB13A-BC01-4F87-B0C8-40225D0EDB2D}"/>
            </a:ext>
            <a:ext uri="{147F2762-F138-4A5C-976F-8EAC2B608ADB}">
              <a16:predDERef xmlns:a16="http://schemas.microsoft.com/office/drawing/2014/main" pred="{348F8477-2B40-4C25-B41D-1AFD0A8600B2}"/>
            </a:ext>
          </a:extLst>
        </xdr:cNvPr>
        <xdr:cNvPicPr>
          <a:picLocks noChangeAspect="1"/>
        </xdr:cNvPicPr>
      </xdr:nvPicPr>
      <xdr:blipFill>
        <a:blip xmlns:r="http://schemas.openxmlformats.org/officeDocument/2006/relationships" r:embed="rId1"/>
        <a:stretch>
          <a:fillRect/>
        </a:stretch>
      </xdr:blipFill>
      <xdr:spPr>
        <a:xfrm>
          <a:off x="12750983" y="13639391"/>
          <a:ext cx="546462" cy="494050"/>
        </a:xfrm>
        <a:prstGeom prst="rect">
          <a:avLst/>
        </a:prstGeom>
      </xdr:spPr>
    </xdr:pic>
    <xdr:clientData/>
  </xdr:twoCellAnchor>
  <xdr:twoCellAnchor editAs="oneCell">
    <xdr:from>
      <xdr:col>17</xdr:col>
      <xdr:colOff>113213</xdr:colOff>
      <xdr:row>10</xdr:row>
      <xdr:rowOff>14831</xdr:rowOff>
    </xdr:from>
    <xdr:to>
      <xdr:col>17</xdr:col>
      <xdr:colOff>644435</xdr:colOff>
      <xdr:row>11</xdr:row>
      <xdr:rowOff>225037</xdr:rowOff>
    </xdr:to>
    <xdr:pic>
      <xdr:nvPicPr>
        <xdr:cNvPr id="120" name="Imagen 35">
          <a:extLst>
            <a:ext uri="{FF2B5EF4-FFF2-40B4-BE49-F238E27FC236}">
              <a16:creationId xmlns:a16="http://schemas.microsoft.com/office/drawing/2014/main" id="{22F55D79-EEE7-49FE-B3D8-EAC706F03984}"/>
            </a:ext>
            <a:ext uri="{147F2762-F138-4A5C-976F-8EAC2B608ADB}">
              <a16:predDERef xmlns:a16="http://schemas.microsoft.com/office/drawing/2014/main" pred="{D69EB13A-BC01-4F87-B0C8-40225D0EDB2D}"/>
            </a:ext>
          </a:extLst>
        </xdr:cNvPr>
        <xdr:cNvPicPr>
          <a:picLocks noChangeAspect="1"/>
        </xdr:cNvPicPr>
      </xdr:nvPicPr>
      <xdr:blipFill>
        <a:blip xmlns:r="http://schemas.openxmlformats.org/officeDocument/2006/relationships" r:embed="rId1"/>
        <a:stretch>
          <a:fillRect/>
        </a:stretch>
      </xdr:blipFill>
      <xdr:spPr>
        <a:xfrm>
          <a:off x="14324513" y="13654631"/>
          <a:ext cx="531222" cy="495955"/>
        </a:xfrm>
        <a:prstGeom prst="rect">
          <a:avLst/>
        </a:prstGeom>
      </xdr:spPr>
    </xdr:pic>
    <xdr:clientData/>
  </xdr:twoCellAnchor>
  <xdr:twoCellAnchor editAs="oneCell">
    <xdr:from>
      <xdr:col>18</xdr:col>
      <xdr:colOff>113213</xdr:colOff>
      <xdr:row>10</xdr:row>
      <xdr:rowOff>30071</xdr:rowOff>
    </xdr:from>
    <xdr:to>
      <xdr:col>18</xdr:col>
      <xdr:colOff>644435</xdr:colOff>
      <xdr:row>11</xdr:row>
      <xdr:rowOff>244087</xdr:rowOff>
    </xdr:to>
    <xdr:pic>
      <xdr:nvPicPr>
        <xdr:cNvPr id="121" name="Imagen 36">
          <a:extLst>
            <a:ext uri="{FF2B5EF4-FFF2-40B4-BE49-F238E27FC236}">
              <a16:creationId xmlns:a16="http://schemas.microsoft.com/office/drawing/2014/main" id="{583EDBBC-725C-4909-9211-F33CB9AB80DE}"/>
            </a:ext>
            <a:ext uri="{147F2762-F138-4A5C-976F-8EAC2B608ADB}">
              <a16:predDERef xmlns:a16="http://schemas.microsoft.com/office/drawing/2014/main" pred="{22F55D79-EEE7-49FE-B3D8-EAC706F03984}"/>
            </a:ext>
          </a:extLst>
        </xdr:cNvPr>
        <xdr:cNvPicPr>
          <a:picLocks noChangeAspect="1"/>
        </xdr:cNvPicPr>
      </xdr:nvPicPr>
      <xdr:blipFill>
        <a:blip xmlns:r="http://schemas.openxmlformats.org/officeDocument/2006/relationships" r:embed="rId1"/>
        <a:stretch>
          <a:fillRect/>
        </a:stretch>
      </xdr:blipFill>
      <xdr:spPr>
        <a:xfrm>
          <a:off x="15096038" y="13669871"/>
          <a:ext cx="531222" cy="503575"/>
        </a:xfrm>
        <a:prstGeom prst="rect">
          <a:avLst/>
        </a:prstGeom>
      </xdr:spPr>
    </xdr:pic>
    <xdr:clientData/>
  </xdr:twoCellAnchor>
  <xdr:twoCellAnchor editAs="oneCell">
    <xdr:from>
      <xdr:col>19</xdr:col>
      <xdr:colOff>97973</xdr:colOff>
      <xdr:row>10</xdr:row>
      <xdr:rowOff>30071</xdr:rowOff>
    </xdr:from>
    <xdr:to>
      <xdr:col>19</xdr:col>
      <xdr:colOff>625385</xdr:colOff>
      <xdr:row>11</xdr:row>
      <xdr:rowOff>244087</xdr:rowOff>
    </xdr:to>
    <xdr:pic>
      <xdr:nvPicPr>
        <xdr:cNvPr id="122" name="Imagen 37">
          <a:extLst>
            <a:ext uri="{FF2B5EF4-FFF2-40B4-BE49-F238E27FC236}">
              <a16:creationId xmlns:a16="http://schemas.microsoft.com/office/drawing/2014/main" id="{7ED99861-D5E1-497F-AA5D-B4358C37560D}"/>
            </a:ext>
            <a:ext uri="{147F2762-F138-4A5C-976F-8EAC2B608ADB}">
              <a16:predDERef xmlns:a16="http://schemas.microsoft.com/office/drawing/2014/main" pred="{583EDBBC-725C-4909-9211-F33CB9AB80DE}"/>
            </a:ext>
          </a:extLst>
        </xdr:cNvPr>
        <xdr:cNvPicPr>
          <a:picLocks noChangeAspect="1"/>
        </xdr:cNvPicPr>
      </xdr:nvPicPr>
      <xdr:blipFill>
        <a:blip xmlns:r="http://schemas.openxmlformats.org/officeDocument/2006/relationships" r:embed="rId1"/>
        <a:stretch>
          <a:fillRect/>
        </a:stretch>
      </xdr:blipFill>
      <xdr:spPr>
        <a:xfrm>
          <a:off x="15852323" y="13669871"/>
          <a:ext cx="531222" cy="503575"/>
        </a:xfrm>
        <a:prstGeom prst="rect">
          <a:avLst/>
        </a:prstGeom>
      </xdr:spPr>
    </xdr:pic>
    <xdr:clientData/>
  </xdr:twoCellAnchor>
  <xdr:twoCellAnchor editAs="oneCell">
    <xdr:from>
      <xdr:col>20</xdr:col>
      <xdr:colOff>101783</xdr:colOff>
      <xdr:row>10</xdr:row>
      <xdr:rowOff>14831</xdr:rowOff>
    </xdr:from>
    <xdr:to>
      <xdr:col>20</xdr:col>
      <xdr:colOff>629195</xdr:colOff>
      <xdr:row>11</xdr:row>
      <xdr:rowOff>225037</xdr:rowOff>
    </xdr:to>
    <xdr:pic>
      <xdr:nvPicPr>
        <xdr:cNvPr id="123" name="Imagen 38">
          <a:extLst>
            <a:ext uri="{FF2B5EF4-FFF2-40B4-BE49-F238E27FC236}">
              <a16:creationId xmlns:a16="http://schemas.microsoft.com/office/drawing/2014/main" id="{FD9BF883-D8C3-40A4-866C-682A20B26583}"/>
            </a:ext>
            <a:ext uri="{147F2762-F138-4A5C-976F-8EAC2B608ADB}">
              <a16:predDERef xmlns:a16="http://schemas.microsoft.com/office/drawing/2014/main" pred="{7ED99861-D5E1-497F-AA5D-B4358C37560D}"/>
            </a:ext>
          </a:extLst>
        </xdr:cNvPr>
        <xdr:cNvPicPr>
          <a:picLocks noChangeAspect="1"/>
        </xdr:cNvPicPr>
      </xdr:nvPicPr>
      <xdr:blipFill>
        <a:blip xmlns:r="http://schemas.openxmlformats.org/officeDocument/2006/relationships" r:embed="rId1"/>
        <a:stretch>
          <a:fillRect/>
        </a:stretch>
      </xdr:blipFill>
      <xdr:spPr>
        <a:xfrm>
          <a:off x="16627658" y="13654631"/>
          <a:ext cx="523602" cy="495955"/>
        </a:xfrm>
        <a:prstGeom prst="rect">
          <a:avLst/>
        </a:prstGeom>
      </xdr:spPr>
    </xdr:pic>
    <xdr:clientData/>
  </xdr:twoCellAnchor>
  <xdr:twoCellAnchor editAs="oneCell">
    <xdr:from>
      <xdr:col>22</xdr:col>
      <xdr:colOff>124643</xdr:colOff>
      <xdr:row>10</xdr:row>
      <xdr:rowOff>24356</xdr:rowOff>
    </xdr:from>
    <xdr:to>
      <xdr:col>22</xdr:col>
      <xdr:colOff>663485</xdr:colOff>
      <xdr:row>11</xdr:row>
      <xdr:rowOff>247897</xdr:rowOff>
    </xdr:to>
    <xdr:pic>
      <xdr:nvPicPr>
        <xdr:cNvPr id="124" name="Imagen 39">
          <a:extLst>
            <a:ext uri="{FF2B5EF4-FFF2-40B4-BE49-F238E27FC236}">
              <a16:creationId xmlns:a16="http://schemas.microsoft.com/office/drawing/2014/main" id="{0A7D3901-8990-4FEC-B149-B866B3C9B14D}"/>
            </a:ext>
            <a:ext uri="{147F2762-F138-4A5C-976F-8EAC2B608ADB}">
              <a16:predDERef xmlns:a16="http://schemas.microsoft.com/office/drawing/2014/main" pred="{FD9BF883-D8C3-40A4-866C-682A20B26583}"/>
            </a:ext>
          </a:extLst>
        </xdr:cNvPr>
        <xdr:cNvPicPr>
          <a:picLocks noChangeAspect="1"/>
        </xdr:cNvPicPr>
      </xdr:nvPicPr>
      <xdr:blipFill>
        <a:blip xmlns:r="http://schemas.openxmlformats.org/officeDocument/2006/relationships" r:embed="rId1"/>
        <a:stretch>
          <a:fillRect/>
        </a:stretch>
      </xdr:blipFill>
      <xdr:spPr>
        <a:xfrm>
          <a:off x="18193568" y="13664156"/>
          <a:ext cx="542652" cy="505480"/>
        </a:xfrm>
        <a:prstGeom prst="rect">
          <a:avLst/>
        </a:prstGeom>
      </xdr:spPr>
    </xdr:pic>
    <xdr:clientData/>
  </xdr:twoCellAnchor>
  <xdr:twoCellAnchor editAs="oneCell">
    <xdr:from>
      <xdr:col>23</xdr:col>
      <xdr:colOff>80828</xdr:colOff>
      <xdr:row>10</xdr:row>
      <xdr:rowOff>43406</xdr:rowOff>
    </xdr:from>
    <xdr:to>
      <xdr:col>23</xdr:col>
      <xdr:colOff>612050</xdr:colOff>
      <xdr:row>11</xdr:row>
      <xdr:rowOff>249802</xdr:rowOff>
    </xdr:to>
    <xdr:pic>
      <xdr:nvPicPr>
        <xdr:cNvPr id="125" name="Imagen 40">
          <a:extLst>
            <a:ext uri="{FF2B5EF4-FFF2-40B4-BE49-F238E27FC236}">
              <a16:creationId xmlns:a16="http://schemas.microsoft.com/office/drawing/2014/main" id="{015166C0-0AA4-454B-B8F0-6BF7F29CE891}"/>
            </a:ext>
            <a:ext uri="{147F2762-F138-4A5C-976F-8EAC2B608ADB}">
              <a16:predDERef xmlns:a16="http://schemas.microsoft.com/office/drawing/2014/main" pred="{0A7D3901-8990-4FEC-B149-B866B3C9B14D}"/>
            </a:ext>
          </a:extLst>
        </xdr:cNvPr>
        <xdr:cNvPicPr>
          <a:picLocks noChangeAspect="1"/>
        </xdr:cNvPicPr>
      </xdr:nvPicPr>
      <xdr:blipFill>
        <a:blip xmlns:r="http://schemas.openxmlformats.org/officeDocument/2006/relationships" r:embed="rId1"/>
        <a:stretch>
          <a:fillRect/>
        </a:stretch>
      </xdr:blipFill>
      <xdr:spPr>
        <a:xfrm>
          <a:off x="18921278" y="13683206"/>
          <a:ext cx="531222" cy="488335"/>
        </a:xfrm>
        <a:prstGeom prst="rect">
          <a:avLst/>
        </a:prstGeom>
      </xdr:spPr>
    </xdr:pic>
    <xdr:clientData/>
  </xdr:twoCellAnchor>
  <xdr:oneCellAnchor>
    <xdr:from>
      <xdr:col>24</xdr:col>
      <xdr:colOff>198121</xdr:colOff>
      <xdr:row>9</xdr:row>
      <xdr:rowOff>180294</xdr:rowOff>
    </xdr:from>
    <xdr:ext cx="531222" cy="504119"/>
    <xdr:pic>
      <xdr:nvPicPr>
        <xdr:cNvPr id="126" name="Imagen 64">
          <a:extLst>
            <a:ext uri="{FF2B5EF4-FFF2-40B4-BE49-F238E27FC236}">
              <a16:creationId xmlns:a16="http://schemas.microsoft.com/office/drawing/2014/main" id="{4B2D2800-001F-4BE9-97C1-6972975FA499}"/>
            </a:ext>
            <a:ext uri="{147F2762-F138-4A5C-976F-8EAC2B608ADB}">
              <a16:predDERef xmlns:a16="http://schemas.microsoft.com/office/drawing/2014/main" pred="{015166C0-0AA4-454B-B8F0-6BF7F29CE891}"/>
            </a:ext>
          </a:extLst>
        </xdr:cNvPr>
        <xdr:cNvPicPr>
          <a:picLocks noChangeAspect="1"/>
        </xdr:cNvPicPr>
      </xdr:nvPicPr>
      <xdr:blipFill>
        <a:blip xmlns:r="http://schemas.openxmlformats.org/officeDocument/2006/relationships" r:embed="rId1"/>
        <a:stretch>
          <a:fillRect/>
        </a:stretch>
      </xdr:blipFill>
      <xdr:spPr>
        <a:xfrm>
          <a:off x="19810096" y="13639119"/>
          <a:ext cx="531222" cy="504119"/>
        </a:xfrm>
        <a:prstGeom prst="rect">
          <a:avLst/>
        </a:prstGeom>
      </xdr:spPr>
    </xdr:pic>
    <xdr:clientData/>
  </xdr:oneCellAnchor>
  <xdr:oneCellAnchor>
    <xdr:from>
      <xdr:col>25</xdr:col>
      <xdr:colOff>100150</xdr:colOff>
      <xdr:row>9</xdr:row>
      <xdr:rowOff>168047</xdr:rowOff>
    </xdr:from>
    <xdr:ext cx="531222" cy="504119"/>
    <xdr:pic>
      <xdr:nvPicPr>
        <xdr:cNvPr id="127" name="Imagen 65">
          <a:extLst>
            <a:ext uri="{FF2B5EF4-FFF2-40B4-BE49-F238E27FC236}">
              <a16:creationId xmlns:a16="http://schemas.microsoft.com/office/drawing/2014/main" id="{AE392259-7354-4FB7-9F56-9164C8F8ED4E}"/>
            </a:ext>
            <a:ext uri="{147F2762-F138-4A5C-976F-8EAC2B608ADB}">
              <a16:predDERef xmlns:a16="http://schemas.microsoft.com/office/drawing/2014/main" pred="{4B2D2800-001F-4BE9-97C1-6972975FA499}"/>
            </a:ext>
          </a:extLst>
        </xdr:cNvPr>
        <xdr:cNvPicPr>
          <a:picLocks noChangeAspect="1"/>
        </xdr:cNvPicPr>
      </xdr:nvPicPr>
      <xdr:blipFill>
        <a:blip xmlns:r="http://schemas.openxmlformats.org/officeDocument/2006/relationships" r:embed="rId1"/>
        <a:stretch>
          <a:fillRect/>
        </a:stretch>
      </xdr:blipFill>
      <xdr:spPr>
        <a:xfrm>
          <a:off x="20483650" y="13626872"/>
          <a:ext cx="531222" cy="504119"/>
        </a:xfrm>
        <a:prstGeom prst="rect">
          <a:avLst/>
        </a:prstGeom>
      </xdr:spPr>
    </xdr:pic>
    <xdr:clientData/>
  </xdr:oneCellAnchor>
  <xdr:twoCellAnchor editAs="oneCell">
    <xdr:from>
      <xdr:col>5</xdr:col>
      <xdr:colOff>67733</xdr:colOff>
      <xdr:row>10</xdr:row>
      <xdr:rowOff>17992</xdr:rowOff>
    </xdr:from>
    <xdr:to>
      <xdr:col>5</xdr:col>
      <xdr:colOff>589430</xdr:colOff>
      <xdr:row>11</xdr:row>
      <xdr:rowOff>229408</xdr:rowOff>
    </xdr:to>
    <xdr:pic>
      <xdr:nvPicPr>
        <xdr:cNvPr id="195" name="Imagen 274">
          <a:extLst>
            <a:ext uri="{FF2B5EF4-FFF2-40B4-BE49-F238E27FC236}">
              <a16:creationId xmlns:a16="http://schemas.microsoft.com/office/drawing/2014/main" id="{C9E215C8-CA00-430D-A1F0-9AF14F7AD04F}"/>
            </a:ext>
            <a:ext uri="{147F2762-F138-4A5C-976F-8EAC2B608ADB}">
              <a16:predDERef xmlns:a16="http://schemas.microsoft.com/office/drawing/2014/main" pred="{C8A7CDC9-119A-44C1-A8D4-48388487A2DB}"/>
            </a:ext>
          </a:extLst>
        </xdr:cNvPr>
        <xdr:cNvPicPr>
          <a:picLocks noChangeAspect="1"/>
        </xdr:cNvPicPr>
      </xdr:nvPicPr>
      <xdr:blipFill>
        <a:blip xmlns:r="http://schemas.openxmlformats.org/officeDocument/2006/relationships" r:embed="rId1"/>
        <a:stretch>
          <a:fillRect/>
        </a:stretch>
      </xdr:blipFill>
      <xdr:spPr>
        <a:xfrm>
          <a:off x="4896908" y="13657792"/>
          <a:ext cx="525507" cy="497165"/>
        </a:xfrm>
        <a:prstGeom prst="rect">
          <a:avLst/>
        </a:prstGeom>
      </xdr:spPr>
    </xdr:pic>
    <xdr:clientData/>
  </xdr:twoCellAnchor>
  <xdr:twoCellAnchor editAs="oneCell">
    <xdr:from>
      <xdr:col>21</xdr:col>
      <xdr:colOff>138190</xdr:colOff>
      <xdr:row>10</xdr:row>
      <xdr:rowOff>27743</xdr:rowOff>
    </xdr:from>
    <xdr:to>
      <xdr:col>21</xdr:col>
      <xdr:colOff>665602</xdr:colOff>
      <xdr:row>11</xdr:row>
      <xdr:rowOff>245569</xdr:rowOff>
    </xdr:to>
    <xdr:pic>
      <xdr:nvPicPr>
        <xdr:cNvPr id="196" name="Imagen 275">
          <a:extLst>
            <a:ext uri="{FF2B5EF4-FFF2-40B4-BE49-F238E27FC236}">
              <a16:creationId xmlns:a16="http://schemas.microsoft.com/office/drawing/2014/main" id="{7762C5F8-4F13-4149-9D80-58329263DA41}"/>
            </a:ext>
            <a:ext uri="{147F2762-F138-4A5C-976F-8EAC2B608ADB}">
              <a16:predDERef xmlns:a16="http://schemas.microsoft.com/office/drawing/2014/main" pred="{C9E215C8-CA00-430D-A1F0-9AF14F7AD04F}"/>
            </a:ext>
          </a:extLst>
        </xdr:cNvPr>
        <xdr:cNvPicPr>
          <a:picLocks noChangeAspect="1"/>
        </xdr:cNvPicPr>
      </xdr:nvPicPr>
      <xdr:blipFill>
        <a:blip xmlns:r="http://schemas.openxmlformats.org/officeDocument/2006/relationships" r:embed="rId1"/>
        <a:stretch>
          <a:fillRect/>
        </a:stretch>
      </xdr:blipFill>
      <xdr:spPr>
        <a:xfrm>
          <a:off x="17435590" y="13667543"/>
          <a:ext cx="531222" cy="507385"/>
        </a:xfrm>
        <a:prstGeom prst="rect">
          <a:avLst/>
        </a:prstGeom>
      </xdr:spPr>
    </xdr:pic>
    <xdr:clientData/>
  </xdr:twoCellAnchor>
  <xdr:twoCellAnchor editAs="oneCell">
    <xdr:from>
      <xdr:col>16</xdr:col>
      <xdr:colOff>125913</xdr:colOff>
      <xdr:row>9</xdr:row>
      <xdr:rowOff>179085</xdr:rowOff>
    </xdr:from>
    <xdr:to>
      <xdr:col>16</xdr:col>
      <xdr:colOff>664755</xdr:colOff>
      <xdr:row>11</xdr:row>
      <xdr:rowOff>206834</xdr:rowOff>
    </xdr:to>
    <xdr:pic>
      <xdr:nvPicPr>
        <xdr:cNvPr id="197" name="Imagen 276">
          <a:extLst>
            <a:ext uri="{FF2B5EF4-FFF2-40B4-BE49-F238E27FC236}">
              <a16:creationId xmlns:a16="http://schemas.microsoft.com/office/drawing/2014/main" id="{72D03E53-9135-4C77-88E9-4849D03F3C86}"/>
            </a:ext>
            <a:ext uri="{147F2762-F138-4A5C-976F-8EAC2B608ADB}">
              <a16:predDERef xmlns:a16="http://schemas.microsoft.com/office/drawing/2014/main" pred="{7762C5F8-4F13-4149-9D80-58329263DA41}"/>
            </a:ext>
          </a:extLst>
        </xdr:cNvPr>
        <xdr:cNvPicPr>
          <a:picLocks noChangeAspect="1"/>
        </xdr:cNvPicPr>
      </xdr:nvPicPr>
      <xdr:blipFill>
        <a:blip xmlns:r="http://schemas.openxmlformats.org/officeDocument/2006/relationships" r:embed="rId1"/>
        <a:stretch>
          <a:fillRect/>
        </a:stretch>
      </xdr:blipFill>
      <xdr:spPr>
        <a:xfrm>
          <a:off x="13565688" y="13637910"/>
          <a:ext cx="542652" cy="498283"/>
        </a:xfrm>
        <a:prstGeom prst="rect">
          <a:avLst/>
        </a:prstGeom>
      </xdr:spPr>
    </xdr:pic>
    <xdr:clientData/>
  </xdr:twoCellAnchor>
  <xdr:twoCellAnchor editAs="oneCell">
    <xdr:from>
      <xdr:col>6</xdr:col>
      <xdr:colOff>111125</xdr:colOff>
      <xdr:row>10</xdr:row>
      <xdr:rowOff>8467</xdr:rowOff>
    </xdr:from>
    <xdr:to>
      <xdr:col>6</xdr:col>
      <xdr:colOff>630917</xdr:colOff>
      <xdr:row>11</xdr:row>
      <xdr:rowOff>209571</xdr:rowOff>
    </xdr:to>
    <xdr:pic>
      <xdr:nvPicPr>
        <xdr:cNvPr id="198" name="Imagen 277">
          <a:extLst>
            <a:ext uri="{FF2B5EF4-FFF2-40B4-BE49-F238E27FC236}">
              <a16:creationId xmlns:a16="http://schemas.microsoft.com/office/drawing/2014/main" id="{BA29AFC5-D7E8-4B86-BF0E-FD917D58F0D4}"/>
            </a:ext>
            <a:ext uri="{147F2762-F138-4A5C-976F-8EAC2B608ADB}">
              <a16:predDERef xmlns:a16="http://schemas.microsoft.com/office/drawing/2014/main" pred="{72D03E53-9135-4C77-88E9-4849D03F3C86}"/>
            </a:ext>
          </a:extLst>
        </xdr:cNvPr>
        <xdr:cNvPicPr>
          <a:picLocks noChangeAspect="1"/>
        </xdr:cNvPicPr>
      </xdr:nvPicPr>
      <xdr:blipFill>
        <a:blip xmlns:r="http://schemas.openxmlformats.org/officeDocument/2006/relationships" r:embed="rId1"/>
        <a:stretch>
          <a:fillRect/>
        </a:stretch>
      </xdr:blipFill>
      <xdr:spPr>
        <a:xfrm>
          <a:off x="5711825" y="13648267"/>
          <a:ext cx="515982" cy="483043"/>
        </a:xfrm>
        <a:prstGeom prst="rect">
          <a:avLst/>
        </a:prstGeom>
      </xdr:spPr>
    </xdr:pic>
    <xdr:clientData/>
  </xdr:twoCellAnchor>
  <xdr:twoCellAnchor editAs="oneCell">
    <xdr:from>
      <xdr:col>17</xdr:col>
      <xdr:colOff>85725</xdr:colOff>
      <xdr:row>4</xdr:row>
      <xdr:rowOff>9525</xdr:rowOff>
    </xdr:from>
    <xdr:to>
      <xdr:col>17</xdr:col>
      <xdr:colOff>647700</xdr:colOff>
      <xdr:row>9</xdr:row>
      <xdr:rowOff>152399</xdr:rowOff>
    </xdr:to>
    <xdr:pic>
      <xdr:nvPicPr>
        <xdr:cNvPr id="199" name="Imagen 3">
          <a:extLst>
            <a:ext uri="{FF2B5EF4-FFF2-40B4-BE49-F238E27FC236}">
              <a16:creationId xmlns:a16="http://schemas.microsoft.com/office/drawing/2014/main" id="{DD6989FE-A2D1-4988-80CD-0B6C42983172}"/>
            </a:ext>
            <a:ext uri="{147F2762-F138-4A5C-976F-8EAC2B608ADB}">
              <a16:predDERef xmlns:a16="http://schemas.microsoft.com/office/drawing/2014/main" pred="{BA29AFC5-D7E8-4B86-BF0E-FD917D58F0D4}"/>
            </a:ext>
          </a:extLst>
        </xdr:cNvPr>
        <xdr:cNvPicPr>
          <a:picLocks noChangeAspect="1"/>
        </xdr:cNvPicPr>
      </xdr:nvPicPr>
      <xdr:blipFill>
        <a:blip xmlns:r="http://schemas.openxmlformats.org/officeDocument/2006/relationships" r:embed="rId3"/>
        <a:stretch>
          <a:fillRect/>
        </a:stretch>
      </xdr:blipFill>
      <xdr:spPr>
        <a:xfrm>
          <a:off x="14297025" y="12563475"/>
          <a:ext cx="561975" cy="1047750"/>
        </a:xfrm>
        <a:prstGeom prst="rect">
          <a:avLst/>
        </a:prstGeom>
      </xdr:spPr>
    </xdr:pic>
    <xdr:clientData/>
  </xdr:twoCellAnchor>
  <xdr:twoCellAnchor editAs="oneCell">
    <xdr:from>
      <xdr:col>18</xdr:col>
      <xdr:colOff>0</xdr:colOff>
      <xdr:row>4</xdr:row>
      <xdr:rowOff>0</xdr:rowOff>
    </xdr:from>
    <xdr:to>
      <xdr:col>18</xdr:col>
      <xdr:colOff>554355</xdr:colOff>
      <xdr:row>9</xdr:row>
      <xdr:rowOff>135254</xdr:rowOff>
    </xdr:to>
    <xdr:pic>
      <xdr:nvPicPr>
        <xdr:cNvPr id="200" name="Imagen 4">
          <a:extLst>
            <a:ext uri="{FF2B5EF4-FFF2-40B4-BE49-F238E27FC236}">
              <a16:creationId xmlns:a16="http://schemas.microsoft.com/office/drawing/2014/main" id="{A76B701A-FE2F-4078-BC0C-8F08461C908A}"/>
            </a:ext>
            <a:ext uri="{147F2762-F138-4A5C-976F-8EAC2B608ADB}">
              <a16:predDERef xmlns:a16="http://schemas.microsoft.com/office/drawing/2014/main" pred="{DD6989FE-A2D1-4988-80CD-0B6C42983172}"/>
            </a:ext>
          </a:extLst>
        </xdr:cNvPr>
        <xdr:cNvPicPr>
          <a:picLocks noChangeAspect="1"/>
        </xdr:cNvPicPr>
      </xdr:nvPicPr>
      <xdr:blipFill>
        <a:blip xmlns:r="http://schemas.openxmlformats.org/officeDocument/2006/relationships" r:embed="rId3"/>
        <a:stretch>
          <a:fillRect/>
        </a:stretch>
      </xdr:blipFill>
      <xdr:spPr>
        <a:xfrm>
          <a:off x="14982825" y="12553950"/>
          <a:ext cx="550545" cy="1036320"/>
        </a:xfrm>
        <a:prstGeom prst="rect">
          <a:avLst/>
        </a:prstGeom>
      </xdr:spPr>
    </xdr:pic>
    <xdr:clientData/>
  </xdr:twoCellAnchor>
  <xdr:twoCellAnchor editAs="oneCell">
    <xdr:from>
      <xdr:col>19</xdr:col>
      <xdr:colOff>28575</xdr:colOff>
      <xdr:row>4</xdr:row>
      <xdr:rowOff>28575</xdr:rowOff>
    </xdr:from>
    <xdr:to>
      <xdr:col>19</xdr:col>
      <xdr:colOff>586740</xdr:colOff>
      <xdr:row>9</xdr:row>
      <xdr:rowOff>167639</xdr:rowOff>
    </xdr:to>
    <xdr:pic>
      <xdr:nvPicPr>
        <xdr:cNvPr id="201" name="Imagen 5">
          <a:extLst>
            <a:ext uri="{FF2B5EF4-FFF2-40B4-BE49-F238E27FC236}">
              <a16:creationId xmlns:a16="http://schemas.microsoft.com/office/drawing/2014/main" id="{ECB7D8F3-7791-4225-8BA4-616EB434F996}"/>
            </a:ext>
            <a:ext uri="{147F2762-F138-4A5C-976F-8EAC2B608ADB}">
              <a16:predDERef xmlns:a16="http://schemas.microsoft.com/office/drawing/2014/main" pred="{A76B701A-FE2F-4078-BC0C-8F08461C908A}"/>
            </a:ext>
          </a:extLst>
        </xdr:cNvPr>
        <xdr:cNvPicPr>
          <a:picLocks noChangeAspect="1"/>
        </xdr:cNvPicPr>
      </xdr:nvPicPr>
      <xdr:blipFill>
        <a:blip xmlns:r="http://schemas.openxmlformats.org/officeDocument/2006/relationships" r:embed="rId3"/>
        <a:stretch>
          <a:fillRect/>
        </a:stretch>
      </xdr:blipFill>
      <xdr:spPr>
        <a:xfrm>
          <a:off x="15782925" y="12582525"/>
          <a:ext cx="561975" cy="1047750"/>
        </a:xfrm>
        <a:prstGeom prst="rect">
          <a:avLst/>
        </a:prstGeom>
      </xdr:spPr>
    </xdr:pic>
    <xdr:clientData/>
  </xdr:twoCellAnchor>
  <xdr:twoCellAnchor editAs="oneCell">
    <xdr:from>
      <xdr:col>21</xdr:col>
      <xdr:colOff>123825</xdr:colOff>
      <xdr:row>4</xdr:row>
      <xdr:rowOff>28575</xdr:rowOff>
    </xdr:from>
    <xdr:to>
      <xdr:col>22</xdr:col>
      <xdr:colOff>0</xdr:colOff>
      <xdr:row>9</xdr:row>
      <xdr:rowOff>167639</xdr:rowOff>
    </xdr:to>
    <xdr:pic>
      <xdr:nvPicPr>
        <xdr:cNvPr id="202" name="Imagen 6">
          <a:extLst>
            <a:ext uri="{FF2B5EF4-FFF2-40B4-BE49-F238E27FC236}">
              <a16:creationId xmlns:a16="http://schemas.microsoft.com/office/drawing/2014/main" id="{A196F7BE-66D5-4B91-B50F-5ACD8D4F2372}"/>
            </a:ext>
            <a:ext uri="{147F2762-F138-4A5C-976F-8EAC2B608ADB}">
              <a16:predDERef xmlns:a16="http://schemas.microsoft.com/office/drawing/2014/main" pred="{ECB7D8F3-7791-4225-8BA4-616EB434F996}"/>
            </a:ext>
          </a:extLst>
        </xdr:cNvPr>
        <xdr:cNvPicPr>
          <a:picLocks noChangeAspect="1"/>
        </xdr:cNvPicPr>
      </xdr:nvPicPr>
      <xdr:blipFill>
        <a:blip xmlns:r="http://schemas.openxmlformats.org/officeDocument/2006/relationships" r:embed="rId3"/>
        <a:stretch>
          <a:fillRect/>
        </a:stretch>
      </xdr:blipFill>
      <xdr:spPr>
        <a:xfrm>
          <a:off x="17421225" y="12582525"/>
          <a:ext cx="561975" cy="1047750"/>
        </a:xfrm>
        <a:prstGeom prst="rect">
          <a:avLst/>
        </a:prstGeom>
      </xdr:spPr>
    </xdr:pic>
    <xdr:clientData/>
  </xdr:twoCellAnchor>
  <xdr:twoCellAnchor editAs="oneCell">
    <xdr:from>
      <xdr:col>22</xdr:col>
      <xdr:colOff>123825</xdr:colOff>
      <xdr:row>4</xdr:row>
      <xdr:rowOff>57150</xdr:rowOff>
    </xdr:from>
    <xdr:to>
      <xdr:col>23</xdr:col>
      <xdr:colOff>0</xdr:colOff>
      <xdr:row>10</xdr:row>
      <xdr:rowOff>15239</xdr:rowOff>
    </xdr:to>
    <xdr:pic>
      <xdr:nvPicPr>
        <xdr:cNvPr id="203" name="Imagen 7">
          <a:extLst>
            <a:ext uri="{FF2B5EF4-FFF2-40B4-BE49-F238E27FC236}">
              <a16:creationId xmlns:a16="http://schemas.microsoft.com/office/drawing/2014/main" id="{6064D401-F376-4A59-B3C5-23B60ED058B7}"/>
            </a:ext>
            <a:ext uri="{147F2762-F138-4A5C-976F-8EAC2B608ADB}">
              <a16:predDERef xmlns:a16="http://schemas.microsoft.com/office/drawing/2014/main" pred="{A196F7BE-66D5-4B91-B50F-5ACD8D4F2372}"/>
            </a:ext>
          </a:extLst>
        </xdr:cNvPr>
        <xdr:cNvPicPr>
          <a:picLocks noChangeAspect="1"/>
        </xdr:cNvPicPr>
      </xdr:nvPicPr>
      <xdr:blipFill>
        <a:blip xmlns:r="http://schemas.openxmlformats.org/officeDocument/2006/relationships" r:embed="rId3"/>
        <a:stretch>
          <a:fillRect/>
        </a:stretch>
      </xdr:blipFill>
      <xdr:spPr>
        <a:xfrm>
          <a:off x="18192750" y="12611100"/>
          <a:ext cx="561975" cy="1047750"/>
        </a:xfrm>
        <a:prstGeom prst="rect">
          <a:avLst/>
        </a:prstGeom>
      </xdr:spPr>
    </xdr:pic>
    <xdr:clientData/>
  </xdr:twoCellAnchor>
  <xdr:twoCellAnchor editAs="oneCell">
    <xdr:from>
      <xdr:col>3</xdr:col>
      <xdr:colOff>171450</xdr:colOff>
      <xdr:row>4</xdr:row>
      <xdr:rowOff>9525</xdr:rowOff>
    </xdr:from>
    <xdr:to>
      <xdr:col>4</xdr:col>
      <xdr:colOff>2540</xdr:colOff>
      <xdr:row>9</xdr:row>
      <xdr:rowOff>180974</xdr:rowOff>
    </xdr:to>
    <xdr:pic>
      <xdr:nvPicPr>
        <xdr:cNvPr id="204" name="Imagen 19">
          <a:extLst>
            <a:ext uri="{FF2B5EF4-FFF2-40B4-BE49-F238E27FC236}">
              <a16:creationId xmlns:a16="http://schemas.microsoft.com/office/drawing/2014/main" id="{16D5E7EB-E095-4C5D-9ADD-B4F35AE67E7D}"/>
            </a:ext>
            <a:ext uri="{147F2762-F138-4A5C-976F-8EAC2B608ADB}">
              <a16:predDERef xmlns:a16="http://schemas.microsoft.com/office/drawing/2014/main" pred="{6064D401-F376-4A59-B3C5-23B60ED058B7}"/>
            </a:ext>
          </a:extLst>
        </xdr:cNvPr>
        <xdr:cNvPicPr>
          <a:picLocks noChangeAspect="1"/>
        </xdr:cNvPicPr>
      </xdr:nvPicPr>
      <xdr:blipFill>
        <a:blip xmlns:r="http://schemas.openxmlformats.org/officeDocument/2006/relationships" r:embed="rId4"/>
        <a:stretch>
          <a:fillRect/>
        </a:stretch>
      </xdr:blipFill>
      <xdr:spPr>
        <a:xfrm>
          <a:off x="3333750" y="12563475"/>
          <a:ext cx="529590" cy="1076325"/>
        </a:xfrm>
        <a:prstGeom prst="rect">
          <a:avLst/>
        </a:prstGeom>
      </xdr:spPr>
    </xdr:pic>
    <xdr:clientData/>
  </xdr:twoCellAnchor>
  <xdr:twoCellAnchor editAs="oneCell">
    <xdr:from>
      <xdr:col>4</xdr:col>
      <xdr:colOff>47625</xdr:colOff>
      <xdr:row>4</xdr:row>
      <xdr:rowOff>28575</xdr:rowOff>
    </xdr:from>
    <xdr:to>
      <xdr:col>4</xdr:col>
      <xdr:colOff>571500</xdr:colOff>
      <xdr:row>10</xdr:row>
      <xdr:rowOff>15239</xdr:rowOff>
    </xdr:to>
    <xdr:pic>
      <xdr:nvPicPr>
        <xdr:cNvPr id="205" name="Imagen 20">
          <a:extLst>
            <a:ext uri="{FF2B5EF4-FFF2-40B4-BE49-F238E27FC236}">
              <a16:creationId xmlns:a16="http://schemas.microsoft.com/office/drawing/2014/main" id="{61E53B65-7279-4D83-8307-BE47EE5D5D3C}"/>
            </a:ext>
            <a:ext uri="{147F2762-F138-4A5C-976F-8EAC2B608ADB}">
              <a16:predDERef xmlns:a16="http://schemas.microsoft.com/office/drawing/2014/main" pred="{16D5E7EB-E095-4C5D-9ADD-B4F35AE67E7D}"/>
            </a:ext>
          </a:extLst>
        </xdr:cNvPr>
        <xdr:cNvPicPr>
          <a:picLocks noChangeAspect="1"/>
        </xdr:cNvPicPr>
      </xdr:nvPicPr>
      <xdr:blipFill>
        <a:blip xmlns:r="http://schemas.openxmlformats.org/officeDocument/2006/relationships" r:embed="rId4"/>
        <a:stretch>
          <a:fillRect/>
        </a:stretch>
      </xdr:blipFill>
      <xdr:spPr>
        <a:xfrm>
          <a:off x="4105275" y="12582525"/>
          <a:ext cx="523875" cy="1076325"/>
        </a:xfrm>
        <a:prstGeom prst="rect">
          <a:avLst/>
        </a:prstGeom>
      </xdr:spPr>
    </xdr:pic>
    <xdr:clientData/>
  </xdr:twoCellAnchor>
  <xdr:twoCellAnchor editAs="oneCell">
    <xdr:from>
      <xdr:col>5</xdr:col>
      <xdr:colOff>47625</xdr:colOff>
      <xdr:row>4</xdr:row>
      <xdr:rowOff>47625</xdr:rowOff>
    </xdr:from>
    <xdr:to>
      <xdr:col>5</xdr:col>
      <xdr:colOff>571500</xdr:colOff>
      <xdr:row>10</xdr:row>
      <xdr:rowOff>38099</xdr:rowOff>
    </xdr:to>
    <xdr:pic>
      <xdr:nvPicPr>
        <xdr:cNvPr id="206" name="Imagen 21">
          <a:extLst>
            <a:ext uri="{FF2B5EF4-FFF2-40B4-BE49-F238E27FC236}">
              <a16:creationId xmlns:a16="http://schemas.microsoft.com/office/drawing/2014/main" id="{D1DB5DD9-652B-40BF-9B00-432DAA184107}"/>
            </a:ext>
            <a:ext uri="{147F2762-F138-4A5C-976F-8EAC2B608ADB}">
              <a16:predDERef xmlns:a16="http://schemas.microsoft.com/office/drawing/2014/main" pred="{61E53B65-7279-4D83-8307-BE47EE5D5D3C}"/>
            </a:ext>
          </a:extLst>
        </xdr:cNvPr>
        <xdr:cNvPicPr>
          <a:picLocks noChangeAspect="1"/>
        </xdr:cNvPicPr>
      </xdr:nvPicPr>
      <xdr:blipFill>
        <a:blip xmlns:r="http://schemas.openxmlformats.org/officeDocument/2006/relationships" r:embed="rId4"/>
        <a:stretch>
          <a:fillRect/>
        </a:stretch>
      </xdr:blipFill>
      <xdr:spPr>
        <a:xfrm>
          <a:off x="4876800" y="12601575"/>
          <a:ext cx="523875" cy="1076325"/>
        </a:xfrm>
        <a:prstGeom prst="rect">
          <a:avLst/>
        </a:prstGeom>
      </xdr:spPr>
    </xdr:pic>
    <xdr:clientData/>
  </xdr:twoCellAnchor>
  <xdr:twoCellAnchor editAs="oneCell">
    <xdr:from>
      <xdr:col>6</xdr:col>
      <xdr:colOff>95250</xdr:colOff>
      <xdr:row>4</xdr:row>
      <xdr:rowOff>38100</xdr:rowOff>
    </xdr:from>
    <xdr:to>
      <xdr:col>6</xdr:col>
      <xdr:colOff>628650</xdr:colOff>
      <xdr:row>10</xdr:row>
      <xdr:rowOff>20954</xdr:rowOff>
    </xdr:to>
    <xdr:pic>
      <xdr:nvPicPr>
        <xdr:cNvPr id="207" name="Imagen 24">
          <a:extLst>
            <a:ext uri="{FF2B5EF4-FFF2-40B4-BE49-F238E27FC236}">
              <a16:creationId xmlns:a16="http://schemas.microsoft.com/office/drawing/2014/main" id="{B9F7FD36-AD87-4FA6-9D25-582F4A1E7072}"/>
            </a:ext>
            <a:ext uri="{147F2762-F138-4A5C-976F-8EAC2B608ADB}">
              <a16:predDERef xmlns:a16="http://schemas.microsoft.com/office/drawing/2014/main" pred="{D1DB5DD9-652B-40BF-9B00-432DAA184107}"/>
            </a:ext>
          </a:extLst>
        </xdr:cNvPr>
        <xdr:cNvPicPr>
          <a:picLocks noChangeAspect="1"/>
        </xdr:cNvPicPr>
      </xdr:nvPicPr>
      <xdr:blipFill>
        <a:blip xmlns:r="http://schemas.openxmlformats.org/officeDocument/2006/relationships" r:embed="rId4"/>
        <a:stretch>
          <a:fillRect/>
        </a:stretch>
      </xdr:blipFill>
      <xdr:spPr>
        <a:xfrm>
          <a:off x="5695950" y="12592050"/>
          <a:ext cx="529590" cy="1064895"/>
        </a:xfrm>
        <a:prstGeom prst="rect">
          <a:avLst/>
        </a:prstGeom>
      </xdr:spPr>
    </xdr:pic>
    <xdr:clientData/>
  </xdr:twoCellAnchor>
  <xdr:twoCellAnchor editAs="oneCell">
    <xdr:from>
      <xdr:col>12</xdr:col>
      <xdr:colOff>85725</xdr:colOff>
      <xdr:row>4</xdr:row>
      <xdr:rowOff>28575</xdr:rowOff>
    </xdr:from>
    <xdr:to>
      <xdr:col>12</xdr:col>
      <xdr:colOff>609600</xdr:colOff>
      <xdr:row>10</xdr:row>
      <xdr:rowOff>15239</xdr:rowOff>
    </xdr:to>
    <xdr:pic>
      <xdr:nvPicPr>
        <xdr:cNvPr id="213" name="Imagen 45">
          <a:extLst>
            <a:ext uri="{FF2B5EF4-FFF2-40B4-BE49-F238E27FC236}">
              <a16:creationId xmlns:a16="http://schemas.microsoft.com/office/drawing/2014/main" id="{F21F85B0-722F-4FF9-BC4E-FDAA74F29A33}"/>
            </a:ext>
            <a:ext uri="{147F2762-F138-4A5C-976F-8EAC2B608ADB}">
              <a16:predDERef xmlns:a16="http://schemas.microsoft.com/office/drawing/2014/main" pred="{FBB93B4B-FEA0-4059-ABFA-1352B0464D64}"/>
            </a:ext>
          </a:extLst>
        </xdr:cNvPr>
        <xdr:cNvPicPr>
          <a:picLocks noChangeAspect="1"/>
        </xdr:cNvPicPr>
      </xdr:nvPicPr>
      <xdr:blipFill>
        <a:blip xmlns:r="http://schemas.openxmlformats.org/officeDocument/2006/relationships" r:embed="rId4"/>
        <a:stretch>
          <a:fillRect/>
        </a:stretch>
      </xdr:blipFill>
      <xdr:spPr>
        <a:xfrm>
          <a:off x="10439400" y="12582525"/>
          <a:ext cx="523875" cy="1076325"/>
        </a:xfrm>
        <a:prstGeom prst="rect">
          <a:avLst/>
        </a:prstGeom>
      </xdr:spPr>
    </xdr:pic>
    <xdr:clientData/>
  </xdr:twoCellAnchor>
  <xdr:twoCellAnchor editAs="oneCell">
    <xdr:from>
      <xdr:col>13</xdr:col>
      <xdr:colOff>114300</xdr:colOff>
      <xdr:row>4</xdr:row>
      <xdr:rowOff>38100</xdr:rowOff>
    </xdr:from>
    <xdr:to>
      <xdr:col>13</xdr:col>
      <xdr:colOff>630555</xdr:colOff>
      <xdr:row>10</xdr:row>
      <xdr:rowOff>20954</xdr:rowOff>
    </xdr:to>
    <xdr:pic>
      <xdr:nvPicPr>
        <xdr:cNvPr id="214" name="Imagen 46">
          <a:extLst>
            <a:ext uri="{FF2B5EF4-FFF2-40B4-BE49-F238E27FC236}">
              <a16:creationId xmlns:a16="http://schemas.microsoft.com/office/drawing/2014/main" id="{44020C05-4746-4A19-BA5D-CF1955FE7BFB}"/>
            </a:ext>
            <a:ext uri="{147F2762-F138-4A5C-976F-8EAC2B608ADB}">
              <a16:predDERef xmlns:a16="http://schemas.microsoft.com/office/drawing/2014/main" pred="{F21F85B0-722F-4FF9-BC4E-FDAA74F29A33}"/>
            </a:ext>
          </a:extLst>
        </xdr:cNvPr>
        <xdr:cNvPicPr>
          <a:picLocks noChangeAspect="1"/>
        </xdr:cNvPicPr>
      </xdr:nvPicPr>
      <xdr:blipFill>
        <a:blip xmlns:r="http://schemas.openxmlformats.org/officeDocument/2006/relationships" r:embed="rId4"/>
        <a:stretch>
          <a:fillRect/>
        </a:stretch>
      </xdr:blipFill>
      <xdr:spPr>
        <a:xfrm>
          <a:off x="11239500" y="12592050"/>
          <a:ext cx="512445" cy="1064895"/>
        </a:xfrm>
        <a:prstGeom prst="rect">
          <a:avLst/>
        </a:prstGeom>
      </xdr:spPr>
    </xdr:pic>
    <xdr:clientData/>
  </xdr:twoCellAnchor>
  <xdr:twoCellAnchor editAs="oneCell">
    <xdr:from>
      <xdr:col>14</xdr:col>
      <xdr:colOff>104775</xdr:colOff>
      <xdr:row>4</xdr:row>
      <xdr:rowOff>19050</xdr:rowOff>
    </xdr:from>
    <xdr:to>
      <xdr:col>14</xdr:col>
      <xdr:colOff>624840</xdr:colOff>
      <xdr:row>10</xdr:row>
      <xdr:rowOff>19049</xdr:rowOff>
    </xdr:to>
    <xdr:pic>
      <xdr:nvPicPr>
        <xdr:cNvPr id="215" name="Imagen 47">
          <a:extLst>
            <a:ext uri="{FF2B5EF4-FFF2-40B4-BE49-F238E27FC236}">
              <a16:creationId xmlns:a16="http://schemas.microsoft.com/office/drawing/2014/main" id="{064D4900-2E95-4260-ACA5-1DEAED6860C8}"/>
            </a:ext>
            <a:ext uri="{147F2762-F138-4A5C-976F-8EAC2B608ADB}">
              <a16:predDERef xmlns:a16="http://schemas.microsoft.com/office/drawing/2014/main" pred="{44020C05-4746-4A19-BA5D-CF1955FE7BFB}"/>
            </a:ext>
          </a:extLst>
        </xdr:cNvPr>
        <xdr:cNvPicPr>
          <a:picLocks noChangeAspect="1"/>
        </xdr:cNvPicPr>
      </xdr:nvPicPr>
      <xdr:blipFill>
        <a:blip xmlns:r="http://schemas.openxmlformats.org/officeDocument/2006/relationships" r:embed="rId4"/>
        <a:stretch>
          <a:fillRect/>
        </a:stretch>
      </xdr:blipFill>
      <xdr:spPr>
        <a:xfrm>
          <a:off x="12001500" y="12573000"/>
          <a:ext cx="523875" cy="1082040"/>
        </a:xfrm>
        <a:prstGeom prst="rect">
          <a:avLst/>
        </a:prstGeom>
      </xdr:spPr>
    </xdr:pic>
    <xdr:clientData/>
  </xdr:twoCellAnchor>
  <xdr:twoCellAnchor editAs="oneCell">
    <xdr:from>
      <xdr:col>15</xdr:col>
      <xdr:colOff>57150</xdr:colOff>
      <xdr:row>4</xdr:row>
      <xdr:rowOff>28575</xdr:rowOff>
    </xdr:from>
    <xdr:to>
      <xdr:col>15</xdr:col>
      <xdr:colOff>590550</xdr:colOff>
      <xdr:row>10</xdr:row>
      <xdr:rowOff>15239</xdr:rowOff>
    </xdr:to>
    <xdr:pic>
      <xdr:nvPicPr>
        <xdr:cNvPr id="216" name="Imagen 48">
          <a:extLst>
            <a:ext uri="{FF2B5EF4-FFF2-40B4-BE49-F238E27FC236}">
              <a16:creationId xmlns:a16="http://schemas.microsoft.com/office/drawing/2014/main" id="{9EB7917C-C7A9-4AE3-B08A-2CCBCBCBBCDA}"/>
            </a:ext>
            <a:ext uri="{147F2762-F138-4A5C-976F-8EAC2B608ADB}">
              <a16:predDERef xmlns:a16="http://schemas.microsoft.com/office/drawing/2014/main" pred="{064D4900-2E95-4260-ACA5-1DEAED6860C8}"/>
            </a:ext>
          </a:extLst>
        </xdr:cNvPr>
        <xdr:cNvPicPr>
          <a:picLocks noChangeAspect="1"/>
        </xdr:cNvPicPr>
      </xdr:nvPicPr>
      <xdr:blipFill>
        <a:blip xmlns:r="http://schemas.openxmlformats.org/officeDocument/2006/relationships" r:embed="rId4"/>
        <a:stretch>
          <a:fillRect/>
        </a:stretch>
      </xdr:blipFill>
      <xdr:spPr>
        <a:xfrm>
          <a:off x="12725400" y="12582525"/>
          <a:ext cx="529590" cy="1076325"/>
        </a:xfrm>
        <a:prstGeom prst="rect">
          <a:avLst/>
        </a:prstGeom>
      </xdr:spPr>
    </xdr:pic>
    <xdr:clientData/>
  </xdr:twoCellAnchor>
  <xdr:twoCellAnchor editAs="oneCell">
    <xdr:from>
      <xdr:col>16</xdr:col>
      <xdr:colOff>114300</xdr:colOff>
      <xdr:row>4</xdr:row>
      <xdr:rowOff>28575</xdr:rowOff>
    </xdr:from>
    <xdr:to>
      <xdr:col>16</xdr:col>
      <xdr:colOff>630555</xdr:colOff>
      <xdr:row>10</xdr:row>
      <xdr:rowOff>15239</xdr:rowOff>
    </xdr:to>
    <xdr:pic>
      <xdr:nvPicPr>
        <xdr:cNvPr id="217" name="Imagen 49">
          <a:extLst>
            <a:ext uri="{FF2B5EF4-FFF2-40B4-BE49-F238E27FC236}">
              <a16:creationId xmlns:a16="http://schemas.microsoft.com/office/drawing/2014/main" id="{6475C90F-C6CF-4BCC-8D61-21D7C4181DE5}"/>
            </a:ext>
            <a:ext uri="{147F2762-F138-4A5C-976F-8EAC2B608ADB}">
              <a16:predDERef xmlns:a16="http://schemas.microsoft.com/office/drawing/2014/main" pred="{9EB7917C-C7A9-4AE3-B08A-2CCBCBCBBCDA}"/>
            </a:ext>
          </a:extLst>
        </xdr:cNvPr>
        <xdr:cNvPicPr>
          <a:picLocks noChangeAspect="1"/>
        </xdr:cNvPicPr>
      </xdr:nvPicPr>
      <xdr:blipFill>
        <a:blip xmlns:r="http://schemas.openxmlformats.org/officeDocument/2006/relationships" r:embed="rId4"/>
        <a:stretch>
          <a:fillRect/>
        </a:stretch>
      </xdr:blipFill>
      <xdr:spPr>
        <a:xfrm>
          <a:off x="13554075" y="12582525"/>
          <a:ext cx="512445" cy="1076325"/>
        </a:xfrm>
        <a:prstGeom prst="rect">
          <a:avLst/>
        </a:prstGeom>
      </xdr:spPr>
    </xdr:pic>
    <xdr:clientData/>
  </xdr:twoCellAnchor>
  <xdr:twoCellAnchor editAs="oneCell">
    <xdr:from>
      <xdr:col>20</xdr:col>
      <xdr:colOff>114300</xdr:colOff>
      <xdr:row>4</xdr:row>
      <xdr:rowOff>19050</xdr:rowOff>
    </xdr:from>
    <xdr:to>
      <xdr:col>20</xdr:col>
      <xdr:colOff>630555</xdr:colOff>
      <xdr:row>10</xdr:row>
      <xdr:rowOff>19049</xdr:rowOff>
    </xdr:to>
    <xdr:pic>
      <xdr:nvPicPr>
        <xdr:cNvPr id="218" name="Imagen 50">
          <a:extLst>
            <a:ext uri="{FF2B5EF4-FFF2-40B4-BE49-F238E27FC236}">
              <a16:creationId xmlns:a16="http://schemas.microsoft.com/office/drawing/2014/main" id="{187B8764-2273-48BC-BE7E-EC5B53961CAE}"/>
            </a:ext>
            <a:ext uri="{147F2762-F138-4A5C-976F-8EAC2B608ADB}">
              <a16:predDERef xmlns:a16="http://schemas.microsoft.com/office/drawing/2014/main" pred="{6475C90F-C6CF-4BCC-8D61-21D7C4181DE5}"/>
            </a:ext>
          </a:extLst>
        </xdr:cNvPr>
        <xdr:cNvPicPr>
          <a:picLocks noChangeAspect="1"/>
        </xdr:cNvPicPr>
      </xdr:nvPicPr>
      <xdr:blipFill>
        <a:blip xmlns:r="http://schemas.openxmlformats.org/officeDocument/2006/relationships" r:embed="rId4"/>
        <a:stretch>
          <a:fillRect/>
        </a:stretch>
      </xdr:blipFill>
      <xdr:spPr>
        <a:xfrm>
          <a:off x="16640175" y="12573000"/>
          <a:ext cx="512445" cy="1082040"/>
        </a:xfrm>
        <a:prstGeom prst="rect">
          <a:avLst/>
        </a:prstGeom>
      </xdr:spPr>
    </xdr:pic>
    <xdr:clientData/>
  </xdr:twoCellAnchor>
  <xdr:twoCellAnchor editAs="oneCell">
    <xdr:from>
      <xdr:col>23</xdr:col>
      <xdr:colOff>57150</xdr:colOff>
      <xdr:row>4</xdr:row>
      <xdr:rowOff>38100</xdr:rowOff>
    </xdr:from>
    <xdr:to>
      <xdr:col>23</xdr:col>
      <xdr:colOff>590550</xdr:colOff>
      <xdr:row>10</xdr:row>
      <xdr:rowOff>20954</xdr:rowOff>
    </xdr:to>
    <xdr:pic>
      <xdr:nvPicPr>
        <xdr:cNvPr id="219" name="Imagen 51">
          <a:extLst>
            <a:ext uri="{FF2B5EF4-FFF2-40B4-BE49-F238E27FC236}">
              <a16:creationId xmlns:a16="http://schemas.microsoft.com/office/drawing/2014/main" id="{D3D3D256-9A00-4A19-A7DE-29001E29965F}"/>
            </a:ext>
            <a:ext uri="{147F2762-F138-4A5C-976F-8EAC2B608ADB}">
              <a16:predDERef xmlns:a16="http://schemas.microsoft.com/office/drawing/2014/main" pred="{187B8764-2273-48BC-BE7E-EC5B53961CAE}"/>
            </a:ext>
          </a:extLst>
        </xdr:cNvPr>
        <xdr:cNvPicPr>
          <a:picLocks noChangeAspect="1"/>
        </xdr:cNvPicPr>
      </xdr:nvPicPr>
      <xdr:blipFill>
        <a:blip xmlns:r="http://schemas.openxmlformats.org/officeDocument/2006/relationships" r:embed="rId4"/>
        <a:stretch>
          <a:fillRect/>
        </a:stretch>
      </xdr:blipFill>
      <xdr:spPr>
        <a:xfrm>
          <a:off x="18897600" y="12592050"/>
          <a:ext cx="529590" cy="1064895"/>
        </a:xfrm>
        <a:prstGeom prst="rect">
          <a:avLst/>
        </a:prstGeom>
      </xdr:spPr>
    </xdr:pic>
    <xdr:clientData/>
  </xdr:twoCellAnchor>
  <xdr:oneCellAnchor>
    <xdr:from>
      <xdr:col>24</xdr:col>
      <xdr:colOff>97155</xdr:colOff>
      <xdr:row>90</xdr:row>
      <xdr:rowOff>153458</xdr:rowOff>
    </xdr:from>
    <xdr:ext cx="531222" cy="504119"/>
    <xdr:pic>
      <xdr:nvPicPr>
        <xdr:cNvPr id="161" name="Imagen 160">
          <a:extLst>
            <a:ext uri="{FF2B5EF4-FFF2-40B4-BE49-F238E27FC236}">
              <a16:creationId xmlns:a16="http://schemas.microsoft.com/office/drawing/2014/main" id="{D65A73DF-577F-44D9-A3F0-B42F8C489B7E}"/>
            </a:ext>
            <a:ext uri="{147F2762-F138-4A5C-976F-8EAC2B608ADB}">
              <a16:predDERef xmlns:a16="http://schemas.microsoft.com/office/drawing/2014/main" pred="{13A1667B-4037-4E3E-B1BD-EDB98A49B009}"/>
            </a:ext>
          </a:extLst>
        </xdr:cNvPr>
        <xdr:cNvPicPr>
          <a:picLocks noChangeAspect="1"/>
        </xdr:cNvPicPr>
      </xdr:nvPicPr>
      <xdr:blipFill>
        <a:blip xmlns:r="http://schemas.openxmlformats.org/officeDocument/2006/relationships" r:embed="rId1"/>
        <a:stretch>
          <a:fillRect/>
        </a:stretch>
      </xdr:blipFill>
      <xdr:spPr>
        <a:xfrm>
          <a:off x="19476720" y="21346583"/>
          <a:ext cx="531222" cy="504119"/>
        </a:xfrm>
        <a:prstGeom prst="rect">
          <a:avLst/>
        </a:prstGeom>
      </xdr:spPr>
    </xdr:pic>
    <xdr:clientData/>
  </xdr:oneCellAnchor>
  <xdr:oneCellAnchor>
    <xdr:from>
      <xdr:col>24</xdr:col>
      <xdr:colOff>104775</xdr:colOff>
      <xdr:row>85</xdr:row>
      <xdr:rowOff>28575</xdr:rowOff>
    </xdr:from>
    <xdr:ext cx="525780" cy="1040129"/>
    <xdr:pic>
      <xdr:nvPicPr>
        <xdr:cNvPr id="162" name="Imagen 161">
          <a:extLst>
            <a:ext uri="{FF2B5EF4-FFF2-40B4-BE49-F238E27FC236}">
              <a16:creationId xmlns:a16="http://schemas.microsoft.com/office/drawing/2014/main" id="{E6988F2D-8955-409F-8722-7C593C050758}"/>
            </a:ext>
            <a:ext uri="{147F2762-F138-4A5C-976F-8EAC2B608ADB}">
              <a16:predDERef xmlns:a16="http://schemas.microsoft.com/office/drawing/2014/main" pred="{D92C89ED-F877-454E-84C1-E8EAA5C0673F}"/>
            </a:ext>
          </a:extLst>
        </xdr:cNvPr>
        <xdr:cNvPicPr>
          <a:picLocks noChangeAspect="1"/>
        </xdr:cNvPicPr>
      </xdr:nvPicPr>
      <xdr:blipFill>
        <a:blip xmlns:r="http://schemas.openxmlformats.org/officeDocument/2006/relationships" r:embed="rId4"/>
        <a:stretch>
          <a:fillRect/>
        </a:stretch>
      </xdr:blipFill>
      <xdr:spPr>
        <a:xfrm>
          <a:off x="19486245" y="20346670"/>
          <a:ext cx="525780" cy="1040129"/>
        </a:xfrm>
        <a:prstGeom prst="rect">
          <a:avLst/>
        </a:prstGeom>
      </xdr:spPr>
    </xdr:pic>
    <xdr:clientData/>
  </xdr:oneCellAnchor>
  <xdr:oneCellAnchor>
    <xdr:from>
      <xdr:col>25</xdr:col>
      <xdr:colOff>97155</xdr:colOff>
      <xdr:row>90</xdr:row>
      <xdr:rowOff>153458</xdr:rowOff>
    </xdr:from>
    <xdr:ext cx="531222" cy="504119"/>
    <xdr:pic>
      <xdr:nvPicPr>
        <xdr:cNvPr id="163" name="Imagen 162">
          <a:extLst>
            <a:ext uri="{FF2B5EF4-FFF2-40B4-BE49-F238E27FC236}">
              <a16:creationId xmlns:a16="http://schemas.microsoft.com/office/drawing/2014/main" id="{528FB195-CA5A-4104-80CB-533906744C4E}"/>
            </a:ext>
            <a:ext uri="{147F2762-F138-4A5C-976F-8EAC2B608ADB}">
              <a16:predDERef xmlns:a16="http://schemas.microsoft.com/office/drawing/2014/main" pred="{13A1667B-4037-4E3E-B1BD-EDB98A49B009}"/>
            </a:ext>
          </a:extLst>
        </xdr:cNvPr>
        <xdr:cNvPicPr>
          <a:picLocks noChangeAspect="1"/>
        </xdr:cNvPicPr>
      </xdr:nvPicPr>
      <xdr:blipFill>
        <a:blip xmlns:r="http://schemas.openxmlformats.org/officeDocument/2006/relationships" r:embed="rId1"/>
        <a:stretch>
          <a:fillRect/>
        </a:stretch>
      </xdr:blipFill>
      <xdr:spPr>
        <a:xfrm>
          <a:off x="20270470" y="21346583"/>
          <a:ext cx="531222" cy="504119"/>
        </a:xfrm>
        <a:prstGeom prst="rect">
          <a:avLst/>
        </a:prstGeom>
      </xdr:spPr>
    </xdr:pic>
    <xdr:clientData/>
  </xdr:oneCellAnchor>
  <xdr:oneCellAnchor>
    <xdr:from>
      <xdr:col>25</xdr:col>
      <xdr:colOff>104775</xdr:colOff>
      <xdr:row>85</xdr:row>
      <xdr:rowOff>28575</xdr:rowOff>
    </xdr:from>
    <xdr:ext cx="525780" cy="1040129"/>
    <xdr:pic>
      <xdr:nvPicPr>
        <xdr:cNvPr id="164" name="Imagen 163">
          <a:extLst>
            <a:ext uri="{FF2B5EF4-FFF2-40B4-BE49-F238E27FC236}">
              <a16:creationId xmlns:a16="http://schemas.microsoft.com/office/drawing/2014/main" id="{85D4DB6F-1579-43F6-AD00-5CF2BF4A2D2E}"/>
            </a:ext>
            <a:ext uri="{147F2762-F138-4A5C-976F-8EAC2B608ADB}">
              <a16:predDERef xmlns:a16="http://schemas.microsoft.com/office/drawing/2014/main" pred="{D92C89ED-F877-454E-84C1-E8EAA5C0673F}"/>
            </a:ext>
          </a:extLst>
        </xdr:cNvPr>
        <xdr:cNvPicPr>
          <a:picLocks noChangeAspect="1"/>
        </xdr:cNvPicPr>
      </xdr:nvPicPr>
      <xdr:blipFill>
        <a:blip xmlns:r="http://schemas.openxmlformats.org/officeDocument/2006/relationships" r:embed="rId4"/>
        <a:stretch>
          <a:fillRect/>
        </a:stretch>
      </xdr:blipFill>
      <xdr:spPr>
        <a:xfrm>
          <a:off x="20279995" y="20346670"/>
          <a:ext cx="525780" cy="1040129"/>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Oscar Javier Zea Cardenas" id="{7DDFDF28-8E82-4BEC-A89F-153E9956B666}" userId="cfde51c66f56004c" providerId="Windows Live"/>
  <person displayName="WILMAR ALEXANDER CANTUCA BLANDON" id="{308FD336-E83B-4A70-8DD7-C1D9E0A637D2}" userId="S::wilmar.cantuca@instelec.com.co::1dc5d423-488f-4954-8401-acf0af8aa4d4" providerId="AD"/>
  <person displayName="RODRIGO ADOLFO GUTIERREZ GARCIA" id="{8214B34F-3A84-4601-9829-40CB70B212F9}" userId="S::rodrigo.gutierrez@instelec.com.co::8eb13f12-8887-4d0e-b961-9595b104ed1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715" dT="2024-08-21T17:50:50.95" personId="{7DDFDF28-8E82-4BEC-A89F-153E9956B666}" id="{7B42BBAC-5EAB-4C31-9BFF-04C6558BAE1A}">
    <text>Pendiente por ajustar por Replanteo</text>
  </threadedComment>
  <threadedComment ref="F716" dT="2024-08-21T17:50:57.90" personId="{7DDFDF28-8E82-4BEC-A89F-153E9956B666}" id="{ECA4E68A-F8E5-432D-A894-A3C96A789D73}">
    <text>Pendiente por ajustar por Replanteo</text>
  </threadedComment>
  <threadedComment ref="F717" dT="2024-08-21T17:51:05.57" personId="{7DDFDF28-8E82-4BEC-A89F-153E9956B666}" id="{2784FC93-D090-4487-8805-65F6DDD87E76}">
    <text>Pendiente por ajustar por Replanteo</text>
  </threadedComment>
</ThreadedComments>
</file>

<file path=xl/threadedComments/threadedComment2.xml><?xml version="1.0" encoding="utf-8"?>
<ThreadedComments xmlns="http://schemas.microsoft.com/office/spreadsheetml/2018/threadedcomments" xmlns:x="http://schemas.openxmlformats.org/spreadsheetml/2006/main">
  <threadedComment ref="IB26" dT="2025-06-09T01:17:35.96" personId="{8214B34F-3A84-4601-9829-40CB70B212F9}" id="{E5329C8B-1CE0-4AD4-9C9B-8D85C0B309F9}">
    <text xml:space="preserve">Higuita
</text>
  </threadedComment>
  <threadedComment ref="JB27" dT="2025-06-26T01:06:10.14" personId="{308FD336-E83B-4A70-8DD7-C1D9E0A637D2}" id="{FC9A21E0-1CFB-45D6-A455-A26748E1B975}">
    <text>CONSTRUMEXT</text>
  </threadedComment>
  <threadedComment ref="JB30" dT="2025-06-26T01:06:10.14" personId="{308FD336-E83B-4A70-8DD7-C1D9E0A637D2}" id="{FC9A21E0-1CFB-45D7-A455-A26748E1B975}">
    <text>CONSTRUMEXT</text>
  </threadedComment>
  <threadedComment ref="JB33" dT="2025-06-26T01:06:10.14" personId="{308FD336-E83B-4A70-8DD7-C1D9E0A637D2}" id="{FC9A21E0-1CFB-45D8-A455-A26748E1B975}">
    <text>CONSTRUMEXT</text>
  </threadedComment>
  <threadedComment ref="JB35" dT="2025-06-26T01:06:10.14" personId="{308FD336-E83B-4A70-8DD7-C1D9E0A637D2}" id="{FC9A21E0-1CFB-45D9-A455-A26748E1B975}">
    <text>CONSTRUMEXT</text>
  </threadedComment>
  <threadedComment ref="JB36" dT="2025-06-26T01:06:10.14" personId="{308FD336-E83B-4A70-8DD7-C1D9E0A637D2}" id="{FC9A21E0-1CFB-45DA-A455-A26748E1B975}">
    <text>CONSTRUMEXT</text>
  </threadedComment>
  <threadedComment ref="JB37" dT="2025-06-26T01:06:10.14" personId="{308FD336-E83B-4A70-8DD7-C1D9E0A637D2}" id="{FC9A21E0-1CFB-45DB-A455-A26748E1B975}">
    <text>CONSTRUMEXT</text>
  </threadedComment>
  <threadedComment ref="H40" dT="2025-06-22T23:02:33.57" personId="{308FD336-E83B-4A70-8DD7-C1D9E0A637D2}" id="{4050178A-3CC2-4B82-BDC7-F8AE5B14A53B}">
    <text>PREARMADA INSTELEC - MONTAJE CRUZ</text>
  </threadedComment>
  <threadedComment ref="IG49" dT="2025-07-16T00:05:23.75" personId="{8214B34F-3A84-4601-9829-40CB70B212F9}" id="{CE529BF9-4BAE-4CB7-85A0-ED9106949AC3}">
    <text xml:space="preserve">Confirmar fecha y ejecución
</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4-09-20T17:44:30.82" personId="{7DDFDF28-8E82-4BEC-A89F-153E9956B666}" id="{2A982674-F0D4-4CE4-8BB5-D4D1531A1E55}">
    <text>Modificar manualmente para lunes inicio de semana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filterMode="1"/>
  <dimension ref="A1:BF740"/>
  <sheetViews>
    <sheetView zoomScale="70" zoomScaleNormal="70" workbookViewId="0">
      <selection activeCell="O10" sqref="O10"/>
    </sheetView>
  </sheetViews>
  <sheetFormatPr baseColWidth="10" defaultColWidth="11.44140625" defaultRowHeight="10.199999999999999"/>
  <cols>
    <col min="1" max="1" width="6.33203125" style="2" customWidth="1"/>
    <col min="2" max="2" width="9.6640625" style="2" customWidth="1"/>
    <col min="3" max="3" width="9.5546875" style="2" customWidth="1"/>
    <col min="4" max="4" width="11.6640625" style="3" customWidth="1"/>
    <col min="5" max="5" width="8.44140625" style="2" customWidth="1"/>
    <col min="6" max="6" width="8.6640625" style="2" customWidth="1"/>
    <col min="7" max="7" width="11" style="2" customWidth="1"/>
    <col min="8" max="8" width="12.6640625" style="2" customWidth="1"/>
    <col min="9" max="9" width="8.6640625" style="2" customWidth="1"/>
    <col min="10" max="10" width="13.6640625" style="2" customWidth="1"/>
    <col min="11" max="11" width="11.5546875" style="2" customWidth="1"/>
    <col min="12" max="12" width="14.33203125" style="2" customWidth="1"/>
    <col min="13" max="13" width="12.6640625" style="9" customWidth="1"/>
    <col min="14" max="14" width="12.109375" style="2" customWidth="1"/>
    <col min="15" max="15" width="13.109375" style="2" customWidth="1"/>
    <col min="16" max="16" width="12.6640625" style="2" customWidth="1"/>
    <col min="17" max="17" width="25.5546875" style="2" customWidth="1"/>
    <col min="18" max="18" width="10.44140625" style="2" customWidth="1"/>
    <col min="19" max="19" width="11.44140625" style="2" customWidth="1"/>
    <col min="20" max="20" width="8.44140625" style="2" customWidth="1"/>
    <col min="21" max="21" width="22.5546875" style="2" customWidth="1"/>
    <col min="22" max="24" width="8.44140625" style="9" customWidth="1"/>
    <col min="25" max="25" width="12.44140625" style="9" customWidth="1"/>
    <col min="26" max="26" width="25.33203125" style="9" customWidth="1"/>
    <col min="27" max="27" width="22" style="9" customWidth="1"/>
    <col min="28" max="28" width="14.6640625" style="1" customWidth="1"/>
    <col min="29" max="29" width="18.33203125" style="9" customWidth="1"/>
    <col min="30" max="32" width="15.5546875" style="2" customWidth="1"/>
    <col min="33" max="33" width="13.44140625" style="2" customWidth="1"/>
    <col min="34" max="34" width="14.33203125" style="2" customWidth="1"/>
    <col min="35" max="35" width="13.33203125" style="2" customWidth="1"/>
    <col min="36" max="36" width="13.44140625" style="2" customWidth="1"/>
    <col min="37" max="37" width="16" style="2" customWidth="1"/>
    <col min="38" max="40" width="11.44140625" style="2" customWidth="1"/>
    <col min="41" max="41" width="12.44140625" style="2" customWidth="1"/>
    <col min="42" max="42" width="15.33203125" style="2" customWidth="1"/>
    <col min="43" max="45" width="11.44140625" style="2" customWidth="1"/>
    <col min="46" max="46" width="11.5546875" style="2" customWidth="1"/>
    <col min="47" max="57" width="18.44140625" style="2" customWidth="1"/>
    <col min="58" max="285" width="11.44140625" style="2" customWidth="1"/>
    <col min="286" max="16384" width="11.44140625" style="2"/>
  </cols>
  <sheetData>
    <row r="1" spans="2:29" ht="10.8" thickBot="1"/>
    <row r="2" spans="2:29" ht="13.35" customHeight="1">
      <c r="B2" s="2022"/>
      <c r="C2" s="1913"/>
      <c r="D2" s="1913"/>
      <c r="E2" s="1913"/>
      <c r="F2" s="1913"/>
      <c r="G2" s="2023"/>
      <c r="H2" s="2037" t="s">
        <v>0</v>
      </c>
      <c r="I2" s="2038"/>
      <c r="J2" s="2038"/>
      <c r="K2" s="2038"/>
      <c r="L2" s="2038"/>
      <c r="M2" s="2038"/>
      <c r="N2" s="2038"/>
      <c r="O2" s="2038"/>
      <c r="P2" s="2038"/>
      <c r="Q2" s="2038"/>
      <c r="R2" s="2038"/>
      <c r="S2" s="2039"/>
      <c r="T2" s="2016" t="s">
        <v>1</v>
      </c>
      <c r="U2" s="2016"/>
      <c r="V2" s="2016"/>
      <c r="W2" s="2016"/>
      <c r="X2" s="2016"/>
      <c r="Y2" s="2016"/>
      <c r="Z2" s="2016"/>
      <c r="AA2" s="2017"/>
    </row>
    <row r="3" spans="2:29" ht="13.35" customHeight="1">
      <c r="B3" s="1915"/>
      <c r="C3" s="1660"/>
      <c r="D3" s="1660"/>
      <c r="E3" s="1660"/>
      <c r="F3" s="1660"/>
      <c r="G3" s="2024"/>
      <c r="H3" s="2040"/>
      <c r="I3" s="2041"/>
      <c r="J3" s="2041"/>
      <c r="K3" s="2041"/>
      <c r="L3" s="2041"/>
      <c r="M3" s="2041"/>
      <c r="N3" s="2041"/>
      <c r="O3" s="2041"/>
      <c r="P3" s="2041"/>
      <c r="Q3" s="2041"/>
      <c r="R3" s="2041"/>
      <c r="S3" s="2042"/>
      <c r="T3" s="2018"/>
      <c r="U3" s="2018"/>
      <c r="V3" s="2018"/>
      <c r="W3" s="2018"/>
      <c r="X3" s="2018"/>
      <c r="Y3" s="2018"/>
      <c r="Z3" s="2018"/>
      <c r="AA3" s="2019"/>
    </row>
    <row r="4" spans="2:29" ht="13.35" customHeight="1">
      <c r="B4" s="1915"/>
      <c r="C4" s="1660"/>
      <c r="D4" s="1660"/>
      <c r="E4" s="1660"/>
      <c r="F4" s="1660"/>
      <c r="G4" s="2024"/>
      <c r="H4" s="2040"/>
      <c r="I4" s="2041"/>
      <c r="J4" s="2041"/>
      <c r="K4" s="2041"/>
      <c r="L4" s="2041"/>
      <c r="M4" s="2041"/>
      <c r="N4" s="2041"/>
      <c r="O4" s="2041"/>
      <c r="P4" s="2041"/>
      <c r="Q4" s="2041"/>
      <c r="R4" s="2041"/>
      <c r="S4" s="2042"/>
      <c r="T4" s="2018"/>
      <c r="U4" s="2018"/>
      <c r="V4" s="2018"/>
      <c r="W4" s="2018"/>
      <c r="X4" s="2018"/>
      <c r="Y4" s="2018"/>
      <c r="Z4" s="2018"/>
      <c r="AA4" s="2019"/>
      <c r="AC4" s="9" t="s">
        <v>2</v>
      </c>
    </row>
    <row r="5" spans="2:29" ht="13.35" customHeight="1">
      <c r="B5" s="1915"/>
      <c r="C5" s="1660"/>
      <c r="D5" s="1660"/>
      <c r="E5" s="1660"/>
      <c r="F5" s="1660"/>
      <c r="G5" s="2024"/>
      <c r="H5" s="2040"/>
      <c r="I5" s="2041"/>
      <c r="J5" s="2041"/>
      <c r="K5" s="2041"/>
      <c r="L5" s="2041"/>
      <c r="M5" s="2041"/>
      <c r="N5" s="2041"/>
      <c r="O5" s="2041"/>
      <c r="P5" s="2041"/>
      <c r="Q5" s="2041"/>
      <c r="R5" s="2041"/>
      <c r="S5" s="2042"/>
      <c r="T5" s="2018"/>
      <c r="U5" s="2018"/>
      <c r="V5" s="2018"/>
      <c r="W5" s="2018"/>
      <c r="X5" s="2018"/>
      <c r="Y5" s="2018"/>
      <c r="Z5" s="2018"/>
      <c r="AA5" s="2019"/>
    </row>
    <row r="6" spans="2:29" ht="13.35" customHeight="1" thickBot="1">
      <c r="B6" s="1917"/>
      <c r="C6" s="1918"/>
      <c r="D6" s="1918"/>
      <c r="E6" s="1918"/>
      <c r="F6" s="1918"/>
      <c r="G6" s="2025"/>
      <c r="H6" s="2043"/>
      <c r="I6" s="2044"/>
      <c r="J6" s="2044"/>
      <c r="K6" s="2044"/>
      <c r="L6" s="2044"/>
      <c r="M6" s="2044"/>
      <c r="N6" s="2044"/>
      <c r="O6" s="2044"/>
      <c r="P6" s="2044"/>
      <c r="Q6" s="2044"/>
      <c r="R6" s="2044"/>
      <c r="S6" s="2045"/>
      <c r="T6" s="2020"/>
      <c r="U6" s="2020"/>
      <c r="V6" s="2020"/>
      <c r="W6" s="2020"/>
      <c r="X6" s="2020"/>
      <c r="Y6" s="2020"/>
      <c r="Z6" s="2020"/>
      <c r="AA6" s="2021"/>
    </row>
    <row r="7" spans="2:29" ht="43.5" customHeight="1" thickBot="1">
      <c r="B7" s="2028" t="s">
        <v>3</v>
      </c>
      <c r="C7" s="2029"/>
      <c r="D7" s="2029"/>
      <c r="E7" s="2029"/>
      <c r="F7" s="2029"/>
      <c r="G7" s="2030"/>
      <c r="H7" s="2031" t="s">
        <v>4</v>
      </c>
      <c r="I7" s="2029"/>
      <c r="J7" s="2029"/>
      <c r="K7" s="2029"/>
      <c r="L7" s="2029"/>
      <c r="M7" s="2029"/>
      <c r="N7" s="2029"/>
      <c r="O7" s="2029"/>
      <c r="P7" s="2029"/>
      <c r="Q7" s="2029"/>
      <c r="R7" s="2029"/>
      <c r="S7" s="2030"/>
      <c r="T7" s="2026" t="s">
        <v>5</v>
      </c>
      <c r="U7" s="2026"/>
      <c r="V7" s="2026"/>
      <c r="W7" s="2026"/>
      <c r="X7" s="2026"/>
      <c r="Y7" s="2026"/>
      <c r="Z7" s="2026"/>
      <c r="AA7" s="2027"/>
    </row>
    <row r="8" spans="2:29" ht="6" customHeight="1" thickBot="1">
      <c r="B8" s="6"/>
      <c r="C8" s="6"/>
      <c r="D8" s="6"/>
      <c r="E8" s="6"/>
      <c r="F8" s="6"/>
      <c r="G8" s="6"/>
      <c r="H8" s="6"/>
      <c r="I8" s="6"/>
      <c r="J8" s="6"/>
      <c r="K8" s="6"/>
      <c r="L8" s="6"/>
      <c r="M8" s="6"/>
      <c r="N8" s="6"/>
      <c r="O8" s="6"/>
      <c r="P8" s="6"/>
      <c r="Q8" s="6"/>
      <c r="R8" s="6"/>
      <c r="S8" s="6"/>
      <c r="T8" s="6"/>
      <c r="U8" s="6"/>
      <c r="V8" s="6"/>
      <c r="W8" s="6"/>
      <c r="X8" s="6"/>
      <c r="Y8" s="6"/>
      <c r="Z8" s="6"/>
      <c r="AA8" s="6"/>
    </row>
    <row r="9" spans="2:29" ht="20.100000000000001" customHeight="1" thickBot="1">
      <c r="B9" s="1871" t="s">
        <v>6</v>
      </c>
      <c r="C9" s="1665"/>
      <c r="D9" s="1665"/>
      <c r="E9" s="1665"/>
      <c r="F9" s="1665"/>
      <c r="G9" s="1665"/>
      <c r="H9" s="1665"/>
      <c r="I9" s="1665"/>
      <c r="J9" s="1665"/>
      <c r="K9" s="1665"/>
      <c r="L9" s="1665"/>
      <c r="M9" s="2032" t="str">
        <f>TEXT(O9,"dddd")</f>
        <v>domingo</v>
      </c>
      <c r="N9" s="2032"/>
      <c r="O9" s="2035">
        <v>46054</v>
      </c>
      <c r="P9" s="2061"/>
      <c r="Q9" s="2062"/>
      <c r="R9" s="2049" t="s">
        <v>7</v>
      </c>
      <c r="S9" s="2049"/>
      <c r="T9" s="2049"/>
      <c r="U9" s="2032" t="str">
        <f>TEXT(Z9,"dddd")</f>
        <v>lunes</v>
      </c>
      <c r="V9" s="2032"/>
      <c r="W9" s="2032"/>
      <c r="X9" s="2032"/>
      <c r="Y9" s="2032"/>
      <c r="Z9" s="2035">
        <f>O9+1</f>
        <v>46055</v>
      </c>
      <c r="AA9" s="2036"/>
    </row>
    <row r="10" spans="2:29" ht="7.35" customHeight="1" thickBot="1">
      <c r="B10" s="6"/>
      <c r="C10" s="6"/>
      <c r="D10" s="6"/>
      <c r="E10" s="6"/>
      <c r="F10" s="6"/>
      <c r="G10" s="6"/>
      <c r="H10" s="6"/>
      <c r="I10" s="6"/>
      <c r="J10" s="6"/>
      <c r="K10" s="6"/>
      <c r="L10" s="6"/>
      <c r="M10" s="6"/>
      <c r="N10" s="6"/>
      <c r="O10" s="14"/>
      <c r="P10" s="6"/>
      <c r="Q10" s="6"/>
      <c r="R10" s="6"/>
      <c r="S10" s="6"/>
      <c r="T10" s="6"/>
      <c r="U10" s="6"/>
      <c r="V10" s="6"/>
      <c r="W10" s="6"/>
      <c r="X10" s="6"/>
      <c r="Y10" s="6"/>
      <c r="Z10" s="6"/>
      <c r="AA10" s="6"/>
    </row>
    <row r="11" spans="2:29" ht="20.100000000000001" customHeight="1" thickBot="1">
      <c r="B11" s="2050" t="s">
        <v>8</v>
      </c>
      <c r="C11" s="2051"/>
      <c r="D11" s="2051"/>
      <c r="E11" s="2051"/>
      <c r="F11" s="2051"/>
      <c r="G11" s="2051"/>
      <c r="H11" s="2051"/>
      <c r="I11" s="2051"/>
      <c r="J11" s="2051"/>
      <c r="K11" s="2051"/>
      <c r="L11" s="2051"/>
      <c r="M11" s="2051"/>
      <c r="N11" s="2051"/>
      <c r="O11" s="2051"/>
      <c r="P11" s="2051"/>
      <c r="Q11" s="2051"/>
      <c r="R11" s="2051"/>
      <c r="S11" s="2051"/>
      <c r="T11" s="2051"/>
      <c r="U11" s="2051"/>
      <c r="V11" s="2051"/>
      <c r="W11" s="2051"/>
      <c r="X11" s="2051"/>
      <c r="Y11" s="2051"/>
      <c r="Z11" s="2052"/>
      <c r="AA11" s="1749" t="s">
        <v>9</v>
      </c>
    </row>
    <row r="12" spans="2:29" ht="20.100000000000001" customHeight="1" thickBot="1">
      <c r="B12" s="63" t="s">
        <v>10</v>
      </c>
      <c r="C12" s="2057" t="s">
        <v>11</v>
      </c>
      <c r="D12" s="2058"/>
      <c r="E12" s="2058"/>
      <c r="F12" s="2058"/>
      <c r="G12" s="2058"/>
      <c r="H12" s="2014" t="s">
        <v>12</v>
      </c>
      <c r="I12" s="2014"/>
      <c r="J12" s="1835" t="s">
        <v>6</v>
      </c>
      <c r="K12" s="1665"/>
      <c r="L12" s="1665"/>
      <c r="M12" s="1665"/>
      <c r="N12" s="1665"/>
      <c r="O12" s="1665"/>
      <c r="P12" s="1665"/>
      <c r="Q12" s="1836"/>
      <c r="R12" s="2057" t="s">
        <v>7</v>
      </c>
      <c r="S12" s="2058"/>
      <c r="T12" s="2058"/>
      <c r="U12" s="2058"/>
      <c r="V12" s="2058"/>
      <c r="W12" s="2058"/>
      <c r="X12" s="2058"/>
      <c r="Y12" s="2058"/>
      <c r="Z12" s="2059"/>
      <c r="AA12" s="1880"/>
    </row>
    <row r="13" spans="2:29" ht="20.100000000000001" customHeight="1">
      <c r="B13" s="71">
        <v>1.1000000000000001</v>
      </c>
      <c r="C13" s="2046" t="s">
        <v>13</v>
      </c>
      <c r="D13" s="2047"/>
      <c r="E13" s="2046"/>
      <c r="F13" s="2046"/>
      <c r="G13" s="2048"/>
      <c r="H13" s="1808">
        <v>1</v>
      </c>
      <c r="I13" s="1808"/>
      <c r="J13" s="1646"/>
      <c r="K13" s="1646"/>
      <c r="L13" s="1646"/>
      <c r="M13" s="1646"/>
      <c r="N13" s="1646"/>
      <c r="O13" s="1646"/>
      <c r="P13" s="1646"/>
      <c r="Q13" s="1635"/>
      <c r="R13" s="2006"/>
      <c r="S13" s="2007"/>
      <c r="T13" s="2007"/>
      <c r="U13" s="2007"/>
      <c r="V13" s="2007"/>
      <c r="W13" s="2007"/>
      <c r="X13" s="2007"/>
      <c r="Y13" s="2007"/>
      <c r="Z13" s="2008"/>
      <c r="AA13" s="74"/>
    </row>
    <row r="14" spans="2:29" ht="36.6" customHeight="1">
      <c r="B14" s="72">
        <v>1.2</v>
      </c>
      <c r="C14" s="1989" t="s">
        <v>14</v>
      </c>
      <c r="D14" s="1990"/>
      <c r="E14" s="1989"/>
      <c r="F14" s="1989"/>
      <c r="G14" s="1991"/>
      <c r="H14" s="1808">
        <f>(64/64)*100%</f>
        <v>1</v>
      </c>
      <c r="I14" s="1808"/>
      <c r="J14" s="2054"/>
      <c r="K14" s="2055"/>
      <c r="L14" s="2055"/>
      <c r="M14" s="2055"/>
      <c r="N14" s="2055"/>
      <c r="O14" s="2055"/>
      <c r="P14" s="2055"/>
      <c r="Q14" s="2056"/>
      <c r="R14" s="1992" t="s">
        <v>1115</v>
      </c>
      <c r="S14" s="1993"/>
      <c r="T14" s="1993"/>
      <c r="U14" s="1993"/>
      <c r="V14" s="1993"/>
      <c r="W14" s="1993"/>
      <c r="X14" s="1993"/>
      <c r="Y14" s="1993"/>
      <c r="Z14" s="1994"/>
      <c r="AA14" s="73" t="s">
        <v>15</v>
      </c>
    </row>
    <row r="15" spans="2:29" ht="20.100000000000001" customHeight="1">
      <c r="B15" s="72">
        <v>1.3</v>
      </c>
      <c r="C15" s="2003" t="s">
        <v>16</v>
      </c>
      <c r="D15" s="2004"/>
      <c r="E15" s="2003"/>
      <c r="F15" s="2003"/>
      <c r="G15" s="2005"/>
      <c r="H15" s="1808">
        <v>1</v>
      </c>
      <c r="I15" s="1808"/>
      <c r="J15" s="1631"/>
      <c r="K15" s="1631"/>
      <c r="L15" s="1631"/>
      <c r="M15" s="1631"/>
      <c r="N15" s="1631"/>
      <c r="O15" s="1631"/>
      <c r="P15" s="1631"/>
      <c r="Q15" s="1632"/>
      <c r="R15" s="1648"/>
      <c r="S15" s="1631"/>
      <c r="T15" s="1631"/>
      <c r="U15" s="1631"/>
      <c r="V15" s="1631"/>
      <c r="W15" s="1631"/>
      <c r="X15" s="1631"/>
      <c r="Y15" s="1631"/>
      <c r="Z15" s="1704"/>
      <c r="AA15" s="73"/>
    </row>
    <row r="16" spans="2:29" ht="20.100000000000001" customHeight="1">
      <c r="B16" s="72">
        <v>1.4</v>
      </c>
      <c r="C16" s="1989" t="s">
        <v>17</v>
      </c>
      <c r="D16" s="1990"/>
      <c r="E16" s="1989"/>
      <c r="F16" s="1989"/>
      <c r="G16" s="1991"/>
      <c r="H16" s="1808">
        <v>1</v>
      </c>
      <c r="I16" s="1808"/>
      <c r="J16" s="1631"/>
      <c r="K16" s="1631"/>
      <c r="L16" s="1631"/>
      <c r="M16" s="1631"/>
      <c r="N16" s="1631"/>
      <c r="O16" s="1631"/>
      <c r="P16" s="1631"/>
      <c r="Q16" s="1632"/>
      <c r="R16" s="1648"/>
      <c r="S16" s="1631"/>
      <c r="T16" s="1631"/>
      <c r="U16" s="1631"/>
      <c r="V16" s="1631"/>
      <c r="W16" s="1631"/>
      <c r="X16" s="1631"/>
      <c r="Y16" s="1631"/>
      <c r="Z16" s="1704"/>
      <c r="AA16" s="73" t="s">
        <v>15</v>
      </c>
    </row>
    <row r="17" spans="2:49" ht="20.100000000000001" customHeight="1">
      <c r="B17" s="72">
        <v>1.5</v>
      </c>
      <c r="C17" s="1989" t="s">
        <v>18</v>
      </c>
      <c r="D17" s="1990"/>
      <c r="E17" s="1989"/>
      <c r="F17" s="1989"/>
      <c r="G17" s="1991"/>
      <c r="H17" s="1808">
        <f>+SUM('Seg Diario'!HS13:HS76)/64</f>
        <v>1</v>
      </c>
      <c r="I17" s="1808"/>
      <c r="J17" s="1995"/>
      <c r="K17" s="1631"/>
      <c r="L17" s="1631"/>
      <c r="M17" s="1631"/>
      <c r="N17" s="1631"/>
      <c r="O17" s="1631"/>
      <c r="P17" s="1631"/>
      <c r="Q17" s="1704"/>
      <c r="R17" s="1992"/>
      <c r="S17" s="1993"/>
      <c r="T17" s="1993"/>
      <c r="U17" s="1993"/>
      <c r="V17" s="1993"/>
      <c r="W17" s="1993"/>
      <c r="X17" s="1993"/>
      <c r="Y17" s="1993"/>
      <c r="Z17" s="1994"/>
      <c r="AA17" s="73" t="s">
        <v>15</v>
      </c>
      <c r="AQ17" s="1751"/>
      <c r="AR17" s="1751"/>
      <c r="AS17" s="246"/>
    </row>
    <row r="18" spans="2:49" ht="7.35" customHeight="1" thickBot="1">
      <c r="B18" s="7"/>
      <c r="C18" s="7"/>
      <c r="D18" s="7"/>
      <c r="E18" s="7"/>
      <c r="F18" s="7"/>
      <c r="G18" s="7"/>
      <c r="H18" s="7"/>
      <c r="I18" s="7"/>
      <c r="J18" s="7"/>
      <c r="K18" s="7"/>
      <c r="L18" s="7"/>
      <c r="M18" s="7"/>
      <c r="N18" s="7"/>
      <c r="O18" s="7"/>
      <c r="P18" s="7"/>
      <c r="Q18" s="7"/>
      <c r="R18" s="7"/>
      <c r="S18" s="7"/>
      <c r="T18" s="7"/>
      <c r="U18" s="7"/>
      <c r="V18" s="7"/>
      <c r="W18" s="7"/>
      <c r="X18" s="7"/>
      <c r="Y18" s="7"/>
      <c r="Z18" s="7"/>
      <c r="AA18" s="7"/>
      <c r="AQ18" s="1751"/>
      <c r="AR18" s="1751"/>
      <c r="AS18" s="247"/>
    </row>
    <row r="19" spans="2:49" s="5" customFormat="1" ht="36" customHeight="1">
      <c r="B19" s="2033" t="s">
        <v>19</v>
      </c>
      <c r="C19" s="2032"/>
      <c r="D19" s="2032"/>
      <c r="E19" s="2032"/>
      <c r="F19" s="2032"/>
      <c r="G19" s="2032"/>
      <c r="H19" s="2032"/>
      <c r="I19" s="2032"/>
      <c r="J19" s="2032"/>
      <c r="K19" s="2032"/>
      <c r="L19" s="2032"/>
      <c r="M19" s="2032"/>
      <c r="N19" s="2032"/>
      <c r="O19" s="2032"/>
      <c r="P19" s="2032"/>
      <c r="Q19" s="2032"/>
      <c r="R19" s="2032"/>
      <c r="S19" s="2032"/>
      <c r="T19" s="2032"/>
      <c r="U19" s="2032"/>
      <c r="V19" s="2032"/>
      <c r="W19" s="2032"/>
      <c r="X19" s="2032"/>
      <c r="Y19" s="2032"/>
      <c r="Z19" s="2034"/>
      <c r="AA19" s="1749" t="s">
        <v>9</v>
      </c>
      <c r="AB19" s="1"/>
      <c r="AC19" s="20"/>
      <c r="AQ19" s="1751"/>
      <c r="AR19" s="1751"/>
      <c r="AS19" s="247"/>
      <c r="AT19" s="100"/>
      <c r="AU19" s="248"/>
    </row>
    <row r="20" spans="2:49" ht="20.100000000000001" customHeight="1">
      <c r="B20" s="93" t="s">
        <v>10</v>
      </c>
      <c r="C20" s="2009" t="s">
        <v>11</v>
      </c>
      <c r="D20" s="2010"/>
      <c r="E20" s="2010"/>
      <c r="F20" s="2010"/>
      <c r="G20" s="2010"/>
      <c r="H20" s="2014" t="s">
        <v>12</v>
      </c>
      <c r="I20" s="2014"/>
      <c r="J20" s="2009" t="s">
        <v>6</v>
      </c>
      <c r="K20" s="2010"/>
      <c r="L20" s="2010"/>
      <c r="M20" s="2010"/>
      <c r="N20" s="2010"/>
      <c r="O20" s="1996">
        <f>O9</f>
        <v>46054</v>
      </c>
      <c r="P20" s="1996"/>
      <c r="Q20" s="1997"/>
      <c r="R20" s="2009" t="s">
        <v>7</v>
      </c>
      <c r="S20" s="2010"/>
      <c r="T20" s="2060"/>
      <c r="U20" s="94">
        <f>Z9</f>
        <v>46055</v>
      </c>
      <c r="V20" s="2009" t="s">
        <v>20</v>
      </c>
      <c r="W20" s="2010"/>
      <c r="X20" s="2010"/>
      <c r="Y20" s="2010"/>
      <c r="Z20" s="2053"/>
      <c r="AA20" s="1750"/>
      <c r="AB20" s="91" t="s">
        <v>21</v>
      </c>
      <c r="AC20" s="151" t="s">
        <v>22</v>
      </c>
      <c r="AQ20" s="1751"/>
      <c r="AR20" s="1751"/>
      <c r="AS20" s="247"/>
      <c r="AT20" s="100"/>
    </row>
    <row r="21" spans="2:49" s="8" customFormat="1" ht="20.100000000000001" customHeight="1">
      <c r="B21" s="19">
        <v>2.1</v>
      </c>
      <c r="C21" s="1978" t="s">
        <v>23</v>
      </c>
      <c r="D21" s="1685"/>
      <c r="E21" s="1978"/>
      <c r="F21" s="1978"/>
      <c r="G21" s="1978"/>
      <c r="H21" s="1808">
        <f>'SOCIO-PREDIAL'!V71</f>
        <v>1</v>
      </c>
      <c r="I21" s="1808"/>
      <c r="J21" s="1648"/>
      <c r="K21" s="1631"/>
      <c r="L21" s="1631"/>
      <c r="M21" s="1631"/>
      <c r="N21" s="1631"/>
      <c r="O21" s="1631"/>
      <c r="P21" s="1631"/>
      <c r="Q21" s="1632"/>
      <c r="R21" s="1685"/>
      <c r="S21" s="1685"/>
      <c r="T21" s="1685"/>
      <c r="U21" s="1685"/>
      <c r="V21" s="1980"/>
      <c r="W21" s="1980"/>
      <c r="X21" s="1980"/>
      <c r="Y21" s="1980"/>
      <c r="Z21" s="1980"/>
      <c r="AA21" s="19" t="s">
        <v>15</v>
      </c>
      <c r="AB21" s="17"/>
      <c r="AC21" s="231"/>
      <c r="AQ21" s="1751"/>
      <c r="AR21" s="1751"/>
      <c r="AS21" s="247"/>
      <c r="AT21" s="100"/>
    </row>
    <row r="22" spans="2:49" s="8" customFormat="1" ht="29.4" customHeight="1">
      <c r="B22" s="19">
        <v>2.2000000000000002</v>
      </c>
      <c r="C22" s="1978" t="s">
        <v>24</v>
      </c>
      <c r="D22" s="1685"/>
      <c r="E22" s="1978"/>
      <c r="F22" s="1978"/>
      <c r="G22" s="1978"/>
      <c r="H22" s="1808">
        <f>'SOCIO-PREDIAL'!N71</f>
        <v>1</v>
      </c>
      <c r="I22" s="1808"/>
      <c r="J22" s="1648"/>
      <c r="K22" s="1631"/>
      <c r="L22" s="1631"/>
      <c r="M22" s="1631"/>
      <c r="N22" s="1631"/>
      <c r="O22" s="1631"/>
      <c r="P22" s="1631"/>
      <c r="Q22" s="1632"/>
      <c r="R22" s="1636"/>
      <c r="S22" s="1636"/>
      <c r="T22" s="1636"/>
      <c r="U22" s="1645"/>
      <c r="V22" s="1981"/>
      <c r="W22" s="1981"/>
      <c r="X22" s="1981"/>
      <c r="Y22" s="1981"/>
      <c r="Z22" s="1981"/>
      <c r="AA22" s="356"/>
      <c r="AB22" s="17"/>
      <c r="AC22" s="231"/>
      <c r="AQ22" s="1751"/>
      <c r="AR22" s="1751"/>
      <c r="AS22" s="247"/>
      <c r="AT22" s="249"/>
    </row>
    <row r="23" spans="2:49" s="8" customFormat="1" ht="20.100000000000001" customHeight="1">
      <c r="B23" s="19">
        <v>2.2999999999999998</v>
      </c>
      <c r="C23" s="1978" t="s">
        <v>25</v>
      </c>
      <c r="D23" s="1685"/>
      <c r="E23" s="1978"/>
      <c r="F23" s="1978"/>
      <c r="G23" s="1978"/>
      <c r="H23" s="1808">
        <f>'SOCIO-PREDIAL'!Z71</f>
        <v>1</v>
      </c>
      <c r="I23" s="1808"/>
      <c r="J23" s="1685"/>
      <c r="K23" s="1685"/>
      <c r="L23" s="1685"/>
      <c r="M23" s="1685"/>
      <c r="N23" s="1685"/>
      <c r="O23" s="1685"/>
      <c r="P23" s="1685"/>
      <c r="Q23" s="1685"/>
      <c r="R23" s="1685"/>
      <c r="S23" s="1685"/>
      <c r="T23" s="1685"/>
      <c r="U23" s="1979"/>
      <c r="V23" s="2063"/>
      <c r="W23" s="2063"/>
      <c r="X23" s="2063"/>
      <c r="Y23" s="2063"/>
      <c r="Z23" s="2063"/>
      <c r="AA23" s="356"/>
      <c r="AB23" s="17"/>
      <c r="AC23" s="231"/>
    </row>
    <row r="24" spans="2:49" s="8" customFormat="1" ht="25.35" customHeight="1">
      <c r="B24" s="19">
        <v>2.4</v>
      </c>
      <c r="C24" s="1978" t="s">
        <v>26</v>
      </c>
      <c r="D24" s="1685"/>
      <c r="E24" s="1978"/>
      <c r="F24" s="1978"/>
      <c r="G24" s="1978"/>
      <c r="H24" s="1808">
        <f>'Seg Diario'!BB79</f>
        <v>1</v>
      </c>
      <c r="I24" s="1808"/>
      <c r="J24" s="1647"/>
      <c r="K24" s="1647"/>
      <c r="L24" s="1647"/>
      <c r="M24" s="1647"/>
      <c r="N24" s="1647"/>
      <c r="O24" s="1647"/>
      <c r="P24" s="1647"/>
      <c r="Q24" s="1647"/>
      <c r="R24" s="1636"/>
      <c r="S24" s="1636"/>
      <c r="T24" s="1636"/>
      <c r="U24" s="1645"/>
      <c r="V24" s="1636"/>
      <c r="W24" s="1636"/>
      <c r="X24" s="1636"/>
      <c r="Y24" s="2015"/>
      <c r="Z24" s="2015"/>
      <c r="AA24" s="356"/>
      <c r="AB24" s="17"/>
      <c r="AC24" s="231"/>
      <c r="AD24" s="250"/>
      <c r="AE24" s="250"/>
      <c r="AF24" s="250"/>
    </row>
    <row r="25" spans="2:49" s="8" customFormat="1" ht="42.75" customHeight="1">
      <c r="B25" s="19">
        <v>2.5</v>
      </c>
      <c r="C25" s="1978" t="s">
        <v>27</v>
      </c>
      <c r="D25" s="1685"/>
      <c r="E25" s="1978"/>
      <c r="F25" s="1978"/>
      <c r="G25" s="1978"/>
      <c r="H25" s="1808"/>
      <c r="I25" s="1808"/>
      <c r="J25" s="1647"/>
      <c r="K25" s="1647"/>
      <c r="L25" s="1647"/>
      <c r="M25" s="1647"/>
      <c r="N25" s="1647"/>
      <c r="O25" s="1647"/>
      <c r="P25" s="1647"/>
      <c r="Q25" s="1647"/>
      <c r="R25" s="1636"/>
      <c r="S25" s="1636"/>
      <c r="T25" s="1636"/>
      <c r="U25" s="1645"/>
      <c r="V25" s="2012"/>
      <c r="W25" s="2012"/>
      <c r="X25" s="2012"/>
      <c r="Y25" s="2012"/>
      <c r="Z25" s="2012"/>
      <c r="AA25" s="357"/>
      <c r="AB25" s="17"/>
      <c r="AC25" s="231"/>
      <c r="AN25" s="1660"/>
      <c r="AO25" s="1660"/>
      <c r="AP25" s="1660"/>
      <c r="AT25" s="1660"/>
      <c r="AU25" s="1660"/>
      <c r="AV25" s="1660"/>
      <c r="AW25" s="1660"/>
    </row>
    <row r="26" spans="2:49" s="8" customFormat="1" ht="20.100000000000001" customHeight="1">
      <c r="B26" s="19">
        <v>2.6</v>
      </c>
      <c r="C26" s="2013" t="s">
        <v>28</v>
      </c>
      <c r="D26" s="1685"/>
      <c r="E26" s="2013"/>
      <c r="F26" s="2013"/>
      <c r="G26" s="2013"/>
      <c r="H26" s="1808">
        <f>'Seg Diario'!PA79</f>
        <v>1</v>
      </c>
      <c r="I26" s="1808"/>
      <c r="J26" s="1648"/>
      <c r="K26" s="1631"/>
      <c r="L26" s="1631"/>
      <c r="M26" s="1631"/>
      <c r="N26" s="1631"/>
      <c r="O26" s="1631"/>
      <c r="P26" s="1631"/>
      <c r="Q26" s="1632"/>
      <c r="R26" s="1985"/>
      <c r="S26" s="1985"/>
      <c r="T26" s="1985"/>
      <c r="U26" s="1986"/>
      <c r="V26" s="1980"/>
      <c r="W26" s="1980"/>
      <c r="X26" s="1980"/>
      <c r="Y26" s="1980"/>
      <c r="Z26" s="1980"/>
      <c r="AA26" s="357"/>
      <c r="AB26" s="17"/>
      <c r="AC26" s="231"/>
      <c r="AN26" s="1660"/>
      <c r="AO26" s="1660"/>
      <c r="AP26" s="1660"/>
      <c r="AQ26" s="101"/>
      <c r="AR26" s="251"/>
      <c r="AT26" s="3"/>
      <c r="AU26" s="3"/>
      <c r="AV26" s="3"/>
      <c r="AW26" s="3"/>
    </row>
    <row r="27" spans="2:49" s="8" customFormat="1" ht="39" customHeight="1">
      <c r="B27" s="19">
        <v>2.7</v>
      </c>
      <c r="C27" s="1963" t="s">
        <v>29</v>
      </c>
      <c r="D27" s="1959"/>
      <c r="E27" s="1963"/>
      <c r="F27" s="1963"/>
      <c r="G27" s="1963"/>
      <c r="H27" s="1808">
        <f>'Seg Diario'!PD79</f>
        <v>1</v>
      </c>
      <c r="I27" s="1808"/>
      <c r="J27" s="1648"/>
      <c r="K27" s="1631"/>
      <c r="L27" s="1631"/>
      <c r="M27" s="1631"/>
      <c r="N27" s="1631"/>
      <c r="O27" s="1631"/>
      <c r="P27" s="1631"/>
      <c r="Q27" s="1631"/>
      <c r="R27" s="1982"/>
      <c r="S27" s="1983"/>
      <c r="T27" s="1983"/>
      <c r="U27" s="1984"/>
      <c r="V27" s="1998"/>
      <c r="W27" s="1999"/>
      <c r="X27" s="1999"/>
      <c r="Y27" s="1999"/>
      <c r="Z27" s="2000"/>
      <c r="AA27" s="357"/>
      <c r="AB27" s="17"/>
      <c r="AC27" s="231"/>
      <c r="AF27" s="250"/>
      <c r="AN27" s="7"/>
      <c r="AO27" s="101"/>
      <c r="AP27" s="7"/>
      <c r="AT27" s="230"/>
      <c r="AU27" s="230"/>
      <c r="AV27" s="230"/>
      <c r="AW27" s="230"/>
    </row>
    <row r="28" spans="2:49" s="8" customFormat="1" ht="31.5" customHeight="1">
      <c r="B28" s="19">
        <v>2.8</v>
      </c>
      <c r="C28" s="1963" t="s">
        <v>30</v>
      </c>
      <c r="D28" s="1959"/>
      <c r="E28" s="1963"/>
      <c r="F28" s="1963"/>
      <c r="G28" s="1963"/>
      <c r="H28" s="1808">
        <f>'Seg Diario'!PJ79</f>
        <v>1</v>
      </c>
      <c r="I28" s="1808"/>
      <c r="J28" s="1648"/>
      <c r="K28" s="1631"/>
      <c r="L28" s="1631"/>
      <c r="M28" s="1631"/>
      <c r="N28" s="1631"/>
      <c r="O28" s="1631"/>
      <c r="P28" s="1631"/>
      <c r="Q28" s="1631"/>
      <c r="R28" s="1987"/>
      <c r="S28" s="1987"/>
      <c r="T28" s="1987"/>
      <c r="U28" s="1988"/>
      <c r="V28" s="2011"/>
      <c r="W28" s="2011"/>
      <c r="X28" s="2011"/>
      <c r="Y28" s="2011"/>
      <c r="Z28" s="2011"/>
      <c r="AA28" s="95"/>
      <c r="AB28" s="17"/>
      <c r="AC28" s="231"/>
      <c r="AF28" s="250"/>
      <c r="AN28" s="7"/>
      <c r="AO28" s="101"/>
      <c r="AP28" s="7"/>
      <c r="AT28" s="230"/>
      <c r="AU28" s="230"/>
      <c r="AV28" s="230"/>
      <c r="AW28" s="230"/>
    </row>
    <row r="29" spans="2:49" s="8" customFormat="1" ht="20.100000000000001" customHeight="1">
      <c r="B29" s="19">
        <v>2.9</v>
      </c>
      <c r="C29" s="1963" t="s">
        <v>31</v>
      </c>
      <c r="D29" s="1959"/>
      <c r="E29" s="1963"/>
      <c r="F29" s="1963"/>
      <c r="G29" s="1963"/>
      <c r="H29" s="1808">
        <f>'SOCIO-AMBIENTAL'!Y71</f>
        <v>1</v>
      </c>
      <c r="I29" s="1808"/>
      <c r="J29" s="1648"/>
      <c r="K29" s="1631"/>
      <c r="L29" s="1631"/>
      <c r="M29" s="1631"/>
      <c r="N29" s="1631"/>
      <c r="O29" s="1631"/>
      <c r="P29" s="1631"/>
      <c r="Q29" s="1632"/>
      <c r="R29" s="1817"/>
      <c r="S29" s="1959"/>
      <c r="T29" s="1959"/>
      <c r="U29" s="1959"/>
      <c r="V29" s="1685"/>
      <c r="W29" s="1685"/>
      <c r="X29" s="1685"/>
      <c r="Y29" s="2001"/>
      <c r="Z29" s="2001"/>
      <c r="AA29" s="95"/>
      <c r="AB29" s="17"/>
      <c r="AC29" s="231"/>
      <c r="AF29" s="250"/>
      <c r="AN29" s="7"/>
      <c r="AO29" s="101"/>
      <c r="AP29" s="7"/>
      <c r="AT29" s="230"/>
      <c r="AU29" s="230"/>
      <c r="AV29" s="230"/>
      <c r="AW29" s="230"/>
    </row>
    <row r="30" spans="2:49" s="8" customFormat="1" ht="20.100000000000001" customHeight="1">
      <c r="B30" s="96">
        <v>2.1</v>
      </c>
      <c r="C30" s="2013" t="s">
        <v>32</v>
      </c>
      <c r="D30" s="1685"/>
      <c r="E30" s="2013"/>
      <c r="F30" s="2013"/>
      <c r="G30" s="2013"/>
      <c r="H30" s="2002">
        <f>'SOCIO-AMBIENTAL'!S71</f>
        <v>0</v>
      </c>
      <c r="I30" s="2002"/>
      <c r="J30" s="1648"/>
      <c r="K30" s="1631"/>
      <c r="L30" s="1631"/>
      <c r="M30" s="1631"/>
      <c r="N30" s="1631"/>
      <c r="O30" s="1631"/>
      <c r="P30" s="1631"/>
      <c r="Q30" s="1632"/>
      <c r="R30" s="1817"/>
      <c r="S30" s="1959"/>
      <c r="T30" s="1959"/>
      <c r="U30" s="1959"/>
      <c r="V30" s="1685"/>
      <c r="W30" s="1685"/>
      <c r="X30" s="1685"/>
      <c r="Y30" s="1685"/>
      <c r="Z30" s="1685"/>
      <c r="AA30" s="19"/>
      <c r="AB30" s="17"/>
      <c r="AC30" s="231"/>
      <c r="AD30" s="250"/>
      <c r="AE30" s="250"/>
      <c r="AN30" s="230"/>
      <c r="AO30" s="230"/>
      <c r="AP30" s="230"/>
    </row>
    <row r="31" spans="2:49" s="8" customFormat="1" ht="34.5" customHeight="1">
      <c r="B31" s="19">
        <v>2.11</v>
      </c>
      <c r="C31" s="1963" t="s">
        <v>33</v>
      </c>
      <c r="D31" s="1959"/>
      <c r="E31" s="1963"/>
      <c r="F31" s="1963"/>
      <c r="G31" s="1963"/>
      <c r="H31" s="1808">
        <v>1</v>
      </c>
      <c r="I31" s="1808"/>
      <c r="J31" s="1648"/>
      <c r="K31" s="1631"/>
      <c r="L31" s="1631"/>
      <c r="M31" s="1631"/>
      <c r="N31" s="1631"/>
      <c r="O31" s="1631"/>
      <c r="P31" s="1631"/>
      <c r="Q31" s="1632"/>
      <c r="R31" s="1965"/>
      <c r="S31" s="1966"/>
      <c r="T31" s="1966"/>
      <c r="U31" s="1967"/>
      <c r="V31" s="1685"/>
      <c r="W31" s="1685"/>
      <c r="X31" s="1685"/>
      <c r="Y31" s="1685"/>
      <c r="Z31" s="1685"/>
      <c r="AA31" s="19"/>
      <c r="AB31" s="17"/>
      <c r="AC31" s="231"/>
      <c r="AN31" s="1660"/>
      <c r="AO31" s="1660"/>
      <c r="AP31" s="1660"/>
      <c r="AQ31" s="101"/>
      <c r="AR31" s="252"/>
      <c r="AS31" s="2"/>
      <c r="AT31" s="2"/>
      <c r="AU31" s="2"/>
      <c r="AV31" s="2"/>
    </row>
    <row r="32" spans="2:49" s="8" customFormat="1" ht="41.1" customHeight="1">
      <c r="B32" s="96">
        <v>2.12</v>
      </c>
      <c r="C32" s="1963" t="s">
        <v>34</v>
      </c>
      <c r="D32" s="1959"/>
      <c r="E32" s="1963"/>
      <c r="F32" s="1963"/>
      <c r="G32" s="1963"/>
      <c r="H32" s="1808">
        <f>'Seg Diario'!BF79</f>
        <v>1</v>
      </c>
      <c r="I32" s="1808"/>
      <c r="J32" s="1648"/>
      <c r="K32" s="1631"/>
      <c r="L32" s="1631"/>
      <c r="M32" s="1631"/>
      <c r="N32" s="1631"/>
      <c r="O32" s="1631"/>
      <c r="P32" s="1631"/>
      <c r="Q32" s="1632"/>
      <c r="R32" s="1976"/>
      <c r="S32" s="1977"/>
      <c r="T32" s="1977"/>
      <c r="U32" s="1977"/>
      <c r="V32" s="1685"/>
      <c r="W32" s="1685"/>
      <c r="X32" s="1685"/>
      <c r="Y32" s="1685"/>
      <c r="Z32" s="1685"/>
      <c r="AA32" s="19"/>
      <c r="AB32" s="17"/>
      <c r="AC32" s="231"/>
      <c r="AN32" s="7"/>
      <c r="AO32" s="101"/>
      <c r="AP32" s="7"/>
      <c r="AQ32" s="2"/>
      <c r="AR32" s="2"/>
    </row>
    <row r="33" spans="1:58" ht="20.100000000000001" customHeight="1">
      <c r="B33" s="96"/>
      <c r="C33" s="1963"/>
      <c r="D33" s="1959"/>
      <c r="E33" s="1963"/>
      <c r="F33" s="1963"/>
      <c r="G33" s="1963"/>
      <c r="H33" s="2002"/>
      <c r="I33" s="2002"/>
      <c r="J33" s="1645"/>
      <c r="K33" s="1646"/>
      <c r="L33" s="1646"/>
      <c r="M33" s="1646"/>
      <c r="N33" s="1646"/>
      <c r="O33" s="1646"/>
      <c r="P33" s="1646"/>
      <c r="Q33" s="1635"/>
      <c r="R33" s="1959"/>
      <c r="S33" s="1959"/>
      <c r="T33" s="1959"/>
      <c r="U33" s="1959"/>
      <c r="V33" s="1703"/>
      <c r="W33" s="1703"/>
      <c r="X33" s="1703"/>
      <c r="Y33" s="1964"/>
      <c r="Z33" s="1964"/>
      <c r="AA33" s="86"/>
      <c r="AB33" s="17"/>
      <c r="AC33" s="231"/>
      <c r="AH33" s="253"/>
      <c r="AI33" s="253"/>
      <c r="AJ33" s="253"/>
      <c r="AN33" s="230"/>
      <c r="AO33" s="230"/>
      <c r="AP33" s="230"/>
    </row>
    <row r="34" spans="1:58" ht="7.35" customHeight="1" thickBot="1">
      <c r="H34" s="2064"/>
      <c r="I34" s="2065"/>
      <c r="AB34" s="84"/>
      <c r="AC34" s="232"/>
    </row>
    <row r="35" spans="1:58" s="3" customFormat="1" ht="39" customHeight="1" thickBot="1">
      <c r="B35" s="1941" t="s">
        <v>35</v>
      </c>
      <c r="C35" s="1942"/>
      <c r="D35" s="1942"/>
      <c r="E35" s="1942"/>
      <c r="F35" s="1942"/>
      <c r="G35" s="1942"/>
      <c r="H35" s="1942"/>
      <c r="I35" s="1942"/>
      <c r="J35" s="1942"/>
      <c r="K35" s="1942"/>
      <c r="L35" s="1942"/>
      <c r="M35" s="1942"/>
      <c r="N35" s="1942"/>
      <c r="O35" s="1942"/>
      <c r="P35" s="1942"/>
      <c r="Q35" s="1942"/>
      <c r="R35" s="1942"/>
      <c r="S35" s="1942"/>
      <c r="T35" s="1942"/>
      <c r="U35" s="1942"/>
      <c r="V35" s="1942"/>
      <c r="W35" s="1942"/>
      <c r="X35" s="1942"/>
      <c r="Y35" s="1942"/>
      <c r="Z35" s="1943"/>
      <c r="AA35" s="1749" t="s">
        <v>9</v>
      </c>
      <c r="AB35" s="89"/>
      <c r="AC35" s="233"/>
      <c r="AQ35" s="254"/>
      <c r="AW35" s="255"/>
    </row>
    <row r="36" spans="1:58" s="1" customFormat="1" ht="101.25" customHeight="1" thickBot="1">
      <c r="A36" s="78"/>
      <c r="B36" s="268" t="s">
        <v>36</v>
      </c>
      <c r="C36" s="269" t="s">
        <v>37</v>
      </c>
      <c r="D36" s="64" t="s">
        <v>38</v>
      </c>
      <c r="E36" s="64" t="s">
        <v>34</v>
      </c>
      <c r="F36" s="64" t="s">
        <v>39</v>
      </c>
      <c r="G36" s="270" t="s">
        <v>40</v>
      </c>
      <c r="H36" s="372" t="s">
        <v>41</v>
      </c>
      <c r="I36" s="64" t="s">
        <v>42</v>
      </c>
      <c r="J36" s="371" t="s">
        <v>43</v>
      </c>
      <c r="K36" s="64" t="s">
        <v>44</v>
      </c>
      <c r="L36" s="371" t="s">
        <v>45</v>
      </c>
      <c r="M36" s="64" t="s">
        <v>46</v>
      </c>
      <c r="N36" s="64" t="s">
        <v>47</v>
      </c>
      <c r="O36" s="271" t="s">
        <v>48</v>
      </c>
      <c r="P36" s="64" t="s">
        <v>49</v>
      </c>
      <c r="Q36" s="64" t="s">
        <v>50</v>
      </c>
      <c r="R36" s="1871" t="s">
        <v>51</v>
      </c>
      <c r="S36" s="1665"/>
      <c r="T36" s="1665"/>
      <c r="U36" s="1867"/>
      <c r="V36" s="1665" t="s">
        <v>7</v>
      </c>
      <c r="W36" s="1665"/>
      <c r="X36" s="1665"/>
      <c r="Y36" s="1665"/>
      <c r="Z36" s="62">
        <f>+U20</f>
        <v>46055</v>
      </c>
      <c r="AA36" s="1880"/>
      <c r="AB36" s="88" t="s">
        <v>21</v>
      </c>
      <c r="AC36" s="234" t="s">
        <v>52</v>
      </c>
      <c r="AD36" s="272"/>
      <c r="AE36" s="272"/>
      <c r="AF36" s="272"/>
      <c r="AG36" s="272"/>
      <c r="AN36" s="3"/>
      <c r="AO36" s="3"/>
      <c r="AP36" s="3"/>
      <c r="AU36" s="8"/>
      <c r="AV36" s="8"/>
      <c r="AW36" s="8"/>
      <c r="AX36" s="8"/>
      <c r="AY36" s="8"/>
      <c r="AZ36" s="8"/>
      <c r="BA36" s="8"/>
      <c r="BB36" s="8"/>
      <c r="BC36" s="8"/>
      <c r="BD36" s="8"/>
      <c r="BE36" s="8"/>
      <c r="BF36" s="8"/>
    </row>
    <row r="37" spans="1:58" s="1" customFormat="1" ht="12.6" customHeight="1" thickBot="1">
      <c r="A37" s="78"/>
      <c r="B37" s="364"/>
      <c r="C37" s="101"/>
      <c r="D37" s="364"/>
      <c r="E37" s="364"/>
      <c r="F37" s="364"/>
      <c r="G37" s="365"/>
      <c r="H37" s="365"/>
      <c r="I37" s="364"/>
      <c r="J37" s="364"/>
      <c r="K37" s="364"/>
      <c r="L37" s="364"/>
      <c r="M37" s="364"/>
      <c r="N37" s="364"/>
      <c r="O37" s="364"/>
      <c r="P37" s="364"/>
      <c r="Q37" s="364"/>
      <c r="R37" s="366"/>
      <c r="S37" s="362"/>
      <c r="T37" s="362"/>
      <c r="U37" s="367"/>
      <c r="V37" s="362"/>
      <c r="W37" s="362"/>
      <c r="X37" s="362"/>
      <c r="Y37" s="362"/>
      <c r="Z37" s="362"/>
      <c r="AA37" s="361"/>
      <c r="AB37" s="368"/>
      <c r="AC37" s="369"/>
      <c r="AD37" s="272"/>
      <c r="AE37" s="272"/>
      <c r="AF37" s="272"/>
      <c r="AG37" s="272"/>
      <c r="AN37" s="3"/>
      <c r="AO37" s="3"/>
      <c r="AP37" s="3"/>
      <c r="AU37" s="8"/>
      <c r="AV37" s="8"/>
      <c r="AW37" s="8"/>
      <c r="AX37" s="8"/>
      <c r="AY37" s="8"/>
      <c r="AZ37" s="8"/>
      <c r="BA37" s="8"/>
      <c r="BB37" s="8"/>
      <c r="BC37" s="8"/>
      <c r="BD37" s="8"/>
      <c r="BE37" s="8"/>
      <c r="BF37" s="8"/>
    </row>
    <row r="38" spans="1:58" s="1" customFormat="1" ht="20.7" hidden="1" customHeight="1">
      <c r="A38" s="363" t="s">
        <v>53</v>
      </c>
      <c r="B38" s="1898" t="s">
        <v>54</v>
      </c>
      <c r="C38" s="1895" t="s">
        <v>55</v>
      </c>
      <c r="D38" s="1910" t="s">
        <v>56</v>
      </c>
      <c r="E38" s="1813">
        <f>'Seg Diario'!BF12</f>
        <v>0</v>
      </c>
      <c r="F38" s="1813">
        <f>'Seg Diario'!PD12</f>
        <v>0</v>
      </c>
      <c r="G38" s="66" t="s">
        <v>57</v>
      </c>
      <c r="H38" s="370">
        <f>VLOOKUP($A38,'Seg Diario'!$B$12:$HJ$76,64,FALSE)</f>
        <v>1</v>
      </c>
      <c r="I38" s="370">
        <f>VLOOKUP($A38,'Seg Diario'!$B$12:$HJ$76,79,FALSE)</f>
        <v>1</v>
      </c>
      <c r="J38" s="370">
        <f>VLOOKUP($A38,'Seg Diario'!$B$12:$HJ$76,94,FALSE)</f>
        <v>1</v>
      </c>
      <c r="K38" s="370">
        <f>VLOOKUP($A38,'Seg Diario'!$B$12:$HJ$76,109,FALSE)</f>
        <v>1</v>
      </c>
      <c r="L38" s="370">
        <f>VLOOKUP($A38,'Seg Diario'!$B$12:$HJ$76,124,FALSE)</f>
        <v>1</v>
      </c>
      <c r="M38" s="370">
        <f>VLOOKUP($A38,'Seg Diario'!$B$12:$HJ$76,139,FALSE)</f>
        <v>1</v>
      </c>
      <c r="N38" s="370">
        <f>VLOOKUP($A38,'Seg Diario'!$B$12:$HJ$76,184,FALSE)</f>
        <v>1</v>
      </c>
      <c r="O38" s="370">
        <f>VLOOKUP($A38,'Seg Diario'!$B$12:$HJ$76,169,FALSE)</f>
        <v>1</v>
      </c>
      <c r="P38" s="370">
        <f>VLOOKUP($A38,'Seg Diario'!$B$12:$HJ$76,204,FALSE)</f>
        <v>1</v>
      </c>
      <c r="Q38" s="68"/>
      <c r="R38" s="1776"/>
      <c r="S38" s="1777"/>
      <c r="T38" s="1777"/>
      <c r="U38" s="1778"/>
      <c r="V38" s="1776"/>
      <c r="W38" s="1777"/>
      <c r="X38" s="1777"/>
      <c r="Y38" s="1777"/>
      <c r="Z38" s="1778"/>
      <c r="AA38" s="1767"/>
      <c r="AB38" s="1755"/>
      <c r="AC38" s="1746" t="s">
        <v>58</v>
      </c>
      <c r="AD38" s="1735"/>
      <c r="AE38" s="1745"/>
      <c r="AF38" s="257"/>
      <c r="AG38" s="258"/>
      <c r="AH38" s="259"/>
      <c r="AI38" s="259"/>
      <c r="AJ38" s="259"/>
      <c r="AK38" s="1736"/>
      <c r="AN38" s="254"/>
      <c r="AO38" s="254"/>
      <c r="AP38" s="254"/>
      <c r="AQ38" s="254"/>
      <c r="AU38" s="2"/>
      <c r="AV38" s="2"/>
      <c r="AW38" s="2"/>
      <c r="AX38" s="2"/>
      <c r="AY38" s="2"/>
      <c r="AZ38" s="2"/>
      <c r="BA38" s="2"/>
      <c r="BB38" s="2"/>
      <c r="BC38" s="2"/>
      <c r="BD38" s="2"/>
      <c r="BE38" s="2"/>
      <c r="BF38" s="2"/>
    </row>
    <row r="39" spans="1:58" s="1" customFormat="1" ht="20.7" hidden="1" customHeight="1">
      <c r="A39" s="363" t="s">
        <v>53</v>
      </c>
      <c r="B39" s="1899"/>
      <c r="C39" s="1896"/>
      <c r="D39" s="1911"/>
      <c r="E39" s="1814"/>
      <c r="F39" s="1814"/>
      <c r="G39" s="85" t="s">
        <v>59</v>
      </c>
      <c r="H39" s="10">
        <f>VLOOKUP($A38,'Seg Diario'!$B$12:$HJ$76,67,FALSE)</f>
        <v>1</v>
      </c>
      <c r="I39" s="11">
        <f>VLOOKUP($A39,'Seg Diario'!$B$12:$HJ$76,82,FALSE)</f>
        <v>1</v>
      </c>
      <c r="J39" s="11">
        <f>VLOOKUP($A39,'Seg Diario'!$B$12:$HJ$76,97,FALSE)</f>
        <v>1</v>
      </c>
      <c r="K39" s="11">
        <f>VLOOKUP($A39,'Seg Diario'!$B$12:$HJ$76,112,FALSE)</f>
        <v>1</v>
      </c>
      <c r="L39" s="11">
        <f>VLOOKUP($A39,'Seg Diario'!$B$12:$HJ$76,127,FALSE)</f>
        <v>1</v>
      </c>
      <c r="M39" s="11">
        <f>VLOOKUP($A39,'Seg Diario'!$B$12:$HJ$76,142,FALSE)</f>
        <v>1</v>
      </c>
      <c r="N39" s="11">
        <f>VLOOKUP($A39,'Seg Diario'!$B$12:$HJ$76,187,FALSE)</f>
        <v>1</v>
      </c>
      <c r="O39" s="11">
        <f>VLOOKUP($A39,'Seg Diario'!$B$12:$HJ$76,172,FALSE)</f>
        <v>1</v>
      </c>
      <c r="P39" s="11">
        <f>VLOOKUP($A39,'Seg Diario'!$B$12:$HJ$76,207,FALSE)</f>
        <v>1</v>
      </c>
      <c r="Q39" s="69"/>
      <c r="R39" s="1779"/>
      <c r="S39" s="1780"/>
      <c r="T39" s="1780"/>
      <c r="U39" s="1781"/>
      <c r="V39" s="1779"/>
      <c r="W39" s="1780"/>
      <c r="X39" s="1780"/>
      <c r="Y39" s="1780"/>
      <c r="Z39" s="1781"/>
      <c r="AA39" s="1768"/>
      <c r="AB39" s="1756"/>
      <c r="AC39" s="1747"/>
      <c r="AD39" s="1735"/>
      <c r="AE39" s="1735"/>
      <c r="AF39" s="256"/>
      <c r="AG39" s="258"/>
      <c r="AH39" s="259"/>
      <c r="AI39" s="259"/>
      <c r="AJ39" s="259"/>
      <c r="AK39" s="1737"/>
      <c r="AN39" s="254"/>
      <c r="AO39" s="254"/>
      <c r="AP39" s="254"/>
      <c r="AQ39" s="254"/>
      <c r="AU39" s="2"/>
      <c r="AV39" s="2"/>
      <c r="AW39" s="2"/>
      <c r="AX39" s="2"/>
      <c r="AY39" s="2"/>
      <c r="AZ39" s="2"/>
      <c r="BA39" s="2"/>
      <c r="BB39" s="2"/>
      <c r="BC39" s="2"/>
      <c r="BD39" s="2"/>
      <c r="BE39" s="2"/>
      <c r="BF39" s="2"/>
    </row>
    <row r="40" spans="1:58" s="1" customFormat="1" ht="20.7" hidden="1" customHeight="1">
      <c r="A40" s="363" t="s">
        <v>53</v>
      </c>
      <c r="B40" s="1899"/>
      <c r="C40" s="1896"/>
      <c r="D40" s="1911"/>
      <c r="E40" s="1814"/>
      <c r="F40" s="1814"/>
      <c r="G40" s="85" t="s">
        <v>60</v>
      </c>
      <c r="H40" s="10">
        <f>VLOOKUP($A38,'Seg Diario'!$B$12:$HJ$76,70,FALSE)</f>
        <v>1</v>
      </c>
      <c r="I40" s="11">
        <f>VLOOKUP($A40,'Seg Diario'!$B$12:$HJ$76,85,FALSE)</f>
        <v>1</v>
      </c>
      <c r="J40" s="11">
        <f>VLOOKUP($A40,'Seg Diario'!$B$12:$HJ$76,100,FALSE)</f>
        <v>1</v>
      </c>
      <c r="K40" s="11">
        <f>VLOOKUP($A40,'Seg Diario'!$B$12:$HJ$76,115,FALSE)</f>
        <v>1</v>
      </c>
      <c r="L40" s="11">
        <f>VLOOKUP($A40,'Seg Diario'!$B$12:$HJ$76,130,FALSE)</f>
        <v>1</v>
      </c>
      <c r="M40" s="11">
        <f>VLOOKUP($A40,'Seg Diario'!$B$12:$HJ$76,145,FALSE)</f>
        <v>1</v>
      </c>
      <c r="N40" s="11">
        <f>VLOOKUP($A40,'Seg Diario'!$B$12:$HJ$76,190,FALSE)</f>
        <v>1</v>
      </c>
      <c r="O40" s="11">
        <f>VLOOKUP($A40,'Seg Diario'!$B$12:$HJ$76,175,FALSE)</f>
        <v>1</v>
      </c>
      <c r="P40" s="11">
        <f>VLOOKUP($A40,'Seg Diario'!$B$12:$HJ$76,210,FALSE)</f>
        <v>1</v>
      </c>
      <c r="Q40" s="69"/>
      <c r="R40" s="1779"/>
      <c r="S40" s="1780"/>
      <c r="T40" s="1780"/>
      <c r="U40" s="1781"/>
      <c r="V40" s="1779"/>
      <c r="W40" s="1780"/>
      <c r="X40" s="1780"/>
      <c r="Y40" s="1780"/>
      <c r="Z40" s="1781"/>
      <c r="AA40" s="1768"/>
      <c r="AB40" s="1756"/>
      <c r="AC40" s="1747"/>
      <c r="AD40" s="1735"/>
      <c r="AE40" s="1735"/>
      <c r="AF40" s="256"/>
      <c r="AG40" s="258"/>
      <c r="AH40" s="259"/>
      <c r="AI40" s="259"/>
      <c r="AJ40" s="259"/>
      <c r="AK40" s="1737"/>
      <c r="AN40" s="254"/>
      <c r="AO40" s="254"/>
      <c r="AP40" s="254"/>
      <c r="AQ40" s="254"/>
      <c r="AU40" s="2"/>
      <c r="AV40" s="2"/>
      <c r="AW40" s="2"/>
      <c r="AX40" s="2"/>
      <c r="AY40" s="2"/>
      <c r="AZ40" s="2"/>
      <c r="BA40" s="2"/>
      <c r="BB40" s="2"/>
      <c r="BC40" s="2"/>
      <c r="BD40" s="2"/>
      <c r="BE40" s="2"/>
      <c r="BF40" s="2"/>
    </row>
    <row r="41" spans="1:58" s="1" customFormat="1" ht="20.7" hidden="1" customHeight="1" thickBot="1">
      <c r="A41" s="363" t="s">
        <v>53</v>
      </c>
      <c r="B41" s="1900"/>
      <c r="C41" s="1897"/>
      <c r="D41" s="1912"/>
      <c r="E41" s="1815"/>
      <c r="F41" s="1815"/>
      <c r="G41" s="67" t="s">
        <v>61</v>
      </c>
      <c r="H41" s="13">
        <f>VLOOKUP($A38,'Seg Diario'!$B$12:$HJ$76,73,FALSE)</f>
        <v>1</v>
      </c>
      <c r="I41" s="79">
        <f>VLOOKUP($A41,'Seg Diario'!$B$12:$HJ$76,88,FALSE)</f>
        <v>1</v>
      </c>
      <c r="J41" s="79">
        <f>VLOOKUP($A41,'Seg Diario'!$B$12:$HJ$76,103,FALSE)</f>
        <v>1</v>
      </c>
      <c r="K41" s="79">
        <f>VLOOKUP($A41,'Seg Diario'!$B$12:$HJ$76,118,FALSE)</f>
        <v>1</v>
      </c>
      <c r="L41" s="79">
        <f>VLOOKUP($A41,'Seg Diario'!$B$12:$HJ$76,133,FALSE)</f>
        <v>1</v>
      </c>
      <c r="M41" s="79">
        <f>VLOOKUP($A41,'Seg Diario'!$B$12:$HJ$76,148,FALSE)</f>
        <v>1</v>
      </c>
      <c r="N41" s="79">
        <f>VLOOKUP($A41,'Seg Diario'!$B$12:$HJ$76,193,FALSE)</f>
        <v>1</v>
      </c>
      <c r="O41" s="79">
        <f>VLOOKUP($A41,'Seg Diario'!$B$12:$HJ$76,178,FALSE)</f>
        <v>1</v>
      </c>
      <c r="P41" s="79">
        <f>VLOOKUP($A41,'Seg Diario'!$B$12:$HJ$76,213,FALSE)</f>
        <v>1</v>
      </c>
      <c r="Q41" s="70"/>
      <c r="R41" s="1782"/>
      <c r="S41" s="1783"/>
      <c r="T41" s="1783"/>
      <c r="U41" s="1784"/>
      <c r="V41" s="1782"/>
      <c r="W41" s="1783"/>
      <c r="X41" s="1783"/>
      <c r="Y41" s="1783"/>
      <c r="Z41" s="1784"/>
      <c r="AA41" s="1769"/>
      <c r="AB41" s="1757"/>
      <c r="AC41" s="1748"/>
      <c r="AD41" s="1735"/>
      <c r="AE41" s="1735"/>
      <c r="AF41" s="256"/>
      <c r="AG41" s="258"/>
      <c r="AH41" s="259"/>
      <c r="AI41" s="259"/>
      <c r="AJ41" s="259"/>
      <c r="AK41" s="1737"/>
      <c r="AN41" s="254"/>
      <c r="AO41" s="254"/>
      <c r="AP41" s="254"/>
      <c r="AQ41" s="254"/>
      <c r="AU41" s="2"/>
      <c r="AV41" s="2"/>
      <c r="AW41" s="2"/>
      <c r="AX41" s="2"/>
      <c r="AY41" s="2"/>
      <c r="AZ41" s="2"/>
      <c r="BA41" s="2"/>
      <c r="BB41" s="2"/>
      <c r="BC41" s="2"/>
      <c r="BD41" s="2"/>
      <c r="BE41" s="2"/>
      <c r="BF41" s="2"/>
    </row>
    <row r="42" spans="1:58" s="1" customFormat="1" ht="30" hidden="1" customHeight="1">
      <c r="A42" s="112" t="s">
        <v>62</v>
      </c>
      <c r="B42" s="1898" t="s">
        <v>63</v>
      </c>
      <c r="C42" s="1895" t="s">
        <v>64</v>
      </c>
      <c r="D42" s="1910" t="s">
        <v>56</v>
      </c>
      <c r="E42" s="1813">
        <f>'Seg Diario'!BF13</f>
        <v>1</v>
      </c>
      <c r="F42" s="1813">
        <f>'Seg Diario'!PD13</f>
        <v>0</v>
      </c>
      <c r="G42" s="66" t="s">
        <v>57</v>
      </c>
      <c r="H42" s="370">
        <f>VLOOKUP($A42,'Seg Diario'!$B$12:$HJ$76,64,FALSE)</f>
        <v>1</v>
      </c>
      <c r="I42" s="370">
        <f>VLOOKUP($A42,'Seg Diario'!$B$12:$HJ$76,79,FALSE)</f>
        <v>1</v>
      </c>
      <c r="J42" s="370">
        <f>VLOOKUP($A42,'Seg Diario'!$B$12:$HJ$76,94,FALSE)</f>
        <v>0</v>
      </c>
      <c r="K42" s="370">
        <f>VLOOKUP($A42,'Seg Diario'!$B$12:$HJ$76,109,FALSE)</f>
        <v>1</v>
      </c>
      <c r="L42" s="370">
        <f>VLOOKUP($A42,'Seg Diario'!$B$12:$HJ$76,124,FALSE)</f>
        <v>1</v>
      </c>
      <c r="M42" s="370">
        <f>VLOOKUP($A42,'Seg Diario'!$B$12:$HJ$76,139,FALSE)</f>
        <v>1</v>
      </c>
      <c r="N42" s="370">
        <f>VLOOKUP($A42,'Seg Diario'!$B$12:$HJ$76,184,FALSE)</f>
        <v>1</v>
      </c>
      <c r="O42" s="370">
        <f>VLOOKUP($A42,'Seg Diario'!$B$12:$HJ$76,169,FALSE)</f>
        <v>1</v>
      </c>
      <c r="P42" s="370">
        <f>VLOOKUP($A42,'Seg Diario'!$B$12:$HJ$76,204,FALSE)</f>
        <v>1</v>
      </c>
      <c r="Q42" s="114"/>
      <c r="R42" s="1799"/>
      <c r="S42" s="1968"/>
      <c r="T42" s="1968"/>
      <c r="U42" s="1969"/>
      <c r="V42" s="1776"/>
      <c r="W42" s="1777"/>
      <c r="X42" s="1777"/>
      <c r="Y42" s="1777"/>
      <c r="Z42" s="1778"/>
      <c r="AA42" s="1767"/>
      <c r="AB42" s="1755"/>
      <c r="AC42" s="1764" t="s">
        <v>65</v>
      </c>
      <c r="AD42" s="1735"/>
      <c r="AE42" s="1745"/>
      <c r="AF42" s="257"/>
      <c r="AG42" s="258"/>
      <c r="AH42" s="259"/>
      <c r="AI42" s="259"/>
      <c r="AJ42" s="259"/>
      <c r="AK42" s="1736"/>
      <c r="AN42" s="260"/>
      <c r="AO42" s="260"/>
      <c r="AP42" s="260"/>
      <c r="AQ42" s="260"/>
      <c r="AU42" s="2"/>
      <c r="AV42" s="2"/>
      <c r="AW42" s="2"/>
      <c r="AX42" s="2"/>
      <c r="AY42" s="2"/>
      <c r="AZ42" s="2"/>
      <c r="BA42" s="2"/>
      <c r="BB42" s="2"/>
      <c r="BC42" s="2"/>
      <c r="BD42" s="2"/>
      <c r="BE42" s="2"/>
      <c r="BF42" s="2"/>
    </row>
    <row r="43" spans="1:58" s="1" customFormat="1" ht="20.7" hidden="1" customHeight="1">
      <c r="A43" s="112" t="s">
        <v>62</v>
      </c>
      <c r="B43" s="1899"/>
      <c r="C43" s="1896"/>
      <c r="D43" s="1911"/>
      <c r="E43" s="1814"/>
      <c r="F43" s="1814"/>
      <c r="G43" s="85" t="s">
        <v>59</v>
      </c>
      <c r="H43" s="10">
        <f>VLOOKUP($A42,'Seg Diario'!$B$12:$HJ$76,67,FALSE)</f>
        <v>1</v>
      </c>
      <c r="I43" s="11">
        <f>VLOOKUP($A43,'Seg Diario'!$B$12:$HJ$76,82,FALSE)</f>
        <v>1</v>
      </c>
      <c r="J43" s="11">
        <f>VLOOKUP($A43,'Seg Diario'!$B$12:$HJ$76,97,FALSE)</f>
        <v>0</v>
      </c>
      <c r="K43" s="11">
        <f>VLOOKUP($A43,'Seg Diario'!$B$12:$HJ$76,112,FALSE)</f>
        <v>1</v>
      </c>
      <c r="L43" s="11">
        <f>VLOOKUP($A43,'Seg Diario'!$B$12:$HJ$76,127,FALSE)</f>
        <v>1</v>
      </c>
      <c r="M43" s="11">
        <f>VLOOKUP($A43,'Seg Diario'!$B$12:$HJ$76,142,FALSE)</f>
        <v>1</v>
      </c>
      <c r="N43" s="11">
        <f>VLOOKUP($A43,'Seg Diario'!$B$12:$HJ$76,187,FALSE)</f>
        <v>1</v>
      </c>
      <c r="O43" s="11">
        <f>VLOOKUP($A43,'Seg Diario'!$B$12:$HJ$76,172,FALSE)</f>
        <v>1</v>
      </c>
      <c r="P43" s="11">
        <f>VLOOKUP($A43,'Seg Diario'!$B$12:$HJ$76,207,FALSE)</f>
        <v>1</v>
      </c>
      <c r="Q43" s="107"/>
      <c r="R43" s="1970"/>
      <c r="S43" s="1971"/>
      <c r="T43" s="1971"/>
      <c r="U43" s="1972"/>
      <c r="V43" s="1779"/>
      <c r="W43" s="1780"/>
      <c r="X43" s="1780"/>
      <c r="Y43" s="1780"/>
      <c r="Z43" s="1781"/>
      <c r="AA43" s="1768"/>
      <c r="AB43" s="1756"/>
      <c r="AC43" s="1765"/>
      <c r="AD43" s="1735"/>
      <c r="AE43" s="1735"/>
      <c r="AF43" s="256"/>
      <c r="AG43" s="258"/>
      <c r="AH43" s="259"/>
      <c r="AI43" s="259"/>
      <c r="AJ43" s="259"/>
      <c r="AK43" s="1737"/>
      <c r="AN43" s="254"/>
      <c r="AO43" s="254"/>
      <c r="AP43" s="254"/>
      <c r="AQ43" s="254"/>
      <c r="AU43" s="2"/>
      <c r="AV43" s="2"/>
      <c r="AW43" s="2"/>
      <c r="AX43" s="2"/>
      <c r="AY43" s="2"/>
      <c r="AZ43" s="2"/>
      <c r="BA43" s="2"/>
      <c r="BB43" s="2"/>
      <c r="BC43" s="2"/>
      <c r="BD43" s="2"/>
      <c r="BE43" s="2"/>
      <c r="BF43" s="2"/>
    </row>
    <row r="44" spans="1:58" s="1" customFormat="1" ht="20.7" hidden="1" customHeight="1">
      <c r="A44" s="112" t="s">
        <v>62</v>
      </c>
      <c r="B44" s="1899"/>
      <c r="C44" s="1896"/>
      <c r="D44" s="1911"/>
      <c r="E44" s="1814"/>
      <c r="F44" s="1814"/>
      <c r="G44" s="85" t="s">
        <v>60</v>
      </c>
      <c r="H44" s="10">
        <f>VLOOKUP($A42,'Seg Diario'!$B$12:$HJ$76,70,FALSE)</f>
        <v>1</v>
      </c>
      <c r="I44" s="11">
        <f>VLOOKUP($A44,'Seg Diario'!$B$12:$HJ$76,85,FALSE)</f>
        <v>1</v>
      </c>
      <c r="J44" s="11">
        <f>VLOOKUP($A44,'Seg Diario'!$B$12:$HJ$76,100,FALSE)</f>
        <v>0</v>
      </c>
      <c r="K44" s="11">
        <f>VLOOKUP($A44,'Seg Diario'!$B$12:$HJ$76,115,FALSE)</f>
        <v>1</v>
      </c>
      <c r="L44" s="11">
        <f>VLOOKUP($A44,'Seg Diario'!$B$12:$HJ$76,130,FALSE)</f>
        <v>1</v>
      </c>
      <c r="M44" s="11">
        <f>VLOOKUP($A44,'Seg Diario'!$B$12:$HJ$76,145,FALSE)</f>
        <v>1</v>
      </c>
      <c r="N44" s="11">
        <f>VLOOKUP($A44,'Seg Diario'!$B$12:$HJ$76,190,FALSE)</f>
        <v>1</v>
      </c>
      <c r="O44" s="11">
        <f>VLOOKUP($A44,'Seg Diario'!$B$12:$HJ$76,175,FALSE)</f>
        <v>1</v>
      </c>
      <c r="P44" s="11">
        <f>VLOOKUP($A44,'Seg Diario'!$B$12:$HJ$76,210,FALSE)</f>
        <v>1</v>
      </c>
      <c r="Q44" s="107"/>
      <c r="R44" s="1970"/>
      <c r="S44" s="1971"/>
      <c r="T44" s="1971"/>
      <c r="U44" s="1972"/>
      <c r="V44" s="1779"/>
      <c r="W44" s="1780"/>
      <c r="X44" s="1780"/>
      <c r="Y44" s="1780"/>
      <c r="Z44" s="1781"/>
      <c r="AA44" s="1768"/>
      <c r="AB44" s="1756"/>
      <c r="AC44" s="1765"/>
      <c r="AD44" s="1735"/>
      <c r="AE44" s="1735"/>
      <c r="AF44" s="256"/>
      <c r="AG44" s="258"/>
      <c r="AH44" s="259"/>
      <c r="AI44" s="259"/>
      <c r="AJ44" s="259"/>
      <c r="AK44" s="1737"/>
      <c r="AN44" s="254"/>
      <c r="AO44" s="254"/>
      <c r="AP44" s="254"/>
      <c r="AQ44" s="254"/>
      <c r="AU44" s="2"/>
      <c r="AV44" s="2"/>
      <c r="AW44" s="2"/>
      <c r="AX44" s="2"/>
      <c r="AY44" s="2"/>
      <c r="AZ44" s="2"/>
      <c r="BA44" s="2"/>
      <c r="BB44" s="2"/>
      <c r="BC44" s="2"/>
      <c r="BD44" s="2"/>
      <c r="BE44" s="2"/>
      <c r="BF44" s="2"/>
    </row>
    <row r="45" spans="1:58" s="1" customFormat="1" ht="20.7" hidden="1" customHeight="1" thickBot="1">
      <c r="A45" s="112" t="s">
        <v>62</v>
      </c>
      <c r="B45" s="1900"/>
      <c r="C45" s="1897"/>
      <c r="D45" s="1912"/>
      <c r="E45" s="1815"/>
      <c r="F45" s="1815"/>
      <c r="G45" s="67" t="s">
        <v>61</v>
      </c>
      <c r="H45" s="13">
        <f>VLOOKUP($A42,'Seg Diario'!$B$12:$HJ$76,73,FALSE)</f>
        <v>1</v>
      </c>
      <c r="I45" s="79">
        <f>VLOOKUP($A45,'Seg Diario'!$B$12:$HJ$76,88,FALSE)</f>
        <v>1</v>
      </c>
      <c r="J45" s="79">
        <f>VLOOKUP($A45,'Seg Diario'!$B$12:$HJ$76,103,FALSE)</f>
        <v>0</v>
      </c>
      <c r="K45" s="79">
        <f>VLOOKUP($A45,'Seg Diario'!$B$12:$HJ$76,118,FALSE)</f>
        <v>1</v>
      </c>
      <c r="L45" s="79">
        <f>VLOOKUP($A45,'Seg Diario'!$B$12:$HJ$76,133,FALSE)</f>
        <v>1</v>
      </c>
      <c r="M45" s="79">
        <f>VLOOKUP($A45,'Seg Diario'!$B$12:$HJ$76,148,FALSE)</f>
        <v>1</v>
      </c>
      <c r="N45" s="79">
        <f>VLOOKUP($A45,'Seg Diario'!$B$12:$HJ$76,193,FALSE)</f>
        <v>1</v>
      </c>
      <c r="O45" s="79">
        <f>VLOOKUP($A45,'Seg Diario'!$B$12:$HJ$76,178,FALSE)</f>
        <v>1</v>
      </c>
      <c r="P45" s="79">
        <f>VLOOKUP($A45,'Seg Diario'!$B$12:$HJ$76,213,FALSE)</f>
        <v>1</v>
      </c>
      <c r="Q45" s="115"/>
      <c r="R45" s="1973"/>
      <c r="S45" s="1974"/>
      <c r="T45" s="1974"/>
      <c r="U45" s="1975"/>
      <c r="V45" s="1782"/>
      <c r="W45" s="1783"/>
      <c r="X45" s="1783"/>
      <c r="Y45" s="1783"/>
      <c r="Z45" s="1784"/>
      <c r="AA45" s="1769"/>
      <c r="AB45" s="1757"/>
      <c r="AC45" s="1766"/>
      <c r="AD45" s="1735"/>
      <c r="AE45" s="1735"/>
      <c r="AF45" s="256"/>
      <c r="AG45" s="258"/>
      <c r="AH45" s="259"/>
      <c r="AI45" s="259"/>
      <c r="AJ45" s="259"/>
      <c r="AK45" s="1737"/>
      <c r="AN45" s="254"/>
      <c r="AO45" s="254"/>
      <c r="AP45" s="254"/>
      <c r="AQ45" s="254"/>
      <c r="AU45" s="2"/>
      <c r="AV45" s="2"/>
      <c r="AW45" s="2"/>
      <c r="AX45" s="2"/>
      <c r="AY45" s="2"/>
      <c r="AZ45" s="2"/>
      <c r="BA45" s="2"/>
      <c r="BB45" s="2"/>
      <c r="BC45" s="2"/>
      <c r="BD45" s="2"/>
      <c r="BE45" s="2"/>
      <c r="BF45" s="2"/>
    </row>
    <row r="46" spans="1:58" s="1" customFormat="1" ht="30" hidden="1" customHeight="1">
      <c r="A46" s="112" t="s">
        <v>66</v>
      </c>
      <c r="B46" s="1892" t="s">
        <v>67</v>
      </c>
      <c r="C46" s="1895" t="s">
        <v>64</v>
      </c>
      <c r="D46" s="1910" t="s">
        <v>56</v>
      </c>
      <c r="E46" s="1813">
        <f>'Seg Diario'!BF14</f>
        <v>1</v>
      </c>
      <c r="F46" s="1813">
        <f>'Seg Diario'!PD14</f>
        <v>0</v>
      </c>
      <c r="G46" s="66" t="s">
        <v>57</v>
      </c>
      <c r="H46" s="370">
        <f>VLOOKUP($A46,'Seg Diario'!$B$12:$HJ$76,64,FALSE)</f>
        <v>1</v>
      </c>
      <c r="I46" s="370">
        <f>VLOOKUP($A46,'Seg Diario'!$B$12:$HJ$76,79,FALSE)</f>
        <v>1</v>
      </c>
      <c r="J46" s="370">
        <f>VLOOKUP($A46,'Seg Diario'!$B$12:$HJ$76,94,FALSE)</f>
        <v>1</v>
      </c>
      <c r="K46" s="370">
        <f>VLOOKUP($A46,'Seg Diario'!$B$12:$HJ$76,109,FALSE)</f>
        <v>1</v>
      </c>
      <c r="L46" s="370">
        <f>VLOOKUP($A46,'Seg Diario'!$B$12:$HJ$76,124,FALSE)</f>
        <v>1</v>
      </c>
      <c r="M46" s="370">
        <f>VLOOKUP($A46,'Seg Diario'!$B$12:$HJ$76,139,FALSE)</f>
        <v>1</v>
      </c>
      <c r="N46" s="370">
        <f>VLOOKUP($A46,'Seg Diario'!$B$12:$HJ$76,184,FALSE)</f>
        <v>1</v>
      </c>
      <c r="O46" s="370">
        <f>VLOOKUP($A46,'Seg Diario'!$B$12:$HJ$76,169,FALSE)</f>
        <v>1</v>
      </c>
      <c r="P46" s="370">
        <f>VLOOKUP($A46,'Seg Diario'!$B$12:$HJ$76,204,FALSE)</f>
        <v>1</v>
      </c>
      <c r="Q46" s="114"/>
      <c r="R46" s="1799"/>
      <c r="S46" s="1968"/>
      <c r="T46" s="1968"/>
      <c r="U46" s="1969"/>
      <c r="V46" s="1776"/>
      <c r="W46" s="1777"/>
      <c r="X46" s="1777"/>
      <c r="Y46" s="1777"/>
      <c r="Z46" s="1778"/>
      <c r="AA46" s="1767"/>
      <c r="AB46" s="1755"/>
      <c r="AC46" s="1764" t="s">
        <v>68</v>
      </c>
      <c r="AN46" s="260"/>
      <c r="AO46" s="260"/>
      <c r="AP46" s="260"/>
      <c r="AQ46" s="260"/>
      <c r="AU46" s="2"/>
      <c r="AV46" s="2"/>
      <c r="AW46" s="2"/>
      <c r="AX46" s="2"/>
      <c r="AY46" s="2"/>
      <c r="AZ46" s="2"/>
      <c r="BA46" s="2"/>
      <c r="BB46" s="2"/>
      <c r="BC46" s="2"/>
      <c r="BD46" s="2"/>
      <c r="BE46" s="2"/>
      <c r="BF46" s="2"/>
    </row>
    <row r="47" spans="1:58" s="1" customFormat="1" ht="20.7" hidden="1" customHeight="1">
      <c r="A47" s="112" t="s">
        <v>66</v>
      </c>
      <c r="B47" s="1893"/>
      <c r="C47" s="1896"/>
      <c r="D47" s="1911"/>
      <c r="E47" s="1814"/>
      <c r="F47" s="1814"/>
      <c r="G47" s="85" t="s">
        <v>59</v>
      </c>
      <c r="H47" s="10">
        <f>VLOOKUP($A46,'Seg Diario'!$B$12:$HJ$76,67,FALSE)</f>
        <v>1</v>
      </c>
      <c r="I47" s="11">
        <f>VLOOKUP($A47,'Seg Diario'!$B$12:$HJ$76,82,FALSE)</f>
        <v>1</v>
      </c>
      <c r="J47" s="11">
        <f>VLOOKUP($A47,'Seg Diario'!$B$12:$HJ$76,97,FALSE)</f>
        <v>1</v>
      </c>
      <c r="K47" s="11">
        <f>VLOOKUP($A47,'Seg Diario'!$B$12:$HJ$76,112,FALSE)</f>
        <v>1</v>
      </c>
      <c r="L47" s="11">
        <f>VLOOKUP($A47,'Seg Diario'!$B$12:$HJ$76,127,FALSE)</f>
        <v>1</v>
      </c>
      <c r="M47" s="11">
        <f>VLOOKUP($A47,'Seg Diario'!$B$12:$HJ$76,142,FALSE)</f>
        <v>1</v>
      </c>
      <c r="N47" s="11">
        <f>VLOOKUP($A47,'Seg Diario'!$B$12:$HJ$76,187,FALSE)</f>
        <v>1</v>
      </c>
      <c r="O47" s="11">
        <f>VLOOKUP($A47,'Seg Diario'!$B$12:$HJ$76,172,FALSE)</f>
        <v>1</v>
      </c>
      <c r="P47" s="11">
        <f>VLOOKUP($A47,'Seg Diario'!$B$12:$HJ$76,207,FALSE)</f>
        <v>1</v>
      </c>
      <c r="Q47" s="107"/>
      <c r="R47" s="1970"/>
      <c r="S47" s="1971"/>
      <c r="T47" s="1971"/>
      <c r="U47" s="1972"/>
      <c r="V47" s="1779"/>
      <c r="W47" s="1780"/>
      <c r="X47" s="1780"/>
      <c r="Y47" s="1780"/>
      <c r="Z47" s="1781"/>
      <c r="AA47" s="1768"/>
      <c r="AB47" s="1756"/>
      <c r="AC47" s="1765"/>
      <c r="AN47" s="254"/>
      <c r="AO47" s="254"/>
      <c r="AP47" s="254"/>
      <c r="AQ47" s="254"/>
      <c r="AU47" s="2"/>
      <c r="AV47" s="2"/>
      <c r="AW47" s="2"/>
      <c r="AX47" s="2"/>
      <c r="AY47" s="2"/>
      <c r="AZ47" s="2"/>
      <c r="BA47" s="2"/>
      <c r="BB47" s="2"/>
      <c r="BC47" s="2"/>
      <c r="BD47" s="2"/>
      <c r="BE47" s="2"/>
      <c r="BF47" s="2"/>
    </row>
    <row r="48" spans="1:58" s="1" customFormat="1" ht="20.7" hidden="1" customHeight="1">
      <c r="A48" s="112" t="s">
        <v>66</v>
      </c>
      <c r="B48" s="1893"/>
      <c r="C48" s="1896"/>
      <c r="D48" s="1911"/>
      <c r="E48" s="1814"/>
      <c r="F48" s="1814"/>
      <c r="G48" s="85" t="s">
        <v>60</v>
      </c>
      <c r="H48" s="10">
        <f>VLOOKUP($A46,'Seg Diario'!$B$12:$HJ$76,70,FALSE)</f>
        <v>1</v>
      </c>
      <c r="I48" s="11">
        <f>VLOOKUP($A48,'Seg Diario'!$B$12:$HJ$76,85,FALSE)</f>
        <v>1</v>
      </c>
      <c r="J48" s="11">
        <f>VLOOKUP($A48,'Seg Diario'!$B$12:$HJ$76,100,FALSE)</f>
        <v>1</v>
      </c>
      <c r="K48" s="11">
        <f>VLOOKUP($A48,'Seg Diario'!$B$12:$HJ$76,115,FALSE)</f>
        <v>1</v>
      </c>
      <c r="L48" s="11">
        <f>VLOOKUP($A48,'Seg Diario'!$B$12:$HJ$76,130,FALSE)</f>
        <v>1</v>
      </c>
      <c r="M48" s="11">
        <f>VLOOKUP($A48,'Seg Diario'!$B$12:$HJ$76,145,FALSE)</f>
        <v>1</v>
      </c>
      <c r="N48" s="11">
        <f>VLOOKUP($A48,'Seg Diario'!$B$12:$HJ$76,190,FALSE)</f>
        <v>1</v>
      </c>
      <c r="O48" s="11">
        <f>VLOOKUP($A48,'Seg Diario'!$B$12:$HJ$76,175,FALSE)</f>
        <v>1</v>
      </c>
      <c r="P48" s="11">
        <f>VLOOKUP($A48,'Seg Diario'!$B$12:$HJ$76,210,FALSE)</f>
        <v>1</v>
      </c>
      <c r="Q48" s="107"/>
      <c r="R48" s="1970"/>
      <c r="S48" s="1971"/>
      <c r="T48" s="1971"/>
      <c r="U48" s="1972"/>
      <c r="V48" s="1779"/>
      <c r="W48" s="1780"/>
      <c r="X48" s="1780"/>
      <c r="Y48" s="1780"/>
      <c r="Z48" s="1781"/>
      <c r="AA48" s="1768"/>
      <c r="AB48" s="1756"/>
      <c r="AC48" s="1765"/>
      <c r="AN48" s="254"/>
      <c r="AO48" s="254"/>
      <c r="AP48" s="254"/>
      <c r="AQ48" s="254"/>
      <c r="AU48" s="2"/>
      <c r="AV48" s="2"/>
      <c r="AW48" s="2"/>
      <c r="AX48" s="2"/>
      <c r="AY48" s="2"/>
      <c r="AZ48" s="2"/>
      <c r="BA48" s="2"/>
      <c r="BB48" s="2"/>
      <c r="BC48" s="2"/>
      <c r="BD48" s="2"/>
      <c r="BE48" s="2"/>
      <c r="BF48" s="2"/>
    </row>
    <row r="49" spans="1:58" s="1" customFormat="1" ht="20.7" hidden="1" customHeight="1" thickBot="1">
      <c r="A49" s="112" t="s">
        <v>66</v>
      </c>
      <c r="B49" s="1894"/>
      <c r="C49" s="1897"/>
      <c r="D49" s="1912"/>
      <c r="E49" s="1815"/>
      <c r="F49" s="1815"/>
      <c r="G49" s="67" t="s">
        <v>61</v>
      </c>
      <c r="H49" s="13">
        <f>VLOOKUP($A46,'Seg Diario'!$B$12:$HJ$76,73,FALSE)</f>
        <v>1</v>
      </c>
      <c r="I49" s="79">
        <f>VLOOKUP($A49,'Seg Diario'!$B$12:$HJ$76,88,FALSE)</f>
        <v>1</v>
      </c>
      <c r="J49" s="79">
        <f>VLOOKUP($A49,'Seg Diario'!$B$12:$HJ$76,103,FALSE)</f>
        <v>1</v>
      </c>
      <c r="K49" s="79">
        <f>VLOOKUP($A49,'Seg Diario'!$B$12:$HJ$76,118,FALSE)</f>
        <v>1</v>
      </c>
      <c r="L49" s="79">
        <f>VLOOKUP($A49,'Seg Diario'!$B$12:$HJ$76,133,FALSE)</f>
        <v>1</v>
      </c>
      <c r="M49" s="79">
        <f>VLOOKUP($A49,'Seg Diario'!$B$12:$HJ$76,148,FALSE)</f>
        <v>1</v>
      </c>
      <c r="N49" s="79">
        <f>VLOOKUP($A49,'Seg Diario'!$B$12:$HJ$76,193,FALSE)</f>
        <v>1</v>
      </c>
      <c r="O49" s="79">
        <f>VLOOKUP($A49,'Seg Diario'!$B$12:$HJ$76,178,FALSE)</f>
        <v>1</v>
      </c>
      <c r="P49" s="79">
        <f>VLOOKUP($A49,'Seg Diario'!$B$12:$HJ$76,213,FALSE)</f>
        <v>1</v>
      </c>
      <c r="Q49" s="115"/>
      <c r="R49" s="1973"/>
      <c r="S49" s="1974"/>
      <c r="T49" s="1974"/>
      <c r="U49" s="1975"/>
      <c r="V49" s="1782"/>
      <c r="W49" s="1783"/>
      <c r="X49" s="1783"/>
      <c r="Y49" s="1783"/>
      <c r="Z49" s="1784"/>
      <c r="AA49" s="1769"/>
      <c r="AB49" s="1757"/>
      <c r="AC49" s="1766"/>
      <c r="AN49" s="254"/>
      <c r="AO49" s="254"/>
      <c r="AP49" s="254"/>
      <c r="AQ49" s="254"/>
      <c r="AU49" s="2"/>
      <c r="AV49" s="2"/>
      <c r="AW49" s="2"/>
      <c r="AX49" s="2"/>
      <c r="AY49" s="2"/>
      <c r="AZ49" s="2"/>
      <c r="BA49" s="2"/>
      <c r="BB49" s="2"/>
      <c r="BC49" s="2"/>
      <c r="BD49" s="2"/>
      <c r="BE49" s="2"/>
      <c r="BF49" s="2"/>
    </row>
    <row r="50" spans="1:58" s="1" customFormat="1" ht="20.7" hidden="1" customHeight="1">
      <c r="A50" s="112" t="s">
        <v>69</v>
      </c>
      <c r="B50" s="1889" t="s">
        <v>70</v>
      </c>
      <c r="C50" s="1895" t="s">
        <v>71</v>
      </c>
      <c r="D50" s="1910" t="s">
        <v>56</v>
      </c>
      <c r="E50" s="1813">
        <f>'Seg Diario'!BF15</f>
        <v>1</v>
      </c>
      <c r="F50" s="1813">
        <f>'Seg Diario'!PD15</f>
        <v>0</v>
      </c>
      <c r="G50" s="66" t="s">
        <v>57</v>
      </c>
      <c r="H50" s="370">
        <f>VLOOKUP($A50,'Seg Diario'!$B$12:$HJ$76,64,FALSE)</f>
        <v>1</v>
      </c>
      <c r="I50" s="370">
        <f>VLOOKUP($A50,'Seg Diario'!$B$12:$HJ$76,79,FALSE)</f>
        <v>1</v>
      </c>
      <c r="J50" s="370">
        <f>VLOOKUP($A50,'Seg Diario'!$B$12:$HJ$76,94,FALSE)</f>
        <v>1</v>
      </c>
      <c r="K50" s="370">
        <f>VLOOKUP($A50,'Seg Diario'!$B$12:$HJ$76,109,FALSE)</f>
        <v>1</v>
      </c>
      <c r="L50" s="370">
        <f>VLOOKUP($A50,'Seg Diario'!$B$12:$HJ$76,124,FALSE)</f>
        <v>1</v>
      </c>
      <c r="M50" s="370">
        <f>VLOOKUP($A50,'Seg Diario'!$B$12:$HJ$76,139,FALSE)</f>
        <v>1</v>
      </c>
      <c r="N50" s="370">
        <f>VLOOKUP($A50,'Seg Diario'!$B$12:$HJ$76,184,FALSE)</f>
        <v>1</v>
      </c>
      <c r="O50" s="370">
        <f>VLOOKUP($A50,'Seg Diario'!$B$12:$HJ$76,169,FALSE)</f>
        <v>1</v>
      </c>
      <c r="P50" s="370">
        <f>VLOOKUP($A50,'Seg Diario'!$B$12:$HJ$76,204,FALSE)</f>
        <v>1</v>
      </c>
      <c r="Q50" s="1723">
        <f>'Seg Diario'!NI16</f>
        <v>1</v>
      </c>
      <c r="R50" s="1799"/>
      <c r="S50" s="1968"/>
      <c r="T50" s="1968"/>
      <c r="U50" s="1969"/>
      <c r="V50" s="1713"/>
      <c r="W50" s="1714"/>
      <c r="X50" s="1714"/>
      <c r="Y50" s="1714"/>
      <c r="Z50" s="1785"/>
      <c r="AA50" s="1792"/>
      <c r="AB50" s="1758"/>
      <c r="AC50" s="1746" t="s">
        <v>72</v>
      </c>
      <c r="AD50" s="1735"/>
      <c r="AE50" s="1735"/>
      <c r="AF50" s="256"/>
      <c r="AG50" s="258"/>
      <c r="AH50" s="259"/>
      <c r="AI50" s="259"/>
      <c r="AJ50" s="259"/>
      <c r="AK50" s="1736"/>
      <c r="AN50" s="260"/>
      <c r="AO50" s="260"/>
      <c r="AP50" s="260"/>
      <c r="AQ50" s="260"/>
      <c r="AU50" s="2"/>
      <c r="AV50" s="2"/>
      <c r="AW50" s="2"/>
      <c r="AX50" s="2"/>
      <c r="AY50" s="2"/>
      <c r="AZ50" s="2"/>
      <c r="BA50" s="2"/>
      <c r="BB50" s="2"/>
      <c r="BC50" s="2"/>
      <c r="BD50" s="2"/>
      <c r="BE50" s="2"/>
      <c r="BF50" s="2"/>
    </row>
    <row r="51" spans="1:58" s="1" customFormat="1" ht="20.7" hidden="1" customHeight="1">
      <c r="A51" s="112" t="s">
        <v>69</v>
      </c>
      <c r="B51" s="1890"/>
      <c r="C51" s="1896"/>
      <c r="D51" s="1911"/>
      <c r="E51" s="1814"/>
      <c r="F51" s="1814"/>
      <c r="G51" s="85" t="s">
        <v>59</v>
      </c>
      <c r="H51" s="10">
        <f>VLOOKUP($A50,'Seg Diario'!$B$12:$HJ$76,67,FALSE)</f>
        <v>1</v>
      </c>
      <c r="I51" s="11">
        <f>VLOOKUP($A51,'Seg Diario'!$B$12:$HJ$76,82,FALSE)</f>
        <v>1</v>
      </c>
      <c r="J51" s="11">
        <f>VLOOKUP($A51,'Seg Diario'!$B$12:$HJ$76,97,FALSE)</f>
        <v>1</v>
      </c>
      <c r="K51" s="11">
        <f>VLOOKUP($A51,'Seg Diario'!$B$12:$HJ$76,112,FALSE)</f>
        <v>1</v>
      </c>
      <c r="L51" s="11">
        <f>VLOOKUP($A51,'Seg Diario'!$B$12:$HJ$76,127,FALSE)</f>
        <v>1</v>
      </c>
      <c r="M51" s="11">
        <f>VLOOKUP($A51,'Seg Diario'!$B$12:$HJ$76,142,FALSE)</f>
        <v>1</v>
      </c>
      <c r="N51" s="11">
        <f>VLOOKUP($A51,'Seg Diario'!$B$12:$HJ$76,187,FALSE)</f>
        <v>1</v>
      </c>
      <c r="O51" s="11">
        <f>VLOOKUP($A51,'Seg Diario'!$B$12:$HJ$76,172,FALSE)</f>
        <v>1</v>
      </c>
      <c r="P51" s="11">
        <f>VLOOKUP($A51,'Seg Diario'!$B$12:$HJ$76,207,FALSE)</f>
        <v>1</v>
      </c>
      <c r="Q51" s="1724"/>
      <c r="R51" s="1970"/>
      <c r="S51" s="1971"/>
      <c r="T51" s="1971"/>
      <c r="U51" s="1972"/>
      <c r="V51" s="1786"/>
      <c r="W51" s="1787"/>
      <c r="X51" s="1787"/>
      <c r="Y51" s="1787"/>
      <c r="Z51" s="1788"/>
      <c r="AA51" s="1793"/>
      <c r="AB51" s="1759"/>
      <c r="AC51" s="1747"/>
      <c r="AD51" s="1735"/>
      <c r="AE51" s="1735"/>
      <c r="AF51" s="256"/>
      <c r="AG51" s="258"/>
      <c r="AH51" s="259"/>
      <c r="AI51" s="259"/>
      <c r="AJ51" s="259"/>
      <c r="AK51" s="1737"/>
      <c r="AN51" s="254"/>
      <c r="AO51" s="254"/>
      <c r="AP51" s="254"/>
      <c r="AQ51" s="254"/>
      <c r="AU51" s="2"/>
      <c r="AV51" s="2"/>
      <c r="AW51" s="2"/>
      <c r="AX51" s="2"/>
      <c r="AY51" s="2"/>
      <c r="AZ51" s="2"/>
      <c r="BA51" s="2"/>
      <c r="BB51" s="2"/>
      <c r="BC51" s="2"/>
      <c r="BD51" s="2"/>
      <c r="BE51" s="2"/>
      <c r="BF51" s="2"/>
    </row>
    <row r="52" spans="1:58" s="1" customFormat="1" ht="20.7" hidden="1" customHeight="1">
      <c r="A52" s="112" t="s">
        <v>69</v>
      </c>
      <c r="B52" s="1890"/>
      <c r="C52" s="1896"/>
      <c r="D52" s="1911"/>
      <c r="E52" s="1814"/>
      <c r="F52" s="1814"/>
      <c r="G52" s="85" t="s">
        <v>60</v>
      </c>
      <c r="H52" s="10">
        <f>VLOOKUP($A50,'Seg Diario'!$B$12:$HJ$76,70,FALSE)</f>
        <v>1</v>
      </c>
      <c r="I52" s="11">
        <f>VLOOKUP($A52,'Seg Diario'!$B$12:$HJ$76,85,FALSE)</f>
        <v>1</v>
      </c>
      <c r="J52" s="11">
        <f>VLOOKUP($A52,'Seg Diario'!$B$12:$HJ$76,100,FALSE)</f>
        <v>1</v>
      </c>
      <c r="K52" s="11">
        <f>VLOOKUP($A52,'Seg Diario'!$B$12:$HJ$76,115,FALSE)</f>
        <v>1</v>
      </c>
      <c r="L52" s="11">
        <f>VLOOKUP($A52,'Seg Diario'!$B$12:$HJ$76,130,FALSE)</f>
        <v>1</v>
      </c>
      <c r="M52" s="11">
        <f>VLOOKUP($A52,'Seg Diario'!$B$12:$HJ$76,145,FALSE)</f>
        <v>1</v>
      </c>
      <c r="N52" s="11">
        <f>VLOOKUP($A52,'Seg Diario'!$B$12:$HJ$76,190,FALSE)</f>
        <v>1</v>
      </c>
      <c r="O52" s="11">
        <f>VLOOKUP($A52,'Seg Diario'!$B$12:$HJ$76,175,FALSE)</f>
        <v>1</v>
      </c>
      <c r="P52" s="11">
        <f>VLOOKUP($A52,'Seg Diario'!$B$12:$HJ$76,210,FALSE)</f>
        <v>1</v>
      </c>
      <c r="Q52" s="1724"/>
      <c r="R52" s="1970"/>
      <c r="S52" s="1971"/>
      <c r="T52" s="1971"/>
      <c r="U52" s="1972"/>
      <c r="V52" s="1786"/>
      <c r="W52" s="1787"/>
      <c r="X52" s="1787"/>
      <c r="Y52" s="1787"/>
      <c r="Z52" s="1788"/>
      <c r="AA52" s="1793"/>
      <c r="AB52" s="1759"/>
      <c r="AC52" s="1747"/>
      <c r="AD52" s="1735"/>
      <c r="AE52" s="1735"/>
      <c r="AF52" s="256"/>
      <c r="AG52" s="258"/>
      <c r="AH52" s="259"/>
      <c r="AI52" s="259"/>
      <c r="AJ52" s="259"/>
      <c r="AK52" s="1737"/>
      <c r="AN52" s="254"/>
      <c r="AO52" s="254"/>
      <c r="AP52" s="254"/>
      <c r="AQ52" s="254"/>
      <c r="AU52" s="2"/>
      <c r="AV52" s="2"/>
      <c r="AW52" s="2"/>
      <c r="AX52" s="2"/>
      <c r="AY52" s="2"/>
      <c r="AZ52" s="2"/>
      <c r="BA52" s="2"/>
      <c r="BB52" s="2"/>
      <c r="BC52" s="2"/>
      <c r="BD52" s="2"/>
      <c r="BE52" s="2"/>
      <c r="BF52" s="2"/>
    </row>
    <row r="53" spans="1:58" s="1" customFormat="1" ht="20.7" hidden="1" customHeight="1" thickBot="1">
      <c r="A53" s="112" t="s">
        <v>69</v>
      </c>
      <c r="B53" s="1891"/>
      <c r="C53" s="1897"/>
      <c r="D53" s="1912"/>
      <c r="E53" s="1815"/>
      <c r="F53" s="1815"/>
      <c r="G53" s="67" t="s">
        <v>61</v>
      </c>
      <c r="H53" s="13">
        <f>VLOOKUP($A50,'Seg Diario'!$B$12:$HJ$76,73,FALSE)</f>
        <v>1</v>
      </c>
      <c r="I53" s="79">
        <f>VLOOKUP($A53,'Seg Diario'!$B$12:$HJ$76,88,FALSE)</f>
        <v>1</v>
      </c>
      <c r="J53" s="79">
        <f>VLOOKUP($A53,'Seg Diario'!$B$12:$HJ$76,103,FALSE)</f>
        <v>1</v>
      </c>
      <c r="K53" s="79">
        <f>VLOOKUP($A53,'Seg Diario'!$B$12:$HJ$76,118,FALSE)</f>
        <v>1</v>
      </c>
      <c r="L53" s="79">
        <f>VLOOKUP($A53,'Seg Diario'!$B$12:$HJ$76,133,FALSE)</f>
        <v>1</v>
      </c>
      <c r="M53" s="79">
        <f>VLOOKUP($A53,'Seg Diario'!$B$12:$HJ$76,148,FALSE)</f>
        <v>1</v>
      </c>
      <c r="N53" s="79">
        <f>VLOOKUP($A53,'Seg Diario'!$B$12:$HJ$76,193,FALSE)</f>
        <v>1</v>
      </c>
      <c r="O53" s="79">
        <f>VLOOKUP($A53,'Seg Diario'!$B$12:$HJ$76,178,FALSE)</f>
        <v>1</v>
      </c>
      <c r="P53" s="79">
        <f>VLOOKUP($A53,'Seg Diario'!$B$12:$HJ$76,213,FALSE)</f>
        <v>1</v>
      </c>
      <c r="Q53" s="1725"/>
      <c r="R53" s="1973"/>
      <c r="S53" s="1974"/>
      <c r="T53" s="1974"/>
      <c r="U53" s="1975"/>
      <c r="V53" s="1789"/>
      <c r="W53" s="1790"/>
      <c r="X53" s="1790"/>
      <c r="Y53" s="1790"/>
      <c r="Z53" s="1791"/>
      <c r="AA53" s="1794"/>
      <c r="AB53" s="1760"/>
      <c r="AC53" s="1748"/>
      <c r="AD53" s="1735"/>
      <c r="AE53" s="1735"/>
      <c r="AF53" s="256"/>
      <c r="AG53" s="258"/>
      <c r="AH53" s="259"/>
      <c r="AI53" s="259"/>
      <c r="AJ53" s="259"/>
      <c r="AK53" s="1737"/>
      <c r="AN53" s="254"/>
      <c r="AO53" s="254"/>
      <c r="AP53" s="254"/>
      <c r="AQ53" s="254"/>
      <c r="AU53" s="2"/>
      <c r="AV53" s="2"/>
      <c r="AW53" s="2"/>
      <c r="AX53" s="2"/>
      <c r="AY53" s="2"/>
      <c r="AZ53" s="2"/>
      <c r="BA53" s="2"/>
      <c r="BB53" s="2"/>
      <c r="BC53" s="2"/>
      <c r="BD53" s="2"/>
      <c r="BE53" s="2"/>
      <c r="BF53" s="2"/>
    </row>
    <row r="54" spans="1:58" s="1" customFormat="1" ht="20.7" hidden="1" customHeight="1">
      <c r="A54" s="112" t="s">
        <v>73</v>
      </c>
      <c r="B54" s="1889" t="s">
        <v>74</v>
      </c>
      <c r="C54" s="1895" t="s">
        <v>75</v>
      </c>
      <c r="D54" s="1910" t="s">
        <v>56</v>
      </c>
      <c r="E54" s="1956">
        <f>'Seg Diario'!BF16</f>
        <v>1</v>
      </c>
      <c r="F54" s="1813">
        <f>'Seg Diario'!PD16</f>
        <v>0</v>
      </c>
      <c r="G54" s="66" t="s">
        <v>57</v>
      </c>
      <c r="H54" s="370">
        <f>VLOOKUP($A54,'Seg Diario'!$B$12:$HJ$76,64,FALSE)</f>
        <v>1</v>
      </c>
      <c r="I54" s="370">
        <f>VLOOKUP($A54,'Seg Diario'!$B$12:$HJ$76,79,FALSE)</f>
        <v>1</v>
      </c>
      <c r="J54" s="370">
        <f>VLOOKUP($A54,'Seg Diario'!$B$12:$HJ$76,94,FALSE)</f>
        <v>1</v>
      </c>
      <c r="K54" s="370">
        <f>VLOOKUP($A54,'Seg Diario'!$B$12:$HJ$76,109,FALSE)</f>
        <v>1</v>
      </c>
      <c r="L54" s="370">
        <f>VLOOKUP($A54,'Seg Diario'!$B$12:$HJ$76,124,FALSE)</f>
        <v>1</v>
      </c>
      <c r="M54" s="370">
        <f>VLOOKUP($A54,'Seg Diario'!$B$12:$HJ$76,139,FALSE)</f>
        <v>1</v>
      </c>
      <c r="N54" s="370">
        <f>VLOOKUP($A54,'Seg Diario'!$B$12:$HJ$76,184,FALSE)</f>
        <v>1</v>
      </c>
      <c r="O54" s="370">
        <f>VLOOKUP($A54,'Seg Diario'!$B$12:$HJ$76,169,FALSE)</f>
        <v>1</v>
      </c>
      <c r="P54" s="370">
        <f>VLOOKUP($A54,'Seg Diario'!$B$12:$HJ$76,204,FALSE)</f>
        <v>1</v>
      </c>
      <c r="Q54" s="114"/>
      <c r="R54" s="1799"/>
      <c r="S54" s="1800"/>
      <c r="T54" s="1800"/>
      <c r="U54" s="1801"/>
      <c r="V54" s="1713"/>
      <c r="W54" s="1714"/>
      <c r="X54" s="1714"/>
      <c r="Y54" s="1715"/>
      <c r="Z54" s="1773"/>
      <c r="AA54" s="82"/>
      <c r="AB54" s="1758"/>
      <c r="AC54" s="1746"/>
      <c r="AN54" s="254"/>
      <c r="AO54" s="254"/>
      <c r="AP54" s="254"/>
      <c r="AQ54" s="254"/>
      <c r="AU54" s="2"/>
      <c r="AV54" s="2"/>
      <c r="AW54" s="2"/>
      <c r="AX54" s="2"/>
      <c r="AY54" s="2"/>
      <c r="AZ54" s="2"/>
      <c r="BA54" s="2"/>
      <c r="BB54" s="2"/>
      <c r="BC54" s="2"/>
      <c r="BD54" s="2"/>
      <c r="BE54" s="2"/>
      <c r="BF54" s="2"/>
    </row>
    <row r="55" spans="1:58" s="1" customFormat="1" ht="20.7" hidden="1" customHeight="1">
      <c r="A55" s="112" t="s">
        <v>73</v>
      </c>
      <c r="B55" s="1890"/>
      <c r="C55" s="1896"/>
      <c r="D55" s="1911"/>
      <c r="E55" s="1957"/>
      <c r="F55" s="1814"/>
      <c r="G55" s="85" t="s">
        <v>59</v>
      </c>
      <c r="H55" s="10">
        <f>VLOOKUP($A54,'Seg Diario'!$B$12:$HJ$76,67,FALSE)</f>
        <v>1</v>
      </c>
      <c r="I55" s="11">
        <f>VLOOKUP($A55,'Seg Diario'!$B$12:$HJ$76,82,FALSE)</f>
        <v>1</v>
      </c>
      <c r="J55" s="11">
        <f>VLOOKUP($A55,'Seg Diario'!$B$12:$HJ$76,97,FALSE)</f>
        <v>1</v>
      </c>
      <c r="K55" s="11">
        <f>VLOOKUP($A55,'Seg Diario'!$B$12:$HJ$76,112,FALSE)</f>
        <v>1</v>
      </c>
      <c r="L55" s="11">
        <f>VLOOKUP($A55,'Seg Diario'!$B$12:$HJ$76,127,FALSE)</f>
        <v>1</v>
      </c>
      <c r="M55" s="11">
        <f>VLOOKUP($A55,'Seg Diario'!$B$12:$HJ$76,142,FALSE)</f>
        <v>1</v>
      </c>
      <c r="N55" s="11">
        <f>VLOOKUP($A55,'Seg Diario'!$B$12:$HJ$76,187,FALSE)</f>
        <v>1</v>
      </c>
      <c r="O55" s="11">
        <f>VLOOKUP($A55,'Seg Diario'!$B$12:$HJ$76,172,FALSE)</f>
        <v>1</v>
      </c>
      <c r="P55" s="11">
        <f>VLOOKUP($A55,'Seg Diario'!$B$12:$HJ$76,207,FALSE)</f>
        <v>1</v>
      </c>
      <c r="Q55" s="107"/>
      <c r="R55" s="1802"/>
      <c r="S55" s="1803"/>
      <c r="T55" s="1803"/>
      <c r="U55" s="1804"/>
      <c r="V55" s="1716"/>
      <c r="W55" s="1717"/>
      <c r="X55" s="1717"/>
      <c r="Y55" s="1717"/>
      <c r="Z55" s="1774"/>
      <c r="AA55" s="82"/>
      <c r="AB55" s="1759"/>
      <c r="AC55" s="1747"/>
      <c r="AN55" s="254"/>
      <c r="AO55" s="254"/>
      <c r="AP55" s="254"/>
      <c r="AQ55" s="254"/>
      <c r="AU55" s="2"/>
      <c r="AV55" s="2"/>
      <c r="AW55" s="2"/>
      <c r="AX55" s="2"/>
      <c r="AY55" s="2"/>
      <c r="AZ55" s="2"/>
      <c r="BA55" s="2"/>
      <c r="BB55" s="2"/>
      <c r="BC55" s="2"/>
      <c r="BD55" s="2"/>
      <c r="BE55" s="2"/>
      <c r="BF55" s="2"/>
    </row>
    <row r="56" spans="1:58" s="1" customFormat="1" ht="20.7" hidden="1" customHeight="1">
      <c r="A56" s="112" t="s">
        <v>73</v>
      </c>
      <c r="B56" s="1890"/>
      <c r="C56" s="1896"/>
      <c r="D56" s="1911"/>
      <c r="E56" s="1957"/>
      <c r="F56" s="1814"/>
      <c r="G56" s="85" t="s">
        <v>60</v>
      </c>
      <c r="H56" s="10">
        <f>VLOOKUP($A54,'Seg Diario'!$B$12:$HJ$76,70,FALSE)</f>
        <v>1</v>
      </c>
      <c r="I56" s="11">
        <f>VLOOKUP($A56,'Seg Diario'!$B$12:$HJ$76,85,FALSE)</f>
        <v>1</v>
      </c>
      <c r="J56" s="11">
        <f>VLOOKUP($A56,'Seg Diario'!$B$12:$HJ$76,100,FALSE)</f>
        <v>1</v>
      </c>
      <c r="K56" s="11">
        <f>VLOOKUP($A56,'Seg Diario'!$B$12:$HJ$76,115,FALSE)</f>
        <v>1</v>
      </c>
      <c r="L56" s="11">
        <f>VLOOKUP($A56,'Seg Diario'!$B$12:$HJ$76,130,FALSE)</f>
        <v>1</v>
      </c>
      <c r="M56" s="11">
        <f>VLOOKUP($A56,'Seg Diario'!$B$12:$HJ$76,145,FALSE)</f>
        <v>1</v>
      </c>
      <c r="N56" s="11">
        <f>VLOOKUP($A56,'Seg Diario'!$B$12:$HJ$76,190,FALSE)</f>
        <v>1</v>
      </c>
      <c r="O56" s="11">
        <f>VLOOKUP($A56,'Seg Diario'!$B$12:$HJ$76,175,FALSE)</f>
        <v>1</v>
      </c>
      <c r="P56" s="11">
        <f>VLOOKUP($A56,'Seg Diario'!$B$12:$HJ$76,210,FALSE)</f>
        <v>1</v>
      </c>
      <c r="Q56" s="107"/>
      <c r="R56" s="1802"/>
      <c r="S56" s="1803"/>
      <c r="T56" s="1803"/>
      <c r="U56" s="1804"/>
      <c r="V56" s="1716"/>
      <c r="W56" s="1717"/>
      <c r="X56" s="1717"/>
      <c r="Y56" s="1717"/>
      <c r="Z56" s="1774"/>
      <c r="AA56" s="82"/>
      <c r="AB56" s="1759"/>
      <c r="AC56" s="1747"/>
      <c r="AN56" s="254"/>
      <c r="AO56" s="254"/>
      <c r="AP56" s="254"/>
      <c r="AQ56" s="254"/>
      <c r="AU56" s="2"/>
      <c r="AV56" s="2"/>
      <c r="AW56" s="2"/>
      <c r="AX56" s="2"/>
      <c r="AY56" s="2"/>
      <c r="AZ56" s="2"/>
      <c r="BA56" s="2"/>
      <c r="BB56" s="2"/>
      <c r="BC56" s="2"/>
      <c r="BD56" s="2"/>
      <c r="BE56" s="2"/>
      <c r="BF56" s="2"/>
    </row>
    <row r="57" spans="1:58" s="1" customFormat="1" ht="20.7" hidden="1" customHeight="1" thickBot="1">
      <c r="A57" s="112" t="s">
        <v>73</v>
      </c>
      <c r="B57" s="1891"/>
      <c r="C57" s="1897"/>
      <c r="D57" s="1912"/>
      <c r="E57" s="1958"/>
      <c r="F57" s="1815"/>
      <c r="G57" s="67" t="s">
        <v>61</v>
      </c>
      <c r="H57" s="13">
        <f>VLOOKUP($A54,'Seg Diario'!$B$12:$HJ$76,73,FALSE)</f>
        <v>1</v>
      </c>
      <c r="I57" s="79">
        <f>VLOOKUP($A57,'Seg Diario'!$B$12:$HJ$76,88,FALSE)</f>
        <v>1</v>
      </c>
      <c r="J57" s="79">
        <f>VLOOKUP($A57,'Seg Diario'!$B$12:$HJ$76,103,FALSE)</f>
        <v>1</v>
      </c>
      <c r="K57" s="79">
        <f>VLOOKUP($A57,'Seg Diario'!$B$12:$HJ$76,118,FALSE)</f>
        <v>1</v>
      </c>
      <c r="L57" s="79">
        <f>VLOOKUP($A57,'Seg Diario'!$B$12:$HJ$76,133,FALSE)</f>
        <v>1</v>
      </c>
      <c r="M57" s="79">
        <f>VLOOKUP($A57,'Seg Diario'!$B$12:$HJ$76,148,FALSE)</f>
        <v>1</v>
      </c>
      <c r="N57" s="79">
        <f>VLOOKUP($A57,'Seg Diario'!$B$12:$HJ$76,193,FALSE)</f>
        <v>1</v>
      </c>
      <c r="O57" s="79">
        <f>VLOOKUP($A57,'Seg Diario'!$B$12:$HJ$76,178,FALSE)</f>
        <v>1</v>
      </c>
      <c r="P57" s="79">
        <f>VLOOKUP($A57,'Seg Diario'!$B$12:$HJ$76,213,FALSE)</f>
        <v>1</v>
      </c>
      <c r="Q57" s="115"/>
      <c r="R57" s="1805"/>
      <c r="S57" s="1806"/>
      <c r="T57" s="1806"/>
      <c r="U57" s="1807"/>
      <c r="V57" s="1718"/>
      <c r="W57" s="1719"/>
      <c r="X57" s="1719"/>
      <c r="Y57" s="1719"/>
      <c r="Z57" s="1775"/>
      <c r="AA57" s="82"/>
      <c r="AB57" s="1760"/>
      <c r="AC57" s="1748"/>
      <c r="AN57" s="254"/>
      <c r="AO57" s="254"/>
      <c r="AP57" s="254"/>
      <c r="AQ57" s="254"/>
      <c r="AU57" s="2"/>
      <c r="AV57" s="2"/>
      <c r="AW57" s="2"/>
      <c r="AX57" s="2"/>
      <c r="AY57" s="2"/>
      <c r="AZ57" s="2"/>
      <c r="BA57" s="2"/>
      <c r="BB57" s="2"/>
      <c r="BC57" s="2"/>
      <c r="BD57" s="2"/>
      <c r="BE57" s="2"/>
      <c r="BF57" s="2"/>
    </row>
    <row r="58" spans="1:58" s="1" customFormat="1" ht="20.7" hidden="1" customHeight="1">
      <c r="A58" s="112" t="s">
        <v>76</v>
      </c>
      <c r="B58" s="1889" t="s">
        <v>77</v>
      </c>
      <c r="C58" s="1895" t="s">
        <v>78</v>
      </c>
      <c r="D58" s="1910" t="s">
        <v>56</v>
      </c>
      <c r="E58" s="1813">
        <f>'Seg Diario'!BF17</f>
        <v>1</v>
      </c>
      <c r="F58" s="1813">
        <f>'Seg Diario'!PD17</f>
        <v>0</v>
      </c>
      <c r="G58" s="66" t="s">
        <v>57</v>
      </c>
      <c r="H58" s="370">
        <f>VLOOKUP($A58,'Seg Diario'!$B$12:$HJ$76,64,FALSE)</f>
        <v>1</v>
      </c>
      <c r="I58" s="370">
        <f>VLOOKUP($A58,'Seg Diario'!$B$12:$HJ$76,79,FALSE)</f>
        <v>1</v>
      </c>
      <c r="J58" s="370">
        <f>VLOOKUP($A58,'Seg Diario'!$B$12:$HJ$76,94,FALSE)</f>
        <v>1</v>
      </c>
      <c r="K58" s="370">
        <f>VLOOKUP($A58,'Seg Diario'!$B$12:$HJ$76,109,FALSE)</f>
        <v>1</v>
      </c>
      <c r="L58" s="370">
        <f>VLOOKUP($A58,'Seg Diario'!$B$12:$HJ$76,124,FALSE)</f>
        <v>1</v>
      </c>
      <c r="M58" s="370">
        <f>VLOOKUP($A58,'Seg Diario'!$B$12:$HJ$76,139,FALSE)</f>
        <v>1</v>
      </c>
      <c r="N58" s="370">
        <f>VLOOKUP($A58,'Seg Diario'!$B$12:$HJ$76,184,FALSE)</f>
        <v>1</v>
      </c>
      <c r="O58" s="370">
        <f>VLOOKUP($A58,'Seg Diario'!$B$12:$HJ$76,169,FALSE)</f>
        <v>1</v>
      </c>
      <c r="P58" s="370">
        <f>VLOOKUP($A58,'Seg Diario'!$B$12:$HJ$76,204,FALSE)</f>
        <v>1</v>
      </c>
      <c r="Q58" s="114"/>
      <c r="R58" s="1799"/>
      <c r="S58" s="1800"/>
      <c r="T58" s="1800"/>
      <c r="U58" s="1801"/>
      <c r="V58" s="1713"/>
      <c r="W58" s="1714"/>
      <c r="X58" s="1714"/>
      <c r="Y58" s="1715"/>
      <c r="Z58" s="1773"/>
      <c r="AA58" s="1767"/>
      <c r="AB58" s="1758"/>
      <c r="AC58" s="1746"/>
      <c r="AN58" s="254"/>
      <c r="AO58" s="254"/>
      <c r="AP58" s="254"/>
      <c r="AQ58" s="254"/>
      <c r="AU58" s="2"/>
      <c r="AV58" s="2"/>
      <c r="AW58" s="2"/>
      <c r="AX58" s="2"/>
      <c r="AY58" s="2"/>
      <c r="AZ58" s="2"/>
      <c r="BA58" s="2"/>
      <c r="BB58" s="2"/>
      <c r="BC58" s="2"/>
      <c r="BD58" s="2"/>
      <c r="BE58" s="2"/>
      <c r="BF58" s="2"/>
    </row>
    <row r="59" spans="1:58" s="1" customFormat="1" ht="20.7" hidden="1" customHeight="1">
      <c r="A59" s="112" t="s">
        <v>76</v>
      </c>
      <c r="B59" s="1890"/>
      <c r="C59" s="1896"/>
      <c r="D59" s="1911"/>
      <c r="E59" s="1814"/>
      <c r="F59" s="1814"/>
      <c r="G59" s="85" t="s">
        <v>59</v>
      </c>
      <c r="H59" s="10">
        <f>VLOOKUP($A58,'Seg Diario'!$B$12:$HJ$76,67,FALSE)</f>
        <v>1</v>
      </c>
      <c r="I59" s="11">
        <f>VLOOKUP($A59,'Seg Diario'!$B$12:$HJ$76,82,FALSE)</f>
        <v>1</v>
      </c>
      <c r="J59" s="11">
        <f>VLOOKUP($A59,'Seg Diario'!$B$12:$HJ$76,97,FALSE)</f>
        <v>1</v>
      </c>
      <c r="K59" s="11">
        <f>VLOOKUP($A59,'Seg Diario'!$B$12:$HJ$76,112,FALSE)</f>
        <v>1</v>
      </c>
      <c r="L59" s="11">
        <f>VLOOKUP($A59,'Seg Diario'!$B$12:$HJ$76,127,FALSE)</f>
        <v>1</v>
      </c>
      <c r="M59" s="11">
        <f>VLOOKUP($A59,'Seg Diario'!$B$12:$HJ$76,142,FALSE)</f>
        <v>1</v>
      </c>
      <c r="N59" s="11">
        <f>VLOOKUP($A59,'Seg Diario'!$B$12:$HJ$76,187,FALSE)</f>
        <v>1</v>
      </c>
      <c r="O59" s="11">
        <f>VLOOKUP($A59,'Seg Diario'!$B$12:$HJ$76,172,FALSE)</f>
        <v>1</v>
      </c>
      <c r="P59" s="11">
        <f>VLOOKUP($A59,'Seg Diario'!$B$12:$HJ$76,207,FALSE)</f>
        <v>1</v>
      </c>
      <c r="Q59" s="107"/>
      <c r="R59" s="1802"/>
      <c r="S59" s="1803"/>
      <c r="T59" s="1803"/>
      <c r="U59" s="1804"/>
      <c r="V59" s="1716"/>
      <c r="W59" s="1717"/>
      <c r="X59" s="1717"/>
      <c r="Y59" s="1717"/>
      <c r="Z59" s="1774"/>
      <c r="AA59" s="1768"/>
      <c r="AB59" s="1759"/>
      <c r="AC59" s="1747"/>
      <c r="AN59" s="254"/>
      <c r="AO59" s="254"/>
      <c r="AP59" s="254"/>
      <c r="AQ59" s="254"/>
      <c r="AU59" s="2"/>
      <c r="AV59" s="2"/>
      <c r="AW59" s="2"/>
      <c r="AX59" s="2"/>
      <c r="AY59" s="2"/>
      <c r="AZ59" s="2"/>
      <c r="BA59" s="2"/>
      <c r="BB59" s="2"/>
      <c r="BC59" s="2"/>
      <c r="BD59" s="2"/>
      <c r="BE59" s="2"/>
      <c r="BF59" s="2"/>
    </row>
    <row r="60" spans="1:58" s="1" customFormat="1" ht="20.7" hidden="1" customHeight="1">
      <c r="A60" s="112" t="s">
        <v>76</v>
      </c>
      <c r="B60" s="1890"/>
      <c r="C60" s="1896"/>
      <c r="D60" s="1911"/>
      <c r="E60" s="1814"/>
      <c r="F60" s="1814"/>
      <c r="G60" s="85" t="s">
        <v>60</v>
      </c>
      <c r="H60" s="10">
        <f>VLOOKUP($A58,'Seg Diario'!$B$12:$HJ$76,70,FALSE)</f>
        <v>1</v>
      </c>
      <c r="I60" s="11">
        <f>VLOOKUP($A60,'Seg Diario'!$B$12:$HJ$76,85,FALSE)</f>
        <v>1</v>
      </c>
      <c r="J60" s="11">
        <f>VLOOKUP($A60,'Seg Diario'!$B$12:$HJ$76,100,FALSE)</f>
        <v>1</v>
      </c>
      <c r="K60" s="11">
        <f>VLOOKUP($A60,'Seg Diario'!$B$12:$HJ$76,115,FALSE)</f>
        <v>1</v>
      </c>
      <c r="L60" s="11">
        <f>VLOOKUP($A60,'Seg Diario'!$B$12:$HJ$76,130,FALSE)</f>
        <v>1</v>
      </c>
      <c r="M60" s="11">
        <f>VLOOKUP($A60,'Seg Diario'!$B$12:$HJ$76,145,FALSE)</f>
        <v>1</v>
      </c>
      <c r="N60" s="11">
        <f>VLOOKUP($A60,'Seg Diario'!$B$12:$HJ$76,190,FALSE)</f>
        <v>1</v>
      </c>
      <c r="O60" s="11">
        <f>VLOOKUP($A60,'Seg Diario'!$B$12:$HJ$76,175,FALSE)</f>
        <v>1</v>
      </c>
      <c r="P60" s="11">
        <f>VLOOKUP($A60,'Seg Diario'!$B$12:$HJ$76,210,FALSE)</f>
        <v>1</v>
      </c>
      <c r="Q60" s="107"/>
      <c r="R60" s="1802"/>
      <c r="S60" s="1803"/>
      <c r="T60" s="1803"/>
      <c r="U60" s="1804"/>
      <c r="V60" s="1716"/>
      <c r="W60" s="1717"/>
      <c r="X60" s="1717"/>
      <c r="Y60" s="1717"/>
      <c r="Z60" s="1774"/>
      <c r="AA60" s="1768"/>
      <c r="AB60" s="1759"/>
      <c r="AC60" s="1747"/>
      <c r="AN60" s="254"/>
      <c r="AO60" s="254"/>
      <c r="AP60" s="254"/>
      <c r="AQ60" s="254"/>
      <c r="AU60" s="2"/>
      <c r="AV60" s="2"/>
      <c r="AW60" s="2"/>
      <c r="AX60" s="2"/>
      <c r="AY60" s="2"/>
      <c r="AZ60" s="2"/>
      <c r="BA60" s="2"/>
      <c r="BB60" s="2"/>
      <c r="BC60" s="2"/>
      <c r="BD60" s="2"/>
      <c r="BE60" s="2"/>
      <c r="BF60" s="2"/>
    </row>
    <row r="61" spans="1:58" s="1" customFormat="1" ht="20.7" hidden="1" customHeight="1" thickBot="1">
      <c r="A61" s="112" t="s">
        <v>76</v>
      </c>
      <c r="B61" s="1891"/>
      <c r="C61" s="1897"/>
      <c r="D61" s="1912"/>
      <c r="E61" s="1815"/>
      <c r="F61" s="1815"/>
      <c r="G61" s="67" t="s">
        <v>61</v>
      </c>
      <c r="H61" s="13">
        <f>VLOOKUP($A58,'Seg Diario'!$B$12:$HJ$76,73,FALSE)</f>
        <v>1</v>
      </c>
      <c r="I61" s="79">
        <f>VLOOKUP($A61,'Seg Diario'!$B$12:$HJ$76,88,FALSE)</f>
        <v>1</v>
      </c>
      <c r="J61" s="79">
        <f>VLOOKUP($A61,'Seg Diario'!$B$12:$HJ$76,103,FALSE)</f>
        <v>1</v>
      </c>
      <c r="K61" s="79">
        <f>VLOOKUP($A61,'Seg Diario'!$B$12:$HJ$76,118,FALSE)</f>
        <v>1</v>
      </c>
      <c r="L61" s="79">
        <f>VLOOKUP($A61,'Seg Diario'!$B$12:$HJ$76,133,FALSE)</f>
        <v>1</v>
      </c>
      <c r="M61" s="79">
        <f>VLOOKUP($A61,'Seg Diario'!$B$12:$HJ$76,148,FALSE)</f>
        <v>1</v>
      </c>
      <c r="N61" s="79">
        <f>VLOOKUP($A61,'Seg Diario'!$B$12:$HJ$76,193,FALSE)</f>
        <v>1</v>
      </c>
      <c r="O61" s="79">
        <f>VLOOKUP($A61,'Seg Diario'!$B$12:$HJ$76,178,FALSE)</f>
        <v>1</v>
      </c>
      <c r="P61" s="79">
        <f>VLOOKUP($A61,'Seg Diario'!$B$12:$HJ$76,213,FALSE)</f>
        <v>1</v>
      </c>
      <c r="Q61" s="115"/>
      <c r="R61" s="1805"/>
      <c r="S61" s="1806"/>
      <c r="T61" s="1806"/>
      <c r="U61" s="1807"/>
      <c r="V61" s="1718"/>
      <c r="W61" s="1719"/>
      <c r="X61" s="1719"/>
      <c r="Y61" s="1719"/>
      <c r="Z61" s="1775"/>
      <c r="AA61" s="1769"/>
      <c r="AB61" s="1760"/>
      <c r="AC61" s="1748"/>
      <c r="AN61" s="254"/>
      <c r="AO61" s="254"/>
      <c r="AP61" s="254"/>
      <c r="AQ61" s="254"/>
      <c r="AU61" s="2"/>
      <c r="AV61" s="2"/>
      <c r="AW61" s="2"/>
      <c r="AX61" s="2"/>
      <c r="AY61" s="2"/>
      <c r="AZ61" s="2"/>
      <c r="BA61" s="2"/>
      <c r="BB61" s="2"/>
      <c r="BC61" s="2"/>
      <c r="BD61" s="2"/>
      <c r="BE61" s="2"/>
      <c r="BF61" s="2"/>
    </row>
    <row r="62" spans="1:58" s="1" customFormat="1" ht="20.7" hidden="1" customHeight="1">
      <c r="A62" s="112" t="s">
        <v>79</v>
      </c>
      <c r="B62" s="1898" t="s">
        <v>80</v>
      </c>
      <c r="C62" s="1895" t="s">
        <v>75</v>
      </c>
      <c r="D62" s="1910" t="s">
        <v>56</v>
      </c>
      <c r="E62" s="1813">
        <f>'Seg Diario'!BF18</f>
        <v>1</v>
      </c>
      <c r="F62" s="1813">
        <f>'Seg Diario'!PD18</f>
        <v>0</v>
      </c>
      <c r="G62" s="66" t="s">
        <v>57</v>
      </c>
      <c r="H62" s="370">
        <f>VLOOKUP($A62,'Seg Diario'!$B$12:$HJ$76,64,FALSE)</f>
        <v>1</v>
      </c>
      <c r="I62" s="370">
        <f>VLOOKUP($A62,'Seg Diario'!$B$12:$HJ$76,79,FALSE)</f>
        <v>1</v>
      </c>
      <c r="J62" s="370">
        <f>VLOOKUP($A62,'Seg Diario'!$B$12:$HJ$76,94,FALSE)</f>
        <v>1</v>
      </c>
      <c r="K62" s="370">
        <f>VLOOKUP($A62,'Seg Diario'!$B$12:$HJ$76,109,FALSE)</f>
        <v>1</v>
      </c>
      <c r="L62" s="370">
        <f>VLOOKUP($A62,'Seg Diario'!$B$12:$HJ$76,124,FALSE)</f>
        <v>1</v>
      </c>
      <c r="M62" s="370">
        <f>VLOOKUP($A62,'Seg Diario'!$B$12:$HJ$76,139,FALSE)</f>
        <v>1</v>
      </c>
      <c r="N62" s="370">
        <f>VLOOKUP($A62,'Seg Diario'!$B$12:$HJ$76,184,FALSE)</f>
        <v>1</v>
      </c>
      <c r="O62" s="370">
        <f>VLOOKUP($A62,'Seg Diario'!$B$12:$HJ$76,169,FALSE)</f>
        <v>1</v>
      </c>
      <c r="P62" s="370">
        <f>VLOOKUP($A62,'Seg Diario'!$B$12:$HJ$76,204,FALSE)</f>
        <v>1</v>
      </c>
      <c r="Q62" s="114"/>
      <c r="R62" s="1799"/>
      <c r="S62" s="1800"/>
      <c r="T62" s="1800"/>
      <c r="U62" s="1801"/>
      <c r="V62" s="1713"/>
      <c r="W62" s="1714"/>
      <c r="X62" s="1714"/>
      <c r="Y62" s="1715"/>
      <c r="Z62" s="1773"/>
      <c r="AA62" s="1767"/>
      <c r="AB62" s="1758"/>
      <c r="AC62" s="1746"/>
      <c r="AN62" s="254"/>
      <c r="AO62" s="254"/>
      <c r="AP62" s="254"/>
      <c r="AQ62" s="254"/>
      <c r="AU62" s="2"/>
      <c r="AV62" s="2"/>
      <c r="AW62" s="2"/>
      <c r="AX62" s="2"/>
      <c r="AY62" s="2"/>
      <c r="AZ62" s="2"/>
      <c r="BA62" s="2"/>
      <c r="BB62" s="2"/>
      <c r="BC62" s="2"/>
      <c r="BD62" s="2"/>
      <c r="BE62" s="2"/>
      <c r="BF62" s="2"/>
    </row>
    <row r="63" spans="1:58" s="1" customFormat="1" ht="20.7" hidden="1" customHeight="1">
      <c r="A63" s="112" t="s">
        <v>79</v>
      </c>
      <c r="B63" s="1899"/>
      <c r="C63" s="1896"/>
      <c r="D63" s="1911"/>
      <c r="E63" s="1814"/>
      <c r="F63" s="1814"/>
      <c r="G63" s="85" t="s">
        <v>59</v>
      </c>
      <c r="H63" s="10">
        <f>VLOOKUP($A62,'Seg Diario'!$B$12:$HJ$76,67,FALSE)</f>
        <v>1</v>
      </c>
      <c r="I63" s="11">
        <f>VLOOKUP($A63,'Seg Diario'!$B$12:$HJ$76,82,FALSE)</f>
        <v>1</v>
      </c>
      <c r="J63" s="11">
        <f>VLOOKUP($A63,'Seg Diario'!$B$12:$HJ$76,97,FALSE)</f>
        <v>1</v>
      </c>
      <c r="K63" s="11">
        <f>VLOOKUP($A63,'Seg Diario'!$B$12:$HJ$76,112,FALSE)</f>
        <v>1</v>
      </c>
      <c r="L63" s="11">
        <f>VLOOKUP($A63,'Seg Diario'!$B$12:$HJ$76,127,FALSE)</f>
        <v>1</v>
      </c>
      <c r="M63" s="11">
        <f>VLOOKUP($A63,'Seg Diario'!$B$12:$HJ$76,142,FALSE)</f>
        <v>1</v>
      </c>
      <c r="N63" s="11">
        <f>VLOOKUP($A63,'Seg Diario'!$B$12:$HJ$76,187,FALSE)</f>
        <v>1</v>
      </c>
      <c r="O63" s="11">
        <f>VLOOKUP($A63,'Seg Diario'!$B$12:$HJ$76,172,FALSE)</f>
        <v>1</v>
      </c>
      <c r="P63" s="11">
        <f>VLOOKUP($A63,'Seg Diario'!$B$12:$HJ$76,207,FALSE)</f>
        <v>1</v>
      </c>
      <c r="Q63" s="107"/>
      <c r="R63" s="1802"/>
      <c r="S63" s="1803"/>
      <c r="T63" s="1803"/>
      <c r="U63" s="1804"/>
      <c r="V63" s="1716"/>
      <c r="W63" s="1717"/>
      <c r="X63" s="1717"/>
      <c r="Y63" s="1717"/>
      <c r="Z63" s="1774"/>
      <c r="AA63" s="1768"/>
      <c r="AB63" s="1759"/>
      <c r="AC63" s="1747"/>
      <c r="AN63" s="254"/>
      <c r="AO63" s="254"/>
      <c r="AP63" s="254"/>
      <c r="AQ63" s="254"/>
      <c r="AU63" s="2"/>
      <c r="AV63" s="2"/>
      <c r="AW63" s="2"/>
      <c r="AX63" s="2"/>
      <c r="AY63" s="2"/>
      <c r="AZ63" s="2"/>
      <c r="BA63" s="2"/>
      <c r="BB63" s="2"/>
      <c r="BC63" s="2"/>
      <c r="BD63" s="2"/>
      <c r="BE63" s="2"/>
      <c r="BF63" s="2"/>
    </row>
    <row r="64" spans="1:58" s="1" customFormat="1" ht="20.7" hidden="1" customHeight="1">
      <c r="A64" s="112" t="s">
        <v>79</v>
      </c>
      <c r="B64" s="1899"/>
      <c r="C64" s="1896"/>
      <c r="D64" s="1911"/>
      <c r="E64" s="1814"/>
      <c r="F64" s="1814"/>
      <c r="G64" s="85" t="s">
        <v>60</v>
      </c>
      <c r="H64" s="10">
        <f>VLOOKUP($A62,'Seg Diario'!$B$12:$HJ$76,70,FALSE)</f>
        <v>1</v>
      </c>
      <c r="I64" s="11">
        <f>VLOOKUP($A64,'Seg Diario'!$B$12:$HJ$76,85,FALSE)</f>
        <v>1</v>
      </c>
      <c r="J64" s="11">
        <f>VLOOKUP($A64,'Seg Diario'!$B$12:$HJ$76,100,FALSE)</f>
        <v>1</v>
      </c>
      <c r="K64" s="11">
        <f>VLOOKUP($A64,'Seg Diario'!$B$12:$HJ$76,115,FALSE)</f>
        <v>1</v>
      </c>
      <c r="L64" s="11">
        <f>VLOOKUP($A64,'Seg Diario'!$B$12:$HJ$76,130,FALSE)</f>
        <v>1</v>
      </c>
      <c r="M64" s="11">
        <f>VLOOKUP($A64,'Seg Diario'!$B$12:$HJ$76,145,FALSE)</f>
        <v>1</v>
      </c>
      <c r="N64" s="11">
        <f>VLOOKUP($A64,'Seg Diario'!$B$12:$HJ$76,190,FALSE)</f>
        <v>1</v>
      </c>
      <c r="O64" s="11">
        <f>VLOOKUP($A64,'Seg Diario'!$B$12:$HJ$76,175,FALSE)</f>
        <v>1</v>
      </c>
      <c r="P64" s="11">
        <f>VLOOKUP($A64,'Seg Diario'!$B$12:$HJ$76,210,FALSE)</f>
        <v>1</v>
      </c>
      <c r="Q64" s="107"/>
      <c r="R64" s="1802"/>
      <c r="S64" s="1803"/>
      <c r="T64" s="1803"/>
      <c r="U64" s="1804"/>
      <c r="V64" s="1716"/>
      <c r="W64" s="1717"/>
      <c r="X64" s="1717"/>
      <c r="Y64" s="1717"/>
      <c r="Z64" s="1774"/>
      <c r="AA64" s="1768"/>
      <c r="AB64" s="1759"/>
      <c r="AC64" s="1747"/>
      <c r="AN64" s="254"/>
      <c r="AO64" s="254"/>
      <c r="AP64" s="254"/>
      <c r="AQ64" s="254"/>
      <c r="AU64" s="2"/>
      <c r="AV64" s="2"/>
      <c r="AW64" s="2"/>
      <c r="AX64" s="2"/>
      <c r="AY64" s="2"/>
      <c r="AZ64" s="2"/>
      <c r="BA64" s="2"/>
      <c r="BB64" s="2"/>
      <c r="BC64" s="2"/>
      <c r="BD64" s="2"/>
      <c r="BE64" s="2"/>
      <c r="BF64" s="2"/>
    </row>
    <row r="65" spans="1:58" s="1" customFormat="1" ht="20.7" hidden="1" customHeight="1" thickBot="1">
      <c r="A65" s="112" t="s">
        <v>79</v>
      </c>
      <c r="B65" s="1900"/>
      <c r="C65" s="1897"/>
      <c r="D65" s="1912"/>
      <c r="E65" s="1815"/>
      <c r="F65" s="1815"/>
      <c r="G65" s="67" t="s">
        <v>61</v>
      </c>
      <c r="H65" s="13">
        <f>VLOOKUP($A62,'Seg Diario'!$B$12:$HJ$76,73,FALSE)</f>
        <v>1</v>
      </c>
      <c r="I65" s="79">
        <f>VLOOKUP($A65,'Seg Diario'!$B$12:$HJ$76,88,FALSE)</f>
        <v>1</v>
      </c>
      <c r="J65" s="79">
        <f>VLOOKUP($A65,'Seg Diario'!$B$12:$HJ$76,103,FALSE)</f>
        <v>1</v>
      </c>
      <c r="K65" s="79">
        <f>VLOOKUP($A65,'Seg Diario'!$B$12:$HJ$76,118,FALSE)</f>
        <v>1</v>
      </c>
      <c r="L65" s="79">
        <f>VLOOKUP($A65,'Seg Diario'!$B$12:$HJ$76,133,FALSE)</f>
        <v>1</v>
      </c>
      <c r="M65" s="79">
        <f>VLOOKUP($A65,'Seg Diario'!$B$12:$HJ$76,148,FALSE)</f>
        <v>1</v>
      </c>
      <c r="N65" s="79">
        <f>VLOOKUP($A65,'Seg Diario'!$B$12:$HJ$76,193,FALSE)</f>
        <v>1</v>
      </c>
      <c r="O65" s="79">
        <f>VLOOKUP($A65,'Seg Diario'!$B$12:$HJ$76,178,FALSE)</f>
        <v>1</v>
      </c>
      <c r="P65" s="79">
        <f>VLOOKUP($A65,'Seg Diario'!$B$12:$HJ$76,213,FALSE)</f>
        <v>1</v>
      </c>
      <c r="Q65" s="115"/>
      <c r="R65" s="1805"/>
      <c r="S65" s="1806"/>
      <c r="T65" s="1806"/>
      <c r="U65" s="1807"/>
      <c r="V65" s="1718"/>
      <c r="W65" s="1719"/>
      <c r="X65" s="1719"/>
      <c r="Y65" s="1719"/>
      <c r="Z65" s="1775"/>
      <c r="AA65" s="1769"/>
      <c r="AB65" s="1760"/>
      <c r="AC65" s="1748"/>
      <c r="AN65" s="254"/>
      <c r="AO65" s="254"/>
      <c r="AP65" s="254"/>
      <c r="AQ65" s="254"/>
      <c r="AU65" s="2"/>
      <c r="AV65" s="2"/>
      <c r="AW65" s="2"/>
      <c r="AX65" s="2"/>
      <c r="AY65" s="2"/>
      <c r="AZ65" s="2"/>
      <c r="BA65" s="2"/>
      <c r="BB65" s="2"/>
      <c r="BC65" s="2"/>
      <c r="BD65" s="2"/>
      <c r="BE65" s="2"/>
      <c r="BF65" s="2"/>
    </row>
    <row r="66" spans="1:58" s="1" customFormat="1" ht="20.7" hidden="1" customHeight="1">
      <c r="A66" s="112" t="s">
        <v>81</v>
      </c>
      <c r="B66" s="1889" t="s">
        <v>82</v>
      </c>
      <c r="C66" s="1895" t="s">
        <v>83</v>
      </c>
      <c r="D66" s="1910" t="s">
        <v>56</v>
      </c>
      <c r="E66" s="1813">
        <f>'Seg Diario'!BF19</f>
        <v>1</v>
      </c>
      <c r="F66" s="1813">
        <f>'Seg Diario'!PD19</f>
        <v>0</v>
      </c>
      <c r="G66" s="66" t="s">
        <v>57</v>
      </c>
      <c r="H66" s="370">
        <f>VLOOKUP($A66,'Seg Diario'!$B$12:$HJ$76,64,FALSE)</f>
        <v>1</v>
      </c>
      <c r="I66" s="370">
        <f>VLOOKUP($A66,'Seg Diario'!$B$12:$HJ$76,79,FALSE)</f>
        <v>1</v>
      </c>
      <c r="J66" s="370">
        <f>VLOOKUP($A66,'Seg Diario'!$B$12:$HJ$76,94,FALSE)</f>
        <v>1</v>
      </c>
      <c r="K66" s="370">
        <f>VLOOKUP($A66,'Seg Diario'!$B$12:$HJ$76,109,FALSE)</f>
        <v>1</v>
      </c>
      <c r="L66" s="370">
        <f>VLOOKUP($A66,'Seg Diario'!$B$12:$HJ$76,124,FALSE)</f>
        <v>1</v>
      </c>
      <c r="M66" s="370">
        <f>VLOOKUP($A66,'Seg Diario'!$B$12:$HJ$76,139,FALSE)</f>
        <v>1</v>
      </c>
      <c r="N66" s="370">
        <f>VLOOKUP($A66,'Seg Diario'!$B$12:$HJ$76,184,FALSE)</f>
        <v>1</v>
      </c>
      <c r="O66" s="370">
        <f>VLOOKUP($A66,'Seg Diario'!$B$12:$HJ$76,169,FALSE)</f>
        <v>1</v>
      </c>
      <c r="P66" s="370">
        <f>VLOOKUP($A66,'Seg Diario'!$B$12:$HJ$76,204,FALSE)</f>
        <v>1</v>
      </c>
      <c r="Q66" s="114"/>
      <c r="R66" s="1799"/>
      <c r="S66" s="1800"/>
      <c r="T66" s="1800"/>
      <c r="U66" s="1801"/>
      <c r="V66" s="1713"/>
      <c r="W66" s="1714"/>
      <c r="X66" s="1714"/>
      <c r="Y66" s="1715"/>
      <c r="Z66" s="1773"/>
      <c r="AA66" s="1767"/>
      <c r="AB66" s="1758"/>
      <c r="AC66" s="1746"/>
      <c r="AN66" s="254"/>
      <c r="AO66" s="254"/>
      <c r="AP66" s="254"/>
      <c r="AQ66" s="254"/>
      <c r="AU66" s="2"/>
      <c r="AV66" s="2"/>
      <c r="AW66" s="2"/>
      <c r="AX66" s="2"/>
      <c r="AY66" s="2"/>
      <c r="AZ66" s="2"/>
      <c r="BA66" s="2"/>
      <c r="BB66" s="2"/>
      <c r="BC66" s="2"/>
      <c r="BD66" s="2"/>
      <c r="BE66" s="2"/>
      <c r="BF66" s="2"/>
    </row>
    <row r="67" spans="1:58" s="1" customFormat="1" ht="20.7" hidden="1" customHeight="1">
      <c r="A67" s="112" t="s">
        <v>81</v>
      </c>
      <c r="B67" s="1890"/>
      <c r="C67" s="1896"/>
      <c r="D67" s="1911"/>
      <c r="E67" s="1814"/>
      <c r="F67" s="1814"/>
      <c r="G67" s="85" t="s">
        <v>59</v>
      </c>
      <c r="H67" s="10">
        <f>VLOOKUP($A66,'Seg Diario'!$B$12:$HJ$76,67,FALSE)</f>
        <v>1</v>
      </c>
      <c r="I67" s="11">
        <f>VLOOKUP($A67,'Seg Diario'!$B$12:$HJ$76,82,FALSE)</f>
        <v>1</v>
      </c>
      <c r="J67" s="11">
        <f>VLOOKUP($A67,'Seg Diario'!$B$12:$HJ$76,97,FALSE)</f>
        <v>1</v>
      </c>
      <c r="K67" s="11">
        <f>VLOOKUP($A67,'Seg Diario'!$B$12:$HJ$76,112,FALSE)</f>
        <v>1</v>
      </c>
      <c r="L67" s="11">
        <f>VLOOKUP($A67,'Seg Diario'!$B$12:$HJ$76,127,FALSE)</f>
        <v>1</v>
      </c>
      <c r="M67" s="11">
        <f>VLOOKUP($A67,'Seg Diario'!$B$12:$HJ$76,142,FALSE)</f>
        <v>1</v>
      </c>
      <c r="N67" s="11">
        <f>VLOOKUP($A67,'Seg Diario'!$B$12:$HJ$76,187,FALSE)</f>
        <v>1</v>
      </c>
      <c r="O67" s="11">
        <f>VLOOKUP($A67,'Seg Diario'!$B$12:$HJ$76,172,FALSE)</f>
        <v>1</v>
      </c>
      <c r="P67" s="11">
        <f>VLOOKUP($A67,'Seg Diario'!$B$12:$HJ$76,207,FALSE)</f>
        <v>1</v>
      </c>
      <c r="Q67" s="107"/>
      <c r="R67" s="1802"/>
      <c r="S67" s="1803"/>
      <c r="T67" s="1803"/>
      <c r="U67" s="1804"/>
      <c r="V67" s="1716"/>
      <c r="W67" s="1717"/>
      <c r="X67" s="1717"/>
      <c r="Y67" s="1717"/>
      <c r="Z67" s="1774"/>
      <c r="AA67" s="1768"/>
      <c r="AB67" s="1759"/>
      <c r="AC67" s="1747"/>
      <c r="AN67" s="254"/>
      <c r="AO67" s="254"/>
      <c r="AP67" s="254"/>
      <c r="AQ67" s="254"/>
      <c r="AU67" s="2"/>
      <c r="AV67" s="2"/>
      <c r="AW67" s="2"/>
      <c r="AX67" s="2"/>
      <c r="AY67" s="2"/>
      <c r="AZ67" s="2"/>
      <c r="BA67" s="2"/>
      <c r="BB67" s="2"/>
      <c r="BC67" s="2"/>
      <c r="BD67" s="2"/>
      <c r="BE67" s="2"/>
      <c r="BF67" s="2"/>
    </row>
    <row r="68" spans="1:58" s="1" customFormat="1" ht="20.7" hidden="1" customHeight="1">
      <c r="A68" s="112" t="s">
        <v>81</v>
      </c>
      <c r="B68" s="1890"/>
      <c r="C68" s="1896"/>
      <c r="D68" s="1911"/>
      <c r="E68" s="1814"/>
      <c r="F68" s="1814"/>
      <c r="G68" s="85" t="s">
        <v>60</v>
      </c>
      <c r="H68" s="10">
        <f>VLOOKUP($A66,'Seg Diario'!$B$12:$HJ$76,70,FALSE)</f>
        <v>1</v>
      </c>
      <c r="I68" s="11">
        <f>VLOOKUP($A68,'Seg Diario'!$B$12:$HJ$76,85,FALSE)</f>
        <v>1</v>
      </c>
      <c r="J68" s="11">
        <f>VLOOKUP($A68,'Seg Diario'!$B$12:$HJ$76,100,FALSE)</f>
        <v>1</v>
      </c>
      <c r="K68" s="11">
        <f>VLOOKUP($A68,'Seg Diario'!$B$12:$HJ$76,115,FALSE)</f>
        <v>1</v>
      </c>
      <c r="L68" s="11">
        <f>VLOOKUP($A68,'Seg Diario'!$B$12:$HJ$76,130,FALSE)</f>
        <v>1</v>
      </c>
      <c r="M68" s="11">
        <f>VLOOKUP($A68,'Seg Diario'!$B$12:$HJ$76,145,FALSE)</f>
        <v>1</v>
      </c>
      <c r="N68" s="11">
        <f>VLOOKUP($A68,'Seg Diario'!$B$12:$HJ$76,190,FALSE)</f>
        <v>1</v>
      </c>
      <c r="O68" s="11">
        <f>VLOOKUP($A68,'Seg Diario'!$B$12:$HJ$76,175,FALSE)</f>
        <v>1</v>
      </c>
      <c r="P68" s="11">
        <f>VLOOKUP($A68,'Seg Diario'!$B$12:$HJ$76,210,FALSE)</f>
        <v>1</v>
      </c>
      <c r="Q68" s="107"/>
      <c r="R68" s="1802"/>
      <c r="S68" s="1803"/>
      <c r="T68" s="1803"/>
      <c r="U68" s="1804"/>
      <c r="V68" s="1716"/>
      <c r="W68" s="1717"/>
      <c r="X68" s="1717"/>
      <c r="Y68" s="1717"/>
      <c r="Z68" s="1774"/>
      <c r="AA68" s="1768"/>
      <c r="AB68" s="1759"/>
      <c r="AC68" s="1747"/>
      <c r="AN68" s="254"/>
      <c r="AO68" s="254"/>
      <c r="AP68" s="254"/>
      <c r="AQ68" s="254"/>
      <c r="AU68" s="2"/>
      <c r="AV68" s="2"/>
      <c r="AW68" s="2"/>
      <c r="AX68" s="2"/>
      <c r="AY68" s="2"/>
      <c r="AZ68" s="2"/>
      <c r="BA68" s="2"/>
      <c r="BB68" s="2"/>
      <c r="BC68" s="2"/>
      <c r="BD68" s="2"/>
      <c r="BE68" s="2"/>
      <c r="BF68" s="2"/>
    </row>
    <row r="69" spans="1:58" s="1" customFormat="1" ht="20.7" hidden="1" customHeight="1" thickBot="1">
      <c r="A69" s="112" t="s">
        <v>81</v>
      </c>
      <c r="B69" s="1891"/>
      <c r="C69" s="1897"/>
      <c r="D69" s="1912"/>
      <c r="E69" s="1815"/>
      <c r="F69" s="1815"/>
      <c r="G69" s="67" t="s">
        <v>61</v>
      </c>
      <c r="H69" s="13">
        <f>VLOOKUP($A66,'Seg Diario'!$B$12:$HJ$76,73,FALSE)</f>
        <v>1</v>
      </c>
      <c r="I69" s="79">
        <f>VLOOKUP($A69,'Seg Diario'!$B$12:$HJ$76,88,FALSE)</f>
        <v>1</v>
      </c>
      <c r="J69" s="79">
        <f>VLOOKUP($A69,'Seg Diario'!$B$12:$HJ$76,103,FALSE)</f>
        <v>1</v>
      </c>
      <c r="K69" s="79">
        <f>VLOOKUP($A69,'Seg Diario'!$B$12:$HJ$76,118,FALSE)</f>
        <v>1</v>
      </c>
      <c r="L69" s="79">
        <f>VLOOKUP($A69,'Seg Diario'!$B$12:$HJ$76,133,FALSE)</f>
        <v>1</v>
      </c>
      <c r="M69" s="79">
        <f>VLOOKUP($A69,'Seg Diario'!$B$12:$HJ$76,148,FALSE)</f>
        <v>1</v>
      </c>
      <c r="N69" s="79">
        <f>VLOOKUP($A69,'Seg Diario'!$B$12:$HJ$76,193,FALSE)</f>
        <v>1</v>
      </c>
      <c r="O69" s="79">
        <f>VLOOKUP($A69,'Seg Diario'!$B$12:$HJ$76,178,FALSE)</f>
        <v>1</v>
      </c>
      <c r="P69" s="79">
        <f>VLOOKUP($A69,'Seg Diario'!$B$12:$HJ$76,213,FALSE)</f>
        <v>1</v>
      </c>
      <c r="Q69" s="115"/>
      <c r="R69" s="1805"/>
      <c r="S69" s="1806"/>
      <c r="T69" s="1806"/>
      <c r="U69" s="1807"/>
      <c r="V69" s="1718"/>
      <c r="W69" s="1719"/>
      <c r="X69" s="1719"/>
      <c r="Y69" s="1719"/>
      <c r="Z69" s="1775"/>
      <c r="AA69" s="1769"/>
      <c r="AB69" s="1760"/>
      <c r="AC69" s="1748"/>
      <c r="AN69" s="254"/>
      <c r="AO69" s="254"/>
      <c r="AP69" s="254"/>
      <c r="AQ69" s="254"/>
      <c r="AU69" s="2"/>
      <c r="AV69" s="2"/>
      <c r="AW69" s="2"/>
      <c r="AX69" s="2"/>
      <c r="AY69" s="2"/>
      <c r="AZ69" s="2"/>
      <c r="BA69" s="2"/>
      <c r="BB69" s="2"/>
      <c r="BC69" s="2"/>
      <c r="BD69" s="2"/>
      <c r="BE69" s="2"/>
      <c r="BF69" s="2"/>
    </row>
    <row r="70" spans="1:58" s="1" customFormat="1" ht="20.7" hidden="1" customHeight="1">
      <c r="A70" s="112" t="s">
        <v>84</v>
      </c>
      <c r="B70" s="1898" t="s">
        <v>85</v>
      </c>
      <c r="C70" s="1895" t="s">
        <v>64</v>
      </c>
      <c r="D70" s="1910" t="s">
        <v>56</v>
      </c>
      <c r="E70" s="1813">
        <f>'Seg Diario'!BF20</f>
        <v>1</v>
      </c>
      <c r="F70" s="1813">
        <f>'Seg Diario'!PD20</f>
        <v>0</v>
      </c>
      <c r="G70" s="66" t="s">
        <v>57</v>
      </c>
      <c r="H70" s="370">
        <f>VLOOKUP($A70,'Seg Diario'!$B$12:$HJ$76,64,FALSE)</f>
        <v>1</v>
      </c>
      <c r="I70" s="370">
        <f>VLOOKUP($A70,'Seg Diario'!$B$12:$HJ$76,79,FALSE)</f>
        <v>1</v>
      </c>
      <c r="J70" s="370">
        <f>VLOOKUP($A70,'Seg Diario'!$B$12:$HJ$76,94,FALSE)</f>
        <v>1</v>
      </c>
      <c r="K70" s="370">
        <f>VLOOKUP($A70,'Seg Diario'!$B$12:$HJ$76,109,FALSE)</f>
        <v>1</v>
      </c>
      <c r="L70" s="370">
        <f>VLOOKUP($A70,'Seg Diario'!$B$12:$HJ$76,124,FALSE)</f>
        <v>1</v>
      </c>
      <c r="M70" s="370">
        <f>VLOOKUP($A70,'Seg Diario'!$B$12:$HJ$76,139,FALSE)</f>
        <v>1</v>
      </c>
      <c r="N70" s="370">
        <f>VLOOKUP($A70,'Seg Diario'!$B$12:$HJ$76,184,FALSE)</f>
        <v>1</v>
      </c>
      <c r="O70" s="370">
        <f>VLOOKUP($A70,'Seg Diario'!$B$12:$HJ$76,169,FALSE)</f>
        <v>1</v>
      </c>
      <c r="P70" s="370">
        <f>VLOOKUP($A70,'Seg Diario'!$B$12:$HJ$76,204,FALSE)</f>
        <v>1</v>
      </c>
      <c r="Q70" s="114"/>
      <c r="R70" s="1776"/>
      <c r="S70" s="1913"/>
      <c r="T70" s="1913"/>
      <c r="U70" s="1914"/>
      <c r="V70" s="1713"/>
      <c r="W70" s="1714"/>
      <c r="X70" s="1714"/>
      <c r="Y70" s="1714"/>
      <c r="Z70" s="1785"/>
      <c r="AA70" s="1767"/>
      <c r="AB70" s="1758"/>
      <c r="AC70" s="1746" t="s">
        <v>86</v>
      </c>
      <c r="AN70" s="254"/>
      <c r="AO70" s="254"/>
      <c r="AP70" s="254"/>
      <c r="AQ70" s="254"/>
      <c r="AU70" s="2"/>
      <c r="AV70" s="2"/>
      <c r="AW70" s="2"/>
      <c r="AX70" s="2"/>
      <c r="AY70" s="2"/>
      <c r="AZ70" s="2"/>
      <c r="BA70" s="2"/>
      <c r="BB70" s="2"/>
      <c r="BC70" s="2"/>
      <c r="BD70" s="2"/>
      <c r="BE70" s="2"/>
      <c r="BF70" s="2"/>
    </row>
    <row r="71" spans="1:58" s="1" customFormat="1" ht="20.7" hidden="1" customHeight="1">
      <c r="A71" s="112" t="s">
        <v>84</v>
      </c>
      <c r="B71" s="1899"/>
      <c r="C71" s="1896"/>
      <c r="D71" s="1911"/>
      <c r="E71" s="1814"/>
      <c r="F71" s="1814"/>
      <c r="G71" s="85" t="s">
        <v>59</v>
      </c>
      <c r="H71" s="10">
        <f>VLOOKUP($A70,'Seg Diario'!$B$12:$HJ$76,67,FALSE)</f>
        <v>1</v>
      </c>
      <c r="I71" s="11">
        <f>VLOOKUP($A71,'Seg Diario'!$B$12:$HJ$76,82,FALSE)</f>
        <v>1</v>
      </c>
      <c r="J71" s="11">
        <f>VLOOKUP($A71,'Seg Diario'!$B$12:$HJ$76,97,FALSE)</f>
        <v>1</v>
      </c>
      <c r="K71" s="11">
        <f>VLOOKUP($A71,'Seg Diario'!$B$12:$HJ$76,112,FALSE)</f>
        <v>1</v>
      </c>
      <c r="L71" s="11">
        <f>VLOOKUP($A71,'Seg Diario'!$B$12:$HJ$76,127,FALSE)</f>
        <v>1</v>
      </c>
      <c r="M71" s="11">
        <f>VLOOKUP($A71,'Seg Diario'!$B$12:$HJ$76,142,FALSE)</f>
        <v>1</v>
      </c>
      <c r="N71" s="11">
        <f>VLOOKUP($A71,'Seg Diario'!$B$12:$HJ$76,187,FALSE)</f>
        <v>1</v>
      </c>
      <c r="O71" s="11">
        <f>VLOOKUP($A71,'Seg Diario'!$B$12:$HJ$76,172,FALSE)</f>
        <v>1</v>
      </c>
      <c r="P71" s="11">
        <f>VLOOKUP($A71,'Seg Diario'!$B$12:$HJ$76,207,FALSE)</f>
        <v>1</v>
      </c>
      <c r="Q71" s="107"/>
      <c r="R71" s="1915"/>
      <c r="S71" s="1660"/>
      <c r="T71" s="1660"/>
      <c r="U71" s="1916"/>
      <c r="V71" s="1786"/>
      <c r="W71" s="1787"/>
      <c r="X71" s="1787"/>
      <c r="Y71" s="1787"/>
      <c r="Z71" s="1788"/>
      <c r="AA71" s="1768"/>
      <c r="AB71" s="1759"/>
      <c r="AC71" s="1747"/>
      <c r="AN71" s="254"/>
      <c r="AO71" s="254"/>
      <c r="AP71" s="254"/>
      <c r="AQ71" s="254"/>
      <c r="AU71" s="2"/>
      <c r="AV71" s="2"/>
      <c r="AW71" s="2"/>
      <c r="AX71" s="2"/>
      <c r="AY71" s="2"/>
      <c r="AZ71" s="2"/>
      <c r="BA71" s="2"/>
      <c r="BB71" s="2"/>
      <c r="BC71" s="2"/>
      <c r="BD71" s="2"/>
      <c r="BE71" s="2"/>
      <c r="BF71" s="2"/>
    </row>
    <row r="72" spans="1:58" s="1" customFormat="1" ht="20.7" hidden="1" customHeight="1">
      <c r="A72" s="112" t="s">
        <v>84</v>
      </c>
      <c r="B72" s="1899"/>
      <c r="C72" s="1896"/>
      <c r="D72" s="1911"/>
      <c r="E72" s="1814"/>
      <c r="F72" s="1814"/>
      <c r="G72" s="85" t="s">
        <v>60</v>
      </c>
      <c r="H72" s="10">
        <f>VLOOKUP($A70,'Seg Diario'!$B$12:$HJ$76,70,FALSE)</f>
        <v>1</v>
      </c>
      <c r="I72" s="11">
        <f>VLOOKUP($A72,'Seg Diario'!$B$12:$HJ$76,85,FALSE)</f>
        <v>1</v>
      </c>
      <c r="J72" s="11">
        <f>VLOOKUP($A72,'Seg Diario'!$B$12:$HJ$76,100,FALSE)</f>
        <v>1</v>
      </c>
      <c r="K72" s="11">
        <f>VLOOKUP($A72,'Seg Diario'!$B$12:$HJ$76,115,FALSE)</f>
        <v>1</v>
      </c>
      <c r="L72" s="11">
        <f>VLOOKUP($A72,'Seg Diario'!$B$12:$HJ$76,130,FALSE)</f>
        <v>1</v>
      </c>
      <c r="M72" s="11">
        <f>VLOOKUP($A72,'Seg Diario'!$B$12:$HJ$76,145,FALSE)</f>
        <v>1</v>
      </c>
      <c r="N72" s="11">
        <f>VLOOKUP($A72,'Seg Diario'!$B$12:$HJ$76,190,FALSE)</f>
        <v>1</v>
      </c>
      <c r="O72" s="11">
        <f>VLOOKUP($A72,'Seg Diario'!$B$12:$HJ$76,175,FALSE)</f>
        <v>1</v>
      </c>
      <c r="P72" s="11">
        <f>VLOOKUP($A72,'Seg Diario'!$B$12:$HJ$76,210,FALSE)</f>
        <v>1</v>
      </c>
      <c r="Q72" s="107"/>
      <c r="R72" s="1915"/>
      <c r="S72" s="1660"/>
      <c r="T72" s="1660"/>
      <c r="U72" s="1916"/>
      <c r="V72" s="1786"/>
      <c r="W72" s="1787"/>
      <c r="X72" s="1787"/>
      <c r="Y72" s="1787"/>
      <c r="Z72" s="1788"/>
      <c r="AA72" s="1768"/>
      <c r="AB72" s="1759"/>
      <c r="AC72" s="1747"/>
      <c r="AN72" s="254"/>
      <c r="AO72" s="254"/>
      <c r="AP72" s="254"/>
      <c r="AQ72" s="254"/>
      <c r="AU72" s="2"/>
      <c r="AV72" s="2"/>
      <c r="AW72" s="2"/>
      <c r="AX72" s="2"/>
      <c r="AY72" s="2"/>
      <c r="AZ72" s="2"/>
      <c r="BA72" s="2"/>
      <c r="BB72" s="2"/>
      <c r="BC72" s="2"/>
      <c r="BD72" s="2"/>
      <c r="BE72" s="2"/>
      <c r="BF72" s="2"/>
    </row>
    <row r="73" spans="1:58" s="1" customFormat="1" ht="20.7" hidden="1" customHeight="1" thickBot="1">
      <c r="A73" s="112" t="s">
        <v>84</v>
      </c>
      <c r="B73" s="1900"/>
      <c r="C73" s="1897"/>
      <c r="D73" s="1912"/>
      <c r="E73" s="1815"/>
      <c r="F73" s="1815"/>
      <c r="G73" s="67" t="s">
        <v>61</v>
      </c>
      <c r="H73" s="13">
        <f>VLOOKUP($A70,'Seg Diario'!$B$12:$HJ$76,73,FALSE)</f>
        <v>1</v>
      </c>
      <c r="I73" s="79">
        <f>VLOOKUP($A73,'Seg Diario'!$B$12:$HJ$76,88,FALSE)</f>
        <v>1</v>
      </c>
      <c r="J73" s="79">
        <f>VLOOKUP($A73,'Seg Diario'!$B$12:$HJ$76,103,FALSE)</f>
        <v>1</v>
      </c>
      <c r="K73" s="79">
        <f>VLOOKUP($A73,'Seg Diario'!$B$12:$HJ$76,118,FALSE)</f>
        <v>1</v>
      </c>
      <c r="L73" s="79">
        <f>VLOOKUP($A73,'Seg Diario'!$B$12:$HJ$76,133,FALSE)</f>
        <v>1</v>
      </c>
      <c r="M73" s="79">
        <f>VLOOKUP($A73,'Seg Diario'!$B$12:$HJ$76,148,FALSE)</f>
        <v>1</v>
      </c>
      <c r="N73" s="79">
        <f>VLOOKUP($A73,'Seg Diario'!$B$12:$HJ$76,193,FALSE)</f>
        <v>1</v>
      </c>
      <c r="O73" s="79">
        <f>VLOOKUP($A73,'Seg Diario'!$B$12:$HJ$76,178,FALSE)</f>
        <v>1</v>
      </c>
      <c r="P73" s="79">
        <f>VLOOKUP($A73,'Seg Diario'!$B$12:$HJ$76,213,FALSE)</f>
        <v>1</v>
      </c>
      <c r="Q73" s="115"/>
      <c r="R73" s="1917"/>
      <c r="S73" s="1918"/>
      <c r="T73" s="1918"/>
      <c r="U73" s="1919"/>
      <c r="V73" s="1789"/>
      <c r="W73" s="1790"/>
      <c r="X73" s="1790"/>
      <c r="Y73" s="1790"/>
      <c r="Z73" s="1791"/>
      <c r="AA73" s="1769"/>
      <c r="AB73" s="1760"/>
      <c r="AC73" s="1748"/>
      <c r="AN73" s="254"/>
      <c r="AO73" s="254"/>
      <c r="AP73" s="254"/>
      <c r="AQ73" s="254"/>
      <c r="AU73" s="2"/>
      <c r="AV73" s="2"/>
      <c r="AW73" s="2"/>
      <c r="AX73" s="2"/>
      <c r="AY73" s="2"/>
      <c r="AZ73" s="2"/>
      <c r="BA73" s="2"/>
      <c r="BB73" s="2"/>
      <c r="BC73" s="2"/>
      <c r="BD73" s="2"/>
      <c r="BE73" s="2"/>
      <c r="BF73" s="2"/>
    </row>
    <row r="74" spans="1:58" s="1" customFormat="1" ht="20.7" hidden="1" customHeight="1">
      <c r="A74" s="112" t="s">
        <v>87</v>
      </c>
      <c r="B74" s="1892" t="s">
        <v>88</v>
      </c>
      <c r="C74" s="1895" t="s">
        <v>89</v>
      </c>
      <c r="D74" s="1910" t="s">
        <v>56</v>
      </c>
      <c r="E74" s="1813">
        <f>'Seg Diario'!BF21</f>
        <v>1</v>
      </c>
      <c r="F74" s="1813">
        <f>'Seg Diario'!PD21</f>
        <v>1</v>
      </c>
      <c r="G74" s="66" t="s">
        <v>57</v>
      </c>
      <c r="H74" s="370">
        <f>VLOOKUP($A74,'Seg Diario'!$B$12:$HJ$76,64,FALSE)</f>
        <v>1</v>
      </c>
      <c r="I74" s="370">
        <f>VLOOKUP($A74,'Seg Diario'!$B$12:$HJ$76,79,FALSE)</f>
        <v>1</v>
      </c>
      <c r="J74" s="370">
        <f>VLOOKUP($A74,'Seg Diario'!$B$12:$HJ$76,94,FALSE)</f>
        <v>1</v>
      </c>
      <c r="K74" s="370">
        <f>VLOOKUP($A74,'Seg Diario'!$B$12:$HJ$76,109,FALSE)</f>
        <v>1</v>
      </c>
      <c r="L74" s="370">
        <f>VLOOKUP($A74,'Seg Diario'!$B$12:$HJ$76,124,FALSE)</f>
        <v>1</v>
      </c>
      <c r="M74" s="370">
        <f>VLOOKUP($A74,'Seg Diario'!$B$12:$HJ$76,139,FALSE)</f>
        <v>1</v>
      </c>
      <c r="N74" s="370">
        <f>VLOOKUP($A74,'Seg Diario'!$B$12:$HJ$76,184,FALSE)</f>
        <v>1</v>
      </c>
      <c r="O74" s="370">
        <f>VLOOKUP($A74,'Seg Diario'!$B$12:$HJ$76,169,FALSE)</f>
        <v>1</v>
      </c>
      <c r="P74" s="370">
        <f>VLOOKUP($A74,'Seg Diario'!$B$12:$HJ$76,204,FALSE)</f>
        <v>1</v>
      </c>
      <c r="Q74" s="114"/>
      <c r="R74" s="1799"/>
      <c r="S74" s="1800"/>
      <c r="T74" s="1800"/>
      <c r="U74" s="1801"/>
      <c r="V74" s="1713"/>
      <c r="W74" s="1714"/>
      <c r="X74" s="1714"/>
      <c r="Y74" s="1715"/>
      <c r="Z74" s="1773"/>
      <c r="AA74" s="1767"/>
      <c r="AB74" s="1758"/>
      <c r="AC74" s="1746" t="s">
        <v>68</v>
      </c>
      <c r="AN74" s="254"/>
      <c r="AO74" s="254"/>
      <c r="AP74" s="254"/>
      <c r="AQ74" s="254"/>
      <c r="AU74" s="2"/>
      <c r="AV74" s="2"/>
      <c r="AW74" s="2"/>
      <c r="AX74" s="2"/>
      <c r="AY74" s="2"/>
      <c r="AZ74" s="2"/>
      <c r="BA74" s="2"/>
      <c r="BB74" s="2"/>
      <c r="BC74" s="2"/>
      <c r="BD74" s="2"/>
      <c r="BE74" s="2"/>
      <c r="BF74" s="2"/>
    </row>
    <row r="75" spans="1:58" s="1" customFormat="1" ht="20.7" hidden="1" customHeight="1">
      <c r="A75" s="112" t="s">
        <v>87</v>
      </c>
      <c r="B75" s="1893"/>
      <c r="C75" s="1896"/>
      <c r="D75" s="1911"/>
      <c r="E75" s="1814"/>
      <c r="F75" s="1814"/>
      <c r="G75" s="85" t="s">
        <v>59</v>
      </c>
      <c r="H75" s="10">
        <f>VLOOKUP($A74,'Seg Diario'!$B$12:$HJ$76,67,FALSE)</f>
        <v>1</v>
      </c>
      <c r="I75" s="11">
        <f>VLOOKUP($A75,'Seg Diario'!$B$12:$HJ$76,82,FALSE)</f>
        <v>1</v>
      </c>
      <c r="J75" s="11">
        <f>VLOOKUP($A75,'Seg Diario'!$B$12:$HJ$76,97,FALSE)</f>
        <v>1</v>
      </c>
      <c r="K75" s="11">
        <f>VLOOKUP($A75,'Seg Diario'!$B$12:$HJ$76,112,FALSE)</f>
        <v>1</v>
      </c>
      <c r="L75" s="11">
        <f>VLOOKUP($A75,'Seg Diario'!$B$12:$HJ$76,127,FALSE)</f>
        <v>1</v>
      </c>
      <c r="M75" s="11">
        <f>VLOOKUP($A75,'Seg Diario'!$B$12:$HJ$76,142,FALSE)</f>
        <v>1</v>
      </c>
      <c r="N75" s="11">
        <f>VLOOKUP($A75,'Seg Diario'!$B$12:$HJ$76,187,FALSE)</f>
        <v>1</v>
      </c>
      <c r="O75" s="11">
        <f>VLOOKUP($A75,'Seg Diario'!$B$12:$HJ$76,172,FALSE)</f>
        <v>1</v>
      </c>
      <c r="P75" s="11">
        <f>VLOOKUP($A75,'Seg Diario'!$B$12:$HJ$76,207,FALSE)</f>
        <v>1</v>
      </c>
      <c r="Q75" s="107"/>
      <c r="R75" s="1802"/>
      <c r="S75" s="1803"/>
      <c r="T75" s="1803"/>
      <c r="U75" s="1804"/>
      <c r="V75" s="1716"/>
      <c r="W75" s="1717"/>
      <c r="X75" s="1717"/>
      <c r="Y75" s="1717"/>
      <c r="Z75" s="1774"/>
      <c r="AA75" s="1768"/>
      <c r="AB75" s="1759"/>
      <c r="AC75" s="1747"/>
      <c r="AN75" s="254"/>
      <c r="AO75" s="254"/>
      <c r="AP75" s="254"/>
      <c r="AQ75" s="254"/>
      <c r="AU75" s="2"/>
      <c r="AV75" s="2"/>
      <c r="AW75" s="2"/>
      <c r="AX75" s="2"/>
      <c r="AY75" s="2"/>
      <c r="AZ75" s="2"/>
      <c r="BA75" s="2"/>
      <c r="BB75" s="2"/>
      <c r="BC75" s="2"/>
      <c r="BD75" s="2"/>
      <c r="BE75" s="2"/>
      <c r="BF75" s="2"/>
    </row>
    <row r="76" spans="1:58" s="1" customFormat="1" ht="20.7" hidden="1" customHeight="1">
      <c r="A76" s="112" t="s">
        <v>87</v>
      </c>
      <c r="B76" s="1893"/>
      <c r="C76" s="1896"/>
      <c r="D76" s="1911"/>
      <c r="E76" s="1814"/>
      <c r="F76" s="1814"/>
      <c r="G76" s="85" t="s">
        <v>60</v>
      </c>
      <c r="H76" s="10">
        <f>VLOOKUP($A74,'Seg Diario'!$B$12:$HJ$76,70,FALSE)</f>
        <v>1</v>
      </c>
      <c r="I76" s="11">
        <f>VLOOKUP($A76,'Seg Diario'!$B$12:$HJ$76,85,FALSE)</f>
        <v>1</v>
      </c>
      <c r="J76" s="11">
        <f>VLOOKUP($A76,'Seg Diario'!$B$12:$HJ$76,100,FALSE)</f>
        <v>1</v>
      </c>
      <c r="K76" s="11">
        <f>VLOOKUP($A76,'Seg Diario'!$B$12:$HJ$76,115,FALSE)</f>
        <v>1</v>
      </c>
      <c r="L76" s="11">
        <f>VLOOKUP($A76,'Seg Diario'!$B$12:$HJ$76,130,FALSE)</f>
        <v>1</v>
      </c>
      <c r="M76" s="11">
        <f>VLOOKUP($A76,'Seg Diario'!$B$12:$HJ$76,145,FALSE)</f>
        <v>1</v>
      </c>
      <c r="N76" s="11">
        <f>VLOOKUP($A76,'Seg Diario'!$B$12:$HJ$76,190,FALSE)</f>
        <v>1</v>
      </c>
      <c r="O76" s="11">
        <f>VLOOKUP($A76,'Seg Diario'!$B$12:$HJ$76,175,FALSE)</f>
        <v>1</v>
      </c>
      <c r="P76" s="11">
        <f>VLOOKUP($A76,'Seg Diario'!$B$12:$HJ$76,210,FALSE)</f>
        <v>1</v>
      </c>
      <c r="Q76" s="107"/>
      <c r="R76" s="1802"/>
      <c r="S76" s="1803"/>
      <c r="T76" s="1803"/>
      <c r="U76" s="1804"/>
      <c r="V76" s="1716"/>
      <c r="W76" s="1717"/>
      <c r="X76" s="1717"/>
      <c r="Y76" s="1717"/>
      <c r="Z76" s="1774"/>
      <c r="AA76" s="1768"/>
      <c r="AB76" s="1759"/>
      <c r="AC76" s="1747"/>
      <c r="AN76" s="254"/>
      <c r="AO76" s="254"/>
      <c r="AP76" s="254"/>
      <c r="AQ76" s="254"/>
      <c r="AU76" s="2"/>
      <c r="AV76" s="2"/>
      <c r="AW76" s="2"/>
      <c r="AX76" s="2"/>
      <c r="AY76" s="2"/>
      <c r="AZ76" s="2"/>
      <c r="BA76" s="2"/>
      <c r="BB76" s="2"/>
      <c r="BC76" s="2"/>
      <c r="BD76" s="2"/>
      <c r="BE76" s="2"/>
      <c r="BF76" s="2"/>
    </row>
    <row r="77" spans="1:58" s="1" customFormat="1" ht="20.7" hidden="1" customHeight="1" thickBot="1">
      <c r="A77" s="112" t="s">
        <v>87</v>
      </c>
      <c r="B77" s="1894"/>
      <c r="C77" s="1897"/>
      <c r="D77" s="1912"/>
      <c r="E77" s="1815"/>
      <c r="F77" s="1815"/>
      <c r="G77" s="67" t="s">
        <v>61</v>
      </c>
      <c r="H77" s="13">
        <f>VLOOKUP($A74,'Seg Diario'!$B$12:$HJ$76,73,FALSE)</f>
        <v>1</v>
      </c>
      <c r="I77" s="79">
        <f>VLOOKUP($A77,'Seg Diario'!$B$12:$HJ$76,88,FALSE)</f>
        <v>1</v>
      </c>
      <c r="J77" s="79">
        <f>VLOOKUP($A77,'Seg Diario'!$B$12:$HJ$76,103,FALSE)</f>
        <v>1</v>
      </c>
      <c r="K77" s="79">
        <f>VLOOKUP($A77,'Seg Diario'!$B$12:$HJ$76,118,FALSE)</f>
        <v>1</v>
      </c>
      <c r="L77" s="79">
        <f>VLOOKUP($A77,'Seg Diario'!$B$12:$HJ$76,133,FALSE)</f>
        <v>1</v>
      </c>
      <c r="M77" s="79">
        <f>VLOOKUP($A77,'Seg Diario'!$B$12:$HJ$76,148,FALSE)</f>
        <v>1</v>
      </c>
      <c r="N77" s="79">
        <f>VLOOKUP($A77,'Seg Diario'!$B$12:$HJ$76,193,FALSE)</f>
        <v>1</v>
      </c>
      <c r="O77" s="79">
        <f>VLOOKUP($A77,'Seg Diario'!$B$12:$HJ$76,178,FALSE)</f>
        <v>1</v>
      </c>
      <c r="P77" s="79">
        <f>VLOOKUP($A77,'Seg Diario'!$B$12:$HJ$76,213,FALSE)</f>
        <v>1</v>
      </c>
      <c r="Q77" s="115"/>
      <c r="R77" s="1805"/>
      <c r="S77" s="1806"/>
      <c r="T77" s="1806"/>
      <c r="U77" s="1807"/>
      <c r="V77" s="1718"/>
      <c r="W77" s="1719"/>
      <c r="X77" s="1719"/>
      <c r="Y77" s="1719"/>
      <c r="Z77" s="1775"/>
      <c r="AA77" s="1769"/>
      <c r="AB77" s="1760"/>
      <c r="AC77" s="1748"/>
      <c r="AN77" s="254"/>
      <c r="AO77" s="254"/>
      <c r="AP77" s="254"/>
      <c r="AQ77" s="254"/>
      <c r="AU77" s="2"/>
      <c r="AV77" s="2"/>
      <c r="AW77" s="2"/>
      <c r="AX77" s="2"/>
      <c r="AY77" s="2"/>
      <c r="AZ77" s="2"/>
      <c r="BA77" s="2"/>
      <c r="BB77" s="2"/>
      <c r="BC77" s="2"/>
      <c r="BD77" s="2"/>
      <c r="BE77" s="2"/>
      <c r="BF77" s="2"/>
    </row>
    <row r="78" spans="1:58" s="1" customFormat="1" ht="30" hidden="1" customHeight="1">
      <c r="A78" s="112" t="s">
        <v>90</v>
      </c>
      <c r="B78" s="1889" t="s">
        <v>91</v>
      </c>
      <c r="C78" s="1895" t="s">
        <v>78</v>
      </c>
      <c r="D78" s="1910" t="s">
        <v>92</v>
      </c>
      <c r="E78" s="1813">
        <f>'Seg Diario'!BF22</f>
        <v>1</v>
      </c>
      <c r="F78" s="1813">
        <f>'Seg Diario'!PD22</f>
        <v>0</v>
      </c>
      <c r="G78" s="66" t="s">
        <v>57</v>
      </c>
      <c r="H78" s="370">
        <f>VLOOKUP($A78,'Seg Diario'!$B$12:$HJ$76,64,FALSE)</f>
        <v>1</v>
      </c>
      <c r="I78" s="370">
        <f>VLOOKUP($A78,'Seg Diario'!$B$12:$HJ$76,79,FALSE)</f>
        <v>1</v>
      </c>
      <c r="J78" s="370">
        <f>VLOOKUP($A78,'Seg Diario'!$B$12:$HJ$76,94,FALSE)</f>
        <v>0</v>
      </c>
      <c r="K78" s="370">
        <f>VLOOKUP($A78,'Seg Diario'!$B$12:$HJ$76,109,FALSE)</f>
        <v>1</v>
      </c>
      <c r="L78" s="370">
        <f>VLOOKUP($A78,'Seg Diario'!$B$12:$HJ$76,124,FALSE)</f>
        <v>1</v>
      </c>
      <c r="M78" s="370">
        <f>VLOOKUP($A78,'Seg Diario'!$B$12:$HJ$76,139,FALSE)</f>
        <v>1</v>
      </c>
      <c r="N78" s="370">
        <f>VLOOKUP($A78,'Seg Diario'!$B$12:$HJ$76,184,FALSE)</f>
        <v>1</v>
      </c>
      <c r="O78" s="370">
        <f>VLOOKUP($A78,'Seg Diario'!$B$12:$HJ$76,169,FALSE)</f>
        <v>1</v>
      </c>
      <c r="P78" s="370">
        <f>VLOOKUP($A78,'Seg Diario'!$B$12:$HJ$76,204,FALSE)</f>
        <v>1</v>
      </c>
      <c r="Q78" s="114"/>
      <c r="R78" s="1799"/>
      <c r="S78" s="1800"/>
      <c r="T78" s="1800"/>
      <c r="U78" s="1801"/>
      <c r="V78" s="1713"/>
      <c r="W78" s="1714"/>
      <c r="X78" s="1714"/>
      <c r="Y78" s="1715"/>
      <c r="Z78" s="1773"/>
      <c r="AA78" s="1767"/>
      <c r="AB78" s="1755"/>
      <c r="AC78" s="1746"/>
      <c r="AN78" s="261"/>
      <c r="AO78" s="261"/>
      <c r="AP78" s="261"/>
      <c r="AQ78" s="261"/>
      <c r="AU78" s="2"/>
      <c r="AV78" s="2"/>
      <c r="AW78" s="2"/>
      <c r="AX78" s="2"/>
      <c r="AY78" s="2"/>
      <c r="AZ78" s="2"/>
      <c r="BA78" s="2"/>
      <c r="BB78" s="2"/>
      <c r="BC78" s="2"/>
      <c r="BD78" s="2"/>
      <c r="BE78" s="2"/>
      <c r="BF78" s="2"/>
    </row>
    <row r="79" spans="1:58" s="1" customFormat="1" ht="20.7" hidden="1" customHeight="1">
      <c r="A79" s="112" t="s">
        <v>90</v>
      </c>
      <c r="B79" s="1890"/>
      <c r="C79" s="1896"/>
      <c r="D79" s="1911"/>
      <c r="E79" s="1814"/>
      <c r="F79" s="1814"/>
      <c r="G79" s="85" t="s">
        <v>59</v>
      </c>
      <c r="H79" s="10">
        <f>VLOOKUP($A78,'Seg Diario'!$B$12:$HJ$76,67,FALSE)</f>
        <v>1</v>
      </c>
      <c r="I79" s="11">
        <f>VLOOKUP($A79,'Seg Diario'!$B$12:$HJ$76,82,FALSE)</f>
        <v>1</v>
      </c>
      <c r="J79" s="11">
        <f>VLOOKUP($A79,'Seg Diario'!$B$12:$HJ$76,97,FALSE)</f>
        <v>0</v>
      </c>
      <c r="K79" s="11">
        <f>VLOOKUP($A79,'Seg Diario'!$B$12:$HJ$76,112,FALSE)</f>
        <v>1</v>
      </c>
      <c r="L79" s="11">
        <f>VLOOKUP($A79,'Seg Diario'!$B$12:$HJ$76,127,FALSE)</f>
        <v>1</v>
      </c>
      <c r="M79" s="11">
        <f>VLOOKUP($A79,'Seg Diario'!$B$12:$HJ$76,142,FALSE)</f>
        <v>1</v>
      </c>
      <c r="N79" s="11">
        <f>VLOOKUP($A79,'Seg Diario'!$B$12:$HJ$76,187,FALSE)</f>
        <v>1</v>
      </c>
      <c r="O79" s="11">
        <f>VLOOKUP($A79,'Seg Diario'!$B$12:$HJ$76,172,FALSE)</f>
        <v>1</v>
      </c>
      <c r="P79" s="11">
        <f>VLOOKUP($A79,'Seg Diario'!$B$12:$HJ$76,207,FALSE)</f>
        <v>1</v>
      </c>
      <c r="Q79" s="107"/>
      <c r="R79" s="1802"/>
      <c r="S79" s="1803"/>
      <c r="T79" s="1803"/>
      <c r="U79" s="1804"/>
      <c r="V79" s="1716"/>
      <c r="W79" s="1717"/>
      <c r="X79" s="1717"/>
      <c r="Y79" s="1717"/>
      <c r="Z79" s="1774"/>
      <c r="AA79" s="1768"/>
      <c r="AB79" s="1756"/>
      <c r="AC79" s="1747"/>
      <c r="AN79" s="254"/>
      <c r="AO79" s="254"/>
      <c r="AP79" s="254"/>
      <c r="AQ79" s="254"/>
      <c r="AU79" s="2"/>
      <c r="AV79" s="2"/>
      <c r="AW79" s="2"/>
      <c r="AX79" s="2"/>
      <c r="AY79" s="2"/>
      <c r="AZ79" s="2"/>
      <c r="BA79" s="2"/>
      <c r="BB79" s="2"/>
      <c r="BC79" s="2"/>
      <c r="BD79" s="2"/>
      <c r="BE79" s="2"/>
      <c r="BF79" s="2"/>
    </row>
    <row r="80" spans="1:58" s="1" customFormat="1" ht="20.7" hidden="1" customHeight="1">
      <c r="A80" s="112" t="s">
        <v>90</v>
      </c>
      <c r="B80" s="1890"/>
      <c r="C80" s="1896"/>
      <c r="D80" s="1911"/>
      <c r="E80" s="1814"/>
      <c r="F80" s="1814"/>
      <c r="G80" s="85" t="s">
        <v>60</v>
      </c>
      <c r="H80" s="10">
        <f>VLOOKUP($A78,'Seg Diario'!$B$12:$HJ$76,70,FALSE)</f>
        <v>1</v>
      </c>
      <c r="I80" s="11">
        <f>VLOOKUP($A80,'Seg Diario'!$B$12:$HJ$76,85,FALSE)</f>
        <v>1</v>
      </c>
      <c r="J80" s="11">
        <f>VLOOKUP($A80,'Seg Diario'!$B$12:$HJ$76,100,FALSE)</f>
        <v>0</v>
      </c>
      <c r="K80" s="11">
        <f>VLOOKUP($A80,'Seg Diario'!$B$12:$HJ$76,115,FALSE)</f>
        <v>1</v>
      </c>
      <c r="L80" s="11">
        <f>VLOOKUP($A80,'Seg Diario'!$B$12:$HJ$76,130,FALSE)</f>
        <v>1</v>
      </c>
      <c r="M80" s="11">
        <f>VLOOKUP($A80,'Seg Diario'!$B$12:$HJ$76,145,FALSE)</f>
        <v>1</v>
      </c>
      <c r="N80" s="11">
        <f>VLOOKUP($A80,'Seg Diario'!$B$12:$HJ$76,190,FALSE)</f>
        <v>1</v>
      </c>
      <c r="O80" s="11">
        <f>VLOOKUP($A80,'Seg Diario'!$B$12:$HJ$76,175,FALSE)</f>
        <v>1</v>
      </c>
      <c r="P80" s="11">
        <f>VLOOKUP($A80,'Seg Diario'!$B$12:$HJ$76,210,FALSE)</f>
        <v>1</v>
      </c>
      <c r="Q80" s="107"/>
      <c r="R80" s="1802"/>
      <c r="S80" s="1803"/>
      <c r="T80" s="1803"/>
      <c r="U80" s="1804"/>
      <c r="V80" s="1716"/>
      <c r="W80" s="1717"/>
      <c r="X80" s="1717"/>
      <c r="Y80" s="1717"/>
      <c r="Z80" s="1774"/>
      <c r="AA80" s="1768"/>
      <c r="AB80" s="1756"/>
      <c r="AC80" s="1747"/>
      <c r="AN80" s="254"/>
      <c r="AO80" s="254"/>
      <c r="AP80" s="254"/>
      <c r="AQ80" s="254"/>
      <c r="AU80" s="2"/>
      <c r="AV80" s="2"/>
      <c r="AW80" s="2"/>
      <c r="AX80" s="2"/>
      <c r="AY80" s="2"/>
      <c r="AZ80" s="2"/>
      <c r="BA80" s="2"/>
      <c r="BB80" s="2"/>
      <c r="BC80" s="2"/>
      <c r="BD80" s="2"/>
      <c r="BE80" s="2"/>
      <c r="BF80" s="2"/>
    </row>
    <row r="81" spans="1:58" s="1" customFormat="1" ht="20.7" hidden="1" customHeight="1" thickBot="1">
      <c r="A81" s="112" t="s">
        <v>90</v>
      </c>
      <c r="B81" s="1891"/>
      <c r="C81" s="1897"/>
      <c r="D81" s="1912"/>
      <c r="E81" s="1815"/>
      <c r="F81" s="1815"/>
      <c r="G81" s="67" t="s">
        <v>61</v>
      </c>
      <c r="H81" s="13">
        <f>VLOOKUP($A78,'Seg Diario'!$B$12:$HJ$76,73,FALSE)</f>
        <v>1</v>
      </c>
      <c r="I81" s="79">
        <f>VLOOKUP($A81,'Seg Diario'!$B$12:$HJ$76,88,FALSE)</f>
        <v>1</v>
      </c>
      <c r="J81" s="79">
        <f>VLOOKUP($A81,'Seg Diario'!$B$12:$HJ$76,103,FALSE)</f>
        <v>0</v>
      </c>
      <c r="K81" s="79">
        <f>VLOOKUP($A81,'Seg Diario'!$B$12:$HJ$76,118,FALSE)</f>
        <v>1</v>
      </c>
      <c r="L81" s="79">
        <f>VLOOKUP($A81,'Seg Diario'!$B$12:$HJ$76,133,FALSE)</f>
        <v>1</v>
      </c>
      <c r="M81" s="79">
        <f>VLOOKUP($A81,'Seg Diario'!$B$12:$HJ$76,148,FALSE)</f>
        <v>1</v>
      </c>
      <c r="N81" s="79">
        <f>VLOOKUP($A81,'Seg Diario'!$B$12:$HJ$76,193,FALSE)</f>
        <v>1</v>
      </c>
      <c r="O81" s="79">
        <f>VLOOKUP($A81,'Seg Diario'!$B$12:$HJ$76,178,FALSE)</f>
        <v>1</v>
      </c>
      <c r="P81" s="79">
        <f>VLOOKUP($A81,'Seg Diario'!$B$12:$HJ$76,213,FALSE)</f>
        <v>1</v>
      </c>
      <c r="Q81" s="115"/>
      <c r="R81" s="1805"/>
      <c r="S81" s="1806"/>
      <c r="T81" s="1806"/>
      <c r="U81" s="1807"/>
      <c r="V81" s="1718"/>
      <c r="W81" s="1719"/>
      <c r="X81" s="1719"/>
      <c r="Y81" s="1719"/>
      <c r="Z81" s="1775"/>
      <c r="AA81" s="1769"/>
      <c r="AB81" s="1757"/>
      <c r="AC81" s="1748"/>
      <c r="AN81" s="254"/>
      <c r="AO81" s="254"/>
      <c r="AP81" s="254"/>
      <c r="AQ81" s="254"/>
      <c r="AU81" s="2"/>
      <c r="AV81" s="2"/>
      <c r="AW81" s="2"/>
      <c r="AX81" s="2"/>
      <c r="AY81" s="2"/>
      <c r="AZ81" s="2"/>
      <c r="BA81" s="2"/>
      <c r="BB81" s="2"/>
      <c r="BC81" s="2"/>
      <c r="BD81" s="2"/>
      <c r="BE81" s="2"/>
      <c r="BF81" s="2"/>
    </row>
    <row r="82" spans="1:58" s="1" customFormat="1" ht="20.7" hidden="1" customHeight="1">
      <c r="A82" s="112" t="s">
        <v>93</v>
      </c>
      <c r="B82" s="1898" t="s">
        <v>94</v>
      </c>
      <c r="C82" s="1895" t="s">
        <v>95</v>
      </c>
      <c r="D82" s="1910" t="s">
        <v>56</v>
      </c>
      <c r="E82" s="1813">
        <f>'Seg Diario'!BF23</f>
        <v>1</v>
      </c>
      <c r="F82" s="1813">
        <f>'Seg Diario'!PD23</f>
        <v>0</v>
      </c>
      <c r="G82" s="66" t="s">
        <v>57</v>
      </c>
      <c r="H82" s="1193">
        <f>VLOOKUP($A82,'Seg Diario'!$B$12:$HJ$76,64,FALSE)</f>
        <v>1</v>
      </c>
      <c r="I82" s="1193">
        <f>VLOOKUP($A82,'Seg Diario'!$B$12:$HJ$76,79,FALSE)</f>
        <v>1</v>
      </c>
      <c r="J82" s="1193">
        <f>VLOOKUP($A82,'Seg Diario'!$B$12:$HJ$76,94,FALSE)</f>
        <v>0</v>
      </c>
      <c r="K82" s="1193">
        <f>VLOOKUP($A82,'Seg Diario'!$B$12:$HJ$76,109,FALSE)</f>
        <v>1</v>
      </c>
      <c r="L82" s="1193">
        <f>VLOOKUP($A82,'Seg Diario'!$B$12:$HJ$76,124,FALSE)</f>
        <v>1</v>
      </c>
      <c r="M82" s="1193">
        <f>VLOOKUP($A82,'Seg Diario'!$B$12:$HJ$76,139,FALSE)</f>
        <v>1</v>
      </c>
      <c r="N82" s="1193">
        <f>VLOOKUP($A82,'Seg Diario'!$B$12:$HJ$76,184,FALSE)</f>
        <v>1</v>
      </c>
      <c r="O82" s="1193">
        <f>VLOOKUP($A82,'Seg Diario'!$B$12:$HJ$76,169,FALSE)</f>
        <v>1</v>
      </c>
      <c r="P82" s="1193">
        <f>VLOOKUP($A82,'Seg Diario'!$B$12:$HJ$76,204,FALSE)</f>
        <v>1</v>
      </c>
      <c r="Q82" s="118"/>
      <c r="R82" s="1799"/>
      <c r="S82" s="1800"/>
      <c r="T82" s="1800"/>
      <c r="U82" s="1801"/>
      <c r="V82" s="1713"/>
      <c r="W82" s="1714"/>
      <c r="X82" s="1714"/>
      <c r="Y82" s="1715"/>
      <c r="Z82" s="1773"/>
      <c r="AA82" s="1767"/>
      <c r="AB82" s="1755"/>
      <c r="AC82" s="1746" t="s">
        <v>68</v>
      </c>
      <c r="AD82" s="1735"/>
      <c r="AE82" s="1745"/>
      <c r="AF82" s="257"/>
      <c r="AN82" s="260"/>
      <c r="AO82" s="260"/>
      <c r="AP82" s="260"/>
      <c r="AQ82" s="260"/>
      <c r="AU82" s="2"/>
      <c r="AV82" s="2"/>
      <c r="AW82" s="2"/>
      <c r="AX82" s="2"/>
      <c r="AY82" s="2"/>
      <c r="AZ82" s="2"/>
      <c r="BA82" s="2"/>
      <c r="BB82" s="2"/>
      <c r="BC82" s="2"/>
      <c r="BD82" s="2"/>
      <c r="BE82" s="2"/>
      <c r="BF82" s="2"/>
    </row>
    <row r="83" spans="1:58" s="1" customFormat="1" ht="20.7" hidden="1" customHeight="1">
      <c r="A83" s="112" t="s">
        <v>93</v>
      </c>
      <c r="B83" s="1899"/>
      <c r="C83" s="1896"/>
      <c r="D83" s="1911"/>
      <c r="E83" s="1814"/>
      <c r="F83" s="1814"/>
      <c r="G83" s="85" t="s">
        <v>59</v>
      </c>
      <c r="H83" s="1218">
        <f>VLOOKUP($A82,'Seg Diario'!$B$12:$HJ$76,67,FALSE)</f>
        <v>1</v>
      </c>
      <c r="I83" s="1194">
        <f>VLOOKUP($A83,'Seg Diario'!$B$12:$HJ$76,82,FALSE)</f>
        <v>1</v>
      </c>
      <c r="J83" s="1194">
        <f>VLOOKUP($A83,'Seg Diario'!$B$12:$HJ$76,97,FALSE)</f>
        <v>0</v>
      </c>
      <c r="K83" s="1194">
        <f>VLOOKUP($A83,'Seg Diario'!$B$12:$HJ$76,112,FALSE)</f>
        <v>1</v>
      </c>
      <c r="L83" s="1194">
        <f>VLOOKUP($A83,'Seg Diario'!$B$12:$HJ$76,127,FALSE)</f>
        <v>1</v>
      </c>
      <c r="M83" s="1194">
        <f>VLOOKUP($A83,'Seg Diario'!$B$12:$HJ$76,142,FALSE)</f>
        <v>1</v>
      </c>
      <c r="N83" s="1194">
        <f>VLOOKUP($A83,'Seg Diario'!$B$12:$HJ$76,187,FALSE)</f>
        <v>1</v>
      </c>
      <c r="O83" s="1194">
        <f>VLOOKUP($A83,'Seg Diario'!$B$12:$HJ$76,172,FALSE)</f>
        <v>1</v>
      </c>
      <c r="P83" s="1194">
        <f>VLOOKUP($A83,'Seg Diario'!$B$12:$HJ$76,207,FALSE)</f>
        <v>1</v>
      </c>
      <c r="Q83" s="119"/>
      <c r="R83" s="1802"/>
      <c r="S83" s="1803"/>
      <c r="T83" s="1803"/>
      <c r="U83" s="1804"/>
      <c r="V83" s="1716"/>
      <c r="W83" s="1717"/>
      <c r="X83" s="1717"/>
      <c r="Y83" s="1717"/>
      <c r="Z83" s="1774"/>
      <c r="AA83" s="1768"/>
      <c r="AB83" s="1756"/>
      <c r="AC83" s="1747"/>
      <c r="AD83" s="1735"/>
      <c r="AE83" s="1735"/>
      <c r="AF83" s="256"/>
      <c r="AN83" s="254"/>
      <c r="AO83" s="254"/>
      <c r="AP83" s="254"/>
      <c r="AQ83" s="254"/>
      <c r="AU83" s="2"/>
      <c r="AV83" s="2"/>
      <c r="AW83" s="2"/>
      <c r="AX83" s="2"/>
      <c r="AY83" s="2"/>
      <c r="AZ83" s="2"/>
      <c r="BA83" s="2"/>
      <c r="BB83" s="2"/>
      <c r="BC83" s="2"/>
      <c r="BD83" s="2"/>
      <c r="BE83" s="2"/>
      <c r="BF83" s="2"/>
    </row>
    <row r="84" spans="1:58" s="1" customFormat="1" ht="20.7" hidden="1" customHeight="1">
      <c r="A84" s="112" t="s">
        <v>93</v>
      </c>
      <c r="B84" s="1899"/>
      <c r="C84" s="1896"/>
      <c r="D84" s="1911"/>
      <c r="E84" s="1814"/>
      <c r="F84" s="1814"/>
      <c r="G84" s="85" t="s">
        <v>60</v>
      </c>
      <c r="H84" s="1218">
        <f>VLOOKUP($A82,'Seg Diario'!$B$12:$HJ$76,70,FALSE)</f>
        <v>1</v>
      </c>
      <c r="I84" s="1194">
        <f>VLOOKUP($A84,'Seg Diario'!$B$12:$HJ$76,85,FALSE)</f>
        <v>1</v>
      </c>
      <c r="J84" s="1194">
        <f>VLOOKUP($A84,'Seg Diario'!$B$12:$HJ$76,100,FALSE)</f>
        <v>0</v>
      </c>
      <c r="K84" s="1194">
        <f>VLOOKUP($A84,'Seg Diario'!$B$12:$HJ$76,115,FALSE)</f>
        <v>1</v>
      </c>
      <c r="L84" s="1194">
        <f>VLOOKUP($A84,'Seg Diario'!$B$12:$HJ$76,130,FALSE)</f>
        <v>1</v>
      </c>
      <c r="M84" s="1194">
        <f>VLOOKUP($A84,'Seg Diario'!$B$12:$HJ$76,145,FALSE)</f>
        <v>1</v>
      </c>
      <c r="N84" s="1194">
        <f>VLOOKUP($A84,'Seg Diario'!$B$12:$HJ$76,190,FALSE)</f>
        <v>1</v>
      </c>
      <c r="O84" s="1194">
        <f>VLOOKUP($A84,'Seg Diario'!$B$12:$HJ$76,175,FALSE)</f>
        <v>1</v>
      </c>
      <c r="P84" s="1194">
        <f>VLOOKUP($A84,'Seg Diario'!$B$12:$HJ$76,210,FALSE)</f>
        <v>1</v>
      </c>
      <c r="Q84" s="119"/>
      <c r="R84" s="1802"/>
      <c r="S84" s="1803"/>
      <c r="T84" s="1803"/>
      <c r="U84" s="1804"/>
      <c r="V84" s="1716"/>
      <c r="W84" s="1717"/>
      <c r="X84" s="1717"/>
      <c r="Y84" s="1717"/>
      <c r="Z84" s="1774"/>
      <c r="AA84" s="1768"/>
      <c r="AB84" s="1756"/>
      <c r="AC84" s="1747"/>
      <c r="AD84" s="1735"/>
      <c r="AE84" s="1735"/>
      <c r="AF84" s="256"/>
      <c r="AN84" s="78"/>
      <c r="AO84" s="78"/>
      <c r="AP84" s="78"/>
      <c r="AQ84" s="78"/>
      <c r="AU84" s="2"/>
      <c r="AV84" s="2"/>
      <c r="AW84" s="2"/>
      <c r="AX84" s="2"/>
      <c r="AY84" s="2"/>
      <c r="AZ84" s="2"/>
      <c r="BA84" s="2"/>
      <c r="BB84" s="2"/>
      <c r="BC84" s="2"/>
      <c r="BD84" s="2"/>
      <c r="BE84" s="2"/>
      <c r="BF84" s="2"/>
    </row>
    <row r="85" spans="1:58" s="1" customFormat="1" ht="20.7" hidden="1" customHeight="1" thickBot="1">
      <c r="A85" s="112" t="s">
        <v>93</v>
      </c>
      <c r="B85" s="1900"/>
      <c r="C85" s="1897"/>
      <c r="D85" s="1912"/>
      <c r="E85" s="1815"/>
      <c r="F85" s="1815"/>
      <c r="G85" s="67" t="s">
        <v>61</v>
      </c>
      <c r="H85" s="1219">
        <f>VLOOKUP($A82,'Seg Diario'!$B$12:$HJ$76,73,FALSE)</f>
        <v>1</v>
      </c>
      <c r="I85" s="1195">
        <f>VLOOKUP($A85,'Seg Diario'!$B$12:$HJ$76,88,FALSE)</f>
        <v>1</v>
      </c>
      <c r="J85" s="1195">
        <f>VLOOKUP($A85,'Seg Diario'!$B$12:$HJ$76,103,FALSE)</f>
        <v>0</v>
      </c>
      <c r="K85" s="1195">
        <f>VLOOKUP($A85,'Seg Diario'!$B$12:$HJ$76,118,FALSE)</f>
        <v>1</v>
      </c>
      <c r="L85" s="1195">
        <f>VLOOKUP($A85,'Seg Diario'!$B$12:$HJ$76,133,FALSE)</f>
        <v>1</v>
      </c>
      <c r="M85" s="1195">
        <f>VLOOKUP($A85,'Seg Diario'!$B$12:$HJ$76,148,FALSE)</f>
        <v>1</v>
      </c>
      <c r="N85" s="1195">
        <f>VLOOKUP($A85,'Seg Diario'!$B$12:$HJ$76,193,FALSE)</f>
        <v>1</v>
      </c>
      <c r="O85" s="1195">
        <f>VLOOKUP($A85,'Seg Diario'!$B$12:$HJ$76,178,FALSE)</f>
        <v>1</v>
      </c>
      <c r="P85" s="1195">
        <f>VLOOKUP($A85,'Seg Diario'!$B$12:$HJ$76,213,FALSE)</f>
        <v>1</v>
      </c>
      <c r="Q85" s="120"/>
      <c r="R85" s="1805"/>
      <c r="S85" s="1806"/>
      <c r="T85" s="1806"/>
      <c r="U85" s="1807"/>
      <c r="V85" s="1718"/>
      <c r="W85" s="1719"/>
      <c r="X85" s="1719"/>
      <c r="Y85" s="1719"/>
      <c r="Z85" s="1775"/>
      <c r="AA85" s="1769"/>
      <c r="AB85" s="1757"/>
      <c r="AC85" s="1748"/>
      <c r="AD85" s="1735"/>
      <c r="AE85" s="1735"/>
      <c r="AF85" s="256"/>
      <c r="AN85" s="78"/>
      <c r="AO85" s="78"/>
      <c r="AP85" s="78"/>
      <c r="AQ85" s="78"/>
      <c r="AU85" s="2"/>
      <c r="AV85" s="2"/>
      <c r="AW85" s="2"/>
      <c r="AX85" s="2"/>
      <c r="AY85" s="2"/>
      <c r="AZ85" s="2"/>
      <c r="BA85" s="2"/>
      <c r="BB85" s="2"/>
      <c r="BC85" s="2"/>
      <c r="BD85" s="2"/>
      <c r="BE85" s="2"/>
      <c r="BF85" s="2"/>
    </row>
    <row r="86" spans="1:58" s="1" customFormat="1" ht="20.7" hidden="1" customHeight="1">
      <c r="A86" s="112" t="s">
        <v>96</v>
      </c>
      <c r="B86" s="1889" t="s">
        <v>97</v>
      </c>
      <c r="C86" s="1895" t="s">
        <v>98</v>
      </c>
      <c r="D86" s="1910" t="s">
        <v>56</v>
      </c>
      <c r="E86" s="1813">
        <f>'Seg Diario'!BF24</f>
        <v>1</v>
      </c>
      <c r="F86" s="1813">
        <f>'Seg Diario'!PD24</f>
        <v>0</v>
      </c>
      <c r="G86" s="66" t="s">
        <v>57</v>
      </c>
      <c r="H86" s="370">
        <f>VLOOKUP($A86,'Seg Diario'!$B$12:$HJ$76,64,FALSE)</f>
        <v>1</v>
      </c>
      <c r="I86" s="370">
        <f>VLOOKUP($A86,'Seg Diario'!$B$12:$HJ$76,79,FALSE)</f>
        <v>1</v>
      </c>
      <c r="J86" s="370">
        <f>VLOOKUP($A86,'Seg Diario'!$B$12:$HJ$76,94,FALSE)</f>
        <v>1</v>
      </c>
      <c r="K86" s="370">
        <f>VLOOKUP($A86,'Seg Diario'!$B$12:$HJ$76,109,FALSE)</f>
        <v>1</v>
      </c>
      <c r="L86" s="370">
        <f>VLOOKUP($A86,'Seg Diario'!$B$12:$HJ$76,124,FALSE)</f>
        <v>1</v>
      </c>
      <c r="M86" s="370">
        <f>VLOOKUP($A86,'Seg Diario'!$B$12:$HJ$76,139,FALSE)</f>
        <v>1</v>
      </c>
      <c r="N86" s="370">
        <f>VLOOKUP($A86,'Seg Diario'!$B$12:$HJ$76,184,FALSE)</f>
        <v>1</v>
      </c>
      <c r="O86" s="370">
        <f>VLOOKUP($A86,'Seg Diario'!$B$12:$HJ$76,169,FALSE)</f>
        <v>1</v>
      </c>
      <c r="P86" s="370">
        <f>VLOOKUP($A86,'Seg Diario'!$B$12:$HJ$76,204,FALSE)</f>
        <v>1</v>
      </c>
      <c r="Q86" s="118"/>
      <c r="R86" s="1776"/>
      <c r="S86" s="1913"/>
      <c r="T86" s="1913"/>
      <c r="U86" s="1914"/>
      <c r="V86" s="1713"/>
      <c r="W86" s="1714"/>
      <c r="X86" s="1714"/>
      <c r="Y86" s="1714"/>
      <c r="Z86" s="1785"/>
      <c r="AA86" s="1767"/>
      <c r="AB86" s="1755"/>
      <c r="AC86" s="1746"/>
      <c r="AD86" s="1735"/>
      <c r="AE86" s="1735"/>
      <c r="AF86" s="256"/>
      <c r="AN86" s="261"/>
      <c r="AO86" s="261"/>
      <c r="AP86" s="261"/>
      <c r="AQ86" s="261"/>
      <c r="AU86" s="2"/>
      <c r="AV86" s="2"/>
      <c r="AW86" s="2"/>
      <c r="AX86" s="2"/>
      <c r="AY86" s="2"/>
      <c r="AZ86" s="2"/>
      <c r="BA86" s="2"/>
      <c r="BB86" s="2"/>
      <c r="BC86" s="2"/>
      <c r="BD86" s="2"/>
      <c r="BE86" s="2"/>
      <c r="BF86" s="2"/>
    </row>
    <row r="87" spans="1:58" s="1" customFormat="1" ht="20.7" hidden="1" customHeight="1">
      <c r="A87" s="112" t="s">
        <v>96</v>
      </c>
      <c r="B87" s="1890"/>
      <c r="C87" s="1896"/>
      <c r="D87" s="1911"/>
      <c r="E87" s="1814"/>
      <c r="F87" s="1814"/>
      <c r="G87" s="85" t="s">
        <v>59</v>
      </c>
      <c r="H87" s="10">
        <f>VLOOKUP($A86,'Seg Diario'!$B$12:$HJ$76,67,FALSE)</f>
        <v>1</v>
      </c>
      <c r="I87" s="11">
        <f>VLOOKUP($A87,'Seg Diario'!$B$12:$HJ$76,82,FALSE)</f>
        <v>1</v>
      </c>
      <c r="J87" s="11">
        <f>VLOOKUP($A87,'Seg Diario'!$B$12:$HJ$76,97,FALSE)</f>
        <v>1</v>
      </c>
      <c r="K87" s="11">
        <f>VLOOKUP($A87,'Seg Diario'!$B$12:$HJ$76,112,FALSE)</f>
        <v>1</v>
      </c>
      <c r="L87" s="11">
        <f>VLOOKUP($A87,'Seg Diario'!$B$12:$HJ$76,127,FALSE)</f>
        <v>1</v>
      </c>
      <c r="M87" s="11">
        <f>VLOOKUP($A87,'Seg Diario'!$B$12:$HJ$76,142,FALSE)</f>
        <v>1</v>
      </c>
      <c r="N87" s="11">
        <f>VLOOKUP($A87,'Seg Diario'!$B$12:$HJ$76,187,FALSE)</f>
        <v>1</v>
      </c>
      <c r="O87" s="11">
        <f>VLOOKUP($A87,'Seg Diario'!$B$12:$HJ$76,172,FALSE)</f>
        <v>1</v>
      </c>
      <c r="P87" s="11">
        <f>VLOOKUP($A87,'Seg Diario'!$B$12:$HJ$76,207,FALSE)</f>
        <v>1</v>
      </c>
      <c r="Q87" s="119"/>
      <c r="R87" s="1915"/>
      <c r="S87" s="1660"/>
      <c r="T87" s="1660"/>
      <c r="U87" s="1916"/>
      <c r="V87" s="1786"/>
      <c r="W87" s="1787"/>
      <c r="X87" s="1787"/>
      <c r="Y87" s="1787"/>
      <c r="Z87" s="1788"/>
      <c r="AA87" s="1768"/>
      <c r="AB87" s="1756"/>
      <c r="AC87" s="1747"/>
      <c r="AD87" s="1735"/>
      <c r="AE87" s="1735"/>
      <c r="AF87" s="256"/>
      <c r="AN87" s="78"/>
      <c r="AO87" s="78"/>
      <c r="AP87" s="78"/>
      <c r="AQ87" s="78"/>
      <c r="AU87" s="2"/>
      <c r="AV87" s="2"/>
      <c r="AW87" s="2"/>
      <c r="AX87" s="2"/>
      <c r="AY87" s="2"/>
      <c r="AZ87" s="2"/>
      <c r="BA87" s="2"/>
      <c r="BB87" s="2"/>
      <c r="BC87" s="2"/>
      <c r="BD87" s="2"/>
      <c r="BE87" s="2"/>
      <c r="BF87" s="2"/>
    </row>
    <row r="88" spans="1:58" s="1" customFormat="1" ht="20.7" hidden="1" customHeight="1">
      <c r="A88" s="112" t="s">
        <v>96</v>
      </c>
      <c r="B88" s="1890"/>
      <c r="C88" s="1896"/>
      <c r="D88" s="1911"/>
      <c r="E88" s="1814"/>
      <c r="F88" s="1814"/>
      <c r="G88" s="85" t="s">
        <v>60</v>
      </c>
      <c r="H88" s="10">
        <f>VLOOKUP($A86,'Seg Diario'!$B$12:$HJ$76,70,FALSE)</f>
        <v>1</v>
      </c>
      <c r="I88" s="11">
        <f>VLOOKUP($A88,'Seg Diario'!$B$12:$HJ$76,85,FALSE)</f>
        <v>1</v>
      </c>
      <c r="J88" s="11">
        <f>VLOOKUP($A88,'Seg Diario'!$B$12:$HJ$76,100,FALSE)</f>
        <v>1</v>
      </c>
      <c r="K88" s="11">
        <f>VLOOKUP($A88,'Seg Diario'!$B$12:$HJ$76,115,FALSE)</f>
        <v>1</v>
      </c>
      <c r="L88" s="11">
        <f>VLOOKUP($A88,'Seg Diario'!$B$12:$HJ$76,130,FALSE)</f>
        <v>1</v>
      </c>
      <c r="M88" s="11">
        <f>VLOOKUP($A88,'Seg Diario'!$B$12:$HJ$76,145,FALSE)</f>
        <v>1</v>
      </c>
      <c r="N88" s="11">
        <f>VLOOKUP($A88,'Seg Diario'!$B$12:$HJ$76,190,FALSE)</f>
        <v>1</v>
      </c>
      <c r="O88" s="11">
        <f>VLOOKUP($A88,'Seg Diario'!$B$12:$HJ$76,175,FALSE)</f>
        <v>1</v>
      </c>
      <c r="P88" s="11">
        <f>VLOOKUP($A88,'Seg Diario'!$B$12:$HJ$76,210,FALSE)</f>
        <v>1</v>
      </c>
      <c r="Q88" s="119"/>
      <c r="R88" s="1915"/>
      <c r="S88" s="1660"/>
      <c r="T88" s="1660"/>
      <c r="U88" s="1916"/>
      <c r="V88" s="1786"/>
      <c r="W88" s="1787"/>
      <c r="X88" s="1787"/>
      <c r="Y88" s="1787"/>
      <c r="Z88" s="1788"/>
      <c r="AA88" s="1768"/>
      <c r="AB88" s="1756"/>
      <c r="AC88" s="1747"/>
      <c r="AD88" s="1735"/>
      <c r="AE88" s="1735"/>
      <c r="AF88" s="256"/>
      <c r="AN88" s="78"/>
      <c r="AO88" s="78"/>
      <c r="AP88" s="78"/>
      <c r="AQ88" s="78"/>
      <c r="AU88" s="2"/>
      <c r="AV88" s="2"/>
      <c r="AW88" s="2"/>
      <c r="AX88" s="2"/>
      <c r="AY88" s="2"/>
      <c r="AZ88" s="2"/>
      <c r="BA88" s="2"/>
      <c r="BB88" s="2"/>
      <c r="BC88" s="2"/>
      <c r="BD88" s="2"/>
      <c r="BE88" s="2"/>
      <c r="BF88" s="2"/>
    </row>
    <row r="89" spans="1:58" s="1" customFormat="1" ht="20.7" hidden="1" customHeight="1" thickBot="1">
      <c r="A89" s="112" t="s">
        <v>96</v>
      </c>
      <c r="B89" s="1891"/>
      <c r="C89" s="1897"/>
      <c r="D89" s="1912"/>
      <c r="E89" s="1815"/>
      <c r="F89" s="1815"/>
      <c r="G89" s="67" t="s">
        <v>61</v>
      </c>
      <c r="H89" s="13">
        <f>VLOOKUP($A86,'Seg Diario'!$B$12:$HJ$76,73,FALSE)</f>
        <v>1</v>
      </c>
      <c r="I89" s="79">
        <f>VLOOKUP($A89,'Seg Diario'!$B$12:$HJ$76,88,FALSE)</f>
        <v>1</v>
      </c>
      <c r="J89" s="79">
        <f>VLOOKUP($A89,'Seg Diario'!$B$12:$HJ$76,103,FALSE)</f>
        <v>1</v>
      </c>
      <c r="K89" s="79">
        <f>VLOOKUP($A89,'Seg Diario'!$B$12:$HJ$76,118,FALSE)</f>
        <v>1</v>
      </c>
      <c r="L89" s="79">
        <f>VLOOKUP($A89,'Seg Diario'!$B$12:$HJ$76,133,FALSE)</f>
        <v>1</v>
      </c>
      <c r="M89" s="79">
        <f>VLOOKUP($A89,'Seg Diario'!$B$12:$HJ$76,148,FALSE)</f>
        <v>1</v>
      </c>
      <c r="N89" s="79">
        <f>VLOOKUP($A89,'Seg Diario'!$B$12:$HJ$76,193,FALSE)</f>
        <v>1</v>
      </c>
      <c r="O89" s="79">
        <f>VLOOKUP($A89,'Seg Diario'!$B$12:$HJ$76,178,FALSE)</f>
        <v>1</v>
      </c>
      <c r="P89" s="79">
        <f>VLOOKUP($A89,'Seg Diario'!$B$12:$HJ$76,213,FALSE)</f>
        <v>1</v>
      </c>
      <c r="Q89" s="120"/>
      <c r="R89" s="1917"/>
      <c r="S89" s="1918"/>
      <c r="T89" s="1918"/>
      <c r="U89" s="1919"/>
      <c r="V89" s="1789"/>
      <c r="W89" s="1790"/>
      <c r="X89" s="1790"/>
      <c r="Y89" s="1790"/>
      <c r="Z89" s="1791"/>
      <c r="AA89" s="1769"/>
      <c r="AB89" s="1757"/>
      <c r="AC89" s="1748"/>
      <c r="AD89" s="1735"/>
      <c r="AE89" s="1735"/>
      <c r="AF89" s="256"/>
      <c r="AN89" s="78"/>
      <c r="AO89" s="78"/>
      <c r="AP89" s="78"/>
      <c r="AQ89" s="78"/>
      <c r="AU89" s="2"/>
      <c r="AV89" s="2"/>
      <c r="AW89" s="2"/>
      <c r="AX89" s="2"/>
      <c r="AY89" s="2"/>
      <c r="AZ89" s="2"/>
      <c r="BA89" s="2"/>
      <c r="BB89" s="2"/>
      <c r="BC89" s="2"/>
      <c r="BD89" s="2"/>
      <c r="BE89" s="2"/>
      <c r="BF89" s="2"/>
    </row>
    <row r="90" spans="1:58" s="1" customFormat="1" ht="30" hidden="1" customHeight="1">
      <c r="A90" s="112" t="s">
        <v>99</v>
      </c>
      <c r="B90" s="1898" t="s">
        <v>100</v>
      </c>
      <c r="C90" s="1895" t="s">
        <v>98</v>
      </c>
      <c r="D90" s="1910" t="s">
        <v>92</v>
      </c>
      <c r="E90" s="1813">
        <f>'Seg Diario'!BF25</f>
        <v>1</v>
      </c>
      <c r="F90" s="1813">
        <f>'Seg Diario'!PD25</f>
        <v>0</v>
      </c>
      <c r="G90" s="66" t="s">
        <v>57</v>
      </c>
      <c r="H90" s="370">
        <f>VLOOKUP($A90,'Seg Diario'!$B$12:$HJ$76,64,FALSE)</f>
        <v>1</v>
      </c>
      <c r="I90" s="370">
        <f>VLOOKUP($A90,'Seg Diario'!$B$12:$HJ$76,79,FALSE)</f>
        <v>1</v>
      </c>
      <c r="J90" s="370">
        <f>VLOOKUP($A90,'Seg Diario'!$B$12:$HJ$76,94,FALSE)</f>
        <v>0</v>
      </c>
      <c r="K90" s="370">
        <f>VLOOKUP($A90,'Seg Diario'!$B$12:$HJ$76,109,FALSE)</f>
        <v>1</v>
      </c>
      <c r="L90" s="370">
        <f>VLOOKUP($A90,'Seg Diario'!$B$12:$HJ$76,124,FALSE)</f>
        <v>1</v>
      </c>
      <c r="M90" s="370">
        <f>VLOOKUP($A90,'Seg Diario'!$B$12:$HJ$76,139,FALSE)</f>
        <v>1</v>
      </c>
      <c r="N90" s="370">
        <f>VLOOKUP($A90,'Seg Diario'!$B$12:$HJ$76,184,FALSE)</f>
        <v>1</v>
      </c>
      <c r="O90" s="370">
        <f>VLOOKUP($A90,'Seg Diario'!$B$12:$HJ$76,169,FALSE)</f>
        <v>1</v>
      </c>
      <c r="P90" s="370">
        <f>VLOOKUP($A90,'Seg Diario'!$B$12:$HJ$76,204,FALSE)</f>
        <v>1</v>
      </c>
      <c r="Q90" s="114"/>
      <c r="R90" s="1799"/>
      <c r="S90" s="1800"/>
      <c r="T90" s="1800"/>
      <c r="U90" s="1801"/>
      <c r="V90" s="1713"/>
      <c r="W90" s="1714"/>
      <c r="X90" s="1714"/>
      <c r="Y90" s="1715"/>
      <c r="Z90" s="1773"/>
      <c r="AA90" s="1767"/>
      <c r="AB90" s="1758"/>
      <c r="AC90" s="1746"/>
      <c r="AN90" s="261"/>
      <c r="AO90" s="261"/>
      <c r="AP90" s="261"/>
      <c r="AQ90" s="261"/>
      <c r="AU90" s="2"/>
      <c r="AV90" s="2"/>
      <c r="AW90" s="2"/>
      <c r="AX90" s="2"/>
      <c r="AY90" s="2"/>
      <c r="AZ90" s="2"/>
      <c r="BA90" s="2"/>
      <c r="BB90" s="2"/>
      <c r="BC90" s="2"/>
      <c r="BD90" s="2"/>
      <c r="BE90" s="2"/>
      <c r="BF90" s="2"/>
    </row>
    <row r="91" spans="1:58" s="1" customFormat="1" ht="20.7" hidden="1" customHeight="1">
      <c r="A91" s="112" t="s">
        <v>99</v>
      </c>
      <c r="B91" s="1899"/>
      <c r="C91" s="1896"/>
      <c r="D91" s="1911"/>
      <c r="E91" s="1814"/>
      <c r="F91" s="1814"/>
      <c r="G91" s="85" t="s">
        <v>59</v>
      </c>
      <c r="H91" s="10">
        <f>VLOOKUP($A90,'Seg Diario'!$B$12:$HJ$76,67,FALSE)</f>
        <v>1</v>
      </c>
      <c r="I91" s="11">
        <f>VLOOKUP($A91,'Seg Diario'!$B$12:$HJ$76,82,FALSE)</f>
        <v>1</v>
      </c>
      <c r="J91" s="11">
        <f>VLOOKUP($A91,'Seg Diario'!$B$12:$HJ$76,97,FALSE)</f>
        <v>0</v>
      </c>
      <c r="K91" s="11">
        <f>VLOOKUP($A91,'Seg Diario'!$B$12:$HJ$76,112,FALSE)</f>
        <v>1</v>
      </c>
      <c r="L91" s="11">
        <f>VLOOKUP($A91,'Seg Diario'!$B$12:$HJ$76,127,FALSE)</f>
        <v>1</v>
      </c>
      <c r="M91" s="11">
        <f>VLOOKUP($A91,'Seg Diario'!$B$12:$HJ$76,142,FALSE)</f>
        <v>1</v>
      </c>
      <c r="N91" s="11">
        <f>VLOOKUP($A91,'Seg Diario'!$B$12:$HJ$76,187,FALSE)</f>
        <v>1</v>
      </c>
      <c r="O91" s="11">
        <f>VLOOKUP($A91,'Seg Diario'!$B$12:$HJ$76,172,FALSE)</f>
        <v>1</v>
      </c>
      <c r="P91" s="11">
        <f>VLOOKUP($A91,'Seg Diario'!$B$12:$HJ$76,207,FALSE)</f>
        <v>1</v>
      </c>
      <c r="Q91" s="107"/>
      <c r="R91" s="1802"/>
      <c r="S91" s="1803"/>
      <c r="T91" s="1803"/>
      <c r="U91" s="1804"/>
      <c r="V91" s="1716"/>
      <c r="W91" s="1717"/>
      <c r="X91" s="1717"/>
      <c r="Y91" s="1717"/>
      <c r="Z91" s="1774"/>
      <c r="AA91" s="1768"/>
      <c r="AB91" s="1759"/>
      <c r="AC91" s="1747"/>
      <c r="AN91" s="78"/>
      <c r="AO91" s="78"/>
      <c r="AP91" s="78"/>
      <c r="AQ91" s="78"/>
      <c r="AU91" s="2"/>
      <c r="AV91" s="2"/>
      <c r="AW91" s="2"/>
      <c r="AX91" s="2"/>
      <c r="AY91" s="2"/>
      <c r="AZ91" s="2"/>
      <c r="BA91" s="2"/>
      <c r="BB91" s="2"/>
      <c r="BC91" s="2"/>
      <c r="BD91" s="2"/>
      <c r="BE91" s="2"/>
      <c r="BF91" s="2"/>
    </row>
    <row r="92" spans="1:58" s="1" customFormat="1" ht="20.7" hidden="1" customHeight="1">
      <c r="A92" s="112" t="s">
        <v>99</v>
      </c>
      <c r="B92" s="1899"/>
      <c r="C92" s="1896"/>
      <c r="D92" s="1911"/>
      <c r="E92" s="1814"/>
      <c r="F92" s="1814"/>
      <c r="G92" s="85" t="s">
        <v>60</v>
      </c>
      <c r="H92" s="10">
        <f>VLOOKUP($A90,'Seg Diario'!$B$12:$HJ$76,70,FALSE)</f>
        <v>1</v>
      </c>
      <c r="I92" s="11">
        <f>VLOOKUP($A92,'Seg Diario'!$B$12:$HJ$76,85,FALSE)</f>
        <v>1</v>
      </c>
      <c r="J92" s="11">
        <f>VLOOKUP($A92,'Seg Diario'!$B$12:$HJ$76,100,FALSE)</f>
        <v>0</v>
      </c>
      <c r="K92" s="11">
        <f>VLOOKUP($A92,'Seg Diario'!$B$12:$HJ$76,115,FALSE)</f>
        <v>1</v>
      </c>
      <c r="L92" s="11">
        <f>VLOOKUP($A92,'Seg Diario'!$B$12:$HJ$76,130,FALSE)</f>
        <v>1</v>
      </c>
      <c r="M92" s="11">
        <f>VLOOKUP($A92,'Seg Diario'!$B$12:$HJ$76,145,FALSE)</f>
        <v>1</v>
      </c>
      <c r="N92" s="11">
        <f>VLOOKUP($A92,'Seg Diario'!$B$12:$HJ$76,190,FALSE)</f>
        <v>1</v>
      </c>
      <c r="O92" s="11">
        <f>VLOOKUP($A92,'Seg Diario'!$B$12:$HJ$76,175,FALSE)</f>
        <v>1</v>
      </c>
      <c r="P92" s="11">
        <f>VLOOKUP($A92,'Seg Diario'!$B$12:$HJ$76,210,FALSE)</f>
        <v>1</v>
      </c>
      <c r="Q92" s="107"/>
      <c r="R92" s="1802"/>
      <c r="S92" s="1803"/>
      <c r="T92" s="1803"/>
      <c r="U92" s="1804"/>
      <c r="V92" s="1716"/>
      <c r="W92" s="1717"/>
      <c r="X92" s="1717"/>
      <c r="Y92" s="1717"/>
      <c r="Z92" s="1774"/>
      <c r="AA92" s="1768"/>
      <c r="AB92" s="1759"/>
      <c r="AC92" s="1747"/>
      <c r="AN92" s="78"/>
      <c r="AO92" s="78"/>
      <c r="AP92" s="78"/>
      <c r="AQ92" s="78"/>
      <c r="AU92" s="2"/>
      <c r="AV92" s="2"/>
      <c r="AW92" s="2"/>
      <c r="AX92" s="2"/>
      <c r="AY92" s="2"/>
      <c r="AZ92" s="2"/>
      <c r="BA92" s="2"/>
      <c r="BB92" s="2"/>
      <c r="BC92" s="2"/>
      <c r="BD92" s="2"/>
      <c r="BE92" s="2"/>
      <c r="BF92" s="2"/>
    </row>
    <row r="93" spans="1:58" s="1" customFormat="1" ht="20.7" hidden="1" customHeight="1" thickBot="1">
      <c r="A93" s="112" t="s">
        <v>99</v>
      </c>
      <c r="B93" s="1900"/>
      <c r="C93" s="1897"/>
      <c r="D93" s="1912"/>
      <c r="E93" s="1815"/>
      <c r="F93" s="1815"/>
      <c r="G93" s="67" t="s">
        <v>61</v>
      </c>
      <c r="H93" s="13">
        <f>VLOOKUP($A90,'Seg Diario'!$B$12:$HJ$76,73,FALSE)</f>
        <v>1</v>
      </c>
      <c r="I93" s="79">
        <f>VLOOKUP($A93,'Seg Diario'!$B$12:$HJ$76,88,FALSE)</f>
        <v>1</v>
      </c>
      <c r="J93" s="79">
        <f>VLOOKUP($A93,'Seg Diario'!$B$12:$HJ$76,103,FALSE)</f>
        <v>0</v>
      </c>
      <c r="K93" s="79">
        <f>VLOOKUP($A93,'Seg Diario'!$B$12:$HJ$76,118,FALSE)</f>
        <v>1</v>
      </c>
      <c r="L93" s="79">
        <f>VLOOKUP($A93,'Seg Diario'!$B$12:$HJ$76,133,FALSE)</f>
        <v>1</v>
      </c>
      <c r="M93" s="79">
        <f>VLOOKUP($A93,'Seg Diario'!$B$12:$HJ$76,148,FALSE)</f>
        <v>1</v>
      </c>
      <c r="N93" s="79">
        <f>VLOOKUP($A93,'Seg Diario'!$B$12:$HJ$76,193,FALSE)</f>
        <v>1</v>
      </c>
      <c r="O93" s="79">
        <f>VLOOKUP($A93,'Seg Diario'!$B$12:$HJ$76,178,FALSE)</f>
        <v>1</v>
      </c>
      <c r="P93" s="79">
        <f>VLOOKUP($A93,'Seg Diario'!$B$12:$HJ$76,213,FALSE)</f>
        <v>1</v>
      </c>
      <c r="Q93" s="115"/>
      <c r="R93" s="1805"/>
      <c r="S93" s="1806"/>
      <c r="T93" s="1806"/>
      <c r="U93" s="1807"/>
      <c r="V93" s="1718"/>
      <c r="W93" s="1719"/>
      <c r="X93" s="1719"/>
      <c r="Y93" s="1719"/>
      <c r="Z93" s="1775"/>
      <c r="AA93" s="1769"/>
      <c r="AB93" s="1760"/>
      <c r="AC93" s="1748"/>
      <c r="AN93" s="78"/>
      <c r="AO93" s="78"/>
      <c r="AP93" s="78"/>
      <c r="AQ93" s="78"/>
      <c r="AU93" s="2"/>
      <c r="AV93" s="2"/>
      <c r="AW93" s="2"/>
      <c r="AX93" s="2"/>
      <c r="AY93" s="2"/>
      <c r="AZ93" s="2"/>
      <c r="BA93" s="2"/>
      <c r="BB93" s="2"/>
      <c r="BC93" s="2"/>
      <c r="BD93" s="2"/>
      <c r="BE93" s="2"/>
      <c r="BF93" s="2"/>
    </row>
    <row r="94" spans="1:58" s="1" customFormat="1" ht="20.7" hidden="1" customHeight="1">
      <c r="A94" s="112" t="s">
        <v>101</v>
      </c>
      <c r="B94" s="1898" t="s">
        <v>102</v>
      </c>
      <c r="C94" s="1895" t="s">
        <v>64</v>
      </c>
      <c r="D94" s="1910" t="s">
        <v>56</v>
      </c>
      <c r="E94" s="1813">
        <f>'Seg Diario'!BF26</f>
        <v>1</v>
      </c>
      <c r="F94" s="1813">
        <f>'Seg Diario'!PD26</f>
        <v>0</v>
      </c>
      <c r="G94" s="66" t="s">
        <v>57</v>
      </c>
      <c r="H94" s="370">
        <f>VLOOKUP($A94,'Seg Diario'!$B$12:$HJ$76,64,FALSE)</f>
        <v>1</v>
      </c>
      <c r="I94" s="370">
        <f>VLOOKUP($A94,'Seg Diario'!$B$12:$HJ$76,79,FALSE)</f>
        <v>1</v>
      </c>
      <c r="J94" s="370">
        <f>VLOOKUP($A94,'Seg Diario'!$B$12:$HJ$76,94,FALSE)</f>
        <v>0</v>
      </c>
      <c r="K94" s="370">
        <f>VLOOKUP($A94,'Seg Diario'!$B$12:$HJ$76,109,FALSE)</f>
        <v>1</v>
      </c>
      <c r="L94" s="370">
        <f>VLOOKUP($A94,'Seg Diario'!$B$12:$HJ$76,124,FALSE)</f>
        <v>1</v>
      </c>
      <c r="M94" s="370">
        <f>VLOOKUP($A94,'Seg Diario'!$B$12:$HJ$76,139,FALSE)</f>
        <v>1</v>
      </c>
      <c r="N94" s="370">
        <f>VLOOKUP($A94,'Seg Diario'!$B$12:$HJ$76,184,FALSE)</f>
        <v>1</v>
      </c>
      <c r="O94" s="370">
        <f>VLOOKUP($A94,'Seg Diario'!$B$12:$HJ$76,169,FALSE)</f>
        <v>1</v>
      </c>
      <c r="P94" s="370">
        <f>VLOOKUP($A94,'Seg Diario'!$B$12:$HJ$76,204,FALSE)</f>
        <v>1</v>
      </c>
      <c r="Q94" s="114"/>
      <c r="R94" s="1799"/>
      <c r="S94" s="1800"/>
      <c r="T94" s="1800"/>
      <c r="U94" s="1801"/>
      <c r="V94" s="1713"/>
      <c r="W94" s="1714"/>
      <c r="X94" s="1714"/>
      <c r="Y94" s="1715"/>
      <c r="Z94" s="1773"/>
      <c r="AA94" s="1767"/>
      <c r="AB94" s="1755"/>
      <c r="AC94" s="1746" t="s">
        <v>86</v>
      </c>
      <c r="AN94" s="261"/>
      <c r="AO94" s="261"/>
      <c r="AP94" s="261"/>
      <c r="AQ94" s="261"/>
      <c r="AU94" s="2"/>
      <c r="AV94" s="2"/>
      <c r="AW94" s="2"/>
      <c r="AX94" s="2"/>
      <c r="AY94" s="2"/>
      <c r="AZ94" s="2"/>
      <c r="BA94" s="2"/>
      <c r="BB94" s="2"/>
      <c r="BC94" s="2"/>
      <c r="BD94" s="2"/>
      <c r="BE94" s="2"/>
      <c r="BF94" s="2"/>
    </row>
    <row r="95" spans="1:58" s="1" customFormat="1" ht="20.7" hidden="1" customHeight="1">
      <c r="A95" s="112" t="s">
        <v>101</v>
      </c>
      <c r="B95" s="1899"/>
      <c r="C95" s="1896"/>
      <c r="D95" s="1911"/>
      <c r="E95" s="1814"/>
      <c r="F95" s="1814"/>
      <c r="G95" s="85" t="s">
        <v>59</v>
      </c>
      <c r="H95" s="10">
        <f>VLOOKUP($A94,'Seg Diario'!$B$12:$HJ$76,67,FALSE)</f>
        <v>1</v>
      </c>
      <c r="I95" s="11">
        <f>VLOOKUP($A95,'Seg Diario'!$B$12:$HJ$76,82,FALSE)</f>
        <v>1</v>
      </c>
      <c r="J95" s="11">
        <f>VLOOKUP($A95,'Seg Diario'!$B$12:$HJ$76,97,FALSE)</f>
        <v>0</v>
      </c>
      <c r="K95" s="11">
        <f>VLOOKUP($A95,'Seg Diario'!$B$12:$HJ$76,112,FALSE)</f>
        <v>1</v>
      </c>
      <c r="L95" s="11">
        <f>VLOOKUP($A95,'Seg Diario'!$B$12:$HJ$76,127,FALSE)</f>
        <v>1</v>
      </c>
      <c r="M95" s="11">
        <f>VLOOKUP($A95,'Seg Diario'!$B$12:$HJ$76,142,FALSE)</f>
        <v>1</v>
      </c>
      <c r="N95" s="11">
        <f>VLOOKUP($A95,'Seg Diario'!$B$12:$HJ$76,187,FALSE)</f>
        <v>1</v>
      </c>
      <c r="O95" s="11">
        <f>VLOOKUP($A95,'Seg Diario'!$B$12:$HJ$76,172,FALSE)</f>
        <v>1</v>
      </c>
      <c r="P95" s="11">
        <f>VLOOKUP($A95,'Seg Diario'!$B$12:$HJ$76,207,FALSE)</f>
        <v>1</v>
      </c>
      <c r="Q95" s="107"/>
      <c r="R95" s="1802"/>
      <c r="S95" s="1803"/>
      <c r="T95" s="1803"/>
      <c r="U95" s="1804"/>
      <c r="V95" s="1716"/>
      <c r="W95" s="1717"/>
      <c r="X95" s="1717"/>
      <c r="Y95" s="1717"/>
      <c r="Z95" s="1774"/>
      <c r="AA95" s="1768"/>
      <c r="AB95" s="1756"/>
      <c r="AC95" s="1747"/>
      <c r="AN95" s="78"/>
      <c r="AO95" s="78"/>
      <c r="AP95" s="78"/>
      <c r="AQ95" s="78"/>
      <c r="AU95" s="2"/>
      <c r="AV95" s="2"/>
      <c r="AW95" s="2"/>
      <c r="AX95" s="2"/>
      <c r="AY95" s="2"/>
      <c r="AZ95" s="2"/>
      <c r="BA95" s="2"/>
      <c r="BB95" s="2"/>
      <c r="BC95" s="2"/>
      <c r="BD95" s="2"/>
      <c r="BE95" s="2"/>
      <c r="BF95" s="2"/>
    </row>
    <row r="96" spans="1:58" s="1" customFormat="1" ht="20.7" hidden="1" customHeight="1">
      <c r="A96" s="112" t="s">
        <v>101</v>
      </c>
      <c r="B96" s="1899"/>
      <c r="C96" s="1896"/>
      <c r="D96" s="1911"/>
      <c r="E96" s="1814"/>
      <c r="F96" s="1814"/>
      <c r="G96" s="85" t="s">
        <v>60</v>
      </c>
      <c r="H96" s="10">
        <f>VLOOKUP($A94,'Seg Diario'!$B$12:$HJ$76,70,FALSE)</f>
        <v>1</v>
      </c>
      <c r="I96" s="11">
        <f>VLOOKUP($A96,'Seg Diario'!$B$12:$HJ$76,85,FALSE)</f>
        <v>1</v>
      </c>
      <c r="J96" s="11">
        <f>VLOOKUP($A96,'Seg Diario'!$B$12:$HJ$76,100,FALSE)</f>
        <v>0</v>
      </c>
      <c r="K96" s="11">
        <f>VLOOKUP($A96,'Seg Diario'!$B$12:$HJ$76,115,FALSE)</f>
        <v>1</v>
      </c>
      <c r="L96" s="11">
        <f>VLOOKUP($A96,'Seg Diario'!$B$12:$HJ$76,130,FALSE)</f>
        <v>1</v>
      </c>
      <c r="M96" s="11">
        <f>VLOOKUP($A96,'Seg Diario'!$B$12:$HJ$76,145,FALSE)</f>
        <v>1</v>
      </c>
      <c r="N96" s="11">
        <f>VLOOKUP($A96,'Seg Diario'!$B$12:$HJ$76,190,FALSE)</f>
        <v>1</v>
      </c>
      <c r="O96" s="11">
        <f>VLOOKUP($A96,'Seg Diario'!$B$12:$HJ$76,175,FALSE)</f>
        <v>1</v>
      </c>
      <c r="P96" s="11">
        <f>VLOOKUP($A96,'Seg Diario'!$B$12:$HJ$76,210,FALSE)</f>
        <v>1</v>
      </c>
      <c r="Q96" s="107"/>
      <c r="R96" s="1802"/>
      <c r="S96" s="1803"/>
      <c r="T96" s="1803"/>
      <c r="U96" s="1804"/>
      <c r="V96" s="1716"/>
      <c r="W96" s="1717"/>
      <c r="X96" s="1717"/>
      <c r="Y96" s="1717"/>
      <c r="Z96" s="1774"/>
      <c r="AA96" s="1768"/>
      <c r="AB96" s="1756"/>
      <c r="AC96" s="1747"/>
      <c r="AN96" s="78"/>
      <c r="AO96" s="78"/>
      <c r="AP96" s="78"/>
      <c r="AQ96" s="78"/>
      <c r="AU96" s="2"/>
      <c r="AV96" s="2"/>
      <c r="AW96" s="2"/>
      <c r="AX96" s="2"/>
      <c r="AY96" s="2"/>
      <c r="AZ96" s="2"/>
      <c r="BA96" s="2"/>
      <c r="BB96" s="2"/>
      <c r="BC96" s="2"/>
      <c r="BD96" s="2"/>
      <c r="BE96" s="2"/>
      <c r="BF96" s="2"/>
    </row>
    <row r="97" spans="1:58" s="1" customFormat="1" ht="20.7" hidden="1" customHeight="1" thickBot="1">
      <c r="A97" s="112" t="s">
        <v>101</v>
      </c>
      <c r="B97" s="1900"/>
      <c r="C97" s="1897"/>
      <c r="D97" s="1912"/>
      <c r="E97" s="1815"/>
      <c r="F97" s="1815"/>
      <c r="G97" s="67" t="s">
        <v>61</v>
      </c>
      <c r="H97" s="13">
        <f>VLOOKUP($A94,'Seg Diario'!$B$12:$HJ$76,73,FALSE)</f>
        <v>1</v>
      </c>
      <c r="I97" s="79">
        <f>VLOOKUP($A97,'Seg Diario'!$B$12:$HJ$76,88,FALSE)</f>
        <v>1</v>
      </c>
      <c r="J97" s="79">
        <f>VLOOKUP($A97,'Seg Diario'!$B$12:$HJ$76,103,FALSE)</f>
        <v>0</v>
      </c>
      <c r="K97" s="79">
        <f>VLOOKUP($A97,'Seg Diario'!$B$12:$HJ$76,118,FALSE)</f>
        <v>1</v>
      </c>
      <c r="L97" s="79">
        <f>VLOOKUP($A97,'Seg Diario'!$B$12:$HJ$76,133,FALSE)</f>
        <v>1</v>
      </c>
      <c r="M97" s="79">
        <f>VLOOKUP($A97,'Seg Diario'!$B$12:$HJ$76,148,FALSE)</f>
        <v>1</v>
      </c>
      <c r="N97" s="79">
        <f>VLOOKUP($A97,'Seg Diario'!$B$12:$HJ$76,193,FALSE)</f>
        <v>1</v>
      </c>
      <c r="O97" s="79">
        <f>VLOOKUP($A97,'Seg Diario'!$B$12:$HJ$76,178,FALSE)</f>
        <v>1</v>
      </c>
      <c r="P97" s="79">
        <f>VLOOKUP($A97,'Seg Diario'!$B$12:$HJ$76,213,FALSE)</f>
        <v>1</v>
      </c>
      <c r="Q97" s="115"/>
      <c r="R97" s="1805"/>
      <c r="S97" s="1806"/>
      <c r="T97" s="1806"/>
      <c r="U97" s="1807"/>
      <c r="V97" s="1718"/>
      <c r="W97" s="1719"/>
      <c r="X97" s="1719"/>
      <c r="Y97" s="1719"/>
      <c r="Z97" s="1775"/>
      <c r="AA97" s="1769"/>
      <c r="AB97" s="1757"/>
      <c r="AC97" s="1748"/>
      <c r="AN97" s="78"/>
      <c r="AO97" s="78"/>
      <c r="AP97" s="78"/>
      <c r="AQ97" s="78"/>
      <c r="AU97" s="2"/>
      <c r="AV97" s="2"/>
      <c r="AW97" s="2"/>
      <c r="AX97" s="2"/>
      <c r="AY97" s="2"/>
      <c r="AZ97" s="2"/>
      <c r="BA97" s="2"/>
      <c r="BB97" s="2"/>
      <c r="BC97" s="2"/>
      <c r="BD97" s="2"/>
      <c r="BE97" s="2"/>
      <c r="BF97" s="2"/>
    </row>
    <row r="98" spans="1:58" s="1" customFormat="1" ht="20.7" hidden="1" customHeight="1">
      <c r="A98" s="112" t="s">
        <v>103</v>
      </c>
      <c r="B98" s="1898" t="s">
        <v>104</v>
      </c>
      <c r="C98" s="1895" t="s">
        <v>105</v>
      </c>
      <c r="D98" s="1910" t="s">
        <v>56</v>
      </c>
      <c r="E98" s="1813">
        <f>'Seg Diario'!BF27</f>
        <v>1</v>
      </c>
      <c r="F98" s="1813">
        <f>'Seg Diario'!PD27</f>
        <v>1</v>
      </c>
      <c r="G98" s="66" t="s">
        <v>57</v>
      </c>
      <c r="H98" s="370">
        <f>VLOOKUP($A98,'Seg Diario'!$B$12:$HJ$76,64,FALSE)</f>
        <v>1</v>
      </c>
      <c r="I98" s="370">
        <f>VLOOKUP($A98,'Seg Diario'!$B$12:$HJ$76,79,FALSE)</f>
        <v>1</v>
      </c>
      <c r="J98" s="370">
        <f>VLOOKUP($A98,'Seg Diario'!$B$12:$HJ$76,94,FALSE)</f>
        <v>1</v>
      </c>
      <c r="K98" s="370">
        <f>VLOOKUP($A98,'Seg Diario'!$B$12:$HJ$76,109,FALSE)</f>
        <v>1</v>
      </c>
      <c r="L98" s="370">
        <f>VLOOKUP($A98,'Seg Diario'!$B$12:$HJ$76,124,FALSE)</f>
        <v>1</v>
      </c>
      <c r="M98" s="370">
        <f>VLOOKUP($A98,'Seg Diario'!$B$12:$HJ$76,139,FALSE)</f>
        <v>1</v>
      </c>
      <c r="N98" s="370">
        <f>VLOOKUP($A98,'Seg Diario'!$B$12:$HJ$76,184,FALSE)</f>
        <v>1</v>
      </c>
      <c r="O98" s="370">
        <f>VLOOKUP($A98,'Seg Diario'!$B$12:$HJ$76,169,FALSE)</f>
        <v>1</v>
      </c>
      <c r="P98" s="370">
        <f>VLOOKUP($A98,'Seg Diario'!$B$12:$HJ$76,204,FALSE)</f>
        <v>1</v>
      </c>
      <c r="Q98" s="118"/>
      <c r="R98" s="1799"/>
      <c r="S98" s="1800"/>
      <c r="T98" s="1800"/>
      <c r="U98" s="1801"/>
      <c r="V98" s="1713"/>
      <c r="W98" s="1714"/>
      <c r="X98" s="1714"/>
      <c r="Y98" s="1715"/>
      <c r="Z98" s="1715"/>
      <c r="AA98" s="1767"/>
      <c r="AB98" s="1755"/>
      <c r="AC98" s="1746"/>
      <c r="AD98" s="1735"/>
      <c r="AE98" s="1795"/>
      <c r="AF98" s="262"/>
      <c r="AG98" s="258"/>
      <c r="AH98" s="259"/>
      <c r="AI98" s="259"/>
      <c r="AJ98" s="259"/>
      <c r="AK98" s="1736"/>
      <c r="AN98" s="260"/>
      <c r="AO98" s="260"/>
      <c r="AP98" s="260"/>
      <c r="AQ98" s="260"/>
      <c r="AU98" s="2"/>
      <c r="AV98" s="2"/>
      <c r="AW98" s="2"/>
      <c r="AX98" s="2"/>
      <c r="AY98" s="2"/>
      <c r="AZ98" s="2"/>
      <c r="BA98" s="2"/>
      <c r="BB98" s="2"/>
      <c r="BC98" s="2"/>
      <c r="BD98" s="2"/>
      <c r="BE98" s="2"/>
      <c r="BF98" s="2"/>
    </row>
    <row r="99" spans="1:58" s="1" customFormat="1" ht="20.7" hidden="1" customHeight="1">
      <c r="A99" s="112" t="s">
        <v>103</v>
      </c>
      <c r="B99" s="1899"/>
      <c r="C99" s="1896"/>
      <c r="D99" s="1911"/>
      <c r="E99" s="1814"/>
      <c r="F99" s="1814"/>
      <c r="G99" s="85" t="s">
        <v>59</v>
      </c>
      <c r="H99" s="10">
        <f>VLOOKUP($A98,'Seg Diario'!$B$12:$HJ$76,67,FALSE)</f>
        <v>1</v>
      </c>
      <c r="I99" s="11">
        <f>VLOOKUP($A99,'Seg Diario'!$B$12:$HJ$76,82,FALSE)</f>
        <v>1</v>
      </c>
      <c r="J99" s="11">
        <f>VLOOKUP($A99,'Seg Diario'!$B$12:$HJ$76,97,FALSE)</f>
        <v>1</v>
      </c>
      <c r="K99" s="11">
        <f>VLOOKUP($A99,'Seg Diario'!$B$12:$HJ$76,112,FALSE)</f>
        <v>1</v>
      </c>
      <c r="L99" s="11">
        <f>VLOOKUP($A99,'Seg Diario'!$B$12:$HJ$76,127,FALSE)</f>
        <v>1</v>
      </c>
      <c r="M99" s="11">
        <f>VLOOKUP($A99,'Seg Diario'!$B$12:$HJ$76,142,FALSE)</f>
        <v>1</v>
      </c>
      <c r="N99" s="11">
        <f>VLOOKUP($A99,'Seg Diario'!$B$12:$HJ$76,187,FALSE)</f>
        <v>1</v>
      </c>
      <c r="O99" s="11">
        <f>VLOOKUP($A99,'Seg Diario'!$B$12:$HJ$76,172,FALSE)</f>
        <v>1</v>
      </c>
      <c r="P99" s="11">
        <f>VLOOKUP($A99,'Seg Diario'!$B$12:$HJ$76,207,FALSE)</f>
        <v>1</v>
      </c>
      <c r="Q99" s="119"/>
      <c r="R99" s="1802"/>
      <c r="S99" s="1803"/>
      <c r="T99" s="1803"/>
      <c r="U99" s="1804"/>
      <c r="V99" s="1716"/>
      <c r="W99" s="1717"/>
      <c r="X99" s="1717"/>
      <c r="Y99" s="1717"/>
      <c r="Z99" s="1717"/>
      <c r="AA99" s="1768"/>
      <c r="AB99" s="1756"/>
      <c r="AC99" s="1747"/>
      <c r="AD99" s="1735"/>
      <c r="AE99" s="1795"/>
      <c r="AF99" s="262"/>
      <c r="AG99" s="258"/>
      <c r="AH99" s="259"/>
      <c r="AI99" s="259"/>
      <c r="AJ99" s="259"/>
      <c r="AK99" s="1737"/>
      <c r="AN99" s="78"/>
      <c r="AO99" s="78"/>
      <c r="AP99" s="78"/>
      <c r="AQ99" s="78"/>
      <c r="AU99" s="2"/>
      <c r="AV99" s="2"/>
      <c r="AW99" s="2"/>
      <c r="AX99" s="2"/>
      <c r="AY99" s="2"/>
      <c r="AZ99" s="2"/>
      <c r="BA99" s="2"/>
      <c r="BB99" s="2"/>
      <c r="BC99" s="2"/>
      <c r="BD99" s="2"/>
      <c r="BE99" s="2"/>
      <c r="BF99" s="2"/>
    </row>
    <row r="100" spans="1:58" s="1" customFormat="1" ht="20.7" hidden="1" customHeight="1">
      <c r="A100" s="112" t="s">
        <v>103</v>
      </c>
      <c r="B100" s="1899"/>
      <c r="C100" s="1896"/>
      <c r="D100" s="1911"/>
      <c r="E100" s="1814"/>
      <c r="F100" s="1814"/>
      <c r="G100" s="85" t="s">
        <v>60</v>
      </c>
      <c r="H100" s="10">
        <f>VLOOKUP($A98,'Seg Diario'!$B$12:$HJ$76,70,FALSE)</f>
        <v>1</v>
      </c>
      <c r="I100" s="11">
        <f>VLOOKUP($A100,'Seg Diario'!$B$12:$HJ$76,85,FALSE)</f>
        <v>1</v>
      </c>
      <c r="J100" s="11">
        <f>VLOOKUP($A100,'Seg Diario'!$B$12:$HJ$76,100,FALSE)</f>
        <v>1</v>
      </c>
      <c r="K100" s="11">
        <f>VLOOKUP($A100,'Seg Diario'!$B$12:$HJ$76,115,FALSE)</f>
        <v>1</v>
      </c>
      <c r="L100" s="11">
        <f>VLOOKUP($A100,'Seg Diario'!$B$12:$HJ$76,130,FALSE)</f>
        <v>1</v>
      </c>
      <c r="M100" s="11">
        <f>VLOOKUP($A100,'Seg Diario'!$B$12:$HJ$76,145,FALSE)</f>
        <v>1</v>
      </c>
      <c r="N100" s="11">
        <f>VLOOKUP($A100,'Seg Diario'!$B$12:$HJ$76,190,FALSE)</f>
        <v>1</v>
      </c>
      <c r="O100" s="11">
        <f>VLOOKUP($A100,'Seg Diario'!$B$12:$HJ$76,175,FALSE)</f>
        <v>1</v>
      </c>
      <c r="P100" s="11">
        <f>VLOOKUP($A100,'Seg Diario'!$B$12:$HJ$76,210,FALSE)</f>
        <v>1</v>
      </c>
      <c r="Q100" s="119"/>
      <c r="R100" s="1802"/>
      <c r="S100" s="1803"/>
      <c r="T100" s="1803"/>
      <c r="U100" s="1804"/>
      <c r="V100" s="1716"/>
      <c r="W100" s="1717"/>
      <c r="X100" s="1717"/>
      <c r="Y100" s="1717"/>
      <c r="Z100" s="1717"/>
      <c r="AA100" s="1768"/>
      <c r="AB100" s="1756"/>
      <c r="AC100" s="1747"/>
      <c r="AD100" s="1735"/>
      <c r="AE100" s="1795"/>
      <c r="AF100" s="262"/>
      <c r="AG100" s="258"/>
      <c r="AH100" s="259"/>
      <c r="AI100" s="259"/>
      <c r="AJ100" s="259"/>
      <c r="AK100" s="1737"/>
      <c r="AN100" s="78"/>
      <c r="AO100" s="78"/>
      <c r="AP100" s="78"/>
      <c r="AQ100" s="78"/>
      <c r="AU100" s="2"/>
      <c r="AV100" s="2"/>
      <c r="AW100" s="2"/>
      <c r="AX100" s="2"/>
      <c r="AY100" s="2"/>
      <c r="AZ100" s="2"/>
      <c r="BA100" s="2"/>
      <c r="BB100" s="2"/>
      <c r="BC100" s="2"/>
      <c r="BD100" s="2"/>
      <c r="BE100" s="2"/>
      <c r="BF100" s="2"/>
    </row>
    <row r="101" spans="1:58" s="1" customFormat="1" ht="20.7" hidden="1" customHeight="1" thickBot="1">
      <c r="A101" s="112" t="s">
        <v>103</v>
      </c>
      <c r="B101" s="1900"/>
      <c r="C101" s="1897"/>
      <c r="D101" s="1912"/>
      <c r="E101" s="1815"/>
      <c r="F101" s="1815"/>
      <c r="G101" s="67" t="s">
        <v>61</v>
      </c>
      <c r="H101" s="13">
        <f>VLOOKUP($A98,'Seg Diario'!$B$12:$HJ$76,73,FALSE)</f>
        <v>1</v>
      </c>
      <c r="I101" s="79">
        <f>VLOOKUP($A101,'Seg Diario'!$B$12:$HJ$76,88,FALSE)</f>
        <v>1</v>
      </c>
      <c r="J101" s="79">
        <f>VLOOKUP($A101,'Seg Diario'!$B$12:$HJ$76,103,FALSE)</f>
        <v>1</v>
      </c>
      <c r="K101" s="79">
        <f>VLOOKUP($A101,'Seg Diario'!$B$12:$HJ$76,118,FALSE)</f>
        <v>1</v>
      </c>
      <c r="L101" s="79">
        <f>VLOOKUP($A101,'Seg Diario'!$B$12:$HJ$76,133,FALSE)</f>
        <v>1</v>
      </c>
      <c r="M101" s="79">
        <f>VLOOKUP($A101,'Seg Diario'!$B$12:$HJ$76,148,FALSE)</f>
        <v>1</v>
      </c>
      <c r="N101" s="79">
        <f>VLOOKUP($A101,'Seg Diario'!$B$12:$HJ$76,193,FALSE)</f>
        <v>1</v>
      </c>
      <c r="O101" s="79">
        <f>VLOOKUP($A101,'Seg Diario'!$B$12:$HJ$76,178,FALSE)</f>
        <v>1</v>
      </c>
      <c r="P101" s="79">
        <f>VLOOKUP($A101,'Seg Diario'!$B$12:$HJ$76,213,FALSE)</f>
        <v>1</v>
      </c>
      <c r="Q101" s="120"/>
      <c r="R101" s="1805"/>
      <c r="S101" s="1806"/>
      <c r="T101" s="1806"/>
      <c r="U101" s="1807"/>
      <c r="V101" s="1718"/>
      <c r="W101" s="1719"/>
      <c r="X101" s="1719"/>
      <c r="Y101" s="1719"/>
      <c r="Z101" s="1719"/>
      <c r="AA101" s="1769"/>
      <c r="AB101" s="1757"/>
      <c r="AC101" s="1748"/>
      <c r="AD101" s="1735"/>
      <c r="AE101" s="1795"/>
      <c r="AF101" s="262"/>
      <c r="AG101" s="258"/>
      <c r="AH101" s="259"/>
      <c r="AI101" s="259"/>
      <c r="AJ101" s="259"/>
      <c r="AK101" s="1737"/>
      <c r="AN101" s="78"/>
      <c r="AO101" s="78"/>
      <c r="AP101" s="78"/>
      <c r="AQ101" s="78"/>
      <c r="AU101" s="2"/>
      <c r="AV101" s="2"/>
      <c r="AW101" s="2"/>
      <c r="AX101" s="2"/>
      <c r="AY101" s="2"/>
      <c r="AZ101" s="2"/>
      <c r="BA101" s="2"/>
      <c r="BB101" s="2"/>
      <c r="BC101" s="2"/>
      <c r="BD101" s="2"/>
      <c r="BE101" s="2"/>
      <c r="BF101" s="2"/>
    </row>
    <row r="102" spans="1:58" s="1" customFormat="1" ht="20.7" hidden="1" customHeight="1">
      <c r="A102" s="112" t="s">
        <v>106</v>
      </c>
      <c r="B102" s="1898" t="s">
        <v>107</v>
      </c>
      <c r="C102" s="1895" t="s">
        <v>108</v>
      </c>
      <c r="D102" s="1910" t="s">
        <v>92</v>
      </c>
      <c r="E102" s="1813">
        <f>'Seg Diario'!BF28</f>
        <v>1</v>
      </c>
      <c r="F102" s="1813">
        <f>'Seg Diario'!PD28</f>
        <v>0</v>
      </c>
      <c r="G102" s="66" t="s">
        <v>57</v>
      </c>
      <c r="H102" s="370">
        <f>VLOOKUP($A102,'Seg Diario'!$B$12:$HJ$76,64,FALSE)</f>
        <v>1</v>
      </c>
      <c r="I102" s="370">
        <f>VLOOKUP($A102,'Seg Diario'!$B$12:$HJ$76,79,FALSE)</f>
        <v>1</v>
      </c>
      <c r="J102" s="370">
        <f>VLOOKUP($A102,'Seg Diario'!$B$12:$HJ$76,94,FALSE)</f>
        <v>0</v>
      </c>
      <c r="K102" s="370">
        <f>VLOOKUP($A102,'Seg Diario'!$B$12:$HJ$76,109,FALSE)</f>
        <v>1</v>
      </c>
      <c r="L102" s="370">
        <f>VLOOKUP($A102,'Seg Diario'!$B$12:$HJ$76,124,FALSE)</f>
        <v>1</v>
      </c>
      <c r="M102" s="370">
        <f>VLOOKUP($A102,'Seg Diario'!$B$12:$HJ$76,139,FALSE)</f>
        <v>1</v>
      </c>
      <c r="N102" s="370">
        <f>VLOOKUP($A102,'Seg Diario'!$B$12:$HJ$76,184,FALSE)</f>
        <v>1</v>
      </c>
      <c r="O102" s="370">
        <f>VLOOKUP($A102,'Seg Diario'!$B$12:$HJ$76,169,FALSE)</f>
        <v>1</v>
      </c>
      <c r="P102" s="370">
        <f>VLOOKUP($A102,'Seg Diario'!$B$12:$HJ$76,204,FALSE)</f>
        <v>1</v>
      </c>
      <c r="Q102" s="114"/>
      <c r="R102" s="1799"/>
      <c r="S102" s="1800"/>
      <c r="T102" s="1800"/>
      <c r="U102" s="1801"/>
      <c r="V102" s="1713"/>
      <c r="W102" s="1714"/>
      <c r="X102" s="1714"/>
      <c r="Y102" s="1715"/>
      <c r="Z102" s="1715"/>
      <c r="AA102" s="1767"/>
      <c r="AB102" s="1758"/>
      <c r="AC102" s="1746"/>
      <c r="AN102" s="261"/>
      <c r="AO102" s="261"/>
      <c r="AP102" s="261"/>
      <c r="AQ102" s="261"/>
      <c r="AU102" s="2"/>
      <c r="AV102" s="2"/>
      <c r="AW102" s="2"/>
      <c r="AX102" s="2"/>
      <c r="AY102" s="2"/>
      <c r="AZ102" s="2"/>
      <c r="BA102" s="2"/>
      <c r="BB102" s="2"/>
      <c r="BC102" s="2"/>
      <c r="BD102" s="2"/>
      <c r="BE102" s="2"/>
      <c r="BF102" s="2"/>
    </row>
    <row r="103" spans="1:58" s="1" customFormat="1" ht="20.7" hidden="1" customHeight="1">
      <c r="A103" s="112" t="s">
        <v>106</v>
      </c>
      <c r="B103" s="1899"/>
      <c r="C103" s="1896"/>
      <c r="D103" s="1911"/>
      <c r="E103" s="1814"/>
      <c r="F103" s="1814"/>
      <c r="G103" s="85" t="s">
        <v>59</v>
      </c>
      <c r="H103" s="10">
        <f>VLOOKUP($A102,'Seg Diario'!$B$12:$HJ$76,67,FALSE)</f>
        <v>1</v>
      </c>
      <c r="I103" s="11">
        <f>VLOOKUP($A103,'Seg Diario'!$B$12:$HJ$76,82,FALSE)</f>
        <v>1</v>
      </c>
      <c r="J103" s="11">
        <f>VLOOKUP($A103,'Seg Diario'!$B$12:$HJ$76,97,FALSE)</f>
        <v>0</v>
      </c>
      <c r="K103" s="11">
        <f>VLOOKUP($A103,'Seg Diario'!$B$12:$HJ$76,112,FALSE)</f>
        <v>1</v>
      </c>
      <c r="L103" s="11">
        <f>VLOOKUP($A103,'Seg Diario'!$B$12:$HJ$76,127,FALSE)</f>
        <v>1</v>
      </c>
      <c r="M103" s="11">
        <f>VLOOKUP($A103,'Seg Diario'!$B$12:$HJ$76,142,FALSE)</f>
        <v>1</v>
      </c>
      <c r="N103" s="11">
        <f>VLOOKUP($A103,'Seg Diario'!$B$12:$HJ$76,187,FALSE)</f>
        <v>1</v>
      </c>
      <c r="O103" s="11">
        <f>VLOOKUP($A103,'Seg Diario'!$B$12:$HJ$76,172,FALSE)</f>
        <v>1</v>
      </c>
      <c r="P103" s="11">
        <f>VLOOKUP($A103,'Seg Diario'!$B$12:$HJ$76,207,FALSE)</f>
        <v>1</v>
      </c>
      <c r="Q103" s="107"/>
      <c r="R103" s="1802"/>
      <c r="S103" s="1803"/>
      <c r="T103" s="1803"/>
      <c r="U103" s="1804"/>
      <c r="V103" s="1716"/>
      <c r="W103" s="1717"/>
      <c r="X103" s="1717"/>
      <c r="Y103" s="1717"/>
      <c r="Z103" s="1717"/>
      <c r="AA103" s="1768"/>
      <c r="AB103" s="1759"/>
      <c r="AC103" s="1747"/>
      <c r="AN103" s="78"/>
      <c r="AO103" s="78"/>
      <c r="AP103" s="78"/>
      <c r="AQ103" s="78"/>
      <c r="AU103" s="2"/>
      <c r="AV103" s="2"/>
      <c r="AW103" s="2"/>
      <c r="AX103" s="2"/>
      <c r="AY103" s="2"/>
      <c r="AZ103" s="2"/>
      <c r="BA103" s="2"/>
      <c r="BB103" s="2"/>
      <c r="BC103" s="2"/>
      <c r="BD103" s="2"/>
      <c r="BE103" s="2"/>
      <c r="BF103" s="2"/>
    </row>
    <row r="104" spans="1:58" s="1" customFormat="1" ht="20.7" hidden="1" customHeight="1">
      <c r="A104" s="112" t="s">
        <v>106</v>
      </c>
      <c r="B104" s="1899"/>
      <c r="C104" s="1896"/>
      <c r="D104" s="1911"/>
      <c r="E104" s="1814"/>
      <c r="F104" s="1814"/>
      <c r="G104" s="85" t="s">
        <v>60</v>
      </c>
      <c r="H104" s="10">
        <f>VLOOKUP($A102,'Seg Diario'!$B$12:$HJ$76,70,FALSE)</f>
        <v>1</v>
      </c>
      <c r="I104" s="11">
        <f>VLOOKUP($A104,'Seg Diario'!$B$12:$HJ$76,85,FALSE)</f>
        <v>1</v>
      </c>
      <c r="J104" s="11">
        <f>VLOOKUP($A104,'Seg Diario'!$B$12:$HJ$76,100,FALSE)</f>
        <v>0</v>
      </c>
      <c r="K104" s="11">
        <f>VLOOKUP($A104,'Seg Diario'!$B$12:$HJ$76,115,FALSE)</f>
        <v>1</v>
      </c>
      <c r="L104" s="11">
        <f>VLOOKUP($A104,'Seg Diario'!$B$12:$HJ$76,130,FALSE)</f>
        <v>1</v>
      </c>
      <c r="M104" s="11">
        <f>VLOOKUP($A104,'Seg Diario'!$B$12:$HJ$76,145,FALSE)</f>
        <v>1</v>
      </c>
      <c r="N104" s="11">
        <f>VLOOKUP($A104,'Seg Diario'!$B$12:$HJ$76,190,FALSE)</f>
        <v>1</v>
      </c>
      <c r="O104" s="11">
        <f>VLOOKUP($A104,'Seg Diario'!$B$12:$HJ$76,175,FALSE)</f>
        <v>1</v>
      </c>
      <c r="P104" s="11">
        <f>VLOOKUP($A104,'Seg Diario'!$B$12:$HJ$76,210,FALSE)</f>
        <v>1</v>
      </c>
      <c r="Q104" s="107"/>
      <c r="R104" s="1802"/>
      <c r="S104" s="1803"/>
      <c r="T104" s="1803"/>
      <c r="U104" s="1804"/>
      <c r="V104" s="1716"/>
      <c r="W104" s="1717"/>
      <c r="X104" s="1717"/>
      <c r="Y104" s="1717"/>
      <c r="Z104" s="1717"/>
      <c r="AA104" s="1768"/>
      <c r="AB104" s="1759"/>
      <c r="AC104" s="1747"/>
      <c r="AN104" s="78"/>
      <c r="AO104" s="78"/>
      <c r="AP104" s="78"/>
      <c r="AQ104" s="78"/>
      <c r="AU104" s="2"/>
      <c r="AV104" s="2"/>
      <c r="AW104" s="2"/>
      <c r="AX104" s="2"/>
      <c r="AY104" s="2"/>
      <c r="AZ104" s="2"/>
      <c r="BA104" s="2"/>
      <c r="BB104" s="2"/>
      <c r="BC104" s="2"/>
      <c r="BD104" s="2"/>
      <c r="BE104" s="2"/>
      <c r="BF104" s="2"/>
    </row>
    <row r="105" spans="1:58" s="1" customFormat="1" ht="20.7" hidden="1" customHeight="1" thickBot="1">
      <c r="A105" s="112" t="s">
        <v>106</v>
      </c>
      <c r="B105" s="1900"/>
      <c r="C105" s="1897"/>
      <c r="D105" s="1912"/>
      <c r="E105" s="1815"/>
      <c r="F105" s="1815"/>
      <c r="G105" s="67" t="s">
        <v>61</v>
      </c>
      <c r="H105" s="13">
        <f>VLOOKUP($A102,'Seg Diario'!$B$12:$HJ$76,73,FALSE)</f>
        <v>1</v>
      </c>
      <c r="I105" s="79">
        <f>VLOOKUP($A105,'Seg Diario'!$B$12:$HJ$76,88,FALSE)</f>
        <v>1</v>
      </c>
      <c r="J105" s="79">
        <f>VLOOKUP($A105,'Seg Diario'!$B$12:$HJ$76,103,FALSE)</f>
        <v>0</v>
      </c>
      <c r="K105" s="79">
        <f>VLOOKUP($A105,'Seg Diario'!$B$12:$HJ$76,118,FALSE)</f>
        <v>1</v>
      </c>
      <c r="L105" s="79">
        <f>VLOOKUP($A105,'Seg Diario'!$B$12:$HJ$76,133,FALSE)</f>
        <v>1</v>
      </c>
      <c r="M105" s="79">
        <f>VLOOKUP($A105,'Seg Diario'!$B$12:$HJ$76,148,FALSE)</f>
        <v>1</v>
      </c>
      <c r="N105" s="79">
        <f>VLOOKUP($A105,'Seg Diario'!$B$12:$HJ$76,193,FALSE)</f>
        <v>1</v>
      </c>
      <c r="O105" s="79">
        <f>VLOOKUP($A105,'Seg Diario'!$B$12:$HJ$76,178,FALSE)</f>
        <v>1</v>
      </c>
      <c r="P105" s="79">
        <f>VLOOKUP($A105,'Seg Diario'!$B$12:$HJ$76,213,FALSE)</f>
        <v>1</v>
      </c>
      <c r="Q105" s="115"/>
      <c r="R105" s="1805"/>
      <c r="S105" s="1806"/>
      <c r="T105" s="1806"/>
      <c r="U105" s="1807"/>
      <c r="V105" s="1718"/>
      <c r="W105" s="1719"/>
      <c r="X105" s="1719"/>
      <c r="Y105" s="1719"/>
      <c r="Z105" s="1719"/>
      <c r="AA105" s="1769"/>
      <c r="AB105" s="1760"/>
      <c r="AC105" s="1748"/>
      <c r="AN105" s="78"/>
      <c r="AO105" s="78"/>
      <c r="AP105" s="78"/>
      <c r="AQ105" s="78"/>
      <c r="AU105" s="2"/>
      <c r="AV105" s="2"/>
      <c r="AW105" s="2"/>
      <c r="AX105" s="2"/>
      <c r="AY105" s="2"/>
      <c r="AZ105" s="2"/>
      <c r="BA105" s="2"/>
      <c r="BB105" s="2"/>
      <c r="BC105" s="2"/>
      <c r="BD105" s="2"/>
      <c r="BE105" s="2"/>
      <c r="BF105" s="2"/>
    </row>
    <row r="106" spans="1:58" s="1" customFormat="1" ht="20.7" hidden="1" customHeight="1">
      <c r="A106" s="112" t="s">
        <v>109</v>
      </c>
      <c r="B106" s="1898" t="s">
        <v>110</v>
      </c>
      <c r="C106" s="1895" t="s">
        <v>111</v>
      </c>
      <c r="D106" s="1910" t="s">
        <v>92</v>
      </c>
      <c r="E106" s="1813">
        <f>'Seg Diario'!BF29</f>
        <v>1</v>
      </c>
      <c r="F106" s="1813">
        <f>'Seg Diario'!PD29</f>
        <v>0</v>
      </c>
      <c r="G106" s="66" t="s">
        <v>57</v>
      </c>
      <c r="H106" s="370">
        <f>VLOOKUP($A106,'Seg Diario'!$B$12:$HJ$76,64,FALSE)</f>
        <v>1</v>
      </c>
      <c r="I106" s="370">
        <f>VLOOKUP($A106,'Seg Diario'!$B$12:$HJ$76,79,FALSE)</f>
        <v>1</v>
      </c>
      <c r="J106" s="370">
        <f>VLOOKUP($A106,'Seg Diario'!$B$12:$HJ$76,94,FALSE)</f>
        <v>0</v>
      </c>
      <c r="K106" s="370">
        <f>VLOOKUP($A106,'Seg Diario'!$B$12:$HJ$76,109,FALSE)</f>
        <v>1</v>
      </c>
      <c r="L106" s="370">
        <f>VLOOKUP($A106,'Seg Diario'!$B$12:$HJ$76,124,FALSE)</f>
        <v>1</v>
      </c>
      <c r="M106" s="370">
        <f>VLOOKUP($A106,'Seg Diario'!$B$12:$HJ$76,139,FALSE)</f>
        <v>1</v>
      </c>
      <c r="N106" s="370">
        <f>VLOOKUP($A106,'Seg Diario'!$B$12:$HJ$76,184,FALSE)</f>
        <v>1</v>
      </c>
      <c r="O106" s="370">
        <f>VLOOKUP($A106,'Seg Diario'!$B$12:$HJ$76,169,FALSE)</f>
        <v>1</v>
      </c>
      <c r="P106" s="370">
        <f>VLOOKUP($A106,'Seg Diario'!$B$12:$HJ$76,204,FALSE)</f>
        <v>1</v>
      </c>
      <c r="Q106" s="114"/>
      <c r="R106" s="1799"/>
      <c r="S106" s="1800"/>
      <c r="T106" s="1800"/>
      <c r="U106" s="1801"/>
      <c r="V106" s="1713"/>
      <c r="W106" s="1714"/>
      <c r="X106" s="1714"/>
      <c r="Y106" s="1715"/>
      <c r="Z106" s="1715"/>
      <c r="AA106" s="1767"/>
      <c r="AB106" s="1755"/>
      <c r="AC106" s="1746" t="s">
        <v>112</v>
      </c>
      <c r="AN106" s="261"/>
      <c r="AO106" s="261"/>
      <c r="AP106" s="261"/>
      <c r="AQ106" s="261"/>
      <c r="AU106" s="2"/>
      <c r="AV106" s="2"/>
      <c r="AW106" s="2"/>
      <c r="AX106" s="2"/>
      <c r="AY106" s="2"/>
      <c r="AZ106" s="2"/>
      <c r="BA106" s="2"/>
      <c r="BB106" s="2"/>
      <c r="BC106" s="2"/>
      <c r="BD106" s="2"/>
      <c r="BE106" s="2"/>
      <c r="BF106" s="2"/>
    </row>
    <row r="107" spans="1:58" s="1" customFormat="1" ht="20.7" hidden="1" customHeight="1">
      <c r="A107" s="112" t="s">
        <v>109</v>
      </c>
      <c r="B107" s="1899"/>
      <c r="C107" s="1896"/>
      <c r="D107" s="1911"/>
      <c r="E107" s="1814"/>
      <c r="F107" s="1814"/>
      <c r="G107" s="85" t="s">
        <v>59</v>
      </c>
      <c r="H107" s="10">
        <f>VLOOKUP($A106,'Seg Diario'!$B$12:$HJ$76,67,FALSE)</f>
        <v>1</v>
      </c>
      <c r="I107" s="11">
        <f>VLOOKUP($A107,'Seg Diario'!$B$12:$HJ$76,82,FALSE)</f>
        <v>1</v>
      </c>
      <c r="J107" s="11">
        <f>VLOOKUP($A107,'Seg Diario'!$B$12:$HJ$76,97,FALSE)</f>
        <v>0</v>
      </c>
      <c r="K107" s="11">
        <f>VLOOKUP($A107,'Seg Diario'!$B$12:$HJ$76,112,FALSE)</f>
        <v>1</v>
      </c>
      <c r="L107" s="11">
        <f>VLOOKUP($A107,'Seg Diario'!$B$12:$HJ$76,127,FALSE)</f>
        <v>1</v>
      </c>
      <c r="M107" s="11">
        <f>VLOOKUP($A107,'Seg Diario'!$B$12:$HJ$76,142,FALSE)</f>
        <v>1</v>
      </c>
      <c r="N107" s="11">
        <f>VLOOKUP($A107,'Seg Diario'!$B$12:$HJ$76,187,FALSE)</f>
        <v>1</v>
      </c>
      <c r="O107" s="11">
        <f>VLOOKUP($A107,'Seg Diario'!$B$12:$HJ$76,172,FALSE)</f>
        <v>1</v>
      </c>
      <c r="P107" s="11">
        <f>VLOOKUP($A107,'Seg Diario'!$B$12:$HJ$76,207,FALSE)</f>
        <v>1</v>
      </c>
      <c r="Q107" s="107"/>
      <c r="R107" s="1802"/>
      <c r="S107" s="1803"/>
      <c r="T107" s="1803"/>
      <c r="U107" s="1804"/>
      <c r="V107" s="1716"/>
      <c r="W107" s="1717"/>
      <c r="X107" s="1717"/>
      <c r="Y107" s="1717"/>
      <c r="Z107" s="1717"/>
      <c r="AA107" s="1768"/>
      <c r="AB107" s="1756"/>
      <c r="AC107" s="1747"/>
      <c r="AN107" s="78"/>
      <c r="AO107" s="78"/>
      <c r="AP107" s="78"/>
      <c r="AQ107" s="78"/>
      <c r="AU107" s="2"/>
      <c r="AV107" s="2"/>
      <c r="AW107" s="2"/>
      <c r="AX107" s="2"/>
      <c r="AY107" s="2"/>
      <c r="AZ107" s="2"/>
      <c r="BA107" s="2"/>
      <c r="BB107" s="2"/>
      <c r="BC107" s="2"/>
      <c r="BD107" s="2"/>
      <c r="BE107" s="2"/>
      <c r="BF107" s="2"/>
    </row>
    <row r="108" spans="1:58" s="1" customFormat="1" ht="20.7" hidden="1" customHeight="1">
      <c r="A108" s="112" t="s">
        <v>109</v>
      </c>
      <c r="B108" s="1899"/>
      <c r="C108" s="1896"/>
      <c r="D108" s="1911"/>
      <c r="E108" s="1814"/>
      <c r="F108" s="1814"/>
      <c r="G108" s="85" t="s">
        <v>60</v>
      </c>
      <c r="H108" s="10">
        <f>VLOOKUP($A106,'Seg Diario'!$B$12:$HJ$76,70,FALSE)</f>
        <v>1</v>
      </c>
      <c r="I108" s="11">
        <f>VLOOKUP($A108,'Seg Diario'!$B$12:$HJ$76,85,FALSE)</f>
        <v>1</v>
      </c>
      <c r="J108" s="11">
        <f>VLOOKUP($A108,'Seg Diario'!$B$12:$HJ$76,100,FALSE)</f>
        <v>0</v>
      </c>
      <c r="K108" s="11">
        <f>VLOOKUP($A108,'Seg Diario'!$B$12:$HJ$76,115,FALSE)</f>
        <v>1</v>
      </c>
      <c r="L108" s="11">
        <f>VLOOKUP($A108,'Seg Diario'!$B$12:$HJ$76,130,FALSE)</f>
        <v>1</v>
      </c>
      <c r="M108" s="11">
        <f>VLOOKUP($A108,'Seg Diario'!$B$12:$HJ$76,145,FALSE)</f>
        <v>1</v>
      </c>
      <c r="N108" s="11">
        <f>VLOOKUP($A108,'Seg Diario'!$B$12:$HJ$76,190,FALSE)</f>
        <v>1</v>
      </c>
      <c r="O108" s="11">
        <f>VLOOKUP($A108,'Seg Diario'!$B$12:$HJ$76,175,FALSE)</f>
        <v>1</v>
      </c>
      <c r="P108" s="11">
        <f>VLOOKUP($A108,'Seg Diario'!$B$12:$HJ$76,210,FALSE)</f>
        <v>1</v>
      </c>
      <c r="Q108" s="107"/>
      <c r="R108" s="1802"/>
      <c r="S108" s="1803"/>
      <c r="T108" s="1803"/>
      <c r="U108" s="1804"/>
      <c r="V108" s="1716"/>
      <c r="W108" s="1717"/>
      <c r="X108" s="1717"/>
      <c r="Y108" s="1717"/>
      <c r="Z108" s="1717"/>
      <c r="AA108" s="1768"/>
      <c r="AB108" s="1756"/>
      <c r="AC108" s="1747"/>
      <c r="AN108" s="78"/>
      <c r="AO108" s="78"/>
      <c r="AP108" s="78"/>
      <c r="AQ108" s="78"/>
      <c r="AU108" s="2"/>
      <c r="AV108" s="2"/>
      <c r="AW108" s="2"/>
      <c r="AX108" s="2"/>
      <c r="AY108" s="2"/>
      <c r="AZ108" s="2"/>
      <c r="BA108" s="2"/>
      <c r="BB108" s="2"/>
      <c r="BC108" s="2"/>
      <c r="BD108" s="2"/>
      <c r="BE108" s="2"/>
      <c r="BF108" s="2"/>
    </row>
    <row r="109" spans="1:58" s="1" customFormat="1" ht="20.7" hidden="1" customHeight="1" thickBot="1">
      <c r="A109" s="112" t="s">
        <v>109</v>
      </c>
      <c r="B109" s="1900"/>
      <c r="C109" s="1897"/>
      <c r="D109" s="1912"/>
      <c r="E109" s="1815"/>
      <c r="F109" s="1815"/>
      <c r="G109" s="67" t="s">
        <v>61</v>
      </c>
      <c r="H109" s="13">
        <f>VLOOKUP($A106,'Seg Diario'!$B$12:$HJ$76,73,FALSE)</f>
        <v>1</v>
      </c>
      <c r="I109" s="79">
        <f>VLOOKUP($A109,'Seg Diario'!$B$12:$HJ$76,88,FALSE)</f>
        <v>1</v>
      </c>
      <c r="J109" s="79">
        <f>VLOOKUP($A109,'Seg Diario'!$B$12:$HJ$76,103,FALSE)</f>
        <v>0</v>
      </c>
      <c r="K109" s="79">
        <f>VLOOKUP($A109,'Seg Diario'!$B$12:$HJ$76,118,FALSE)</f>
        <v>1</v>
      </c>
      <c r="L109" s="79">
        <f>VLOOKUP($A109,'Seg Diario'!$B$12:$HJ$76,133,FALSE)</f>
        <v>1</v>
      </c>
      <c r="M109" s="79">
        <f>VLOOKUP($A109,'Seg Diario'!$B$12:$HJ$76,148,FALSE)</f>
        <v>1</v>
      </c>
      <c r="N109" s="79">
        <f>VLOOKUP($A109,'Seg Diario'!$B$12:$HJ$76,193,FALSE)</f>
        <v>1</v>
      </c>
      <c r="O109" s="79">
        <f>VLOOKUP($A109,'Seg Diario'!$B$12:$HJ$76,178,FALSE)</f>
        <v>1</v>
      </c>
      <c r="P109" s="79">
        <f>VLOOKUP($A109,'Seg Diario'!$B$12:$HJ$76,213,FALSE)</f>
        <v>1</v>
      </c>
      <c r="Q109" s="115"/>
      <c r="R109" s="1805"/>
      <c r="S109" s="1806"/>
      <c r="T109" s="1806"/>
      <c r="U109" s="1807"/>
      <c r="V109" s="1718"/>
      <c r="W109" s="1719"/>
      <c r="X109" s="1719"/>
      <c r="Y109" s="1719"/>
      <c r="Z109" s="1719"/>
      <c r="AA109" s="1769"/>
      <c r="AB109" s="1757"/>
      <c r="AC109" s="1748"/>
      <c r="AN109" s="78"/>
      <c r="AO109" s="78"/>
      <c r="AP109" s="78"/>
      <c r="AQ109" s="78"/>
      <c r="AU109" s="2"/>
      <c r="AV109" s="2"/>
      <c r="AW109" s="2"/>
      <c r="AX109" s="2"/>
      <c r="AY109" s="2"/>
      <c r="AZ109" s="2"/>
      <c r="BA109" s="2"/>
      <c r="BB109" s="2"/>
      <c r="BC109" s="2"/>
      <c r="BD109" s="2"/>
      <c r="BE109" s="2"/>
      <c r="BF109" s="2"/>
    </row>
    <row r="110" spans="1:58" s="1" customFormat="1" ht="20.7" hidden="1" customHeight="1">
      <c r="A110" s="112" t="s">
        <v>113</v>
      </c>
      <c r="B110" s="1892" t="s">
        <v>114</v>
      </c>
      <c r="C110" s="1895" t="s">
        <v>105</v>
      </c>
      <c r="D110" s="1910" t="s">
        <v>92</v>
      </c>
      <c r="E110" s="1813">
        <f>'Seg Diario'!BF30</f>
        <v>1</v>
      </c>
      <c r="F110" s="1813">
        <f>'Seg Diario'!PD30</f>
        <v>0</v>
      </c>
      <c r="G110" s="66" t="s">
        <v>57</v>
      </c>
      <c r="H110" s="370">
        <f>VLOOKUP($A110,'Seg Diario'!$B$12:$HJ$76,64,FALSE)</f>
        <v>1</v>
      </c>
      <c r="I110" s="370">
        <f>VLOOKUP($A110,'Seg Diario'!$B$12:$HJ$76,79,FALSE)</f>
        <v>1</v>
      </c>
      <c r="J110" s="370">
        <f>VLOOKUP($A110,'Seg Diario'!$B$12:$HJ$76,94,FALSE)</f>
        <v>0</v>
      </c>
      <c r="K110" s="370">
        <f>VLOOKUP($A110,'Seg Diario'!$B$12:$HJ$76,109,FALSE)</f>
        <v>1</v>
      </c>
      <c r="L110" s="370">
        <f>VLOOKUP($A110,'Seg Diario'!$B$12:$HJ$76,124,FALSE)</f>
        <v>1</v>
      </c>
      <c r="M110" s="370">
        <f>VLOOKUP($A110,'Seg Diario'!$B$12:$HJ$76,139,FALSE)</f>
        <v>1</v>
      </c>
      <c r="N110" s="370">
        <f>VLOOKUP($A110,'Seg Diario'!$B$12:$HJ$76,184,FALSE)</f>
        <v>1</v>
      </c>
      <c r="O110" s="370">
        <f>VLOOKUP($A110,'Seg Diario'!$B$12:$HJ$76,169,FALSE)</f>
        <v>1</v>
      </c>
      <c r="P110" s="370">
        <f>VLOOKUP($A110,'Seg Diario'!$B$12:$HJ$76,204,FALSE)</f>
        <v>1</v>
      </c>
      <c r="Q110" s="1723">
        <f>'Seg Diario'!NI31</f>
        <v>1</v>
      </c>
      <c r="R110" s="1920"/>
      <c r="S110" s="1921"/>
      <c r="T110" s="1921"/>
      <c r="U110" s="1922"/>
      <c r="V110" s="1713"/>
      <c r="W110" s="1714"/>
      <c r="X110" s="1714"/>
      <c r="Y110" s="1715"/>
      <c r="Z110" s="1715"/>
      <c r="AA110" s="1767"/>
      <c r="AB110" s="1755"/>
      <c r="AC110" s="1746" t="s">
        <v>112</v>
      </c>
      <c r="AN110" s="260"/>
      <c r="AO110" s="260"/>
      <c r="AP110" s="260"/>
      <c r="AQ110" s="260"/>
      <c r="AU110" s="2"/>
      <c r="AV110" s="2"/>
      <c r="AW110" s="2"/>
      <c r="AX110" s="2"/>
      <c r="AY110" s="2"/>
      <c r="AZ110" s="2"/>
      <c r="BA110" s="2"/>
      <c r="BB110" s="2"/>
      <c r="BC110" s="2"/>
      <c r="BD110" s="2"/>
      <c r="BE110" s="2"/>
      <c r="BF110" s="2"/>
    </row>
    <row r="111" spans="1:58" s="1" customFormat="1" ht="20.7" hidden="1" customHeight="1">
      <c r="A111" s="112" t="s">
        <v>113</v>
      </c>
      <c r="B111" s="1893"/>
      <c r="C111" s="1896"/>
      <c r="D111" s="1911"/>
      <c r="E111" s="1814"/>
      <c r="F111" s="1814"/>
      <c r="G111" s="85" t="s">
        <v>59</v>
      </c>
      <c r="H111" s="10">
        <f>VLOOKUP($A110,'Seg Diario'!$B$12:$HJ$76,67,FALSE)</f>
        <v>1</v>
      </c>
      <c r="I111" s="11">
        <f>VLOOKUP($A111,'Seg Diario'!$B$12:$HJ$76,82,FALSE)</f>
        <v>1</v>
      </c>
      <c r="J111" s="11">
        <f>VLOOKUP($A111,'Seg Diario'!$B$12:$HJ$76,97,FALSE)</f>
        <v>0</v>
      </c>
      <c r="K111" s="11">
        <f>VLOOKUP($A111,'Seg Diario'!$B$12:$HJ$76,112,FALSE)</f>
        <v>1</v>
      </c>
      <c r="L111" s="11">
        <f>VLOOKUP($A111,'Seg Diario'!$B$12:$HJ$76,127,FALSE)</f>
        <v>1</v>
      </c>
      <c r="M111" s="11">
        <f>VLOOKUP($A111,'Seg Diario'!$B$12:$HJ$76,142,FALSE)</f>
        <v>1</v>
      </c>
      <c r="N111" s="11">
        <f>VLOOKUP($A111,'Seg Diario'!$B$12:$HJ$76,187,FALSE)</f>
        <v>1</v>
      </c>
      <c r="O111" s="11">
        <f>VLOOKUP($A111,'Seg Diario'!$B$12:$HJ$76,172,FALSE)</f>
        <v>1</v>
      </c>
      <c r="P111" s="11">
        <f>VLOOKUP($A111,'Seg Diario'!$B$12:$HJ$76,207,FALSE)</f>
        <v>1</v>
      </c>
      <c r="Q111" s="1724"/>
      <c r="R111" s="1923"/>
      <c r="S111" s="1924"/>
      <c r="T111" s="1924"/>
      <c r="U111" s="1925"/>
      <c r="V111" s="1716"/>
      <c r="W111" s="1717"/>
      <c r="X111" s="1717"/>
      <c r="Y111" s="1717"/>
      <c r="Z111" s="1717"/>
      <c r="AA111" s="1768"/>
      <c r="AB111" s="1756"/>
      <c r="AC111" s="1747"/>
      <c r="AN111" s="78"/>
      <c r="AO111" s="78"/>
      <c r="AP111" s="78"/>
      <c r="AQ111" s="78"/>
      <c r="AU111" s="2"/>
      <c r="AV111" s="2"/>
      <c r="AW111" s="2"/>
      <c r="AX111" s="2"/>
      <c r="AY111" s="2"/>
      <c r="AZ111" s="2"/>
      <c r="BA111" s="2"/>
      <c r="BB111" s="2"/>
      <c r="BC111" s="2"/>
      <c r="BD111" s="2"/>
      <c r="BE111" s="2"/>
      <c r="BF111" s="2"/>
    </row>
    <row r="112" spans="1:58" s="1" customFormat="1" ht="20.7" hidden="1" customHeight="1">
      <c r="A112" s="112" t="s">
        <v>113</v>
      </c>
      <c r="B112" s="1893"/>
      <c r="C112" s="1896"/>
      <c r="D112" s="1911"/>
      <c r="E112" s="1814"/>
      <c r="F112" s="1814"/>
      <c r="G112" s="85" t="s">
        <v>60</v>
      </c>
      <c r="H112" s="10">
        <f>VLOOKUP($A110,'Seg Diario'!$B$12:$HJ$76,70,FALSE)</f>
        <v>1</v>
      </c>
      <c r="I112" s="11">
        <f>VLOOKUP($A112,'Seg Diario'!$B$12:$HJ$76,85,FALSE)</f>
        <v>1</v>
      </c>
      <c r="J112" s="11">
        <f>VLOOKUP($A112,'Seg Diario'!$B$12:$HJ$76,100,FALSE)</f>
        <v>0</v>
      </c>
      <c r="K112" s="11">
        <f>VLOOKUP($A112,'Seg Diario'!$B$12:$HJ$76,115,FALSE)</f>
        <v>1</v>
      </c>
      <c r="L112" s="11">
        <f>VLOOKUP($A112,'Seg Diario'!$B$12:$HJ$76,130,FALSE)</f>
        <v>1</v>
      </c>
      <c r="M112" s="11">
        <f>VLOOKUP($A112,'Seg Diario'!$B$12:$HJ$76,145,FALSE)</f>
        <v>1</v>
      </c>
      <c r="N112" s="11">
        <f>VLOOKUP($A112,'Seg Diario'!$B$12:$HJ$76,190,FALSE)</f>
        <v>1</v>
      </c>
      <c r="O112" s="11">
        <f>VLOOKUP($A112,'Seg Diario'!$B$12:$HJ$76,175,FALSE)</f>
        <v>1</v>
      </c>
      <c r="P112" s="11">
        <f>VLOOKUP($A112,'Seg Diario'!$B$12:$HJ$76,210,FALSE)</f>
        <v>1</v>
      </c>
      <c r="Q112" s="1724"/>
      <c r="R112" s="1923"/>
      <c r="S112" s="1924"/>
      <c r="T112" s="1924"/>
      <c r="U112" s="1925"/>
      <c r="V112" s="1716"/>
      <c r="W112" s="1717"/>
      <c r="X112" s="1717"/>
      <c r="Y112" s="1717"/>
      <c r="Z112" s="1717"/>
      <c r="AA112" s="1768"/>
      <c r="AB112" s="1756"/>
      <c r="AC112" s="1747"/>
      <c r="AN112" s="78"/>
      <c r="AO112" s="78"/>
      <c r="AP112" s="78"/>
      <c r="AQ112" s="78"/>
      <c r="AU112" s="2"/>
      <c r="AV112" s="2"/>
      <c r="AW112" s="2"/>
      <c r="AX112" s="2"/>
      <c r="AY112" s="2"/>
      <c r="AZ112" s="2"/>
      <c r="BA112" s="2"/>
      <c r="BB112" s="2"/>
      <c r="BC112" s="2"/>
      <c r="BD112" s="2"/>
      <c r="BE112" s="2"/>
      <c r="BF112" s="2"/>
    </row>
    <row r="113" spans="1:58" s="1" customFormat="1" ht="20.7" hidden="1" customHeight="1" thickBot="1">
      <c r="A113" s="112" t="s">
        <v>113</v>
      </c>
      <c r="B113" s="1894"/>
      <c r="C113" s="1897"/>
      <c r="D113" s="1912"/>
      <c r="E113" s="1815"/>
      <c r="F113" s="1815"/>
      <c r="G113" s="67" t="s">
        <v>61</v>
      </c>
      <c r="H113" s="13">
        <f>VLOOKUP($A110,'Seg Diario'!$B$12:$HJ$76,73,FALSE)</f>
        <v>1</v>
      </c>
      <c r="I113" s="79">
        <f>VLOOKUP($A113,'Seg Diario'!$B$12:$HJ$76,88,FALSE)</f>
        <v>1</v>
      </c>
      <c r="J113" s="79">
        <f>VLOOKUP($A113,'Seg Diario'!$B$12:$HJ$76,103,FALSE)</f>
        <v>0</v>
      </c>
      <c r="K113" s="79">
        <f>VLOOKUP($A113,'Seg Diario'!$B$12:$HJ$76,118,FALSE)</f>
        <v>1</v>
      </c>
      <c r="L113" s="79">
        <f>VLOOKUP($A113,'Seg Diario'!$B$12:$HJ$76,133,FALSE)</f>
        <v>1</v>
      </c>
      <c r="M113" s="79">
        <f>VLOOKUP($A113,'Seg Diario'!$B$12:$HJ$76,148,FALSE)</f>
        <v>1</v>
      </c>
      <c r="N113" s="79">
        <f>VLOOKUP($A113,'Seg Diario'!$B$12:$HJ$76,193,FALSE)</f>
        <v>1</v>
      </c>
      <c r="O113" s="79">
        <f>VLOOKUP($A113,'Seg Diario'!$B$12:$HJ$76,178,FALSE)</f>
        <v>1</v>
      </c>
      <c r="P113" s="79">
        <f>VLOOKUP($A113,'Seg Diario'!$B$12:$HJ$76,213,FALSE)</f>
        <v>1</v>
      </c>
      <c r="Q113" s="1725"/>
      <c r="R113" s="1926"/>
      <c r="S113" s="1927"/>
      <c r="T113" s="1927"/>
      <c r="U113" s="1928"/>
      <c r="V113" s="1718"/>
      <c r="W113" s="1719"/>
      <c r="X113" s="1719"/>
      <c r="Y113" s="1719"/>
      <c r="Z113" s="1719"/>
      <c r="AA113" s="1769"/>
      <c r="AB113" s="1757"/>
      <c r="AC113" s="1748"/>
      <c r="AN113" s="78"/>
      <c r="AO113" s="78"/>
      <c r="AP113" s="78"/>
      <c r="AQ113" s="78"/>
      <c r="AU113" s="2"/>
      <c r="AV113" s="2"/>
      <c r="AW113" s="2"/>
      <c r="AX113" s="2"/>
      <c r="AY113" s="2"/>
      <c r="AZ113" s="2"/>
      <c r="BA113" s="2"/>
      <c r="BB113" s="2"/>
      <c r="BC113" s="2"/>
      <c r="BD113" s="2"/>
      <c r="BE113" s="2"/>
      <c r="BF113" s="2"/>
    </row>
    <row r="114" spans="1:58" s="1" customFormat="1" ht="20.7" hidden="1" customHeight="1">
      <c r="A114" s="112" t="s">
        <v>115</v>
      </c>
      <c r="B114" s="1889" t="s">
        <v>116</v>
      </c>
      <c r="C114" s="1895" t="s">
        <v>117</v>
      </c>
      <c r="D114" s="1960" t="s">
        <v>56</v>
      </c>
      <c r="E114" s="1956">
        <f>'Seg Diario'!BF31</f>
        <v>1</v>
      </c>
      <c r="F114" s="1813">
        <f>'Seg Diario'!PD31</f>
        <v>1</v>
      </c>
      <c r="G114" s="66" t="s">
        <v>57</v>
      </c>
      <c r="H114" s="370">
        <f>VLOOKUP($A114,'Seg Diario'!$B$12:$HJ$76,64,FALSE)</f>
        <v>1</v>
      </c>
      <c r="I114" s="370">
        <f>VLOOKUP($A114,'Seg Diario'!$B$12:$HJ$76,79,FALSE)</f>
        <v>1</v>
      </c>
      <c r="J114" s="370">
        <f>VLOOKUP($A114,'Seg Diario'!$B$12:$HJ$76,94,FALSE)</f>
        <v>1</v>
      </c>
      <c r="K114" s="370">
        <f>VLOOKUP($A114,'Seg Diario'!$B$12:$HJ$76,109,FALSE)</f>
        <v>1</v>
      </c>
      <c r="L114" s="370">
        <f>VLOOKUP($A114,'Seg Diario'!$B$12:$HJ$76,124,FALSE)</f>
        <v>1</v>
      </c>
      <c r="M114" s="370">
        <f>VLOOKUP($A114,'Seg Diario'!$B$12:$HJ$76,139,FALSE)</f>
        <v>1</v>
      </c>
      <c r="N114" s="370">
        <f>VLOOKUP($A114,'Seg Diario'!$B$12:$HJ$76,184,FALSE)</f>
        <v>1</v>
      </c>
      <c r="O114" s="370">
        <f>VLOOKUP($A114,'Seg Diario'!$B$12:$HJ$76,169,FALSE)</f>
        <v>1</v>
      </c>
      <c r="P114" s="370">
        <f>VLOOKUP($A114,'Seg Diario'!$B$12:$HJ$76,204,FALSE)</f>
        <v>1</v>
      </c>
      <c r="Q114" s="114"/>
      <c r="R114" s="1726"/>
      <c r="S114" s="1727"/>
      <c r="T114" s="1727"/>
      <c r="U114" s="1728"/>
      <c r="V114" s="1776"/>
      <c r="W114" s="1777"/>
      <c r="X114" s="1777"/>
      <c r="Y114" s="1777"/>
      <c r="Z114" s="1778"/>
      <c r="AA114" s="1767"/>
      <c r="AB114" s="1755"/>
      <c r="AC114" s="1746" t="s">
        <v>118</v>
      </c>
      <c r="AN114" s="260"/>
      <c r="AO114" s="260"/>
      <c r="AP114" s="260"/>
      <c r="AQ114" s="260"/>
      <c r="AU114" s="2"/>
      <c r="AV114" s="2"/>
      <c r="AW114" s="2"/>
      <c r="AX114" s="2"/>
      <c r="AY114" s="2"/>
      <c r="AZ114" s="2"/>
      <c r="BA114" s="2"/>
      <c r="BB114" s="2"/>
      <c r="BC114" s="2"/>
      <c r="BD114" s="2"/>
      <c r="BE114" s="2"/>
      <c r="BF114" s="2"/>
    </row>
    <row r="115" spans="1:58" s="1" customFormat="1" ht="20.7" hidden="1" customHeight="1">
      <c r="A115" s="112" t="s">
        <v>115</v>
      </c>
      <c r="B115" s="1890"/>
      <c r="C115" s="1896"/>
      <c r="D115" s="1961"/>
      <c r="E115" s="1957"/>
      <c r="F115" s="1814"/>
      <c r="G115" s="85" t="s">
        <v>59</v>
      </c>
      <c r="H115" s="10">
        <f>VLOOKUP($A114,'Seg Diario'!$B$12:$HJ$76,67,FALSE)</f>
        <v>1</v>
      </c>
      <c r="I115" s="11">
        <f>VLOOKUP($A115,'Seg Diario'!$B$12:$HJ$76,82,FALSE)</f>
        <v>1</v>
      </c>
      <c r="J115" s="11">
        <f>VLOOKUP($A115,'Seg Diario'!$B$12:$HJ$76,97,FALSE)</f>
        <v>1</v>
      </c>
      <c r="K115" s="11">
        <f>VLOOKUP($A115,'Seg Diario'!$B$12:$HJ$76,112,FALSE)</f>
        <v>1</v>
      </c>
      <c r="L115" s="11">
        <f>VLOOKUP($A115,'Seg Diario'!$B$12:$HJ$76,127,FALSE)</f>
        <v>1</v>
      </c>
      <c r="M115" s="11">
        <f>VLOOKUP($A115,'Seg Diario'!$B$12:$HJ$76,142,FALSE)</f>
        <v>1</v>
      </c>
      <c r="N115" s="11">
        <f>VLOOKUP($A115,'Seg Diario'!$B$12:$HJ$76,187,FALSE)</f>
        <v>1</v>
      </c>
      <c r="O115" s="11">
        <f>VLOOKUP($A115,'Seg Diario'!$B$12:$HJ$76,172,FALSE)</f>
        <v>1</v>
      </c>
      <c r="P115" s="11">
        <f>VLOOKUP($A115,'Seg Diario'!$B$12:$HJ$76,207,FALSE)</f>
        <v>1</v>
      </c>
      <c r="Q115" s="107"/>
      <c r="R115" s="1729"/>
      <c r="S115" s="1730"/>
      <c r="T115" s="1730"/>
      <c r="U115" s="1731"/>
      <c r="V115" s="1779"/>
      <c r="W115" s="1780"/>
      <c r="X115" s="1780"/>
      <c r="Y115" s="1780"/>
      <c r="Z115" s="1781"/>
      <c r="AA115" s="1768"/>
      <c r="AB115" s="1756"/>
      <c r="AC115" s="1747"/>
      <c r="AN115" s="78"/>
      <c r="AO115" s="78"/>
      <c r="AP115" s="78"/>
      <c r="AQ115" s="78"/>
      <c r="AU115" s="2"/>
      <c r="AV115" s="2"/>
      <c r="AW115" s="2"/>
      <c r="AX115" s="2"/>
      <c r="AY115" s="2"/>
      <c r="AZ115" s="2"/>
      <c r="BA115" s="2"/>
      <c r="BB115" s="2"/>
      <c r="BC115" s="2"/>
      <c r="BD115" s="2"/>
      <c r="BE115" s="2"/>
      <c r="BF115" s="2"/>
    </row>
    <row r="116" spans="1:58" s="1" customFormat="1" ht="20.7" hidden="1" customHeight="1">
      <c r="A116" s="112" t="s">
        <v>115</v>
      </c>
      <c r="B116" s="1890"/>
      <c r="C116" s="1896"/>
      <c r="D116" s="1961"/>
      <c r="E116" s="1957"/>
      <c r="F116" s="1814"/>
      <c r="G116" s="85" t="s">
        <v>60</v>
      </c>
      <c r="H116" s="10">
        <f>VLOOKUP($A114,'Seg Diario'!$B$12:$HJ$76,70,FALSE)</f>
        <v>1</v>
      </c>
      <c r="I116" s="11">
        <f>VLOOKUP($A116,'Seg Diario'!$B$12:$HJ$76,85,FALSE)</f>
        <v>1</v>
      </c>
      <c r="J116" s="11">
        <f>VLOOKUP($A116,'Seg Diario'!$B$12:$HJ$76,100,FALSE)</f>
        <v>1</v>
      </c>
      <c r="K116" s="11">
        <f>VLOOKUP($A116,'Seg Diario'!$B$12:$HJ$76,115,FALSE)</f>
        <v>1</v>
      </c>
      <c r="L116" s="11">
        <f>VLOOKUP($A116,'Seg Diario'!$B$12:$HJ$76,130,FALSE)</f>
        <v>1</v>
      </c>
      <c r="M116" s="11">
        <f>VLOOKUP($A116,'Seg Diario'!$B$12:$HJ$76,145,FALSE)</f>
        <v>1</v>
      </c>
      <c r="N116" s="11">
        <f>VLOOKUP($A116,'Seg Diario'!$B$12:$HJ$76,190,FALSE)</f>
        <v>1</v>
      </c>
      <c r="O116" s="11">
        <f>VLOOKUP($A116,'Seg Diario'!$B$12:$HJ$76,175,FALSE)</f>
        <v>1</v>
      </c>
      <c r="P116" s="11">
        <f>VLOOKUP($A116,'Seg Diario'!$B$12:$HJ$76,210,FALSE)</f>
        <v>1</v>
      </c>
      <c r="Q116" s="107"/>
      <c r="R116" s="1729"/>
      <c r="S116" s="1730"/>
      <c r="T116" s="1730"/>
      <c r="U116" s="1731"/>
      <c r="V116" s="1779"/>
      <c r="W116" s="1780"/>
      <c r="X116" s="1780"/>
      <c r="Y116" s="1780"/>
      <c r="Z116" s="1781"/>
      <c r="AA116" s="1768"/>
      <c r="AB116" s="1756"/>
      <c r="AC116" s="1747"/>
      <c r="AN116" s="78"/>
      <c r="AO116" s="78"/>
      <c r="AP116" s="78"/>
      <c r="AQ116" s="78"/>
      <c r="AU116" s="2"/>
      <c r="AV116" s="2"/>
      <c r="AW116" s="2"/>
      <c r="AX116" s="2"/>
      <c r="AY116" s="2"/>
      <c r="AZ116" s="2"/>
      <c r="BA116" s="2"/>
      <c r="BB116" s="2"/>
      <c r="BC116" s="2"/>
      <c r="BD116" s="2"/>
      <c r="BE116" s="2"/>
      <c r="BF116" s="2"/>
    </row>
    <row r="117" spans="1:58" s="1" customFormat="1" ht="20.7" hidden="1" customHeight="1" thickBot="1">
      <c r="A117" s="112" t="s">
        <v>115</v>
      </c>
      <c r="B117" s="1891"/>
      <c r="C117" s="1897"/>
      <c r="D117" s="1962"/>
      <c r="E117" s="1958"/>
      <c r="F117" s="1815"/>
      <c r="G117" s="67" t="s">
        <v>61</v>
      </c>
      <c r="H117" s="13">
        <f>VLOOKUP($A114,'Seg Diario'!$B$12:$HJ$76,73,FALSE)</f>
        <v>1</v>
      </c>
      <c r="I117" s="79">
        <f>VLOOKUP($A117,'Seg Diario'!$B$12:$HJ$76,88,FALSE)</f>
        <v>1</v>
      </c>
      <c r="J117" s="79">
        <f>VLOOKUP($A117,'Seg Diario'!$B$12:$HJ$76,103,FALSE)</f>
        <v>1</v>
      </c>
      <c r="K117" s="79">
        <f>VLOOKUP($A117,'Seg Diario'!$B$12:$HJ$76,118,FALSE)</f>
        <v>1</v>
      </c>
      <c r="L117" s="79">
        <f>VLOOKUP($A117,'Seg Diario'!$B$12:$HJ$76,133,FALSE)</f>
        <v>1</v>
      </c>
      <c r="M117" s="79">
        <f>VLOOKUP($A117,'Seg Diario'!$B$12:$HJ$76,148,FALSE)</f>
        <v>1</v>
      </c>
      <c r="N117" s="79">
        <f>VLOOKUP($A117,'Seg Diario'!$B$12:$HJ$76,193,FALSE)</f>
        <v>1</v>
      </c>
      <c r="O117" s="79">
        <f>VLOOKUP($A117,'Seg Diario'!$B$12:$HJ$76,178,FALSE)</f>
        <v>1</v>
      </c>
      <c r="P117" s="79">
        <f>VLOOKUP($A117,'Seg Diario'!$B$12:$HJ$76,213,FALSE)</f>
        <v>1</v>
      </c>
      <c r="Q117" s="115"/>
      <c r="R117" s="1732"/>
      <c r="S117" s="1733"/>
      <c r="T117" s="1733"/>
      <c r="U117" s="1734"/>
      <c r="V117" s="1782"/>
      <c r="W117" s="1783"/>
      <c r="X117" s="1783"/>
      <c r="Y117" s="1783"/>
      <c r="Z117" s="1784"/>
      <c r="AA117" s="1769"/>
      <c r="AB117" s="1757"/>
      <c r="AC117" s="1748"/>
      <c r="AN117" s="78"/>
      <c r="AO117" s="78"/>
      <c r="AP117" s="78"/>
      <c r="AQ117" s="78"/>
      <c r="AU117" s="2"/>
      <c r="AV117" s="2"/>
      <c r="AW117" s="2"/>
      <c r="AX117" s="2"/>
      <c r="AY117" s="2"/>
      <c r="AZ117" s="2"/>
      <c r="BA117" s="2"/>
      <c r="BB117" s="2"/>
      <c r="BC117" s="2"/>
      <c r="BD117" s="2"/>
      <c r="BE117" s="2"/>
      <c r="BF117" s="2"/>
    </row>
    <row r="118" spans="1:58" s="1" customFormat="1" ht="20.7" hidden="1" customHeight="1">
      <c r="A118" s="112" t="s">
        <v>119</v>
      </c>
      <c r="B118" s="1889" t="s">
        <v>120</v>
      </c>
      <c r="C118" s="1895" t="s">
        <v>121</v>
      </c>
      <c r="D118" s="1960" t="s">
        <v>56</v>
      </c>
      <c r="E118" s="1813">
        <f>'Seg Diario'!BF32</f>
        <v>1</v>
      </c>
      <c r="F118" s="1813">
        <f>'Seg Diario'!PD32</f>
        <v>0</v>
      </c>
      <c r="G118" s="66" t="s">
        <v>57</v>
      </c>
      <c r="H118" s="370">
        <f>VLOOKUP($A118,'Seg Diario'!$B$12:$HJ$76,64,FALSE)</f>
        <v>1</v>
      </c>
      <c r="I118" s="370">
        <f>VLOOKUP($A118,'Seg Diario'!$B$12:$HJ$76,79,FALSE)</f>
        <v>1</v>
      </c>
      <c r="J118" s="370">
        <f>VLOOKUP($A118,'Seg Diario'!$B$12:$HJ$76,94,FALSE)</f>
        <v>1</v>
      </c>
      <c r="K118" s="370">
        <f>VLOOKUP($A118,'Seg Diario'!$B$12:$HJ$76,109,FALSE)</f>
        <v>1</v>
      </c>
      <c r="L118" s="370">
        <f>VLOOKUP($A118,'Seg Diario'!$B$12:$HJ$76,124,FALSE)</f>
        <v>1</v>
      </c>
      <c r="M118" s="370">
        <f>VLOOKUP($A118,'Seg Diario'!$B$12:$HJ$76,139,FALSE)</f>
        <v>1</v>
      </c>
      <c r="N118" s="370">
        <f>VLOOKUP($A118,'Seg Diario'!$B$12:$HJ$76,184,FALSE)</f>
        <v>1</v>
      </c>
      <c r="O118" s="370">
        <f>VLOOKUP($A118,'Seg Diario'!$B$12:$HJ$76,169,FALSE)</f>
        <v>1</v>
      </c>
      <c r="P118" s="370">
        <f>VLOOKUP($A118,'Seg Diario'!$B$12:$HJ$76,204,FALSE)</f>
        <v>1</v>
      </c>
      <c r="Q118" s="114"/>
      <c r="R118" s="1726"/>
      <c r="S118" s="1727"/>
      <c r="T118" s="1727"/>
      <c r="U118" s="1728"/>
      <c r="V118" s="1776"/>
      <c r="W118" s="1777"/>
      <c r="X118" s="1777"/>
      <c r="Y118" s="1777"/>
      <c r="Z118" s="1778"/>
      <c r="AA118" s="1767"/>
      <c r="AB118" s="1755"/>
      <c r="AC118" s="1746" t="s">
        <v>122</v>
      </c>
      <c r="AN118" s="260"/>
      <c r="AO118" s="260"/>
      <c r="AP118" s="260"/>
      <c r="AQ118" s="260"/>
      <c r="AU118" s="2"/>
      <c r="AV118" s="2"/>
      <c r="AW118" s="2"/>
      <c r="AX118" s="2"/>
      <c r="AY118" s="2"/>
      <c r="AZ118" s="2"/>
      <c r="BA118" s="2"/>
      <c r="BB118" s="2"/>
      <c r="BC118" s="2"/>
      <c r="BD118" s="2"/>
      <c r="BE118" s="2"/>
      <c r="BF118" s="2"/>
    </row>
    <row r="119" spans="1:58" s="1" customFormat="1" ht="20.7" hidden="1" customHeight="1">
      <c r="A119" s="112" t="s">
        <v>119</v>
      </c>
      <c r="B119" s="1890"/>
      <c r="C119" s="1896"/>
      <c r="D119" s="1961"/>
      <c r="E119" s="1814"/>
      <c r="F119" s="1814"/>
      <c r="G119" s="85" t="s">
        <v>59</v>
      </c>
      <c r="H119" s="10">
        <f>VLOOKUP($A118,'Seg Diario'!$B$12:$HJ$76,67,FALSE)</f>
        <v>1</v>
      </c>
      <c r="I119" s="11">
        <f>VLOOKUP($A119,'Seg Diario'!$B$12:$HJ$76,82,FALSE)</f>
        <v>1</v>
      </c>
      <c r="J119" s="11">
        <f>VLOOKUP($A119,'Seg Diario'!$B$12:$HJ$76,97,FALSE)</f>
        <v>1</v>
      </c>
      <c r="K119" s="11">
        <f>VLOOKUP($A119,'Seg Diario'!$B$12:$HJ$76,112,FALSE)</f>
        <v>1</v>
      </c>
      <c r="L119" s="11">
        <f>VLOOKUP($A119,'Seg Diario'!$B$12:$HJ$76,127,FALSE)</f>
        <v>1</v>
      </c>
      <c r="M119" s="11">
        <f>VLOOKUP($A119,'Seg Diario'!$B$12:$HJ$76,142,FALSE)</f>
        <v>1</v>
      </c>
      <c r="N119" s="11">
        <f>VLOOKUP($A119,'Seg Diario'!$B$12:$HJ$76,187,FALSE)</f>
        <v>1</v>
      </c>
      <c r="O119" s="11">
        <f>VLOOKUP($A119,'Seg Diario'!$B$12:$HJ$76,172,FALSE)</f>
        <v>1</v>
      </c>
      <c r="P119" s="11">
        <f>VLOOKUP($A119,'Seg Diario'!$B$12:$HJ$76,207,FALSE)</f>
        <v>1</v>
      </c>
      <c r="Q119" s="107"/>
      <c r="R119" s="1729"/>
      <c r="S119" s="1730"/>
      <c r="T119" s="1730"/>
      <c r="U119" s="1731"/>
      <c r="V119" s="1779"/>
      <c r="W119" s="1780"/>
      <c r="X119" s="1780"/>
      <c r="Y119" s="1780"/>
      <c r="Z119" s="1781"/>
      <c r="AA119" s="1768"/>
      <c r="AB119" s="1756"/>
      <c r="AC119" s="1747"/>
      <c r="AN119" s="78"/>
      <c r="AO119" s="78"/>
      <c r="AP119" s="78"/>
      <c r="AQ119" s="78"/>
      <c r="AU119" s="2"/>
      <c r="AV119" s="2"/>
      <c r="AW119" s="2"/>
      <c r="AX119" s="2"/>
      <c r="AY119" s="2"/>
      <c r="AZ119" s="2"/>
      <c r="BA119" s="2"/>
      <c r="BB119" s="2"/>
      <c r="BC119" s="2"/>
      <c r="BD119" s="2"/>
      <c r="BE119" s="2"/>
      <c r="BF119" s="2"/>
    </row>
    <row r="120" spans="1:58" s="1" customFormat="1" ht="20.7" hidden="1" customHeight="1">
      <c r="A120" s="112" t="s">
        <v>119</v>
      </c>
      <c r="B120" s="1890"/>
      <c r="C120" s="1896"/>
      <c r="D120" s="1961"/>
      <c r="E120" s="1814"/>
      <c r="F120" s="1814"/>
      <c r="G120" s="85" t="s">
        <v>60</v>
      </c>
      <c r="H120" s="10">
        <f>VLOOKUP($A118,'Seg Diario'!$B$12:$HJ$76,70,FALSE)</f>
        <v>1</v>
      </c>
      <c r="I120" s="11">
        <f>VLOOKUP($A120,'Seg Diario'!$B$12:$HJ$76,85,FALSE)</f>
        <v>1</v>
      </c>
      <c r="J120" s="11">
        <f>VLOOKUP($A120,'Seg Diario'!$B$12:$HJ$76,100,FALSE)</f>
        <v>1</v>
      </c>
      <c r="K120" s="11">
        <f>VLOOKUP($A120,'Seg Diario'!$B$12:$HJ$76,115,FALSE)</f>
        <v>1</v>
      </c>
      <c r="L120" s="11">
        <f>VLOOKUP($A120,'Seg Diario'!$B$12:$HJ$76,130,FALSE)</f>
        <v>1</v>
      </c>
      <c r="M120" s="11">
        <f>VLOOKUP($A120,'Seg Diario'!$B$12:$HJ$76,145,FALSE)</f>
        <v>1</v>
      </c>
      <c r="N120" s="11">
        <f>VLOOKUP($A120,'Seg Diario'!$B$12:$HJ$76,190,FALSE)</f>
        <v>1</v>
      </c>
      <c r="O120" s="11">
        <f>VLOOKUP($A120,'Seg Diario'!$B$12:$HJ$76,175,FALSE)</f>
        <v>1</v>
      </c>
      <c r="P120" s="11">
        <f>VLOOKUP($A120,'Seg Diario'!$B$12:$HJ$76,210,FALSE)</f>
        <v>1</v>
      </c>
      <c r="Q120" s="107"/>
      <c r="R120" s="1729"/>
      <c r="S120" s="1730"/>
      <c r="T120" s="1730"/>
      <c r="U120" s="1731"/>
      <c r="V120" s="1779"/>
      <c r="W120" s="1780"/>
      <c r="X120" s="1780"/>
      <c r="Y120" s="1780"/>
      <c r="Z120" s="1781"/>
      <c r="AA120" s="1768"/>
      <c r="AB120" s="1756"/>
      <c r="AC120" s="1747"/>
      <c r="AN120" s="78"/>
      <c r="AO120" s="78"/>
      <c r="AP120" s="78"/>
      <c r="AQ120" s="78"/>
      <c r="AU120" s="2"/>
      <c r="AV120" s="2"/>
      <c r="AW120" s="2"/>
      <c r="AX120" s="2"/>
      <c r="AY120" s="2"/>
      <c r="AZ120" s="2"/>
      <c r="BA120" s="2"/>
      <c r="BB120" s="2"/>
      <c r="BC120" s="2"/>
      <c r="BD120" s="2"/>
      <c r="BE120" s="2"/>
      <c r="BF120" s="2"/>
    </row>
    <row r="121" spans="1:58" s="1" customFormat="1" ht="20.7" hidden="1" customHeight="1" thickBot="1">
      <c r="A121" s="112" t="s">
        <v>119</v>
      </c>
      <c r="B121" s="1891"/>
      <c r="C121" s="1897"/>
      <c r="D121" s="1962"/>
      <c r="E121" s="1815"/>
      <c r="F121" s="1815"/>
      <c r="G121" s="67" t="s">
        <v>61</v>
      </c>
      <c r="H121" s="13">
        <f>VLOOKUP($A118,'Seg Diario'!$B$12:$HJ$76,73,FALSE)</f>
        <v>1</v>
      </c>
      <c r="I121" s="79">
        <f>VLOOKUP($A121,'Seg Diario'!$B$12:$HJ$76,88,FALSE)</f>
        <v>1</v>
      </c>
      <c r="J121" s="79">
        <f>VLOOKUP($A121,'Seg Diario'!$B$12:$HJ$76,103,FALSE)</f>
        <v>1</v>
      </c>
      <c r="K121" s="79">
        <f>VLOOKUP($A121,'Seg Diario'!$B$12:$HJ$76,118,FALSE)</f>
        <v>1</v>
      </c>
      <c r="L121" s="79">
        <f>VLOOKUP($A121,'Seg Diario'!$B$12:$HJ$76,133,FALSE)</f>
        <v>1</v>
      </c>
      <c r="M121" s="79">
        <f>VLOOKUP($A121,'Seg Diario'!$B$12:$HJ$76,148,FALSE)</f>
        <v>1</v>
      </c>
      <c r="N121" s="79">
        <f>VLOOKUP($A121,'Seg Diario'!$B$12:$HJ$76,193,FALSE)</f>
        <v>1</v>
      </c>
      <c r="O121" s="79">
        <f>VLOOKUP($A121,'Seg Diario'!$B$12:$HJ$76,178,FALSE)</f>
        <v>1</v>
      </c>
      <c r="P121" s="79">
        <f>VLOOKUP($A121,'Seg Diario'!$B$12:$HJ$76,213,FALSE)</f>
        <v>1</v>
      </c>
      <c r="Q121" s="115"/>
      <c r="R121" s="1732"/>
      <c r="S121" s="1733"/>
      <c r="T121" s="1733"/>
      <c r="U121" s="1734"/>
      <c r="V121" s="1782"/>
      <c r="W121" s="1783"/>
      <c r="X121" s="1783"/>
      <c r="Y121" s="1783"/>
      <c r="Z121" s="1784"/>
      <c r="AA121" s="1769"/>
      <c r="AB121" s="1757"/>
      <c r="AC121" s="1748"/>
      <c r="AN121" s="78"/>
      <c r="AO121" s="78"/>
      <c r="AP121" s="78"/>
      <c r="AQ121" s="78"/>
      <c r="AU121" s="2"/>
      <c r="AV121" s="2"/>
      <c r="AW121" s="2"/>
      <c r="AX121" s="2"/>
      <c r="AY121" s="2"/>
      <c r="AZ121" s="2"/>
      <c r="BA121" s="2"/>
      <c r="BB121" s="2"/>
      <c r="BC121" s="2"/>
      <c r="BD121" s="2"/>
      <c r="BE121" s="2"/>
      <c r="BF121" s="2"/>
    </row>
    <row r="122" spans="1:58" s="1" customFormat="1" ht="20.7" hidden="1" customHeight="1">
      <c r="A122" s="112" t="s">
        <v>123</v>
      </c>
      <c r="B122" s="1898" t="s">
        <v>124</v>
      </c>
      <c r="C122" s="1895" t="s">
        <v>125</v>
      </c>
      <c r="D122" s="1960" t="s">
        <v>56</v>
      </c>
      <c r="E122" s="1813">
        <f>'Seg Diario'!BF33</f>
        <v>1</v>
      </c>
      <c r="F122" s="1813">
        <f>'Seg Diario'!PD33</f>
        <v>0</v>
      </c>
      <c r="G122" s="66" t="s">
        <v>57</v>
      </c>
      <c r="H122" s="370">
        <f>VLOOKUP($A122,'Seg Diario'!$B$12:$HJ$76,64,FALSE)</f>
        <v>1</v>
      </c>
      <c r="I122" s="370">
        <f>VLOOKUP($A122,'Seg Diario'!$B$12:$HJ$76,79,FALSE)</f>
        <v>1</v>
      </c>
      <c r="J122" s="370">
        <f>VLOOKUP($A122,'Seg Diario'!$B$12:$HJ$76,94,FALSE)</f>
        <v>1</v>
      </c>
      <c r="K122" s="370">
        <f>VLOOKUP($A122,'Seg Diario'!$B$12:$HJ$76,109,FALSE)</f>
        <v>1</v>
      </c>
      <c r="L122" s="370">
        <f>VLOOKUP($A122,'Seg Diario'!$B$12:$HJ$76,124,FALSE)</f>
        <v>1</v>
      </c>
      <c r="M122" s="370">
        <f>VLOOKUP($A122,'Seg Diario'!$B$12:$HJ$76,139,FALSE)</f>
        <v>1</v>
      </c>
      <c r="N122" s="370">
        <f>VLOOKUP($A122,'Seg Diario'!$B$12:$HJ$76,184,FALSE)</f>
        <v>1</v>
      </c>
      <c r="O122" s="370">
        <f>VLOOKUP($A122,'Seg Diario'!$B$12:$HJ$76,169,FALSE)</f>
        <v>1</v>
      </c>
      <c r="P122" s="370">
        <f>VLOOKUP($A122,'Seg Diario'!$B$12:$HJ$76,204,FALSE)</f>
        <v>1</v>
      </c>
      <c r="Q122" s="114"/>
      <c r="R122" s="1799"/>
      <c r="S122" s="1800"/>
      <c r="T122" s="1800"/>
      <c r="U122" s="1801"/>
      <c r="V122" s="1776"/>
      <c r="W122" s="1777"/>
      <c r="X122" s="1777"/>
      <c r="Y122" s="1777"/>
      <c r="Z122" s="1778"/>
      <c r="AA122" s="1767"/>
      <c r="AB122" s="1755"/>
      <c r="AC122" s="1746" t="s">
        <v>126</v>
      </c>
      <c r="AN122" s="261"/>
      <c r="AO122" s="261"/>
      <c r="AP122" s="261"/>
      <c r="AQ122" s="261"/>
      <c r="AU122" s="2"/>
      <c r="AV122" s="2"/>
      <c r="AW122" s="2"/>
      <c r="AX122" s="2"/>
      <c r="AY122" s="2"/>
      <c r="AZ122" s="2"/>
      <c r="BA122" s="2"/>
      <c r="BB122" s="2"/>
      <c r="BC122" s="2"/>
      <c r="BD122" s="2"/>
      <c r="BE122" s="2"/>
      <c r="BF122" s="2"/>
    </row>
    <row r="123" spans="1:58" s="1" customFormat="1" ht="20.7" hidden="1" customHeight="1">
      <c r="A123" s="112" t="s">
        <v>123</v>
      </c>
      <c r="B123" s="1899"/>
      <c r="C123" s="1896"/>
      <c r="D123" s="1961"/>
      <c r="E123" s="1814"/>
      <c r="F123" s="1814"/>
      <c r="G123" s="85" t="s">
        <v>59</v>
      </c>
      <c r="H123" s="10">
        <f>VLOOKUP($A122,'Seg Diario'!$B$12:$HJ$76,67,FALSE)</f>
        <v>1</v>
      </c>
      <c r="I123" s="11">
        <f>VLOOKUP($A123,'Seg Diario'!$B$12:$HJ$76,82,FALSE)</f>
        <v>1</v>
      </c>
      <c r="J123" s="11">
        <f>VLOOKUP($A123,'Seg Diario'!$B$12:$HJ$76,97,FALSE)</f>
        <v>1</v>
      </c>
      <c r="K123" s="11">
        <f>VLOOKUP($A123,'Seg Diario'!$B$12:$HJ$76,112,FALSE)</f>
        <v>1</v>
      </c>
      <c r="L123" s="11">
        <f>VLOOKUP($A123,'Seg Diario'!$B$12:$HJ$76,127,FALSE)</f>
        <v>1</v>
      </c>
      <c r="M123" s="11">
        <f>VLOOKUP($A123,'Seg Diario'!$B$12:$HJ$76,142,FALSE)</f>
        <v>1</v>
      </c>
      <c r="N123" s="11">
        <f>VLOOKUP($A123,'Seg Diario'!$B$12:$HJ$76,187,FALSE)</f>
        <v>1</v>
      </c>
      <c r="O123" s="11">
        <f>VLOOKUP($A123,'Seg Diario'!$B$12:$HJ$76,172,FALSE)</f>
        <v>1</v>
      </c>
      <c r="P123" s="11">
        <f>VLOOKUP($A123,'Seg Diario'!$B$12:$HJ$76,207,FALSE)</f>
        <v>1</v>
      </c>
      <c r="Q123" s="107"/>
      <c r="R123" s="1802"/>
      <c r="S123" s="1803"/>
      <c r="T123" s="1803"/>
      <c r="U123" s="1804"/>
      <c r="V123" s="1779"/>
      <c r="W123" s="1780"/>
      <c r="X123" s="1780"/>
      <c r="Y123" s="1780"/>
      <c r="Z123" s="1781"/>
      <c r="AA123" s="1768"/>
      <c r="AB123" s="1756"/>
      <c r="AC123" s="1747"/>
      <c r="AN123" s="78"/>
      <c r="AO123" s="78"/>
      <c r="AP123" s="78"/>
      <c r="AQ123" s="78"/>
      <c r="AU123" s="2"/>
      <c r="AV123" s="2"/>
      <c r="AW123" s="2"/>
      <c r="AX123" s="2"/>
      <c r="AY123" s="2"/>
      <c r="AZ123" s="2"/>
      <c r="BA123" s="2"/>
      <c r="BB123" s="2"/>
      <c r="BC123" s="2"/>
      <c r="BD123" s="2"/>
      <c r="BE123" s="2"/>
      <c r="BF123" s="2"/>
    </row>
    <row r="124" spans="1:58" s="1" customFormat="1" ht="20.7" hidden="1" customHeight="1">
      <c r="A124" s="112" t="s">
        <v>123</v>
      </c>
      <c r="B124" s="1899"/>
      <c r="C124" s="1896"/>
      <c r="D124" s="1961"/>
      <c r="E124" s="1814"/>
      <c r="F124" s="1814"/>
      <c r="G124" s="85" t="s">
        <v>60</v>
      </c>
      <c r="H124" s="10">
        <f>VLOOKUP($A122,'Seg Diario'!$B$12:$HJ$76,70,FALSE)</f>
        <v>1</v>
      </c>
      <c r="I124" s="11">
        <f>VLOOKUP($A124,'Seg Diario'!$B$12:$HJ$76,85,FALSE)</f>
        <v>1</v>
      </c>
      <c r="J124" s="11">
        <f>VLOOKUP($A124,'Seg Diario'!$B$12:$HJ$76,100,FALSE)</f>
        <v>1</v>
      </c>
      <c r="K124" s="11">
        <f>VLOOKUP($A124,'Seg Diario'!$B$12:$HJ$76,115,FALSE)</f>
        <v>1</v>
      </c>
      <c r="L124" s="11">
        <f>VLOOKUP($A124,'Seg Diario'!$B$12:$HJ$76,130,FALSE)</f>
        <v>1</v>
      </c>
      <c r="M124" s="11">
        <f>VLOOKUP($A124,'Seg Diario'!$B$12:$HJ$76,145,FALSE)</f>
        <v>1</v>
      </c>
      <c r="N124" s="11">
        <f>VLOOKUP($A124,'Seg Diario'!$B$12:$HJ$76,190,FALSE)</f>
        <v>1</v>
      </c>
      <c r="O124" s="11">
        <f>VLOOKUP($A124,'Seg Diario'!$B$12:$HJ$76,175,FALSE)</f>
        <v>1</v>
      </c>
      <c r="P124" s="11">
        <f>VLOOKUP($A124,'Seg Diario'!$B$12:$HJ$76,210,FALSE)</f>
        <v>1</v>
      </c>
      <c r="Q124" s="107"/>
      <c r="R124" s="1802"/>
      <c r="S124" s="1803"/>
      <c r="T124" s="1803"/>
      <c r="U124" s="1804"/>
      <c r="V124" s="1779"/>
      <c r="W124" s="1780"/>
      <c r="X124" s="1780"/>
      <c r="Y124" s="1780"/>
      <c r="Z124" s="1781"/>
      <c r="AA124" s="1768"/>
      <c r="AB124" s="1756"/>
      <c r="AC124" s="1747"/>
      <c r="AN124" s="78"/>
      <c r="AO124" s="78"/>
      <c r="AP124" s="78"/>
      <c r="AQ124" s="78"/>
      <c r="AU124" s="2"/>
      <c r="AV124" s="2"/>
      <c r="AW124" s="2"/>
      <c r="AX124" s="2"/>
      <c r="AY124" s="2"/>
      <c r="AZ124" s="2"/>
      <c r="BA124" s="2"/>
      <c r="BB124" s="2"/>
      <c r="BC124" s="2"/>
      <c r="BD124" s="2"/>
      <c r="BE124" s="2"/>
      <c r="BF124" s="2"/>
    </row>
    <row r="125" spans="1:58" s="1" customFormat="1" ht="20.7" hidden="1" customHeight="1" thickBot="1">
      <c r="A125" s="112" t="s">
        <v>123</v>
      </c>
      <c r="B125" s="1900"/>
      <c r="C125" s="1897"/>
      <c r="D125" s="1962"/>
      <c r="E125" s="1815"/>
      <c r="F125" s="1815"/>
      <c r="G125" s="67" t="s">
        <v>61</v>
      </c>
      <c r="H125" s="13">
        <f>VLOOKUP($A122,'Seg Diario'!$B$12:$HJ$76,73,FALSE)</f>
        <v>1</v>
      </c>
      <c r="I125" s="79">
        <f>VLOOKUP($A125,'Seg Diario'!$B$12:$HJ$76,88,FALSE)</f>
        <v>1</v>
      </c>
      <c r="J125" s="79">
        <f>VLOOKUP($A125,'Seg Diario'!$B$12:$HJ$76,103,FALSE)</f>
        <v>1</v>
      </c>
      <c r="K125" s="79">
        <f>VLOOKUP($A125,'Seg Diario'!$B$12:$HJ$76,118,FALSE)</f>
        <v>1</v>
      </c>
      <c r="L125" s="79">
        <f>VLOOKUP($A125,'Seg Diario'!$B$12:$HJ$76,133,FALSE)</f>
        <v>1</v>
      </c>
      <c r="M125" s="79">
        <f>VLOOKUP($A125,'Seg Diario'!$B$12:$HJ$76,148,FALSE)</f>
        <v>1</v>
      </c>
      <c r="N125" s="79">
        <f>VLOOKUP($A125,'Seg Diario'!$B$12:$HJ$76,193,FALSE)</f>
        <v>1</v>
      </c>
      <c r="O125" s="79">
        <f>VLOOKUP($A125,'Seg Diario'!$B$12:$HJ$76,178,FALSE)</f>
        <v>1</v>
      </c>
      <c r="P125" s="79">
        <f>VLOOKUP($A125,'Seg Diario'!$B$12:$HJ$76,213,FALSE)</f>
        <v>1</v>
      </c>
      <c r="Q125" s="115"/>
      <c r="R125" s="1805"/>
      <c r="S125" s="1806"/>
      <c r="T125" s="1806"/>
      <c r="U125" s="1807"/>
      <c r="V125" s="1782"/>
      <c r="W125" s="1783"/>
      <c r="X125" s="1783"/>
      <c r="Y125" s="1783"/>
      <c r="Z125" s="1784"/>
      <c r="AA125" s="1769"/>
      <c r="AB125" s="1757"/>
      <c r="AC125" s="1748"/>
      <c r="AN125" s="254"/>
      <c r="AO125" s="254"/>
      <c r="AP125" s="254"/>
      <c r="AQ125" s="254"/>
      <c r="AU125" s="2"/>
      <c r="AV125" s="2"/>
      <c r="AW125" s="2"/>
      <c r="AX125" s="2"/>
      <c r="AY125" s="2"/>
      <c r="AZ125" s="2"/>
      <c r="BA125" s="2"/>
      <c r="BB125" s="2"/>
      <c r="BC125" s="2"/>
      <c r="BD125" s="2"/>
      <c r="BE125" s="2"/>
      <c r="BF125" s="2"/>
    </row>
    <row r="126" spans="1:58" s="1" customFormat="1" ht="20.7" customHeight="1">
      <c r="A126" s="112" t="s">
        <v>127</v>
      </c>
      <c r="B126" s="1898" t="s">
        <v>128</v>
      </c>
      <c r="C126" s="1895" t="s">
        <v>83</v>
      </c>
      <c r="D126" s="1960" t="s">
        <v>56</v>
      </c>
      <c r="E126" s="1813">
        <f>'Seg Diario'!BF34</f>
        <v>1</v>
      </c>
      <c r="F126" s="1813">
        <f>'Seg Diario'!PD34</f>
        <v>0</v>
      </c>
      <c r="G126" s="66" t="s">
        <v>57</v>
      </c>
      <c r="H126" s="370">
        <f>VLOOKUP($A126,'Seg Diario'!$B$12:$HJ$76,64,FALSE)</f>
        <v>1</v>
      </c>
      <c r="I126" s="370">
        <f>VLOOKUP($A126,'Seg Diario'!$B$12:$HJ$76,79,FALSE)</f>
        <v>1</v>
      </c>
      <c r="J126" s="370">
        <f>VLOOKUP($A126,'Seg Diario'!$B$12:$HJ$76,94,FALSE)</f>
        <v>1</v>
      </c>
      <c r="K126" s="370">
        <f>VLOOKUP($A126,'Seg Diario'!$B$12:$HJ$76,109,FALSE)</f>
        <v>1</v>
      </c>
      <c r="L126" s="370">
        <f>VLOOKUP($A126,'Seg Diario'!$B$12:$HJ$76,124,FALSE)</f>
        <v>1</v>
      </c>
      <c r="M126" s="370">
        <f>VLOOKUP($A126,'Seg Diario'!$B$12:$HJ$76,139,FALSE)</f>
        <v>1</v>
      </c>
      <c r="N126" s="370">
        <f>VLOOKUP($A126,'Seg Diario'!$B$12:$HJ$76,184,FALSE)</f>
        <v>1</v>
      </c>
      <c r="O126" s="370">
        <f>VLOOKUP($A126,'Seg Diario'!$B$12:$HJ$76,169,FALSE)</f>
        <v>1</v>
      </c>
      <c r="P126" s="370">
        <f>VLOOKUP($A126,'Seg Diario'!$B$12:$HJ$76,204,FALSE)</f>
        <v>1</v>
      </c>
      <c r="Q126" s="1938">
        <f>'Seg Diario'!NI35</f>
        <v>1</v>
      </c>
      <c r="R126" s="1799"/>
      <c r="S126" s="1800"/>
      <c r="T126" s="1800"/>
      <c r="U126" s="1801"/>
      <c r="V126" s="1713"/>
      <c r="W126" s="1714"/>
      <c r="X126" s="1714"/>
      <c r="Y126" s="1714"/>
      <c r="Z126" s="1785"/>
      <c r="AA126" s="1767"/>
      <c r="AB126" s="1758"/>
      <c r="AC126" s="1746" t="s">
        <v>122</v>
      </c>
      <c r="AN126" s="260"/>
      <c r="AO126" s="260"/>
      <c r="AP126" s="260"/>
      <c r="AQ126" s="260"/>
      <c r="AU126" s="2"/>
      <c r="AV126" s="2"/>
      <c r="AW126" s="2"/>
      <c r="AX126" s="2"/>
      <c r="AY126" s="2"/>
      <c r="AZ126" s="2"/>
      <c r="BA126" s="2"/>
      <c r="BB126" s="2"/>
      <c r="BC126" s="2"/>
      <c r="BD126" s="2"/>
      <c r="BE126" s="2"/>
      <c r="BF126" s="2"/>
    </row>
    <row r="127" spans="1:58" s="1" customFormat="1" ht="20.7" customHeight="1">
      <c r="A127" s="112" t="s">
        <v>127</v>
      </c>
      <c r="B127" s="1899"/>
      <c r="C127" s="1896"/>
      <c r="D127" s="1961"/>
      <c r="E127" s="1814"/>
      <c r="F127" s="1814"/>
      <c r="G127" s="85" t="s">
        <v>59</v>
      </c>
      <c r="H127" s="10">
        <f>VLOOKUP($A126,'Seg Diario'!$B$12:$HJ$76,67,FALSE)</f>
        <v>1</v>
      </c>
      <c r="I127" s="11">
        <f>VLOOKUP($A127,'Seg Diario'!$B$12:$HJ$76,82,FALSE)</f>
        <v>1</v>
      </c>
      <c r="J127" s="11">
        <f>VLOOKUP($A127,'Seg Diario'!$B$12:$HJ$76,97,FALSE)</f>
        <v>1</v>
      </c>
      <c r="K127" s="11">
        <f>VLOOKUP($A127,'Seg Diario'!$B$12:$HJ$76,112,FALSE)</f>
        <v>1</v>
      </c>
      <c r="L127" s="11">
        <f>VLOOKUP($A127,'Seg Diario'!$B$12:$HJ$76,127,FALSE)</f>
        <v>1</v>
      </c>
      <c r="M127" s="11">
        <f>VLOOKUP($A127,'Seg Diario'!$B$12:$HJ$76,142,FALSE)</f>
        <v>1</v>
      </c>
      <c r="N127" s="11">
        <f>VLOOKUP($A127,'Seg Diario'!$B$12:$HJ$76,187,FALSE)</f>
        <v>1</v>
      </c>
      <c r="O127" s="11">
        <f>VLOOKUP($A127,'Seg Diario'!$B$12:$HJ$76,172,FALSE)</f>
        <v>1</v>
      </c>
      <c r="P127" s="11">
        <f>VLOOKUP($A127,'Seg Diario'!$B$12:$HJ$76,207,FALSE)</f>
        <v>1</v>
      </c>
      <c r="Q127" s="1939"/>
      <c r="R127" s="1802"/>
      <c r="S127" s="1803"/>
      <c r="T127" s="1803"/>
      <c r="U127" s="1804"/>
      <c r="V127" s="1786"/>
      <c r="W127" s="1787"/>
      <c r="X127" s="1787"/>
      <c r="Y127" s="1787"/>
      <c r="Z127" s="1788"/>
      <c r="AA127" s="1768"/>
      <c r="AB127" s="1759"/>
      <c r="AC127" s="1747"/>
      <c r="AN127" s="78"/>
      <c r="AO127" s="78"/>
      <c r="AP127" s="78"/>
      <c r="AQ127" s="78"/>
      <c r="AU127" s="2"/>
      <c r="AV127" s="2"/>
      <c r="AW127" s="2"/>
      <c r="AX127" s="2"/>
      <c r="AY127" s="2"/>
      <c r="AZ127" s="2"/>
      <c r="BA127" s="2"/>
      <c r="BB127" s="2"/>
      <c r="BC127" s="2"/>
      <c r="BD127" s="2"/>
      <c r="BE127" s="2"/>
      <c r="BF127" s="2"/>
    </row>
    <row r="128" spans="1:58" s="1" customFormat="1" ht="20.7" customHeight="1">
      <c r="A128" s="112" t="s">
        <v>127</v>
      </c>
      <c r="B128" s="1899"/>
      <c r="C128" s="1896"/>
      <c r="D128" s="1961"/>
      <c r="E128" s="1814"/>
      <c r="F128" s="1814"/>
      <c r="G128" s="85" t="s">
        <v>60</v>
      </c>
      <c r="H128" s="10">
        <f>VLOOKUP($A126,'Seg Diario'!$B$12:$HJ$76,70,FALSE)</f>
        <v>1</v>
      </c>
      <c r="I128" s="11">
        <f>VLOOKUP($A128,'Seg Diario'!$B$12:$HJ$76,85,FALSE)</f>
        <v>1</v>
      </c>
      <c r="J128" s="11">
        <f>VLOOKUP($A128,'Seg Diario'!$B$12:$HJ$76,100,FALSE)</f>
        <v>1</v>
      </c>
      <c r="K128" s="11">
        <f>VLOOKUP($A128,'Seg Diario'!$B$12:$HJ$76,115,FALSE)</f>
        <v>1</v>
      </c>
      <c r="L128" s="11">
        <f>VLOOKUP($A128,'Seg Diario'!$B$12:$HJ$76,130,FALSE)</f>
        <v>1</v>
      </c>
      <c r="M128" s="11">
        <f>VLOOKUP($A128,'Seg Diario'!$B$12:$HJ$76,145,FALSE)</f>
        <v>1</v>
      </c>
      <c r="N128" s="11">
        <f>VLOOKUP($A128,'Seg Diario'!$B$12:$HJ$76,190,FALSE)</f>
        <v>1</v>
      </c>
      <c r="O128" s="11">
        <f>VLOOKUP($A128,'Seg Diario'!$B$12:$HJ$76,175,FALSE)</f>
        <v>1</v>
      </c>
      <c r="P128" s="11">
        <f>VLOOKUP($A128,'Seg Diario'!$B$12:$HJ$76,210,FALSE)</f>
        <v>1</v>
      </c>
      <c r="Q128" s="1939"/>
      <c r="R128" s="1802"/>
      <c r="S128" s="1803"/>
      <c r="T128" s="1803"/>
      <c r="U128" s="1804"/>
      <c r="V128" s="1786"/>
      <c r="W128" s="1787"/>
      <c r="X128" s="1787"/>
      <c r="Y128" s="1787"/>
      <c r="Z128" s="1788"/>
      <c r="AA128" s="1768"/>
      <c r="AB128" s="1759"/>
      <c r="AC128" s="1747"/>
      <c r="AN128" s="78"/>
      <c r="AO128" s="78"/>
      <c r="AP128" s="78"/>
      <c r="AQ128" s="78"/>
      <c r="AU128" s="2"/>
      <c r="AV128" s="2"/>
      <c r="AW128" s="2"/>
      <c r="AX128" s="2"/>
      <c r="AY128" s="2"/>
      <c r="AZ128" s="2"/>
      <c r="BA128" s="2"/>
      <c r="BB128" s="2"/>
      <c r="BC128" s="2"/>
      <c r="BD128" s="2"/>
      <c r="BE128" s="2"/>
      <c r="BF128" s="2"/>
    </row>
    <row r="129" spans="1:58" s="1" customFormat="1" ht="20.7" customHeight="1" thickBot="1">
      <c r="A129" s="112" t="s">
        <v>127</v>
      </c>
      <c r="B129" s="1900"/>
      <c r="C129" s="1897"/>
      <c r="D129" s="1962"/>
      <c r="E129" s="1815"/>
      <c r="F129" s="1815"/>
      <c r="G129" s="67" t="s">
        <v>61</v>
      </c>
      <c r="H129" s="13">
        <f>VLOOKUP($A126,'Seg Diario'!$B$12:$HJ$76,73,FALSE)</f>
        <v>1</v>
      </c>
      <c r="I129" s="79">
        <f>VLOOKUP($A129,'Seg Diario'!$B$12:$HJ$76,88,FALSE)</f>
        <v>1</v>
      </c>
      <c r="J129" s="79">
        <f>VLOOKUP($A129,'Seg Diario'!$B$12:$HJ$76,103,FALSE)</f>
        <v>1</v>
      </c>
      <c r="K129" s="79">
        <f>VLOOKUP($A129,'Seg Diario'!$B$12:$HJ$76,118,FALSE)</f>
        <v>1</v>
      </c>
      <c r="L129" s="79">
        <f>VLOOKUP($A129,'Seg Diario'!$B$12:$HJ$76,133,FALSE)</f>
        <v>1</v>
      </c>
      <c r="M129" s="79">
        <f>VLOOKUP($A129,'Seg Diario'!$B$12:$HJ$76,148,FALSE)</f>
        <v>1</v>
      </c>
      <c r="N129" s="79">
        <f>VLOOKUP($A129,'Seg Diario'!$B$12:$HJ$76,193,FALSE)</f>
        <v>1</v>
      </c>
      <c r="O129" s="79">
        <f>VLOOKUP($A129,'Seg Diario'!$B$12:$HJ$76,178,FALSE)</f>
        <v>1</v>
      </c>
      <c r="P129" s="79">
        <f>VLOOKUP($A129,'Seg Diario'!$B$12:$HJ$76,213,FALSE)</f>
        <v>1</v>
      </c>
      <c r="Q129" s="1940"/>
      <c r="R129" s="1805"/>
      <c r="S129" s="1806"/>
      <c r="T129" s="1806"/>
      <c r="U129" s="1807"/>
      <c r="V129" s="1789"/>
      <c r="W129" s="1790"/>
      <c r="X129" s="1790"/>
      <c r="Y129" s="1790"/>
      <c r="Z129" s="1791"/>
      <c r="AA129" s="1769"/>
      <c r="AB129" s="1760"/>
      <c r="AC129" s="1748"/>
      <c r="AN129" s="78"/>
      <c r="AO129" s="78"/>
      <c r="AP129" s="78"/>
      <c r="AQ129" s="78"/>
      <c r="AU129" s="2"/>
      <c r="AV129" s="2"/>
      <c r="AW129" s="2"/>
      <c r="AX129" s="2"/>
      <c r="AY129" s="2"/>
      <c r="AZ129" s="2"/>
      <c r="BA129" s="2"/>
      <c r="BB129" s="2"/>
      <c r="BC129" s="2"/>
      <c r="BD129" s="2"/>
      <c r="BE129" s="2"/>
      <c r="BF129" s="2"/>
    </row>
    <row r="130" spans="1:58" s="1" customFormat="1" ht="20.7" hidden="1" customHeight="1">
      <c r="A130" s="112" t="s">
        <v>129</v>
      </c>
      <c r="B130" s="1889" t="s">
        <v>130</v>
      </c>
      <c r="C130" s="1895" t="s">
        <v>95</v>
      </c>
      <c r="D130" s="1960" t="s">
        <v>56</v>
      </c>
      <c r="E130" s="1813">
        <f>'Seg Diario'!BF35</f>
        <v>1</v>
      </c>
      <c r="F130" s="1813">
        <f>'Seg Diario'!PD35</f>
        <v>1</v>
      </c>
      <c r="G130" s="66" t="s">
        <v>57</v>
      </c>
      <c r="H130" s="370">
        <f>VLOOKUP($A130,'Seg Diario'!$B$12:$HJ$76,64,FALSE)</f>
        <v>1</v>
      </c>
      <c r="I130" s="370">
        <f>VLOOKUP($A130,'Seg Diario'!$B$12:$HJ$76,79,FALSE)</f>
        <v>1</v>
      </c>
      <c r="J130" s="370">
        <f>VLOOKUP($A130,'Seg Diario'!$B$12:$HJ$76,94,FALSE)</f>
        <v>1</v>
      </c>
      <c r="K130" s="370">
        <f>VLOOKUP($A130,'Seg Diario'!$B$12:$HJ$76,109,FALSE)</f>
        <v>1</v>
      </c>
      <c r="L130" s="370">
        <f>VLOOKUP($A130,'Seg Diario'!$B$12:$HJ$76,124,FALSE)</f>
        <v>1</v>
      </c>
      <c r="M130" s="370">
        <f>VLOOKUP($A130,'Seg Diario'!$B$12:$HJ$76,139,FALSE)</f>
        <v>1</v>
      </c>
      <c r="N130" s="370">
        <f>VLOOKUP($A130,'Seg Diario'!$B$12:$HJ$76,184,FALSE)</f>
        <v>1</v>
      </c>
      <c r="O130" s="370">
        <f>VLOOKUP($A130,'Seg Diario'!$B$12:$HJ$76,169,FALSE)</f>
        <v>1</v>
      </c>
      <c r="P130" s="370">
        <f>VLOOKUP($A130,'Seg Diario'!$B$12:$HJ$76,204,FALSE)</f>
        <v>1</v>
      </c>
      <c r="Q130" s="118"/>
      <c r="R130" s="1799"/>
      <c r="S130" s="1800"/>
      <c r="T130" s="1800"/>
      <c r="U130" s="1801"/>
      <c r="V130" s="1776"/>
      <c r="W130" s="1777"/>
      <c r="X130" s="1777"/>
      <c r="Y130" s="1777"/>
      <c r="Z130" s="1778"/>
      <c r="AA130" s="1767"/>
      <c r="AB130" s="1755"/>
      <c r="AC130" s="1746" t="s">
        <v>122</v>
      </c>
      <c r="AD130" s="1735"/>
      <c r="AE130" s="1735"/>
      <c r="AF130" s="256"/>
      <c r="AN130" s="260"/>
      <c r="AO130" s="260"/>
      <c r="AP130" s="260"/>
      <c r="AQ130" s="260"/>
      <c r="AU130" s="2"/>
      <c r="AV130" s="2"/>
      <c r="AW130" s="2"/>
      <c r="AX130" s="2"/>
      <c r="AY130" s="2"/>
      <c r="AZ130" s="2"/>
      <c r="BA130" s="2"/>
      <c r="BB130" s="2"/>
      <c r="BC130" s="2"/>
      <c r="BD130" s="2"/>
      <c r="BE130" s="2"/>
      <c r="BF130" s="2"/>
    </row>
    <row r="131" spans="1:58" s="1" customFormat="1" ht="20.7" hidden="1" customHeight="1">
      <c r="A131" s="112" t="s">
        <v>129</v>
      </c>
      <c r="B131" s="1890"/>
      <c r="C131" s="1896"/>
      <c r="D131" s="1961"/>
      <c r="E131" s="1814"/>
      <c r="F131" s="1814"/>
      <c r="G131" s="85" t="s">
        <v>59</v>
      </c>
      <c r="H131" s="10">
        <f>VLOOKUP($A130,'Seg Diario'!$B$12:$HJ$76,67,FALSE)</f>
        <v>1</v>
      </c>
      <c r="I131" s="11">
        <f>VLOOKUP($A131,'Seg Diario'!$B$12:$HJ$76,82,FALSE)</f>
        <v>1</v>
      </c>
      <c r="J131" s="11">
        <f>VLOOKUP($A131,'Seg Diario'!$B$12:$HJ$76,97,FALSE)</f>
        <v>1</v>
      </c>
      <c r="K131" s="11">
        <f>VLOOKUP($A131,'Seg Diario'!$B$12:$HJ$76,112,FALSE)</f>
        <v>1</v>
      </c>
      <c r="L131" s="11">
        <f>VLOOKUP($A131,'Seg Diario'!$B$12:$HJ$76,127,FALSE)</f>
        <v>1</v>
      </c>
      <c r="M131" s="11">
        <f>VLOOKUP($A131,'Seg Diario'!$B$12:$HJ$76,142,FALSE)</f>
        <v>1</v>
      </c>
      <c r="N131" s="11">
        <f>VLOOKUP($A131,'Seg Diario'!$B$12:$HJ$76,187,FALSE)</f>
        <v>1</v>
      </c>
      <c r="O131" s="11">
        <f>VLOOKUP($A131,'Seg Diario'!$B$12:$HJ$76,172,FALSE)</f>
        <v>1</v>
      </c>
      <c r="P131" s="11">
        <f>VLOOKUP($A131,'Seg Diario'!$B$12:$HJ$76,207,FALSE)</f>
        <v>1</v>
      </c>
      <c r="Q131" s="119"/>
      <c r="R131" s="1802"/>
      <c r="S131" s="1803"/>
      <c r="T131" s="1803"/>
      <c r="U131" s="1804"/>
      <c r="V131" s="1779"/>
      <c r="W131" s="1780"/>
      <c r="X131" s="1780"/>
      <c r="Y131" s="1780"/>
      <c r="Z131" s="1781"/>
      <c r="AA131" s="1768"/>
      <c r="AB131" s="1756"/>
      <c r="AC131" s="1747"/>
      <c r="AD131" s="1735"/>
      <c r="AE131" s="1735"/>
      <c r="AF131" s="256"/>
      <c r="AN131" s="78"/>
      <c r="AO131" s="78"/>
      <c r="AP131" s="78"/>
      <c r="AQ131" s="78"/>
      <c r="AU131" s="2"/>
      <c r="AV131" s="2"/>
      <c r="AW131" s="2"/>
      <c r="AX131" s="2"/>
      <c r="AY131" s="2"/>
      <c r="AZ131" s="2"/>
      <c r="BA131" s="2"/>
      <c r="BB131" s="2"/>
      <c r="BC131" s="2"/>
      <c r="BD131" s="2"/>
      <c r="BE131" s="2"/>
      <c r="BF131" s="2"/>
    </row>
    <row r="132" spans="1:58" s="1" customFormat="1" ht="20.7" hidden="1" customHeight="1">
      <c r="A132" s="112" t="s">
        <v>129</v>
      </c>
      <c r="B132" s="1890"/>
      <c r="C132" s="1896"/>
      <c r="D132" s="1961"/>
      <c r="E132" s="1814"/>
      <c r="F132" s="1814"/>
      <c r="G132" s="85" t="s">
        <v>60</v>
      </c>
      <c r="H132" s="10">
        <f>VLOOKUP($A130,'Seg Diario'!$B$12:$HJ$76,70,FALSE)</f>
        <v>1</v>
      </c>
      <c r="I132" s="11">
        <f>VLOOKUP($A132,'Seg Diario'!$B$12:$HJ$76,85,FALSE)</f>
        <v>1</v>
      </c>
      <c r="J132" s="11">
        <f>VLOOKUP($A132,'Seg Diario'!$B$12:$HJ$76,100,FALSE)</f>
        <v>1</v>
      </c>
      <c r="K132" s="11">
        <f>VLOOKUP($A132,'Seg Diario'!$B$12:$HJ$76,115,FALSE)</f>
        <v>1</v>
      </c>
      <c r="L132" s="11">
        <f>VLOOKUP($A132,'Seg Diario'!$B$12:$HJ$76,130,FALSE)</f>
        <v>1</v>
      </c>
      <c r="M132" s="11">
        <f>VLOOKUP($A132,'Seg Diario'!$B$12:$HJ$76,145,FALSE)</f>
        <v>1</v>
      </c>
      <c r="N132" s="11">
        <f>VLOOKUP($A132,'Seg Diario'!$B$12:$HJ$76,190,FALSE)</f>
        <v>1</v>
      </c>
      <c r="O132" s="11">
        <f>VLOOKUP($A132,'Seg Diario'!$B$12:$HJ$76,175,FALSE)</f>
        <v>1</v>
      </c>
      <c r="P132" s="11">
        <f>VLOOKUP($A132,'Seg Diario'!$B$12:$HJ$76,210,FALSE)</f>
        <v>1</v>
      </c>
      <c r="Q132" s="119"/>
      <c r="R132" s="1802"/>
      <c r="S132" s="1803"/>
      <c r="T132" s="1803"/>
      <c r="U132" s="1804"/>
      <c r="V132" s="1779"/>
      <c r="W132" s="1780"/>
      <c r="X132" s="1780"/>
      <c r="Y132" s="1780"/>
      <c r="Z132" s="1781"/>
      <c r="AA132" s="1768"/>
      <c r="AB132" s="1756"/>
      <c r="AC132" s="1747"/>
      <c r="AD132" s="1735"/>
      <c r="AE132" s="1735"/>
      <c r="AF132" s="256"/>
      <c r="AN132" s="78"/>
      <c r="AO132" s="78"/>
      <c r="AP132" s="78"/>
      <c r="AQ132" s="78"/>
      <c r="AU132" s="2"/>
      <c r="AV132" s="2"/>
      <c r="AW132" s="2"/>
      <c r="AX132" s="2"/>
      <c r="AY132" s="2"/>
      <c r="AZ132" s="2"/>
      <c r="BA132" s="2"/>
      <c r="BB132" s="2"/>
      <c r="BC132" s="2"/>
      <c r="BD132" s="2"/>
      <c r="BE132" s="2"/>
      <c r="BF132" s="2"/>
    </row>
    <row r="133" spans="1:58" s="1" customFormat="1" ht="20.7" hidden="1" customHeight="1" thickBot="1">
      <c r="A133" s="112" t="s">
        <v>129</v>
      </c>
      <c r="B133" s="1891"/>
      <c r="C133" s="1897"/>
      <c r="D133" s="1962"/>
      <c r="E133" s="1815"/>
      <c r="F133" s="1815"/>
      <c r="G133" s="67" t="s">
        <v>61</v>
      </c>
      <c r="H133" s="13">
        <f>VLOOKUP($A130,'Seg Diario'!$B$12:$HJ$76,73,FALSE)</f>
        <v>1</v>
      </c>
      <c r="I133" s="79">
        <f>VLOOKUP($A133,'Seg Diario'!$B$12:$HJ$76,88,FALSE)</f>
        <v>1</v>
      </c>
      <c r="J133" s="79">
        <f>VLOOKUP($A133,'Seg Diario'!$B$12:$HJ$76,103,FALSE)</f>
        <v>1</v>
      </c>
      <c r="K133" s="79">
        <f>VLOOKUP($A133,'Seg Diario'!$B$12:$HJ$76,118,FALSE)</f>
        <v>1</v>
      </c>
      <c r="L133" s="79">
        <f>VLOOKUP($A133,'Seg Diario'!$B$12:$HJ$76,133,FALSE)</f>
        <v>1</v>
      </c>
      <c r="M133" s="79">
        <f>VLOOKUP($A133,'Seg Diario'!$B$12:$HJ$76,148,FALSE)</f>
        <v>1</v>
      </c>
      <c r="N133" s="79">
        <f>VLOOKUP($A133,'Seg Diario'!$B$12:$HJ$76,193,FALSE)</f>
        <v>1</v>
      </c>
      <c r="O133" s="79">
        <f>VLOOKUP($A133,'Seg Diario'!$B$12:$HJ$76,178,FALSE)</f>
        <v>1</v>
      </c>
      <c r="P133" s="79">
        <f>VLOOKUP($A133,'Seg Diario'!$B$12:$HJ$76,213,FALSE)</f>
        <v>1</v>
      </c>
      <c r="Q133" s="120"/>
      <c r="R133" s="1805"/>
      <c r="S133" s="1806"/>
      <c r="T133" s="1806"/>
      <c r="U133" s="1807"/>
      <c r="V133" s="1782"/>
      <c r="W133" s="1783"/>
      <c r="X133" s="1783"/>
      <c r="Y133" s="1783"/>
      <c r="Z133" s="1784"/>
      <c r="AA133" s="1769"/>
      <c r="AB133" s="1757"/>
      <c r="AC133" s="1748"/>
      <c r="AD133" s="1735"/>
      <c r="AE133" s="1735"/>
      <c r="AF133" s="256"/>
      <c r="AN133" s="78"/>
      <c r="AO133" s="78"/>
      <c r="AP133" s="78"/>
      <c r="AQ133" s="78"/>
      <c r="AU133" s="2"/>
      <c r="AV133" s="2"/>
      <c r="AW133" s="2"/>
      <c r="AX133" s="2"/>
      <c r="AY133" s="2"/>
      <c r="AZ133" s="2"/>
      <c r="BA133" s="2"/>
      <c r="BB133" s="2"/>
      <c r="BC133" s="2"/>
      <c r="BD133" s="2"/>
      <c r="BE133" s="2"/>
      <c r="BF133" s="2"/>
    </row>
    <row r="134" spans="1:58" s="1" customFormat="1" ht="20.7" hidden="1" customHeight="1">
      <c r="A134" s="112" t="s">
        <v>131</v>
      </c>
      <c r="B134" s="1898" t="s">
        <v>132</v>
      </c>
      <c r="C134" s="1895" t="s">
        <v>108</v>
      </c>
      <c r="D134" s="1960" t="s">
        <v>56</v>
      </c>
      <c r="E134" s="1813">
        <f>'Seg Diario'!BF36</f>
        <v>1</v>
      </c>
      <c r="F134" s="1813">
        <f>'Seg Diario'!PD36</f>
        <v>0</v>
      </c>
      <c r="G134" s="66" t="s">
        <v>57</v>
      </c>
      <c r="H134" s="370" t="e">
        <f>VLOOKUP($A134,'Seg Diario'!$B$12:$HJ$76,64,FALSE)</f>
        <v>#N/A</v>
      </c>
      <c r="I134" s="370" t="e">
        <f>VLOOKUP($A134,'Seg Diario'!$B$12:$HJ$76,79,FALSE)</f>
        <v>#N/A</v>
      </c>
      <c r="J134" s="370" t="e">
        <f>VLOOKUP($A134,'Seg Diario'!$B$12:$HJ$76,94,FALSE)</f>
        <v>#N/A</v>
      </c>
      <c r="K134" s="370" t="e">
        <f>VLOOKUP($A134,'Seg Diario'!$B$12:$HJ$76,109,FALSE)</f>
        <v>#N/A</v>
      </c>
      <c r="L134" s="370" t="e">
        <f>VLOOKUP($A134,'Seg Diario'!$B$12:$HJ$76,124,FALSE)</f>
        <v>#N/A</v>
      </c>
      <c r="M134" s="370" t="e">
        <f>VLOOKUP($A134,'Seg Diario'!$B$12:$HJ$76,139,FALSE)</f>
        <v>#N/A</v>
      </c>
      <c r="N134" s="370" t="e">
        <f>VLOOKUP($A134,'Seg Diario'!$B$12:$HJ$76,184,FALSE)</f>
        <v>#N/A</v>
      </c>
      <c r="O134" s="370" t="e">
        <f>VLOOKUP($A134,'Seg Diario'!$B$12:$HJ$76,169,FALSE)</f>
        <v>#N/A</v>
      </c>
      <c r="P134" s="370" t="e">
        <f>VLOOKUP($A134,'Seg Diario'!$B$12:$HJ$76,204,FALSE)</f>
        <v>#N/A</v>
      </c>
      <c r="Q134" s="114"/>
      <c r="R134" s="1726"/>
      <c r="S134" s="1727"/>
      <c r="T134" s="1727"/>
      <c r="U134" s="1728"/>
      <c r="V134" s="1776"/>
      <c r="W134" s="1777"/>
      <c r="X134" s="1777"/>
      <c r="Y134" s="1777"/>
      <c r="Z134" s="1778"/>
      <c r="AA134" s="1767"/>
      <c r="AB134" s="1755"/>
      <c r="AC134" s="1746"/>
      <c r="AN134" s="260"/>
      <c r="AO134" s="260"/>
      <c r="AP134" s="260"/>
      <c r="AQ134" s="260"/>
      <c r="AU134" s="2"/>
      <c r="AV134" s="2"/>
      <c r="AW134" s="2"/>
      <c r="AX134" s="2"/>
      <c r="AY134" s="2"/>
      <c r="AZ134" s="2"/>
      <c r="BA134" s="2"/>
      <c r="BB134" s="2"/>
      <c r="BC134" s="2"/>
      <c r="BD134" s="2"/>
      <c r="BE134" s="2"/>
      <c r="BF134" s="2"/>
    </row>
    <row r="135" spans="1:58" s="1" customFormat="1" ht="20.7" hidden="1" customHeight="1">
      <c r="A135" s="112" t="s">
        <v>131</v>
      </c>
      <c r="B135" s="1899"/>
      <c r="C135" s="1896"/>
      <c r="D135" s="1961"/>
      <c r="E135" s="1814"/>
      <c r="F135" s="1814"/>
      <c r="G135" s="85" t="s">
        <v>59</v>
      </c>
      <c r="H135" s="10" t="e">
        <f>VLOOKUP($A134,'Seg Diario'!$B$12:$HJ$76,67,FALSE)</f>
        <v>#N/A</v>
      </c>
      <c r="I135" s="11" t="e">
        <f>VLOOKUP($A135,'Seg Diario'!$B$12:$HJ$76,82,FALSE)</f>
        <v>#N/A</v>
      </c>
      <c r="J135" s="11" t="e">
        <f>VLOOKUP($A135,'Seg Diario'!$B$12:$HJ$76,97,FALSE)</f>
        <v>#N/A</v>
      </c>
      <c r="K135" s="11" t="e">
        <f>VLOOKUP($A135,'Seg Diario'!$B$12:$HJ$76,112,FALSE)</f>
        <v>#N/A</v>
      </c>
      <c r="L135" s="11" t="e">
        <f>VLOOKUP($A135,'Seg Diario'!$B$12:$HJ$76,127,FALSE)</f>
        <v>#N/A</v>
      </c>
      <c r="M135" s="11" t="e">
        <f>VLOOKUP($A135,'Seg Diario'!$B$12:$HJ$76,142,FALSE)</f>
        <v>#N/A</v>
      </c>
      <c r="N135" s="11" t="e">
        <f>VLOOKUP($A135,'Seg Diario'!$B$12:$HJ$76,187,FALSE)</f>
        <v>#N/A</v>
      </c>
      <c r="O135" s="11" t="e">
        <f>VLOOKUP($A135,'Seg Diario'!$B$12:$HJ$76,172,FALSE)</f>
        <v>#N/A</v>
      </c>
      <c r="P135" s="11" t="e">
        <f>VLOOKUP($A135,'Seg Diario'!$B$12:$HJ$76,207,FALSE)</f>
        <v>#N/A</v>
      </c>
      <c r="Q135" s="107"/>
      <c r="R135" s="1729"/>
      <c r="S135" s="1730"/>
      <c r="T135" s="1730"/>
      <c r="U135" s="1731"/>
      <c r="V135" s="1779"/>
      <c r="W135" s="1780"/>
      <c r="X135" s="1780"/>
      <c r="Y135" s="1780"/>
      <c r="Z135" s="1781"/>
      <c r="AA135" s="1768"/>
      <c r="AB135" s="1756"/>
      <c r="AC135" s="1747"/>
      <c r="AN135" s="78"/>
      <c r="AO135" s="78"/>
      <c r="AP135" s="78"/>
      <c r="AQ135" s="78"/>
      <c r="AU135" s="2"/>
      <c r="AV135" s="2"/>
      <c r="AW135" s="2"/>
      <c r="AX135" s="2"/>
      <c r="AY135" s="2"/>
      <c r="AZ135" s="2"/>
      <c r="BA135" s="2"/>
      <c r="BB135" s="2"/>
      <c r="BC135" s="2"/>
      <c r="BD135" s="2"/>
      <c r="BE135" s="2"/>
      <c r="BF135" s="2"/>
    </row>
    <row r="136" spans="1:58" s="1" customFormat="1" ht="20.7" hidden="1" customHeight="1">
      <c r="A136" s="112" t="s">
        <v>131</v>
      </c>
      <c r="B136" s="1899"/>
      <c r="C136" s="1896"/>
      <c r="D136" s="1961"/>
      <c r="E136" s="1814"/>
      <c r="F136" s="1814"/>
      <c r="G136" s="85" t="s">
        <v>60</v>
      </c>
      <c r="H136" s="10" t="e">
        <f>VLOOKUP($A134,'Seg Diario'!$B$12:$HJ$76,70,FALSE)</f>
        <v>#N/A</v>
      </c>
      <c r="I136" s="11" t="e">
        <f>VLOOKUP($A136,'Seg Diario'!$B$12:$HJ$76,85,FALSE)</f>
        <v>#N/A</v>
      </c>
      <c r="J136" s="11" t="e">
        <f>VLOOKUP($A136,'Seg Diario'!$B$12:$HJ$76,100,FALSE)</f>
        <v>#N/A</v>
      </c>
      <c r="K136" s="11" t="e">
        <f>VLOOKUP($A136,'Seg Diario'!$B$12:$HJ$76,115,FALSE)</f>
        <v>#N/A</v>
      </c>
      <c r="L136" s="11" t="e">
        <f>VLOOKUP($A136,'Seg Diario'!$B$12:$HJ$76,130,FALSE)</f>
        <v>#N/A</v>
      </c>
      <c r="M136" s="11" t="e">
        <f>VLOOKUP($A136,'Seg Diario'!$B$12:$HJ$76,145,FALSE)</f>
        <v>#N/A</v>
      </c>
      <c r="N136" s="11" t="e">
        <f>VLOOKUP($A136,'Seg Diario'!$B$12:$HJ$76,190,FALSE)</f>
        <v>#N/A</v>
      </c>
      <c r="O136" s="11" t="e">
        <f>VLOOKUP($A136,'Seg Diario'!$B$12:$HJ$76,175,FALSE)</f>
        <v>#N/A</v>
      </c>
      <c r="P136" s="11" t="e">
        <f>VLOOKUP($A136,'Seg Diario'!$B$12:$HJ$76,210,FALSE)</f>
        <v>#N/A</v>
      </c>
      <c r="Q136" s="107"/>
      <c r="R136" s="1729"/>
      <c r="S136" s="1730"/>
      <c r="T136" s="1730"/>
      <c r="U136" s="1731"/>
      <c r="V136" s="1779"/>
      <c r="W136" s="1780"/>
      <c r="X136" s="1780"/>
      <c r="Y136" s="1780"/>
      <c r="Z136" s="1781"/>
      <c r="AA136" s="1768"/>
      <c r="AB136" s="1756"/>
      <c r="AC136" s="1747"/>
      <c r="AN136" s="78"/>
      <c r="AO136" s="78"/>
      <c r="AP136" s="78"/>
      <c r="AQ136" s="78"/>
      <c r="AU136" s="2"/>
      <c r="AV136" s="2"/>
      <c r="AW136" s="2"/>
      <c r="AX136" s="2"/>
      <c r="AY136" s="2"/>
      <c r="AZ136" s="2"/>
      <c r="BA136" s="2"/>
      <c r="BB136" s="2"/>
      <c r="BC136" s="2"/>
      <c r="BD136" s="2"/>
      <c r="BE136" s="2"/>
      <c r="BF136" s="2"/>
    </row>
    <row r="137" spans="1:58" s="1" customFormat="1" ht="20.7" hidden="1" customHeight="1" thickBot="1">
      <c r="A137" s="112" t="s">
        <v>131</v>
      </c>
      <c r="B137" s="1900"/>
      <c r="C137" s="1897"/>
      <c r="D137" s="1962"/>
      <c r="E137" s="1815"/>
      <c r="F137" s="1815"/>
      <c r="G137" s="67" t="s">
        <v>61</v>
      </c>
      <c r="H137" s="13" t="e">
        <f>VLOOKUP($A134,'Seg Diario'!$B$12:$HJ$76,73,FALSE)</f>
        <v>#N/A</v>
      </c>
      <c r="I137" s="79" t="e">
        <f>VLOOKUP($A137,'Seg Diario'!$B$12:$HJ$76,88,FALSE)</f>
        <v>#N/A</v>
      </c>
      <c r="J137" s="79" t="e">
        <f>VLOOKUP($A137,'Seg Diario'!$B$12:$HJ$76,103,FALSE)</f>
        <v>#N/A</v>
      </c>
      <c r="K137" s="79" t="e">
        <f>VLOOKUP($A137,'Seg Diario'!$B$12:$HJ$76,118,FALSE)</f>
        <v>#N/A</v>
      </c>
      <c r="L137" s="79" t="e">
        <f>VLOOKUP($A137,'Seg Diario'!$B$12:$HJ$76,133,FALSE)</f>
        <v>#N/A</v>
      </c>
      <c r="M137" s="79" t="e">
        <f>VLOOKUP($A137,'Seg Diario'!$B$12:$HJ$76,148,FALSE)</f>
        <v>#N/A</v>
      </c>
      <c r="N137" s="79" t="e">
        <f>VLOOKUP($A137,'Seg Diario'!$B$12:$HJ$76,193,FALSE)</f>
        <v>#N/A</v>
      </c>
      <c r="O137" s="79" t="e">
        <f>VLOOKUP($A137,'Seg Diario'!$B$12:$HJ$76,178,FALSE)</f>
        <v>#N/A</v>
      </c>
      <c r="P137" s="79" t="e">
        <f>VLOOKUP($A137,'Seg Diario'!$B$12:$HJ$76,213,FALSE)</f>
        <v>#N/A</v>
      </c>
      <c r="Q137" s="115"/>
      <c r="R137" s="1732"/>
      <c r="S137" s="1733"/>
      <c r="T137" s="1733"/>
      <c r="U137" s="1734"/>
      <c r="V137" s="1782"/>
      <c r="W137" s="1783"/>
      <c r="X137" s="1783"/>
      <c r="Y137" s="1783"/>
      <c r="Z137" s="1784"/>
      <c r="AA137" s="1769"/>
      <c r="AB137" s="1757"/>
      <c r="AC137" s="1748"/>
      <c r="AN137" s="78"/>
      <c r="AO137" s="78"/>
      <c r="AP137" s="78"/>
      <c r="AQ137" s="78"/>
      <c r="AU137" s="2"/>
      <c r="AV137" s="2"/>
      <c r="AW137" s="2"/>
      <c r="AX137" s="2"/>
      <c r="AY137" s="2"/>
      <c r="AZ137" s="2"/>
      <c r="BA137" s="2"/>
      <c r="BB137" s="2"/>
      <c r="BC137" s="2"/>
      <c r="BD137" s="2"/>
      <c r="BE137" s="2"/>
      <c r="BF137" s="2"/>
    </row>
    <row r="138" spans="1:58" s="1" customFormat="1" ht="20.7" hidden="1" customHeight="1">
      <c r="A138" s="112" t="s">
        <v>133</v>
      </c>
      <c r="B138" s="2066" t="s">
        <v>134</v>
      </c>
      <c r="C138" s="1895" t="s">
        <v>89</v>
      </c>
      <c r="D138" s="1960" t="s">
        <v>56</v>
      </c>
      <c r="E138" s="1813">
        <f>'Seg Diario'!BF40</f>
        <v>1</v>
      </c>
      <c r="F138" s="1813">
        <f>'Seg Diario'!PD40</f>
        <v>0</v>
      </c>
      <c r="G138" s="66" t="s">
        <v>57</v>
      </c>
      <c r="H138" s="370">
        <f>VLOOKUP($A138,'Seg Diario'!$B$12:$HJ$76,64,FALSE)</f>
        <v>1</v>
      </c>
      <c r="I138" s="370">
        <f>VLOOKUP($A138,'Seg Diario'!$B$12:$HJ$76,79,FALSE)</f>
        <v>1</v>
      </c>
      <c r="J138" s="370">
        <f>VLOOKUP($A138,'Seg Diario'!$B$12:$HJ$76,94,FALSE)</f>
        <v>1</v>
      </c>
      <c r="K138" s="370">
        <f>VLOOKUP($A138,'Seg Diario'!$B$12:$HJ$76,109,FALSE)</f>
        <v>1</v>
      </c>
      <c r="L138" s="370">
        <f>VLOOKUP($A138,'Seg Diario'!$B$12:$HJ$76,124,FALSE)</f>
        <v>1</v>
      </c>
      <c r="M138" s="370">
        <f>VLOOKUP($A138,'Seg Diario'!$B$12:$HJ$76,139,FALSE)</f>
        <v>1</v>
      </c>
      <c r="N138" s="370">
        <f>VLOOKUP($A138,'Seg Diario'!$B$12:$HJ$76,184,FALSE)</f>
        <v>1</v>
      </c>
      <c r="O138" s="370">
        <f>VLOOKUP($A138,'Seg Diario'!$B$12:$HJ$76,169,FALSE)</f>
        <v>1</v>
      </c>
      <c r="P138" s="370">
        <f>VLOOKUP($A138,'Seg Diario'!$B$12:$HJ$76,204,FALSE)</f>
        <v>1</v>
      </c>
      <c r="Q138" s="114"/>
      <c r="R138" s="1799"/>
      <c r="S138" s="1800"/>
      <c r="T138" s="1800"/>
      <c r="U138" s="1801"/>
      <c r="V138" s="1776"/>
      <c r="W138" s="1777"/>
      <c r="X138" s="1777"/>
      <c r="Y138" s="1777"/>
      <c r="Z138" s="1778"/>
      <c r="AA138" s="1767"/>
      <c r="AB138" s="1755"/>
      <c r="AC138" s="1746" t="s">
        <v>118</v>
      </c>
      <c r="AN138" s="261"/>
      <c r="AO138" s="261"/>
      <c r="AP138" s="261"/>
      <c r="AQ138" s="261"/>
      <c r="AU138" s="2"/>
      <c r="AV138" s="2"/>
      <c r="AW138" s="2"/>
      <c r="AX138" s="2"/>
      <c r="AY138" s="2"/>
      <c r="AZ138" s="2"/>
      <c r="BA138" s="2"/>
      <c r="BB138" s="2"/>
      <c r="BC138" s="2"/>
      <c r="BD138" s="2"/>
      <c r="BE138" s="2"/>
      <c r="BF138" s="2"/>
    </row>
    <row r="139" spans="1:58" s="1" customFormat="1" ht="20.7" hidden="1" customHeight="1">
      <c r="A139" s="112" t="s">
        <v>133</v>
      </c>
      <c r="B139" s="2067"/>
      <c r="C139" s="1896"/>
      <c r="D139" s="1961"/>
      <c r="E139" s="1814"/>
      <c r="F139" s="1814"/>
      <c r="G139" s="85" t="s">
        <v>59</v>
      </c>
      <c r="H139" s="10">
        <f>VLOOKUP($A138,'Seg Diario'!$B$12:$HJ$76,67,FALSE)</f>
        <v>1</v>
      </c>
      <c r="I139" s="11">
        <f>VLOOKUP($A139,'Seg Diario'!$B$12:$HJ$76,82,FALSE)</f>
        <v>1</v>
      </c>
      <c r="J139" s="11">
        <f>VLOOKUP($A139,'Seg Diario'!$B$12:$HJ$76,97,FALSE)</f>
        <v>1</v>
      </c>
      <c r="K139" s="11">
        <f>VLOOKUP($A139,'Seg Diario'!$B$12:$HJ$76,112,FALSE)</f>
        <v>1</v>
      </c>
      <c r="L139" s="11">
        <f>VLOOKUP($A139,'Seg Diario'!$B$12:$HJ$76,127,FALSE)</f>
        <v>1</v>
      </c>
      <c r="M139" s="11">
        <f>VLOOKUP($A139,'Seg Diario'!$B$12:$HJ$76,142,FALSE)</f>
        <v>1</v>
      </c>
      <c r="N139" s="11">
        <f>VLOOKUP($A139,'Seg Diario'!$B$12:$HJ$76,187,FALSE)</f>
        <v>1</v>
      </c>
      <c r="O139" s="11">
        <f>VLOOKUP($A139,'Seg Diario'!$B$12:$HJ$76,172,FALSE)</f>
        <v>1</v>
      </c>
      <c r="P139" s="11">
        <f>VLOOKUP($A139,'Seg Diario'!$B$12:$HJ$76,207,FALSE)</f>
        <v>1</v>
      </c>
      <c r="Q139" s="107"/>
      <c r="R139" s="1802"/>
      <c r="S139" s="1803"/>
      <c r="T139" s="1803"/>
      <c r="U139" s="1804"/>
      <c r="V139" s="1779"/>
      <c r="W139" s="1780"/>
      <c r="X139" s="1780"/>
      <c r="Y139" s="1780"/>
      <c r="Z139" s="1781"/>
      <c r="AA139" s="1768"/>
      <c r="AB139" s="1756"/>
      <c r="AC139" s="1747"/>
      <c r="AN139" s="78"/>
      <c r="AO139" s="78"/>
      <c r="AP139" s="78"/>
      <c r="AQ139" s="78"/>
      <c r="AU139" s="2"/>
      <c r="AV139" s="2"/>
      <c r="AW139" s="2"/>
      <c r="AX139" s="2"/>
      <c r="AY139" s="2"/>
      <c r="AZ139" s="2"/>
      <c r="BA139" s="2"/>
      <c r="BB139" s="2"/>
      <c r="BC139" s="2"/>
      <c r="BD139" s="2"/>
      <c r="BE139" s="2"/>
      <c r="BF139" s="2"/>
    </row>
    <row r="140" spans="1:58" s="1" customFormat="1" ht="20.7" hidden="1" customHeight="1">
      <c r="A140" s="112" t="s">
        <v>133</v>
      </c>
      <c r="B140" s="2067"/>
      <c r="C140" s="1896"/>
      <c r="D140" s="1961"/>
      <c r="E140" s="1814"/>
      <c r="F140" s="1814"/>
      <c r="G140" s="85" t="s">
        <v>60</v>
      </c>
      <c r="H140" s="10">
        <f>VLOOKUP($A138,'Seg Diario'!$B$12:$HJ$76,70,FALSE)</f>
        <v>1</v>
      </c>
      <c r="I140" s="11">
        <f>VLOOKUP($A140,'Seg Diario'!$B$12:$HJ$76,85,FALSE)</f>
        <v>1</v>
      </c>
      <c r="J140" s="11">
        <f>VLOOKUP($A140,'Seg Diario'!$B$12:$HJ$76,100,FALSE)</f>
        <v>1</v>
      </c>
      <c r="K140" s="11">
        <f>VLOOKUP($A140,'Seg Diario'!$B$12:$HJ$76,115,FALSE)</f>
        <v>1</v>
      </c>
      <c r="L140" s="11">
        <f>VLOOKUP($A140,'Seg Diario'!$B$12:$HJ$76,130,FALSE)</f>
        <v>1</v>
      </c>
      <c r="M140" s="11">
        <f>VLOOKUP($A140,'Seg Diario'!$B$12:$HJ$76,145,FALSE)</f>
        <v>1</v>
      </c>
      <c r="N140" s="11">
        <f>VLOOKUP($A140,'Seg Diario'!$B$12:$HJ$76,190,FALSE)</f>
        <v>1</v>
      </c>
      <c r="O140" s="11">
        <f>VLOOKUP($A140,'Seg Diario'!$B$12:$HJ$76,175,FALSE)</f>
        <v>1</v>
      </c>
      <c r="P140" s="11">
        <f>VLOOKUP($A140,'Seg Diario'!$B$12:$HJ$76,210,FALSE)</f>
        <v>1</v>
      </c>
      <c r="Q140" s="107"/>
      <c r="R140" s="1802"/>
      <c r="S140" s="1803"/>
      <c r="T140" s="1803"/>
      <c r="U140" s="1804"/>
      <c r="V140" s="1779"/>
      <c r="W140" s="1780"/>
      <c r="X140" s="1780"/>
      <c r="Y140" s="1780"/>
      <c r="Z140" s="1781"/>
      <c r="AA140" s="1768"/>
      <c r="AB140" s="1756"/>
      <c r="AC140" s="1747"/>
      <c r="AN140" s="78"/>
      <c r="AO140" s="78"/>
      <c r="AP140" s="78"/>
      <c r="AQ140" s="78"/>
      <c r="AU140" s="2"/>
      <c r="AV140" s="2"/>
      <c r="AW140" s="2"/>
      <c r="AX140" s="2"/>
      <c r="AY140" s="2"/>
      <c r="AZ140" s="2"/>
      <c r="BA140" s="2"/>
      <c r="BB140" s="2"/>
      <c r="BC140" s="2"/>
      <c r="BD140" s="2"/>
      <c r="BE140" s="2"/>
      <c r="BF140" s="2"/>
    </row>
    <row r="141" spans="1:58" s="1" customFormat="1" ht="20.7" hidden="1" customHeight="1" thickBot="1">
      <c r="A141" s="112" t="s">
        <v>133</v>
      </c>
      <c r="B141" s="2068"/>
      <c r="C141" s="1897"/>
      <c r="D141" s="1962"/>
      <c r="E141" s="1815"/>
      <c r="F141" s="1815"/>
      <c r="G141" s="67" t="s">
        <v>61</v>
      </c>
      <c r="H141" s="13">
        <f>VLOOKUP($A138,'Seg Diario'!$B$12:$HJ$76,73,FALSE)</f>
        <v>1</v>
      </c>
      <c r="I141" s="79">
        <f>VLOOKUP($A141,'Seg Diario'!$B$12:$HJ$76,88,FALSE)</f>
        <v>1</v>
      </c>
      <c r="J141" s="79">
        <f>VLOOKUP($A141,'Seg Diario'!$B$12:$HJ$76,103,FALSE)</f>
        <v>1</v>
      </c>
      <c r="K141" s="79">
        <f>VLOOKUP($A141,'Seg Diario'!$B$12:$HJ$76,118,FALSE)</f>
        <v>1</v>
      </c>
      <c r="L141" s="79">
        <f>VLOOKUP($A141,'Seg Diario'!$B$12:$HJ$76,133,FALSE)</f>
        <v>1</v>
      </c>
      <c r="M141" s="79">
        <f>VLOOKUP($A141,'Seg Diario'!$B$12:$HJ$76,148,FALSE)</f>
        <v>1</v>
      </c>
      <c r="N141" s="79">
        <f>VLOOKUP($A141,'Seg Diario'!$B$12:$HJ$76,193,FALSE)</f>
        <v>1</v>
      </c>
      <c r="O141" s="79">
        <f>VLOOKUP($A141,'Seg Diario'!$B$12:$HJ$76,178,FALSE)</f>
        <v>1</v>
      </c>
      <c r="P141" s="79">
        <f>VLOOKUP($A141,'Seg Diario'!$B$12:$HJ$76,213,FALSE)</f>
        <v>1</v>
      </c>
      <c r="Q141" s="115"/>
      <c r="R141" s="1805"/>
      <c r="S141" s="1806"/>
      <c r="T141" s="1806"/>
      <c r="U141" s="1807"/>
      <c r="V141" s="1782"/>
      <c r="W141" s="1783"/>
      <c r="X141" s="1783"/>
      <c r="Y141" s="1783"/>
      <c r="Z141" s="1784"/>
      <c r="AA141" s="1769"/>
      <c r="AB141" s="1757"/>
      <c r="AC141" s="1748"/>
      <c r="AN141" s="78"/>
      <c r="AO141" s="78"/>
      <c r="AP141" s="78"/>
      <c r="AQ141" s="78"/>
      <c r="AU141" s="2"/>
      <c r="AV141" s="2"/>
      <c r="AW141" s="2"/>
      <c r="AX141" s="2"/>
      <c r="AY141" s="2"/>
      <c r="AZ141" s="2"/>
      <c r="BA141" s="2"/>
      <c r="BB141" s="2"/>
      <c r="BC141" s="2"/>
      <c r="BD141" s="2"/>
      <c r="BE141" s="2"/>
      <c r="BF141" s="2"/>
    </row>
    <row r="142" spans="1:58" s="1" customFormat="1" ht="20.7" hidden="1" customHeight="1">
      <c r="A142" s="451" t="s">
        <v>135</v>
      </c>
      <c r="B142" s="2066" t="s">
        <v>136</v>
      </c>
      <c r="C142" s="1895" t="s">
        <v>117</v>
      </c>
      <c r="D142" s="1960" t="s">
        <v>56</v>
      </c>
      <c r="E142" s="1955">
        <f>'Seg Diario'!BF37</f>
        <v>1</v>
      </c>
      <c r="F142" s="1955">
        <f>'Seg Diario'!PD37</f>
        <v>0</v>
      </c>
      <c r="G142" s="452" t="s">
        <v>57</v>
      </c>
      <c r="H142" s="12">
        <f>VLOOKUP($A142,'Seg Diario'!$B$12:$HJ$76,64,FALSE)</f>
        <v>1</v>
      </c>
      <c r="I142" s="12">
        <f>VLOOKUP($A142,'Seg Diario'!$B$12:$HJ$76,79,FALSE)</f>
        <v>1</v>
      </c>
      <c r="J142" s="12">
        <f>VLOOKUP($A142,'Seg Diario'!$B$12:$HJ$76,94,FALSE)</f>
        <v>1</v>
      </c>
      <c r="K142" s="12">
        <f>VLOOKUP($A142,'Seg Diario'!$B$12:$HJ$76,109,FALSE)</f>
        <v>1</v>
      </c>
      <c r="L142" s="12">
        <f>VLOOKUP($A142,'Seg Diario'!$B$12:$HJ$76,124,FALSE)</f>
        <v>1</v>
      </c>
      <c r="M142" s="12">
        <f>VLOOKUP($A142,'Seg Diario'!$B$12:$HJ$76,139,FALSE)</f>
        <v>1</v>
      </c>
      <c r="N142" s="12">
        <f>VLOOKUP($A142,'Seg Diario'!$B$12:$HJ$76,184,FALSE)</f>
        <v>1</v>
      </c>
      <c r="O142" s="12">
        <f>VLOOKUP($A142,'Seg Diario'!$B$12:$HJ$76,169,FALSE)</f>
        <v>1</v>
      </c>
      <c r="P142" s="12">
        <f>VLOOKUP($A142,'Seg Diario'!$B$12:$HJ$76,204,FALSE)</f>
        <v>1</v>
      </c>
      <c r="Q142" s="453"/>
      <c r="R142" s="1799"/>
      <c r="S142" s="1800"/>
      <c r="T142" s="1800"/>
      <c r="U142" s="1801"/>
      <c r="V142" s="1776"/>
      <c r="W142" s="1777"/>
      <c r="X142" s="1777"/>
      <c r="Y142" s="1777"/>
      <c r="Z142" s="1778"/>
      <c r="AA142" s="1767"/>
      <c r="AB142" s="1755"/>
      <c r="AC142" s="1746"/>
      <c r="AD142" s="1735"/>
      <c r="AE142" s="1745"/>
      <c r="AF142" s="257"/>
      <c r="AG142" s="258"/>
      <c r="AH142" s="259"/>
      <c r="AI142" s="259"/>
      <c r="AJ142" s="259"/>
      <c r="AK142" s="1736"/>
      <c r="AL142" s="263"/>
      <c r="AN142" s="260"/>
      <c r="AO142" s="260"/>
      <c r="AP142" s="260"/>
      <c r="AQ142" s="260"/>
      <c r="AU142" s="2"/>
      <c r="AV142" s="2"/>
      <c r="AW142" s="2"/>
      <c r="AX142" s="2"/>
      <c r="AY142" s="2"/>
      <c r="AZ142" s="2"/>
      <c r="BA142" s="2"/>
      <c r="BB142" s="2"/>
      <c r="BC142" s="2"/>
      <c r="BD142" s="2"/>
      <c r="BE142" s="2"/>
      <c r="BF142" s="2"/>
    </row>
    <row r="143" spans="1:58" s="1" customFormat="1" ht="20.7" hidden="1" customHeight="1">
      <c r="A143" s="451" t="s">
        <v>135</v>
      </c>
      <c r="B143" s="2067"/>
      <c r="C143" s="1896"/>
      <c r="D143" s="1961"/>
      <c r="E143" s="1814"/>
      <c r="F143" s="1814"/>
      <c r="G143" s="85" t="s">
        <v>59</v>
      </c>
      <c r="H143" s="10">
        <f>VLOOKUP($A142,'Seg Diario'!$B$12:$HJ$76,67,FALSE)</f>
        <v>1</v>
      </c>
      <c r="I143" s="11">
        <f>VLOOKUP($A143,'Seg Diario'!$B$12:$HJ$76,82,FALSE)</f>
        <v>1</v>
      </c>
      <c r="J143" s="11">
        <f>VLOOKUP($A143,'Seg Diario'!$B$12:$HJ$76,97,FALSE)</f>
        <v>1</v>
      </c>
      <c r="K143" s="11">
        <f>VLOOKUP($A143,'Seg Diario'!$B$12:$HJ$76,112,FALSE)</f>
        <v>1</v>
      </c>
      <c r="L143" s="11">
        <f>VLOOKUP($A143,'Seg Diario'!$B$12:$HJ$76,127,FALSE)</f>
        <v>1</v>
      </c>
      <c r="M143" s="11">
        <f>VLOOKUP($A143,'Seg Diario'!$B$12:$HJ$76,142,FALSE)</f>
        <v>1</v>
      </c>
      <c r="N143" s="11">
        <f>VLOOKUP($A143,'Seg Diario'!$B$12:$HJ$76,187,FALSE)</f>
        <v>1</v>
      </c>
      <c r="O143" s="11">
        <f>VLOOKUP($A143,'Seg Diario'!$B$12:$HJ$76,172,FALSE)</f>
        <v>1</v>
      </c>
      <c r="P143" s="11">
        <f>VLOOKUP($A143,'Seg Diario'!$B$12:$HJ$76,207,FALSE)</f>
        <v>1</v>
      </c>
      <c r="Q143" s="454"/>
      <c r="R143" s="1802"/>
      <c r="S143" s="1803"/>
      <c r="T143" s="1803"/>
      <c r="U143" s="1804"/>
      <c r="V143" s="1779"/>
      <c r="W143" s="1780"/>
      <c r="X143" s="1780"/>
      <c r="Y143" s="1780"/>
      <c r="Z143" s="1781"/>
      <c r="AA143" s="1768"/>
      <c r="AB143" s="1756"/>
      <c r="AC143" s="1747"/>
      <c r="AD143" s="1735"/>
      <c r="AE143" s="1735"/>
      <c r="AF143" s="256"/>
      <c r="AG143" s="258"/>
      <c r="AH143" s="259"/>
      <c r="AI143" s="259"/>
      <c r="AJ143" s="259"/>
      <c r="AK143" s="1737"/>
      <c r="AN143" s="78"/>
      <c r="AO143" s="78"/>
      <c r="AP143" s="78"/>
      <c r="AQ143" s="78"/>
      <c r="AU143" s="2"/>
      <c r="AV143" s="2"/>
      <c r="AW143" s="2"/>
      <c r="AX143" s="2"/>
      <c r="AY143" s="2"/>
      <c r="AZ143" s="2"/>
      <c r="BA143" s="2"/>
      <c r="BB143" s="2"/>
      <c r="BC143" s="2"/>
      <c r="BD143" s="2"/>
      <c r="BE143" s="2"/>
      <c r="BF143" s="2"/>
    </row>
    <row r="144" spans="1:58" s="1" customFormat="1" ht="20.7" hidden="1" customHeight="1">
      <c r="A144" s="451" t="s">
        <v>135</v>
      </c>
      <c r="B144" s="2067"/>
      <c r="C144" s="1896"/>
      <c r="D144" s="1961"/>
      <c r="E144" s="1814"/>
      <c r="F144" s="1814"/>
      <c r="G144" s="85" t="s">
        <v>60</v>
      </c>
      <c r="H144" s="10">
        <f>VLOOKUP($A142,'Seg Diario'!$B$12:$HJ$76,70,FALSE)</f>
        <v>1</v>
      </c>
      <c r="I144" s="11">
        <f>VLOOKUP($A144,'Seg Diario'!$B$12:$HJ$76,85,FALSE)</f>
        <v>1</v>
      </c>
      <c r="J144" s="11">
        <f>VLOOKUP($A144,'Seg Diario'!$B$12:$HJ$76,100,FALSE)</f>
        <v>1</v>
      </c>
      <c r="K144" s="11">
        <f>VLOOKUP($A144,'Seg Diario'!$B$12:$HJ$76,115,FALSE)</f>
        <v>1</v>
      </c>
      <c r="L144" s="11">
        <f>VLOOKUP($A144,'Seg Diario'!$B$12:$HJ$76,130,FALSE)</f>
        <v>1</v>
      </c>
      <c r="M144" s="11">
        <f>VLOOKUP($A144,'Seg Diario'!$B$12:$HJ$76,145,FALSE)</f>
        <v>1</v>
      </c>
      <c r="N144" s="11">
        <f>VLOOKUP($A144,'Seg Diario'!$B$12:$HJ$76,190,FALSE)</f>
        <v>1</v>
      </c>
      <c r="O144" s="11">
        <f>VLOOKUP($A144,'Seg Diario'!$B$12:$HJ$76,175,FALSE)</f>
        <v>1</v>
      </c>
      <c r="P144" s="11">
        <f>VLOOKUP($A144,'Seg Diario'!$B$12:$HJ$76,210,FALSE)</f>
        <v>1</v>
      </c>
      <c r="Q144" s="454"/>
      <c r="R144" s="1802"/>
      <c r="S144" s="1803"/>
      <c r="T144" s="1803"/>
      <c r="U144" s="1804"/>
      <c r="V144" s="1779"/>
      <c r="W144" s="1780"/>
      <c r="X144" s="1780"/>
      <c r="Y144" s="1780"/>
      <c r="Z144" s="1781"/>
      <c r="AA144" s="1768"/>
      <c r="AB144" s="1756"/>
      <c r="AC144" s="1747"/>
      <c r="AD144" s="1735"/>
      <c r="AE144" s="1735"/>
      <c r="AF144" s="256"/>
      <c r="AG144" s="258"/>
      <c r="AH144" s="259"/>
      <c r="AI144" s="259"/>
      <c r="AJ144" s="259"/>
      <c r="AK144" s="1737"/>
      <c r="AN144" s="78"/>
      <c r="AO144" s="78"/>
      <c r="AP144" s="78"/>
      <c r="AQ144" s="78"/>
      <c r="AU144" s="2"/>
      <c r="AV144" s="2"/>
      <c r="AW144" s="2"/>
      <c r="AX144" s="2"/>
      <c r="AY144" s="2"/>
      <c r="AZ144" s="2"/>
      <c r="BA144" s="2"/>
      <c r="BB144" s="2"/>
      <c r="BC144" s="2"/>
      <c r="BD144" s="2"/>
      <c r="BE144" s="2"/>
      <c r="BF144" s="2"/>
    </row>
    <row r="145" spans="1:58" s="1" customFormat="1" ht="20.7" hidden="1" customHeight="1" thickBot="1">
      <c r="A145" s="451" t="s">
        <v>135</v>
      </c>
      <c r="B145" s="2068"/>
      <c r="C145" s="1897"/>
      <c r="D145" s="1962"/>
      <c r="E145" s="1815"/>
      <c r="F145" s="1815"/>
      <c r="G145" s="67" t="s">
        <v>61</v>
      </c>
      <c r="H145" s="13">
        <f>VLOOKUP($A142,'Seg Diario'!$B$12:$HJ$76,73,FALSE)</f>
        <v>1</v>
      </c>
      <c r="I145" s="79">
        <f>VLOOKUP($A145,'Seg Diario'!$B$12:$HJ$76,88,FALSE)</f>
        <v>1</v>
      </c>
      <c r="J145" s="79">
        <f>VLOOKUP($A145,'Seg Diario'!$B$12:$HJ$76,103,FALSE)</f>
        <v>1</v>
      </c>
      <c r="K145" s="79">
        <f>VLOOKUP($A145,'Seg Diario'!$B$12:$HJ$76,118,FALSE)</f>
        <v>1</v>
      </c>
      <c r="L145" s="79">
        <f>VLOOKUP($A145,'Seg Diario'!$B$12:$HJ$76,133,FALSE)</f>
        <v>1</v>
      </c>
      <c r="M145" s="79">
        <f>VLOOKUP($A145,'Seg Diario'!$B$12:$HJ$76,148,FALSE)</f>
        <v>1</v>
      </c>
      <c r="N145" s="79">
        <f>VLOOKUP($A145,'Seg Diario'!$B$12:$HJ$76,193,FALSE)</f>
        <v>1</v>
      </c>
      <c r="O145" s="79">
        <f>VLOOKUP($A145,'Seg Diario'!$B$12:$HJ$76,178,FALSE)</f>
        <v>1</v>
      </c>
      <c r="P145" s="79">
        <f>VLOOKUP($A145,'Seg Diario'!$B$12:$HJ$76,213,FALSE)</f>
        <v>1</v>
      </c>
      <c r="Q145" s="455"/>
      <c r="R145" s="1805"/>
      <c r="S145" s="1806"/>
      <c r="T145" s="1806"/>
      <c r="U145" s="1807"/>
      <c r="V145" s="1782"/>
      <c r="W145" s="1783"/>
      <c r="X145" s="1783"/>
      <c r="Y145" s="1783"/>
      <c r="Z145" s="1784"/>
      <c r="AA145" s="1769"/>
      <c r="AB145" s="1757"/>
      <c r="AC145" s="1748"/>
      <c r="AD145" s="1735"/>
      <c r="AE145" s="1735"/>
      <c r="AF145" s="256"/>
      <c r="AG145" s="258"/>
      <c r="AH145" s="259"/>
      <c r="AI145" s="259"/>
      <c r="AJ145" s="259"/>
      <c r="AK145" s="1737"/>
      <c r="AN145" s="78"/>
      <c r="AO145" s="78"/>
      <c r="AP145" s="78"/>
      <c r="AQ145" s="78"/>
      <c r="AU145" s="2"/>
      <c r="AV145" s="2"/>
      <c r="AW145" s="2"/>
      <c r="AX145" s="2"/>
      <c r="AY145" s="2"/>
      <c r="AZ145" s="2"/>
      <c r="BA145" s="2"/>
      <c r="BB145" s="2"/>
      <c r="BC145" s="2"/>
      <c r="BD145" s="2"/>
      <c r="BE145" s="2"/>
      <c r="BF145" s="2"/>
    </row>
    <row r="146" spans="1:58" s="1" customFormat="1" ht="30" hidden="1" customHeight="1">
      <c r="A146" s="112" t="s">
        <v>137</v>
      </c>
      <c r="B146" s="1898" t="s">
        <v>138</v>
      </c>
      <c r="C146" s="1895" t="s">
        <v>75</v>
      </c>
      <c r="D146" s="1960" t="s">
        <v>56</v>
      </c>
      <c r="E146" s="1813">
        <f>'Seg Diario'!BF38</f>
        <v>1</v>
      </c>
      <c r="F146" s="1813">
        <f>'Seg Diario'!PD38</f>
        <v>0</v>
      </c>
      <c r="G146" s="66" t="s">
        <v>57</v>
      </c>
      <c r="H146" s="370">
        <f>VLOOKUP($A146,'Seg Diario'!$B$12:$HJ$76,64,FALSE)</f>
        <v>1</v>
      </c>
      <c r="I146" s="370">
        <f>VLOOKUP($A146,'Seg Diario'!$B$12:$HJ$76,79,FALSE)</f>
        <v>1</v>
      </c>
      <c r="J146" s="370">
        <f>VLOOKUP($A146,'Seg Diario'!$B$12:$HJ$76,94,FALSE)</f>
        <v>1</v>
      </c>
      <c r="K146" s="370">
        <f>VLOOKUP($A146,'Seg Diario'!$B$12:$HJ$76,109,FALSE)</f>
        <v>1</v>
      </c>
      <c r="L146" s="370">
        <f>VLOOKUP($A146,'Seg Diario'!$B$12:$HJ$76,124,FALSE)</f>
        <v>1</v>
      </c>
      <c r="M146" s="370">
        <f>VLOOKUP($A146,'Seg Diario'!$B$12:$HJ$76,139,FALSE)</f>
        <v>1</v>
      </c>
      <c r="N146" s="370">
        <f>VLOOKUP($A146,'Seg Diario'!$B$12:$HJ$76,184,FALSE)</f>
        <v>1</v>
      </c>
      <c r="O146" s="370">
        <f>VLOOKUP($A146,'Seg Diario'!$B$12:$HJ$76,169,FALSE)</f>
        <v>1</v>
      </c>
      <c r="P146" s="370">
        <f>VLOOKUP($A146,'Seg Diario'!$B$12:$HJ$76,204,FALSE)</f>
        <v>1</v>
      </c>
      <c r="Q146" s="121"/>
      <c r="R146" s="1799"/>
      <c r="S146" s="1800"/>
      <c r="T146" s="1800"/>
      <c r="U146" s="1801"/>
      <c r="V146" s="1776"/>
      <c r="W146" s="1777"/>
      <c r="X146" s="1777"/>
      <c r="Y146" s="1777"/>
      <c r="Z146" s="1778"/>
      <c r="AA146" s="1767"/>
      <c r="AB146" s="1755"/>
      <c r="AC146" s="1764"/>
      <c r="AD146" s="1735"/>
      <c r="AE146" s="1745"/>
      <c r="AF146" s="257"/>
      <c r="AG146" s="258"/>
      <c r="AH146" s="259"/>
      <c r="AI146" s="259"/>
      <c r="AJ146" s="259"/>
      <c r="AK146" s="1736"/>
      <c r="AN146" s="260"/>
      <c r="AO146" s="260"/>
      <c r="AP146" s="260"/>
      <c r="AQ146" s="260"/>
      <c r="AU146" s="2"/>
      <c r="AV146" s="2"/>
      <c r="AW146" s="2"/>
      <c r="AX146" s="2"/>
      <c r="AY146" s="2"/>
      <c r="AZ146" s="2"/>
      <c r="BA146" s="2"/>
      <c r="BB146" s="2"/>
      <c r="BC146" s="2"/>
      <c r="BD146" s="2"/>
      <c r="BE146" s="2"/>
      <c r="BF146" s="2"/>
    </row>
    <row r="147" spans="1:58" s="1" customFormat="1" ht="20.7" hidden="1" customHeight="1">
      <c r="A147" s="112" t="s">
        <v>137</v>
      </c>
      <c r="B147" s="1899"/>
      <c r="C147" s="1896"/>
      <c r="D147" s="1961"/>
      <c r="E147" s="1814"/>
      <c r="F147" s="1814"/>
      <c r="G147" s="85" t="s">
        <v>59</v>
      </c>
      <c r="H147" s="10">
        <f>VLOOKUP($A146,'Seg Diario'!$B$12:$HJ$76,67,FALSE)</f>
        <v>1</v>
      </c>
      <c r="I147" s="11">
        <f>VLOOKUP($A147,'Seg Diario'!$B$12:$HJ$76,82,FALSE)</f>
        <v>1</v>
      </c>
      <c r="J147" s="11">
        <f>VLOOKUP($A147,'Seg Diario'!$B$12:$HJ$76,97,FALSE)</f>
        <v>1</v>
      </c>
      <c r="K147" s="11">
        <f>VLOOKUP($A147,'Seg Diario'!$B$12:$HJ$76,112,FALSE)</f>
        <v>1</v>
      </c>
      <c r="L147" s="11">
        <f>VLOOKUP($A147,'Seg Diario'!$B$12:$HJ$76,127,FALSE)</f>
        <v>1</v>
      </c>
      <c r="M147" s="11">
        <f>VLOOKUP($A147,'Seg Diario'!$B$12:$HJ$76,142,FALSE)</f>
        <v>1</v>
      </c>
      <c r="N147" s="11">
        <f>VLOOKUP($A147,'Seg Diario'!$B$12:$HJ$76,187,FALSE)</f>
        <v>1</v>
      </c>
      <c r="O147" s="11">
        <f>VLOOKUP($A147,'Seg Diario'!$B$12:$HJ$76,172,FALSE)</f>
        <v>1</v>
      </c>
      <c r="P147" s="11">
        <f>VLOOKUP($A147,'Seg Diario'!$B$12:$HJ$76,207,FALSE)</f>
        <v>1</v>
      </c>
      <c r="Q147" s="116"/>
      <c r="R147" s="1802"/>
      <c r="S147" s="1803"/>
      <c r="T147" s="1803"/>
      <c r="U147" s="1804"/>
      <c r="V147" s="1779"/>
      <c r="W147" s="1780"/>
      <c r="X147" s="1780"/>
      <c r="Y147" s="1780"/>
      <c r="Z147" s="1781"/>
      <c r="AA147" s="1768"/>
      <c r="AB147" s="1756"/>
      <c r="AC147" s="1765"/>
      <c r="AD147" s="1735"/>
      <c r="AE147" s="1735"/>
      <c r="AF147" s="256"/>
      <c r="AG147" s="258"/>
      <c r="AH147" s="259"/>
      <c r="AI147" s="259"/>
      <c r="AJ147" s="259"/>
      <c r="AK147" s="1737"/>
      <c r="AN147" s="78"/>
      <c r="AO147" s="78"/>
      <c r="AP147" s="78"/>
      <c r="AQ147" s="78"/>
      <c r="AU147" s="2"/>
      <c r="AV147" s="2"/>
      <c r="AW147" s="2"/>
      <c r="AX147" s="2"/>
      <c r="AY147" s="2"/>
      <c r="AZ147" s="2"/>
      <c r="BA147" s="2"/>
      <c r="BB147" s="2"/>
      <c r="BC147" s="2"/>
      <c r="BD147" s="2"/>
      <c r="BE147" s="2"/>
      <c r="BF147" s="2"/>
    </row>
    <row r="148" spans="1:58" s="1" customFormat="1" ht="20.7" hidden="1" customHeight="1">
      <c r="A148" s="112" t="s">
        <v>137</v>
      </c>
      <c r="B148" s="1899"/>
      <c r="C148" s="1896"/>
      <c r="D148" s="1961"/>
      <c r="E148" s="1814"/>
      <c r="F148" s="1814"/>
      <c r="G148" s="85" t="s">
        <v>60</v>
      </c>
      <c r="H148" s="10">
        <f>VLOOKUP($A146,'Seg Diario'!$B$12:$HJ$76,70,FALSE)</f>
        <v>1</v>
      </c>
      <c r="I148" s="11">
        <f>VLOOKUP($A148,'Seg Diario'!$B$12:$HJ$76,85,FALSE)</f>
        <v>1</v>
      </c>
      <c r="J148" s="11">
        <f>VLOOKUP($A148,'Seg Diario'!$B$12:$HJ$76,100,FALSE)</f>
        <v>1</v>
      </c>
      <c r="K148" s="11">
        <f>VLOOKUP($A148,'Seg Diario'!$B$12:$HJ$76,115,FALSE)</f>
        <v>1</v>
      </c>
      <c r="L148" s="11">
        <f>VLOOKUP($A148,'Seg Diario'!$B$12:$HJ$76,130,FALSE)</f>
        <v>1</v>
      </c>
      <c r="M148" s="11">
        <f>VLOOKUP($A148,'Seg Diario'!$B$12:$HJ$76,145,FALSE)</f>
        <v>1</v>
      </c>
      <c r="N148" s="11">
        <f>VLOOKUP($A148,'Seg Diario'!$B$12:$HJ$76,190,FALSE)</f>
        <v>1</v>
      </c>
      <c r="O148" s="11">
        <f>VLOOKUP($A148,'Seg Diario'!$B$12:$HJ$76,175,FALSE)</f>
        <v>1</v>
      </c>
      <c r="P148" s="11">
        <f>VLOOKUP($A148,'Seg Diario'!$B$12:$HJ$76,210,FALSE)</f>
        <v>1</v>
      </c>
      <c r="Q148" s="116"/>
      <c r="R148" s="1802"/>
      <c r="S148" s="1803"/>
      <c r="T148" s="1803"/>
      <c r="U148" s="1804"/>
      <c r="V148" s="1779"/>
      <c r="W148" s="1780"/>
      <c r="X148" s="1780"/>
      <c r="Y148" s="1780"/>
      <c r="Z148" s="1781"/>
      <c r="AA148" s="1768"/>
      <c r="AB148" s="1756"/>
      <c r="AC148" s="1765"/>
      <c r="AD148" s="1735"/>
      <c r="AE148" s="1735"/>
      <c r="AF148" s="256"/>
      <c r="AG148" s="258"/>
      <c r="AH148" s="259"/>
      <c r="AI148" s="259"/>
      <c r="AJ148" s="259"/>
      <c r="AK148" s="1737"/>
      <c r="AN148" s="78"/>
      <c r="AO148" s="78"/>
      <c r="AP148" s="78"/>
      <c r="AQ148" s="78"/>
      <c r="AU148" s="2"/>
      <c r="AV148" s="2"/>
      <c r="AW148" s="2"/>
      <c r="AX148" s="2"/>
      <c r="AY148" s="2"/>
      <c r="AZ148" s="2"/>
      <c r="BA148" s="2"/>
      <c r="BB148" s="2"/>
      <c r="BC148" s="2"/>
      <c r="BD148" s="2"/>
      <c r="BE148" s="2"/>
      <c r="BF148" s="2"/>
    </row>
    <row r="149" spans="1:58" s="1" customFormat="1" ht="20.7" hidden="1" customHeight="1" thickBot="1">
      <c r="A149" s="112" t="s">
        <v>137</v>
      </c>
      <c r="B149" s="1900"/>
      <c r="C149" s="1897"/>
      <c r="D149" s="1962"/>
      <c r="E149" s="1815"/>
      <c r="F149" s="1815"/>
      <c r="G149" s="67" t="s">
        <v>61</v>
      </c>
      <c r="H149" s="13">
        <f>VLOOKUP($A146,'Seg Diario'!$B$12:$HJ$76,73,FALSE)</f>
        <v>1</v>
      </c>
      <c r="I149" s="79">
        <f>VLOOKUP($A149,'Seg Diario'!$B$12:$HJ$76,88,FALSE)</f>
        <v>1</v>
      </c>
      <c r="J149" s="79">
        <f>VLOOKUP($A149,'Seg Diario'!$B$12:$HJ$76,103,FALSE)</f>
        <v>1</v>
      </c>
      <c r="K149" s="79">
        <f>VLOOKUP($A149,'Seg Diario'!$B$12:$HJ$76,118,FALSE)</f>
        <v>1</v>
      </c>
      <c r="L149" s="13">
        <f>VLOOKUP($A149,'Seg Diario'!$B$12:$HJ$76,130,FALSE)</f>
        <v>1</v>
      </c>
      <c r="M149" s="79">
        <f>VLOOKUP($A149,'Seg Diario'!$B$12:$HJ$76,148,FALSE)</f>
        <v>1</v>
      </c>
      <c r="N149" s="79">
        <f>VLOOKUP($A149,'Seg Diario'!$B$12:$HJ$76,193,FALSE)</f>
        <v>1</v>
      </c>
      <c r="O149" s="79">
        <f>VLOOKUP($A149,'Seg Diario'!$B$12:$HJ$76,178,FALSE)</f>
        <v>1</v>
      </c>
      <c r="P149" s="79">
        <f>VLOOKUP($A149,'Seg Diario'!$B$12:$HJ$76,213,FALSE)</f>
        <v>1</v>
      </c>
      <c r="Q149" s="117"/>
      <c r="R149" s="1805"/>
      <c r="S149" s="1806"/>
      <c r="T149" s="1806"/>
      <c r="U149" s="1807"/>
      <c r="V149" s="1782"/>
      <c r="W149" s="1783"/>
      <c r="X149" s="1783"/>
      <c r="Y149" s="1783"/>
      <c r="Z149" s="1784"/>
      <c r="AA149" s="1769"/>
      <c r="AB149" s="1757"/>
      <c r="AC149" s="1766"/>
      <c r="AD149" s="1735"/>
      <c r="AE149" s="1735"/>
      <c r="AF149" s="256"/>
      <c r="AG149" s="258"/>
      <c r="AH149" s="259"/>
      <c r="AI149" s="259"/>
      <c r="AJ149" s="259"/>
      <c r="AK149" s="1737"/>
      <c r="AN149" s="78"/>
      <c r="AO149" s="78"/>
      <c r="AP149" s="78"/>
      <c r="AQ149" s="78"/>
      <c r="AU149" s="2"/>
      <c r="AV149" s="2"/>
      <c r="AW149" s="2"/>
      <c r="AX149" s="2"/>
      <c r="AY149" s="2"/>
      <c r="AZ149" s="2"/>
      <c r="BA149" s="2"/>
      <c r="BB149" s="2"/>
      <c r="BC149" s="2"/>
      <c r="BD149" s="2"/>
      <c r="BE149" s="2"/>
      <c r="BF149" s="2"/>
    </row>
    <row r="150" spans="1:58" s="1" customFormat="1" ht="20.7" hidden="1" customHeight="1">
      <c r="A150" s="112" t="s">
        <v>139</v>
      </c>
      <c r="B150" s="1898" t="s">
        <v>140</v>
      </c>
      <c r="C150" s="1895" t="s">
        <v>141</v>
      </c>
      <c r="D150" s="1960" t="s">
        <v>56</v>
      </c>
      <c r="E150" s="1813">
        <f>'Seg Diario'!BF39</f>
        <v>1</v>
      </c>
      <c r="F150" s="1813">
        <f>'Seg Diario'!PD39</f>
        <v>0</v>
      </c>
      <c r="G150" s="75" t="s">
        <v>57</v>
      </c>
      <c r="H150" s="370">
        <f>VLOOKUP($A150,'Seg Diario'!$B$12:$HJ$76,64,FALSE)</f>
        <v>1</v>
      </c>
      <c r="I150" s="370">
        <f>VLOOKUP($A150,'Seg Diario'!$B$12:$HJ$76,79,FALSE)</f>
        <v>1</v>
      </c>
      <c r="J150" s="370">
        <f>VLOOKUP($A150,'Seg Diario'!$B$12:$HJ$76,94,FALSE)</f>
        <v>0</v>
      </c>
      <c r="K150" s="370">
        <f>VLOOKUP($A150,'Seg Diario'!$B$12:$HJ$76,109,FALSE)</f>
        <v>1</v>
      </c>
      <c r="L150" s="11">
        <f>VLOOKUP($A150,'Seg Diario'!$B$12:$HJ$76,124,FALSE)</f>
        <v>1</v>
      </c>
      <c r="M150" s="370">
        <f>VLOOKUP($A150,'Seg Diario'!$B$12:$HJ$76,139,FALSE)</f>
        <v>1</v>
      </c>
      <c r="N150" s="370">
        <f>VLOOKUP($A150,'Seg Diario'!$B$12:$HJ$76,184,FALSE)</f>
        <v>1</v>
      </c>
      <c r="O150" s="370">
        <f>VLOOKUP($A150,'Seg Diario'!$B$12:$HJ$76,169,FALSE)</f>
        <v>1</v>
      </c>
      <c r="P150" s="370">
        <f>VLOOKUP($A150,'Seg Diario'!$B$12:$HJ$76,204,FALSE)</f>
        <v>1</v>
      </c>
      <c r="Q150" s="114"/>
      <c r="R150" s="1799"/>
      <c r="S150" s="1800"/>
      <c r="T150" s="1800"/>
      <c r="U150" s="1801"/>
      <c r="V150" s="1776"/>
      <c r="W150" s="1777"/>
      <c r="X150" s="1777"/>
      <c r="Y150" s="1777"/>
      <c r="Z150" s="1778"/>
      <c r="AA150" s="1796"/>
      <c r="AB150" s="1755"/>
      <c r="AC150" s="1764"/>
      <c r="AN150" s="261"/>
      <c r="AO150" s="261"/>
      <c r="AP150" s="261"/>
      <c r="AQ150" s="261"/>
      <c r="AU150" s="2"/>
      <c r="AV150" s="2"/>
      <c r="AW150" s="2"/>
      <c r="AX150" s="2"/>
      <c r="AY150" s="2"/>
      <c r="AZ150" s="2"/>
      <c r="BA150" s="2"/>
      <c r="BB150" s="2"/>
      <c r="BC150" s="2"/>
      <c r="BD150" s="2"/>
      <c r="BE150" s="2"/>
      <c r="BF150" s="2"/>
    </row>
    <row r="151" spans="1:58" s="1" customFormat="1" ht="20.7" hidden="1" customHeight="1">
      <c r="A151" s="112" t="s">
        <v>139</v>
      </c>
      <c r="B151" s="1899"/>
      <c r="C151" s="1896"/>
      <c r="D151" s="1961"/>
      <c r="E151" s="1814"/>
      <c r="F151" s="1814"/>
      <c r="G151" s="76" t="s">
        <v>59</v>
      </c>
      <c r="H151" s="10">
        <f>VLOOKUP($A150,'Seg Diario'!$B$12:$HJ$76,67,FALSE)</f>
        <v>1</v>
      </c>
      <c r="I151" s="11">
        <f>VLOOKUP($A151,'Seg Diario'!$B$12:$HJ$76,82,FALSE)</f>
        <v>1</v>
      </c>
      <c r="J151" s="11">
        <f>VLOOKUP($A151,'Seg Diario'!$B$12:$HJ$76,97,FALSE)</f>
        <v>0</v>
      </c>
      <c r="K151" s="11">
        <f>VLOOKUP($A151,'Seg Diario'!$B$12:$HJ$76,112,FALSE)</f>
        <v>1</v>
      </c>
      <c r="L151" s="11">
        <f>VLOOKUP($A151,'Seg Diario'!$B$12:$HJ$76,127,FALSE)</f>
        <v>1</v>
      </c>
      <c r="M151" s="11">
        <f>VLOOKUP($A151,'Seg Diario'!$B$12:$HJ$76,142,FALSE)</f>
        <v>1</v>
      </c>
      <c r="N151" s="11">
        <f>VLOOKUP($A151,'Seg Diario'!$B$12:$HJ$76,187,FALSE)</f>
        <v>1</v>
      </c>
      <c r="O151" s="11">
        <f>VLOOKUP($A151,'Seg Diario'!$B$12:$HJ$76,172,FALSE)</f>
        <v>1</v>
      </c>
      <c r="P151" s="11">
        <f>VLOOKUP($A151,'Seg Diario'!$B$12:$HJ$76,207,FALSE)</f>
        <v>1</v>
      </c>
      <c r="Q151" s="107"/>
      <c r="R151" s="1802"/>
      <c r="S151" s="1803"/>
      <c r="T151" s="1803"/>
      <c r="U151" s="1804"/>
      <c r="V151" s="1779"/>
      <c r="W151" s="1780"/>
      <c r="X151" s="1780"/>
      <c r="Y151" s="1780"/>
      <c r="Z151" s="1781"/>
      <c r="AA151" s="1797"/>
      <c r="AB151" s="1756"/>
      <c r="AC151" s="1765"/>
      <c r="AN151" s="78"/>
      <c r="AO151" s="78"/>
      <c r="AP151" s="78"/>
      <c r="AQ151" s="78"/>
      <c r="AU151" s="2"/>
      <c r="AV151" s="2"/>
      <c r="AW151" s="2"/>
      <c r="AX151" s="2"/>
      <c r="AY151" s="2"/>
      <c r="AZ151" s="2"/>
      <c r="BA151" s="2"/>
      <c r="BB151" s="2"/>
      <c r="BC151" s="2"/>
      <c r="BD151" s="2"/>
      <c r="BE151" s="2"/>
      <c r="BF151" s="2"/>
    </row>
    <row r="152" spans="1:58" s="1" customFormat="1" ht="20.7" hidden="1" customHeight="1">
      <c r="A152" s="112" t="s">
        <v>139</v>
      </c>
      <c r="B152" s="1899"/>
      <c r="C152" s="1896"/>
      <c r="D152" s="1961"/>
      <c r="E152" s="1814"/>
      <c r="F152" s="1814"/>
      <c r="G152" s="76" t="s">
        <v>60</v>
      </c>
      <c r="H152" s="10">
        <f>VLOOKUP($A150,'Seg Diario'!$B$12:$HJ$76,70,FALSE)</f>
        <v>1</v>
      </c>
      <c r="I152" s="11">
        <f>VLOOKUP($A152,'Seg Diario'!$B$12:$HJ$76,85,FALSE)</f>
        <v>1</v>
      </c>
      <c r="J152" s="11">
        <f>VLOOKUP($A152,'Seg Diario'!$B$12:$HJ$76,100,FALSE)</f>
        <v>0</v>
      </c>
      <c r="K152" s="11">
        <f>VLOOKUP($A152,'Seg Diario'!$B$12:$HJ$76,115,FALSE)</f>
        <v>1</v>
      </c>
      <c r="L152" s="11">
        <f>VLOOKUP($A152,'Seg Diario'!$B$12:$HJ$76,130,FALSE)</f>
        <v>1</v>
      </c>
      <c r="M152" s="11">
        <f>VLOOKUP($A152,'Seg Diario'!$B$12:$HJ$76,145,FALSE)</f>
        <v>1</v>
      </c>
      <c r="N152" s="11">
        <f>VLOOKUP($A152,'Seg Diario'!$B$12:$HJ$76,190,FALSE)</f>
        <v>1</v>
      </c>
      <c r="O152" s="11">
        <f>VLOOKUP($A152,'Seg Diario'!$B$12:$HJ$76,175,FALSE)</f>
        <v>1</v>
      </c>
      <c r="P152" s="11">
        <f>VLOOKUP($A152,'Seg Diario'!$B$12:$HJ$76,210,FALSE)</f>
        <v>1</v>
      </c>
      <c r="Q152" s="107"/>
      <c r="R152" s="1802"/>
      <c r="S152" s="1803"/>
      <c r="T152" s="1803"/>
      <c r="U152" s="1804"/>
      <c r="V152" s="1779"/>
      <c r="W152" s="1780"/>
      <c r="X152" s="1780"/>
      <c r="Y152" s="1780"/>
      <c r="Z152" s="1781"/>
      <c r="AA152" s="1797"/>
      <c r="AB152" s="1756"/>
      <c r="AC152" s="1765"/>
      <c r="AN152" s="78"/>
      <c r="AO152" s="78"/>
      <c r="AP152" s="78"/>
      <c r="AQ152" s="78"/>
      <c r="AU152" s="2"/>
      <c r="AV152" s="2"/>
      <c r="AW152" s="2"/>
      <c r="AX152" s="2"/>
      <c r="AY152" s="2"/>
      <c r="AZ152" s="2"/>
      <c r="BA152" s="2"/>
      <c r="BB152" s="2"/>
      <c r="BC152" s="2"/>
      <c r="BD152" s="2"/>
      <c r="BE152" s="2"/>
      <c r="BF152" s="2"/>
    </row>
    <row r="153" spans="1:58" s="1" customFormat="1" ht="20.7" hidden="1" customHeight="1" thickBot="1">
      <c r="A153" s="112" t="s">
        <v>139</v>
      </c>
      <c r="B153" s="1900"/>
      <c r="C153" s="1897"/>
      <c r="D153" s="1962"/>
      <c r="E153" s="1815"/>
      <c r="F153" s="1815"/>
      <c r="G153" s="77" t="s">
        <v>61</v>
      </c>
      <c r="H153" s="13">
        <f>VLOOKUP($A150,'Seg Diario'!$B$12:$HJ$76,73,FALSE)</f>
        <v>1</v>
      </c>
      <c r="I153" s="79">
        <f>VLOOKUP($A153,'Seg Diario'!$B$12:$HJ$76,88,FALSE)</f>
        <v>1</v>
      </c>
      <c r="J153" s="79">
        <f>VLOOKUP($A153,'Seg Diario'!$B$12:$HJ$76,103,FALSE)</f>
        <v>0</v>
      </c>
      <c r="K153" s="79">
        <f>VLOOKUP($A153,'Seg Diario'!$B$12:$HJ$76,118,FALSE)</f>
        <v>1</v>
      </c>
      <c r="L153" s="79">
        <f>VLOOKUP($A153,'Seg Diario'!$B$12:$HJ$76,133,FALSE)</f>
        <v>1</v>
      </c>
      <c r="M153" s="79">
        <f>VLOOKUP($A153,'Seg Diario'!$B$12:$HJ$76,148,FALSE)</f>
        <v>1</v>
      </c>
      <c r="N153" s="79">
        <f>VLOOKUP($A153,'Seg Diario'!$B$12:$HJ$76,193,FALSE)</f>
        <v>1</v>
      </c>
      <c r="O153" s="79">
        <f>VLOOKUP($A153,'Seg Diario'!$B$12:$HJ$76,178,FALSE)</f>
        <v>1</v>
      </c>
      <c r="P153" s="79">
        <f>VLOOKUP($A153,'Seg Diario'!$B$12:$HJ$76,213,FALSE)</f>
        <v>1</v>
      </c>
      <c r="Q153" s="115"/>
      <c r="R153" s="1805"/>
      <c r="S153" s="1806"/>
      <c r="T153" s="1806"/>
      <c r="U153" s="1807"/>
      <c r="V153" s="1782"/>
      <c r="W153" s="1783"/>
      <c r="X153" s="1783"/>
      <c r="Y153" s="1783"/>
      <c r="Z153" s="1784"/>
      <c r="AA153" s="1798"/>
      <c r="AB153" s="1757"/>
      <c r="AC153" s="1766"/>
      <c r="AN153" s="78"/>
      <c r="AO153" s="78"/>
      <c r="AP153" s="78"/>
      <c r="AQ153" s="78"/>
      <c r="AU153" s="2"/>
      <c r="AV153" s="2"/>
      <c r="AW153" s="2"/>
      <c r="AX153" s="2"/>
      <c r="AY153" s="2"/>
      <c r="AZ153" s="2"/>
      <c r="BA153" s="2"/>
      <c r="BB153" s="2"/>
      <c r="BC153" s="2"/>
      <c r="BD153" s="2"/>
      <c r="BE153" s="2"/>
      <c r="BF153" s="2"/>
    </row>
    <row r="154" spans="1:58" s="1" customFormat="1" ht="30" hidden="1" customHeight="1">
      <c r="A154" s="112" t="s">
        <v>142</v>
      </c>
      <c r="B154" s="2069" t="s">
        <v>143</v>
      </c>
      <c r="C154" s="1895" t="s">
        <v>75</v>
      </c>
      <c r="D154" s="1960" t="s">
        <v>56</v>
      </c>
      <c r="E154" s="1813">
        <f>'Seg Diario'!BF40</f>
        <v>1</v>
      </c>
      <c r="F154" s="1813">
        <f>'Seg Diario'!PD40</f>
        <v>0</v>
      </c>
      <c r="G154" s="75" t="s">
        <v>57</v>
      </c>
      <c r="H154" s="370">
        <f>VLOOKUP($A154,'Seg Diario'!$B$12:$HJ$76,64,FALSE)</f>
        <v>1</v>
      </c>
      <c r="I154" s="370">
        <f>VLOOKUP($A154,'Seg Diario'!$B$12:$HJ$76,79,FALSE)</f>
        <v>1</v>
      </c>
      <c r="J154" s="370">
        <f>VLOOKUP($A154,'Seg Diario'!$B$12:$HJ$76,94,FALSE)</f>
        <v>1</v>
      </c>
      <c r="K154" s="370">
        <f>VLOOKUP($A154,'Seg Diario'!$B$12:$HJ$76,109,FALSE)</f>
        <v>1</v>
      </c>
      <c r="L154" s="370">
        <f>VLOOKUP($A154,'Seg Diario'!$B$12:$HJ$76,124,FALSE)</f>
        <v>1</v>
      </c>
      <c r="M154" s="370">
        <f>VLOOKUP($A154,'Seg Diario'!$B$12:$HJ$76,139,FALSE)</f>
        <v>1</v>
      </c>
      <c r="N154" s="370">
        <f>VLOOKUP($A154,'Seg Diario'!$B$12:$HJ$76,184,FALSE)</f>
        <v>1</v>
      </c>
      <c r="O154" s="370">
        <f>VLOOKUP($A154,'Seg Diario'!$B$12:$HJ$76,169,FALSE)</f>
        <v>1</v>
      </c>
      <c r="P154" s="370">
        <f>VLOOKUP($A154,'Seg Diario'!$B$12:$HJ$76,204,FALSE)</f>
        <v>1</v>
      </c>
      <c r="Q154" s="114"/>
      <c r="R154" s="1799"/>
      <c r="S154" s="1800"/>
      <c r="T154" s="1800"/>
      <c r="U154" s="1801"/>
      <c r="V154" s="1776"/>
      <c r="W154" s="1777"/>
      <c r="X154" s="1777"/>
      <c r="Y154" s="1777"/>
      <c r="Z154" s="1778"/>
      <c r="AA154" s="1796"/>
      <c r="AB154" s="1755"/>
      <c r="AC154" s="1746" t="s">
        <v>68</v>
      </c>
      <c r="AN154" s="260"/>
      <c r="AO154" s="260"/>
      <c r="AP154" s="260"/>
      <c r="AQ154" s="260"/>
      <c r="AU154" s="2"/>
      <c r="AV154" s="2"/>
      <c r="AW154" s="2"/>
      <c r="AX154" s="2"/>
      <c r="AY154" s="2"/>
      <c r="AZ154" s="2"/>
      <c r="BA154" s="2"/>
      <c r="BB154" s="2"/>
      <c r="BC154" s="2"/>
      <c r="BD154" s="2"/>
      <c r="BE154" s="2"/>
      <c r="BF154" s="2"/>
    </row>
    <row r="155" spans="1:58" s="1" customFormat="1" ht="20.7" hidden="1" customHeight="1">
      <c r="A155" s="112" t="s">
        <v>142</v>
      </c>
      <c r="B155" s="2070"/>
      <c r="C155" s="1896"/>
      <c r="D155" s="1961"/>
      <c r="E155" s="1814"/>
      <c r="F155" s="1814"/>
      <c r="G155" s="76" t="s">
        <v>59</v>
      </c>
      <c r="H155" s="10">
        <f>VLOOKUP($A154,'Seg Diario'!$B$12:$HJ$76,67,FALSE)</f>
        <v>1</v>
      </c>
      <c r="I155" s="11">
        <f>VLOOKUP($A155,'Seg Diario'!$B$12:$HJ$76,82,FALSE)</f>
        <v>1</v>
      </c>
      <c r="J155" s="11">
        <f>VLOOKUP($A155,'Seg Diario'!$B$12:$HJ$76,97,FALSE)</f>
        <v>1</v>
      </c>
      <c r="K155" s="11">
        <f>VLOOKUP($A155,'Seg Diario'!$B$12:$HJ$76,112,FALSE)</f>
        <v>1</v>
      </c>
      <c r="L155" s="11">
        <f>VLOOKUP($A155,'Seg Diario'!$B$12:$HJ$76,127,FALSE)</f>
        <v>1</v>
      </c>
      <c r="M155" s="11">
        <f>VLOOKUP($A155,'Seg Diario'!$B$12:$HJ$76,142,FALSE)</f>
        <v>1</v>
      </c>
      <c r="N155" s="11">
        <f>VLOOKUP($A155,'Seg Diario'!$B$12:$HJ$76,187,FALSE)</f>
        <v>1</v>
      </c>
      <c r="O155" s="11">
        <f>VLOOKUP($A155,'Seg Diario'!$B$12:$HJ$76,172,FALSE)</f>
        <v>1</v>
      </c>
      <c r="P155" s="11">
        <f>VLOOKUP($A155,'Seg Diario'!$B$12:$HJ$76,207,FALSE)</f>
        <v>1</v>
      </c>
      <c r="Q155" s="107"/>
      <c r="R155" s="1802"/>
      <c r="S155" s="1803"/>
      <c r="T155" s="1803"/>
      <c r="U155" s="1804"/>
      <c r="V155" s="1779"/>
      <c r="W155" s="1780"/>
      <c r="X155" s="1780"/>
      <c r="Y155" s="1780"/>
      <c r="Z155" s="1781"/>
      <c r="AA155" s="1797"/>
      <c r="AB155" s="1756"/>
      <c r="AC155" s="1747"/>
      <c r="AN155" s="78"/>
      <c r="AO155" s="78"/>
      <c r="AP155" s="78"/>
      <c r="AQ155" s="78"/>
      <c r="AU155" s="2"/>
      <c r="AV155" s="2"/>
      <c r="AW155" s="2"/>
      <c r="AX155" s="2"/>
      <c r="AY155" s="2"/>
      <c r="AZ155" s="2"/>
      <c r="BA155" s="2"/>
      <c r="BB155" s="2"/>
      <c r="BC155" s="2"/>
      <c r="BD155" s="2"/>
      <c r="BE155" s="2"/>
      <c r="BF155" s="2"/>
    </row>
    <row r="156" spans="1:58" s="1" customFormat="1" ht="20.7" hidden="1" customHeight="1">
      <c r="A156" s="112" t="s">
        <v>142</v>
      </c>
      <c r="B156" s="2070"/>
      <c r="C156" s="1896"/>
      <c r="D156" s="1961"/>
      <c r="E156" s="1814"/>
      <c r="F156" s="1814"/>
      <c r="G156" s="76" t="s">
        <v>60</v>
      </c>
      <c r="H156" s="10">
        <f>VLOOKUP($A154,'Seg Diario'!$B$12:$HJ$76,70,FALSE)</f>
        <v>1</v>
      </c>
      <c r="I156" s="11">
        <f>VLOOKUP($A156,'Seg Diario'!$B$12:$HJ$76,85,FALSE)</f>
        <v>1</v>
      </c>
      <c r="J156" s="11">
        <f>VLOOKUP($A156,'Seg Diario'!$B$12:$HJ$76,100,FALSE)</f>
        <v>1</v>
      </c>
      <c r="K156" s="11">
        <f>VLOOKUP($A156,'Seg Diario'!$B$12:$HJ$76,115,FALSE)</f>
        <v>1</v>
      </c>
      <c r="L156" s="11">
        <f>VLOOKUP($A156,'Seg Diario'!$B$12:$HJ$76,130,FALSE)</f>
        <v>1</v>
      </c>
      <c r="M156" s="11">
        <f>VLOOKUP($A156,'Seg Diario'!$B$12:$HJ$76,145,FALSE)</f>
        <v>1</v>
      </c>
      <c r="N156" s="11">
        <f>VLOOKUP($A156,'Seg Diario'!$B$12:$HJ$76,190,FALSE)</f>
        <v>1</v>
      </c>
      <c r="O156" s="11">
        <f>VLOOKUP($A156,'Seg Diario'!$B$12:$HJ$76,175,FALSE)</f>
        <v>1</v>
      </c>
      <c r="P156" s="11">
        <f>VLOOKUP($A156,'Seg Diario'!$B$12:$HJ$76,210,FALSE)</f>
        <v>1</v>
      </c>
      <c r="Q156" s="107"/>
      <c r="R156" s="1802"/>
      <c r="S156" s="1803"/>
      <c r="T156" s="1803"/>
      <c r="U156" s="1804"/>
      <c r="V156" s="1779"/>
      <c r="W156" s="1780"/>
      <c r="X156" s="1780"/>
      <c r="Y156" s="1780"/>
      <c r="Z156" s="1781"/>
      <c r="AA156" s="1797"/>
      <c r="AB156" s="1756"/>
      <c r="AC156" s="1747"/>
      <c r="AN156" s="78"/>
      <c r="AO156" s="78"/>
      <c r="AP156" s="78"/>
      <c r="AQ156" s="78"/>
      <c r="AU156" s="2"/>
      <c r="AV156" s="2"/>
      <c r="AW156" s="2"/>
      <c r="AX156" s="2"/>
      <c r="AY156" s="2"/>
      <c r="AZ156" s="2"/>
      <c r="BA156" s="2"/>
      <c r="BB156" s="2"/>
      <c r="BC156" s="2"/>
      <c r="BD156" s="2"/>
      <c r="BE156" s="2"/>
      <c r="BF156" s="2"/>
    </row>
    <row r="157" spans="1:58" s="1" customFormat="1" ht="20.7" hidden="1" customHeight="1" thickBot="1">
      <c r="A157" s="112" t="s">
        <v>142</v>
      </c>
      <c r="B157" s="2071"/>
      <c r="C157" s="1897"/>
      <c r="D157" s="1962"/>
      <c r="E157" s="1815"/>
      <c r="F157" s="1815"/>
      <c r="G157" s="77" t="s">
        <v>61</v>
      </c>
      <c r="H157" s="13">
        <f>VLOOKUP($A154,'Seg Diario'!$B$12:$HJ$76,73,FALSE)</f>
        <v>1</v>
      </c>
      <c r="I157" s="79">
        <f>VLOOKUP($A157,'Seg Diario'!$B$12:$HJ$76,88,FALSE)</f>
        <v>1</v>
      </c>
      <c r="J157" s="79">
        <f>VLOOKUP($A157,'Seg Diario'!$B$12:$HJ$76,103,FALSE)</f>
        <v>1</v>
      </c>
      <c r="K157" s="79">
        <f>VLOOKUP($A157,'Seg Diario'!$B$12:$HJ$76,118,FALSE)</f>
        <v>1</v>
      </c>
      <c r="L157" s="79">
        <f>VLOOKUP($A157,'Seg Diario'!$B$12:$HJ$76,133,FALSE)</f>
        <v>1</v>
      </c>
      <c r="M157" s="79">
        <f>VLOOKUP($A157,'Seg Diario'!$B$12:$HJ$76,148,FALSE)</f>
        <v>1</v>
      </c>
      <c r="N157" s="79">
        <f>VLOOKUP($A157,'Seg Diario'!$B$12:$HJ$76,193,FALSE)</f>
        <v>1</v>
      </c>
      <c r="O157" s="79">
        <f>VLOOKUP($A157,'Seg Diario'!$B$12:$HJ$76,178,FALSE)</f>
        <v>1</v>
      </c>
      <c r="P157" s="79">
        <f>VLOOKUP($A157,'Seg Diario'!$B$12:$HJ$76,213,FALSE)</f>
        <v>1</v>
      </c>
      <c r="Q157" s="115"/>
      <c r="R157" s="1805"/>
      <c r="S157" s="1806"/>
      <c r="T157" s="1806"/>
      <c r="U157" s="1807"/>
      <c r="V157" s="1782"/>
      <c r="W157" s="1783"/>
      <c r="X157" s="1783"/>
      <c r="Y157" s="1783"/>
      <c r="Z157" s="1784"/>
      <c r="AA157" s="1798"/>
      <c r="AB157" s="1757"/>
      <c r="AC157" s="1748"/>
      <c r="AN157" s="78"/>
      <c r="AO157" s="78"/>
      <c r="AP157" s="78"/>
      <c r="AQ157" s="78"/>
      <c r="AU157" s="2"/>
      <c r="AV157" s="2"/>
      <c r="AW157" s="2"/>
      <c r="AX157" s="2"/>
      <c r="AY157" s="2"/>
      <c r="AZ157" s="2"/>
      <c r="BA157" s="2"/>
      <c r="BB157" s="2"/>
      <c r="BC157" s="2"/>
      <c r="BD157" s="2"/>
      <c r="BE157" s="2"/>
      <c r="BF157" s="2"/>
    </row>
    <row r="158" spans="1:58" s="1" customFormat="1" ht="20.7" hidden="1" customHeight="1">
      <c r="A158" s="112" t="s">
        <v>144</v>
      </c>
      <c r="B158" s="1892" t="s">
        <v>145</v>
      </c>
      <c r="C158" s="1896" t="s">
        <v>146</v>
      </c>
      <c r="D158" s="1911" t="s">
        <v>92</v>
      </c>
      <c r="E158" s="1813">
        <f>'Seg Diario'!BF41</f>
        <v>1</v>
      </c>
      <c r="F158" s="1813">
        <f>'Seg Diario'!PD41</f>
        <v>0</v>
      </c>
      <c r="G158" s="75" t="s">
        <v>57</v>
      </c>
      <c r="H158" s="370">
        <f>VLOOKUP($A158,'Seg Diario'!$B$12:$HJ$76,64,FALSE)</f>
        <v>1</v>
      </c>
      <c r="I158" s="370">
        <f>VLOOKUP($A158,'Seg Diario'!$B$12:$HJ$76,79,FALSE)</f>
        <v>1</v>
      </c>
      <c r="J158" s="370">
        <f>VLOOKUP($A158,'Seg Diario'!$B$12:$HJ$76,94,FALSE)</f>
        <v>1</v>
      </c>
      <c r="K158" s="370">
        <f>VLOOKUP($A158,'Seg Diario'!$B$12:$HJ$76,109,FALSE)</f>
        <v>1</v>
      </c>
      <c r="L158" s="370">
        <f>VLOOKUP($A158,'Seg Diario'!$B$12:$HJ$76,124,FALSE)</f>
        <v>1</v>
      </c>
      <c r="M158" s="370">
        <f>VLOOKUP($A158,'Seg Diario'!$B$12:$HJ$76,139,FALSE)</f>
        <v>1</v>
      </c>
      <c r="N158" s="370">
        <f>VLOOKUP($A158,'Seg Diario'!$B$12:$HJ$76,184,FALSE)</f>
        <v>1</v>
      </c>
      <c r="O158" s="370">
        <f>VLOOKUP($A158,'Seg Diario'!$B$12:$HJ$76,169,FALSE)</f>
        <v>1</v>
      </c>
      <c r="P158" s="370">
        <f>VLOOKUP($A158,'Seg Diario'!$B$12:$HJ$76,204,FALSE)</f>
        <v>1</v>
      </c>
      <c r="Q158" s="107"/>
      <c r="R158" s="1799"/>
      <c r="S158" s="1800"/>
      <c r="T158" s="1800"/>
      <c r="U158" s="1801"/>
      <c r="V158" s="1776"/>
      <c r="W158" s="1777"/>
      <c r="X158" s="1777"/>
      <c r="Y158" s="1777"/>
      <c r="Z158" s="1778"/>
      <c r="AA158" s="1767"/>
      <c r="AB158" s="1755"/>
      <c r="AC158" s="1746" t="s">
        <v>118</v>
      </c>
      <c r="AN158" s="261"/>
      <c r="AO158" s="261"/>
      <c r="AP158" s="261"/>
      <c r="AQ158" s="261"/>
      <c r="AU158" s="2"/>
      <c r="AV158" s="2"/>
      <c r="AW158" s="2"/>
      <c r="AX158" s="2"/>
      <c r="AY158" s="2"/>
      <c r="AZ158" s="2"/>
      <c r="BA158" s="2"/>
      <c r="BB158" s="2"/>
      <c r="BC158" s="2"/>
      <c r="BD158" s="2"/>
      <c r="BE158" s="2"/>
      <c r="BF158" s="2"/>
    </row>
    <row r="159" spans="1:58" s="1" customFormat="1" ht="20.7" hidden="1" customHeight="1">
      <c r="A159" s="112" t="s">
        <v>144</v>
      </c>
      <c r="B159" s="1893"/>
      <c r="C159" s="1896"/>
      <c r="D159" s="1911"/>
      <c r="E159" s="1814"/>
      <c r="F159" s="1814"/>
      <c r="G159" s="76" t="s">
        <v>59</v>
      </c>
      <c r="H159" s="10">
        <f>VLOOKUP($A158,'Seg Diario'!$B$12:$HJ$76,67,FALSE)</f>
        <v>1</v>
      </c>
      <c r="I159" s="11">
        <f>VLOOKUP($A159,'Seg Diario'!$B$12:$HJ$76,82,FALSE)</f>
        <v>1</v>
      </c>
      <c r="J159" s="11">
        <f>VLOOKUP($A159,'Seg Diario'!$B$12:$HJ$76,97,FALSE)</f>
        <v>1</v>
      </c>
      <c r="K159" s="11">
        <f>VLOOKUP($A159,'Seg Diario'!$B$12:$HJ$76,112,FALSE)</f>
        <v>1</v>
      </c>
      <c r="L159" s="11">
        <f>VLOOKUP($A159,'Seg Diario'!$B$12:$HJ$76,127,FALSE)</f>
        <v>1</v>
      </c>
      <c r="M159" s="11">
        <f>VLOOKUP($A159,'Seg Diario'!$B$12:$HJ$76,142,FALSE)</f>
        <v>1</v>
      </c>
      <c r="N159" s="11">
        <f>VLOOKUP($A159,'Seg Diario'!$B$12:$HJ$76,187,FALSE)</f>
        <v>1</v>
      </c>
      <c r="O159" s="11">
        <f>VLOOKUP($A159,'Seg Diario'!$B$12:$HJ$76,172,FALSE)</f>
        <v>1</v>
      </c>
      <c r="P159" s="11">
        <f>VLOOKUP($A159,'Seg Diario'!$B$12:$HJ$76,207,FALSE)</f>
        <v>1</v>
      </c>
      <c r="Q159" s="107"/>
      <c r="R159" s="1802"/>
      <c r="S159" s="1803"/>
      <c r="T159" s="1803"/>
      <c r="U159" s="1804"/>
      <c r="V159" s="1779"/>
      <c r="W159" s="1780"/>
      <c r="X159" s="1780"/>
      <c r="Y159" s="1780"/>
      <c r="Z159" s="1781"/>
      <c r="AA159" s="1768"/>
      <c r="AB159" s="1756"/>
      <c r="AC159" s="1747"/>
      <c r="AN159" s="78"/>
      <c r="AO159" s="78"/>
      <c r="AP159" s="78"/>
      <c r="AQ159" s="78"/>
      <c r="AU159" s="2"/>
      <c r="AV159" s="2"/>
      <c r="AW159" s="2"/>
      <c r="AX159" s="2"/>
      <c r="AY159" s="2"/>
      <c r="AZ159" s="2"/>
      <c r="BA159" s="2"/>
      <c r="BB159" s="2"/>
      <c r="BC159" s="2"/>
      <c r="BD159" s="2"/>
      <c r="BE159" s="2"/>
      <c r="BF159" s="2"/>
    </row>
    <row r="160" spans="1:58" s="1" customFormat="1" ht="20.7" hidden="1" customHeight="1">
      <c r="A160" s="112" t="s">
        <v>144</v>
      </c>
      <c r="B160" s="1893"/>
      <c r="C160" s="1896"/>
      <c r="D160" s="1911"/>
      <c r="E160" s="1814"/>
      <c r="F160" s="1814"/>
      <c r="G160" s="76" t="s">
        <v>60</v>
      </c>
      <c r="H160" s="10">
        <f>VLOOKUP($A158,'Seg Diario'!$B$12:$HJ$76,70,FALSE)</f>
        <v>1</v>
      </c>
      <c r="I160" s="11">
        <f>VLOOKUP($A160,'Seg Diario'!$B$12:$HJ$76,85,FALSE)</f>
        <v>1</v>
      </c>
      <c r="J160" s="11">
        <f>VLOOKUP($A160,'Seg Diario'!$B$12:$HJ$76,100,FALSE)</f>
        <v>1</v>
      </c>
      <c r="K160" s="11">
        <f>VLOOKUP($A160,'Seg Diario'!$B$12:$HJ$76,115,FALSE)</f>
        <v>1</v>
      </c>
      <c r="L160" s="11">
        <f>VLOOKUP($A160,'Seg Diario'!$B$12:$HJ$76,130,FALSE)</f>
        <v>1</v>
      </c>
      <c r="M160" s="11">
        <f>VLOOKUP($A160,'Seg Diario'!$B$12:$HJ$76,145,FALSE)</f>
        <v>1</v>
      </c>
      <c r="N160" s="11">
        <f>VLOOKUP($A160,'Seg Diario'!$B$12:$HJ$76,190,FALSE)</f>
        <v>1</v>
      </c>
      <c r="O160" s="11">
        <f>VLOOKUP($A160,'Seg Diario'!$B$12:$HJ$76,175,FALSE)</f>
        <v>1</v>
      </c>
      <c r="P160" s="11">
        <f>VLOOKUP($A160,'Seg Diario'!$B$12:$HJ$76,210,FALSE)</f>
        <v>1</v>
      </c>
      <c r="Q160" s="107"/>
      <c r="R160" s="1802"/>
      <c r="S160" s="1803"/>
      <c r="T160" s="1803"/>
      <c r="U160" s="1804"/>
      <c r="V160" s="1779"/>
      <c r="W160" s="1780"/>
      <c r="X160" s="1780"/>
      <c r="Y160" s="1780"/>
      <c r="Z160" s="1781"/>
      <c r="AA160" s="1768"/>
      <c r="AB160" s="1756"/>
      <c r="AC160" s="1747"/>
      <c r="AN160" s="78"/>
      <c r="AO160" s="78"/>
      <c r="AP160" s="78"/>
      <c r="AQ160" s="78"/>
      <c r="AU160" s="2"/>
      <c r="AV160" s="2"/>
      <c r="AW160" s="2"/>
      <c r="AX160" s="2"/>
      <c r="AY160" s="2"/>
      <c r="AZ160" s="2"/>
      <c r="BA160" s="2"/>
      <c r="BB160" s="2"/>
      <c r="BC160" s="2"/>
      <c r="BD160" s="2"/>
      <c r="BE160" s="2"/>
      <c r="BF160" s="2"/>
    </row>
    <row r="161" spans="1:58" s="1" customFormat="1" ht="20.7" hidden="1" customHeight="1" thickBot="1">
      <c r="A161" s="112" t="s">
        <v>144</v>
      </c>
      <c r="B161" s="1894"/>
      <c r="C161" s="1897"/>
      <c r="D161" s="1912"/>
      <c r="E161" s="1815"/>
      <c r="F161" s="1815"/>
      <c r="G161" s="77" t="s">
        <v>61</v>
      </c>
      <c r="H161" s="13">
        <f>VLOOKUP($A158,'Seg Diario'!$B$12:$HJ$76,73,FALSE)</f>
        <v>1</v>
      </c>
      <c r="I161" s="79">
        <f>VLOOKUP($A161,'Seg Diario'!$B$12:$HJ$76,88,FALSE)</f>
        <v>1</v>
      </c>
      <c r="J161" s="79">
        <f>VLOOKUP($A161,'Seg Diario'!$B$12:$HJ$76,103,FALSE)</f>
        <v>1</v>
      </c>
      <c r="K161" s="79">
        <f>VLOOKUP($A161,'Seg Diario'!$B$12:$HJ$76,118,FALSE)</f>
        <v>1</v>
      </c>
      <c r="L161" s="79">
        <f>VLOOKUP($A161,'Seg Diario'!$B$12:$HJ$76,133,FALSE)</f>
        <v>1</v>
      </c>
      <c r="M161" s="79">
        <f>VLOOKUP($A161,'Seg Diario'!$B$12:$HJ$76,148,FALSE)</f>
        <v>1</v>
      </c>
      <c r="N161" s="79">
        <f>VLOOKUP($A161,'Seg Diario'!$B$12:$HJ$76,193,FALSE)</f>
        <v>1</v>
      </c>
      <c r="O161" s="79">
        <f>VLOOKUP($A161,'Seg Diario'!$B$12:$HJ$76,178,FALSE)</f>
        <v>1</v>
      </c>
      <c r="P161" s="79">
        <f>VLOOKUP($A161,'Seg Diario'!$B$12:$HJ$76,213,FALSE)</f>
        <v>1</v>
      </c>
      <c r="Q161" s="115"/>
      <c r="R161" s="1805"/>
      <c r="S161" s="1806"/>
      <c r="T161" s="1806"/>
      <c r="U161" s="1807"/>
      <c r="V161" s="1782"/>
      <c r="W161" s="1783"/>
      <c r="X161" s="1783"/>
      <c r="Y161" s="1783"/>
      <c r="Z161" s="1784"/>
      <c r="AA161" s="1769"/>
      <c r="AB161" s="1757"/>
      <c r="AC161" s="1748"/>
      <c r="AN161" s="78"/>
      <c r="AO161" s="78"/>
      <c r="AP161" s="78"/>
      <c r="AQ161" s="78"/>
      <c r="AU161" s="2"/>
      <c r="AV161" s="2"/>
      <c r="AW161" s="2"/>
      <c r="AX161" s="2"/>
      <c r="AY161" s="2"/>
      <c r="AZ161" s="2"/>
      <c r="BA161" s="2"/>
      <c r="BB161" s="2"/>
      <c r="BC161" s="2"/>
      <c r="BD161" s="2"/>
      <c r="BE161" s="2"/>
      <c r="BF161" s="2"/>
    </row>
    <row r="162" spans="1:58" s="1" customFormat="1" ht="20.7" hidden="1" customHeight="1">
      <c r="A162" s="112" t="s">
        <v>147</v>
      </c>
      <c r="B162" s="1898" t="s">
        <v>148</v>
      </c>
      <c r="C162" s="1895" t="s">
        <v>117</v>
      </c>
      <c r="D162" s="1910" t="s">
        <v>56</v>
      </c>
      <c r="E162" s="1813">
        <f>'Seg Diario'!BF42</f>
        <v>1</v>
      </c>
      <c r="F162" s="1813">
        <f>'Seg Diario'!PD42</f>
        <v>0</v>
      </c>
      <c r="G162" s="75" t="s">
        <v>57</v>
      </c>
      <c r="H162" s="370">
        <f>VLOOKUP($A162,'Seg Diario'!$B$12:$HJ$76,64,FALSE)</f>
        <v>1</v>
      </c>
      <c r="I162" s="370">
        <f>VLOOKUP($A162,'Seg Diario'!$B$12:$HJ$76,79,FALSE)</f>
        <v>1</v>
      </c>
      <c r="J162" s="370">
        <f>VLOOKUP($A162,'Seg Diario'!$B$12:$HJ$76,94,FALSE)</f>
        <v>1</v>
      </c>
      <c r="K162" s="370">
        <f>VLOOKUP($A162,'Seg Diario'!$B$12:$HJ$76,109,FALSE)</f>
        <v>1</v>
      </c>
      <c r="L162" s="370">
        <f>VLOOKUP($A162,'Seg Diario'!$B$12:$HJ$76,124,FALSE)</f>
        <v>1</v>
      </c>
      <c r="M162" s="370">
        <f>VLOOKUP($A162,'Seg Diario'!$B$12:$HJ$76,139,FALSE)</f>
        <v>1</v>
      </c>
      <c r="N162" s="370">
        <f>VLOOKUP($A162,'Seg Diario'!$B$12:$HJ$76,184,FALSE)</f>
        <v>1</v>
      </c>
      <c r="O162" s="370">
        <f>VLOOKUP($A162,'Seg Diario'!$B$12:$HJ$76,169,FALSE)</f>
        <v>1</v>
      </c>
      <c r="P162" s="370">
        <f>VLOOKUP($A162,'Seg Diario'!$B$12:$HJ$76,204,FALSE)</f>
        <v>1</v>
      </c>
      <c r="Q162" s="114"/>
      <c r="R162" s="1799"/>
      <c r="S162" s="1800"/>
      <c r="T162" s="1800"/>
      <c r="U162" s="1801"/>
      <c r="V162" s="1776"/>
      <c r="W162" s="1777"/>
      <c r="X162" s="1777"/>
      <c r="Y162" s="1777"/>
      <c r="Z162" s="1778"/>
      <c r="AA162" s="1767"/>
      <c r="AB162" s="1755"/>
      <c r="AC162" s="1746" t="s">
        <v>72</v>
      </c>
      <c r="AN162" s="261"/>
      <c r="AO162" s="261"/>
      <c r="AP162" s="261"/>
      <c r="AQ162" s="261"/>
      <c r="AU162" s="2"/>
      <c r="AV162" s="2"/>
      <c r="AW162" s="2"/>
      <c r="AX162" s="2"/>
      <c r="AY162" s="2"/>
      <c r="AZ162" s="2"/>
      <c r="BA162" s="2"/>
      <c r="BB162" s="2"/>
      <c r="BC162" s="2"/>
      <c r="BD162" s="2"/>
      <c r="BE162" s="2"/>
      <c r="BF162" s="2"/>
    </row>
    <row r="163" spans="1:58" s="1" customFormat="1" ht="20.7" hidden="1" customHeight="1">
      <c r="A163" s="112" t="s">
        <v>147</v>
      </c>
      <c r="B163" s="1899"/>
      <c r="C163" s="1896"/>
      <c r="D163" s="1911"/>
      <c r="E163" s="1814"/>
      <c r="F163" s="1814"/>
      <c r="G163" s="76" t="s">
        <v>59</v>
      </c>
      <c r="H163" s="10">
        <f>VLOOKUP($A162,'Seg Diario'!$B$12:$HJ$76,67,FALSE)</f>
        <v>1</v>
      </c>
      <c r="I163" s="11">
        <f>VLOOKUP($A163,'Seg Diario'!$B$12:$HJ$76,82,FALSE)</f>
        <v>1</v>
      </c>
      <c r="J163" s="11">
        <f>VLOOKUP($A163,'Seg Diario'!$B$12:$HJ$76,97,FALSE)</f>
        <v>1</v>
      </c>
      <c r="K163" s="11">
        <f>VLOOKUP($A163,'Seg Diario'!$B$12:$HJ$76,112,FALSE)</f>
        <v>1</v>
      </c>
      <c r="L163" s="11">
        <f>VLOOKUP($A163,'Seg Diario'!$B$12:$HJ$76,127,FALSE)</f>
        <v>1</v>
      </c>
      <c r="M163" s="11">
        <f>VLOOKUP($A163,'Seg Diario'!$B$12:$HJ$76,142,FALSE)</f>
        <v>1</v>
      </c>
      <c r="N163" s="11">
        <f>VLOOKUP($A163,'Seg Diario'!$B$12:$HJ$76,187,FALSE)</f>
        <v>1</v>
      </c>
      <c r="O163" s="11">
        <f>VLOOKUP($A163,'Seg Diario'!$B$12:$HJ$76,172,FALSE)</f>
        <v>1</v>
      </c>
      <c r="P163" s="11">
        <f>VLOOKUP($A163,'Seg Diario'!$B$12:$HJ$76,207,FALSE)</f>
        <v>1</v>
      </c>
      <c r="Q163" s="107"/>
      <c r="R163" s="1802"/>
      <c r="S163" s="1803"/>
      <c r="T163" s="1803"/>
      <c r="U163" s="1804"/>
      <c r="V163" s="1779"/>
      <c r="W163" s="1780"/>
      <c r="X163" s="1780"/>
      <c r="Y163" s="1780"/>
      <c r="Z163" s="1781"/>
      <c r="AA163" s="1768"/>
      <c r="AB163" s="1756"/>
      <c r="AC163" s="1747"/>
      <c r="AN163" s="78"/>
      <c r="AO163" s="78"/>
      <c r="AP163" s="78"/>
      <c r="AQ163" s="78"/>
      <c r="AU163" s="2"/>
      <c r="AV163" s="2"/>
      <c r="AW163" s="2"/>
      <c r="AX163" s="2"/>
      <c r="AY163" s="2"/>
      <c r="AZ163" s="2"/>
      <c r="BA163" s="2"/>
      <c r="BB163" s="2"/>
      <c r="BC163" s="2"/>
      <c r="BD163" s="2"/>
      <c r="BE163" s="2"/>
      <c r="BF163" s="2"/>
    </row>
    <row r="164" spans="1:58" s="1" customFormat="1" ht="20.7" hidden="1" customHeight="1">
      <c r="A164" s="112" t="s">
        <v>147</v>
      </c>
      <c r="B164" s="1899"/>
      <c r="C164" s="1896"/>
      <c r="D164" s="1911"/>
      <c r="E164" s="1814"/>
      <c r="F164" s="1814"/>
      <c r="G164" s="76" t="s">
        <v>60</v>
      </c>
      <c r="H164" s="10">
        <f>VLOOKUP($A162,'Seg Diario'!$B$12:$HJ$76,70,FALSE)</f>
        <v>1</v>
      </c>
      <c r="I164" s="11">
        <f>VLOOKUP($A164,'Seg Diario'!$B$12:$HJ$76,85,FALSE)</f>
        <v>1</v>
      </c>
      <c r="J164" s="11">
        <f>VLOOKUP($A164,'Seg Diario'!$B$12:$HJ$76,100,FALSE)</f>
        <v>1</v>
      </c>
      <c r="K164" s="11">
        <f>VLOOKUP($A164,'Seg Diario'!$B$12:$HJ$76,115,FALSE)</f>
        <v>1</v>
      </c>
      <c r="L164" s="11">
        <f>VLOOKUP($A164,'Seg Diario'!$B$12:$HJ$76,130,FALSE)</f>
        <v>1</v>
      </c>
      <c r="M164" s="11">
        <f>VLOOKUP($A164,'Seg Diario'!$B$12:$HJ$76,145,FALSE)</f>
        <v>1</v>
      </c>
      <c r="N164" s="11">
        <f>VLOOKUP($A164,'Seg Diario'!$B$12:$HJ$76,190,FALSE)</f>
        <v>1</v>
      </c>
      <c r="O164" s="11">
        <f>VLOOKUP($A164,'Seg Diario'!$B$12:$HJ$76,175,FALSE)</f>
        <v>1</v>
      </c>
      <c r="P164" s="11">
        <f>VLOOKUP($A164,'Seg Diario'!$B$12:$HJ$76,210,FALSE)</f>
        <v>1</v>
      </c>
      <c r="Q164" s="107"/>
      <c r="R164" s="1802"/>
      <c r="S164" s="1803"/>
      <c r="T164" s="1803"/>
      <c r="U164" s="1804"/>
      <c r="V164" s="1779"/>
      <c r="W164" s="1780"/>
      <c r="X164" s="1780"/>
      <c r="Y164" s="1780"/>
      <c r="Z164" s="1781"/>
      <c r="AA164" s="1768"/>
      <c r="AB164" s="1756"/>
      <c r="AC164" s="1747"/>
      <c r="AN164" s="78"/>
      <c r="AO164" s="78"/>
      <c r="AP164" s="78"/>
      <c r="AQ164" s="78"/>
      <c r="AU164" s="2"/>
      <c r="AV164" s="2"/>
      <c r="AW164" s="2"/>
      <c r="AX164" s="2"/>
      <c r="AY164" s="2"/>
      <c r="AZ164" s="2"/>
      <c r="BA164" s="2"/>
      <c r="BB164" s="2"/>
      <c r="BC164" s="2"/>
      <c r="BD164" s="2"/>
      <c r="BE164" s="2"/>
      <c r="BF164" s="2"/>
    </row>
    <row r="165" spans="1:58" s="1" customFormat="1" ht="20.7" hidden="1" customHeight="1" thickBot="1">
      <c r="A165" s="112" t="s">
        <v>147</v>
      </c>
      <c r="B165" s="1900"/>
      <c r="C165" s="1897"/>
      <c r="D165" s="1912"/>
      <c r="E165" s="1815"/>
      <c r="F165" s="1815"/>
      <c r="G165" s="77" t="s">
        <v>61</v>
      </c>
      <c r="H165" s="13">
        <f>VLOOKUP($A162,'Seg Diario'!$B$12:$HJ$76,73,FALSE)</f>
        <v>1</v>
      </c>
      <c r="I165" s="79">
        <f>VLOOKUP($A165,'Seg Diario'!$B$12:$HJ$76,88,FALSE)</f>
        <v>1</v>
      </c>
      <c r="J165" s="79">
        <f>VLOOKUP($A165,'Seg Diario'!$B$12:$HJ$76,103,FALSE)</f>
        <v>1</v>
      </c>
      <c r="K165" s="79">
        <f>VLOOKUP($A165,'Seg Diario'!$B$12:$HJ$76,118,FALSE)</f>
        <v>1</v>
      </c>
      <c r="L165" s="79">
        <f>VLOOKUP($A165,'Seg Diario'!$B$12:$HJ$76,133,FALSE)</f>
        <v>1</v>
      </c>
      <c r="M165" s="79">
        <f>VLOOKUP($A165,'Seg Diario'!$B$12:$HJ$76,148,FALSE)</f>
        <v>1</v>
      </c>
      <c r="N165" s="79">
        <f>VLOOKUP($A165,'Seg Diario'!$B$12:$HJ$76,193,FALSE)</f>
        <v>1</v>
      </c>
      <c r="O165" s="79">
        <f>VLOOKUP($A165,'Seg Diario'!$B$12:$HJ$76,178,FALSE)</f>
        <v>1</v>
      </c>
      <c r="P165" s="79">
        <f>VLOOKUP($A165,'Seg Diario'!$B$12:$HJ$76,213,FALSE)</f>
        <v>1</v>
      </c>
      <c r="Q165" s="115"/>
      <c r="R165" s="1805"/>
      <c r="S165" s="1806"/>
      <c r="T165" s="1806"/>
      <c r="U165" s="1807"/>
      <c r="V165" s="1782"/>
      <c r="W165" s="1783"/>
      <c r="X165" s="1783"/>
      <c r="Y165" s="1783"/>
      <c r="Z165" s="1784"/>
      <c r="AA165" s="1769"/>
      <c r="AB165" s="1757"/>
      <c r="AC165" s="1748"/>
      <c r="AN165" s="78"/>
      <c r="AO165" s="78"/>
      <c r="AP165" s="78"/>
      <c r="AQ165" s="78"/>
      <c r="AU165" s="2"/>
      <c r="AV165" s="2"/>
      <c r="AW165" s="2"/>
      <c r="AX165" s="2"/>
      <c r="AY165" s="2"/>
      <c r="AZ165" s="2"/>
      <c r="BA165" s="2"/>
      <c r="BB165" s="2"/>
      <c r="BC165" s="2"/>
      <c r="BD165" s="2"/>
      <c r="BE165" s="2"/>
      <c r="BF165" s="2"/>
    </row>
    <row r="166" spans="1:58" s="1" customFormat="1" ht="30" hidden="1" customHeight="1">
      <c r="A166" s="112" t="s">
        <v>149</v>
      </c>
      <c r="B166" s="1898" t="s">
        <v>150</v>
      </c>
      <c r="C166" s="1895" t="s">
        <v>83</v>
      </c>
      <c r="D166" s="1910" t="s">
        <v>92</v>
      </c>
      <c r="E166" s="1813">
        <f>'Seg Diario'!BF43</f>
        <v>1</v>
      </c>
      <c r="F166" s="1813">
        <f>'Seg Diario'!PD43</f>
        <v>1</v>
      </c>
      <c r="G166" s="66" t="s">
        <v>57</v>
      </c>
      <c r="H166" s="370">
        <f>VLOOKUP($A166,'Seg Diario'!$B$12:$HJ$76,64,FALSE)</f>
        <v>1</v>
      </c>
      <c r="I166" s="370">
        <f>VLOOKUP($A166,'Seg Diario'!$B$12:$HJ$76,79,FALSE)</f>
        <v>1</v>
      </c>
      <c r="J166" s="370">
        <f>VLOOKUP($A166,'Seg Diario'!$B$12:$HJ$76,94,FALSE)</f>
        <v>0</v>
      </c>
      <c r="K166" s="370">
        <f>VLOOKUP($A166,'Seg Diario'!$B$12:$HJ$76,109,FALSE)</f>
        <v>1</v>
      </c>
      <c r="L166" s="370">
        <f>VLOOKUP($A166,'Seg Diario'!$B$12:$HJ$76,124,FALSE)</f>
        <v>1</v>
      </c>
      <c r="M166" s="370">
        <f>VLOOKUP($A166,'Seg Diario'!$B$12:$HJ$76,139,FALSE)</f>
        <v>1</v>
      </c>
      <c r="N166" s="370">
        <f>VLOOKUP($A166,'Seg Diario'!$B$12:$HJ$76,184,FALSE)</f>
        <v>1</v>
      </c>
      <c r="O166" s="370">
        <f>VLOOKUP($A166,'Seg Diario'!$B$12:$HJ$76,169,FALSE)</f>
        <v>1</v>
      </c>
      <c r="P166" s="370">
        <f>VLOOKUP($A166,'Seg Diario'!$B$12:$HJ$76,204,FALSE)</f>
        <v>1</v>
      </c>
      <c r="Q166" s="1723">
        <f>'Seg Diario'!NI44</f>
        <v>1</v>
      </c>
      <c r="R166" s="1920"/>
      <c r="S166" s="1921"/>
      <c r="T166" s="1921"/>
      <c r="U166" s="1922"/>
      <c r="V166" s="1713"/>
      <c r="W166" s="1714"/>
      <c r="X166" s="1714"/>
      <c r="Y166" s="1715"/>
      <c r="Z166" s="1773"/>
      <c r="AA166" s="1767"/>
      <c r="AB166" s="1755"/>
      <c r="AC166" s="1746" t="s">
        <v>72</v>
      </c>
      <c r="AD166" s="1735"/>
      <c r="AE166" s="1735"/>
      <c r="AF166" s="256"/>
      <c r="AG166" s="258"/>
      <c r="AN166" s="261"/>
      <c r="AO166" s="261"/>
      <c r="AP166" s="261"/>
      <c r="AQ166" s="261"/>
      <c r="AU166" s="2"/>
      <c r="AV166" s="2"/>
      <c r="AW166" s="2"/>
      <c r="AX166" s="2"/>
      <c r="AY166" s="2"/>
      <c r="AZ166" s="2"/>
      <c r="BA166" s="2"/>
      <c r="BB166" s="2"/>
      <c r="BC166" s="2"/>
      <c r="BD166" s="2"/>
      <c r="BE166" s="2"/>
      <c r="BF166" s="2"/>
    </row>
    <row r="167" spans="1:58" s="1" customFormat="1" ht="20.7" hidden="1" customHeight="1">
      <c r="A167" s="112" t="s">
        <v>149</v>
      </c>
      <c r="B167" s="1899"/>
      <c r="C167" s="1896"/>
      <c r="D167" s="1911"/>
      <c r="E167" s="1814"/>
      <c r="F167" s="1814"/>
      <c r="G167" s="85" t="s">
        <v>59</v>
      </c>
      <c r="H167" s="10">
        <f>VLOOKUP($A166,'Seg Diario'!$B$12:$HJ$76,67,FALSE)</f>
        <v>1</v>
      </c>
      <c r="I167" s="11">
        <f>VLOOKUP($A167,'Seg Diario'!$B$12:$HJ$76,82,FALSE)</f>
        <v>1</v>
      </c>
      <c r="J167" s="11">
        <f>VLOOKUP($A167,'Seg Diario'!$B$12:$HJ$76,97,FALSE)</f>
        <v>0</v>
      </c>
      <c r="K167" s="11">
        <f>VLOOKUP($A167,'Seg Diario'!$B$12:$HJ$76,112,FALSE)</f>
        <v>1</v>
      </c>
      <c r="L167" s="11">
        <f>VLOOKUP($A167,'Seg Diario'!$B$12:$HJ$76,127,FALSE)</f>
        <v>1</v>
      </c>
      <c r="M167" s="11">
        <f>VLOOKUP($A167,'Seg Diario'!$B$12:$HJ$76,142,FALSE)</f>
        <v>1</v>
      </c>
      <c r="N167" s="11">
        <f>VLOOKUP($A167,'Seg Diario'!$B$12:$HJ$76,187,FALSE)</f>
        <v>1</v>
      </c>
      <c r="O167" s="11">
        <f>VLOOKUP($A167,'Seg Diario'!$B$12:$HJ$76,172,FALSE)</f>
        <v>1</v>
      </c>
      <c r="P167" s="11">
        <f>VLOOKUP($A167,'Seg Diario'!$B$12:$HJ$76,207,FALSE)</f>
        <v>1</v>
      </c>
      <c r="Q167" s="1724"/>
      <c r="R167" s="1923"/>
      <c r="S167" s="1924"/>
      <c r="T167" s="1924"/>
      <c r="U167" s="1925"/>
      <c r="V167" s="1716"/>
      <c r="W167" s="1717"/>
      <c r="X167" s="1717"/>
      <c r="Y167" s="1717"/>
      <c r="Z167" s="1774"/>
      <c r="AA167" s="1768"/>
      <c r="AB167" s="1756"/>
      <c r="AC167" s="1747"/>
      <c r="AD167" s="1735"/>
      <c r="AE167" s="1735"/>
      <c r="AF167" s="256"/>
      <c r="AN167" s="78"/>
      <c r="AO167" s="78"/>
      <c r="AP167" s="78"/>
      <c r="AQ167" s="78"/>
      <c r="AU167" s="2"/>
      <c r="AV167" s="2"/>
      <c r="AW167" s="2"/>
      <c r="AX167" s="2"/>
      <c r="AY167" s="2"/>
      <c r="AZ167" s="2"/>
      <c r="BA167" s="2"/>
      <c r="BB167" s="2"/>
      <c r="BC167" s="2"/>
      <c r="BD167" s="2"/>
      <c r="BE167" s="2"/>
      <c r="BF167" s="2"/>
    </row>
    <row r="168" spans="1:58" s="1" customFormat="1" ht="20.7" hidden="1" customHeight="1">
      <c r="A168" s="112" t="s">
        <v>149</v>
      </c>
      <c r="B168" s="1899"/>
      <c r="C168" s="1896"/>
      <c r="D168" s="1911"/>
      <c r="E168" s="1814"/>
      <c r="F168" s="1814"/>
      <c r="G168" s="85" t="s">
        <v>60</v>
      </c>
      <c r="H168" s="10">
        <f>VLOOKUP($A166,'Seg Diario'!$B$12:$HJ$76,70,FALSE)</f>
        <v>1</v>
      </c>
      <c r="I168" s="11">
        <f>VLOOKUP($A168,'Seg Diario'!$B$12:$HJ$76,85,FALSE)</f>
        <v>1</v>
      </c>
      <c r="J168" s="11">
        <f>VLOOKUP($A168,'Seg Diario'!$B$12:$HJ$76,100,FALSE)</f>
        <v>0</v>
      </c>
      <c r="K168" s="11">
        <f>VLOOKUP($A168,'Seg Diario'!$B$12:$HJ$76,115,FALSE)</f>
        <v>1</v>
      </c>
      <c r="L168" s="11">
        <f>VLOOKUP($A168,'Seg Diario'!$B$12:$HJ$76,130,FALSE)</f>
        <v>1</v>
      </c>
      <c r="M168" s="11">
        <f>VLOOKUP($A168,'Seg Diario'!$B$12:$HJ$76,145,FALSE)</f>
        <v>1</v>
      </c>
      <c r="N168" s="11">
        <f>VLOOKUP($A168,'Seg Diario'!$B$12:$HJ$76,190,FALSE)</f>
        <v>1</v>
      </c>
      <c r="O168" s="11">
        <f>VLOOKUP($A168,'Seg Diario'!$B$12:$HJ$76,175,FALSE)</f>
        <v>1</v>
      </c>
      <c r="P168" s="11">
        <f>VLOOKUP($A168,'Seg Diario'!$B$12:$HJ$76,210,FALSE)</f>
        <v>1</v>
      </c>
      <c r="Q168" s="1724"/>
      <c r="R168" s="1923"/>
      <c r="S168" s="1924"/>
      <c r="T168" s="1924"/>
      <c r="U168" s="1925"/>
      <c r="V168" s="1716"/>
      <c r="W168" s="1717"/>
      <c r="X168" s="1717"/>
      <c r="Y168" s="1717"/>
      <c r="Z168" s="1774"/>
      <c r="AA168" s="1768"/>
      <c r="AB168" s="1756"/>
      <c r="AC168" s="1747"/>
      <c r="AD168" s="1735"/>
      <c r="AE168" s="1735"/>
      <c r="AF168" s="256"/>
      <c r="AN168" s="78"/>
      <c r="AO168" s="78"/>
      <c r="AP168" s="78"/>
      <c r="AQ168" s="78"/>
      <c r="AU168" s="2"/>
      <c r="AV168" s="2"/>
      <c r="AW168" s="2"/>
      <c r="AX168" s="2"/>
      <c r="AY168" s="2"/>
      <c r="AZ168" s="2"/>
      <c r="BA168" s="2"/>
      <c r="BB168" s="2"/>
      <c r="BC168" s="2"/>
      <c r="BD168" s="2"/>
      <c r="BE168" s="2"/>
      <c r="BF168" s="2"/>
    </row>
    <row r="169" spans="1:58" s="1" customFormat="1" ht="20.7" hidden="1" customHeight="1" thickBot="1">
      <c r="A169" s="112" t="s">
        <v>149</v>
      </c>
      <c r="B169" s="1900"/>
      <c r="C169" s="1897"/>
      <c r="D169" s="1912"/>
      <c r="E169" s="1815"/>
      <c r="F169" s="1815"/>
      <c r="G169" s="67" t="s">
        <v>61</v>
      </c>
      <c r="H169" s="13">
        <f>VLOOKUP($A166,'Seg Diario'!$B$12:$HJ$76,73,FALSE)</f>
        <v>1</v>
      </c>
      <c r="I169" s="79">
        <f>VLOOKUP($A169,'Seg Diario'!$B$12:$HJ$76,88,FALSE)</f>
        <v>1</v>
      </c>
      <c r="J169" s="79">
        <f>VLOOKUP($A169,'Seg Diario'!$B$12:$HJ$76,103,FALSE)</f>
        <v>0</v>
      </c>
      <c r="K169" s="79">
        <f>VLOOKUP($A169,'Seg Diario'!$B$12:$HJ$76,118,FALSE)</f>
        <v>1</v>
      </c>
      <c r="L169" s="79">
        <f>VLOOKUP($A169,'Seg Diario'!$B$12:$HJ$76,133,FALSE)</f>
        <v>1</v>
      </c>
      <c r="M169" s="79">
        <f>VLOOKUP($A169,'Seg Diario'!$B$12:$HJ$76,148,FALSE)</f>
        <v>1</v>
      </c>
      <c r="N169" s="79">
        <f>VLOOKUP($A169,'Seg Diario'!$B$12:$HJ$76,193,FALSE)</f>
        <v>1</v>
      </c>
      <c r="O169" s="79">
        <f>VLOOKUP($A169,'Seg Diario'!$B$12:$HJ$76,178,FALSE)</f>
        <v>1</v>
      </c>
      <c r="P169" s="79">
        <f>VLOOKUP($A169,'Seg Diario'!$B$12:$HJ$76,213,FALSE)</f>
        <v>1</v>
      </c>
      <c r="Q169" s="1725"/>
      <c r="R169" s="1926"/>
      <c r="S169" s="1927"/>
      <c r="T169" s="1927"/>
      <c r="U169" s="1928"/>
      <c r="V169" s="1718"/>
      <c r="W169" s="1719"/>
      <c r="X169" s="1719"/>
      <c r="Y169" s="1719"/>
      <c r="Z169" s="1775"/>
      <c r="AA169" s="1769"/>
      <c r="AB169" s="1757"/>
      <c r="AC169" s="1748"/>
      <c r="AD169" s="1735"/>
      <c r="AE169" s="1735"/>
      <c r="AF169" s="256"/>
      <c r="AN169" s="78"/>
      <c r="AO169" s="78"/>
      <c r="AP169" s="78"/>
      <c r="AQ169" s="78"/>
      <c r="AU169" s="2"/>
      <c r="AV169" s="2"/>
      <c r="AW169" s="2"/>
      <c r="AX169" s="2"/>
      <c r="AY169" s="2"/>
      <c r="AZ169" s="2"/>
      <c r="BA169" s="2"/>
      <c r="BB169" s="2"/>
      <c r="BC169" s="2"/>
      <c r="BD169" s="2"/>
      <c r="BE169" s="2"/>
      <c r="BF169" s="2"/>
    </row>
    <row r="170" spans="1:58" s="1" customFormat="1" ht="30" hidden="1" customHeight="1">
      <c r="A170" s="112" t="s">
        <v>151</v>
      </c>
      <c r="B170" s="1898" t="s">
        <v>152</v>
      </c>
      <c r="C170" s="1895" t="s">
        <v>64</v>
      </c>
      <c r="D170" s="1910" t="s">
        <v>56</v>
      </c>
      <c r="E170" s="1813">
        <f>'Seg Diario'!BF44</f>
        <v>1</v>
      </c>
      <c r="F170" s="1813">
        <f>'Seg Diario'!PD44</f>
        <v>1</v>
      </c>
      <c r="G170" s="75" t="s">
        <v>57</v>
      </c>
      <c r="H170" s="370">
        <f>VLOOKUP($A170,'Seg Diario'!$B$12:$HJ$76,64,FALSE)</f>
        <v>1</v>
      </c>
      <c r="I170" s="370">
        <f>VLOOKUP($A170,'Seg Diario'!$B$12:$HJ$76,79,FALSE)</f>
        <v>1</v>
      </c>
      <c r="J170" s="370">
        <f>VLOOKUP($A170,'Seg Diario'!$B$12:$HJ$76,94,FALSE)</f>
        <v>0</v>
      </c>
      <c r="K170" s="370">
        <f>VLOOKUP($A170,'Seg Diario'!$B$12:$HJ$76,109,FALSE)</f>
        <v>1</v>
      </c>
      <c r="L170" s="370">
        <f>VLOOKUP($A170,'Seg Diario'!$B$12:$HJ$76,124,FALSE)</f>
        <v>1</v>
      </c>
      <c r="M170" s="370">
        <f>VLOOKUP($A170,'Seg Diario'!$B$12:$HJ$76,139,FALSE)</f>
        <v>1</v>
      </c>
      <c r="N170" s="370">
        <f>VLOOKUP($A170,'Seg Diario'!$B$12:$HJ$76,184,FALSE)</f>
        <v>1</v>
      </c>
      <c r="O170" s="370">
        <f>VLOOKUP($A170,'Seg Diario'!$B$12:$HJ$76,169,FALSE)</f>
        <v>1</v>
      </c>
      <c r="P170" s="370">
        <f>VLOOKUP($A170,'Seg Diario'!$B$12:$HJ$76,204,FALSE)</f>
        <v>1</v>
      </c>
      <c r="Q170" s="1723">
        <f>'Seg Diario'!NI45</f>
        <v>1</v>
      </c>
      <c r="R170" s="1799"/>
      <c r="S170" s="1800"/>
      <c r="T170" s="1800"/>
      <c r="U170" s="1801"/>
      <c r="V170" s="1713"/>
      <c r="W170" s="1714"/>
      <c r="X170" s="1714"/>
      <c r="Y170" s="1714"/>
      <c r="Z170" s="1785"/>
      <c r="AA170" s="1767"/>
      <c r="AB170" s="1755"/>
      <c r="AC170" s="1746"/>
      <c r="AN170" s="261"/>
      <c r="AO170" s="261"/>
      <c r="AP170" s="261"/>
      <c r="AQ170" s="261"/>
      <c r="AU170" s="2"/>
      <c r="AV170" s="2"/>
      <c r="AW170" s="2"/>
      <c r="AX170" s="2"/>
      <c r="AY170" s="2"/>
      <c r="AZ170" s="2"/>
      <c r="BA170" s="2"/>
      <c r="BB170" s="2"/>
      <c r="BC170" s="2"/>
      <c r="BD170" s="2"/>
      <c r="BE170" s="2"/>
      <c r="BF170" s="2"/>
    </row>
    <row r="171" spans="1:58" s="1" customFormat="1" ht="20.7" hidden="1" customHeight="1">
      <c r="A171" s="112" t="s">
        <v>151</v>
      </c>
      <c r="B171" s="1899"/>
      <c r="C171" s="1896"/>
      <c r="D171" s="1911"/>
      <c r="E171" s="1814"/>
      <c r="F171" s="1814"/>
      <c r="G171" s="76" t="s">
        <v>59</v>
      </c>
      <c r="H171" s="10">
        <f>VLOOKUP($A170,'Seg Diario'!$B$12:$HJ$76,67,FALSE)</f>
        <v>1</v>
      </c>
      <c r="I171" s="11">
        <f>VLOOKUP($A171,'Seg Diario'!$B$12:$HJ$76,82,FALSE)</f>
        <v>1</v>
      </c>
      <c r="J171" s="11">
        <f>VLOOKUP($A171,'Seg Diario'!$B$12:$HJ$76,97,FALSE)</f>
        <v>0</v>
      </c>
      <c r="K171" s="11">
        <f>VLOOKUP($A171,'Seg Diario'!$B$12:$HJ$76,112,FALSE)</f>
        <v>1</v>
      </c>
      <c r="L171" s="11">
        <f>VLOOKUP($A171,'Seg Diario'!$B$12:$HJ$76,127,FALSE)</f>
        <v>1</v>
      </c>
      <c r="M171" s="11">
        <f>VLOOKUP($A171,'Seg Diario'!$B$12:$HJ$76,142,FALSE)</f>
        <v>1</v>
      </c>
      <c r="N171" s="11">
        <f>VLOOKUP($A171,'Seg Diario'!$B$12:$HJ$76,187,FALSE)</f>
        <v>1</v>
      </c>
      <c r="O171" s="11">
        <f>VLOOKUP($A171,'Seg Diario'!$B$12:$HJ$76,172,FALSE)</f>
        <v>1</v>
      </c>
      <c r="P171" s="11">
        <f>VLOOKUP($A171,'Seg Diario'!$B$12:$HJ$76,207,FALSE)</f>
        <v>1</v>
      </c>
      <c r="Q171" s="1724"/>
      <c r="R171" s="1802"/>
      <c r="S171" s="1803"/>
      <c r="T171" s="1803"/>
      <c r="U171" s="1804"/>
      <c r="V171" s="1786"/>
      <c r="W171" s="1787"/>
      <c r="X171" s="1787"/>
      <c r="Y171" s="1787"/>
      <c r="Z171" s="1788"/>
      <c r="AA171" s="1768"/>
      <c r="AB171" s="1756"/>
      <c r="AC171" s="1747"/>
      <c r="AN171" s="78"/>
      <c r="AO171" s="78"/>
      <c r="AP171" s="78"/>
      <c r="AQ171" s="78"/>
      <c r="AU171" s="2"/>
      <c r="AV171" s="2"/>
      <c r="AW171" s="2"/>
      <c r="AX171" s="2"/>
      <c r="AY171" s="2"/>
      <c r="AZ171" s="2"/>
      <c r="BA171" s="2"/>
      <c r="BB171" s="2"/>
      <c r="BC171" s="2"/>
      <c r="BD171" s="2"/>
      <c r="BE171" s="2"/>
      <c r="BF171" s="2"/>
    </row>
    <row r="172" spans="1:58" s="1" customFormat="1" ht="20.7" hidden="1" customHeight="1">
      <c r="A172" s="112" t="s">
        <v>151</v>
      </c>
      <c r="B172" s="1899"/>
      <c r="C172" s="1896"/>
      <c r="D172" s="1911"/>
      <c r="E172" s="1814"/>
      <c r="F172" s="1814"/>
      <c r="G172" s="76" t="s">
        <v>60</v>
      </c>
      <c r="H172" s="10">
        <f>VLOOKUP($A170,'Seg Diario'!$B$12:$HJ$76,70,FALSE)</f>
        <v>1</v>
      </c>
      <c r="I172" s="11">
        <f>VLOOKUP($A172,'Seg Diario'!$B$12:$HJ$76,85,FALSE)</f>
        <v>1</v>
      </c>
      <c r="J172" s="11">
        <f>VLOOKUP($A172,'Seg Diario'!$B$12:$HJ$76,100,FALSE)</f>
        <v>0</v>
      </c>
      <c r="K172" s="11">
        <f>VLOOKUP($A172,'Seg Diario'!$B$12:$HJ$76,115,FALSE)</f>
        <v>1</v>
      </c>
      <c r="L172" s="11">
        <f>VLOOKUP($A172,'Seg Diario'!$B$12:$HJ$76,130,FALSE)</f>
        <v>1</v>
      </c>
      <c r="M172" s="11">
        <f>VLOOKUP($A172,'Seg Diario'!$B$12:$HJ$76,145,FALSE)</f>
        <v>1</v>
      </c>
      <c r="N172" s="11">
        <f>VLOOKUP($A172,'Seg Diario'!$B$12:$HJ$76,190,FALSE)</f>
        <v>1</v>
      </c>
      <c r="O172" s="11">
        <f>VLOOKUP($A172,'Seg Diario'!$B$12:$HJ$76,175,FALSE)</f>
        <v>1</v>
      </c>
      <c r="P172" s="11">
        <f>VLOOKUP($A172,'Seg Diario'!$B$12:$HJ$76,210,FALSE)</f>
        <v>1</v>
      </c>
      <c r="Q172" s="1724"/>
      <c r="R172" s="1802"/>
      <c r="S172" s="1803"/>
      <c r="T172" s="1803"/>
      <c r="U172" s="1804"/>
      <c r="V172" s="1786"/>
      <c r="W172" s="1787"/>
      <c r="X172" s="1787"/>
      <c r="Y172" s="1787"/>
      <c r="Z172" s="1788"/>
      <c r="AA172" s="1768"/>
      <c r="AB172" s="1756"/>
      <c r="AC172" s="1747"/>
      <c r="AN172" s="78"/>
      <c r="AO172" s="78"/>
      <c r="AP172" s="78"/>
      <c r="AQ172" s="78"/>
      <c r="AU172" s="2"/>
      <c r="AV172" s="2"/>
      <c r="AW172" s="2"/>
      <c r="AX172" s="2"/>
      <c r="AY172" s="2"/>
      <c r="AZ172" s="2"/>
      <c r="BA172" s="2"/>
      <c r="BB172" s="2"/>
      <c r="BC172" s="2"/>
      <c r="BD172" s="2"/>
      <c r="BE172" s="2"/>
      <c r="BF172" s="2"/>
    </row>
    <row r="173" spans="1:58" s="1" customFormat="1" ht="20.7" hidden="1" customHeight="1" thickBot="1">
      <c r="A173" s="112" t="s">
        <v>151</v>
      </c>
      <c r="B173" s="1900"/>
      <c r="C173" s="1897"/>
      <c r="D173" s="1912"/>
      <c r="E173" s="1815"/>
      <c r="F173" s="1815"/>
      <c r="G173" s="77" t="s">
        <v>61</v>
      </c>
      <c r="H173" s="13">
        <f>VLOOKUP($A170,'Seg Diario'!$B$12:$HJ$76,73,FALSE)</f>
        <v>1</v>
      </c>
      <c r="I173" s="79">
        <f>VLOOKUP($A173,'Seg Diario'!$B$12:$HJ$76,88,FALSE)</f>
        <v>1</v>
      </c>
      <c r="J173" s="79">
        <f>VLOOKUP($A173,'Seg Diario'!$B$12:$HJ$76,103,FALSE)</f>
        <v>0</v>
      </c>
      <c r="K173" s="79">
        <f>VLOOKUP($A173,'Seg Diario'!$B$12:$HJ$76,118,FALSE)</f>
        <v>1</v>
      </c>
      <c r="L173" s="79">
        <f>VLOOKUP($A173,'Seg Diario'!$B$12:$HJ$76,133,FALSE)</f>
        <v>1</v>
      </c>
      <c r="M173" s="79">
        <f>VLOOKUP($A173,'Seg Diario'!$B$12:$HJ$76,148,FALSE)</f>
        <v>1</v>
      </c>
      <c r="N173" s="79">
        <f>VLOOKUP($A173,'Seg Diario'!$B$12:$HJ$76,193,FALSE)</f>
        <v>1</v>
      </c>
      <c r="O173" s="79">
        <f>VLOOKUP($A173,'Seg Diario'!$B$12:$HJ$76,178,FALSE)</f>
        <v>1</v>
      </c>
      <c r="P173" s="79">
        <f>VLOOKUP($A173,'Seg Diario'!$B$12:$HJ$76,213,FALSE)</f>
        <v>1</v>
      </c>
      <c r="Q173" s="1725"/>
      <c r="R173" s="1805"/>
      <c r="S173" s="1806"/>
      <c r="T173" s="1806"/>
      <c r="U173" s="1807"/>
      <c r="V173" s="1789"/>
      <c r="W173" s="1790"/>
      <c r="X173" s="1790"/>
      <c r="Y173" s="1790"/>
      <c r="Z173" s="1791"/>
      <c r="AA173" s="1769"/>
      <c r="AB173" s="1757"/>
      <c r="AC173" s="1748"/>
      <c r="AN173" s="78"/>
      <c r="AO173" s="78"/>
      <c r="AP173" s="78"/>
      <c r="AQ173" s="78"/>
      <c r="AU173" s="2"/>
      <c r="AV173" s="2"/>
      <c r="AW173" s="2"/>
      <c r="AX173" s="2"/>
      <c r="AY173" s="2"/>
      <c r="AZ173" s="2"/>
      <c r="BA173" s="2"/>
      <c r="BB173" s="2"/>
      <c r="BC173" s="2"/>
      <c r="BD173" s="2"/>
      <c r="BE173" s="2"/>
      <c r="BF173" s="2"/>
    </row>
    <row r="174" spans="1:58" s="1" customFormat="1" ht="20.7" hidden="1" customHeight="1">
      <c r="A174" s="112" t="s">
        <v>153</v>
      </c>
      <c r="B174" s="1892" t="s">
        <v>154</v>
      </c>
      <c r="C174" s="1895" t="s">
        <v>64</v>
      </c>
      <c r="D174" s="1910" t="s">
        <v>56</v>
      </c>
      <c r="E174" s="1813">
        <f>'Seg Diario'!BF45</f>
        <v>1</v>
      </c>
      <c r="F174" s="1813">
        <f>'Seg Diario'!PD45</f>
        <v>1</v>
      </c>
      <c r="G174" s="75" t="s">
        <v>57</v>
      </c>
      <c r="H174" s="370">
        <f>VLOOKUP($A174,'Seg Diario'!$B$12:$HJ$76,64,FALSE)</f>
        <v>1</v>
      </c>
      <c r="I174" s="370">
        <f>VLOOKUP($A174,'Seg Diario'!$B$12:$HJ$76,79,FALSE)</f>
        <v>1</v>
      </c>
      <c r="J174" s="370">
        <f>VLOOKUP($A174,'Seg Diario'!$B$12:$HJ$76,94,FALSE)</f>
        <v>1</v>
      </c>
      <c r="K174" s="370">
        <f>VLOOKUP($A174,'Seg Diario'!$B$12:$HJ$76,109,FALSE)</f>
        <v>1</v>
      </c>
      <c r="L174" s="370">
        <f>VLOOKUP($A174,'Seg Diario'!$B$12:$HJ$76,124,FALSE)</f>
        <v>1</v>
      </c>
      <c r="M174" s="370">
        <f>VLOOKUP($A174,'Seg Diario'!$B$12:$HJ$76,139,FALSE)</f>
        <v>1</v>
      </c>
      <c r="N174" s="370">
        <f>VLOOKUP($A174,'Seg Diario'!$B$12:$HJ$76,184,FALSE)</f>
        <v>1</v>
      </c>
      <c r="O174" s="370">
        <f>VLOOKUP($A174,'Seg Diario'!$B$12:$HJ$76,169,FALSE)</f>
        <v>1</v>
      </c>
      <c r="P174" s="370">
        <f>VLOOKUP($A174,'Seg Diario'!$B$12:$HJ$76,204,FALSE)</f>
        <v>1</v>
      </c>
      <c r="Q174" s="68"/>
      <c r="R174" s="1776"/>
      <c r="S174" s="1777"/>
      <c r="T174" s="1777"/>
      <c r="U174" s="1778"/>
      <c r="V174" s="1713"/>
      <c r="W174" s="1714"/>
      <c r="X174" s="1714"/>
      <c r="Y174" s="1715"/>
      <c r="Z174" s="1715"/>
      <c r="AA174" s="1770"/>
      <c r="AB174" s="1755"/>
      <c r="AC174" s="1746"/>
      <c r="AN174" s="261"/>
      <c r="AO174" s="261"/>
      <c r="AP174" s="261"/>
      <c r="AQ174" s="261"/>
      <c r="AU174" s="2"/>
      <c r="AV174" s="2"/>
      <c r="AW174" s="2"/>
      <c r="AX174" s="2"/>
      <c r="AY174" s="2"/>
      <c r="AZ174" s="2"/>
      <c r="BA174" s="2"/>
      <c r="BB174" s="2"/>
      <c r="BC174" s="2"/>
      <c r="BD174" s="2"/>
      <c r="BE174" s="2"/>
      <c r="BF174" s="2"/>
    </row>
    <row r="175" spans="1:58" s="1" customFormat="1" ht="20.7" hidden="1" customHeight="1">
      <c r="A175" s="112" t="s">
        <v>153</v>
      </c>
      <c r="B175" s="1893"/>
      <c r="C175" s="1896"/>
      <c r="D175" s="1911"/>
      <c r="E175" s="1814"/>
      <c r="F175" s="1814"/>
      <c r="G175" s="76" t="s">
        <v>59</v>
      </c>
      <c r="H175" s="10">
        <f>VLOOKUP($A174,'Seg Diario'!$B$12:$HJ$76,67,FALSE)</f>
        <v>1</v>
      </c>
      <c r="I175" s="11">
        <f>VLOOKUP($A175,'Seg Diario'!$B$12:$HJ$76,82,FALSE)</f>
        <v>1</v>
      </c>
      <c r="J175" s="11">
        <f>VLOOKUP($A175,'Seg Diario'!$B$12:$HJ$76,97,FALSE)</f>
        <v>1</v>
      </c>
      <c r="K175" s="11">
        <f>VLOOKUP($A175,'Seg Diario'!$B$12:$HJ$76,112,FALSE)</f>
        <v>1</v>
      </c>
      <c r="L175" s="11">
        <f>VLOOKUP($A175,'Seg Diario'!$B$12:$HJ$76,127,FALSE)</f>
        <v>1</v>
      </c>
      <c r="M175" s="11">
        <f>VLOOKUP($A175,'Seg Diario'!$B$12:$HJ$76,142,FALSE)</f>
        <v>1</v>
      </c>
      <c r="N175" s="11">
        <f>VLOOKUP($A175,'Seg Diario'!$B$12:$HJ$76,187,FALSE)</f>
        <v>1</v>
      </c>
      <c r="O175" s="11">
        <f>VLOOKUP($A175,'Seg Diario'!$B$12:$HJ$76,172,FALSE)</f>
        <v>1</v>
      </c>
      <c r="P175" s="11">
        <f>VLOOKUP($A175,'Seg Diario'!$B$12:$HJ$76,207,FALSE)</f>
        <v>1</v>
      </c>
      <c r="Q175" s="69"/>
      <c r="R175" s="1779"/>
      <c r="S175" s="1780"/>
      <c r="T175" s="1780"/>
      <c r="U175" s="1781"/>
      <c r="V175" s="1716"/>
      <c r="W175" s="1717"/>
      <c r="X175" s="1717"/>
      <c r="Y175" s="1717"/>
      <c r="Z175" s="1717"/>
      <c r="AA175" s="1771"/>
      <c r="AB175" s="1756"/>
      <c r="AC175" s="1747"/>
      <c r="AN175" s="78"/>
      <c r="AO175" s="78"/>
      <c r="AP175" s="78"/>
      <c r="AQ175" s="78"/>
      <c r="AU175" s="2"/>
      <c r="AV175" s="2"/>
      <c r="AW175" s="2"/>
      <c r="AX175" s="2"/>
      <c r="AY175" s="2"/>
      <c r="AZ175" s="2"/>
      <c r="BA175" s="2"/>
      <c r="BB175" s="2"/>
      <c r="BC175" s="2"/>
      <c r="BD175" s="2"/>
      <c r="BE175" s="2"/>
      <c r="BF175" s="2"/>
    </row>
    <row r="176" spans="1:58" s="1" customFormat="1" ht="20.7" hidden="1" customHeight="1">
      <c r="A176" s="112" t="s">
        <v>153</v>
      </c>
      <c r="B176" s="1893"/>
      <c r="C176" s="1896"/>
      <c r="D176" s="1911"/>
      <c r="E176" s="1814"/>
      <c r="F176" s="1814"/>
      <c r="G176" s="76" t="s">
        <v>60</v>
      </c>
      <c r="H176" s="10">
        <f>VLOOKUP($A174,'Seg Diario'!$B$12:$HJ$76,70,FALSE)</f>
        <v>1</v>
      </c>
      <c r="I176" s="11">
        <f>VLOOKUP($A176,'Seg Diario'!$B$12:$HJ$76,85,FALSE)</f>
        <v>1</v>
      </c>
      <c r="J176" s="11">
        <f>VLOOKUP($A176,'Seg Diario'!$B$12:$HJ$76,100,FALSE)</f>
        <v>1</v>
      </c>
      <c r="K176" s="11">
        <f>VLOOKUP($A176,'Seg Diario'!$B$12:$HJ$76,115,FALSE)</f>
        <v>1</v>
      </c>
      <c r="L176" s="11">
        <f>VLOOKUP($A176,'Seg Diario'!$B$12:$HJ$76,130,FALSE)</f>
        <v>1</v>
      </c>
      <c r="M176" s="11">
        <f>VLOOKUP($A176,'Seg Diario'!$B$12:$HJ$76,145,FALSE)</f>
        <v>1</v>
      </c>
      <c r="N176" s="11">
        <f>VLOOKUP($A176,'Seg Diario'!$B$12:$HJ$76,190,FALSE)</f>
        <v>1</v>
      </c>
      <c r="O176" s="11">
        <f>VLOOKUP($A176,'Seg Diario'!$B$12:$HJ$76,175,FALSE)</f>
        <v>1</v>
      </c>
      <c r="P176" s="11">
        <f>VLOOKUP($A176,'Seg Diario'!$B$12:$HJ$76,210,FALSE)</f>
        <v>1</v>
      </c>
      <c r="Q176" s="69"/>
      <c r="R176" s="1779"/>
      <c r="S176" s="1780"/>
      <c r="T176" s="1780"/>
      <c r="U176" s="1781"/>
      <c r="V176" s="1716"/>
      <c r="W176" s="1717"/>
      <c r="X176" s="1717"/>
      <c r="Y176" s="1717"/>
      <c r="Z176" s="1717"/>
      <c r="AA176" s="1771"/>
      <c r="AB176" s="1756"/>
      <c r="AC176" s="1747"/>
      <c r="AN176" s="78"/>
      <c r="AO176" s="78"/>
      <c r="AP176" s="78"/>
      <c r="AQ176" s="78"/>
      <c r="AU176" s="2"/>
      <c r="AV176" s="2"/>
      <c r="AW176" s="2"/>
      <c r="AX176" s="2"/>
      <c r="AY176" s="2"/>
      <c r="AZ176" s="2"/>
      <c r="BA176" s="2"/>
      <c r="BB176" s="2"/>
      <c r="BC176" s="2"/>
      <c r="BD176" s="2"/>
      <c r="BE176" s="2"/>
      <c r="BF176" s="2"/>
    </row>
    <row r="177" spans="1:58" s="1" customFormat="1" ht="20.7" hidden="1" customHeight="1" thickBot="1">
      <c r="A177" s="112" t="s">
        <v>153</v>
      </c>
      <c r="B177" s="1894"/>
      <c r="C177" s="1897"/>
      <c r="D177" s="1912"/>
      <c r="E177" s="1815"/>
      <c r="F177" s="1815"/>
      <c r="G177" s="77" t="s">
        <v>61</v>
      </c>
      <c r="H177" s="13">
        <f>VLOOKUP($A174,'Seg Diario'!$B$12:$HJ$76,73,FALSE)</f>
        <v>1</v>
      </c>
      <c r="I177" s="79">
        <f>VLOOKUP($A177,'Seg Diario'!$B$12:$HJ$76,88,FALSE)</f>
        <v>1</v>
      </c>
      <c r="J177" s="79">
        <f>VLOOKUP($A177,'Seg Diario'!$B$12:$HJ$76,103,FALSE)</f>
        <v>1</v>
      </c>
      <c r="K177" s="79">
        <f>VLOOKUP($A177,'Seg Diario'!$B$12:$HJ$76,118,FALSE)</f>
        <v>1</v>
      </c>
      <c r="L177" s="79">
        <f>VLOOKUP($A177,'Seg Diario'!$B$12:$HJ$76,133,FALSE)</f>
        <v>1</v>
      </c>
      <c r="M177" s="79">
        <f>VLOOKUP($A177,'Seg Diario'!$B$12:$HJ$76,148,FALSE)</f>
        <v>1</v>
      </c>
      <c r="N177" s="79">
        <f>VLOOKUP($A177,'Seg Diario'!$B$12:$HJ$76,193,FALSE)</f>
        <v>1</v>
      </c>
      <c r="O177" s="79">
        <f>VLOOKUP($A177,'Seg Diario'!$B$12:$HJ$76,178,FALSE)</f>
        <v>1</v>
      </c>
      <c r="P177" s="79">
        <f>VLOOKUP($A177,'Seg Diario'!$B$12:$HJ$76,213,FALSE)</f>
        <v>1</v>
      </c>
      <c r="Q177" s="70"/>
      <c r="R177" s="1782"/>
      <c r="S177" s="1783"/>
      <c r="T177" s="1783"/>
      <c r="U177" s="1784"/>
      <c r="V177" s="1718"/>
      <c r="W177" s="1719"/>
      <c r="X177" s="1719"/>
      <c r="Y177" s="1719"/>
      <c r="Z177" s="1719"/>
      <c r="AA177" s="1772"/>
      <c r="AB177" s="1757"/>
      <c r="AC177" s="1748"/>
      <c r="AN177" s="78"/>
      <c r="AO177" s="78"/>
      <c r="AP177" s="78"/>
      <c r="AQ177" s="78"/>
      <c r="AU177" s="2"/>
      <c r="AV177" s="2"/>
      <c r="AW177" s="2"/>
      <c r="AX177" s="2"/>
      <c r="AY177" s="2"/>
      <c r="AZ177" s="2"/>
      <c r="BA177" s="2"/>
      <c r="BB177" s="2"/>
      <c r="BC177" s="2"/>
      <c r="BD177" s="2"/>
      <c r="BE177" s="2"/>
      <c r="BF177" s="2"/>
    </row>
    <row r="178" spans="1:58" s="1" customFormat="1" ht="20.7" hidden="1" customHeight="1">
      <c r="A178" s="112" t="s">
        <v>155</v>
      </c>
      <c r="B178" s="1889" t="s">
        <v>156</v>
      </c>
      <c r="C178" s="1896" t="s">
        <v>157</v>
      </c>
      <c r="D178" s="1910" t="s">
        <v>56</v>
      </c>
      <c r="E178" s="1813">
        <f>'Seg Diario'!BF46</f>
        <v>1</v>
      </c>
      <c r="F178" s="1813">
        <f>'Seg Diario'!PD46</f>
        <v>0</v>
      </c>
      <c r="G178" s="75" t="s">
        <v>57</v>
      </c>
      <c r="H178" s="370">
        <f>VLOOKUP($A178,'Seg Diario'!$B$12:$HJ$76,64,FALSE)</f>
        <v>1</v>
      </c>
      <c r="I178" s="370">
        <f>VLOOKUP($A178,'Seg Diario'!$B$12:$HJ$76,79,FALSE)</f>
        <v>1</v>
      </c>
      <c r="J178" s="370">
        <f>VLOOKUP($A178,'Seg Diario'!$B$12:$HJ$76,94,FALSE)</f>
        <v>1</v>
      </c>
      <c r="K178" s="370">
        <f>VLOOKUP($A178,'Seg Diario'!$B$12:$HJ$76,109,FALSE)</f>
        <v>1</v>
      </c>
      <c r="L178" s="370">
        <f>VLOOKUP($A178,'Seg Diario'!$B$12:$HJ$76,124,FALSE)</f>
        <v>1</v>
      </c>
      <c r="M178" s="370">
        <f>VLOOKUP($A178,'Seg Diario'!$B$12:$HJ$76,139,FALSE)</f>
        <v>1</v>
      </c>
      <c r="N178" s="370">
        <f>VLOOKUP($A178,'Seg Diario'!$B$12:$HJ$76,184,FALSE)</f>
        <v>1</v>
      </c>
      <c r="O178" s="370">
        <f>VLOOKUP($A178,'Seg Diario'!$B$12:$HJ$76,169,FALSE)</f>
        <v>1</v>
      </c>
      <c r="P178" s="370">
        <f>VLOOKUP($A178,'Seg Diario'!$B$12:$HJ$76,204,FALSE)</f>
        <v>1</v>
      </c>
      <c r="Q178" s="68"/>
      <c r="R178" s="1920"/>
      <c r="S178" s="1921"/>
      <c r="T178" s="1921"/>
      <c r="U178" s="1922"/>
      <c r="V178" s="1713"/>
      <c r="W178" s="1714"/>
      <c r="X178" s="1714"/>
      <c r="Y178" s="1715"/>
      <c r="Z178" s="1715"/>
      <c r="AA178" s="1768"/>
      <c r="AB178" s="1756"/>
      <c r="AC178" s="1747"/>
      <c r="AN178" s="261"/>
      <c r="AO178" s="261"/>
      <c r="AP178" s="261"/>
      <c r="AQ178" s="261"/>
      <c r="AU178" s="2"/>
      <c r="AV178" s="2"/>
      <c r="AW178" s="2"/>
      <c r="AX178" s="2"/>
      <c r="AY178" s="2"/>
      <c r="AZ178" s="2"/>
      <c r="BA178" s="2"/>
      <c r="BB178" s="2"/>
      <c r="BC178" s="2"/>
      <c r="BD178" s="2"/>
      <c r="BE178" s="2"/>
      <c r="BF178" s="2"/>
    </row>
    <row r="179" spans="1:58" s="1" customFormat="1" ht="20.7" hidden="1" customHeight="1">
      <c r="A179" s="112" t="s">
        <v>155</v>
      </c>
      <c r="B179" s="1890"/>
      <c r="C179" s="1896"/>
      <c r="D179" s="1911"/>
      <c r="E179" s="1814"/>
      <c r="F179" s="1814"/>
      <c r="G179" s="76" t="s">
        <v>59</v>
      </c>
      <c r="H179" s="10">
        <f>VLOOKUP($A178,'Seg Diario'!$B$12:$HJ$76,67,FALSE)</f>
        <v>1</v>
      </c>
      <c r="I179" s="11">
        <f>VLOOKUP($A179,'Seg Diario'!$B$12:$HJ$76,82,FALSE)</f>
        <v>1</v>
      </c>
      <c r="J179" s="11">
        <f>VLOOKUP($A179,'Seg Diario'!$B$12:$HJ$76,97,FALSE)</f>
        <v>1</v>
      </c>
      <c r="K179" s="11">
        <f>VLOOKUP($A179,'Seg Diario'!$B$12:$HJ$76,112,FALSE)</f>
        <v>1</v>
      </c>
      <c r="L179" s="11">
        <f>VLOOKUP($A179,'Seg Diario'!$B$12:$HJ$76,127,FALSE)</f>
        <v>1</v>
      </c>
      <c r="M179" s="11">
        <f>VLOOKUP($A179,'Seg Diario'!$B$12:$HJ$76,142,FALSE)</f>
        <v>1</v>
      </c>
      <c r="N179" s="11">
        <f>VLOOKUP($A179,'Seg Diario'!$B$12:$HJ$76,187,FALSE)</f>
        <v>1</v>
      </c>
      <c r="O179" s="11">
        <f>VLOOKUP($A179,'Seg Diario'!$B$12:$HJ$76,172,FALSE)</f>
        <v>1</v>
      </c>
      <c r="P179" s="11">
        <f>VLOOKUP($A179,'Seg Diario'!$B$12:$HJ$76,207,FALSE)</f>
        <v>1</v>
      </c>
      <c r="Q179" s="69"/>
      <c r="R179" s="1923"/>
      <c r="S179" s="1924"/>
      <c r="T179" s="1924"/>
      <c r="U179" s="1925"/>
      <c r="V179" s="1716"/>
      <c r="W179" s="1717"/>
      <c r="X179" s="1717"/>
      <c r="Y179" s="1717"/>
      <c r="Z179" s="1717"/>
      <c r="AA179" s="1768"/>
      <c r="AB179" s="1756"/>
      <c r="AC179" s="1747"/>
      <c r="AN179" s="78"/>
      <c r="AO179" s="78"/>
      <c r="AP179" s="78"/>
      <c r="AQ179" s="78"/>
      <c r="AU179" s="2"/>
      <c r="AV179" s="2"/>
      <c r="AW179" s="2"/>
      <c r="AX179" s="2"/>
      <c r="AY179" s="2"/>
      <c r="AZ179" s="2"/>
      <c r="BA179" s="2"/>
      <c r="BB179" s="2"/>
      <c r="BC179" s="2"/>
      <c r="BD179" s="2"/>
      <c r="BE179" s="2"/>
      <c r="BF179" s="2"/>
    </row>
    <row r="180" spans="1:58" s="1" customFormat="1" ht="20.7" hidden="1" customHeight="1">
      <c r="A180" s="112" t="s">
        <v>155</v>
      </c>
      <c r="B180" s="1890"/>
      <c r="C180" s="1896"/>
      <c r="D180" s="1911"/>
      <c r="E180" s="1814"/>
      <c r="F180" s="1814"/>
      <c r="G180" s="76" t="s">
        <v>60</v>
      </c>
      <c r="H180" s="10">
        <f>VLOOKUP($A178,'Seg Diario'!$B$12:$HJ$76,70,FALSE)</f>
        <v>1</v>
      </c>
      <c r="I180" s="11">
        <f>VLOOKUP($A180,'Seg Diario'!$B$12:$HJ$76,85,FALSE)</f>
        <v>1</v>
      </c>
      <c r="J180" s="11">
        <f>VLOOKUP($A180,'Seg Diario'!$B$12:$HJ$76,100,FALSE)</f>
        <v>1</v>
      </c>
      <c r="K180" s="11">
        <f>VLOOKUP($A180,'Seg Diario'!$B$12:$HJ$76,115,FALSE)</f>
        <v>1</v>
      </c>
      <c r="L180" s="11">
        <f>VLOOKUP($A180,'Seg Diario'!$B$12:$HJ$76,130,FALSE)</f>
        <v>1</v>
      </c>
      <c r="M180" s="11">
        <f>VLOOKUP($A180,'Seg Diario'!$B$12:$HJ$76,145,FALSE)</f>
        <v>1</v>
      </c>
      <c r="N180" s="11">
        <f>VLOOKUP($A180,'Seg Diario'!$B$12:$HJ$76,190,FALSE)</f>
        <v>1</v>
      </c>
      <c r="O180" s="11">
        <f>VLOOKUP($A180,'Seg Diario'!$B$12:$HJ$76,175,FALSE)</f>
        <v>1</v>
      </c>
      <c r="P180" s="11">
        <f>VLOOKUP($A180,'Seg Diario'!$B$12:$HJ$76,210,FALSE)</f>
        <v>1</v>
      </c>
      <c r="Q180" s="69"/>
      <c r="R180" s="1923"/>
      <c r="S180" s="1924"/>
      <c r="T180" s="1924"/>
      <c r="U180" s="1925"/>
      <c r="V180" s="1716"/>
      <c r="W180" s="1717"/>
      <c r="X180" s="1717"/>
      <c r="Y180" s="1717"/>
      <c r="Z180" s="1717"/>
      <c r="AA180" s="1768"/>
      <c r="AB180" s="1756"/>
      <c r="AC180" s="1747"/>
      <c r="AN180" s="78"/>
      <c r="AO180" s="78"/>
      <c r="AP180" s="78"/>
      <c r="AQ180" s="78"/>
      <c r="AU180" s="2"/>
      <c r="AV180" s="2"/>
      <c r="AW180" s="2"/>
      <c r="AX180" s="2"/>
      <c r="AY180" s="2"/>
      <c r="AZ180" s="2"/>
      <c r="BA180" s="2"/>
      <c r="BB180" s="2"/>
      <c r="BC180" s="2"/>
      <c r="BD180" s="2"/>
      <c r="BE180" s="2"/>
      <c r="BF180" s="2"/>
    </row>
    <row r="181" spans="1:58" s="1" customFormat="1" ht="20.7" hidden="1" customHeight="1" thickBot="1">
      <c r="A181" s="112" t="s">
        <v>155</v>
      </c>
      <c r="B181" s="1891"/>
      <c r="C181" s="1897"/>
      <c r="D181" s="1912"/>
      <c r="E181" s="1815"/>
      <c r="F181" s="1815"/>
      <c r="G181" s="77" t="s">
        <v>61</v>
      </c>
      <c r="H181" s="13">
        <f>VLOOKUP($A178,'Seg Diario'!$B$12:$HJ$76,73,FALSE)</f>
        <v>1</v>
      </c>
      <c r="I181" s="79">
        <f>VLOOKUP($A181,'Seg Diario'!$B$12:$HJ$76,88,FALSE)</f>
        <v>1</v>
      </c>
      <c r="J181" s="79">
        <f>VLOOKUP($A181,'Seg Diario'!$B$12:$HJ$76,103,FALSE)</f>
        <v>1</v>
      </c>
      <c r="K181" s="79">
        <f>VLOOKUP($A181,'Seg Diario'!$B$12:$HJ$76,118,FALSE)</f>
        <v>1</v>
      </c>
      <c r="L181" s="79">
        <f>VLOOKUP($A181,'Seg Diario'!$B$12:$HJ$76,133,FALSE)</f>
        <v>1</v>
      </c>
      <c r="M181" s="79">
        <f>VLOOKUP($A181,'Seg Diario'!$B$12:$HJ$76,148,FALSE)</f>
        <v>1</v>
      </c>
      <c r="N181" s="79">
        <f>VLOOKUP($A181,'Seg Diario'!$B$12:$HJ$76,193,FALSE)</f>
        <v>1</v>
      </c>
      <c r="O181" s="79">
        <f>VLOOKUP($A181,'Seg Diario'!$B$12:$HJ$76,178,FALSE)</f>
        <v>1</v>
      </c>
      <c r="P181" s="79">
        <f>VLOOKUP($A181,'Seg Diario'!$B$12:$HJ$76,213,FALSE)</f>
        <v>1</v>
      </c>
      <c r="Q181" s="70"/>
      <c r="R181" s="1926"/>
      <c r="S181" s="1927"/>
      <c r="T181" s="1927"/>
      <c r="U181" s="1928"/>
      <c r="V181" s="1718"/>
      <c r="W181" s="1719"/>
      <c r="X181" s="1719"/>
      <c r="Y181" s="1719"/>
      <c r="Z181" s="1719"/>
      <c r="AA181" s="1769"/>
      <c r="AB181" s="1757"/>
      <c r="AC181" s="1748"/>
      <c r="AN181" s="78"/>
      <c r="AO181" s="78"/>
      <c r="AP181" s="78"/>
      <c r="AQ181" s="78"/>
      <c r="AU181" s="2"/>
      <c r="AV181" s="2"/>
      <c r="AW181" s="2"/>
      <c r="AX181" s="2"/>
      <c r="AY181" s="2"/>
      <c r="AZ181" s="2"/>
      <c r="BA181" s="2"/>
      <c r="BB181" s="2"/>
      <c r="BC181" s="2"/>
      <c r="BD181" s="2"/>
      <c r="BE181" s="2"/>
      <c r="BF181" s="2"/>
    </row>
    <row r="182" spans="1:58" s="1" customFormat="1" ht="20.7" hidden="1" customHeight="1">
      <c r="A182" s="112" t="s">
        <v>158</v>
      </c>
      <c r="B182" s="1889" t="s">
        <v>159</v>
      </c>
      <c r="C182" s="1895" t="s">
        <v>98</v>
      </c>
      <c r="D182" s="1910" t="s">
        <v>56</v>
      </c>
      <c r="E182" s="1813">
        <f>'Seg Diario'!BF47</f>
        <v>1</v>
      </c>
      <c r="F182" s="1813">
        <f>'Seg Diario'!PD47</f>
        <v>0</v>
      </c>
      <c r="G182" s="75" t="s">
        <v>57</v>
      </c>
      <c r="H182" s="370">
        <f>VLOOKUP($A182,'Seg Diario'!$B$12:$HJ$76,64,FALSE)</f>
        <v>1</v>
      </c>
      <c r="I182" s="370">
        <f>VLOOKUP($A182,'Seg Diario'!$B$12:$HJ$76,79,FALSE)</f>
        <v>1</v>
      </c>
      <c r="J182" s="370">
        <f>VLOOKUP($A182,'Seg Diario'!$B$12:$HJ$76,94,FALSE)</f>
        <v>1</v>
      </c>
      <c r="K182" s="370">
        <f>VLOOKUP($A182,'Seg Diario'!$B$12:$HJ$76,109,FALSE)</f>
        <v>1</v>
      </c>
      <c r="L182" s="370">
        <f>VLOOKUP($A182,'Seg Diario'!$B$12:$HJ$76,124,FALSE)</f>
        <v>1</v>
      </c>
      <c r="M182" s="370">
        <f>VLOOKUP($A182,'Seg Diario'!$B$12:$HJ$76,139,FALSE)</f>
        <v>1</v>
      </c>
      <c r="N182" s="370">
        <f>VLOOKUP($A182,'Seg Diario'!$B$12:$HJ$76,184,FALSE)</f>
        <v>1</v>
      </c>
      <c r="O182" s="370">
        <f>VLOOKUP($A182,'Seg Diario'!$B$12:$HJ$76,169,FALSE)</f>
        <v>1</v>
      </c>
      <c r="P182" s="370"/>
      <c r="Q182" s="68"/>
      <c r="R182" s="1799" t="s">
        <v>160</v>
      </c>
      <c r="S182" s="1800"/>
      <c r="T182" s="1800"/>
      <c r="U182" s="1801"/>
      <c r="V182" s="1713"/>
      <c r="W182" s="1714"/>
      <c r="X182" s="1714"/>
      <c r="Y182" s="1714"/>
      <c r="Z182" s="1785"/>
      <c r="AA182" s="1767"/>
      <c r="AB182" s="1755"/>
      <c r="AC182" s="1746"/>
      <c r="AN182" s="261"/>
      <c r="AO182" s="261"/>
      <c r="AP182" s="261"/>
      <c r="AQ182" s="261"/>
      <c r="AU182" s="2"/>
      <c r="AV182" s="2"/>
      <c r="AW182" s="2"/>
      <c r="AX182" s="2"/>
      <c r="AY182" s="2"/>
      <c r="AZ182" s="2"/>
      <c r="BA182" s="2"/>
      <c r="BB182" s="2"/>
      <c r="BC182" s="2"/>
      <c r="BD182" s="2"/>
      <c r="BE182" s="2"/>
      <c r="BF182" s="2"/>
    </row>
    <row r="183" spans="1:58" s="1" customFormat="1" ht="20.7" hidden="1" customHeight="1">
      <c r="A183" s="112" t="s">
        <v>158</v>
      </c>
      <c r="B183" s="1890"/>
      <c r="C183" s="1896"/>
      <c r="D183" s="1911"/>
      <c r="E183" s="1814"/>
      <c r="F183" s="1814"/>
      <c r="G183" s="76" t="s">
        <v>59</v>
      </c>
      <c r="H183" s="10">
        <f>VLOOKUP($A182,'Seg Diario'!$B$12:$HJ$76,67,FALSE)</f>
        <v>1</v>
      </c>
      <c r="I183" s="11">
        <f>VLOOKUP($A183,'Seg Diario'!$B$12:$HJ$76,82,FALSE)</f>
        <v>1</v>
      </c>
      <c r="J183" s="11">
        <f>VLOOKUP($A183,'Seg Diario'!$B$12:$HJ$76,97,FALSE)</f>
        <v>1</v>
      </c>
      <c r="K183" s="11">
        <f>VLOOKUP($A183,'Seg Diario'!$B$12:$HJ$76,112,FALSE)</f>
        <v>1</v>
      </c>
      <c r="L183" s="11">
        <f>VLOOKUP($A183,'Seg Diario'!$B$12:$HJ$76,127,FALSE)</f>
        <v>1</v>
      </c>
      <c r="M183" s="11">
        <f>VLOOKUP($A183,'Seg Diario'!$B$12:$HJ$76,142,FALSE)</f>
        <v>1</v>
      </c>
      <c r="N183" s="11">
        <f>VLOOKUP($A183,'Seg Diario'!$B$12:$HJ$76,187,FALSE)</f>
        <v>1</v>
      </c>
      <c r="O183" s="11">
        <f>VLOOKUP($A183,'Seg Diario'!$B$12:$HJ$76,172,FALSE)</f>
        <v>1</v>
      </c>
      <c r="P183" s="11"/>
      <c r="Q183" s="69"/>
      <c r="R183" s="1802"/>
      <c r="S183" s="1803"/>
      <c r="T183" s="1803"/>
      <c r="U183" s="1804"/>
      <c r="V183" s="1786"/>
      <c r="W183" s="1787"/>
      <c r="X183" s="1787"/>
      <c r="Y183" s="1787"/>
      <c r="Z183" s="1788"/>
      <c r="AA183" s="1768"/>
      <c r="AB183" s="1756"/>
      <c r="AC183" s="1747"/>
      <c r="AN183" s="78"/>
      <c r="AO183" s="78"/>
      <c r="AP183" s="78"/>
      <c r="AQ183" s="78"/>
      <c r="AU183" s="2"/>
      <c r="AV183" s="2"/>
      <c r="AW183" s="2"/>
      <c r="AX183" s="2"/>
      <c r="AY183" s="2"/>
      <c r="AZ183" s="2"/>
      <c r="BA183" s="2"/>
      <c r="BB183" s="2"/>
      <c r="BC183" s="2"/>
      <c r="BD183" s="2"/>
      <c r="BE183" s="2"/>
      <c r="BF183" s="2"/>
    </row>
    <row r="184" spans="1:58" s="1" customFormat="1" ht="20.7" hidden="1" customHeight="1">
      <c r="A184" s="112" t="s">
        <v>158</v>
      </c>
      <c r="B184" s="1890"/>
      <c r="C184" s="1896"/>
      <c r="D184" s="1911"/>
      <c r="E184" s="1814"/>
      <c r="F184" s="1814"/>
      <c r="G184" s="76" t="s">
        <v>60</v>
      </c>
      <c r="H184" s="10">
        <f>VLOOKUP($A182,'Seg Diario'!$B$12:$HJ$76,70,FALSE)</f>
        <v>1</v>
      </c>
      <c r="I184" s="11">
        <f>VLOOKUP($A184,'Seg Diario'!$B$12:$HJ$76,85,FALSE)</f>
        <v>1</v>
      </c>
      <c r="J184" s="11">
        <f>VLOOKUP($A184,'Seg Diario'!$B$12:$HJ$76,100,FALSE)</f>
        <v>1</v>
      </c>
      <c r="K184" s="11">
        <f>VLOOKUP($A184,'Seg Diario'!$B$12:$HJ$76,115,FALSE)</f>
        <v>1</v>
      </c>
      <c r="L184" s="11">
        <f>VLOOKUP($A184,'Seg Diario'!$B$12:$HJ$76,130,FALSE)</f>
        <v>1</v>
      </c>
      <c r="M184" s="11">
        <f>VLOOKUP($A184,'Seg Diario'!$B$12:$HJ$76,145,FALSE)</f>
        <v>1</v>
      </c>
      <c r="N184" s="11">
        <f>VLOOKUP($A184,'Seg Diario'!$B$12:$HJ$76,190,FALSE)</f>
        <v>1</v>
      </c>
      <c r="O184" s="11">
        <f>VLOOKUP($A184,'Seg Diario'!$B$12:$HJ$76,175,FALSE)</f>
        <v>1</v>
      </c>
      <c r="P184" s="11"/>
      <c r="Q184" s="69"/>
      <c r="R184" s="1802"/>
      <c r="S184" s="1803"/>
      <c r="T184" s="1803"/>
      <c r="U184" s="1804"/>
      <c r="V184" s="1786"/>
      <c r="W184" s="1787"/>
      <c r="X184" s="1787"/>
      <c r="Y184" s="1787"/>
      <c r="Z184" s="1788"/>
      <c r="AA184" s="1768"/>
      <c r="AB184" s="1756"/>
      <c r="AC184" s="1747"/>
      <c r="AN184" s="78"/>
      <c r="AO184" s="78"/>
      <c r="AP184" s="78"/>
      <c r="AQ184" s="78"/>
      <c r="AU184" s="2"/>
      <c r="AV184" s="2"/>
      <c r="AW184" s="2"/>
      <c r="AX184" s="2"/>
      <c r="AY184" s="2"/>
      <c r="AZ184" s="2"/>
      <c r="BA184" s="2"/>
      <c r="BB184" s="2"/>
      <c r="BC184" s="2"/>
      <c r="BD184" s="2"/>
      <c r="BE184" s="2"/>
      <c r="BF184" s="2"/>
    </row>
    <row r="185" spans="1:58" s="1" customFormat="1" ht="20.7" hidden="1" customHeight="1" thickBot="1">
      <c r="A185" s="112" t="s">
        <v>158</v>
      </c>
      <c r="B185" s="1891"/>
      <c r="C185" s="1897"/>
      <c r="D185" s="1912"/>
      <c r="E185" s="1815"/>
      <c r="F185" s="1815"/>
      <c r="G185" s="77" t="s">
        <v>61</v>
      </c>
      <c r="H185" s="13">
        <f>VLOOKUP($A182,'Seg Diario'!$B$12:$HJ$76,73,FALSE)</f>
        <v>1</v>
      </c>
      <c r="I185" s="79">
        <f>VLOOKUP($A185,'Seg Diario'!$B$12:$HJ$76,88,FALSE)</f>
        <v>1</v>
      </c>
      <c r="J185" s="79">
        <f>VLOOKUP($A185,'Seg Diario'!$B$12:$HJ$76,103,FALSE)</f>
        <v>1</v>
      </c>
      <c r="K185" s="79">
        <f>VLOOKUP($A185,'Seg Diario'!$B$12:$HJ$76,118,FALSE)</f>
        <v>1</v>
      </c>
      <c r="L185" s="79">
        <f>VLOOKUP($A185,'Seg Diario'!$B$12:$HJ$76,133,FALSE)</f>
        <v>1</v>
      </c>
      <c r="M185" s="79">
        <f>VLOOKUP($A185,'Seg Diario'!$B$12:$HJ$76,148,FALSE)</f>
        <v>1</v>
      </c>
      <c r="N185" s="79">
        <f>VLOOKUP($A185,'Seg Diario'!$B$12:$HJ$76,193,FALSE)</f>
        <v>1</v>
      </c>
      <c r="O185" s="79">
        <f>VLOOKUP($A185,'Seg Diario'!$B$12:$HJ$76,178,FALSE)</f>
        <v>1</v>
      </c>
      <c r="P185" s="79"/>
      <c r="Q185" s="70"/>
      <c r="R185" s="1805"/>
      <c r="S185" s="1806"/>
      <c r="T185" s="1806"/>
      <c r="U185" s="1807"/>
      <c r="V185" s="1789"/>
      <c r="W185" s="1790"/>
      <c r="X185" s="1790"/>
      <c r="Y185" s="1790"/>
      <c r="Z185" s="1791"/>
      <c r="AA185" s="1769"/>
      <c r="AB185" s="1757"/>
      <c r="AC185" s="1748"/>
      <c r="AN185" s="78"/>
      <c r="AO185" s="78"/>
      <c r="AP185" s="78"/>
      <c r="AQ185" s="78"/>
      <c r="AU185" s="2"/>
      <c r="AV185" s="2"/>
      <c r="AW185" s="2"/>
      <c r="AX185" s="2"/>
      <c r="AY185" s="2"/>
      <c r="AZ185" s="2"/>
      <c r="BA185" s="2"/>
      <c r="BB185" s="2"/>
      <c r="BC185" s="2"/>
      <c r="BD185" s="2"/>
      <c r="BE185" s="2"/>
      <c r="BF185" s="2"/>
    </row>
    <row r="186" spans="1:58" s="1" customFormat="1" ht="20.7" hidden="1" customHeight="1">
      <c r="A186" s="112" t="s">
        <v>161</v>
      </c>
      <c r="B186" s="1889" t="s">
        <v>162</v>
      </c>
      <c r="C186" s="1895" t="s">
        <v>108</v>
      </c>
      <c r="D186" s="1910" t="s">
        <v>56</v>
      </c>
      <c r="E186" s="1813">
        <f>'Seg Diario'!BF48</f>
        <v>1</v>
      </c>
      <c r="F186" s="1813">
        <f>'Seg Diario'!PD48</f>
        <v>0</v>
      </c>
      <c r="G186" s="75" t="s">
        <v>57</v>
      </c>
      <c r="H186" s="370">
        <f>VLOOKUP($A186,'Seg Diario'!$B$12:$HJ$76,64,FALSE)</f>
        <v>1</v>
      </c>
      <c r="I186" s="370">
        <f>VLOOKUP($A186,'Seg Diario'!$B$12:$HJ$76,79,FALSE)</f>
        <v>1</v>
      </c>
      <c r="J186" s="370">
        <f>VLOOKUP($A186,'Seg Diario'!$B$12:$HJ$76,94,FALSE)</f>
        <v>1</v>
      </c>
      <c r="K186" s="370">
        <f>VLOOKUP($A186,'Seg Diario'!$B$12:$HJ$76,109,FALSE)</f>
        <v>1</v>
      </c>
      <c r="L186" s="370">
        <f>VLOOKUP($A186,'Seg Diario'!$B$12:$HJ$76,124,FALSE)</f>
        <v>1</v>
      </c>
      <c r="M186" s="370">
        <f>VLOOKUP($A186,'Seg Diario'!$B$12:$HJ$76,139,FALSE)</f>
        <v>1</v>
      </c>
      <c r="N186" s="370">
        <f>VLOOKUP($A186,'Seg Diario'!$B$12:$HJ$76,184,FALSE)</f>
        <v>1</v>
      </c>
      <c r="O186" s="370">
        <f>VLOOKUP($A186,'Seg Diario'!$B$12:$HJ$76,169,FALSE)</f>
        <v>1</v>
      </c>
      <c r="P186" s="370">
        <f>VLOOKUP($A186,'Seg Diario'!$B$12:$HJ$76,204,FALSE)</f>
        <v>1</v>
      </c>
      <c r="Q186" s="68"/>
      <c r="R186" s="1799"/>
      <c r="S186" s="1800"/>
      <c r="T186" s="1800"/>
      <c r="U186" s="1801"/>
      <c r="V186" s="1713"/>
      <c r="W186" s="1714"/>
      <c r="X186" s="1714"/>
      <c r="Y186" s="1714"/>
      <c r="Z186" s="1785"/>
      <c r="AA186" s="1767"/>
      <c r="AB186" s="1755"/>
      <c r="AC186" s="1746"/>
      <c r="AN186" s="261"/>
      <c r="AO186" s="261"/>
      <c r="AP186" s="261"/>
      <c r="AQ186" s="261"/>
      <c r="AU186" s="2"/>
      <c r="AV186" s="2"/>
      <c r="AW186" s="2"/>
      <c r="AX186" s="2"/>
      <c r="AY186" s="2"/>
      <c r="AZ186" s="2"/>
      <c r="BA186" s="2"/>
      <c r="BB186" s="2"/>
      <c r="BC186" s="2"/>
      <c r="BD186" s="2"/>
      <c r="BE186" s="2"/>
      <c r="BF186" s="2"/>
    </row>
    <row r="187" spans="1:58" s="1" customFormat="1" ht="20.399999999999999" hidden="1" customHeight="1">
      <c r="A187" s="112" t="s">
        <v>161</v>
      </c>
      <c r="B187" s="1890"/>
      <c r="C187" s="1896"/>
      <c r="D187" s="1911"/>
      <c r="E187" s="1814"/>
      <c r="F187" s="1814"/>
      <c r="G187" s="76" t="s">
        <v>59</v>
      </c>
      <c r="H187" s="10">
        <f>VLOOKUP($A186,'Seg Diario'!$B$12:$HJ$76,67,FALSE)</f>
        <v>1</v>
      </c>
      <c r="I187" s="11">
        <f>VLOOKUP($A187,'Seg Diario'!$B$12:$HJ$76,82,FALSE)</f>
        <v>1</v>
      </c>
      <c r="J187" s="11">
        <f>VLOOKUP($A187,'Seg Diario'!$B$12:$HJ$76,97,FALSE)</f>
        <v>1</v>
      </c>
      <c r="K187" s="11">
        <f>VLOOKUP($A187,'Seg Diario'!$B$12:$HJ$76,112,FALSE)</f>
        <v>1</v>
      </c>
      <c r="L187" s="11">
        <f>VLOOKUP($A187,'Seg Diario'!$B$12:$HJ$76,127,FALSE)</f>
        <v>1</v>
      </c>
      <c r="M187" s="11">
        <f>VLOOKUP($A187,'Seg Diario'!$B$12:$HJ$76,142,FALSE)</f>
        <v>1</v>
      </c>
      <c r="N187" s="11">
        <f>VLOOKUP($A187,'Seg Diario'!$B$12:$HJ$76,187,FALSE)</f>
        <v>1</v>
      </c>
      <c r="O187" s="11">
        <f>VLOOKUP($A187,'Seg Diario'!$B$12:$HJ$76,172,FALSE)</f>
        <v>1</v>
      </c>
      <c r="P187" s="11">
        <f>VLOOKUP($A187,'Seg Diario'!$B$12:$HJ$76,207,FALSE)</f>
        <v>1</v>
      </c>
      <c r="Q187" s="69"/>
      <c r="R187" s="1802"/>
      <c r="S187" s="1803"/>
      <c r="T187" s="1803"/>
      <c r="U187" s="1804"/>
      <c r="V187" s="1786"/>
      <c r="W187" s="1787"/>
      <c r="X187" s="1787"/>
      <c r="Y187" s="1787"/>
      <c r="Z187" s="1788"/>
      <c r="AA187" s="1768"/>
      <c r="AB187" s="1756"/>
      <c r="AC187" s="1747"/>
      <c r="AN187" s="78"/>
      <c r="AO187" s="78"/>
      <c r="AP187" s="78"/>
      <c r="AQ187" s="78"/>
      <c r="AU187" s="2"/>
      <c r="AV187" s="2"/>
      <c r="AW187" s="2"/>
      <c r="AX187" s="2"/>
      <c r="AY187" s="2"/>
      <c r="AZ187" s="2"/>
      <c r="BA187" s="2"/>
      <c r="BB187" s="2"/>
      <c r="BC187" s="2"/>
      <c r="BD187" s="2"/>
      <c r="BE187" s="2"/>
      <c r="BF187" s="2"/>
    </row>
    <row r="188" spans="1:58" s="1" customFormat="1" ht="20.7" hidden="1" customHeight="1">
      <c r="A188" s="112" t="s">
        <v>161</v>
      </c>
      <c r="B188" s="1890"/>
      <c r="C188" s="1896"/>
      <c r="D188" s="1911"/>
      <c r="E188" s="1814"/>
      <c r="F188" s="1814"/>
      <c r="G188" s="76" t="s">
        <v>60</v>
      </c>
      <c r="H188" s="10">
        <f>VLOOKUP($A186,'Seg Diario'!$B$12:$HJ$76,70,FALSE)</f>
        <v>1</v>
      </c>
      <c r="I188" s="11">
        <f>VLOOKUP($A188,'Seg Diario'!$B$12:$HJ$76,85,FALSE)</f>
        <v>1</v>
      </c>
      <c r="J188" s="11">
        <f>VLOOKUP($A188,'Seg Diario'!$B$12:$HJ$76,100,FALSE)</f>
        <v>1</v>
      </c>
      <c r="K188" s="11">
        <f>VLOOKUP($A188,'Seg Diario'!$B$12:$HJ$76,115,FALSE)</f>
        <v>1</v>
      </c>
      <c r="L188" s="11">
        <f>VLOOKUP($A188,'Seg Diario'!$B$12:$HJ$76,130,FALSE)</f>
        <v>1</v>
      </c>
      <c r="M188" s="11">
        <f>VLOOKUP($A188,'Seg Diario'!$B$12:$HJ$76,145,FALSE)</f>
        <v>1</v>
      </c>
      <c r="N188" s="11">
        <f>VLOOKUP($A188,'Seg Diario'!$B$12:$HJ$76,190,FALSE)</f>
        <v>1</v>
      </c>
      <c r="O188" s="11">
        <f>VLOOKUP($A188,'Seg Diario'!$B$12:$HJ$76,175,FALSE)</f>
        <v>1</v>
      </c>
      <c r="P188" s="11">
        <f>VLOOKUP($A188,'Seg Diario'!$B$12:$HJ$76,210,FALSE)</f>
        <v>1</v>
      </c>
      <c r="Q188" s="69"/>
      <c r="R188" s="1802"/>
      <c r="S188" s="1803"/>
      <c r="T188" s="1803"/>
      <c r="U188" s="1804"/>
      <c r="V188" s="1786"/>
      <c r="W188" s="1787"/>
      <c r="X188" s="1787"/>
      <c r="Y188" s="1787"/>
      <c r="Z188" s="1788"/>
      <c r="AA188" s="1768"/>
      <c r="AB188" s="1756"/>
      <c r="AC188" s="1747"/>
      <c r="AN188" s="78"/>
      <c r="AO188" s="78"/>
      <c r="AP188" s="78"/>
      <c r="AQ188" s="78"/>
      <c r="AU188" s="2"/>
      <c r="AV188" s="2"/>
      <c r="AW188" s="2"/>
      <c r="AX188" s="2"/>
      <c r="AY188" s="2"/>
      <c r="AZ188" s="2"/>
      <c r="BA188" s="2"/>
      <c r="BB188" s="2"/>
      <c r="BC188" s="2"/>
      <c r="BD188" s="2"/>
      <c r="BE188" s="2"/>
      <c r="BF188" s="2"/>
    </row>
    <row r="189" spans="1:58" s="1" customFormat="1" ht="20.7" hidden="1" customHeight="1" thickBot="1">
      <c r="A189" s="112" t="s">
        <v>161</v>
      </c>
      <c r="B189" s="1891"/>
      <c r="C189" s="1897"/>
      <c r="D189" s="1912"/>
      <c r="E189" s="1815"/>
      <c r="F189" s="1815"/>
      <c r="G189" s="77" t="s">
        <v>61</v>
      </c>
      <c r="H189" s="13">
        <f>VLOOKUP($A186,'Seg Diario'!$B$12:$HJ$76,73,FALSE)</f>
        <v>1</v>
      </c>
      <c r="I189" s="79">
        <f>VLOOKUP($A189,'Seg Diario'!$B$12:$HJ$76,88,FALSE)</f>
        <v>1</v>
      </c>
      <c r="J189" s="79">
        <f>VLOOKUP($A189,'Seg Diario'!$B$12:$HJ$76,103,FALSE)</f>
        <v>1</v>
      </c>
      <c r="K189" s="79">
        <f>VLOOKUP($A189,'Seg Diario'!$B$12:$HJ$76,118,FALSE)</f>
        <v>1</v>
      </c>
      <c r="L189" s="79">
        <f>VLOOKUP($A189,'Seg Diario'!$B$12:$HJ$76,133,FALSE)</f>
        <v>1</v>
      </c>
      <c r="M189" s="79">
        <f>VLOOKUP($A189,'Seg Diario'!$B$12:$HJ$76,148,FALSE)</f>
        <v>1</v>
      </c>
      <c r="N189" s="79">
        <f>VLOOKUP($A189,'Seg Diario'!$B$12:$HJ$76,193,FALSE)</f>
        <v>1</v>
      </c>
      <c r="O189" s="79">
        <f>VLOOKUP($A189,'Seg Diario'!$B$12:$HJ$76,178,FALSE)</f>
        <v>1</v>
      </c>
      <c r="P189" s="79">
        <f>VLOOKUP($A189,'Seg Diario'!$B$12:$HJ$76,213,FALSE)</f>
        <v>1</v>
      </c>
      <c r="Q189" s="70"/>
      <c r="R189" s="1805"/>
      <c r="S189" s="1806"/>
      <c r="T189" s="1806"/>
      <c r="U189" s="1807"/>
      <c r="V189" s="1789"/>
      <c r="W189" s="1790"/>
      <c r="X189" s="1790"/>
      <c r="Y189" s="1790"/>
      <c r="Z189" s="1791"/>
      <c r="AA189" s="1769"/>
      <c r="AB189" s="1757"/>
      <c r="AC189" s="1748"/>
      <c r="AN189" s="78"/>
      <c r="AO189" s="78"/>
      <c r="AP189" s="78"/>
      <c r="AQ189" s="78"/>
      <c r="AU189" s="2"/>
      <c r="AV189" s="2"/>
      <c r="AW189" s="2"/>
      <c r="AX189" s="2"/>
      <c r="AY189" s="2"/>
      <c r="AZ189" s="2"/>
      <c r="BA189" s="2"/>
      <c r="BB189" s="2"/>
      <c r="BC189" s="2"/>
      <c r="BD189" s="2"/>
      <c r="BE189" s="2"/>
      <c r="BF189" s="2"/>
    </row>
    <row r="190" spans="1:58" s="1" customFormat="1" ht="20.7" hidden="1" customHeight="1">
      <c r="A190" s="112" t="s">
        <v>163</v>
      </c>
      <c r="B190" s="1898" t="s">
        <v>164</v>
      </c>
      <c r="C190" s="1896" t="s">
        <v>108</v>
      </c>
      <c r="D190" s="1910" t="s">
        <v>56</v>
      </c>
      <c r="E190" s="1813">
        <f>'Seg Diario'!BF49</f>
        <v>1</v>
      </c>
      <c r="F190" s="1813">
        <f>'Seg Diario'!PD49</f>
        <v>0</v>
      </c>
      <c r="G190" s="75" t="s">
        <v>57</v>
      </c>
      <c r="H190" s="370">
        <f>VLOOKUP($A190,'Seg Diario'!$B$12:$HJ$76,64,FALSE)</f>
        <v>1</v>
      </c>
      <c r="I190" s="370">
        <f>VLOOKUP($A190,'Seg Diario'!$B$12:$HJ$76,79,FALSE)</f>
        <v>1</v>
      </c>
      <c r="J190" s="370">
        <f>VLOOKUP($A190,'Seg Diario'!$B$12:$HJ$76,94,FALSE)</f>
        <v>1</v>
      </c>
      <c r="K190" s="370">
        <f>VLOOKUP($A190,'Seg Diario'!$B$12:$HJ$76,109,FALSE)</f>
        <v>1</v>
      </c>
      <c r="L190" s="370">
        <f>VLOOKUP($A190,'Seg Diario'!$B$12:$HJ$76,124,FALSE)</f>
        <v>1</v>
      </c>
      <c r="M190" s="370">
        <f>VLOOKUP($A190,'Seg Diario'!$B$12:$HJ$76,139,FALSE)</f>
        <v>1</v>
      </c>
      <c r="N190" s="370">
        <f>VLOOKUP($A190,'Seg Diario'!$B$12:$HJ$76,184,FALSE)</f>
        <v>1</v>
      </c>
      <c r="O190" s="370">
        <f>VLOOKUP($A190,'Seg Diario'!$B$12:$HJ$76,169,FALSE)</f>
        <v>1</v>
      </c>
      <c r="P190" s="370">
        <f>VLOOKUP($A190,'Seg Diario'!$B$12:$HJ$76,204,FALSE)</f>
        <v>1</v>
      </c>
      <c r="Q190" s="68"/>
      <c r="R190" s="1799"/>
      <c r="S190" s="1800"/>
      <c r="T190" s="1800"/>
      <c r="U190" s="1801"/>
      <c r="V190" s="1713"/>
      <c r="W190" s="1714"/>
      <c r="X190" s="1714"/>
      <c r="Y190" s="1715"/>
      <c r="Z190" s="1715"/>
      <c r="AA190" s="1767"/>
      <c r="AB190" s="1755"/>
      <c r="AC190" s="1746"/>
      <c r="AN190" s="261"/>
      <c r="AO190" s="261"/>
      <c r="AP190" s="261"/>
      <c r="AQ190" s="261"/>
      <c r="AU190" s="2"/>
      <c r="AV190" s="2"/>
      <c r="AW190" s="2"/>
      <c r="AX190" s="2"/>
      <c r="AY190" s="2"/>
      <c r="AZ190" s="2"/>
      <c r="BA190" s="2"/>
      <c r="BB190" s="2"/>
      <c r="BC190" s="2"/>
      <c r="BD190" s="2"/>
      <c r="BE190" s="2"/>
      <c r="BF190" s="2"/>
    </row>
    <row r="191" spans="1:58" s="1" customFormat="1" ht="20.7" hidden="1" customHeight="1">
      <c r="A191" s="112" t="s">
        <v>163</v>
      </c>
      <c r="B191" s="1899"/>
      <c r="C191" s="1896"/>
      <c r="D191" s="1911"/>
      <c r="E191" s="1814"/>
      <c r="F191" s="1814"/>
      <c r="G191" s="76" t="s">
        <v>59</v>
      </c>
      <c r="H191" s="10">
        <f>VLOOKUP($A190,'Seg Diario'!$B$12:$HJ$76,67,FALSE)</f>
        <v>1</v>
      </c>
      <c r="I191" s="11">
        <f>VLOOKUP($A191,'Seg Diario'!$B$12:$HJ$76,82,FALSE)</f>
        <v>1</v>
      </c>
      <c r="J191" s="11">
        <f>VLOOKUP($A191,'Seg Diario'!$B$12:$HJ$76,97,FALSE)</f>
        <v>1</v>
      </c>
      <c r="K191" s="11">
        <f>VLOOKUP($A191,'Seg Diario'!$B$12:$HJ$76,112,FALSE)</f>
        <v>1</v>
      </c>
      <c r="L191" s="11">
        <f>VLOOKUP($A191,'Seg Diario'!$B$12:$HJ$76,127,FALSE)</f>
        <v>1</v>
      </c>
      <c r="M191" s="11">
        <f>VLOOKUP($A191,'Seg Diario'!$B$12:$HJ$76,142,FALSE)</f>
        <v>1</v>
      </c>
      <c r="N191" s="11">
        <f>VLOOKUP($A191,'Seg Diario'!$B$12:$HJ$76,187,FALSE)</f>
        <v>1</v>
      </c>
      <c r="O191" s="11">
        <f>VLOOKUP($A191,'Seg Diario'!$B$12:$HJ$76,172,FALSE)</f>
        <v>1</v>
      </c>
      <c r="P191" s="11">
        <f>VLOOKUP($A191,'Seg Diario'!$B$12:$HJ$76,207,FALSE)</f>
        <v>1</v>
      </c>
      <c r="Q191" s="69"/>
      <c r="R191" s="1802"/>
      <c r="S191" s="1803"/>
      <c r="T191" s="1803"/>
      <c r="U191" s="1804"/>
      <c r="V191" s="1716"/>
      <c r="W191" s="1717"/>
      <c r="X191" s="1717"/>
      <c r="Y191" s="1717"/>
      <c r="Z191" s="1717"/>
      <c r="AA191" s="1768"/>
      <c r="AB191" s="1756"/>
      <c r="AC191" s="1747"/>
      <c r="AN191" s="78"/>
      <c r="AO191" s="78"/>
      <c r="AP191" s="78"/>
      <c r="AQ191" s="78"/>
      <c r="AU191" s="2"/>
      <c r="AV191" s="2"/>
      <c r="AW191" s="2"/>
      <c r="AX191" s="2"/>
      <c r="AY191" s="2"/>
      <c r="AZ191" s="2"/>
      <c r="BA191" s="2"/>
      <c r="BB191" s="2"/>
      <c r="BC191" s="2"/>
      <c r="BD191" s="2"/>
      <c r="BE191" s="2"/>
      <c r="BF191" s="2"/>
    </row>
    <row r="192" spans="1:58" s="1" customFormat="1" ht="20.7" hidden="1" customHeight="1">
      <c r="A192" s="112" t="s">
        <v>163</v>
      </c>
      <c r="B192" s="1899"/>
      <c r="C192" s="1896"/>
      <c r="D192" s="1911"/>
      <c r="E192" s="1814"/>
      <c r="F192" s="1814"/>
      <c r="G192" s="76" t="s">
        <v>60</v>
      </c>
      <c r="H192" s="10">
        <f>VLOOKUP($A190,'Seg Diario'!$B$12:$HJ$76,70,FALSE)</f>
        <v>1</v>
      </c>
      <c r="I192" s="11">
        <f>VLOOKUP($A192,'Seg Diario'!$B$12:$HJ$76,85,FALSE)</f>
        <v>1</v>
      </c>
      <c r="J192" s="11">
        <f>VLOOKUP($A192,'Seg Diario'!$B$12:$HJ$76,100,FALSE)</f>
        <v>1</v>
      </c>
      <c r="K192" s="11">
        <f>VLOOKUP($A192,'Seg Diario'!$B$12:$HJ$76,115,FALSE)</f>
        <v>1</v>
      </c>
      <c r="L192" s="11">
        <f>VLOOKUP($A192,'Seg Diario'!$B$12:$HJ$76,130,FALSE)</f>
        <v>1</v>
      </c>
      <c r="M192" s="11">
        <f>VLOOKUP($A192,'Seg Diario'!$B$12:$HJ$76,145,FALSE)</f>
        <v>1</v>
      </c>
      <c r="N192" s="11">
        <f>VLOOKUP($A192,'Seg Diario'!$B$12:$HJ$76,190,FALSE)</f>
        <v>1</v>
      </c>
      <c r="O192" s="11">
        <f>VLOOKUP($A192,'Seg Diario'!$B$12:$HJ$76,175,FALSE)</f>
        <v>1</v>
      </c>
      <c r="P192" s="11">
        <f>VLOOKUP($A192,'Seg Diario'!$B$12:$HJ$76,210,FALSE)</f>
        <v>1</v>
      </c>
      <c r="Q192" s="69"/>
      <c r="R192" s="1802"/>
      <c r="S192" s="1803"/>
      <c r="T192" s="1803"/>
      <c r="U192" s="1804"/>
      <c r="V192" s="1716"/>
      <c r="W192" s="1717"/>
      <c r="X192" s="1717"/>
      <c r="Y192" s="1717"/>
      <c r="Z192" s="1717"/>
      <c r="AA192" s="1768"/>
      <c r="AB192" s="1756"/>
      <c r="AC192" s="1747"/>
      <c r="AN192" s="78"/>
      <c r="AO192" s="78"/>
      <c r="AP192" s="78"/>
      <c r="AQ192" s="78"/>
      <c r="AU192" s="2"/>
      <c r="AV192" s="2"/>
      <c r="AW192" s="2"/>
      <c r="AX192" s="2"/>
      <c r="AY192" s="2"/>
      <c r="AZ192" s="2"/>
      <c r="BA192" s="2"/>
      <c r="BB192" s="2"/>
      <c r="BC192" s="2"/>
      <c r="BD192" s="2"/>
      <c r="BE192" s="2"/>
      <c r="BF192" s="2"/>
    </row>
    <row r="193" spans="1:58" s="1" customFormat="1" ht="20.7" hidden="1" customHeight="1" thickBot="1">
      <c r="A193" s="112" t="s">
        <v>163</v>
      </c>
      <c r="B193" s="1900"/>
      <c r="C193" s="1897"/>
      <c r="D193" s="1912"/>
      <c r="E193" s="1815"/>
      <c r="F193" s="1815"/>
      <c r="G193" s="77" t="s">
        <v>61</v>
      </c>
      <c r="H193" s="13">
        <f>VLOOKUP($A190,'Seg Diario'!$B$12:$HJ$76,73,FALSE)</f>
        <v>1</v>
      </c>
      <c r="I193" s="79">
        <f>VLOOKUP($A193,'Seg Diario'!$B$12:$HJ$76,88,FALSE)</f>
        <v>1</v>
      </c>
      <c r="J193" s="79">
        <f>VLOOKUP($A193,'Seg Diario'!$B$12:$HJ$76,103,FALSE)</f>
        <v>1</v>
      </c>
      <c r="K193" s="79">
        <f>VLOOKUP($A193,'Seg Diario'!$B$12:$HJ$76,118,FALSE)</f>
        <v>1</v>
      </c>
      <c r="L193" s="79">
        <f>VLOOKUP($A193,'Seg Diario'!$B$12:$HJ$76,133,FALSE)</f>
        <v>1</v>
      </c>
      <c r="M193" s="79">
        <f>VLOOKUP($A193,'Seg Diario'!$B$12:$HJ$76,148,FALSE)</f>
        <v>1</v>
      </c>
      <c r="N193" s="79">
        <f>VLOOKUP($A193,'Seg Diario'!$B$12:$HJ$76,193,FALSE)</f>
        <v>1</v>
      </c>
      <c r="O193" s="79">
        <f>VLOOKUP($A193,'Seg Diario'!$B$12:$HJ$76,178,FALSE)</f>
        <v>1</v>
      </c>
      <c r="P193" s="79">
        <f>VLOOKUP($A193,'Seg Diario'!$B$12:$HJ$76,213,FALSE)</f>
        <v>1</v>
      </c>
      <c r="Q193" s="70"/>
      <c r="R193" s="1805"/>
      <c r="S193" s="1806"/>
      <c r="T193" s="1806"/>
      <c r="U193" s="1807"/>
      <c r="V193" s="1718"/>
      <c r="W193" s="1719"/>
      <c r="X193" s="1719"/>
      <c r="Y193" s="1719"/>
      <c r="Z193" s="1719"/>
      <c r="AA193" s="1769"/>
      <c r="AB193" s="1757"/>
      <c r="AC193" s="1748"/>
      <c r="AN193" s="78"/>
      <c r="AO193" s="78"/>
      <c r="AP193" s="78"/>
      <c r="AQ193" s="78"/>
      <c r="AU193" s="2"/>
      <c r="AV193" s="2"/>
      <c r="AW193" s="2"/>
      <c r="AX193" s="2"/>
      <c r="AY193" s="2"/>
      <c r="AZ193" s="2"/>
      <c r="BA193" s="2"/>
      <c r="BB193" s="2"/>
      <c r="BC193" s="2"/>
      <c r="BD193" s="2"/>
      <c r="BE193" s="2"/>
      <c r="BF193" s="2"/>
    </row>
    <row r="194" spans="1:58" s="1" customFormat="1" ht="20.7" hidden="1" customHeight="1">
      <c r="A194" s="112" t="s">
        <v>165</v>
      </c>
      <c r="B194" s="1898" t="s">
        <v>166</v>
      </c>
      <c r="C194" s="1895" t="s">
        <v>167</v>
      </c>
      <c r="D194" s="1910" t="s">
        <v>56</v>
      </c>
      <c r="E194" s="1813">
        <f>'Seg Diario'!BF50</f>
        <v>1</v>
      </c>
      <c r="F194" s="1813">
        <f>'Seg Diario'!PD50</f>
        <v>0</v>
      </c>
      <c r="G194" s="75" t="s">
        <v>57</v>
      </c>
      <c r="H194" s="370">
        <f>VLOOKUP($A194,'Seg Diario'!$B$12:$HJ$76,64,FALSE)</f>
        <v>1</v>
      </c>
      <c r="I194" s="370">
        <f>VLOOKUP($A194,'Seg Diario'!$B$12:$HJ$76,79,FALSE)</f>
        <v>1</v>
      </c>
      <c r="J194" s="370">
        <f>VLOOKUP($A194,'Seg Diario'!$B$12:$HJ$76,94,FALSE)</f>
        <v>1</v>
      </c>
      <c r="K194" s="370">
        <f>VLOOKUP($A194,'Seg Diario'!$B$12:$HJ$76,109,FALSE)</f>
        <v>1</v>
      </c>
      <c r="L194" s="370">
        <f>VLOOKUP($A194,'Seg Diario'!$B$12:$HJ$76,124,FALSE)</f>
        <v>1</v>
      </c>
      <c r="M194" s="370">
        <f>VLOOKUP($A194,'Seg Diario'!$B$12:$HJ$76,139,FALSE)</f>
        <v>1</v>
      </c>
      <c r="N194" s="370">
        <f>VLOOKUP($A194,'Seg Diario'!$B$12:$HJ$76,184,FALSE)</f>
        <v>1</v>
      </c>
      <c r="O194" s="370">
        <f>VLOOKUP($A194,'Seg Diario'!$B$12:$HJ$76,169,FALSE)</f>
        <v>1</v>
      </c>
      <c r="P194" s="370">
        <f>VLOOKUP($A194,'Seg Diario'!$B$12:$HJ$76,204,FALSE)</f>
        <v>1</v>
      </c>
      <c r="Q194" s="68"/>
      <c r="R194" s="1799"/>
      <c r="S194" s="1800"/>
      <c r="T194" s="1800"/>
      <c r="U194" s="1801"/>
      <c r="V194" s="1713"/>
      <c r="W194" s="1714"/>
      <c r="X194" s="1714"/>
      <c r="Y194" s="1714"/>
      <c r="Z194" s="1785"/>
      <c r="AA194" s="1770"/>
      <c r="AB194" s="1755"/>
      <c r="AC194" s="1746"/>
      <c r="AN194" s="261"/>
      <c r="AO194" s="261"/>
      <c r="AP194" s="261"/>
      <c r="AQ194" s="261"/>
      <c r="AU194" s="2"/>
      <c r="AV194" s="2"/>
      <c r="AW194" s="2"/>
      <c r="AX194" s="2"/>
      <c r="AY194" s="2"/>
      <c r="AZ194" s="2"/>
      <c r="BA194" s="2"/>
      <c r="BB194" s="2"/>
      <c r="BC194" s="2"/>
      <c r="BD194" s="2"/>
      <c r="BE194" s="2"/>
      <c r="BF194" s="2"/>
    </row>
    <row r="195" spans="1:58" s="1" customFormat="1" ht="20.7" hidden="1" customHeight="1">
      <c r="A195" s="112" t="s">
        <v>165</v>
      </c>
      <c r="B195" s="1899"/>
      <c r="C195" s="1896"/>
      <c r="D195" s="1911"/>
      <c r="E195" s="1814"/>
      <c r="F195" s="1814"/>
      <c r="G195" s="76" t="s">
        <v>59</v>
      </c>
      <c r="H195" s="10">
        <f>VLOOKUP($A194,'Seg Diario'!$B$12:$HJ$76,67,FALSE)</f>
        <v>1</v>
      </c>
      <c r="I195" s="11">
        <f>VLOOKUP($A195,'Seg Diario'!$B$12:$HJ$76,82,FALSE)</f>
        <v>1</v>
      </c>
      <c r="J195" s="11">
        <f>VLOOKUP($A195,'Seg Diario'!$B$12:$HJ$76,97,FALSE)</f>
        <v>1</v>
      </c>
      <c r="K195" s="11">
        <f>VLOOKUP($A195,'Seg Diario'!$B$12:$HJ$76,112,FALSE)</f>
        <v>1</v>
      </c>
      <c r="L195" s="11">
        <f>VLOOKUP($A195,'Seg Diario'!$B$12:$HJ$76,127,FALSE)</f>
        <v>1</v>
      </c>
      <c r="M195" s="11">
        <f>VLOOKUP($A195,'Seg Diario'!$B$12:$HJ$76,142,FALSE)</f>
        <v>1</v>
      </c>
      <c r="N195" s="11">
        <f>VLOOKUP($A195,'Seg Diario'!$B$12:$HJ$76,187,FALSE)</f>
        <v>1</v>
      </c>
      <c r="O195" s="11">
        <f>VLOOKUP($A195,'Seg Diario'!$B$12:$HJ$76,172,FALSE)</f>
        <v>1</v>
      </c>
      <c r="P195" s="11">
        <f>VLOOKUP($A195,'Seg Diario'!$B$12:$HJ$76,207,FALSE)</f>
        <v>1</v>
      </c>
      <c r="Q195" s="69"/>
      <c r="R195" s="1802"/>
      <c r="S195" s="1803"/>
      <c r="T195" s="1803"/>
      <c r="U195" s="1804"/>
      <c r="V195" s="1786"/>
      <c r="W195" s="1787"/>
      <c r="X195" s="1787"/>
      <c r="Y195" s="1787"/>
      <c r="Z195" s="1788"/>
      <c r="AA195" s="1771"/>
      <c r="AB195" s="1756"/>
      <c r="AC195" s="1747"/>
      <c r="AN195" s="78"/>
      <c r="AO195" s="78"/>
      <c r="AP195" s="78"/>
      <c r="AQ195" s="78"/>
      <c r="AU195" s="2"/>
      <c r="AV195" s="2"/>
      <c r="AW195" s="2"/>
      <c r="AX195" s="2"/>
      <c r="AY195" s="2"/>
      <c r="AZ195" s="2"/>
      <c r="BA195" s="2"/>
      <c r="BB195" s="2"/>
      <c r="BC195" s="2"/>
      <c r="BD195" s="2"/>
      <c r="BE195" s="2"/>
      <c r="BF195" s="2"/>
    </row>
    <row r="196" spans="1:58" s="1" customFormat="1" ht="20.7" hidden="1" customHeight="1">
      <c r="A196" s="112" t="s">
        <v>165</v>
      </c>
      <c r="B196" s="1899"/>
      <c r="C196" s="1896"/>
      <c r="D196" s="1911"/>
      <c r="E196" s="1814"/>
      <c r="F196" s="1814"/>
      <c r="G196" s="76" t="s">
        <v>60</v>
      </c>
      <c r="H196" s="10">
        <f>VLOOKUP($A194,'Seg Diario'!$B$12:$HJ$76,70,FALSE)</f>
        <v>1</v>
      </c>
      <c r="I196" s="11">
        <f>VLOOKUP($A196,'Seg Diario'!$B$12:$HJ$76,85,FALSE)</f>
        <v>1</v>
      </c>
      <c r="J196" s="11">
        <f>VLOOKUP($A196,'Seg Diario'!$B$12:$HJ$76,100,FALSE)</f>
        <v>1</v>
      </c>
      <c r="K196" s="11">
        <f>VLOOKUP($A196,'Seg Diario'!$B$12:$HJ$76,115,FALSE)</f>
        <v>1</v>
      </c>
      <c r="L196" s="11">
        <f>VLOOKUP($A196,'Seg Diario'!$B$12:$HJ$76,130,FALSE)</f>
        <v>1</v>
      </c>
      <c r="M196" s="11">
        <f>VLOOKUP($A196,'Seg Diario'!$B$12:$HJ$76,145,FALSE)</f>
        <v>1</v>
      </c>
      <c r="N196" s="11">
        <f>VLOOKUP($A196,'Seg Diario'!$B$12:$HJ$76,190,FALSE)</f>
        <v>1</v>
      </c>
      <c r="O196" s="11">
        <f>VLOOKUP($A196,'Seg Diario'!$B$12:$HJ$76,175,FALSE)</f>
        <v>1</v>
      </c>
      <c r="P196" s="11">
        <f>VLOOKUP($A196,'Seg Diario'!$B$12:$HJ$76,210,FALSE)</f>
        <v>1</v>
      </c>
      <c r="Q196" s="69"/>
      <c r="R196" s="1802"/>
      <c r="S196" s="1803"/>
      <c r="T196" s="1803"/>
      <c r="U196" s="1804"/>
      <c r="V196" s="1786"/>
      <c r="W196" s="1787"/>
      <c r="X196" s="1787"/>
      <c r="Y196" s="1787"/>
      <c r="Z196" s="1788"/>
      <c r="AA196" s="1771"/>
      <c r="AB196" s="1756"/>
      <c r="AC196" s="1747"/>
      <c r="AN196" s="78"/>
      <c r="AO196" s="78"/>
      <c r="AP196" s="78"/>
      <c r="AQ196" s="78"/>
      <c r="AU196" s="2"/>
      <c r="AV196" s="2"/>
      <c r="AW196" s="2"/>
      <c r="AX196" s="2"/>
      <c r="AY196" s="2"/>
      <c r="AZ196" s="2"/>
      <c r="BA196" s="2"/>
      <c r="BB196" s="2"/>
      <c r="BC196" s="2"/>
      <c r="BD196" s="2"/>
      <c r="BE196" s="2"/>
      <c r="BF196" s="2"/>
    </row>
    <row r="197" spans="1:58" s="1" customFormat="1" ht="20.7" hidden="1" customHeight="1" thickBot="1">
      <c r="A197" s="112" t="s">
        <v>165</v>
      </c>
      <c r="B197" s="1900"/>
      <c r="C197" s="1897"/>
      <c r="D197" s="1912"/>
      <c r="E197" s="1815"/>
      <c r="F197" s="1815"/>
      <c r="G197" s="77" t="s">
        <v>61</v>
      </c>
      <c r="H197" s="13">
        <f>VLOOKUP($A194,'Seg Diario'!$B$12:$HJ$76,73,FALSE)</f>
        <v>1</v>
      </c>
      <c r="I197" s="79">
        <f>VLOOKUP($A197,'Seg Diario'!$B$12:$HJ$76,88,FALSE)</f>
        <v>1</v>
      </c>
      <c r="J197" s="79">
        <f>VLOOKUP($A197,'Seg Diario'!$B$12:$HJ$76,103,FALSE)</f>
        <v>1</v>
      </c>
      <c r="K197" s="79">
        <f>VLOOKUP($A197,'Seg Diario'!$B$12:$HJ$76,118,FALSE)</f>
        <v>1</v>
      </c>
      <c r="L197" s="79">
        <f>VLOOKUP($A197,'Seg Diario'!$B$12:$HJ$76,133,FALSE)</f>
        <v>1</v>
      </c>
      <c r="M197" s="79">
        <f>VLOOKUP($A197,'Seg Diario'!$B$12:$HJ$76,148,FALSE)</f>
        <v>1</v>
      </c>
      <c r="N197" s="79">
        <f>VLOOKUP($A197,'Seg Diario'!$B$12:$HJ$76,193,FALSE)</f>
        <v>1</v>
      </c>
      <c r="O197" s="79">
        <f>VLOOKUP($A197,'Seg Diario'!$B$12:$HJ$76,178,FALSE)</f>
        <v>1</v>
      </c>
      <c r="P197" s="79">
        <f>VLOOKUP($A197,'Seg Diario'!$B$12:$HJ$76,213,FALSE)</f>
        <v>1</v>
      </c>
      <c r="Q197" s="407"/>
      <c r="R197" s="1805"/>
      <c r="S197" s="1806"/>
      <c r="T197" s="1806"/>
      <c r="U197" s="1807"/>
      <c r="V197" s="1789"/>
      <c r="W197" s="1790"/>
      <c r="X197" s="1790"/>
      <c r="Y197" s="1790"/>
      <c r="Z197" s="1791"/>
      <c r="AA197" s="1772"/>
      <c r="AB197" s="1757"/>
      <c r="AC197" s="1748"/>
      <c r="AN197" s="78"/>
      <c r="AO197" s="78"/>
      <c r="AP197" s="78"/>
      <c r="AQ197" s="78"/>
      <c r="AU197" s="2"/>
      <c r="AV197" s="2"/>
      <c r="AW197" s="2"/>
      <c r="AX197" s="2"/>
      <c r="AY197" s="2"/>
      <c r="AZ197" s="2"/>
      <c r="BA197" s="2"/>
      <c r="BB197" s="2"/>
      <c r="BC197" s="2"/>
      <c r="BD197" s="2"/>
      <c r="BE197" s="2"/>
      <c r="BF197" s="2"/>
    </row>
    <row r="198" spans="1:58" s="1" customFormat="1" ht="20.7" hidden="1" customHeight="1">
      <c r="A198" s="112" t="s">
        <v>168</v>
      </c>
      <c r="B198" s="1898" t="s">
        <v>169</v>
      </c>
      <c r="C198" s="1895" t="s">
        <v>167</v>
      </c>
      <c r="D198" s="1910" t="s">
        <v>56</v>
      </c>
      <c r="E198" s="1813">
        <f>'Seg Diario'!BF51</f>
        <v>1</v>
      </c>
      <c r="F198" s="1813">
        <f>'Seg Diario'!PD51</f>
        <v>0</v>
      </c>
      <c r="G198" s="75" t="s">
        <v>57</v>
      </c>
      <c r="H198" s="370">
        <f>VLOOKUP($A198,'Seg Diario'!$B$12:$HJ$76,64,FALSE)</f>
        <v>1</v>
      </c>
      <c r="I198" s="370">
        <f>VLOOKUP($A198,'Seg Diario'!$B$12:$HJ$76,79,FALSE)</f>
        <v>1</v>
      </c>
      <c r="J198" s="370">
        <f>VLOOKUP($A198,'Seg Diario'!$B$12:$HJ$76,94,FALSE)</f>
        <v>1</v>
      </c>
      <c r="K198" s="370">
        <f>VLOOKUP($A198,'Seg Diario'!$B$12:$HJ$76,109,FALSE)</f>
        <v>1</v>
      </c>
      <c r="L198" s="370">
        <f>VLOOKUP($A198,'Seg Diario'!$B$12:$HJ$76,124,FALSE)</f>
        <v>1</v>
      </c>
      <c r="M198" s="370">
        <f>VLOOKUP($A198,'Seg Diario'!$B$12:$HJ$76,139,FALSE)</f>
        <v>1</v>
      </c>
      <c r="N198" s="370">
        <f>VLOOKUP($A198,'Seg Diario'!$B$12:$HJ$76,184,FALSE)</f>
        <v>1</v>
      </c>
      <c r="O198" s="370">
        <f>VLOOKUP($A198,'Seg Diario'!$B$12:$HJ$76,169,FALSE)</f>
        <v>1</v>
      </c>
      <c r="P198" s="370">
        <f>VLOOKUP($A198,'Seg Diario'!$B$12:$HJ$76,204,FALSE)</f>
        <v>1</v>
      </c>
      <c r="Q198" s="68"/>
      <c r="R198" s="1776"/>
      <c r="S198" s="1913"/>
      <c r="T198" s="1913"/>
      <c r="U198" s="1914"/>
      <c r="V198" s="1713"/>
      <c r="W198" s="1714"/>
      <c r="X198" s="1714"/>
      <c r="Y198" s="1714"/>
      <c r="Z198" s="1785"/>
      <c r="AA198" s="1767"/>
      <c r="AB198" s="1755"/>
      <c r="AC198" s="1746"/>
      <c r="AN198" s="260"/>
      <c r="AO198" s="260"/>
      <c r="AP198" s="260"/>
      <c r="AQ198" s="260"/>
      <c r="AU198" s="2"/>
      <c r="AV198" s="2"/>
      <c r="AW198" s="2"/>
      <c r="AX198" s="2"/>
      <c r="AY198" s="2"/>
      <c r="AZ198" s="2"/>
      <c r="BA198" s="2"/>
      <c r="BB198" s="2"/>
      <c r="BC198" s="2"/>
      <c r="BD198" s="2"/>
      <c r="BE198" s="2"/>
      <c r="BF198" s="2"/>
    </row>
    <row r="199" spans="1:58" s="1" customFormat="1" ht="20.7" hidden="1" customHeight="1">
      <c r="A199" s="112" t="s">
        <v>168</v>
      </c>
      <c r="B199" s="1899"/>
      <c r="C199" s="1896"/>
      <c r="D199" s="1911"/>
      <c r="E199" s="1814"/>
      <c r="F199" s="1814"/>
      <c r="G199" s="76" t="s">
        <v>59</v>
      </c>
      <c r="H199" s="10">
        <f>VLOOKUP($A198,'Seg Diario'!$B$12:$HJ$76,67,FALSE)</f>
        <v>1</v>
      </c>
      <c r="I199" s="11">
        <f>VLOOKUP($A199,'Seg Diario'!$B$12:$HJ$76,82,FALSE)</f>
        <v>1</v>
      </c>
      <c r="J199" s="11">
        <f>VLOOKUP($A199,'Seg Diario'!$B$12:$HJ$76,97,FALSE)</f>
        <v>1</v>
      </c>
      <c r="K199" s="11">
        <f>VLOOKUP($A199,'Seg Diario'!$B$12:$HJ$76,112,FALSE)</f>
        <v>1</v>
      </c>
      <c r="L199" s="11">
        <f>VLOOKUP($A199,'Seg Diario'!$B$12:$HJ$76,127,FALSE)</f>
        <v>1</v>
      </c>
      <c r="M199" s="11">
        <f>VLOOKUP($A199,'Seg Diario'!$B$12:$HJ$76,142,FALSE)</f>
        <v>1</v>
      </c>
      <c r="N199" s="11">
        <f>VLOOKUP($A199,'Seg Diario'!$B$12:$HJ$76,187,FALSE)</f>
        <v>1</v>
      </c>
      <c r="O199" s="11">
        <f>VLOOKUP($A199,'Seg Diario'!$B$12:$HJ$76,172,FALSE)</f>
        <v>1</v>
      </c>
      <c r="P199" s="11">
        <f>VLOOKUP($A199,'Seg Diario'!$B$12:$HJ$76,207,FALSE)</f>
        <v>1</v>
      </c>
      <c r="Q199" s="69"/>
      <c r="R199" s="1915"/>
      <c r="S199" s="1660"/>
      <c r="T199" s="1660"/>
      <c r="U199" s="1916"/>
      <c r="V199" s="1786"/>
      <c r="W199" s="1787"/>
      <c r="X199" s="1787"/>
      <c r="Y199" s="1787"/>
      <c r="Z199" s="1788"/>
      <c r="AA199" s="1768"/>
      <c r="AB199" s="1756"/>
      <c r="AC199" s="1747"/>
      <c r="AN199" s="78"/>
      <c r="AO199" s="78"/>
      <c r="AP199" s="78"/>
      <c r="AQ199" s="78"/>
      <c r="AU199" s="2"/>
      <c r="AV199" s="2"/>
      <c r="AW199" s="2"/>
      <c r="AX199" s="2"/>
      <c r="AY199" s="2"/>
      <c r="AZ199" s="2"/>
      <c r="BA199" s="2"/>
      <c r="BB199" s="2"/>
      <c r="BC199" s="2"/>
      <c r="BD199" s="2"/>
      <c r="BE199" s="2"/>
      <c r="BF199" s="2"/>
    </row>
    <row r="200" spans="1:58" s="1" customFormat="1" ht="20.7" hidden="1" customHeight="1">
      <c r="A200" s="112" t="s">
        <v>168</v>
      </c>
      <c r="B200" s="1899"/>
      <c r="C200" s="1896"/>
      <c r="D200" s="1911"/>
      <c r="E200" s="1814"/>
      <c r="F200" s="1814"/>
      <c r="G200" s="76" t="s">
        <v>60</v>
      </c>
      <c r="H200" s="10">
        <f>VLOOKUP($A198,'Seg Diario'!$B$12:$HJ$76,70,FALSE)</f>
        <v>1</v>
      </c>
      <c r="I200" s="11">
        <f>VLOOKUP($A200,'Seg Diario'!$B$12:$HJ$76,85,FALSE)</f>
        <v>1</v>
      </c>
      <c r="J200" s="11">
        <f>VLOOKUP($A200,'Seg Diario'!$B$12:$HJ$76,100,FALSE)</f>
        <v>1</v>
      </c>
      <c r="K200" s="11">
        <f>VLOOKUP($A200,'Seg Diario'!$B$12:$HJ$76,115,FALSE)</f>
        <v>1</v>
      </c>
      <c r="L200" s="11">
        <f>VLOOKUP($A200,'Seg Diario'!$B$12:$HJ$76,130,FALSE)</f>
        <v>1</v>
      </c>
      <c r="M200" s="11">
        <f>VLOOKUP($A200,'Seg Diario'!$B$12:$HJ$76,145,FALSE)</f>
        <v>1</v>
      </c>
      <c r="N200" s="11">
        <f>VLOOKUP($A200,'Seg Diario'!$B$12:$HJ$76,190,FALSE)</f>
        <v>1</v>
      </c>
      <c r="O200" s="11">
        <f>VLOOKUP($A200,'Seg Diario'!$B$12:$HJ$76,175,FALSE)</f>
        <v>1</v>
      </c>
      <c r="P200" s="11">
        <f>VLOOKUP($A200,'Seg Diario'!$B$12:$HJ$76,210,FALSE)</f>
        <v>1</v>
      </c>
      <c r="Q200" s="69"/>
      <c r="R200" s="1915"/>
      <c r="S200" s="1660"/>
      <c r="T200" s="1660"/>
      <c r="U200" s="1916"/>
      <c r="V200" s="1786"/>
      <c r="W200" s="1787"/>
      <c r="X200" s="1787"/>
      <c r="Y200" s="1787"/>
      <c r="Z200" s="1788"/>
      <c r="AA200" s="1768"/>
      <c r="AB200" s="1756"/>
      <c r="AC200" s="1747"/>
      <c r="AN200" s="78"/>
      <c r="AO200" s="78"/>
      <c r="AP200" s="78"/>
      <c r="AQ200" s="78"/>
      <c r="AU200" s="2"/>
      <c r="AV200" s="2"/>
      <c r="AW200" s="2"/>
      <c r="AX200" s="2"/>
      <c r="AY200" s="2"/>
      <c r="AZ200" s="2"/>
      <c r="BA200" s="2"/>
      <c r="BB200" s="2"/>
      <c r="BC200" s="2"/>
      <c r="BD200" s="2"/>
      <c r="BE200" s="2"/>
      <c r="BF200" s="2"/>
    </row>
    <row r="201" spans="1:58" s="1" customFormat="1" ht="20.7" hidden="1" customHeight="1" thickBot="1">
      <c r="A201" s="112" t="s">
        <v>168</v>
      </c>
      <c r="B201" s="1900"/>
      <c r="C201" s="1897"/>
      <c r="D201" s="1912"/>
      <c r="E201" s="1815"/>
      <c r="F201" s="1815"/>
      <c r="G201" s="77" t="s">
        <v>61</v>
      </c>
      <c r="H201" s="13">
        <f>VLOOKUP($A198,'Seg Diario'!$B$12:$HJ$76,73,FALSE)</f>
        <v>1</v>
      </c>
      <c r="I201" s="79">
        <f>VLOOKUP($A201,'Seg Diario'!$B$12:$HJ$76,88,FALSE)</f>
        <v>1</v>
      </c>
      <c r="J201" s="79">
        <f>VLOOKUP($A201,'Seg Diario'!$B$12:$HJ$76,103,FALSE)</f>
        <v>1</v>
      </c>
      <c r="K201" s="79">
        <f>VLOOKUP($A201,'Seg Diario'!$B$12:$HJ$76,118,FALSE)</f>
        <v>1</v>
      </c>
      <c r="L201" s="79">
        <f>VLOOKUP($A201,'Seg Diario'!$B$12:$HJ$76,133,FALSE)</f>
        <v>1</v>
      </c>
      <c r="M201" s="79">
        <f>VLOOKUP($A201,'Seg Diario'!$B$12:$HJ$76,148,FALSE)</f>
        <v>1</v>
      </c>
      <c r="N201" s="79">
        <f>VLOOKUP($A201,'Seg Diario'!$B$12:$HJ$76,193,FALSE)</f>
        <v>1</v>
      </c>
      <c r="O201" s="79">
        <f>VLOOKUP($A201,'Seg Diario'!$B$12:$HJ$76,178,FALSE)</f>
        <v>1</v>
      </c>
      <c r="P201" s="79">
        <f>VLOOKUP($A201,'Seg Diario'!$B$12:$HJ$76,213,FALSE)</f>
        <v>1</v>
      </c>
      <c r="Q201" s="70"/>
      <c r="R201" s="1917"/>
      <c r="S201" s="1918"/>
      <c r="T201" s="1918"/>
      <c r="U201" s="1919"/>
      <c r="V201" s="1789"/>
      <c r="W201" s="1790"/>
      <c r="X201" s="1790"/>
      <c r="Y201" s="1790"/>
      <c r="Z201" s="1791"/>
      <c r="AA201" s="1769"/>
      <c r="AB201" s="1757"/>
      <c r="AC201" s="1748"/>
      <c r="AN201" s="78"/>
      <c r="AO201" s="78"/>
      <c r="AP201" s="78"/>
      <c r="AQ201" s="78"/>
      <c r="AU201" s="2"/>
      <c r="AV201" s="2"/>
      <c r="AW201" s="2"/>
      <c r="AX201" s="2"/>
      <c r="AY201" s="2"/>
      <c r="AZ201" s="2"/>
      <c r="BA201" s="2"/>
      <c r="BB201" s="2"/>
      <c r="BC201" s="2"/>
      <c r="BD201" s="2"/>
      <c r="BE201" s="2"/>
      <c r="BF201" s="2"/>
    </row>
    <row r="202" spans="1:58" s="1" customFormat="1" ht="20.7" hidden="1" customHeight="1">
      <c r="A202" s="112" t="s">
        <v>170</v>
      </c>
      <c r="B202" s="1892" t="s">
        <v>171</v>
      </c>
      <c r="C202" s="1895" t="s">
        <v>108</v>
      </c>
      <c r="D202" s="1910" t="s">
        <v>92</v>
      </c>
      <c r="E202" s="1813">
        <f>'Seg Diario'!BF52</f>
        <v>1</v>
      </c>
      <c r="F202" s="1813">
        <f>'Seg Diario'!PD52</f>
        <v>0</v>
      </c>
      <c r="G202" s="75" t="s">
        <v>57</v>
      </c>
      <c r="H202" s="370">
        <f>VLOOKUP($A202,'Seg Diario'!$B$12:$HJ$76,64,FALSE)</f>
        <v>1</v>
      </c>
      <c r="I202" s="370">
        <f>VLOOKUP($A202,'Seg Diario'!$B$12:$HJ$76,79,FALSE)</f>
        <v>1</v>
      </c>
      <c r="J202" s="370">
        <f>VLOOKUP($A202,'Seg Diario'!$B$12:$HJ$76,94,FALSE)</f>
        <v>0</v>
      </c>
      <c r="K202" s="370">
        <f>VLOOKUP($A202,'Seg Diario'!$B$12:$HJ$76,109,FALSE)</f>
        <v>1</v>
      </c>
      <c r="L202" s="370">
        <f>VLOOKUP($A202,'Seg Diario'!$B$12:$HJ$76,124,FALSE)</f>
        <v>1</v>
      </c>
      <c r="M202" s="370">
        <f>VLOOKUP($A202,'Seg Diario'!$B$12:$HJ$76,139,FALSE)</f>
        <v>1</v>
      </c>
      <c r="N202" s="370">
        <f>VLOOKUP($A202,'Seg Diario'!$B$12:$HJ$76,184,FALSE)</f>
        <v>1</v>
      </c>
      <c r="O202" s="370">
        <f>VLOOKUP($A202,'Seg Diario'!$B$12:$HJ$76,169,FALSE)</f>
        <v>1</v>
      </c>
      <c r="P202" s="370">
        <f>VLOOKUP($A202,'Seg Diario'!$B$12:$HJ$76,204,FALSE)</f>
        <v>1</v>
      </c>
      <c r="Q202" s="68"/>
      <c r="R202" s="1799"/>
      <c r="S202" s="1800"/>
      <c r="T202" s="1800"/>
      <c r="U202" s="1801"/>
      <c r="V202" s="1713"/>
      <c r="W202" s="1714"/>
      <c r="X202" s="1714"/>
      <c r="Y202" s="1714"/>
      <c r="Z202" s="1785"/>
      <c r="AA202" s="1767"/>
      <c r="AB202" s="1755"/>
      <c r="AC202" s="1746"/>
      <c r="AN202" s="261"/>
      <c r="AO202" s="261"/>
      <c r="AP202" s="261"/>
      <c r="AQ202" s="261"/>
      <c r="AU202" s="2"/>
      <c r="AV202" s="2"/>
      <c r="AW202" s="2"/>
      <c r="AX202" s="2"/>
      <c r="AY202" s="2"/>
      <c r="AZ202" s="2"/>
      <c r="BA202" s="2"/>
      <c r="BB202" s="2"/>
      <c r="BC202" s="2"/>
      <c r="BD202" s="2"/>
      <c r="BE202" s="2"/>
      <c r="BF202" s="2"/>
    </row>
    <row r="203" spans="1:58" s="1" customFormat="1" ht="20.7" hidden="1" customHeight="1">
      <c r="A203" s="112" t="s">
        <v>170</v>
      </c>
      <c r="B203" s="1893"/>
      <c r="C203" s="1896"/>
      <c r="D203" s="1911"/>
      <c r="E203" s="1814"/>
      <c r="F203" s="1814"/>
      <c r="G203" s="76" t="s">
        <v>59</v>
      </c>
      <c r="H203" s="10">
        <f>VLOOKUP($A202,'Seg Diario'!$B$12:$HJ$76,67,FALSE)</f>
        <v>1</v>
      </c>
      <c r="I203" s="11">
        <f>VLOOKUP($A203,'Seg Diario'!$B$12:$HJ$76,82,FALSE)</f>
        <v>1</v>
      </c>
      <c r="J203" s="11">
        <f>VLOOKUP($A203,'Seg Diario'!$B$12:$HJ$76,97,FALSE)</f>
        <v>0</v>
      </c>
      <c r="K203" s="11">
        <f>VLOOKUP($A203,'Seg Diario'!$B$12:$HJ$76,112,FALSE)</f>
        <v>1</v>
      </c>
      <c r="L203" s="11">
        <f>VLOOKUP($A203,'Seg Diario'!$B$12:$HJ$76,127,FALSE)</f>
        <v>1</v>
      </c>
      <c r="M203" s="11">
        <f>VLOOKUP($A203,'Seg Diario'!$B$12:$HJ$76,142,FALSE)</f>
        <v>1</v>
      </c>
      <c r="N203" s="11">
        <f>VLOOKUP($A203,'Seg Diario'!$B$12:$HJ$76,187,FALSE)</f>
        <v>1</v>
      </c>
      <c r="O203" s="11">
        <f>VLOOKUP($A203,'Seg Diario'!$B$12:$HJ$76,172,FALSE)</f>
        <v>1</v>
      </c>
      <c r="P203" s="11">
        <f>VLOOKUP($A203,'Seg Diario'!$B$12:$HJ$76,207,FALSE)</f>
        <v>1</v>
      </c>
      <c r="Q203" s="69"/>
      <c r="R203" s="1802"/>
      <c r="S203" s="1803"/>
      <c r="T203" s="1803"/>
      <c r="U203" s="1804"/>
      <c r="V203" s="1786"/>
      <c r="W203" s="1787"/>
      <c r="X203" s="1787"/>
      <c r="Y203" s="1787"/>
      <c r="Z203" s="1788"/>
      <c r="AA203" s="1768"/>
      <c r="AB203" s="1756"/>
      <c r="AC203" s="1747"/>
      <c r="AN203" s="78"/>
      <c r="AO203" s="78"/>
      <c r="AP203" s="78"/>
      <c r="AQ203" s="78"/>
      <c r="AU203" s="2"/>
      <c r="AV203" s="2"/>
      <c r="AW203" s="2"/>
      <c r="AX203" s="2"/>
      <c r="AY203" s="2"/>
      <c r="AZ203" s="2"/>
      <c r="BA203" s="2"/>
      <c r="BB203" s="2"/>
      <c r="BC203" s="2"/>
      <c r="BD203" s="2"/>
      <c r="BE203" s="2"/>
      <c r="BF203" s="2"/>
    </row>
    <row r="204" spans="1:58" s="1" customFormat="1" ht="20.7" hidden="1" customHeight="1">
      <c r="A204" s="112" t="s">
        <v>170</v>
      </c>
      <c r="B204" s="1893"/>
      <c r="C204" s="1896"/>
      <c r="D204" s="1911"/>
      <c r="E204" s="1814"/>
      <c r="F204" s="1814"/>
      <c r="G204" s="76" t="s">
        <v>60</v>
      </c>
      <c r="H204" s="10">
        <f>VLOOKUP($A202,'Seg Diario'!$B$12:$HJ$76,70,FALSE)</f>
        <v>1</v>
      </c>
      <c r="I204" s="11">
        <f>VLOOKUP($A204,'Seg Diario'!$B$12:$HJ$76,85,FALSE)</f>
        <v>1</v>
      </c>
      <c r="J204" s="11">
        <f>VLOOKUP($A204,'Seg Diario'!$B$12:$HJ$76,100,FALSE)</f>
        <v>0</v>
      </c>
      <c r="K204" s="11">
        <f>VLOOKUP($A204,'Seg Diario'!$B$12:$HJ$76,115,FALSE)</f>
        <v>1</v>
      </c>
      <c r="L204" s="11">
        <f>VLOOKUP($A204,'Seg Diario'!$B$12:$HJ$76,130,FALSE)</f>
        <v>1</v>
      </c>
      <c r="M204" s="11">
        <f>VLOOKUP($A204,'Seg Diario'!$B$12:$HJ$76,145,FALSE)</f>
        <v>1</v>
      </c>
      <c r="N204" s="11">
        <f>VLOOKUP($A204,'Seg Diario'!$B$12:$HJ$76,190,FALSE)</f>
        <v>1</v>
      </c>
      <c r="O204" s="11">
        <f>VLOOKUP($A204,'Seg Diario'!$B$12:$HJ$76,175,FALSE)</f>
        <v>1</v>
      </c>
      <c r="P204" s="11">
        <f>VLOOKUP($A204,'Seg Diario'!$B$12:$HJ$76,210,FALSE)</f>
        <v>1</v>
      </c>
      <c r="Q204" s="69"/>
      <c r="R204" s="1802"/>
      <c r="S204" s="1803"/>
      <c r="T204" s="1803"/>
      <c r="U204" s="1804"/>
      <c r="V204" s="1786"/>
      <c r="W204" s="1787"/>
      <c r="X204" s="1787"/>
      <c r="Y204" s="1787"/>
      <c r="Z204" s="1788"/>
      <c r="AA204" s="1768"/>
      <c r="AB204" s="1756"/>
      <c r="AC204" s="1747"/>
      <c r="AN204" s="78"/>
      <c r="AO204" s="78"/>
      <c r="AP204" s="78"/>
      <c r="AQ204" s="78"/>
      <c r="AU204" s="2"/>
      <c r="AV204" s="2"/>
      <c r="AW204" s="2"/>
      <c r="AX204" s="2"/>
      <c r="AY204" s="2"/>
      <c r="AZ204" s="2"/>
      <c r="BA204" s="2"/>
      <c r="BB204" s="2"/>
      <c r="BC204" s="2"/>
      <c r="BD204" s="2"/>
      <c r="BE204" s="2"/>
      <c r="BF204" s="2"/>
    </row>
    <row r="205" spans="1:58" s="1" customFormat="1" ht="20.7" hidden="1" customHeight="1" thickBot="1">
      <c r="A205" s="112" t="s">
        <v>170</v>
      </c>
      <c r="B205" s="1894"/>
      <c r="C205" s="1897"/>
      <c r="D205" s="1912"/>
      <c r="E205" s="1815"/>
      <c r="F205" s="1815"/>
      <c r="G205" s="77" t="s">
        <v>61</v>
      </c>
      <c r="H205" s="13">
        <f>VLOOKUP($A202,'Seg Diario'!$B$12:$HJ$76,73,FALSE)</f>
        <v>1</v>
      </c>
      <c r="I205" s="79">
        <f>VLOOKUP($A205,'Seg Diario'!$B$12:$HJ$76,88,FALSE)</f>
        <v>1</v>
      </c>
      <c r="J205" s="79">
        <f>VLOOKUP($A205,'Seg Diario'!$B$12:$HJ$76,103,FALSE)</f>
        <v>0</v>
      </c>
      <c r="K205" s="79">
        <f>VLOOKUP($A205,'Seg Diario'!$B$12:$HJ$76,118,FALSE)</f>
        <v>1</v>
      </c>
      <c r="L205" s="79">
        <f>VLOOKUP($A205,'Seg Diario'!$B$12:$HJ$76,133,FALSE)</f>
        <v>1</v>
      </c>
      <c r="M205" s="79">
        <f>VLOOKUP($A205,'Seg Diario'!$B$12:$HJ$76,148,FALSE)</f>
        <v>1</v>
      </c>
      <c r="N205" s="79">
        <f>VLOOKUP($A205,'Seg Diario'!$B$12:$HJ$76,193,FALSE)</f>
        <v>1</v>
      </c>
      <c r="O205" s="79">
        <f>VLOOKUP($A205,'Seg Diario'!$B$12:$HJ$76,178,FALSE)</f>
        <v>1</v>
      </c>
      <c r="P205" s="79">
        <f>VLOOKUP($A205,'Seg Diario'!$B$12:$HJ$76,213,FALSE)</f>
        <v>1</v>
      </c>
      <c r="Q205" s="70"/>
      <c r="R205" s="1805"/>
      <c r="S205" s="1806"/>
      <c r="T205" s="1806"/>
      <c r="U205" s="1807"/>
      <c r="V205" s="1789"/>
      <c r="W205" s="1790"/>
      <c r="X205" s="1790"/>
      <c r="Y205" s="1790"/>
      <c r="Z205" s="1791"/>
      <c r="AA205" s="1769"/>
      <c r="AB205" s="1757"/>
      <c r="AC205" s="1748"/>
      <c r="AN205" s="78"/>
      <c r="AO205" s="78"/>
      <c r="AP205" s="78"/>
      <c r="AQ205" s="78"/>
      <c r="AU205" s="2"/>
      <c r="AV205" s="2"/>
      <c r="AW205" s="2"/>
      <c r="AX205" s="2"/>
      <c r="AY205" s="2"/>
      <c r="AZ205" s="2"/>
      <c r="BA205" s="2"/>
      <c r="BB205" s="2"/>
      <c r="BC205" s="2"/>
      <c r="BD205" s="2"/>
      <c r="BE205" s="2"/>
      <c r="BF205" s="2"/>
    </row>
    <row r="206" spans="1:58" s="1" customFormat="1" ht="20.7" hidden="1" customHeight="1">
      <c r="A206" s="112" t="s">
        <v>172</v>
      </c>
      <c r="B206" s="1889" t="s">
        <v>173</v>
      </c>
      <c r="C206" s="1895" t="s">
        <v>174</v>
      </c>
      <c r="D206" s="1910" t="s">
        <v>92</v>
      </c>
      <c r="E206" s="1813">
        <f>'Seg Diario'!BF53</f>
        <v>1</v>
      </c>
      <c r="F206" s="1813">
        <f>'Seg Diario'!PD53</f>
        <v>0</v>
      </c>
      <c r="G206" s="66" t="s">
        <v>57</v>
      </c>
      <c r="H206" s="370">
        <f>VLOOKUP($A206,'Seg Diario'!$B$12:$HJ$76,64,FALSE)</f>
        <v>1</v>
      </c>
      <c r="I206" s="370">
        <f>VLOOKUP($A206,'Seg Diario'!$B$12:$HJ$76,79,FALSE)</f>
        <v>1</v>
      </c>
      <c r="J206" s="370">
        <f>VLOOKUP($A206,'Seg Diario'!$B$12:$HJ$76,94,FALSE)</f>
        <v>0</v>
      </c>
      <c r="K206" s="370">
        <f>VLOOKUP($A206,'Seg Diario'!$B$12:$HJ$76,109,FALSE)</f>
        <v>1</v>
      </c>
      <c r="L206" s="370">
        <f>VLOOKUP($A206,'Seg Diario'!$B$12:$HJ$76,124,FALSE)</f>
        <v>1</v>
      </c>
      <c r="M206" s="370">
        <f>VLOOKUP($A206,'Seg Diario'!$B$12:$HJ$76,139,FALSE)</f>
        <v>1</v>
      </c>
      <c r="N206" s="370">
        <f>VLOOKUP($A206,'Seg Diario'!$B$12:$HJ$76,184,FALSE)</f>
        <v>1</v>
      </c>
      <c r="O206" s="370">
        <f>VLOOKUP($A206,'Seg Diario'!$B$12:$HJ$76,169,FALSE)</f>
        <v>1</v>
      </c>
      <c r="P206" s="370">
        <f>VLOOKUP($A206,'Seg Diario'!$B$12:$HJ$76,204,FALSE)</f>
        <v>1</v>
      </c>
      <c r="Q206" s="68"/>
      <c r="R206" s="1799"/>
      <c r="S206" s="1800"/>
      <c r="T206" s="1800"/>
      <c r="U206" s="1801"/>
      <c r="V206" s="1713"/>
      <c r="W206" s="1714"/>
      <c r="X206" s="1714"/>
      <c r="Y206" s="1715"/>
      <c r="Z206" s="1715"/>
      <c r="AA206" s="1767"/>
      <c r="AB206" s="1758"/>
      <c r="AC206" s="1746"/>
      <c r="AN206" s="261"/>
      <c r="AO206" s="261"/>
      <c r="AP206" s="261"/>
      <c r="AQ206" s="261"/>
      <c r="AU206" s="2"/>
      <c r="AV206" s="2"/>
      <c r="AW206" s="2"/>
      <c r="AX206" s="2"/>
      <c r="AY206" s="2"/>
      <c r="AZ206" s="2"/>
      <c r="BA206" s="2"/>
      <c r="BB206" s="2"/>
      <c r="BC206" s="2"/>
      <c r="BD206" s="2"/>
      <c r="BE206" s="2"/>
      <c r="BF206" s="2"/>
    </row>
    <row r="207" spans="1:58" s="1" customFormat="1" ht="20.7" hidden="1" customHeight="1">
      <c r="A207" s="112" t="s">
        <v>172</v>
      </c>
      <c r="B207" s="1890"/>
      <c r="C207" s="1896"/>
      <c r="D207" s="1911"/>
      <c r="E207" s="1814"/>
      <c r="F207" s="1814"/>
      <c r="G207" s="85" t="s">
        <v>59</v>
      </c>
      <c r="H207" s="10">
        <f>VLOOKUP($A206,'Seg Diario'!$B$12:$HJ$76,67,FALSE)</f>
        <v>1</v>
      </c>
      <c r="I207" s="11">
        <f>VLOOKUP($A207,'Seg Diario'!$B$12:$HJ$76,82,FALSE)</f>
        <v>1</v>
      </c>
      <c r="J207" s="11">
        <f>VLOOKUP($A207,'Seg Diario'!$B$12:$HJ$76,97,FALSE)</f>
        <v>0</v>
      </c>
      <c r="K207" s="11">
        <f>VLOOKUP($A207,'Seg Diario'!$B$12:$HJ$76,112,FALSE)</f>
        <v>1</v>
      </c>
      <c r="L207" s="11">
        <f>VLOOKUP($A207,'Seg Diario'!$B$12:$HJ$76,127,FALSE)</f>
        <v>1</v>
      </c>
      <c r="M207" s="11">
        <f>VLOOKUP($A207,'Seg Diario'!$B$12:$HJ$76,142,FALSE)</f>
        <v>1</v>
      </c>
      <c r="N207" s="11">
        <f>VLOOKUP($A207,'Seg Diario'!$B$12:$HJ$76,187,FALSE)</f>
        <v>1</v>
      </c>
      <c r="O207" s="11">
        <f>VLOOKUP($A207,'Seg Diario'!$B$12:$HJ$76,172,FALSE)</f>
        <v>1</v>
      </c>
      <c r="P207" s="11">
        <f>VLOOKUP($A207,'Seg Diario'!$B$12:$HJ$76,207,FALSE)</f>
        <v>1</v>
      </c>
      <c r="Q207" s="69"/>
      <c r="R207" s="1802"/>
      <c r="S207" s="1803"/>
      <c r="T207" s="1803"/>
      <c r="U207" s="1804"/>
      <c r="V207" s="1716"/>
      <c r="W207" s="1717"/>
      <c r="X207" s="1717"/>
      <c r="Y207" s="1717"/>
      <c r="Z207" s="1717"/>
      <c r="AA207" s="1768"/>
      <c r="AB207" s="1759"/>
      <c r="AC207" s="1747"/>
      <c r="AN207" s="78"/>
      <c r="AO207" s="78"/>
      <c r="AP207" s="78"/>
      <c r="AQ207" s="78"/>
      <c r="AU207" s="2"/>
      <c r="AV207" s="2"/>
      <c r="AW207" s="2"/>
      <c r="AX207" s="2"/>
      <c r="AY207" s="2"/>
      <c r="AZ207" s="2"/>
      <c r="BA207" s="2"/>
      <c r="BB207" s="2"/>
      <c r="BC207" s="2"/>
      <c r="BD207" s="2"/>
      <c r="BE207" s="2"/>
      <c r="BF207" s="2"/>
    </row>
    <row r="208" spans="1:58" s="1" customFormat="1" ht="20.7" hidden="1" customHeight="1">
      <c r="A208" s="112" t="s">
        <v>172</v>
      </c>
      <c r="B208" s="1890"/>
      <c r="C208" s="1896"/>
      <c r="D208" s="1911"/>
      <c r="E208" s="1814"/>
      <c r="F208" s="1814"/>
      <c r="G208" s="85" t="s">
        <v>60</v>
      </c>
      <c r="H208" s="10">
        <f>VLOOKUP($A206,'Seg Diario'!$B$12:$HJ$76,70,FALSE)</f>
        <v>1</v>
      </c>
      <c r="I208" s="11">
        <f>VLOOKUP($A208,'Seg Diario'!$B$12:$HJ$76,85,FALSE)</f>
        <v>1</v>
      </c>
      <c r="J208" s="11">
        <f>VLOOKUP($A208,'Seg Diario'!$B$12:$HJ$76,100,FALSE)</f>
        <v>0</v>
      </c>
      <c r="K208" s="11">
        <f>VLOOKUP($A208,'Seg Diario'!$B$12:$HJ$76,115,FALSE)</f>
        <v>1</v>
      </c>
      <c r="L208" s="11">
        <f>VLOOKUP($A208,'Seg Diario'!$B$12:$HJ$76,130,FALSE)</f>
        <v>1</v>
      </c>
      <c r="M208" s="11">
        <f>VLOOKUP($A208,'Seg Diario'!$B$12:$HJ$76,145,FALSE)</f>
        <v>1</v>
      </c>
      <c r="N208" s="11">
        <f>VLOOKUP($A208,'Seg Diario'!$B$12:$HJ$76,190,FALSE)</f>
        <v>1</v>
      </c>
      <c r="O208" s="11">
        <f>VLOOKUP($A208,'Seg Diario'!$B$12:$HJ$76,175,FALSE)</f>
        <v>1</v>
      </c>
      <c r="P208" s="11">
        <f>VLOOKUP($A208,'Seg Diario'!$B$12:$HJ$76,210,FALSE)</f>
        <v>1</v>
      </c>
      <c r="Q208" s="69"/>
      <c r="R208" s="1802"/>
      <c r="S208" s="1803"/>
      <c r="T208" s="1803"/>
      <c r="U208" s="1804"/>
      <c r="V208" s="1716"/>
      <c r="W208" s="1717"/>
      <c r="X208" s="1717"/>
      <c r="Y208" s="1717"/>
      <c r="Z208" s="1717"/>
      <c r="AA208" s="1768"/>
      <c r="AB208" s="1759"/>
      <c r="AC208" s="1747"/>
      <c r="AN208" s="78"/>
      <c r="AO208" s="78"/>
      <c r="AP208" s="78"/>
      <c r="AQ208" s="78"/>
      <c r="AU208" s="2"/>
      <c r="AV208" s="2"/>
      <c r="AW208" s="2"/>
      <c r="AX208" s="2"/>
      <c r="AY208" s="2"/>
      <c r="AZ208" s="2"/>
      <c r="BA208" s="2"/>
      <c r="BB208" s="2"/>
      <c r="BC208" s="2"/>
      <c r="BD208" s="2"/>
      <c r="BE208" s="2"/>
      <c r="BF208" s="2"/>
    </row>
    <row r="209" spans="1:58" s="1" customFormat="1" ht="20.7" hidden="1" customHeight="1" thickBot="1">
      <c r="A209" s="112" t="s">
        <v>172</v>
      </c>
      <c r="B209" s="1891"/>
      <c r="C209" s="1897"/>
      <c r="D209" s="1912"/>
      <c r="E209" s="1815"/>
      <c r="F209" s="1815"/>
      <c r="G209" s="67" t="s">
        <v>61</v>
      </c>
      <c r="H209" s="13">
        <f>VLOOKUP($A206,'Seg Diario'!$B$12:$HJ$76,73,FALSE)</f>
        <v>1</v>
      </c>
      <c r="I209" s="79">
        <f>VLOOKUP($A209,'Seg Diario'!$B$12:$HJ$76,88,FALSE)</f>
        <v>1</v>
      </c>
      <c r="J209" s="79">
        <f>VLOOKUP($A209,'Seg Diario'!$B$12:$HJ$76,103,FALSE)</f>
        <v>0</v>
      </c>
      <c r="K209" s="79">
        <f>VLOOKUP($A209,'Seg Diario'!$B$12:$HJ$76,118,FALSE)</f>
        <v>1</v>
      </c>
      <c r="L209" s="79">
        <f>VLOOKUP($A209,'Seg Diario'!$B$12:$HJ$76,133,FALSE)</f>
        <v>1</v>
      </c>
      <c r="M209" s="79">
        <f>VLOOKUP($A209,'Seg Diario'!$B$12:$HJ$76,148,FALSE)</f>
        <v>1</v>
      </c>
      <c r="N209" s="79">
        <f>VLOOKUP($A209,'Seg Diario'!$B$12:$HJ$76,193,FALSE)</f>
        <v>1</v>
      </c>
      <c r="O209" s="79">
        <f>VLOOKUP($A209,'Seg Diario'!$B$12:$HJ$76,178,FALSE)</f>
        <v>1</v>
      </c>
      <c r="P209" s="79">
        <f>VLOOKUP($A209,'Seg Diario'!$B$12:$HJ$76,213,FALSE)</f>
        <v>1</v>
      </c>
      <c r="Q209" s="70"/>
      <c r="R209" s="1805"/>
      <c r="S209" s="1806"/>
      <c r="T209" s="1806"/>
      <c r="U209" s="1807"/>
      <c r="V209" s="1718"/>
      <c r="W209" s="1719"/>
      <c r="X209" s="1719"/>
      <c r="Y209" s="1719"/>
      <c r="Z209" s="1719"/>
      <c r="AA209" s="1769"/>
      <c r="AB209" s="1760"/>
      <c r="AC209" s="1748"/>
      <c r="AN209" s="78"/>
      <c r="AO209" s="78"/>
      <c r="AP209" s="78"/>
      <c r="AQ209" s="78"/>
      <c r="AU209" s="2"/>
      <c r="AV209" s="2"/>
      <c r="AW209" s="2"/>
      <c r="AX209" s="2"/>
      <c r="AY209" s="2"/>
      <c r="AZ209" s="2"/>
      <c r="BA209" s="2"/>
      <c r="BB209" s="2"/>
      <c r="BC209" s="2"/>
      <c r="BD209" s="2"/>
      <c r="BE209" s="2"/>
      <c r="BF209" s="2"/>
    </row>
    <row r="210" spans="1:58" s="1" customFormat="1" ht="20.7" hidden="1" customHeight="1">
      <c r="A210" s="112" t="s">
        <v>175</v>
      </c>
      <c r="B210" s="1898" t="s">
        <v>176</v>
      </c>
      <c r="C210" s="1895" t="s">
        <v>174</v>
      </c>
      <c r="D210" s="1910" t="s">
        <v>92</v>
      </c>
      <c r="E210" s="1813">
        <f>'Seg Diario'!BF54</f>
        <v>1</v>
      </c>
      <c r="F210" s="1813">
        <f>'Seg Diario'!PD54</f>
        <v>0</v>
      </c>
      <c r="G210" s="66" t="s">
        <v>57</v>
      </c>
      <c r="H210" s="370">
        <f>VLOOKUP($A210,'Seg Diario'!$B$12:$HJ$76,64,FALSE)</f>
        <v>1</v>
      </c>
      <c r="I210" s="370">
        <f>VLOOKUP($A210,'Seg Diario'!$B$12:$HJ$76,79,FALSE)</f>
        <v>1</v>
      </c>
      <c r="J210" s="370">
        <f>VLOOKUP($A210,'Seg Diario'!$B$12:$HJ$76,94,FALSE)</f>
        <v>0</v>
      </c>
      <c r="K210" s="370">
        <f>VLOOKUP($A210,'Seg Diario'!$B$12:$HJ$76,109,FALSE)</f>
        <v>1</v>
      </c>
      <c r="L210" s="370">
        <f>VLOOKUP($A210,'Seg Diario'!$B$12:$HJ$76,124,FALSE)</f>
        <v>1</v>
      </c>
      <c r="M210" s="370">
        <f>VLOOKUP($A210,'Seg Diario'!$B$12:$HJ$76,139,FALSE)</f>
        <v>1</v>
      </c>
      <c r="N210" s="370">
        <f>VLOOKUP($A210,'Seg Diario'!$B$12:$HJ$76,184,FALSE)</f>
        <v>1</v>
      </c>
      <c r="O210" s="370">
        <f>VLOOKUP($A210,'Seg Diario'!$B$12:$HJ$76,169,FALSE)</f>
        <v>1</v>
      </c>
      <c r="P210" s="370">
        <f>VLOOKUP($A210,'Seg Diario'!$B$12:$HJ$76,204,FALSE)</f>
        <v>1</v>
      </c>
      <c r="Q210" s="68"/>
      <c r="R210" s="1776"/>
      <c r="S210" s="1777"/>
      <c r="T210" s="1777"/>
      <c r="U210" s="1778"/>
      <c r="V210" s="1713"/>
      <c r="W210" s="1714"/>
      <c r="X210" s="1714"/>
      <c r="Y210" s="1715"/>
      <c r="Z210" s="1715"/>
      <c r="AA210" s="1767"/>
      <c r="AB210" s="1755"/>
      <c r="AC210" s="1746"/>
      <c r="AN210" s="261"/>
      <c r="AO210" s="261"/>
      <c r="AP210" s="261"/>
      <c r="AQ210" s="261"/>
      <c r="AU210" s="2"/>
      <c r="AV210" s="2"/>
      <c r="AW210" s="2"/>
      <c r="AX210" s="2"/>
      <c r="AY210" s="2"/>
      <c r="AZ210" s="2"/>
      <c r="BA210" s="2"/>
      <c r="BB210" s="2"/>
      <c r="BC210" s="2"/>
      <c r="BD210" s="2"/>
      <c r="BE210" s="2"/>
      <c r="BF210" s="2"/>
    </row>
    <row r="211" spans="1:58" s="1" customFormat="1" ht="20.7" hidden="1" customHeight="1">
      <c r="A211" s="112" t="s">
        <v>175</v>
      </c>
      <c r="B211" s="1899"/>
      <c r="C211" s="1896"/>
      <c r="D211" s="1911"/>
      <c r="E211" s="1814"/>
      <c r="F211" s="1814"/>
      <c r="G211" s="85" t="s">
        <v>59</v>
      </c>
      <c r="H211" s="10">
        <f>VLOOKUP($A210,'Seg Diario'!$B$12:$HJ$76,67,FALSE)</f>
        <v>1</v>
      </c>
      <c r="I211" s="11">
        <f>VLOOKUP($A211,'Seg Diario'!$B$12:$HJ$76,82,FALSE)</f>
        <v>1</v>
      </c>
      <c r="J211" s="11">
        <f>VLOOKUP($A211,'Seg Diario'!$B$12:$HJ$76,97,FALSE)</f>
        <v>0</v>
      </c>
      <c r="K211" s="11">
        <f>VLOOKUP($A211,'Seg Diario'!$B$12:$HJ$76,112,FALSE)</f>
        <v>1</v>
      </c>
      <c r="L211" s="11">
        <f>VLOOKUP($A211,'Seg Diario'!$B$12:$HJ$76,127,FALSE)</f>
        <v>1</v>
      </c>
      <c r="M211" s="11">
        <f>VLOOKUP($A211,'Seg Diario'!$B$12:$HJ$76,142,FALSE)</f>
        <v>1</v>
      </c>
      <c r="N211" s="11">
        <f>VLOOKUP($A211,'Seg Diario'!$B$12:$HJ$76,187,FALSE)</f>
        <v>1</v>
      </c>
      <c r="O211" s="11">
        <f>VLOOKUP($A211,'Seg Diario'!$B$12:$HJ$76,172,FALSE)</f>
        <v>1</v>
      </c>
      <c r="P211" s="11">
        <f>VLOOKUP($A211,'Seg Diario'!$B$12:$HJ$76,207,FALSE)</f>
        <v>1</v>
      </c>
      <c r="Q211" s="69"/>
      <c r="R211" s="1779"/>
      <c r="S211" s="1780"/>
      <c r="T211" s="1780"/>
      <c r="U211" s="1781"/>
      <c r="V211" s="1716"/>
      <c r="W211" s="1717"/>
      <c r="X211" s="1717"/>
      <c r="Y211" s="1717"/>
      <c r="Z211" s="1717"/>
      <c r="AA211" s="1768"/>
      <c r="AB211" s="1756"/>
      <c r="AC211" s="1747"/>
      <c r="AN211" s="78"/>
      <c r="AO211" s="78"/>
      <c r="AP211" s="78"/>
      <c r="AQ211" s="78"/>
      <c r="AU211" s="2"/>
      <c r="AV211" s="2"/>
      <c r="AW211" s="2"/>
      <c r="AX211" s="2"/>
      <c r="AY211" s="2"/>
      <c r="AZ211" s="2"/>
      <c r="BA211" s="2"/>
      <c r="BB211" s="2"/>
      <c r="BC211" s="2"/>
      <c r="BD211" s="2"/>
      <c r="BE211" s="2"/>
      <c r="BF211" s="2"/>
    </row>
    <row r="212" spans="1:58" s="1" customFormat="1" ht="20.7" hidden="1" customHeight="1">
      <c r="A212" s="112" t="s">
        <v>175</v>
      </c>
      <c r="B212" s="1899"/>
      <c r="C212" s="1896"/>
      <c r="D212" s="1911"/>
      <c r="E212" s="1814"/>
      <c r="F212" s="1814"/>
      <c r="G212" s="85" t="s">
        <v>60</v>
      </c>
      <c r="H212" s="10">
        <f>VLOOKUP($A210,'Seg Diario'!$B$12:$HJ$76,70,FALSE)</f>
        <v>1</v>
      </c>
      <c r="I212" s="11">
        <f>VLOOKUP($A212,'Seg Diario'!$B$12:$HJ$76,85,FALSE)</f>
        <v>1</v>
      </c>
      <c r="J212" s="11">
        <f>VLOOKUP($A212,'Seg Diario'!$B$12:$HJ$76,100,FALSE)</f>
        <v>0</v>
      </c>
      <c r="K212" s="11">
        <f>VLOOKUP($A212,'Seg Diario'!$B$12:$HJ$76,115,FALSE)</f>
        <v>1</v>
      </c>
      <c r="L212" s="11">
        <f>VLOOKUP($A212,'Seg Diario'!$B$12:$HJ$76,130,FALSE)</f>
        <v>1</v>
      </c>
      <c r="M212" s="11">
        <f>VLOOKUP($A212,'Seg Diario'!$B$12:$HJ$76,145,FALSE)</f>
        <v>1</v>
      </c>
      <c r="N212" s="11">
        <f>VLOOKUP($A212,'Seg Diario'!$B$12:$HJ$76,190,FALSE)</f>
        <v>1</v>
      </c>
      <c r="O212" s="11">
        <f>VLOOKUP($A212,'Seg Diario'!$B$12:$HJ$76,175,FALSE)</f>
        <v>1</v>
      </c>
      <c r="P212" s="11">
        <f>VLOOKUP($A212,'Seg Diario'!$B$12:$HJ$76,210,FALSE)</f>
        <v>1</v>
      </c>
      <c r="Q212" s="69"/>
      <c r="R212" s="1779"/>
      <c r="S212" s="1780"/>
      <c r="T212" s="1780"/>
      <c r="U212" s="1781"/>
      <c r="V212" s="1716"/>
      <c r="W212" s="1717"/>
      <c r="X212" s="1717"/>
      <c r="Y212" s="1717"/>
      <c r="Z212" s="1717"/>
      <c r="AA212" s="1768"/>
      <c r="AB212" s="1756"/>
      <c r="AC212" s="1747"/>
      <c r="AN212" s="78"/>
      <c r="AO212" s="78"/>
      <c r="AP212" s="78"/>
      <c r="AQ212" s="78"/>
      <c r="AU212" s="2"/>
      <c r="AV212" s="2"/>
      <c r="AW212" s="2"/>
      <c r="AX212" s="2"/>
      <c r="AY212" s="2"/>
      <c r="AZ212" s="2"/>
      <c r="BA212" s="2"/>
      <c r="BB212" s="2"/>
      <c r="BC212" s="2"/>
      <c r="BD212" s="2"/>
      <c r="BE212" s="2"/>
      <c r="BF212" s="2"/>
    </row>
    <row r="213" spans="1:58" s="1" customFormat="1" ht="20.7" hidden="1" customHeight="1" thickBot="1">
      <c r="A213" s="112" t="s">
        <v>175</v>
      </c>
      <c r="B213" s="1900"/>
      <c r="C213" s="1897"/>
      <c r="D213" s="1912"/>
      <c r="E213" s="1815"/>
      <c r="F213" s="1815"/>
      <c r="G213" s="67" t="s">
        <v>61</v>
      </c>
      <c r="H213" s="13">
        <f>VLOOKUP($A210,'Seg Diario'!$B$12:$HJ$76,73,FALSE)</f>
        <v>1</v>
      </c>
      <c r="I213" s="79">
        <f>VLOOKUP($A213,'Seg Diario'!$B$12:$HJ$76,88,FALSE)</f>
        <v>1</v>
      </c>
      <c r="J213" s="79">
        <f>VLOOKUP($A213,'Seg Diario'!$B$12:$HJ$76,103,FALSE)</f>
        <v>0</v>
      </c>
      <c r="K213" s="79">
        <f>VLOOKUP($A213,'Seg Diario'!$B$12:$HJ$76,118,FALSE)</f>
        <v>1</v>
      </c>
      <c r="L213" s="79">
        <f>VLOOKUP($A213,'Seg Diario'!$B$12:$HJ$76,133,FALSE)</f>
        <v>1</v>
      </c>
      <c r="M213" s="79">
        <f>VLOOKUP($A213,'Seg Diario'!$B$12:$HJ$76,148,FALSE)</f>
        <v>1</v>
      </c>
      <c r="N213" s="79">
        <f>VLOOKUP($A213,'Seg Diario'!$B$12:$HJ$76,193,FALSE)</f>
        <v>1</v>
      </c>
      <c r="O213" s="79">
        <f>VLOOKUP($A213,'Seg Diario'!$B$12:$HJ$76,178,FALSE)</f>
        <v>1</v>
      </c>
      <c r="P213" s="79">
        <f>VLOOKUP($A213,'Seg Diario'!$B$12:$HJ$76,213,FALSE)</f>
        <v>1</v>
      </c>
      <c r="Q213" s="70"/>
      <c r="R213" s="1782"/>
      <c r="S213" s="1783"/>
      <c r="T213" s="1783"/>
      <c r="U213" s="1784"/>
      <c r="V213" s="1718"/>
      <c r="W213" s="1719"/>
      <c r="X213" s="1719"/>
      <c r="Y213" s="1719"/>
      <c r="Z213" s="1719"/>
      <c r="AA213" s="1769"/>
      <c r="AB213" s="1757"/>
      <c r="AC213" s="1748"/>
      <c r="AN213" s="78"/>
      <c r="AO213" s="78"/>
      <c r="AP213" s="78"/>
      <c r="AQ213" s="78"/>
      <c r="AU213" s="2"/>
      <c r="AV213" s="2"/>
      <c r="AW213" s="2"/>
      <c r="AX213" s="2"/>
      <c r="AY213" s="2"/>
      <c r="AZ213" s="2"/>
      <c r="BA213" s="2"/>
      <c r="BB213" s="2"/>
      <c r="BC213" s="2"/>
      <c r="BD213" s="2"/>
      <c r="BE213" s="2"/>
      <c r="BF213" s="2"/>
    </row>
    <row r="214" spans="1:58" s="1" customFormat="1" ht="20.7" hidden="1" customHeight="1">
      <c r="A214" s="112" t="s">
        <v>177</v>
      </c>
      <c r="B214" s="1892" t="s">
        <v>178</v>
      </c>
      <c r="C214" s="1895" t="s">
        <v>95</v>
      </c>
      <c r="D214" s="1910" t="s">
        <v>56</v>
      </c>
      <c r="E214" s="1813">
        <f>'Seg Diario'!BF55</f>
        <v>1</v>
      </c>
      <c r="F214" s="1813">
        <f>'Seg Diario'!PD55</f>
        <v>0</v>
      </c>
      <c r="G214" s="66" t="s">
        <v>57</v>
      </c>
      <c r="H214" s="370">
        <f>VLOOKUP($A214,'Seg Diario'!$B$12:$HJ$76,64,FALSE)</f>
        <v>1</v>
      </c>
      <c r="I214" s="370">
        <f>VLOOKUP($A214,'Seg Diario'!$B$12:$HJ$76,79,FALSE)</f>
        <v>1</v>
      </c>
      <c r="J214" s="370">
        <f>VLOOKUP($A214,'Seg Diario'!$B$12:$HJ$76,94,FALSE)</f>
        <v>1</v>
      </c>
      <c r="K214" s="370">
        <f>VLOOKUP($A214,'Seg Diario'!$B$12:$HJ$76,109,FALSE)</f>
        <v>1</v>
      </c>
      <c r="L214" s="370">
        <f>VLOOKUP($A214,'Seg Diario'!$B$12:$HJ$76,124,FALSE)</f>
        <v>1</v>
      </c>
      <c r="M214" s="370">
        <f>VLOOKUP($A214,'Seg Diario'!$B$12:$HJ$76,139,FALSE)</f>
        <v>1</v>
      </c>
      <c r="N214" s="370">
        <f>VLOOKUP($A214,'Seg Diario'!$B$12:$HJ$76,184,FALSE)</f>
        <v>1</v>
      </c>
      <c r="O214" s="370">
        <f>VLOOKUP($A214,'Seg Diario'!$B$12:$HJ$76,169,FALSE)</f>
        <v>1</v>
      </c>
      <c r="P214" s="370">
        <f>VLOOKUP($A214,'Seg Diario'!$B$12:$HJ$76,204,FALSE)</f>
        <v>1</v>
      </c>
      <c r="Q214" s="68"/>
      <c r="R214" s="1920"/>
      <c r="S214" s="1921"/>
      <c r="T214" s="1921"/>
      <c r="U214" s="1922"/>
      <c r="V214" s="1713"/>
      <c r="W214" s="1714"/>
      <c r="X214" s="1714"/>
      <c r="Y214" s="1714"/>
      <c r="Z214" s="1785"/>
      <c r="AA214" s="1767"/>
      <c r="AB214" s="1755"/>
      <c r="AC214" s="1746" t="s">
        <v>72</v>
      </c>
      <c r="AN214" s="261"/>
      <c r="AO214" s="261"/>
      <c r="AP214" s="261"/>
      <c r="AQ214" s="261"/>
      <c r="AU214" s="2"/>
      <c r="AV214" s="2"/>
      <c r="AW214" s="2"/>
      <c r="AX214" s="2"/>
      <c r="AY214" s="2"/>
      <c r="AZ214" s="2"/>
      <c r="BA214" s="2"/>
      <c r="BB214" s="2"/>
      <c r="BC214" s="2"/>
      <c r="BD214" s="2"/>
      <c r="BE214" s="2"/>
      <c r="BF214" s="2"/>
    </row>
    <row r="215" spans="1:58" s="1" customFormat="1" ht="20.7" hidden="1" customHeight="1">
      <c r="A215" s="112" t="s">
        <v>177</v>
      </c>
      <c r="B215" s="1893"/>
      <c r="C215" s="1896"/>
      <c r="D215" s="1911"/>
      <c r="E215" s="1814"/>
      <c r="F215" s="1814"/>
      <c r="G215" s="85" t="s">
        <v>59</v>
      </c>
      <c r="H215" s="10">
        <f>VLOOKUP($A214,'Seg Diario'!$B$12:$HJ$76,67,FALSE)</f>
        <v>1</v>
      </c>
      <c r="I215" s="11">
        <f>VLOOKUP($A215,'Seg Diario'!$B$12:$HJ$76,82,FALSE)</f>
        <v>1</v>
      </c>
      <c r="J215" s="11">
        <f>VLOOKUP($A215,'Seg Diario'!$B$12:$HJ$76,97,FALSE)</f>
        <v>1</v>
      </c>
      <c r="K215" s="11">
        <f>VLOOKUP($A215,'Seg Diario'!$B$12:$HJ$76,112,FALSE)</f>
        <v>1</v>
      </c>
      <c r="L215" s="11">
        <f>VLOOKUP($A215,'Seg Diario'!$B$12:$HJ$76,127,FALSE)</f>
        <v>1</v>
      </c>
      <c r="M215" s="11">
        <f>VLOOKUP($A215,'Seg Diario'!$B$12:$HJ$76,142,FALSE)</f>
        <v>1</v>
      </c>
      <c r="N215" s="11">
        <f>VLOOKUP($A215,'Seg Diario'!$B$12:$HJ$76,187,FALSE)</f>
        <v>1</v>
      </c>
      <c r="O215" s="11">
        <f>VLOOKUP($A215,'Seg Diario'!$B$12:$HJ$76,172,FALSE)</f>
        <v>1</v>
      </c>
      <c r="P215" s="11">
        <f>VLOOKUP($A215,'Seg Diario'!$B$12:$HJ$76,207,FALSE)</f>
        <v>1</v>
      </c>
      <c r="Q215" s="69"/>
      <c r="R215" s="1923"/>
      <c r="S215" s="1924"/>
      <c r="T215" s="1924"/>
      <c r="U215" s="1925"/>
      <c r="V215" s="1786"/>
      <c r="W215" s="1787"/>
      <c r="X215" s="1787"/>
      <c r="Y215" s="1787"/>
      <c r="Z215" s="1788"/>
      <c r="AA215" s="1768"/>
      <c r="AB215" s="1756"/>
      <c r="AC215" s="1747"/>
      <c r="AN215" s="78"/>
      <c r="AO215" s="78"/>
      <c r="AP215" s="78"/>
      <c r="AQ215" s="78"/>
      <c r="AU215" s="2"/>
      <c r="AV215" s="2"/>
      <c r="AW215" s="2"/>
      <c r="AX215" s="2"/>
      <c r="AY215" s="2"/>
      <c r="AZ215" s="2"/>
      <c r="BA215" s="2"/>
      <c r="BB215" s="2"/>
      <c r="BC215" s="2"/>
      <c r="BD215" s="2"/>
      <c r="BE215" s="2"/>
      <c r="BF215" s="2"/>
    </row>
    <row r="216" spans="1:58" s="1" customFormat="1" ht="20.7" hidden="1" customHeight="1">
      <c r="A216" s="112" t="s">
        <v>177</v>
      </c>
      <c r="B216" s="1893"/>
      <c r="C216" s="1896"/>
      <c r="D216" s="1911"/>
      <c r="E216" s="1814"/>
      <c r="F216" s="1814"/>
      <c r="G216" s="85" t="s">
        <v>60</v>
      </c>
      <c r="H216" s="10">
        <f>VLOOKUP($A214,'Seg Diario'!$B$12:$HJ$76,70,FALSE)</f>
        <v>1</v>
      </c>
      <c r="I216" s="11">
        <f>VLOOKUP($A216,'Seg Diario'!$B$12:$HJ$76,85,FALSE)</f>
        <v>1</v>
      </c>
      <c r="J216" s="11">
        <f>VLOOKUP($A216,'Seg Diario'!$B$12:$HJ$76,100,FALSE)</f>
        <v>1</v>
      </c>
      <c r="K216" s="11">
        <f>VLOOKUP($A216,'Seg Diario'!$B$12:$HJ$76,115,FALSE)</f>
        <v>1</v>
      </c>
      <c r="L216" s="11">
        <f>VLOOKUP($A216,'Seg Diario'!$B$12:$HJ$76,130,FALSE)</f>
        <v>1</v>
      </c>
      <c r="M216" s="11">
        <f>VLOOKUP($A216,'Seg Diario'!$B$12:$HJ$76,145,FALSE)</f>
        <v>1</v>
      </c>
      <c r="N216" s="11">
        <f>VLOOKUP($A216,'Seg Diario'!$B$12:$HJ$76,190,FALSE)</f>
        <v>1</v>
      </c>
      <c r="O216" s="11">
        <f>VLOOKUP($A216,'Seg Diario'!$B$12:$HJ$76,175,FALSE)</f>
        <v>1</v>
      </c>
      <c r="P216" s="11">
        <f>VLOOKUP($A216,'Seg Diario'!$B$12:$HJ$76,210,FALSE)</f>
        <v>1</v>
      </c>
      <c r="Q216" s="69"/>
      <c r="R216" s="1923"/>
      <c r="S216" s="1924"/>
      <c r="T216" s="1924"/>
      <c r="U216" s="1925"/>
      <c r="V216" s="1786"/>
      <c r="W216" s="1787"/>
      <c r="X216" s="1787"/>
      <c r="Y216" s="1787"/>
      <c r="Z216" s="1788"/>
      <c r="AA216" s="1768"/>
      <c r="AB216" s="1756"/>
      <c r="AC216" s="1747"/>
      <c r="AN216" s="78"/>
      <c r="AO216" s="78"/>
      <c r="AP216" s="78"/>
      <c r="AQ216" s="78"/>
      <c r="AU216" s="2"/>
      <c r="AV216" s="2"/>
      <c r="AW216" s="2"/>
      <c r="AX216" s="2"/>
      <c r="AY216" s="2"/>
      <c r="AZ216" s="2"/>
      <c r="BA216" s="2"/>
      <c r="BB216" s="2"/>
      <c r="BC216" s="2"/>
      <c r="BD216" s="2"/>
      <c r="BE216" s="2"/>
      <c r="BF216" s="2"/>
    </row>
    <row r="217" spans="1:58" s="1" customFormat="1" ht="20.7" hidden="1" customHeight="1" thickBot="1">
      <c r="A217" s="112" t="s">
        <v>177</v>
      </c>
      <c r="B217" s="1894"/>
      <c r="C217" s="1897"/>
      <c r="D217" s="1912"/>
      <c r="E217" s="1815"/>
      <c r="F217" s="1815"/>
      <c r="G217" s="67" t="s">
        <v>61</v>
      </c>
      <c r="H217" s="13">
        <f>VLOOKUP($A214,'Seg Diario'!$B$12:$HJ$76,73,FALSE)</f>
        <v>1</v>
      </c>
      <c r="I217" s="79">
        <f>VLOOKUP($A217,'Seg Diario'!$B$12:$HJ$76,88,FALSE)</f>
        <v>1</v>
      </c>
      <c r="J217" s="79">
        <f>VLOOKUP($A217,'Seg Diario'!$B$12:$HJ$76,103,FALSE)</f>
        <v>1</v>
      </c>
      <c r="K217" s="79">
        <f>VLOOKUP($A217,'Seg Diario'!$B$12:$HJ$76,118,FALSE)</f>
        <v>1</v>
      </c>
      <c r="L217" s="79">
        <f>VLOOKUP($A217,'Seg Diario'!$B$12:$HJ$76,133,FALSE)</f>
        <v>1</v>
      </c>
      <c r="M217" s="79">
        <f>VLOOKUP($A217,'Seg Diario'!$B$12:$HJ$76,148,FALSE)</f>
        <v>1</v>
      </c>
      <c r="N217" s="79">
        <f>VLOOKUP($A217,'Seg Diario'!$B$12:$HJ$76,193,FALSE)</f>
        <v>1</v>
      </c>
      <c r="O217" s="79">
        <f>VLOOKUP($A217,'Seg Diario'!$B$12:$HJ$76,178,FALSE)</f>
        <v>1</v>
      </c>
      <c r="P217" s="79">
        <f>VLOOKUP($A217,'Seg Diario'!$B$12:$HJ$76,213,FALSE)</f>
        <v>1</v>
      </c>
      <c r="Q217" s="70"/>
      <c r="R217" s="1926"/>
      <c r="S217" s="1927"/>
      <c r="T217" s="1927"/>
      <c r="U217" s="1928"/>
      <c r="V217" s="1789"/>
      <c r="W217" s="1790"/>
      <c r="X217" s="1790"/>
      <c r="Y217" s="1790"/>
      <c r="Z217" s="1791"/>
      <c r="AA217" s="1769"/>
      <c r="AB217" s="1757"/>
      <c r="AC217" s="1748"/>
      <c r="AN217" s="78"/>
      <c r="AO217" s="78"/>
      <c r="AP217" s="78"/>
      <c r="AQ217" s="78"/>
      <c r="AU217" s="2"/>
      <c r="AV217" s="2"/>
      <c r="AW217" s="2"/>
      <c r="AX217" s="2"/>
      <c r="AY217" s="2"/>
      <c r="AZ217" s="2"/>
      <c r="BA217" s="2"/>
      <c r="BB217" s="2"/>
      <c r="BC217" s="2"/>
      <c r="BD217" s="2"/>
      <c r="BE217" s="2"/>
      <c r="BF217" s="2"/>
    </row>
    <row r="218" spans="1:58" s="1" customFormat="1" ht="20.7" hidden="1" customHeight="1">
      <c r="A218" s="112" t="s">
        <v>179</v>
      </c>
      <c r="B218" s="1889" t="s">
        <v>180</v>
      </c>
      <c r="C218" s="1895" t="s">
        <v>146</v>
      </c>
      <c r="D218" s="1910" t="s">
        <v>56</v>
      </c>
      <c r="E218" s="1813">
        <f>'Seg Diario'!BF56</f>
        <v>1</v>
      </c>
      <c r="F218" s="1813">
        <f>'Seg Diario'!PD56</f>
        <v>0</v>
      </c>
      <c r="G218" s="66" t="s">
        <v>57</v>
      </c>
      <c r="H218" s="370">
        <f>VLOOKUP($A218,'Seg Diario'!$B$12:$HJ$76,64,FALSE)</f>
        <v>1</v>
      </c>
      <c r="I218" s="370">
        <f>VLOOKUP($A218,'Seg Diario'!$B$12:$HJ$76,79,FALSE)</f>
        <v>1</v>
      </c>
      <c r="J218" s="370">
        <f>VLOOKUP($A218,'Seg Diario'!$B$12:$HJ$76,94,FALSE)</f>
        <v>1</v>
      </c>
      <c r="K218" s="370">
        <f>VLOOKUP($A218,'Seg Diario'!$B$12:$HJ$76,109,FALSE)</f>
        <v>1</v>
      </c>
      <c r="L218" s="370">
        <f>VLOOKUP($A218,'Seg Diario'!$B$12:$HJ$76,124,FALSE)</f>
        <v>1</v>
      </c>
      <c r="M218" s="370">
        <f>VLOOKUP($A218,'Seg Diario'!$B$12:$HJ$76,139,FALSE)</f>
        <v>1</v>
      </c>
      <c r="N218" s="370">
        <f>VLOOKUP($A218,'Seg Diario'!$B$12:$HJ$76,184,FALSE)</f>
        <v>1</v>
      </c>
      <c r="O218" s="370">
        <f>VLOOKUP($A218,'Seg Diario'!$B$12:$HJ$76,169,FALSE)</f>
        <v>1</v>
      </c>
      <c r="P218" s="370">
        <f>VLOOKUP($A218,'Seg Diario'!$B$12:$HJ$76,204,FALSE)</f>
        <v>1</v>
      </c>
      <c r="Q218" s="68"/>
      <c r="R218" s="1799"/>
      <c r="S218" s="1947"/>
      <c r="T218" s="1947"/>
      <c r="U218" s="1948"/>
      <c r="V218" s="1713"/>
      <c r="W218" s="1714"/>
      <c r="X218" s="1714"/>
      <c r="Y218" s="1715"/>
      <c r="Z218" s="1715"/>
      <c r="AA218" s="1767"/>
      <c r="AB218" s="1755"/>
      <c r="AC218" s="1746"/>
      <c r="AN218" s="261"/>
      <c r="AO218" s="261"/>
      <c r="AP218" s="261"/>
      <c r="AQ218" s="261"/>
      <c r="AU218" s="2"/>
      <c r="AV218" s="2"/>
      <c r="AW218" s="2"/>
      <c r="AX218" s="2"/>
      <c r="AY218" s="2"/>
      <c r="AZ218" s="2"/>
      <c r="BA218" s="2"/>
      <c r="BB218" s="2"/>
      <c r="BC218" s="2"/>
      <c r="BD218" s="2"/>
      <c r="BE218" s="2"/>
      <c r="BF218" s="2"/>
    </row>
    <row r="219" spans="1:58" s="1" customFormat="1" ht="20.7" hidden="1" customHeight="1">
      <c r="A219" s="112" t="s">
        <v>179</v>
      </c>
      <c r="B219" s="1890"/>
      <c r="C219" s="1896"/>
      <c r="D219" s="1911"/>
      <c r="E219" s="1814"/>
      <c r="F219" s="1814"/>
      <c r="G219" s="85" t="s">
        <v>59</v>
      </c>
      <c r="H219" s="10">
        <f>VLOOKUP($A218,'Seg Diario'!$B$12:$HJ$76,67,FALSE)</f>
        <v>1</v>
      </c>
      <c r="I219" s="11">
        <f>VLOOKUP($A219,'Seg Diario'!$B$12:$HJ$76,82,FALSE)</f>
        <v>1</v>
      </c>
      <c r="J219" s="11">
        <f>VLOOKUP($A219,'Seg Diario'!$B$12:$HJ$76,97,FALSE)</f>
        <v>1</v>
      </c>
      <c r="K219" s="11">
        <f>VLOOKUP($A219,'Seg Diario'!$B$12:$HJ$76,112,FALSE)</f>
        <v>1</v>
      </c>
      <c r="L219" s="11">
        <f>VLOOKUP($A219,'Seg Diario'!$B$12:$HJ$76,127,FALSE)</f>
        <v>1</v>
      </c>
      <c r="M219" s="11">
        <f>VLOOKUP($A219,'Seg Diario'!$B$12:$HJ$76,142,FALSE)</f>
        <v>1</v>
      </c>
      <c r="N219" s="11">
        <f>VLOOKUP($A219,'Seg Diario'!$B$12:$HJ$76,187,FALSE)</f>
        <v>1</v>
      </c>
      <c r="O219" s="11">
        <f>VLOOKUP($A219,'Seg Diario'!$B$12:$HJ$76,172,FALSE)</f>
        <v>1</v>
      </c>
      <c r="P219" s="11">
        <f>VLOOKUP($A219,'Seg Diario'!$B$12:$HJ$76,207,FALSE)</f>
        <v>1</v>
      </c>
      <c r="Q219" s="69"/>
      <c r="R219" s="1949"/>
      <c r="S219" s="1950"/>
      <c r="T219" s="1950"/>
      <c r="U219" s="1951"/>
      <c r="V219" s="1716"/>
      <c r="W219" s="1717"/>
      <c r="X219" s="1717"/>
      <c r="Y219" s="1717"/>
      <c r="Z219" s="1717"/>
      <c r="AA219" s="1768"/>
      <c r="AB219" s="1756"/>
      <c r="AC219" s="1747"/>
      <c r="AN219" s="78"/>
      <c r="AO219" s="78"/>
      <c r="AP219" s="78"/>
      <c r="AQ219" s="78"/>
      <c r="AU219" s="2"/>
      <c r="AV219" s="2"/>
      <c r="AW219" s="2"/>
      <c r="AX219" s="2"/>
      <c r="AY219" s="2"/>
      <c r="AZ219" s="2"/>
      <c r="BA219" s="2"/>
      <c r="BB219" s="2"/>
      <c r="BC219" s="2"/>
      <c r="BD219" s="2"/>
      <c r="BE219" s="2"/>
      <c r="BF219" s="2"/>
    </row>
    <row r="220" spans="1:58" s="1" customFormat="1" ht="20.7" hidden="1" customHeight="1">
      <c r="A220" s="112" t="s">
        <v>179</v>
      </c>
      <c r="B220" s="1890"/>
      <c r="C220" s="1896"/>
      <c r="D220" s="1911"/>
      <c r="E220" s="1814"/>
      <c r="F220" s="1814"/>
      <c r="G220" s="85" t="s">
        <v>60</v>
      </c>
      <c r="H220" s="10">
        <f>VLOOKUP($A218,'Seg Diario'!$B$12:$HJ$76,70,FALSE)</f>
        <v>1</v>
      </c>
      <c r="I220" s="11">
        <f>VLOOKUP($A220,'Seg Diario'!$B$12:$HJ$76,85,FALSE)</f>
        <v>1</v>
      </c>
      <c r="J220" s="11">
        <f>VLOOKUP($A220,'Seg Diario'!$B$12:$HJ$76,100,FALSE)</f>
        <v>1</v>
      </c>
      <c r="K220" s="11">
        <f>VLOOKUP($A220,'Seg Diario'!$B$12:$HJ$76,115,FALSE)</f>
        <v>1</v>
      </c>
      <c r="L220" s="11">
        <f>VLOOKUP($A220,'Seg Diario'!$B$12:$HJ$76,130,FALSE)</f>
        <v>1</v>
      </c>
      <c r="M220" s="11">
        <f>VLOOKUP($A220,'Seg Diario'!$B$12:$HJ$76,145,FALSE)</f>
        <v>1</v>
      </c>
      <c r="N220" s="11">
        <f>VLOOKUP($A220,'Seg Diario'!$B$12:$HJ$76,190,FALSE)</f>
        <v>1</v>
      </c>
      <c r="O220" s="11">
        <f>VLOOKUP($A220,'Seg Diario'!$B$12:$HJ$76,175,FALSE)</f>
        <v>1</v>
      </c>
      <c r="P220" s="11">
        <f>VLOOKUP($A220,'Seg Diario'!$B$12:$HJ$76,210,FALSE)</f>
        <v>1</v>
      </c>
      <c r="Q220" s="69"/>
      <c r="R220" s="1949"/>
      <c r="S220" s="1950"/>
      <c r="T220" s="1950"/>
      <c r="U220" s="1951"/>
      <c r="V220" s="1716"/>
      <c r="W220" s="1717"/>
      <c r="X220" s="1717"/>
      <c r="Y220" s="1717"/>
      <c r="Z220" s="1717"/>
      <c r="AA220" s="1768"/>
      <c r="AB220" s="1756"/>
      <c r="AC220" s="1747"/>
      <c r="AN220" s="78"/>
      <c r="AO220" s="78"/>
      <c r="AP220" s="78"/>
      <c r="AQ220" s="78"/>
      <c r="AU220" s="2"/>
      <c r="AV220" s="2"/>
      <c r="AW220" s="2"/>
      <c r="AX220" s="2"/>
      <c r="AY220" s="2"/>
      <c r="AZ220" s="2"/>
      <c r="BA220" s="2"/>
      <c r="BB220" s="2"/>
      <c r="BC220" s="2"/>
      <c r="BD220" s="2"/>
      <c r="BE220" s="2"/>
      <c r="BF220" s="2"/>
    </row>
    <row r="221" spans="1:58" s="1" customFormat="1" ht="20.7" hidden="1" customHeight="1" thickBot="1">
      <c r="A221" s="112" t="s">
        <v>179</v>
      </c>
      <c r="B221" s="1891"/>
      <c r="C221" s="1897"/>
      <c r="D221" s="1912"/>
      <c r="E221" s="1815"/>
      <c r="F221" s="1815"/>
      <c r="G221" s="67" t="s">
        <v>61</v>
      </c>
      <c r="H221" s="13">
        <f>VLOOKUP($A218,'Seg Diario'!$B$12:$HJ$76,73,FALSE)</f>
        <v>1</v>
      </c>
      <c r="I221" s="79">
        <f>VLOOKUP($A221,'Seg Diario'!$B$12:$HJ$76,88,FALSE)</f>
        <v>1</v>
      </c>
      <c r="J221" s="79">
        <f>VLOOKUP($A221,'Seg Diario'!$B$12:$HJ$76,103,FALSE)</f>
        <v>1</v>
      </c>
      <c r="K221" s="79">
        <f>VLOOKUP($A221,'Seg Diario'!$B$12:$HJ$76,118,FALSE)</f>
        <v>1</v>
      </c>
      <c r="L221" s="79">
        <f>VLOOKUP($A221,'Seg Diario'!$B$12:$HJ$76,133,FALSE)</f>
        <v>1</v>
      </c>
      <c r="M221" s="79">
        <f>VLOOKUP($A221,'Seg Diario'!$B$12:$HJ$76,148,FALSE)</f>
        <v>1</v>
      </c>
      <c r="N221" s="79">
        <f>VLOOKUP($A221,'Seg Diario'!$B$12:$HJ$76,193,FALSE)</f>
        <v>1</v>
      </c>
      <c r="O221" s="79">
        <f>VLOOKUP($A221,'Seg Diario'!$B$12:$HJ$76,178,FALSE)</f>
        <v>1</v>
      </c>
      <c r="P221" s="79">
        <f>VLOOKUP($A221,'Seg Diario'!$B$12:$HJ$76,213,FALSE)</f>
        <v>1</v>
      </c>
      <c r="Q221" s="70"/>
      <c r="R221" s="1952"/>
      <c r="S221" s="1953"/>
      <c r="T221" s="1953"/>
      <c r="U221" s="1954"/>
      <c r="V221" s="1718"/>
      <c r="W221" s="1719"/>
      <c r="X221" s="1719"/>
      <c r="Y221" s="1719"/>
      <c r="Z221" s="1719"/>
      <c r="AA221" s="1769"/>
      <c r="AB221" s="1757"/>
      <c r="AC221" s="1748"/>
      <c r="AN221" s="78"/>
      <c r="AO221" s="78"/>
      <c r="AP221" s="78"/>
      <c r="AQ221" s="78"/>
      <c r="AU221" s="2"/>
      <c r="AV221" s="2"/>
      <c r="AW221" s="2"/>
      <c r="AX221" s="2"/>
      <c r="AY221" s="2"/>
      <c r="AZ221" s="2"/>
      <c r="BA221" s="2"/>
      <c r="BB221" s="2"/>
      <c r="BC221" s="2"/>
      <c r="BD221" s="2"/>
      <c r="BE221" s="2"/>
      <c r="BF221" s="2"/>
    </row>
    <row r="222" spans="1:58" s="1" customFormat="1" ht="20.7" hidden="1" customHeight="1">
      <c r="A222" s="112" t="s">
        <v>181</v>
      </c>
      <c r="B222" s="1889" t="s">
        <v>182</v>
      </c>
      <c r="C222" s="1895" t="s">
        <v>95</v>
      </c>
      <c r="D222" s="1910" t="s">
        <v>92</v>
      </c>
      <c r="E222" s="1813">
        <f>'Seg Diario'!BF57</f>
        <v>1</v>
      </c>
      <c r="F222" s="1813">
        <f>'Seg Diario'!PD57</f>
        <v>0</v>
      </c>
      <c r="G222" s="66" t="s">
        <v>57</v>
      </c>
      <c r="H222" s="370">
        <f>VLOOKUP($A222,'Seg Diario'!$B$12:$HJ$76,64,FALSE)</f>
        <v>1</v>
      </c>
      <c r="I222" s="370">
        <f>VLOOKUP($A222,'Seg Diario'!$B$12:$HJ$76,79,FALSE)</f>
        <v>1</v>
      </c>
      <c r="J222" s="370">
        <f>VLOOKUP($A222,'Seg Diario'!$B$12:$HJ$76,94,FALSE)</f>
        <v>0</v>
      </c>
      <c r="K222" s="370">
        <f>VLOOKUP($A222,'Seg Diario'!$B$12:$HJ$76,109,FALSE)</f>
        <v>1</v>
      </c>
      <c r="L222" s="370">
        <f>VLOOKUP($A222,'Seg Diario'!$B$12:$HJ$76,124,FALSE)</f>
        <v>1</v>
      </c>
      <c r="M222" s="370">
        <f>VLOOKUP($A222,'Seg Diario'!$B$12:$HJ$76,139,FALSE)</f>
        <v>1</v>
      </c>
      <c r="N222" s="370">
        <f>VLOOKUP($A222,'Seg Diario'!$B$12:$HJ$76,184,FALSE)</f>
        <v>1</v>
      </c>
      <c r="O222" s="370">
        <f>VLOOKUP($A222,'Seg Diario'!$B$12:$HJ$76,169,FALSE)</f>
        <v>1</v>
      </c>
      <c r="P222" s="370">
        <f>VLOOKUP($A222,'Seg Diario'!$B$12:$HJ$76,204,FALSE)</f>
        <v>1</v>
      </c>
      <c r="Q222" s="68"/>
      <c r="R222" s="1776"/>
      <c r="S222" s="1777"/>
      <c r="T222" s="1777"/>
      <c r="U222" s="1778"/>
      <c r="V222" s="1713"/>
      <c r="W222" s="1714"/>
      <c r="X222" s="1714"/>
      <c r="Y222" s="1714"/>
      <c r="Z222" s="1785"/>
      <c r="AA222" s="1767"/>
      <c r="AB222" s="1755"/>
      <c r="AC222" s="1746"/>
      <c r="AN222" s="261"/>
      <c r="AO222" s="261"/>
      <c r="AP222" s="261"/>
      <c r="AQ222" s="261"/>
      <c r="AU222" s="2"/>
      <c r="AV222" s="2"/>
      <c r="AW222" s="2"/>
      <c r="AX222" s="2"/>
      <c r="AY222" s="2"/>
      <c r="AZ222" s="2"/>
      <c r="BA222" s="2"/>
      <c r="BB222" s="2"/>
      <c r="BC222" s="2"/>
      <c r="BD222" s="2"/>
      <c r="BE222" s="2"/>
      <c r="BF222" s="2"/>
    </row>
    <row r="223" spans="1:58" s="1" customFormat="1" ht="20.7" hidden="1" customHeight="1">
      <c r="A223" s="112" t="s">
        <v>181</v>
      </c>
      <c r="B223" s="1890"/>
      <c r="C223" s="1896"/>
      <c r="D223" s="1911"/>
      <c r="E223" s="1814"/>
      <c r="F223" s="1814"/>
      <c r="G223" s="85" t="s">
        <v>59</v>
      </c>
      <c r="H223" s="10">
        <f>VLOOKUP($A222,'Seg Diario'!$B$12:$HJ$76,67,FALSE)</f>
        <v>1</v>
      </c>
      <c r="I223" s="11">
        <f>VLOOKUP($A223,'Seg Diario'!$B$12:$HJ$76,82,FALSE)</f>
        <v>1</v>
      </c>
      <c r="J223" s="11">
        <f>VLOOKUP($A223,'Seg Diario'!$B$12:$HJ$76,97,FALSE)</f>
        <v>0</v>
      </c>
      <c r="K223" s="11">
        <f>VLOOKUP($A223,'Seg Diario'!$B$12:$HJ$76,112,FALSE)</f>
        <v>1</v>
      </c>
      <c r="L223" s="11">
        <f>VLOOKUP($A223,'Seg Diario'!$B$12:$HJ$76,127,FALSE)</f>
        <v>1</v>
      </c>
      <c r="M223" s="11">
        <f>VLOOKUP($A223,'Seg Diario'!$B$12:$HJ$76,142,FALSE)</f>
        <v>1</v>
      </c>
      <c r="N223" s="11">
        <f>VLOOKUP($A223,'Seg Diario'!$B$12:$HJ$76,187,FALSE)</f>
        <v>1</v>
      </c>
      <c r="O223" s="11">
        <f>VLOOKUP($A223,'Seg Diario'!$B$12:$HJ$76,172,FALSE)</f>
        <v>1</v>
      </c>
      <c r="P223" s="11">
        <f>VLOOKUP($A223,'Seg Diario'!$B$12:$HJ$76,207,FALSE)</f>
        <v>1</v>
      </c>
      <c r="Q223" s="69"/>
      <c r="R223" s="1779"/>
      <c r="S223" s="1780"/>
      <c r="T223" s="1780"/>
      <c r="U223" s="1781"/>
      <c r="V223" s="1786"/>
      <c r="W223" s="1787"/>
      <c r="X223" s="1787"/>
      <c r="Y223" s="1787"/>
      <c r="Z223" s="1788"/>
      <c r="AA223" s="1768"/>
      <c r="AB223" s="1756"/>
      <c r="AC223" s="1747"/>
      <c r="AN223" s="78"/>
      <c r="AO223" s="78"/>
      <c r="AP223" s="78"/>
      <c r="AQ223" s="78"/>
      <c r="AU223" s="2"/>
      <c r="AV223" s="2"/>
      <c r="AW223" s="2"/>
      <c r="AX223" s="2"/>
      <c r="AY223" s="2"/>
      <c r="AZ223" s="2"/>
      <c r="BA223" s="2"/>
      <c r="BB223" s="2"/>
      <c r="BC223" s="2"/>
      <c r="BD223" s="2"/>
      <c r="BE223" s="2"/>
      <c r="BF223" s="2"/>
    </row>
    <row r="224" spans="1:58" s="1" customFormat="1" ht="20.7" hidden="1" customHeight="1">
      <c r="A224" s="112" t="s">
        <v>181</v>
      </c>
      <c r="B224" s="1890"/>
      <c r="C224" s="1896"/>
      <c r="D224" s="1911"/>
      <c r="E224" s="1814"/>
      <c r="F224" s="1814"/>
      <c r="G224" s="85" t="s">
        <v>60</v>
      </c>
      <c r="H224" s="10">
        <f>VLOOKUP($A222,'Seg Diario'!$B$12:$HJ$76,70,FALSE)</f>
        <v>1</v>
      </c>
      <c r="I224" s="11">
        <f>VLOOKUP($A224,'Seg Diario'!$B$12:$HJ$76,85,FALSE)</f>
        <v>1</v>
      </c>
      <c r="J224" s="11">
        <f>VLOOKUP($A224,'Seg Diario'!$B$12:$HJ$76,100,FALSE)</f>
        <v>0</v>
      </c>
      <c r="K224" s="11">
        <f>VLOOKUP($A224,'Seg Diario'!$B$12:$HJ$76,115,FALSE)</f>
        <v>1</v>
      </c>
      <c r="L224" s="11">
        <f>VLOOKUP($A224,'Seg Diario'!$B$12:$HJ$76,130,FALSE)</f>
        <v>1</v>
      </c>
      <c r="M224" s="11">
        <f>VLOOKUP($A224,'Seg Diario'!$B$12:$HJ$76,145,FALSE)</f>
        <v>1</v>
      </c>
      <c r="N224" s="11">
        <f>VLOOKUP($A224,'Seg Diario'!$B$12:$HJ$76,190,FALSE)</f>
        <v>1</v>
      </c>
      <c r="O224" s="11">
        <f>VLOOKUP($A224,'Seg Diario'!$B$12:$HJ$76,175,FALSE)</f>
        <v>1</v>
      </c>
      <c r="P224" s="11">
        <f>VLOOKUP($A224,'Seg Diario'!$B$12:$HJ$76,210,FALSE)</f>
        <v>1</v>
      </c>
      <c r="Q224" s="69"/>
      <c r="R224" s="1779"/>
      <c r="S224" s="1780"/>
      <c r="T224" s="1780"/>
      <c r="U224" s="1781"/>
      <c r="V224" s="1786"/>
      <c r="W224" s="1787"/>
      <c r="X224" s="1787"/>
      <c r="Y224" s="1787"/>
      <c r="Z224" s="1788"/>
      <c r="AA224" s="1768"/>
      <c r="AB224" s="1756"/>
      <c r="AC224" s="1747"/>
      <c r="AN224" s="78"/>
      <c r="AO224" s="78"/>
      <c r="AP224" s="78"/>
      <c r="AQ224" s="78"/>
      <c r="AU224" s="2"/>
      <c r="AV224" s="2"/>
      <c r="AW224" s="2"/>
      <c r="AX224" s="2"/>
      <c r="AY224" s="2"/>
      <c r="AZ224" s="2"/>
      <c r="BA224" s="2"/>
      <c r="BB224" s="2"/>
      <c r="BC224" s="2"/>
      <c r="BD224" s="2"/>
      <c r="BE224" s="2"/>
      <c r="BF224" s="2"/>
    </row>
    <row r="225" spans="1:58" s="1" customFormat="1" ht="20.7" hidden="1" customHeight="1" thickBot="1">
      <c r="A225" s="112" t="s">
        <v>181</v>
      </c>
      <c r="B225" s="1891"/>
      <c r="C225" s="1897"/>
      <c r="D225" s="1912"/>
      <c r="E225" s="1815"/>
      <c r="F225" s="1815"/>
      <c r="G225" s="67" t="s">
        <v>61</v>
      </c>
      <c r="H225" s="13">
        <f>VLOOKUP($A222,'Seg Diario'!$B$12:$HJ$76,73,FALSE)</f>
        <v>1</v>
      </c>
      <c r="I225" s="79">
        <f>VLOOKUP($A225,'Seg Diario'!$B$12:$HJ$76,88,FALSE)</f>
        <v>1</v>
      </c>
      <c r="J225" s="79">
        <f>VLOOKUP($A225,'Seg Diario'!$B$12:$HJ$76,103,FALSE)</f>
        <v>0</v>
      </c>
      <c r="K225" s="79">
        <f>VLOOKUP($A225,'Seg Diario'!$B$12:$HJ$76,118,FALSE)</f>
        <v>1</v>
      </c>
      <c r="L225" s="79">
        <f>VLOOKUP($A225,'Seg Diario'!$B$12:$HJ$76,133,FALSE)</f>
        <v>1</v>
      </c>
      <c r="M225" s="79">
        <f>VLOOKUP($A225,'Seg Diario'!$B$12:$HJ$76,148,FALSE)</f>
        <v>1</v>
      </c>
      <c r="N225" s="79">
        <f>VLOOKUP($A225,'Seg Diario'!$B$12:$HJ$76,193,FALSE)</f>
        <v>1</v>
      </c>
      <c r="O225" s="79">
        <f>VLOOKUP($A225,'Seg Diario'!$B$12:$HJ$76,178,FALSE)</f>
        <v>1</v>
      </c>
      <c r="P225" s="79">
        <f>VLOOKUP($A225,'Seg Diario'!$B$12:$HJ$76,213,FALSE)</f>
        <v>1</v>
      </c>
      <c r="Q225" s="70"/>
      <c r="R225" s="1782"/>
      <c r="S225" s="1783"/>
      <c r="T225" s="1783"/>
      <c r="U225" s="1784"/>
      <c r="V225" s="1789"/>
      <c r="W225" s="1790"/>
      <c r="X225" s="1790"/>
      <c r="Y225" s="1790"/>
      <c r="Z225" s="1791"/>
      <c r="AA225" s="1769"/>
      <c r="AB225" s="1757"/>
      <c r="AC225" s="1748"/>
      <c r="AN225" s="78"/>
      <c r="AO225" s="78"/>
      <c r="AP225" s="78"/>
      <c r="AQ225" s="78"/>
      <c r="AU225" s="2"/>
      <c r="AV225" s="2"/>
      <c r="AW225" s="2"/>
      <c r="AX225" s="2"/>
      <c r="AY225" s="2"/>
      <c r="AZ225" s="2"/>
      <c r="BA225" s="2"/>
      <c r="BB225" s="2"/>
      <c r="BC225" s="2"/>
      <c r="BD225" s="2"/>
      <c r="BE225" s="2"/>
      <c r="BF225" s="2"/>
    </row>
    <row r="226" spans="1:58" s="1" customFormat="1" ht="20.7" hidden="1" customHeight="1">
      <c r="A226" s="112" t="s">
        <v>183</v>
      </c>
      <c r="B226" s="1898" t="s">
        <v>184</v>
      </c>
      <c r="C226" s="1895" t="s">
        <v>83</v>
      </c>
      <c r="D226" s="1910" t="s">
        <v>92</v>
      </c>
      <c r="E226" s="1813">
        <f>'Seg Diario'!BF58</f>
        <v>1</v>
      </c>
      <c r="F226" s="1813">
        <f>'Seg Diario'!PD58</f>
        <v>0</v>
      </c>
      <c r="G226" s="66" t="s">
        <v>57</v>
      </c>
      <c r="H226" s="370">
        <f>VLOOKUP($A226,'Seg Diario'!$B$12:$HJ$76,64,FALSE)</f>
        <v>1</v>
      </c>
      <c r="I226" s="370">
        <f>VLOOKUP($A226,'Seg Diario'!$B$12:$HJ$76,79,FALSE)</f>
        <v>1</v>
      </c>
      <c r="J226" s="370">
        <f>VLOOKUP($A226,'Seg Diario'!$B$12:$HJ$76,94,FALSE)</f>
        <v>0</v>
      </c>
      <c r="K226" s="370">
        <f>VLOOKUP($A226,'Seg Diario'!$B$12:$HJ$76,109,FALSE)</f>
        <v>1</v>
      </c>
      <c r="L226" s="370">
        <f>VLOOKUP($A226,'Seg Diario'!$B$12:$HJ$76,124,FALSE)</f>
        <v>1</v>
      </c>
      <c r="M226" s="370">
        <f>VLOOKUP($A226,'Seg Diario'!$B$12:$HJ$76,139,FALSE)</f>
        <v>1</v>
      </c>
      <c r="N226" s="370">
        <f>VLOOKUP($A226,'Seg Diario'!$B$12:$HJ$76,184,FALSE)</f>
        <v>1</v>
      </c>
      <c r="O226" s="370">
        <f>VLOOKUP($A226,'Seg Diario'!$B$12:$HJ$76,169,FALSE)</f>
        <v>1</v>
      </c>
      <c r="P226" s="370">
        <f>VLOOKUP($A226,'Seg Diario'!$B$12:$HJ$76,204,FALSE)</f>
        <v>1</v>
      </c>
      <c r="Q226" s="68"/>
      <c r="R226" s="1799"/>
      <c r="S226" s="1800"/>
      <c r="T226" s="1800"/>
      <c r="U226" s="1801"/>
      <c r="V226" s="1713"/>
      <c r="W226" s="1714"/>
      <c r="X226" s="1714"/>
      <c r="Y226" s="1715"/>
      <c r="Z226" s="1715"/>
      <c r="AA226" s="1767"/>
      <c r="AB226" s="1755"/>
      <c r="AC226" s="1746"/>
      <c r="AN226" s="261"/>
      <c r="AO226" s="261"/>
      <c r="AP226" s="261"/>
      <c r="AQ226" s="261"/>
      <c r="AU226" s="2"/>
      <c r="AV226" s="2"/>
      <c r="AW226" s="2"/>
      <c r="AX226" s="2"/>
      <c r="AY226" s="2"/>
      <c r="AZ226" s="2"/>
      <c r="BA226" s="2"/>
      <c r="BB226" s="2"/>
      <c r="BC226" s="2"/>
      <c r="BD226" s="2"/>
      <c r="BE226" s="2"/>
      <c r="BF226" s="2"/>
    </row>
    <row r="227" spans="1:58" s="1" customFormat="1" ht="20.7" hidden="1" customHeight="1">
      <c r="A227" s="112" t="s">
        <v>183</v>
      </c>
      <c r="B227" s="1899"/>
      <c r="C227" s="1896"/>
      <c r="D227" s="1911"/>
      <c r="E227" s="1814"/>
      <c r="F227" s="1814"/>
      <c r="G227" s="85" t="s">
        <v>59</v>
      </c>
      <c r="H227" s="10">
        <f>VLOOKUP($A226,'Seg Diario'!$B$12:$HJ$76,67,FALSE)</f>
        <v>1</v>
      </c>
      <c r="I227" s="11">
        <f>VLOOKUP($A227,'Seg Diario'!$B$12:$HJ$76,82,FALSE)</f>
        <v>1</v>
      </c>
      <c r="J227" s="11">
        <f>VLOOKUP($A227,'Seg Diario'!$B$12:$HJ$76,97,FALSE)</f>
        <v>0</v>
      </c>
      <c r="K227" s="11">
        <f>VLOOKUP($A227,'Seg Diario'!$B$12:$HJ$76,112,FALSE)</f>
        <v>1</v>
      </c>
      <c r="L227" s="11">
        <f>VLOOKUP($A227,'Seg Diario'!$B$12:$HJ$76,127,FALSE)</f>
        <v>1</v>
      </c>
      <c r="M227" s="11">
        <f>VLOOKUP($A227,'Seg Diario'!$B$12:$HJ$76,142,FALSE)</f>
        <v>1</v>
      </c>
      <c r="N227" s="11">
        <f>VLOOKUP($A227,'Seg Diario'!$B$12:$HJ$76,187,FALSE)</f>
        <v>1</v>
      </c>
      <c r="O227" s="11">
        <f>VLOOKUP($A227,'Seg Diario'!$B$12:$HJ$76,172,FALSE)</f>
        <v>1</v>
      </c>
      <c r="P227" s="11">
        <f>VLOOKUP($A227,'Seg Diario'!$B$12:$HJ$76,207,FALSE)</f>
        <v>1</v>
      </c>
      <c r="Q227" s="69"/>
      <c r="R227" s="1802"/>
      <c r="S227" s="1803"/>
      <c r="T227" s="1803"/>
      <c r="U227" s="1804"/>
      <c r="V227" s="1716"/>
      <c r="W227" s="1717"/>
      <c r="X227" s="1717"/>
      <c r="Y227" s="1717"/>
      <c r="Z227" s="1717"/>
      <c r="AA227" s="1768"/>
      <c r="AB227" s="1756"/>
      <c r="AC227" s="1747"/>
      <c r="AN227" s="78"/>
      <c r="AO227" s="78"/>
      <c r="AP227" s="78"/>
      <c r="AQ227" s="78"/>
      <c r="AU227" s="2"/>
      <c r="AV227" s="2"/>
      <c r="AW227" s="2"/>
      <c r="AX227" s="2"/>
      <c r="AY227" s="2"/>
      <c r="AZ227" s="2"/>
      <c r="BA227" s="2"/>
      <c r="BB227" s="2"/>
      <c r="BC227" s="2"/>
      <c r="BD227" s="2"/>
      <c r="BE227" s="2"/>
      <c r="BF227" s="2"/>
    </row>
    <row r="228" spans="1:58" s="1" customFormat="1" ht="20.7" hidden="1" customHeight="1">
      <c r="A228" s="112" t="s">
        <v>183</v>
      </c>
      <c r="B228" s="1899"/>
      <c r="C228" s="1896"/>
      <c r="D228" s="1911"/>
      <c r="E228" s="1814"/>
      <c r="F228" s="1814"/>
      <c r="G228" s="85" t="s">
        <v>60</v>
      </c>
      <c r="H228" s="10">
        <f>VLOOKUP($A226,'Seg Diario'!$B$12:$HJ$76,70,FALSE)</f>
        <v>1</v>
      </c>
      <c r="I228" s="11">
        <f>VLOOKUP($A228,'Seg Diario'!$B$12:$HJ$76,85,FALSE)</f>
        <v>1</v>
      </c>
      <c r="J228" s="11">
        <f>VLOOKUP($A228,'Seg Diario'!$B$12:$HJ$76,100,FALSE)</f>
        <v>0</v>
      </c>
      <c r="K228" s="11">
        <f>VLOOKUP($A228,'Seg Diario'!$B$12:$HJ$76,115,FALSE)</f>
        <v>1</v>
      </c>
      <c r="L228" s="11">
        <f>VLOOKUP($A228,'Seg Diario'!$B$12:$HJ$76,130,FALSE)</f>
        <v>1</v>
      </c>
      <c r="M228" s="11">
        <f>VLOOKUP($A228,'Seg Diario'!$B$12:$HJ$76,145,FALSE)</f>
        <v>1</v>
      </c>
      <c r="N228" s="11">
        <f>VLOOKUP($A228,'Seg Diario'!$B$12:$HJ$76,190,FALSE)</f>
        <v>1</v>
      </c>
      <c r="O228" s="11">
        <f>VLOOKUP($A228,'Seg Diario'!$B$12:$HJ$76,175,FALSE)</f>
        <v>1</v>
      </c>
      <c r="P228" s="11">
        <f>VLOOKUP($A228,'Seg Diario'!$B$12:$HJ$76,210,FALSE)</f>
        <v>1</v>
      </c>
      <c r="Q228" s="69"/>
      <c r="R228" s="1802"/>
      <c r="S228" s="1803"/>
      <c r="T228" s="1803"/>
      <c r="U228" s="1804"/>
      <c r="V228" s="1716"/>
      <c r="W228" s="1717"/>
      <c r="X228" s="1717"/>
      <c r="Y228" s="1717"/>
      <c r="Z228" s="1717"/>
      <c r="AA228" s="1768"/>
      <c r="AB228" s="1756"/>
      <c r="AC228" s="1747"/>
      <c r="AN228" s="78"/>
      <c r="AO228" s="78"/>
      <c r="AP228" s="78"/>
      <c r="AQ228" s="78"/>
      <c r="AU228" s="2"/>
      <c r="AV228" s="2"/>
      <c r="AW228" s="2"/>
      <c r="AX228" s="2"/>
      <c r="AY228" s="2"/>
      <c r="AZ228" s="2"/>
      <c r="BA228" s="2"/>
      <c r="BB228" s="2"/>
      <c r="BC228" s="2"/>
      <c r="BD228" s="2"/>
      <c r="BE228" s="2"/>
      <c r="BF228" s="2"/>
    </row>
    <row r="229" spans="1:58" s="1" customFormat="1" ht="20.7" hidden="1" customHeight="1" thickBot="1">
      <c r="A229" s="112" t="s">
        <v>183</v>
      </c>
      <c r="B229" s="1900"/>
      <c r="C229" s="1897"/>
      <c r="D229" s="1912"/>
      <c r="E229" s="1815"/>
      <c r="F229" s="1815"/>
      <c r="G229" s="67" t="s">
        <v>61</v>
      </c>
      <c r="H229" s="13">
        <f>VLOOKUP($A226,'Seg Diario'!$B$12:$HJ$76,73,FALSE)</f>
        <v>1</v>
      </c>
      <c r="I229" s="79">
        <f>VLOOKUP($A229,'Seg Diario'!$B$12:$HJ$76,88,FALSE)</f>
        <v>1</v>
      </c>
      <c r="J229" s="79">
        <f>VLOOKUP($A229,'Seg Diario'!$B$12:$HJ$76,103,FALSE)</f>
        <v>0</v>
      </c>
      <c r="K229" s="79">
        <f>VLOOKUP($A229,'Seg Diario'!$B$12:$HJ$76,118,FALSE)</f>
        <v>1</v>
      </c>
      <c r="L229" s="79">
        <f>VLOOKUP($A229,'Seg Diario'!$B$12:$HJ$76,133,FALSE)</f>
        <v>1</v>
      </c>
      <c r="M229" s="79">
        <f>VLOOKUP($A229,'Seg Diario'!$B$12:$HJ$76,148,FALSE)</f>
        <v>1</v>
      </c>
      <c r="N229" s="79">
        <f>VLOOKUP($A229,'Seg Diario'!$B$12:$HJ$76,193,FALSE)</f>
        <v>1</v>
      </c>
      <c r="O229" s="79">
        <f>VLOOKUP($A229,'Seg Diario'!$B$12:$HJ$76,178,FALSE)</f>
        <v>1</v>
      </c>
      <c r="P229" s="79">
        <f>VLOOKUP($A229,'Seg Diario'!$B$12:$HJ$76,213,FALSE)</f>
        <v>1</v>
      </c>
      <c r="Q229" s="70"/>
      <c r="R229" s="1805"/>
      <c r="S229" s="1806"/>
      <c r="T229" s="1806"/>
      <c r="U229" s="1807"/>
      <c r="V229" s="1718"/>
      <c r="W229" s="1719"/>
      <c r="X229" s="1719"/>
      <c r="Y229" s="1719"/>
      <c r="Z229" s="1719"/>
      <c r="AA229" s="1769"/>
      <c r="AB229" s="1757"/>
      <c r="AC229" s="1748"/>
      <c r="AN229" s="78"/>
      <c r="AO229" s="78"/>
      <c r="AP229" s="78"/>
      <c r="AQ229" s="78"/>
      <c r="AU229" s="2"/>
      <c r="AV229" s="2"/>
      <c r="AW229" s="2"/>
      <c r="AX229" s="2"/>
      <c r="AY229" s="2"/>
      <c r="AZ229" s="2"/>
      <c r="BA229" s="2"/>
      <c r="BB229" s="2"/>
      <c r="BC229" s="2"/>
      <c r="BD229" s="2"/>
      <c r="BE229" s="2"/>
      <c r="BF229" s="2"/>
    </row>
    <row r="230" spans="1:58" s="1" customFormat="1" ht="20.7" hidden="1" customHeight="1">
      <c r="A230" s="112" t="s">
        <v>185</v>
      </c>
      <c r="B230" s="1898" t="s">
        <v>186</v>
      </c>
      <c r="C230" s="1895" t="s">
        <v>78</v>
      </c>
      <c r="D230" s="1910" t="s">
        <v>92</v>
      </c>
      <c r="E230" s="1813">
        <f>'Seg Diario'!BF59</f>
        <v>1</v>
      </c>
      <c r="F230" s="1813">
        <f>'Seg Diario'!PD59</f>
        <v>0</v>
      </c>
      <c r="G230" s="66" t="s">
        <v>57</v>
      </c>
      <c r="H230" s="370">
        <f>VLOOKUP($A230,'Seg Diario'!$B$12:$HJ$76,64,FALSE)</f>
        <v>1</v>
      </c>
      <c r="I230" s="370">
        <f>VLOOKUP($A230,'Seg Diario'!$B$12:$HJ$76,79,FALSE)</f>
        <v>1</v>
      </c>
      <c r="J230" s="370">
        <f>VLOOKUP($A230,'Seg Diario'!$B$12:$HJ$76,94,FALSE)</f>
        <v>0</v>
      </c>
      <c r="K230" s="370">
        <f>VLOOKUP($A230,'Seg Diario'!$B$12:$HJ$76,109,FALSE)</f>
        <v>1</v>
      </c>
      <c r="L230" s="370">
        <f>VLOOKUP($A230,'Seg Diario'!$B$12:$HJ$76,124,FALSE)</f>
        <v>1</v>
      </c>
      <c r="M230" s="370">
        <f>VLOOKUP($A230,'Seg Diario'!$B$12:$HJ$76,139,FALSE)</f>
        <v>1</v>
      </c>
      <c r="N230" s="370">
        <f>VLOOKUP($A230,'Seg Diario'!$B$12:$HJ$76,184,FALSE)</f>
        <v>1</v>
      </c>
      <c r="O230" s="370">
        <f>VLOOKUP($A230,'Seg Diario'!$B$12:$HJ$76,169,FALSE)</f>
        <v>1</v>
      </c>
      <c r="P230" s="370">
        <f>VLOOKUP($A230,'Seg Diario'!$B$12:$HJ$76,204,FALSE)</f>
        <v>1</v>
      </c>
      <c r="Q230" s="1723">
        <f>'Seg Diario'!NI60</f>
        <v>1</v>
      </c>
      <c r="R230" s="1776"/>
      <c r="S230" s="1777"/>
      <c r="T230" s="1777"/>
      <c r="U230" s="1778"/>
      <c r="V230" s="1713"/>
      <c r="W230" s="1714"/>
      <c r="X230" s="1714"/>
      <c r="Y230" s="1715"/>
      <c r="Z230" s="1715"/>
      <c r="AA230" s="1767"/>
      <c r="AB230" s="1755"/>
      <c r="AC230" s="1746"/>
      <c r="AN230" s="261"/>
      <c r="AO230" s="261"/>
      <c r="AP230" s="261"/>
      <c r="AQ230" s="261"/>
      <c r="AU230" s="2"/>
      <c r="AV230" s="2"/>
      <c r="AW230" s="2"/>
      <c r="AX230" s="2"/>
      <c r="AY230" s="2"/>
      <c r="AZ230" s="2"/>
      <c r="BA230" s="2"/>
      <c r="BB230" s="2"/>
      <c r="BC230" s="2"/>
      <c r="BD230" s="2"/>
      <c r="BE230" s="2"/>
      <c r="BF230" s="2"/>
    </row>
    <row r="231" spans="1:58" s="1" customFormat="1" ht="20.7" hidden="1" customHeight="1">
      <c r="A231" s="112" t="s">
        <v>185</v>
      </c>
      <c r="B231" s="1899"/>
      <c r="C231" s="1896"/>
      <c r="D231" s="1911"/>
      <c r="E231" s="1814"/>
      <c r="F231" s="1814"/>
      <c r="G231" s="85" t="s">
        <v>59</v>
      </c>
      <c r="H231" s="10">
        <f>VLOOKUP($A230,'Seg Diario'!$B$12:$HJ$76,67,FALSE)</f>
        <v>1</v>
      </c>
      <c r="I231" s="11">
        <f>VLOOKUP($A231,'Seg Diario'!$B$12:$HJ$76,82,FALSE)</f>
        <v>1</v>
      </c>
      <c r="J231" s="11">
        <f>VLOOKUP($A231,'Seg Diario'!$B$12:$HJ$76,97,FALSE)</f>
        <v>0</v>
      </c>
      <c r="K231" s="11">
        <f>VLOOKUP($A231,'Seg Diario'!$B$12:$HJ$76,112,FALSE)</f>
        <v>1</v>
      </c>
      <c r="L231" s="11">
        <f>VLOOKUP($A231,'Seg Diario'!$B$12:$HJ$76,127,FALSE)</f>
        <v>1</v>
      </c>
      <c r="M231" s="11">
        <f>VLOOKUP($A231,'Seg Diario'!$B$12:$HJ$76,142,FALSE)</f>
        <v>1</v>
      </c>
      <c r="N231" s="11">
        <f>VLOOKUP($A231,'Seg Diario'!$B$12:$HJ$76,187,FALSE)</f>
        <v>1</v>
      </c>
      <c r="O231" s="11">
        <f>VLOOKUP($A231,'Seg Diario'!$B$12:$HJ$76,172,FALSE)</f>
        <v>1</v>
      </c>
      <c r="P231" s="11">
        <f>VLOOKUP($A231,'Seg Diario'!$B$12:$HJ$76,207,FALSE)</f>
        <v>1</v>
      </c>
      <c r="Q231" s="1724"/>
      <c r="R231" s="1779"/>
      <c r="S231" s="1780"/>
      <c r="T231" s="1780"/>
      <c r="U231" s="1781"/>
      <c r="V231" s="1716"/>
      <c r="W231" s="1717"/>
      <c r="X231" s="1717"/>
      <c r="Y231" s="1717"/>
      <c r="Z231" s="1717"/>
      <c r="AA231" s="1768"/>
      <c r="AB231" s="1756"/>
      <c r="AC231" s="1747"/>
      <c r="AN231" s="78"/>
      <c r="AO231" s="78"/>
      <c r="AP231" s="78"/>
      <c r="AQ231" s="78"/>
      <c r="AU231" s="2"/>
      <c r="AV231" s="2"/>
      <c r="AW231" s="2"/>
      <c r="AX231" s="2"/>
      <c r="AY231" s="2"/>
      <c r="AZ231" s="2"/>
      <c r="BA231" s="2"/>
      <c r="BB231" s="2"/>
      <c r="BC231" s="2"/>
      <c r="BD231" s="2"/>
      <c r="BE231" s="2"/>
      <c r="BF231" s="2"/>
    </row>
    <row r="232" spans="1:58" s="1" customFormat="1" ht="20.7" hidden="1" customHeight="1">
      <c r="A232" s="112" t="s">
        <v>185</v>
      </c>
      <c r="B232" s="1899"/>
      <c r="C232" s="1896"/>
      <c r="D232" s="1911"/>
      <c r="E232" s="1814"/>
      <c r="F232" s="1814"/>
      <c r="G232" s="85" t="s">
        <v>60</v>
      </c>
      <c r="H232" s="10">
        <f>VLOOKUP($A230,'Seg Diario'!$B$12:$HJ$76,70,FALSE)</f>
        <v>1</v>
      </c>
      <c r="I232" s="11">
        <f>VLOOKUP($A232,'Seg Diario'!$B$12:$HJ$76,85,FALSE)</f>
        <v>1</v>
      </c>
      <c r="J232" s="11">
        <f>VLOOKUP($A232,'Seg Diario'!$B$12:$HJ$76,100,FALSE)</f>
        <v>0</v>
      </c>
      <c r="K232" s="11">
        <f>VLOOKUP($A232,'Seg Diario'!$B$12:$HJ$76,115,FALSE)</f>
        <v>1</v>
      </c>
      <c r="L232" s="11">
        <f>VLOOKUP($A232,'Seg Diario'!$B$12:$HJ$76,130,FALSE)</f>
        <v>1</v>
      </c>
      <c r="M232" s="11">
        <f>VLOOKUP($A232,'Seg Diario'!$B$12:$HJ$76,145,FALSE)</f>
        <v>1</v>
      </c>
      <c r="N232" s="11">
        <f>VLOOKUP($A232,'Seg Diario'!$B$12:$HJ$76,190,FALSE)</f>
        <v>1</v>
      </c>
      <c r="O232" s="11">
        <f>VLOOKUP($A232,'Seg Diario'!$B$12:$HJ$76,175,FALSE)</f>
        <v>1</v>
      </c>
      <c r="P232" s="11">
        <f>VLOOKUP($A232,'Seg Diario'!$B$12:$HJ$76,210,FALSE)</f>
        <v>1</v>
      </c>
      <c r="Q232" s="1724"/>
      <c r="R232" s="1779"/>
      <c r="S232" s="1780"/>
      <c r="T232" s="1780"/>
      <c r="U232" s="1781"/>
      <c r="V232" s="1716"/>
      <c r="W232" s="1717"/>
      <c r="X232" s="1717"/>
      <c r="Y232" s="1717"/>
      <c r="Z232" s="1717"/>
      <c r="AA232" s="1768"/>
      <c r="AB232" s="1756"/>
      <c r="AC232" s="1747"/>
      <c r="AN232" s="78"/>
      <c r="AO232" s="78"/>
      <c r="AP232" s="78"/>
      <c r="AQ232" s="78"/>
      <c r="AU232" s="2"/>
      <c r="AV232" s="2"/>
      <c r="AW232" s="2"/>
      <c r="AX232" s="2"/>
      <c r="AY232" s="2"/>
      <c r="AZ232" s="2"/>
      <c r="BA232" s="2"/>
      <c r="BB232" s="2"/>
      <c r="BC232" s="2"/>
      <c r="BD232" s="2"/>
      <c r="BE232" s="2"/>
      <c r="BF232" s="2"/>
    </row>
    <row r="233" spans="1:58" s="1" customFormat="1" ht="20.7" hidden="1" customHeight="1" thickBot="1">
      <c r="A233" s="112" t="s">
        <v>185</v>
      </c>
      <c r="B233" s="1900"/>
      <c r="C233" s="1897"/>
      <c r="D233" s="1912"/>
      <c r="E233" s="1815"/>
      <c r="F233" s="1815"/>
      <c r="G233" s="67" t="s">
        <v>61</v>
      </c>
      <c r="H233" s="13">
        <f>VLOOKUP($A230,'Seg Diario'!$B$12:$HJ$76,73,FALSE)</f>
        <v>1</v>
      </c>
      <c r="I233" s="79">
        <f>VLOOKUP($A233,'Seg Diario'!$B$12:$HJ$76,88,FALSE)</f>
        <v>1</v>
      </c>
      <c r="J233" s="79">
        <f>VLOOKUP($A233,'Seg Diario'!$B$12:$HJ$76,103,FALSE)</f>
        <v>0</v>
      </c>
      <c r="K233" s="79">
        <f>VLOOKUP($A233,'Seg Diario'!$B$12:$HJ$76,118,FALSE)</f>
        <v>1</v>
      </c>
      <c r="L233" s="79">
        <f>VLOOKUP($A233,'Seg Diario'!$B$12:$HJ$76,133,FALSE)</f>
        <v>1</v>
      </c>
      <c r="M233" s="79">
        <f>VLOOKUP($A233,'Seg Diario'!$B$12:$HJ$76,148,FALSE)</f>
        <v>1</v>
      </c>
      <c r="N233" s="79">
        <f>VLOOKUP($A233,'Seg Diario'!$B$12:$HJ$76,193,FALSE)</f>
        <v>1</v>
      </c>
      <c r="O233" s="79">
        <f>VLOOKUP($A233,'Seg Diario'!$B$12:$HJ$76,178,FALSE)</f>
        <v>1</v>
      </c>
      <c r="P233" s="79">
        <f>VLOOKUP($A233,'Seg Diario'!$B$12:$HJ$76,213,FALSE)</f>
        <v>1</v>
      </c>
      <c r="Q233" s="1725"/>
      <c r="R233" s="1782"/>
      <c r="S233" s="1783"/>
      <c r="T233" s="1783"/>
      <c r="U233" s="1784"/>
      <c r="V233" s="1718"/>
      <c r="W233" s="1719"/>
      <c r="X233" s="1719"/>
      <c r="Y233" s="1719"/>
      <c r="Z233" s="1719"/>
      <c r="AA233" s="1769"/>
      <c r="AB233" s="1757"/>
      <c r="AC233" s="1748"/>
      <c r="AN233" s="78"/>
      <c r="AO233" s="78"/>
      <c r="AP233" s="78"/>
      <c r="AQ233" s="78"/>
      <c r="AU233" s="2"/>
      <c r="AV233" s="2"/>
      <c r="AW233" s="2"/>
      <c r="AX233" s="2"/>
      <c r="AY233" s="2"/>
      <c r="AZ233" s="2"/>
      <c r="BA233" s="2"/>
      <c r="BB233" s="2"/>
      <c r="BC233" s="2"/>
      <c r="BD233" s="2"/>
      <c r="BE233" s="2"/>
      <c r="BF233" s="2"/>
    </row>
    <row r="234" spans="1:58" s="1" customFormat="1" ht="20.7" hidden="1" customHeight="1">
      <c r="A234" s="112" t="s">
        <v>187</v>
      </c>
      <c r="B234" s="1898" t="s">
        <v>188</v>
      </c>
      <c r="C234" s="1895" t="s">
        <v>78</v>
      </c>
      <c r="D234" s="1910" t="s">
        <v>92</v>
      </c>
      <c r="E234" s="1813">
        <f>'Seg Diario'!BF60</f>
        <v>1</v>
      </c>
      <c r="F234" s="1813">
        <f>'Seg Diario'!PD60</f>
        <v>1</v>
      </c>
      <c r="G234" s="66" t="s">
        <v>57</v>
      </c>
      <c r="H234" s="370">
        <f>VLOOKUP($A234,'Seg Diario'!$B$12:$HJ$76,64,FALSE)</f>
        <v>1</v>
      </c>
      <c r="I234" s="370">
        <f>VLOOKUP($A234,'Seg Diario'!$B$12:$HJ$76,79,FALSE)</f>
        <v>1</v>
      </c>
      <c r="J234" s="370">
        <f>VLOOKUP($A234,'Seg Diario'!$B$12:$HJ$76,94,FALSE)</f>
        <v>0</v>
      </c>
      <c r="K234" s="370">
        <f>VLOOKUP($A234,'Seg Diario'!$B$12:$HJ$76,109,FALSE)</f>
        <v>1</v>
      </c>
      <c r="L234" s="370">
        <f>VLOOKUP($A234,'Seg Diario'!$B$12:$HJ$76,124,FALSE)</f>
        <v>1</v>
      </c>
      <c r="M234" s="370">
        <f>VLOOKUP($A234,'Seg Diario'!$B$12:$HJ$76,139,FALSE)</f>
        <v>1</v>
      </c>
      <c r="N234" s="370">
        <f>VLOOKUP($A234,'Seg Diario'!$B$12:$HJ$76,184,FALSE)</f>
        <v>1</v>
      </c>
      <c r="O234" s="370">
        <f>VLOOKUP($A234,'Seg Diario'!$B$12:$HJ$76,169,FALSE)</f>
        <v>1</v>
      </c>
      <c r="P234" s="370">
        <f>VLOOKUP($A234,'Seg Diario'!$B$12:$HJ$76,204,FALSE)</f>
        <v>1</v>
      </c>
      <c r="Q234" s="1723">
        <f>'Seg Diario'!NI61</f>
        <v>1</v>
      </c>
      <c r="R234" s="1929"/>
      <c r="S234" s="1930"/>
      <c r="T234" s="1930"/>
      <c r="U234" s="1931"/>
      <c r="V234" s="1713"/>
      <c r="W234" s="1714"/>
      <c r="X234" s="1714"/>
      <c r="Y234" s="1715"/>
      <c r="Z234" s="1715"/>
      <c r="AA234" s="1767"/>
      <c r="AB234" s="1738" t="s">
        <v>189</v>
      </c>
      <c r="AC234" s="1746" t="s">
        <v>72</v>
      </c>
      <c r="AN234" s="261"/>
      <c r="AO234" s="261"/>
      <c r="AP234" s="261"/>
      <c r="AQ234" s="261"/>
      <c r="AU234" s="2"/>
      <c r="AV234" s="2"/>
      <c r="AW234" s="2"/>
      <c r="AX234" s="2"/>
      <c r="AY234" s="2"/>
      <c r="AZ234" s="2"/>
      <c r="BA234" s="2"/>
      <c r="BB234" s="2"/>
      <c r="BC234" s="2"/>
      <c r="BD234" s="2"/>
      <c r="BE234" s="2"/>
      <c r="BF234" s="2"/>
    </row>
    <row r="235" spans="1:58" s="1" customFormat="1" ht="20.7" hidden="1" customHeight="1">
      <c r="A235" s="112" t="s">
        <v>187</v>
      </c>
      <c r="B235" s="1899"/>
      <c r="C235" s="1896"/>
      <c r="D235" s="1911"/>
      <c r="E235" s="1814"/>
      <c r="F235" s="1814"/>
      <c r="G235" s="85" t="s">
        <v>59</v>
      </c>
      <c r="H235" s="10">
        <f>VLOOKUP($A234,'Seg Diario'!$B$12:$HJ$76,67,FALSE)</f>
        <v>1</v>
      </c>
      <c r="I235" s="11">
        <f>VLOOKUP($A235,'Seg Diario'!$B$12:$HJ$76,82,FALSE)</f>
        <v>1</v>
      </c>
      <c r="J235" s="11">
        <f>VLOOKUP($A235,'Seg Diario'!$B$12:$HJ$76,97,FALSE)</f>
        <v>0</v>
      </c>
      <c r="K235" s="11">
        <f>VLOOKUP($A235,'Seg Diario'!$B$12:$HJ$76,112,FALSE)</f>
        <v>1</v>
      </c>
      <c r="L235" s="11">
        <f>VLOOKUP($A235,'Seg Diario'!$B$12:$HJ$76,127,FALSE)</f>
        <v>1</v>
      </c>
      <c r="M235" s="11">
        <f>VLOOKUP($A235,'Seg Diario'!$B$12:$HJ$76,142,FALSE)</f>
        <v>1</v>
      </c>
      <c r="N235" s="11">
        <f>VLOOKUP($A235,'Seg Diario'!$B$12:$HJ$76,187,FALSE)</f>
        <v>1</v>
      </c>
      <c r="O235" s="11">
        <f>VLOOKUP($A235,'Seg Diario'!$B$12:$HJ$76,172,FALSE)</f>
        <v>1</v>
      </c>
      <c r="P235" s="11">
        <f>VLOOKUP($A235,'Seg Diario'!$B$12:$HJ$76,207,FALSE)</f>
        <v>1</v>
      </c>
      <c r="Q235" s="1724"/>
      <c r="R235" s="1932"/>
      <c r="S235" s="1933"/>
      <c r="T235" s="1933"/>
      <c r="U235" s="1934"/>
      <c r="V235" s="1716"/>
      <c r="W235" s="1717"/>
      <c r="X235" s="1717"/>
      <c r="Y235" s="1717"/>
      <c r="Z235" s="1717"/>
      <c r="AA235" s="1768"/>
      <c r="AB235" s="1739"/>
      <c r="AC235" s="1747"/>
      <c r="AN235" s="78"/>
      <c r="AO235" s="78"/>
      <c r="AP235" s="78"/>
      <c r="AQ235" s="78"/>
      <c r="AU235" s="2"/>
      <c r="AV235" s="2"/>
      <c r="AW235" s="2"/>
      <c r="AX235" s="2"/>
      <c r="AY235" s="2"/>
      <c r="AZ235" s="2"/>
      <c r="BA235" s="2"/>
      <c r="BB235" s="2"/>
      <c r="BC235" s="2"/>
      <c r="BD235" s="2"/>
      <c r="BE235" s="2"/>
      <c r="BF235" s="2"/>
    </row>
    <row r="236" spans="1:58" s="1" customFormat="1" ht="20.7" hidden="1" customHeight="1">
      <c r="A236" s="112" t="s">
        <v>187</v>
      </c>
      <c r="B236" s="1899"/>
      <c r="C236" s="1896"/>
      <c r="D236" s="1911"/>
      <c r="E236" s="1814"/>
      <c r="F236" s="1814"/>
      <c r="G236" s="85" t="s">
        <v>60</v>
      </c>
      <c r="H236" s="10">
        <f>VLOOKUP($A234,'Seg Diario'!$B$12:$HJ$76,70,FALSE)</f>
        <v>1</v>
      </c>
      <c r="I236" s="11">
        <f>VLOOKUP($A236,'Seg Diario'!$B$12:$HJ$76,85,FALSE)</f>
        <v>1</v>
      </c>
      <c r="J236" s="11">
        <f>VLOOKUP($A236,'Seg Diario'!$B$12:$HJ$76,100,FALSE)</f>
        <v>0</v>
      </c>
      <c r="K236" s="11">
        <f>VLOOKUP($A236,'Seg Diario'!$B$12:$HJ$76,115,FALSE)</f>
        <v>1</v>
      </c>
      <c r="L236" s="11">
        <f>VLOOKUP($A236,'Seg Diario'!$B$12:$HJ$76,130,FALSE)</f>
        <v>1</v>
      </c>
      <c r="M236" s="11">
        <f>VLOOKUP($A236,'Seg Diario'!$B$12:$HJ$76,145,FALSE)</f>
        <v>1</v>
      </c>
      <c r="N236" s="11">
        <f>VLOOKUP($A236,'Seg Diario'!$B$12:$HJ$76,190,FALSE)</f>
        <v>1</v>
      </c>
      <c r="O236" s="11">
        <f>VLOOKUP($A236,'Seg Diario'!$B$12:$HJ$76,175,FALSE)</f>
        <v>1</v>
      </c>
      <c r="P236" s="11">
        <f>VLOOKUP($A236,'Seg Diario'!$B$12:$HJ$76,210,FALSE)</f>
        <v>1</v>
      </c>
      <c r="Q236" s="1724"/>
      <c r="R236" s="1932"/>
      <c r="S236" s="1933"/>
      <c r="T236" s="1933"/>
      <c r="U236" s="1934"/>
      <c r="V236" s="1716"/>
      <c r="W236" s="1717"/>
      <c r="X236" s="1717"/>
      <c r="Y236" s="1717"/>
      <c r="Z236" s="1717"/>
      <c r="AA236" s="1768"/>
      <c r="AB236" s="1739"/>
      <c r="AC236" s="1747"/>
      <c r="AN236" s="78"/>
      <c r="AO236" s="78"/>
      <c r="AP236" s="78"/>
      <c r="AQ236" s="78"/>
      <c r="AU236" s="2"/>
      <c r="AV236" s="2"/>
      <c r="AW236" s="2"/>
      <c r="AX236" s="2"/>
      <c r="AY236" s="2"/>
      <c r="AZ236" s="2"/>
      <c r="BA236" s="2"/>
      <c r="BB236" s="2"/>
      <c r="BC236" s="2"/>
      <c r="BD236" s="2"/>
      <c r="BE236" s="2"/>
      <c r="BF236" s="2"/>
    </row>
    <row r="237" spans="1:58" s="1" customFormat="1" ht="20.7" hidden="1" customHeight="1" thickBot="1">
      <c r="A237" s="112" t="s">
        <v>187</v>
      </c>
      <c r="B237" s="1900"/>
      <c r="C237" s="1897"/>
      <c r="D237" s="1912"/>
      <c r="E237" s="1815"/>
      <c r="F237" s="1815"/>
      <c r="G237" s="67" t="s">
        <v>61</v>
      </c>
      <c r="H237" s="13">
        <f>VLOOKUP($A234,'Seg Diario'!$B$12:$HJ$76,73,FALSE)</f>
        <v>1</v>
      </c>
      <c r="I237" s="79">
        <f>VLOOKUP($A237,'Seg Diario'!$B$12:$HJ$76,88,FALSE)</f>
        <v>1</v>
      </c>
      <c r="J237" s="79">
        <f>VLOOKUP($A237,'Seg Diario'!$B$12:$HJ$76,103,FALSE)</f>
        <v>0</v>
      </c>
      <c r="K237" s="79">
        <f>VLOOKUP($A237,'Seg Diario'!$B$12:$HJ$76,118,FALSE)</f>
        <v>1</v>
      </c>
      <c r="L237" s="79">
        <f>VLOOKUP($A237,'Seg Diario'!$B$12:$HJ$76,133,FALSE)</f>
        <v>1</v>
      </c>
      <c r="M237" s="79">
        <f>VLOOKUP($A237,'Seg Diario'!$B$12:$HJ$76,148,FALSE)</f>
        <v>1</v>
      </c>
      <c r="N237" s="79">
        <f>VLOOKUP($A237,'Seg Diario'!$B$12:$HJ$76,193,FALSE)</f>
        <v>1</v>
      </c>
      <c r="O237" s="79">
        <f>VLOOKUP($A237,'Seg Diario'!$B$12:$HJ$76,178,FALSE)</f>
        <v>1</v>
      </c>
      <c r="P237" s="79">
        <f>VLOOKUP($A237,'Seg Diario'!$B$12:$HJ$76,213,FALSE)</f>
        <v>1</v>
      </c>
      <c r="Q237" s="1725"/>
      <c r="R237" s="1935"/>
      <c r="S237" s="1936"/>
      <c r="T237" s="1936"/>
      <c r="U237" s="1937"/>
      <c r="V237" s="1718"/>
      <c r="W237" s="1719"/>
      <c r="X237" s="1719"/>
      <c r="Y237" s="1719"/>
      <c r="Z237" s="1719"/>
      <c r="AA237" s="1769"/>
      <c r="AB237" s="1740"/>
      <c r="AC237" s="1748"/>
      <c r="AN237" s="78"/>
      <c r="AO237" s="78"/>
      <c r="AP237" s="78"/>
      <c r="AQ237" s="78"/>
      <c r="AU237" s="2"/>
      <c r="AV237" s="2"/>
      <c r="AW237" s="2"/>
      <c r="AX237" s="2"/>
      <c r="AY237" s="2"/>
      <c r="AZ237" s="2"/>
      <c r="BA237" s="2"/>
      <c r="BB237" s="2"/>
      <c r="BC237" s="2"/>
      <c r="BD237" s="2"/>
      <c r="BE237" s="2"/>
      <c r="BF237" s="2"/>
    </row>
    <row r="238" spans="1:58" s="1" customFormat="1" ht="20.7" hidden="1" customHeight="1">
      <c r="A238" s="112" t="s">
        <v>190</v>
      </c>
      <c r="B238" s="1898" t="s">
        <v>191</v>
      </c>
      <c r="C238" s="1895" t="s">
        <v>167</v>
      </c>
      <c r="D238" s="1910" t="s">
        <v>92</v>
      </c>
      <c r="E238" s="1813">
        <f>'Seg Diario'!BF61</f>
        <v>1</v>
      </c>
      <c r="F238" s="1813">
        <f>'Seg Diario'!PD61</f>
        <v>1</v>
      </c>
      <c r="G238" s="66" t="s">
        <v>57</v>
      </c>
      <c r="H238" s="370">
        <f>VLOOKUP($A238,'Seg Diario'!$B$12:$HJ$76,64,FALSE)</f>
        <v>1</v>
      </c>
      <c r="I238" s="370">
        <f>VLOOKUP($A238,'Seg Diario'!$B$12:$HJ$76,79,FALSE)</f>
        <v>1</v>
      </c>
      <c r="J238" s="370">
        <f>VLOOKUP($A238,'Seg Diario'!$B$12:$HJ$76,94,FALSE)</f>
        <v>0</v>
      </c>
      <c r="K238" s="370">
        <f>VLOOKUP($A238,'Seg Diario'!$B$12:$HJ$76,109,FALSE)</f>
        <v>1</v>
      </c>
      <c r="L238" s="370">
        <f>VLOOKUP($A238,'Seg Diario'!$B$12:$HJ$76,124,FALSE)</f>
        <v>1</v>
      </c>
      <c r="M238" s="370">
        <f>VLOOKUP($A238,'Seg Diario'!$B$12:$HJ$76,139,FALSE)</f>
        <v>1</v>
      </c>
      <c r="N238" s="370">
        <f>VLOOKUP($A238,'Seg Diario'!$B$12:$HJ$76,184,FALSE)</f>
        <v>1</v>
      </c>
      <c r="O238" s="370">
        <f>VLOOKUP($A238,'Seg Diario'!$B$12:$HJ$76,169,FALSE)</f>
        <v>1</v>
      </c>
      <c r="P238" s="370">
        <f>VLOOKUP($A238,'Seg Diario'!$B$12:$HJ$76,204,FALSE)</f>
        <v>1</v>
      </c>
      <c r="Q238" s="1723">
        <v>0</v>
      </c>
      <c r="R238" s="1901"/>
      <c r="S238" s="1902"/>
      <c r="T238" s="1902"/>
      <c r="U238" s="1903"/>
      <c r="V238" s="1713"/>
      <c r="W238" s="1714"/>
      <c r="X238" s="1714"/>
      <c r="Y238" s="1715"/>
      <c r="Z238" s="1715"/>
      <c r="AA238" s="1767"/>
      <c r="AB238" s="1755"/>
      <c r="AC238" s="1746"/>
      <c r="AN238" s="260"/>
      <c r="AO238" s="260"/>
      <c r="AP238" s="260"/>
      <c r="AQ238" s="260"/>
      <c r="AU238" s="2"/>
      <c r="AV238" s="2"/>
      <c r="AW238" s="2"/>
      <c r="AX238" s="2"/>
      <c r="AY238" s="2"/>
      <c r="AZ238" s="2"/>
      <c r="BA238" s="2"/>
      <c r="BB238" s="2"/>
      <c r="BC238" s="2"/>
      <c r="BD238" s="2"/>
      <c r="BE238" s="2"/>
      <c r="BF238" s="2"/>
    </row>
    <row r="239" spans="1:58" s="1" customFormat="1" ht="20.7" hidden="1" customHeight="1">
      <c r="A239" s="112" t="s">
        <v>190</v>
      </c>
      <c r="B239" s="1899"/>
      <c r="C239" s="1896"/>
      <c r="D239" s="1911"/>
      <c r="E239" s="1814"/>
      <c r="F239" s="1814"/>
      <c r="G239" s="85" t="s">
        <v>59</v>
      </c>
      <c r="H239" s="10">
        <f>VLOOKUP($A238,'Seg Diario'!$B$12:$HJ$76,67,FALSE)</f>
        <v>1</v>
      </c>
      <c r="I239" s="11">
        <f>VLOOKUP($A239,'Seg Diario'!$B$12:$HJ$76,82,FALSE)</f>
        <v>1</v>
      </c>
      <c r="J239" s="11">
        <f>VLOOKUP($A239,'Seg Diario'!$B$12:$HJ$76,97,FALSE)</f>
        <v>0</v>
      </c>
      <c r="K239" s="11">
        <f>VLOOKUP($A239,'Seg Diario'!$B$12:$HJ$76,112,FALSE)</f>
        <v>1</v>
      </c>
      <c r="L239" s="11">
        <f>VLOOKUP($A239,'Seg Diario'!$B$12:$HJ$76,127,FALSE)</f>
        <v>1</v>
      </c>
      <c r="M239" s="11">
        <f>VLOOKUP($A239,'Seg Diario'!$B$12:$HJ$76,142,FALSE)</f>
        <v>1</v>
      </c>
      <c r="N239" s="11">
        <f>VLOOKUP($A239,'Seg Diario'!$B$12:$HJ$76,187,FALSE)</f>
        <v>1</v>
      </c>
      <c r="O239" s="11">
        <f>VLOOKUP($A239,'Seg Diario'!$B$12:$HJ$76,172,FALSE)</f>
        <v>1</v>
      </c>
      <c r="P239" s="11">
        <f>VLOOKUP($A239,'Seg Diario'!$B$12:$HJ$76,207,FALSE)</f>
        <v>1</v>
      </c>
      <c r="Q239" s="1724"/>
      <c r="R239" s="1904"/>
      <c r="S239" s="1905"/>
      <c r="T239" s="1905"/>
      <c r="U239" s="1906"/>
      <c r="V239" s="1716"/>
      <c r="W239" s="1717"/>
      <c r="X239" s="1717"/>
      <c r="Y239" s="1717"/>
      <c r="Z239" s="1717"/>
      <c r="AA239" s="1768"/>
      <c r="AB239" s="1756"/>
      <c r="AC239" s="1747"/>
      <c r="AN239" s="78"/>
      <c r="AO239" s="78"/>
      <c r="AP239" s="78"/>
      <c r="AQ239" s="78"/>
      <c r="AU239" s="2"/>
      <c r="AV239" s="2"/>
      <c r="AW239" s="2"/>
      <c r="AX239" s="2"/>
      <c r="AY239" s="2"/>
      <c r="AZ239" s="2"/>
      <c r="BA239" s="2"/>
      <c r="BB239" s="2"/>
      <c r="BC239" s="2"/>
      <c r="BD239" s="2"/>
      <c r="BE239" s="2"/>
      <c r="BF239" s="2"/>
    </row>
    <row r="240" spans="1:58" s="1" customFormat="1" ht="20.7" hidden="1" customHeight="1">
      <c r="A240" s="112" t="s">
        <v>190</v>
      </c>
      <c r="B240" s="1899"/>
      <c r="C240" s="1896"/>
      <c r="D240" s="1911"/>
      <c r="E240" s="1814"/>
      <c r="F240" s="1814"/>
      <c r="G240" s="85" t="s">
        <v>60</v>
      </c>
      <c r="H240" s="10">
        <f>VLOOKUP($A238,'Seg Diario'!$B$12:$HJ$76,70,FALSE)</f>
        <v>1</v>
      </c>
      <c r="I240" s="11">
        <f>VLOOKUP($A240,'Seg Diario'!$B$12:$HJ$76,85,FALSE)</f>
        <v>1</v>
      </c>
      <c r="J240" s="11">
        <f>VLOOKUP($A240,'Seg Diario'!$B$12:$HJ$76,100,FALSE)</f>
        <v>0</v>
      </c>
      <c r="K240" s="11">
        <f>VLOOKUP($A240,'Seg Diario'!$B$12:$HJ$76,115,FALSE)</f>
        <v>1</v>
      </c>
      <c r="L240" s="11">
        <f>VLOOKUP($A240,'Seg Diario'!$B$12:$HJ$76,130,FALSE)</f>
        <v>1</v>
      </c>
      <c r="M240" s="11">
        <f>VLOOKUP($A240,'Seg Diario'!$B$12:$HJ$76,145,FALSE)</f>
        <v>1</v>
      </c>
      <c r="N240" s="11">
        <f>VLOOKUP($A240,'Seg Diario'!$B$12:$HJ$76,190,FALSE)</f>
        <v>1</v>
      </c>
      <c r="O240" s="11">
        <f>VLOOKUP($A240,'Seg Diario'!$B$12:$HJ$76,175,FALSE)</f>
        <v>1</v>
      </c>
      <c r="P240" s="11">
        <f>VLOOKUP($A240,'Seg Diario'!$B$12:$HJ$76,210,FALSE)</f>
        <v>1</v>
      </c>
      <c r="Q240" s="1724"/>
      <c r="R240" s="1904"/>
      <c r="S240" s="1905"/>
      <c r="T240" s="1905"/>
      <c r="U240" s="1906"/>
      <c r="V240" s="1716"/>
      <c r="W240" s="1717"/>
      <c r="X240" s="1717"/>
      <c r="Y240" s="1717"/>
      <c r="Z240" s="1717"/>
      <c r="AA240" s="1768"/>
      <c r="AB240" s="1756"/>
      <c r="AC240" s="1747"/>
      <c r="AN240" s="78"/>
      <c r="AO240" s="78"/>
      <c r="AP240" s="78"/>
      <c r="AQ240" s="78"/>
      <c r="AU240" s="2"/>
      <c r="AV240" s="2"/>
      <c r="AW240" s="2"/>
      <c r="AX240" s="2"/>
      <c r="AY240" s="2"/>
      <c r="AZ240" s="2"/>
      <c r="BA240" s="2"/>
      <c r="BB240" s="2"/>
      <c r="BC240" s="2"/>
      <c r="BD240" s="2"/>
      <c r="BE240" s="2"/>
      <c r="BF240" s="2"/>
    </row>
    <row r="241" spans="1:58" s="1" customFormat="1" ht="20.7" hidden="1" customHeight="1" thickBot="1">
      <c r="A241" s="112" t="s">
        <v>190</v>
      </c>
      <c r="B241" s="1900"/>
      <c r="C241" s="1897"/>
      <c r="D241" s="1912"/>
      <c r="E241" s="1815"/>
      <c r="F241" s="1815"/>
      <c r="G241" s="67" t="s">
        <v>61</v>
      </c>
      <c r="H241" s="13">
        <f>VLOOKUP($A238,'Seg Diario'!$B$12:$HJ$76,73,FALSE)</f>
        <v>1</v>
      </c>
      <c r="I241" s="79">
        <f>VLOOKUP($A241,'Seg Diario'!$B$12:$HJ$76,88,FALSE)</f>
        <v>1</v>
      </c>
      <c r="J241" s="79">
        <f>VLOOKUP($A241,'Seg Diario'!$B$12:$HJ$76,103,FALSE)</f>
        <v>0</v>
      </c>
      <c r="K241" s="79">
        <f>VLOOKUP($A241,'Seg Diario'!$B$12:$HJ$76,118,FALSE)</f>
        <v>1</v>
      </c>
      <c r="L241" s="79">
        <f>VLOOKUP($A241,'Seg Diario'!$B$12:$HJ$76,133,FALSE)</f>
        <v>1</v>
      </c>
      <c r="M241" s="79">
        <f>VLOOKUP($A241,'Seg Diario'!$B$12:$HJ$76,148,FALSE)</f>
        <v>1</v>
      </c>
      <c r="N241" s="79">
        <f>VLOOKUP($A241,'Seg Diario'!$B$12:$HJ$76,193,FALSE)</f>
        <v>1</v>
      </c>
      <c r="O241" s="79">
        <f>VLOOKUP($A241,'Seg Diario'!$B$12:$HJ$76,178,FALSE)</f>
        <v>1</v>
      </c>
      <c r="P241" s="79">
        <f>VLOOKUP($A241,'Seg Diario'!$B$12:$HJ$76,213,FALSE)</f>
        <v>1</v>
      </c>
      <c r="Q241" s="1725"/>
      <c r="R241" s="1907"/>
      <c r="S241" s="1908"/>
      <c r="T241" s="1908"/>
      <c r="U241" s="1909"/>
      <c r="V241" s="1718"/>
      <c r="W241" s="1719"/>
      <c r="X241" s="1719"/>
      <c r="Y241" s="1719"/>
      <c r="Z241" s="1719"/>
      <c r="AA241" s="1769"/>
      <c r="AB241" s="1757"/>
      <c r="AC241" s="1748"/>
      <c r="AN241" s="78"/>
      <c r="AO241" s="78"/>
      <c r="AP241" s="78"/>
      <c r="AQ241" s="78"/>
      <c r="AU241" s="2"/>
      <c r="AV241" s="2"/>
      <c r="AW241" s="2"/>
      <c r="AX241" s="2"/>
      <c r="AY241" s="2"/>
      <c r="AZ241" s="2"/>
      <c r="BA241" s="2"/>
      <c r="BB241" s="2"/>
      <c r="BC241" s="2"/>
      <c r="BD241" s="2"/>
      <c r="BE241" s="2"/>
      <c r="BF241" s="2"/>
    </row>
    <row r="242" spans="1:58" s="1" customFormat="1" ht="20.7" hidden="1" customHeight="1">
      <c r="A242" s="112" t="s">
        <v>192</v>
      </c>
      <c r="B242" s="1898" t="s">
        <v>193</v>
      </c>
      <c r="C242" s="1895" t="s">
        <v>83</v>
      </c>
      <c r="D242" s="1910" t="s">
        <v>92</v>
      </c>
      <c r="E242" s="1813">
        <f>'Seg Diario'!BF62</f>
        <v>1</v>
      </c>
      <c r="F242" s="1813">
        <f>'Seg Diario'!PD62</f>
        <v>0</v>
      </c>
      <c r="G242" s="66" t="s">
        <v>57</v>
      </c>
      <c r="H242" s="370">
        <f>VLOOKUP($A242,'Seg Diario'!$B$12:$HJ$76,64,FALSE)</f>
        <v>1</v>
      </c>
      <c r="I242" s="370">
        <f>VLOOKUP($A242,'Seg Diario'!$B$12:$HJ$76,79,FALSE)</f>
        <v>1</v>
      </c>
      <c r="J242" s="370">
        <f>VLOOKUP($A242,'Seg Diario'!$B$12:$HJ$76,94,FALSE)</f>
        <v>0</v>
      </c>
      <c r="K242" s="370">
        <f>VLOOKUP($A242,'Seg Diario'!$B$12:$HJ$76,109,FALSE)</f>
        <v>1</v>
      </c>
      <c r="L242" s="370">
        <f>VLOOKUP($A242,'Seg Diario'!$B$12:$HJ$76,124,FALSE)</f>
        <v>1</v>
      </c>
      <c r="M242" s="370">
        <f>VLOOKUP($A242,'Seg Diario'!$B$12:$HJ$76,139,FALSE)</f>
        <v>1</v>
      </c>
      <c r="N242" s="370">
        <f>VLOOKUP($A242,'Seg Diario'!$B$12:$HJ$76,184,FALSE)</f>
        <v>1</v>
      </c>
      <c r="O242" s="370">
        <f>VLOOKUP($A242,'Seg Diario'!$B$12:$HJ$76,169,FALSE)</f>
        <v>1</v>
      </c>
      <c r="P242" s="370">
        <f>VLOOKUP($A242,'Seg Diario'!$B$12:$HJ$76,204,FALSE)</f>
        <v>1</v>
      </c>
      <c r="Q242" s="1810">
        <f>'Seg Diario'!NI63</f>
        <v>1</v>
      </c>
      <c r="R242" s="1776"/>
      <c r="S242" s="1777"/>
      <c r="T242" s="1777"/>
      <c r="U242" s="1778"/>
      <c r="V242" s="1713"/>
      <c r="W242" s="1714"/>
      <c r="X242" s="1714"/>
      <c r="Y242" s="1715"/>
      <c r="Z242" s="1715"/>
      <c r="AA242" s="1767"/>
      <c r="AB242" s="1755"/>
      <c r="AC242" s="1746" t="s">
        <v>72</v>
      </c>
      <c r="AN242" s="261"/>
      <c r="AO242" s="261"/>
      <c r="AP242" s="261"/>
      <c r="AQ242" s="261"/>
      <c r="AU242" s="2"/>
      <c r="AV242" s="2"/>
      <c r="AW242" s="2"/>
      <c r="AX242" s="2"/>
      <c r="AY242" s="2"/>
      <c r="AZ242" s="2"/>
      <c r="BA242" s="2"/>
      <c r="BB242" s="2"/>
      <c r="BC242" s="2"/>
      <c r="BD242" s="2"/>
      <c r="BE242" s="2"/>
      <c r="BF242" s="2"/>
    </row>
    <row r="243" spans="1:58" s="1" customFormat="1" ht="20.7" hidden="1" customHeight="1">
      <c r="A243" s="112" t="s">
        <v>192</v>
      </c>
      <c r="B243" s="1899"/>
      <c r="C243" s="1896"/>
      <c r="D243" s="1911"/>
      <c r="E243" s="1814"/>
      <c r="F243" s="1814"/>
      <c r="G243" s="85" t="s">
        <v>59</v>
      </c>
      <c r="H243" s="10">
        <f>VLOOKUP($A242,'Seg Diario'!$B$12:$HJ$76,67,FALSE)</f>
        <v>1</v>
      </c>
      <c r="I243" s="11">
        <f>VLOOKUP($A243,'Seg Diario'!$B$12:$HJ$76,82,FALSE)</f>
        <v>1</v>
      </c>
      <c r="J243" s="11">
        <f>VLOOKUP($A243,'Seg Diario'!$B$12:$HJ$76,97,FALSE)</f>
        <v>0</v>
      </c>
      <c r="K243" s="11">
        <f>VLOOKUP($A243,'Seg Diario'!$B$12:$HJ$76,112,FALSE)</f>
        <v>1</v>
      </c>
      <c r="L243" s="11">
        <f>VLOOKUP($A243,'Seg Diario'!$B$12:$HJ$76,127,FALSE)</f>
        <v>1</v>
      </c>
      <c r="M243" s="11">
        <f>VLOOKUP($A243,'Seg Diario'!$B$12:$HJ$76,142,FALSE)</f>
        <v>1</v>
      </c>
      <c r="N243" s="11">
        <f>VLOOKUP($A243,'Seg Diario'!$B$12:$HJ$76,187,FALSE)</f>
        <v>1</v>
      </c>
      <c r="O243" s="11">
        <f>VLOOKUP($A243,'Seg Diario'!$B$12:$HJ$76,172,FALSE)</f>
        <v>1</v>
      </c>
      <c r="P243" s="11">
        <f>VLOOKUP($A243,'Seg Diario'!$B$12:$HJ$76,207,FALSE)</f>
        <v>1</v>
      </c>
      <c r="Q243" s="1811"/>
      <c r="R243" s="1779"/>
      <c r="S243" s="1780"/>
      <c r="T243" s="1780"/>
      <c r="U243" s="1781"/>
      <c r="V243" s="1716"/>
      <c r="W243" s="1717"/>
      <c r="X243" s="1717"/>
      <c r="Y243" s="1717"/>
      <c r="Z243" s="1717"/>
      <c r="AA243" s="1768"/>
      <c r="AB243" s="1756"/>
      <c r="AC243" s="1747"/>
      <c r="AN243" s="78"/>
      <c r="AO243" s="78"/>
      <c r="AP243" s="78"/>
      <c r="AQ243" s="78"/>
      <c r="AU243" s="2"/>
      <c r="AV243" s="2"/>
      <c r="AW243" s="2"/>
      <c r="AX243" s="2"/>
      <c r="AY243" s="2"/>
      <c r="AZ243" s="2"/>
      <c r="BA243" s="2"/>
      <c r="BB243" s="2"/>
      <c r="BC243" s="2"/>
      <c r="BD243" s="2"/>
      <c r="BE243" s="2"/>
      <c r="BF243" s="2"/>
    </row>
    <row r="244" spans="1:58" s="1" customFormat="1" ht="20.7" hidden="1" customHeight="1">
      <c r="A244" s="112" t="s">
        <v>192</v>
      </c>
      <c r="B244" s="1899"/>
      <c r="C244" s="1896"/>
      <c r="D244" s="1911"/>
      <c r="E244" s="1814"/>
      <c r="F244" s="1814"/>
      <c r="G244" s="85" t="s">
        <v>60</v>
      </c>
      <c r="H244" s="10">
        <f>VLOOKUP($A242,'Seg Diario'!$B$12:$HJ$76,70,FALSE)</f>
        <v>1</v>
      </c>
      <c r="I244" s="11">
        <f>VLOOKUP($A244,'Seg Diario'!$B$12:$HJ$76,85,FALSE)</f>
        <v>1</v>
      </c>
      <c r="J244" s="11">
        <f>VLOOKUP($A244,'Seg Diario'!$B$12:$HJ$76,100,FALSE)</f>
        <v>0</v>
      </c>
      <c r="K244" s="11">
        <f>VLOOKUP($A244,'Seg Diario'!$B$12:$HJ$76,115,FALSE)</f>
        <v>1</v>
      </c>
      <c r="L244" s="11">
        <f>VLOOKUP($A244,'Seg Diario'!$B$12:$HJ$76,130,FALSE)</f>
        <v>1</v>
      </c>
      <c r="M244" s="11">
        <f>VLOOKUP($A244,'Seg Diario'!$B$12:$HJ$76,145,FALSE)</f>
        <v>1</v>
      </c>
      <c r="N244" s="11">
        <f>VLOOKUP($A244,'Seg Diario'!$B$12:$HJ$76,190,FALSE)</f>
        <v>1</v>
      </c>
      <c r="O244" s="11">
        <f>VLOOKUP($A244,'Seg Diario'!$B$12:$HJ$76,175,FALSE)</f>
        <v>1</v>
      </c>
      <c r="P244" s="11">
        <f>VLOOKUP($A244,'Seg Diario'!$B$12:$HJ$76,210,FALSE)</f>
        <v>1</v>
      </c>
      <c r="Q244" s="1811"/>
      <c r="R244" s="1779"/>
      <c r="S244" s="1780"/>
      <c r="T244" s="1780"/>
      <c r="U244" s="1781"/>
      <c r="V244" s="1716"/>
      <c r="W244" s="1717"/>
      <c r="X244" s="1717"/>
      <c r="Y244" s="1717"/>
      <c r="Z244" s="1717"/>
      <c r="AA244" s="1768"/>
      <c r="AB244" s="1756"/>
      <c r="AC244" s="1747"/>
      <c r="AN244" s="78"/>
      <c r="AO244" s="78"/>
      <c r="AP244" s="78"/>
      <c r="AQ244" s="78"/>
      <c r="AU244" s="2"/>
      <c r="AV244" s="2"/>
      <c r="AW244" s="2"/>
      <c r="AX244" s="2"/>
      <c r="AY244" s="2"/>
      <c r="AZ244" s="2"/>
      <c r="BA244" s="2"/>
      <c r="BB244" s="2"/>
      <c r="BC244" s="2"/>
      <c r="BD244" s="2"/>
      <c r="BE244" s="2"/>
      <c r="BF244" s="2"/>
    </row>
    <row r="245" spans="1:58" s="1" customFormat="1" ht="20.7" hidden="1" customHeight="1" thickBot="1">
      <c r="A245" s="112" t="s">
        <v>192</v>
      </c>
      <c r="B245" s="1900"/>
      <c r="C245" s="1897"/>
      <c r="D245" s="1912"/>
      <c r="E245" s="1815"/>
      <c r="F245" s="1815"/>
      <c r="G245" s="67" t="s">
        <v>61</v>
      </c>
      <c r="H245" s="13">
        <f>VLOOKUP($A242,'Seg Diario'!$B$12:$HJ$76,73,FALSE)</f>
        <v>1</v>
      </c>
      <c r="I245" s="79">
        <f>VLOOKUP($A245,'Seg Diario'!$B$12:$HJ$76,88,FALSE)</f>
        <v>1</v>
      </c>
      <c r="J245" s="79">
        <f>VLOOKUP($A245,'Seg Diario'!$B$12:$HJ$76,103,FALSE)</f>
        <v>0</v>
      </c>
      <c r="K245" s="79">
        <f>VLOOKUP($A245,'Seg Diario'!$B$12:$HJ$76,118,FALSE)</f>
        <v>1</v>
      </c>
      <c r="L245" s="79">
        <f>VLOOKUP($A245,'Seg Diario'!$B$12:$HJ$76,133,FALSE)</f>
        <v>1</v>
      </c>
      <c r="M245" s="79">
        <f>VLOOKUP($A245,'Seg Diario'!$B$12:$HJ$76,148,FALSE)</f>
        <v>1</v>
      </c>
      <c r="N245" s="79">
        <f>VLOOKUP($A245,'Seg Diario'!$B$12:$HJ$76,193,FALSE)</f>
        <v>1</v>
      </c>
      <c r="O245" s="79">
        <f>VLOOKUP($A245,'Seg Diario'!$B$12:$HJ$76,178,FALSE)</f>
        <v>1</v>
      </c>
      <c r="P245" s="79">
        <f>VLOOKUP($A245,'Seg Diario'!$B$12:$HJ$76,213,FALSE)</f>
        <v>1</v>
      </c>
      <c r="Q245" s="1812"/>
      <c r="R245" s="1782"/>
      <c r="S245" s="1783"/>
      <c r="T245" s="1783"/>
      <c r="U245" s="1784"/>
      <c r="V245" s="1718"/>
      <c r="W245" s="1719"/>
      <c r="X245" s="1719"/>
      <c r="Y245" s="1719"/>
      <c r="Z245" s="1719"/>
      <c r="AA245" s="1769"/>
      <c r="AB245" s="1757"/>
      <c r="AC245" s="1748"/>
      <c r="AN245" s="78"/>
      <c r="AO245" s="78"/>
      <c r="AP245" s="78"/>
      <c r="AQ245" s="78"/>
      <c r="AU245" s="2"/>
      <c r="AV245" s="2"/>
      <c r="AW245" s="2"/>
      <c r="AX245" s="2"/>
      <c r="AY245" s="2"/>
      <c r="AZ245" s="2"/>
      <c r="BA245" s="2"/>
      <c r="BB245" s="2"/>
      <c r="BC245" s="2"/>
      <c r="BD245" s="2"/>
      <c r="BE245" s="2"/>
      <c r="BF245" s="2"/>
    </row>
    <row r="246" spans="1:58" s="1" customFormat="1" ht="30" customHeight="1">
      <c r="A246" s="112" t="s">
        <v>194</v>
      </c>
      <c r="B246" s="1892" t="s">
        <v>195</v>
      </c>
      <c r="C246" s="1895" t="s">
        <v>95</v>
      </c>
      <c r="D246" s="1910" t="s">
        <v>92</v>
      </c>
      <c r="E246" s="1813">
        <f>'Seg Diario'!BF63</f>
        <v>1</v>
      </c>
      <c r="F246" s="1813">
        <f>'Seg Diario'!PD63</f>
        <v>1</v>
      </c>
      <c r="G246" s="66" t="s">
        <v>57</v>
      </c>
      <c r="H246" s="370">
        <f>VLOOKUP($A246,'Seg Diario'!$B$12:$HJ$76,64,FALSE)</f>
        <v>1</v>
      </c>
      <c r="I246" s="370">
        <f>VLOOKUP($A246,'Seg Diario'!$B$12:$HJ$76,79,FALSE)</f>
        <v>1</v>
      </c>
      <c r="J246" s="370">
        <f>VLOOKUP($A246,'Seg Diario'!$B$12:$HJ$76,94,FALSE)</f>
        <v>0</v>
      </c>
      <c r="K246" s="370">
        <f>VLOOKUP($A246,'Seg Diario'!$B$12:$HJ$76,109,FALSE)</f>
        <v>1</v>
      </c>
      <c r="L246" s="370">
        <f>VLOOKUP($A246,'Seg Diario'!$B$12:$HJ$76,124,FALSE)</f>
        <v>1</v>
      </c>
      <c r="M246" s="370">
        <f>VLOOKUP($A246,'Seg Diario'!$B$12:$HJ$76,139,FALSE)</f>
        <v>1</v>
      </c>
      <c r="N246" s="370">
        <f>VLOOKUP($A246,'Seg Diario'!$B$12:$HJ$76,184,FALSE)</f>
        <v>1</v>
      </c>
      <c r="O246" s="370">
        <f>VLOOKUP($A246,'Seg Diario'!$B$12:$HJ$76,169,FALSE)</f>
        <v>1</v>
      </c>
      <c r="P246" s="370">
        <f>VLOOKUP($A246,'Seg Diario'!$B$12:$HJ$76,204,FALSE)</f>
        <v>1</v>
      </c>
      <c r="Q246" s="1938">
        <f>'Seg Diario'!NI64</f>
        <v>1</v>
      </c>
      <c r="R246" s="1929"/>
      <c r="S246" s="1930"/>
      <c r="T246" s="1930"/>
      <c r="U246" s="1931"/>
      <c r="V246" s="1713"/>
      <c r="W246" s="1714"/>
      <c r="X246" s="1714"/>
      <c r="Y246" s="1715"/>
      <c r="Z246" s="1715"/>
      <c r="AA246" s="1767"/>
      <c r="AB246" s="1755"/>
      <c r="AC246" s="1746" t="s">
        <v>72</v>
      </c>
      <c r="AN246" s="261"/>
      <c r="AO246" s="261"/>
      <c r="AP246" s="261"/>
      <c r="AQ246" s="261"/>
      <c r="AU246" s="2"/>
      <c r="AV246" s="2"/>
      <c r="AW246" s="2"/>
      <c r="AX246" s="2"/>
      <c r="AY246" s="2"/>
      <c r="AZ246" s="2"/>
      <c r="BA246" s="2"/>
      <c r="BB246" s="2"/>
      <c r="BC246" s="2"/>
      <c r="BD246" s="2"/>
      <c r="BE246" s="2"/>
      <c r="BF246" s="2"/>
    </row>
    <row r="247" spans="1:58" s="1" customFormat="1" ht="20.7" customHeight="1">
      <c r="A247" s="112" t="s">
        <v>194</v>
      </c>
      <c r="B247" s="1893"/>
      <c r="C247" s="1896"/>
      <c r="D247" s="1911"/>
      <c r="E247" s="1814"/>
      <c r="F247" s="1814"/>
      <c r="G247" s="85" t="s">
        <v>59</v>
      </c>
      <c r="H247" s="10">
        <f>VLOOKUP($A246,'Seg Diario'!$B$12:$HJ$76,67,FALSE)</f>
        <v>1</v>
      </c>
      <c r="I247" s="11">
        <f>VLOOKUP($A247,'Seg Diario'!$B$12:$HJ$76,82,FALSE)</f>
        <v>1</v>
      </c>
      <c r="J247" s="11">
        <f>VLOOKUP($A247,'Seg Diario'!$B$12:$HJ$76,97,FALSE)</f>
        <v>0</v>
      </c>
      <c r="K247" s="11">
        <f>VLOOKUP($A247,'Seg Diario'!$B$12:$HJ$76,112,FALSE)</f>
        <v>1</v>
      </c>
      <c r="L247" s="11">
        <f>VLOOKUP($A247,'Seg Diario'!$B$12:$HJ$76,127,FALSE)</f>
        <v>1</v>
      </c>
      <c r="M247" s="11">
        <f>VLOOKUP($A247,'Seg Diario'!$B$12:$HJ$76,142,FALSE)</f>
        <v>1</v>
      </c>
      <c r="N247" s="11">
        <f>VLOOKUP($A247,'Seg Diario'!$B$12:$HJ$76,187,FALSE)</f>
        <v>1</v>
      </c>
      <c r="O247" s="11">
        <f>VLOOKUP($A247,'Seg Diario'!$B$12:$HJ$76,172,FALSE)</f>
        <v>1</v>
      </c>
      <c r="P247" s="11">
        <f>VLOOKUP($A247,'Seg Diario'!$B$12:$HJ$76,207,FALSE)</f>
        <v>1</v>
      </c>
      <c r="Q247" s="1939"/>
      <c r="R247" s="1932"/>
      <c r="S247" s="1933"/>
      <c r="T247" s="1933"/>
      <c r="U247" s="1934"/>
      <c r="V247" s="1716"/>
      <c r="W247" s="1717"/>
      <c r="X247" s="1717"/>
      <c r="Y247" s="1717"/>
      <c r="Z247" s="1717"/>
      <c r="AA247" s="1768"/>
      <c r="AB247" s="1756"/>
      <c r="AC247" s="1747"/>
      <c r="AN247" s="78"/>
      <c r="AO247" s="78"/>
      <c r="AP247" s="78"/>
      <c r="AQ247" s="78"/>
      <c r="AU247" s="2"/>
      <c r="AV247" s="2"/>
      <c r="AW247" s="2"/>
      <c r="AX247" s="2"/>
      <c r="AY247" s="2"/>
      <c r="AZ247" s="2"/>
      <c r="BA247" s="2"/>
      <c r="BB247" s="2"/>
      <c r="BC247" s="2"/>
      <c r="BD247" s="2"/>
      <c r="BE247" s="2"/>
      <c r="BF247" s="2"/>
    </row>
    <row r="248" spans="1:58" s="1" customFormat="1" ht="20.7" customHeight="1">
      <c r="A248" s="112" t="s">
        <v>194</v>
      </c>
      <c r="B248" s="1893"/>
      <c r="C248" s="1896"/>
      <c r="D248" s="1911"/>
      <c r="E248" s="1814"/>
      <c r="F248" s="1814"/>
      <c r="G248" s="85" t="s">
        <v>60</v>
      </c>
      <c r="H248" s="10">
        <f>VLOOKUP($A246,'Seg Diario'!$B$12:$HJ$76,70,FALSE)</f>
        <v>1</v>
      </c>
      <c r="I248" s="11">
        <f>VLOOKUP($A248,'Seg Diario'!$B$12:$HJ$76,85,FALSE)</f>
        <v>1</v>
      </c>
      <c r="J248" s="11">
        <f>VLOOKUP($A248,'Seg Diario'!$B$12:$HJ$76,100,FALSE)</f>
        <v>0</v>
      </c>
      <c r="K248" s="11">
        <f>VLOOKUP($A248,'Seg Diario'!$B$12:$HJ$76,115,FALSE)</f>
        <v>1</v>
      </c>
      <c r="L248" s="11">
        <f>VLOOKUP($A248,'Seg Diario'!$B$12:$HJ$76,130,FALSE)</f>
        <v>1</v>
      </c>
      <c r="M248" s="11">
        <f>VLOOKUP($A248,'Seg Diario'!$B$12:$HJ$76,145,FALSE)</f>
        <v>1</v>
      </c>
      <c r="N248" s="11">
        <f>VLOOKUP($A248,'Seg Diario'!$B$12:$HJ$76,190,FALSE)</f>
        <v>1</v>
      </c>
      <c r="O248" s="11">
        <f>VLOOKUP($A248,'Seg Diario'!$B$12:$HJ$76,175,FALSE)</f>
        <v>1</v>
      </c>
      <c r="P248" s="11">
        <f>VLOOKUP($A248,'Seg Diario'!$B$12:$HJ$76,210,FALSE)</f>
        <v>1</v>
      </c>
      <c r="Q248" s="1939"/>
      <c r="R248" s="1932"/>
      <c r="S248" s="1933"/>
      <c r="T248" s="1933"/>
      <c r="U248" s="1934"/>
      <c r="V248" s="1716"/>
      <c r="W248" s="1717"/>
      <c r="X248" s="1717"/>
      <c r="Y248" s="1717"/>
      <c r="Z248" s="1717"/>
      <c r="AA248" s="1768"/>
      <c r="AB248" s="1756"/>
      <c r="AC248" s="1747"/>
      <c r="AN248" s="78"/>
      <c r="AO248" s="78"/>
      <c r="AP248" s="78"/>
      <c r="AQ248" s="78"/>
      <c r="AU248" s="2"/>
      <c r="AV248" s="2"/>
      <c r="AW248" s="2"/>
      <c r="AX248" s="2"/>
      <c r="AY248" s="2"/>
      <c r="AZ248" s="2"/>
      <c r="BA248" s="2"/>
      <c r="BB248" s="2"/>
      <c r="BC248" s="2"/>
      <c r="BD248" s="2"/>
      <c r="BE248" s="2"/>
      <c r="BF248" s="2"/>
    </row>
    <row r="249" spans="1:58" s="1" customFormat="1" ht="20.7" customHeight="1" thickBot="1">
      <c r="A249" s="112" t="s">
        <v>194</v>
      </c>
      <c r="B249" s="1894"/>
      <c r="C249" s="1897"/>
      <c r="D249" s="1912"/>
      <c r="E249" s="1815"/>
      <c r="F249" s="1815"/>
      <c r="G249" s="67" t="s">
        <v>61</v>
      </c>
      <c r="H249" s="13">
        <f>VLOOKUP($A246,'Seg Diario'!$B$12:$HJ$76,73,FALSE)</f>
        <v>1</v>
      </c>
      <c r="I249" s="79">
        <f>VLOOKUP($A249,'Seg Diario'!$B$12:$HJ$76,88,FALSE)</f>
        <v>1</v>
      </c>
      <c r="J249" s="79">
        <f>VLOOKUP($A249,'Seg Diario'!$B$12:$HJ$76,103,FALSE)</f>
        <v>0</v>
      </c>
      <c r="K249" s="79">
        <f>VLOOKUP($A249,'Seg Diario'!$B$12:$HJ$76,118,FALSE)</f>
        <v>1</v>
      </c>
      <c r="L249" s="79">
        <f>VLOOKUP($A249,'Seg Diario'!$B$12:$HJ$76,133,FALSE)</f>
        <v>1</v>
      </c>
      <c r="M249" s="79">
        <f>VLOOKUP($A249,'Seg Diario'!$B$12:$HJ$76,148,FALSE)</f>
        <v>1</v>
      </c>
      <c r="N249" s="79">
        <f>VLOOKUP($A249,'Seg Diario'!$B$12:$HJ$76,193,FALSE)</f>
        <v>1</v>
      </c>
      <c r="O249" s="79">
        <f>VLOOKUP($A249,'Seg Diario'!$B$12:$HJ$76,178,FALSE)</f>
        <v>1</v>
      </c>
      <c r="P249" s="79">
        <f>VLOOKUP($A249,'Seg Diario'!$B$12:$HJ$76,213,FALSE)</f>
        <v>1</v>
      </c>
      <c r="Q249" s="1940"/>
      <c r="R249" s="1935"/>
      <c r="S249" s="1936"/>
      <c r="T249" s="1936"/>
      <c r="U249" s="1937"/>
      <c r="V249" s="1718"/>
      <c r="W249" s="1719"/>
      <c r="X249" s="1719"/>
      <c r="Y249" s="1719"/>
      <c r="Z249" s="1719"/>
      <c r="AA249" s="1769"/>
      <c r="AB249" s="1757"/>
      <c r="AC249" s="1748"/>
      <c r="AN249" s="78"/>
      <c r="AO249" s="78"/>
      <c r="AP249" s="78"/>
      <c r="AQ249" s="78"/>
      <c r="AU249" s="2"/>
      <c r="AV249" s="2"/>
      <c r="AW249" s="2"/>
      <c r="AX249" s="2"/>
      <c r="AY249" s="2"/>
      <c r="AZ249" s="2"/>
      <c r="BA249" s="2"/>
      <c r="BB249" s="2"/>
      <c r="BC249" s="2"/>
      <c r="BD249" s="2"/>
      <c r="BE249" s="2"/>
      <c r="BF249" s="2"/>
    </row>
    <row r="250" spans="1:58" s="1" customFormat="1" ht="22.5" customHeight="1">
      <c r="A250" s="112" t="s">
        <v>196</v>
      </c>
      <c r="B250" s="1898" t="s">
        <v>197</v>
      </c>
      <c r="C250" s="1895" t="s">
        <v>64</v>
      </c>
      <c r="D250" s="1910" t="s">
        <v>92</v>
      </c>
      <c r="E250" s="1813">
        <f>'Seg Diario'!BF64</f>
        <v>1</v>
      </c>
      <c r="F250" s="1813">
        <f>'Seg Diario'!PD64</f>
        <v>1</v>
      </c>
      <c r="G250" s="75" t="s">
        <v>57</v>
      </c>
      <c r="H250" s="370">
        <f>VLOOKUP($A250,'Seg Diario'!$B$12:$HJ$76,64,FALSE)</f>
        <v>1</v>
      </c>
      <c r="I250" s="370">
        <f>VLOOKUP($A250,'Seg Diario'!$B$12:$HJ$76,79,FALSE)</f>
        <v>1</v>
      </c>
      <c r="J250" s="370">
        <f>VLOOKUP($A250,'Seg Diario'!$B$12:$HJ$76,94,FALSE)</f>
        <v>0</v>
      </c>
      <c r="K250" s="370">
        <f>VLOOKUP($A250,'Seg Diario'!$B$12:$HJ$76,109,FALSE)</f>
        <v>1</v>
      </c>
      <c r="L250" s="370">
        <f>VLOOKUP($A250,'Seg Diario'!$B$12:$HJ$76,124,FALSE)</f>
        <v>1</v>
      </c>
      <c r="M250" s="370">
        <f>VLOOKUP($A250,'Seg Diario'!$B$12:$HJ$76,139,FALSE)</f>
        <v>1</v>
      </c>
      <c r="N250" s="370">
        <f>VLOOKUP($A250,'Seg Diario'!$B$12:$HJ$76,184,FALSE)</f>
        <v>1</v>
      </c>
      <c r="O250" s="370">
        <f>VLOOKUP($A250,'Seg Diario'!$B$12:$HJ$76,169,FALSE)</f>
        <v>1</v>
      </c>
      <c r="P250" s="370">
        <f>VLOOKUP($A250,'Seg Diario'!$B$12:$HJ$76,204,FALSE)</f>
        <v>1</v>
      </c>
      <c r="Q250" s="1938">
        <f>'Seg Diario'!NI65</f>
        <v>1</v>
      </c>
      <c r="R250" s="1929"/>
      <c r="S250" s="1930"/>
      <c r="T250" s="1930"/>
      <c r="U250" s="1931"/>
      <c r="V250" s="1713"/>
      <c r="W250" s="1714"/>
      <c r="X250" s="1714"/>
      <c r="Y250" s="1715"/>
      <c r="Z250" s="1715"/>
      <c r="AA250" s="1767"/>
      <c r="AB250" s="1738" t="s">
        <v>198</v>
      </c>
      <c r="AC250" s="1752" t="s">
        <v>199</v>
      </c>
      <c r="AN250" s="261"/>
      <c r="AO250" s="261"/>
      <c r="AP250" s="261"/>
      <c r="AQ250" s="261"/>
      <c r="AU250" s="2"/>
      <c r="AV250" s="2"/>
      <c r="AW250" s="2"/>
      <c r="AX250" s="2"/>
      <c r="AY250" s="2"/>
      <c r="AZ250" s="2"/>
      <c r="BA250" s="2"/>
      <c r="BB250" s="2"/>
      <c r="BC250" s="2"/>
      <c r="BD250" s="2"/>
      <c r="BE250" s="2"/>
      <c r="BF250" s="2"/>
    </row>
    <row r="251" spans="1:58" s="1" customFormat="1" ht="22.5" customHeight="1">
      <c r="A251" s="112" t="s">
        <v>196</v>
      </c>
      <c r="B251" s="1899"/>
      <c r="C251" s="1896"/>
      <c r="D251" s="1911"/>
      <c r="E251" s="1814"/>
      <c r="F251" s="1814"/>
      <c r="G251" s="76" t="s">
        <v>59</v>
      </c>
      <c r="H251" s="10">
        <f>VLOOKUP($A250,'Seg Diario'!$B$12:$HJ$76,67,FALSE)</f>
        <v>1</v>
      </c>
      <c r="I251" s="11">
        <f>VLOOKUP($A251,'Seg Diario'!$B$12:$HJ$76,82,FALSE)</f>
        <v>1</v>
      </c>
      <c r="J251" s="11">
        <f>VLOOKUP($A251,'Seg Diario'!$B$12:$HJ$76,97,FALSE)</f>
        <v>0</v>
      </c>
      <c r="K251" s="11">
        <f>VLOOKUP($A251,'Seg Diario'!$B$12:$HJ$76,112,FALSE)</f>
        <v>1</v>
      </c>
      <c r="L251" s="11">
        <f>VLOOKUP($A251,'Seg Diario'!$B$12:$HJ$76,127,FALSE)</f>
        <v>1</v>
      </c>
      <c r="M251" s="11">
        <f>VLOOKUP($A251,'Seg Diario'!$B$12:$HJ$76,142,FALSE)</f>
        <v>1</v>
      </c>
      <c r="N251" s="11">
        <f>VLOOKUP($A251,'Seg Diario'!$B$12:$HJ$76,187,FALSE)</f>
        <v>1</v>
      </c>
      <c r="O251" s="11">
        <f>VLOOKUP($A251,'Seg Diario'!$B$12:$HJ$76,172,FALSE)</f>
        <v>1</v>
      </c>
      <c r="P251" s="11">
        <f>VLOOKUP($A251,'Seg Diario'!$B$12:$HJ$76,207,FALSE)</f>
        <v>1</v>
      </c>
      <c r="Q251" s="1939"/>
      <c r="R251" s="1932"/>
      <c r="S251" s="1933"/>
      <c r="T251" s="1933"/>
      <c r="U251" s="1934"/>
      <c r="V251" s="1716"/>
      <c r="W251" s="1717"/>
      <c r="X251" s="1717"/>
      <c r="Y251" s="1717"/>
      <c r="Z251" s="1717"/>
      <c r="AA251" s="1768"/>
      <c r="AB251" s="1739"/>
      <c r="AC251" s="1753"/>
      <c r="AN251" s="78"/>
      <c r="AO251" s="78"/>
      <c r="AP251" s="78"/>
      <c r="AQ251" s="78"/>
      <c r="AU251" s="2"/>
      <c r="AV251" s="2"/>
      <c r="AW251" s="2"/>
      <c r="AX251" s="2"/>
      <c r="AY251" s="2"/>
      <c r="AZ251" s="2"/>
      <c r="BA251" s="2"/>
      <c r="BB251" s="2"/>
      <c r="BC251" s="2"/>
      <c r="BD251" s="2"/>
      <c r="BE251" s="2"/>
      <c r="BF251" s="2"/>
    </row>
    <row r="252" spans="1:58" s="1" customFormat="1" ht="22.5" customHeight="1">
      <c r="A252" s="112" t="s">
        <v>196</v>
      </c>
      <c r="B252" s="1899"/>
      <c r="C252" s="1896"/>
      <c r="D252" s="1911"/>
      <c r="E252" s="1814"/>
      <c r="F252" s="1814"/>
      <c r="G252" s="76" t="s">
        <v>60</v>
      </c>
      <c r="H252" s="10">
        <f>VLOOKUP($A250,'Seg Diario'!$B$12:$HJ$76,70,FALSE)</f>
        <v>1</v>
      </c>
      <c r="I252" s="11">
        <f>VLOOKUP($A252,'Seg Diario'!$B$12:$HJ$76,85,FALSE)</f>
        <v>1</v>
      </c>
      <c r="J252" s="11">
        <f>VLOOKUP($A252,'Seg Diario'!$B$12:$HJ$76,100,FALSE)</f>
        <v>0</v>
      </c>
      <c r="K252" s="11">
        <f>VLOOKUP($A252,'Seg Diario'!$B$12:$HJ$76,115,FALSE)</f>
        <v>1</v>
      </c>
      <c r="L252" s="11">
        <f>VLOOKUP($A252,'Seg Diario'!$B$12:$HJ$76,130,FALSE)</f>
        <v>1</v>
      </c>
      <c r="M252" s="11">
        <f>VLOOKUP($A252,'Seg Diario'!$B$12:$HJ$76,145,FALSE)</f>
        <v>1</v>
      </c>
      <c r="N252" s="11">
        <f>VLOOKUP($A252,'Seg Diario'!$B$12:$HJ$76,190,FALSE)</f>
        <v>1</v>
      </c>
      <c r="O252" s="11">
        <f>VLOOKUP($A252,'Seg Diario'!$B$12:$HJ$76,175,FALSE)</f>
        <v>1</v>
      </c>
      <c r="P252" s="11">
        <f>VLOOKUP($A252,'Seg Diario'!$B$12:$HJ$76,210,FALSE)</f>
        <v>1</v>
      </c>
      <c r="Q252" s="1939"/>
      <c r="R252" s="1932"/>
      <c r="S252" s="1933"/>
      <c r="T252" s="1933"/>
      <c r="U252" s="1934"/>
      <c r="V252" s="1716"/>
      <c r="W252" s="1717"/>
      <c r="X252" s="1717"/>
      <c r="Y252" s="1717"/>
      <c r="Z252" s="1717"/>
      <c r="AA252" s="1768"/>
      <c r="AB252" s="1739"/>
      <c r="AC252" s="1753"/>
      <c r="AN252" s="78"/>
      <c r="AO252" s="78"/>
      <c r="AP252" s="78"/>
      <c r="AQ252" s="78"/>
      <c r="AU252" s="2"/>
      <c r="AV252" s="2"/>
      <c r="AW252" s="2"/>
      <c r="AX252" s="2"/>
      <c r="AY252" s="2"/>
      <c r="AZ252" s="2"/>
      <c r="BA252" s="2"/>
      <c r="BB252" s="2"/>
      <c r="BC252" s="2"/>
      <c r="BD252" s="2"/>
      <c r="BE252" s="2"/>
      <c r="BF252" s="2"/>
    </row>
    <row r="253" spans="1:58" s="1" customFormat="1" ht="22.5" customHeight="1" thickBot="1">
      <c r="A253" s="112" t="s">
        <v>196</v>
      </c>
      <c r="B253" s="1900"/>
      <c r="C253" s="1897"/>
      <c r="D253" s="1912"/>
      <c r="E253" s="1815"/>
      <c r="F253" s="1815"/>
      <c r="G253" s="77" t="s">
        <v>61</v>
      </c>
      <c r="H253" s="13">
        <f>VLOOKUP($A250,'Seg Diario'!$B$12:$HJ$76,73,FALSE)</f>
        <v>1</v>
      </c>
      <c r="I253" s="79">
        <f>VLOOKUP($A253,'Seg Diario'!$B$12:$HJ$76,88,FALSE)</f>
        <v>1</v>
      </c>
      <c r="J253" s="79">
        <f>VLOOKUP($A253,'Seg Diario'!$B$12:$HJ$76,103,FALSE)</f>
        <v>0</v>
      </c>
      <c r="K253" s="79">
        <f>VLOOKUP($A253,'Seg Diario'!$B$12:$HJ$76,118,FALSE)</f>
        <v>1</v>
      </c>
      <c r="L253" s="79">
        <f>VLOOKUP($A253,'Seg Diario'!$B$12:$HJ$76,133,FALSE)</f>
        <v>1</v>
      </c>
      <c r="M253" s="79">
        <f>VLOOKUP($A253,'Seg Diario'!$B$12:$HJ$76,148,FALSE)</f>
        <v>1</v>
      </c>
      <c r="N253" s="79">
        <f>VLOOKUP($A253,'Seg Diario'!$B$12:$HJ$76,193,FALSE)</f>
        <v>1</v>
      </c>
      <c r="O253" s="79">
        <f>VLOOKUP($A253,'Seg Diario'!$B$12:$HJ$76,178,FALSE)</f>
        <v>1</v>
      </c>
      <c r="P253" s="79">
        <f>VLOOKUP($A253,'Seg Diario'!$B$12:$HJ$76,213,FALSE)</f>
        <v>1</v>
      </c>
      <c r="Q253" s="1940"/>
      <c r="R253" s="1935"/>
      <c r="S253" s="1936"/>
      <c r="T253" s="1936"/>
      <c r="U253" s="1937"/>
      <c r="V253" s="1718"/>
      <c r="W253" s="1719"/>
      <c r="X253" s="1719"/>
      <c r="Y253" s="1719"/>
      <c r="Z253" s="1719"/>
      <c r="AA253" s="1769"/>
      <c r="AB253" s="1740"/>
      <c r="AC253" s="1754"/>
      <c r="AN253" s="78"/>
      <c r="AO253" s="78"/>
      <c r="AP253" s="78"/>
      <c r="AQ253" s="78"/>
      <c r="AU253" s="2"/>
      <c r="AV253" s="2"/>
      <c r="AW253" s="2"/>
      <c r="AX253" s="2"/>
      <c r="AY253" s="2"/>
      <c r="AZ253" s="2"/>
      <c r="BA253" s="2"/>
      <c r="BB253" s="2"/>
      <c r="BC253" s="2"/>
      <c r="BD253" s="2"/>
      <c r="BE253" s="2"/>
      <c r="BF253" s="2"/>
    </row>
    <row r="254" spans="1:58" s="1" customFormat="1" ht="22.5" hidden="1" customHeight="1">
      <c r="A254" s="112" t="s">
        <v>200</v>
      </c>
      <c r="B254" s="1898" t="s">
        <v>201</v>
      </c>
      <c r="C254" s="1895" t="s">
        <v>167</v>
      </c>
      <c r="D254" s="1910" t="s">
        <v>92</v>
      </c>
      <c r="E254" s="1813">
        <f>'Seg Diario'!BF65</f>
        <v>1</v>
      </c>
      <c r="F254" s="1813">
        <f>'Seg Diario'!PD65</f>
        <v>0</v>
      </c>
      <c r="G254" s="75" t="s">
        <v>57</v>
      </c>
      <c r="H254" s="370">
        <f>VLOOKUP($A254,'Seg Diario'!$B$12:$HJ$76,64,FALSE)</f>
        <v>1</v>
      </c>
      <c r="I254" s="370">
        <f>VLOOKUP($A254,'Seg Diario'!$B$12:$HJ$76,79,FALSE)</f>
        <v>1</v>
      </c>
      <c r="J254" s="370">
        <f>VLOOKUP($A254,'Seg Diario'!$B$12:$HJ$76,94,FALSE)</f>
        <v>0</v>
      </c>
      <c r="K254" s="370">
        <f>VLOOKUP($A254,'Seg Diario'!$B$12:$HJ$76,109,FALSE)</f>
        <v>1</v>
      </c>
      <c r="L254" s="370">
        <f>VLOOKUP($A254,'Seg Diario'!$B$12:$HJ$76,124,FALSE)</f>
        <v>1</v>
      </c>
      <c r="M254" s="370">
        <f>VLOOKUP($A254,'Seg Diario'!$B$12:$HJ$76,139,FALSE)</f>
        <v>1</v>
      </c>
      <c r="N254" s="370">
        <f>VLOOKUP($A254,'Seg Diario'!$B$12:$HJ$76,184,FALSE)</f>
        <v>1</v>
      </c>
      <c r="O254" s="370">
        <f>VLOOKUP($A254,'Seg Diario'!$B$12:$HJ$76,169,FALSE)</f>
        <v>1</v>
      </c>
      <c r="P254" s="370">
        <f>VLOOKUP($A254,'Seg Diario'!$B$12:$HJ$76,204,FALSE)</f>
        <v>1</v>
      </c>
      <c r="Q254" s="1723">
        <f>'Seg Diario'!NI66</f>
        <v>1</v>
      </c>
      <c r="R254" s="1776"/>
      <c r="S254" s="1777"/>
      <c r="T254" s="1777"/>
      <c r="U254" s="1778"/>
      <c r="V254" s="1713"/>
      <c r="W254" s="1714"/>
      <c r="X254" s="1714"/>
      <c r="Y254" s="1715"/>
      <c r="Z254" s="1715"/>
      <c r="AA254" s="1767"/>
      <c r="AB254" s="1738" t="s">
        <v>202</v>
      </c>
      <c r="AC254" s="1752" t="s">
        <v>118</v>
      </c>
      <c r="AN254" s="261"/>
      <c r="AO254" s="261"/>
      <c r="AP254" s="261"/>
      <c r="AQ254" s="261"/>
      <c r="AU254" s="2"/>
      <c r="AV254" s="2"/>
      <c r="AW254" s="2"/>
      <c r="AX254" s="2"/>
      <c r="AY254" s="2"/>
      <c r="AZ254" s="2"/>
      <c r="BA254" s="2"/>
      <c r="BB254" s="2"/>
      <c r="BC254" s="2"/>
      <c r="BD254" s="2"/>
      <c r="BE254" s="2"/>
      <c r="BF254" s="2"/>
    </row>
    <row r="255" spans="1:58" s="1" customFormat="1" ht="22.5" hidden="1" customHeight="1">
      <c r="A255" s="112" t="s">
        <v>200</v>
      </c>
      <c r="B255" s="1899"/>
      <c r="C255" s="1896"/>
      <c r="D255" s="1911"/>
      <c r="E255" s="1814"/>
      <c r="F255" s="1814"/>
      <c r="G255" s="76" t="s">
        <v>59</v>
      </c>
      <c r="H255" s="10">
        <f>VLOOKUP($A254,'Seg Diario'!$B$12:$HJ$76,67,FALSE)</f>
        <v>1</v>
      </c>
      <c r="I255" s="11">
        <f>VLOOKUP($A255,'Seg Diario'!$B$12:$HJ$76,82,FALSE)</f>
        <v>1</v>
      </c>
      <c r="J255" s="11">
        <f>VLOOKUP($A255,'Seg Diario'!$B$12:$HJ$76,97,FALSE)</f>
        <v>0</v>
      </c>
      <c r="K255" s="11">
        <f>VLOOKUP($A255,'Seg Diario'!$B$12:$HJ$76,112,FALSE)</f>
        <v>1</v>
      </c>
      <c r="L255" s="11">
        <f>VLOOKUP($A255,'Seg Diario'!$B$12:$HJ$76,127,FALSE)</f>
        <v>1</v>
      </c>
      <c r="M255" s="11">
        <f>VLOOKUP($A255,'Seg Diario'!$B$12:$HJ$76,142,FALSE)</f>
        <v>1</v>
      </c>
      <c r="N255" s="11">
        <f>VLOOKUP($A255,'Seg Diario'!$B$12:$HJ$76,187,FALSE)</f>
        <v>1</v>
      </c>
      <c r="O255" s="11">
        <f>VLOOKUP($A255,'Seg Diario'!$B$12:$HJ$76,172,FALSE)</f>
        <v>1</v>
      </c>
      <c r="P255" s="11">
        <f>VLOOKUP($A255,'Seg Diario'!$B$12:$HJ$76,207,FALSE)</f>
        <v>1</v>
      </c>
      <c r="Q255" s="1724"/>
      <c r="R255" s="1779"/>
      <c r="S255" s="1780"/>
      <c r="T255" s="1780"/>
      <c r="U255" s="1781"/>
      <c r="V255" s="1716"/>
      <c r="W255" s="1717"/>
      <c r="X255" s="1717"/>
      <c r="Y255" s="1717"/>
      <c r="Z255" s="1717"/>
      <c r="AA255" s="1768"/>
      <c r="AB255" s="1739"/>
      <c r="AC255" s="1753"/>
      <c r="AN255" s="78"/>
      <c r="AO255" s="78"/>
      <c r="AP255" s="78"/>
      <c r="AQ255" s="78"/>
      <c r="AU255" s="2"/>
      <c r="AV255" s="2"/>
      <c r="AW255" s="2"/>
      <c r="AX255" s="2"/>
      <c r="AY255" s="2"/>
      <c r="AZ255" s="2"/>
      <c r="BA255" s="2"/>
      <c r="BB255" s="2"/>
      <c r="BC255" s="2"/>
      <c r="BD255" s="2"/>
      <c r="BE255" s="2"/>
      <c r="BF255" s="2"/>
    </row>
    <row r="256" spans="1:58" s="1" customFormat="1" ht="22.5" hidden="1" customHeight="1">
      <c r="A256" s="112" t="s">
        <v>200</v>
      </c>
      <c r="B256" s="1899"/>
      <c r="C256" s="1896"/>
      <c r="D256" s="1911"/>
      <c r="E256" s="1814"/>
      <c r="F256" s="1814"/>
      <c r="G256" s="76" t="s">
        <v>60</v>
      </c>
      <c r="H256" s="10">
        <f>VLOOKUP($A254,'Seg Diario'!$B$12:$HJ$76,70,FALSE)</f>
        <v>1</v>
      </c>
      <c r="I256" s="11">
        <f>VLOOKUP($A256,'Seg Diario'!$B$12:$HJ$76,85,FALSE)</f>
        <v>1</v>
      </c>
      <c r="J256" s="11">
        <f>VLOOKUP($A256,'Seg Diario'!$B$12:$HJ$76,100,FALSE)</f>
        <v>0</v>
      </c>
      <c r="K256" s="11">
        <f>VLOOKUP($A256,'Seg Diario'!$B$12:$HJ$76,115,FALSE)</f>
        <v>1</v>
      </c>
      <c r="L256" s="11">
        <f>VLOOKUP($A256,'Seg Diario'!$B$12:$HJ$76,130,FALSE)</f>
        <v>1</v>
      </c>
      <c r="M256" s="11">
        <f>VLOOKUP($A256,'Seg Diario'!$B$12:$HJ$76,145,FALSE)</f>
        <v>1</v>
      </c>
      <c r="N256" s="11">
        <f>VLOOKUP($A256,'Seg Diario'!$B$12:$HJ$76,190,FALSE)</f>
        <v>1</v>
      </c>
      <c r="O256" s="11">
        <f>VLOOKUP($A256,'Seg Diario'!$B$12:$HJ$76,175,FALSE)</f>
        <v>1</v>
      </c>
      <c r="P256" s="11">
        <f>VLOOKUP($A256,'Seg Diario'!$B$12:$HJ$76,210,FALSE)</f>
        <v>1</v>
      </c>
      <c r="Q256" s="1724"/>
      <c r="R256" s="1779"/>
      <c r="S256" s="1780"/>
      <c r="T256" s="1780"/>
      <c r="U256" s="1781"/>
      <c r="V256" s="1716"/>
      <c r="W256" s="1717"/>
      <c r="X256" s="1717"/>
      <c r="Y256" s="1717"/>
      <c r="Z256" s="1717"/>
      <c r="AA256" s="1768"/>
      <c r="AB256" s="1739"/>
      <c r="AC256" s="1753"/>
      <c r="AN256" s="78"/>
      <c r="AO256" s="78"/>
      <c r="AP256" s="78"/>
      <c r="AQ256" s="78"/>
      <c r="AU256" s="2"/>
      <c r="AV256" s="2"/>
      <c r="AW256" s="2"/>
      <c r="AX256" s="2"/>
      <c r="AY256" s="2"/>
      <c r="AZ256" s="2"/>
      <c r="BA256" s="2"/>
      <c r="BB256" s="2"/>
      <c r="BC256" s="2"/>
      <c r="BD256" s="2"/>
      <c r="BE256" s="2"/>
      <c r="BF256" s="2"/>
    </row>
    <row r="257" spans="1:58" s="1" customFormat="1" ht="22.5" hidden="1" customHeight="1" thickBot="1">
      <c r="A257" s="112" t="s">
        <v>200</v>
      </c>
      <c r="B257" s="1900"/>
      <c r="C257" s="1897"/>
      <c r="D257" s="1912"/>
      <c r="E257" s="1815"/>
      <c r="F257" s="1815"/>
      <c r="G257" s="77" t="s">
        <v>61</v>
      </c>
      <c r="H257" s="13">
        <f>VLOOKUP($A254,'Seg Diario'!$B$12:$HJ$76,73,FALSE)</f>
        <v>1</v>
      </c>
      <c r="I257" s="79">
        <f>VLOOKUP($A257,'Seg Diario'!$B$12:$HJ$76,88,FALSE)</f>
        <v>1</v>
      </c>
      <c r="J257" s="79">
        <f>VLOOKUP($A257,'Seg Diario'!$B$12:$HJ$76,103,FALSE)</f>
        <v>0</v>
      </c>
      <c r="K257" s="79">
        <f>VLOOKUP($A257,'Seg Diario'!$B$12:$HJ$76,118,FALSE)</f>
        <v>1</v>
      </c>
      <c r="L257" s="79">
        <f>VLOOKUP($A257,'Seg Diario'!$B$12:$HJ$76,133,FALSE)</f>
        <v>1</v>
      </c>
      <c r="M257" s="79">
        <f>VLOOKUP($A257,'Seg Diario'!$B$12:$HJ$76,148,FALSE)</f>
        <v>1</v>
      </c>
      <c r="N257" s="79">
        <f>VLOOKUP($A257,'Seg Diario'!$B$12:$HJ$76,193,FALSE)</f>
        <v>1</v>
      </c>
      <c r="O257" s="79">
        <f>VLOOKUP($A257,'Seg Diario'!$B$12:$HJ$76,178,FALSE)</f>
        <v>1</v>
      </c>
      <c r="P257" s="79">
        <f>VLOOKUP($A257,'Seg Diario'!$B$12:$HJ$76,213,FALSE)</f>
        <v>1</v>
      </c>
      <c r="Q257" s="1725"/>
      <c r="R257" s="1782"/>
      <c r="S257" s="1783"/>
      <c r="T257" s="1783"/>
      <c r="U257" s="1784"/>
      <c r="V257" s="1718"/>
      <c r="W257" s="1719"/>
      <c r="X257" s="1719"/>
      <c r="Y257" s="1719"/>
      <c r="Z257" s="1719"/>
      <c r="AA257" s="1769"/>
      <c r="AB257" s="1740"/>
      <c r="AC257" s="1754"/>
      <c r="AN257" s="78"/>
      <c r="AO257" s="78"/>
      <c r="AP257" s="78"/>
      <c r="AQ257" s="78"/>
      <c r="AU257" s="2"/>
      <c r="AV257" s="2"/>
      <c r="AW257" s="2"/>
      <c r="AX257" s="2"/>
      <c r="AY257" s="2"/>
      <c r="AZ257" s="2"/>
      <c r="BA257" s="2"/>
      <c r="BB257" s="2"/>
      <c r="BC257" s="2"/>
      <c r="BD257" s="2"/>
      <c r="BE257" s="2"/>
      <c r="BF257" s="2"/>
    </row>
    <row r="258" spans="1:58" s="1" customFormat="1" ht="20.7" hidden="1" customHeight="1">
      <c r="A258" s="112" t="s">
        <v>203</v>
      </c>
      <c r="B258" s="1898" t="s">
        <v>204</v>
      </c>
      <c r="C258" s="1895" t="s">
        <v>167</v>
      </c>
      <c r="D258" s="1910" t="s">
        <v>92</v>
      </c>
      <c r="E258" s="1813">
        <f>'Seg Diario'!BF66</f>
        <v>1</v>
      </c>
      <c r="F258" s="1813">
        <f>'Seg Diario'!PD66</f>
        <v>1</v>
      </c>
      <c r="G258" s="75" t="s">
        <v>57</v>
      </c>
      <c r="H258" s="370">
        <f>VLOOKUP($A258,'Seg Diario'!$B$12:$HJ$76,64,FALSE)</f>
        <v>1</v>
      </c>
      <c r="I258" s="370">
        <f>VLOOKUP($A258,'Seg Diario'!$B$12:$HJ$76,79,FALSE)</f>
        <v>1</v>
      </c>
      <c r="J258" s="370">
        <f>VLOOKUP($A258,'Seg Diario'!$B$12:$HJ$76,94,FALSE)</f>
        <v>0</v>
      </c>
      <c r="K258" s="370">
        <f>VLOOKUP($A258,'Seg Diario'!$B$12:$HJ$76,109,FALSE)</f>
        <v>1</v>
      </c>
      <c r="L258" s="370">
        <f>VLOOKUP($A258,'Seg Diario'!$B$12:$HJ$76,124,FALSE)</f>
        <v>1</v>
      </c>
      <c r="M258" s="370">
        <f>VLOOKUP($A258,'Seg Diario'!$B$12:$HJ$76,139,FALSE)</f>
        <v>1</v>
      </c>
      <c r="N258" s="370">
        <f>VLOOKUP($A258,'Seg Diario'!$B$12:$HJ$76,184,FALSE)</f>
        <v>1</v>
      </c>
      <c r="O258" s="370">
        <f>VLOOKUP($A258,'Seg Diario'!$B$12:$HJ$76,169,FALSE)</f>
        <v>1</v>
      </c>
      <c r="P258" s="370">
        <f>VLOOKUP($A258,'Seg Diario'!$B$12:$HJ$76,204,FALSE)</f>
        <v>1</v>
      </c>
      <c r="Q258" s="1723">
        <f>'Seg Diario'!NI67</f>
        <v>1</v>
      </c>
      <c r="R258" s="1776"/>
      <c r="S258" s="1777"/>
      <c r="T258" s="1777"/>
      <c r="U258" s="1778"/>
      <c r="V258" s="1713"/>
      <c r="W258" s="1714"/>
      <c r="X258" s="1714"/>
      <c r="Y258" s="1715"/>
      <c r="Z258" s="1715"/>
      <c r="AA258" s="1767"/>
      <c r="AB258" s="1738" t="s">
        <v>189</v>
      </c>
      <c r="AC258" s="1752" t="s">
        <v>72</v>
      </c>
      <c r="AN258" s="261"/>
      <c r="AO258" s="261"/>
      <c r="AP258" s="261"/>
      <c r="AQ258" s="261"/>
      <c r="AU258" s="2"/>
      <c r="AV258" s="2"/>
      <c r="AW258" s="2"/>
      <c r="AX258" s="2"/>
      <c r="AY258" s="2"/>
      <c r="AZ258" s="2"/>
      <c r="BA258" s="2"/>
      <c r="BB258" s="2"/>
      <c r="BC258" s="2"/>
      <c r="BD258" s="2"/>
      <c r="BE258" s="2"/>
      <c r="BF258" s="2"/>
    </row>
    <row r="259" spans="1:58" s="1" customFormat="1" ht="20.7" hidden="1" customHeight="1">
      <c r="A259" s="112" t="s">
        <v>203</v>
      </c>
      <c r="B259" s="1899"/>
      <c r="C259" s="1896"/>
      <c r="D259" s="1911"/>
      <c r="E259" s="1814"/>
      <c r="F259" s="1814"/>
      <c r="G259" s="76" t="s">
        <v>59</v>
      </c>
      <c r="H259" s="10">
        <f>VLOOKUP($A258,'Seg Diario'!$B$12:$HJ$76,67,FALSE)</f>
        <v>1</v>
      </c>
      <c r="I259" s="11">
        <f>VLOOKUP($A259,'Seg Diario'!$B$12:$HJ$76,82,FALSE)</f>
        <v>1</v>
      </c>
      <c r="J259" s="11">
        <f>VLOOKUP($A259,'Seg Diario'!$B$12:$HJ$76,97,FALSE)</f>
        <v>0</v>
      </c>
      <c r="K259" s="11">
        <f>VLOOKUP($A259,'Seg Diario'!$B$12:$HJ$76,112,FALSE)</f>
        <v>1</v>
      </c>
      <c r="L259" s="11">
        <f>VLOOKUP($A259,'Seg Diario'!$B$12:$HJ$76,127,FALSE)</f>
        <v>1</v>
      </c>
      <c r="M259" s="11">
        <f>VLOOKUP($A259,'Seg Diario'!$B$12:$HJ$76,142,FALSE)</f>
        <v>1</v>
      </c>
      <c r="N259" s="11">
        <f>VLOOKUP($A259,'Seg Diario'!$B$12:$HJ$76,187,FALSE)</f>
        <v>1</v>
      </c>
      <c r="O259" s="11">
        <f>VLOOKUP($A259,'Seg Diario'!$B$12:$HJ$76,172,FALSE)</f>
        <v>1</v>
      </c>
      <c r="P259" s="11">
        <f>VLOOKUP($A259,'Seg Diario'!$B$12:$HJ$76,207,FALSE)</f>
        <v>1</v>
      </c>
      <c r="Q259" s="1724"/>
      <c r="R259" s="1779"/>
      <c r="S259" s="1780"/>
      <c r="T259" s="1780"/>
      <c r="U259" s="1781"/>
      <c r="V259" s="1716"/>
      <c r="W259" s="1717"/>
      <c r="X259" s="1717"/>
      <c r="Y259" s="1717"/>
      <c r="Z259" s="1717"/>
      <c r="AA259" s="1768"/>
      <c r="AB259" s="1739"/>
      <c r="AC259" s="1753"/>
      <c r="AN259" s="78"/>
      <c r="AO259" s="78"/>
      <c r="AP259" s="78"/>
      <c r="AQ259" s="78"/>
      <c r="AU259" s="2"/>
      <c r="AV259" s="2"/>
      <c r="AW259" s="2"/>
      <c r="AX259" s="2"/>
      <c r="AY259" s="2"/>
      <c r="AZ259" s="2"/>
      <c r="BA259" s="2"/>
      <c r="BB259" s="2"/>
      <c r="BC259" s="2"/>
      <c r="BD259" s="2"/>
      <c r="BE259" s="2"/>
      <c r="BF259" s="2"/>
    </row>
    <row r="260" spans="1:58" s="1" customFormat="1" ht="20.7" hidden="1" customHeight="1">
      <c r="A260" s="112" t="s">
        <v>203</v>
      </c>
      <c r="B260" s="1899"/>
      <c r="C260" s="1896"/>
      <c r="D260" s="1911"/>
      <c r="E260" s="1814"/>
      <c r="F260" s="1814"/>
      <c r="G260" s="76" t="s">
        <v>60</v>
      </c>
      <c r="H260" s="10">
        <f>VLOOKUP($A258,'Seg Diario'!$B$12:$HJ$76,70,FALSE)</f>
        <v>1</v>
      </c>
      <c r="I260" s="11">
        <f>VLOOKUP($A260,'Seg Diario'!$B$12:$HJ$76,85,FALSE)</f>
        <v>1</v>
      </c>
      <c r="J260" s="11">
        <f>VLOOKUP($A260,'Seg Diario'!$B$12:$HJ$76,100,FALSE)</f>
        <v>0</v>
      </c>
      <c r="K260" s="11">
        <f>VLOOKUP($A260,'Seg Diario'!$B$12:$HJ$76,115,FALSE)</f>
        <v>1</v>
      </c>
      <c r="L260" s="11">
        <f>VLOOKUP($A260,'Seg Diario'!$B$12:$HJ$76,130,FALSE)</f>
        <v>1</v>
      </c>
      <c r="M260" s="11">
        <f>VLOOKUP($A260,'Seg Diario'!$B$12:$HJ$76,145,FALSE)</f>
        <v>1</v>
      </c>
      <c r="N260" s="11">
        <f>VLOOKUP($A260,'Seg Diario'!$B$12:$HJ$76,190,FALSE)</f>
        <v>1</v>
      </c>
      <c r="O260" s="11">
        <f>VLOOKUP($A260,'Seg Diario'!$B$12:$HJ$76,175,FALSE)</f>
        <v>1</v>
      </c>
      <c r="P260" s="11">
        <f>VLOOKUP($A260,'Seg Diario'!$B$12:$HJ$76,210,FALSE)</f>
        <v>1</v>
      </c>
      <c r="Q260" s="1724"/>
      <c r="R260" s="1779"/>
      <c r="S260" s="1780"/>
      <c r="T260" s="1780"/>
      <c r="U260" s="1781"/>
      <c r="V260" s="1716"/>
      <c r="W260" s="1717"/>
      <c r="X260" s="1717"/>
      <c r="Y260" s="1717"/>
      <c r="Z260" s="1717"/>
      <c r="AA260" s="1768"/>
      <c r="AB260" s="1739"/>
      <c r="AC260" s="1753"/>
      <c r="AN260" s="78"/>
      <c r="AO260" s="78"/>
      <c r="AP260" s="78"/>
      <c r="AQ260" s="78"/>
      <c r="AU260" s="2"/>
      <c r="AV260" s="2"/>
      <c r="AW260" s="2"/>
      <c r="AX260" s="2"/>
      <c r="AY260" s="2"/>
      <c r="AZ260" s="2"/>
      <c r="BA260" s="2"/>
      <c r="BB260" s="2"/>
      <c r="BC260" s="2"/>
      <c r="BD260" s="2"/>
      <c r="BE260" s="2"/>
      <c r="BF260" s="2"/>
    </row>
    <row r="261" spans="1:58" s="1" customFormat="1" ht="20.7" hidden="1" customHeight="1" thickBot="1">
      <c r="A261" s="112" t="s">
        <v>203</v>
      </c>
      <c r="B261" s="1900"/>
      <c r="C261" s="1897"/>
      <c r="D261" s="1912"/>
      <c r="E261" s="1815"/>
      <c r="F261" s="1815"/>
      <c r="G261" s="77" t="s">
        <v>61</v>
      </c>
      <c r="H261" s="13">
        <f>VLOOKUP($A258,'Seg Diario'!$B$12:$HJ$76,73,FALSE)</f>
        <v>1</v>
      </c>
      <c r="I261" s="79">
        <f>VLOOKUP($A261,'Seg Diario'!$B$12:$HJ$76,88,FALSE)</f>
        <v>1</v>
      </c>
      <c r="J261" s="79">
        <f>VLOOKUP($A261,'Seg Diario'!$B$12:$HJ$76,103,FALSE)</f>
        <v>0</v>
      </c>
      <c r="K261" s="79">
        <f>VLOOKUP($A261,'Seg Diario'!$B$12:$HJ$76,118,FALSE)</f>
        <v>1</v>
      </c>
      <c r="L261" s="79">
        <f>VLOOKUP($A261,'Seg Diario'!$B$12:$HJ$76,133,FALSE)</f>
        <v>1</v>
      </c>
      <c r="M261" s="79">
        <f>VLOOKUP($A261,'Seg Diario'!$B$12:$HJ$76,148,FALSE)</f>
        <v>1</v>
      </c>
      <c r="N261" s="79">
        <f>VLOOKUP($A261,'Seg Diario'!$B$12:$HJ$76,193,FALSE)</f>
        <v>1</v>
      </c>
      <c r="O261" s="79">
        <f>VLOOKUP($A261,'Seg Diario'!$B$12:$HJ$76,178,FALSE)</f>
        <v>1</v>
      </c>
      <c r="P261" s="79">
        <f>VLOOKUP($A261,'Seg Diario'!$B$12:$HJ$76,213,FALSE)</f>
        <v>1</v>
      </c>
      <c r="Q261" s="1725"/>
      <c r="R261" s="1782"/>
      <c r="S261" s="1783"/>
      <c r="T261" s="1783"/>
      <c r="U261" s="1784"/>
      <c r="V261" s="1718"/>
      <c r="W261" s="1719"/>
      <c r="X261" s="1719"/>
      <c r="Y261" s="1719"/>
      <c r="Z261" s="1719"/>
      <c r="AA261" s="1769"/>
      <c r="AB261" s="1740"/>
      <c r="AC261" s="1754"/>
      <c r="AN261" s="78"/>
      <c r="AO261" s="78"/>
      <c r="AP261" s="78"/>
      <c r="AQ261" s="78"/>
      <c r="AU261" s="2"/>
      <c r="AV261" s="2"/>
      <c r="AW261" s="2"/>
      <c r="AX261" s="2"/>
      <c r="AY261" s="2"/>
      <c r="AZ261" s="2"/>
      <c r="BA261" s="2"/>
      <c r="BB261" s="2"/>
      <c r="BC261" s="2"/>
      <c r="BD261" s="2"/>
      <c r="BE261" s="2"/>
      <c r="BF261" s="2"/>
    </row>
    <row r="262" spans="1:58" s="1" customFormat="1" ht="20.7" hidden="1" customHeight="1">
      <c r="A262" s="112" t="s">
        <v>205</v>
      </c>
      <c r="B262" s="1889" t="s">
        <v>206</v>
      </c>
      <c r="C262" s="1895" t="s">
        <v>89</v>
      </c>
      <c r="D262" s="1910" t="s">
        <v>56</v>
      </c>
      <c r="E262" s="1813">
        <f>'Seg Diario'!BF67</f>
        <v>1</v>
      </c>
      <c r="F262" s="1813">
        <f>'Seg Diario'!PD67</f>
        <v>0</v>
      </c>
      <c r="G262" s="66" t="s">
        <v>57</v>
      </c>
      <c r="H262" s="370">
        <f>VLOOKUP($A262,'Seg Diario'!$B$12:$HJ$76,64,FALSE)</f>
        <v>1</v>
      </c>
      <c r="I262" s="370">
        <f>VLOOKUP($A262,'Seg Diario'!$B$12:$HJ$76,79,FALSE)</f>
        <v>1</v>
      </c>
      <c r="J262" s="370">
        <f>VLOOKUP($A262,'Seg Diario'!$B$12:$HJ$76,94,FALSE)</f>
        <v>1</v>
      </c>
      <c r="K262" s="370">
        <f>VLOOKUP($A262,'Seg Diario'!$B$12:$HJ$76,109,FALSE)</f>
        <v>1</v>
      </c>
      <c r="L262" s="370">
        <f>VLOOKUP($A262,'Seg Diario'!$B$12:$HJ$76,124,FALSE)</f>
        <v>1</v>
      </c>
      <c r="M262" s="370">
        <f>VLOOKUP($A262,'Seg Diario'!$B$12:$HJ$76,139,FALSE)</f>
        <v>1</v>
      </c>
      <c r="N262" s="370">
        <f>VLOOKUP($A262,'Seg Diario'!$B$12:$HJ$76,184,FALSE)</f>
        <v>1</v>
      </c>
      <c r="O262" s="370">
        <f>VLOOKUP($A262,'Seg Diario'!$B$12:$HJ$76,169,FALSE)</f>
        <v>1</v>
      </c>
      <c r="P262" s="370">
        <f>VLOOKUP($A262,'Seg Diario'!$B$12:$HJ$76,204,FALSE)</f>
        <v>1</v>
      </c>
      <c r="Q262" s="68"/>
      <c r="R262" s="1776"/>
      <c r="S262" s="1913"/>
      <c r="T262" s="1913"/>
      <c r="U262" s="1914"/>
      <c r="V262" s="1713"/>
      <c r="W262" s="1714"/>
      <c r="X262" s="1714"/>
      <c r="Y262" s="1715"/>
      <c r="Z262" s="1773"/>
      <c r="AA262" s="1767"/>
      <c r="AB262" s="1758"/>
      <c r="AC262" s="1746"/>
      <c r="AN262" s="260"/>
      <c r="AO262" s="260"/>
      <c r="AP262" s="260"/>
      <c r="AQ262" s="260"/>
      <c r="AU262" s="2"/>
      <c r="AV262" s="2"/>
      <c r="AW262" s="2"/>
      <c r="AX262" s="2"/>
      <c r="AY262" s="2"/>
      <c r="AZ262" s="2"/>
      <c r="BA262" s="2"/>
      <c r="BB262" s="2"/>
      <c r="BC262" s="2"/>
      <c r="BD262" s="2"/>
      <c r="BE262" s="2"/>
      <c r="BF262" s="2"/>
    </row>
    <row r="263" spans="1:58" s="1" customFormat="1" ht="20.7" hidden="1" customHeight="1">
      <c r="A263" s="112" t="s">
        <v>205</v>
      </c>
      <c r="B263" s="1890"/>
      <c r="C263" s="1896"/>
      <c r="D263" s="1911"/>
      <c r="E263" s="1814"/>
      <c r="F263" s="1814"/>
      <c r="G263" s="85" t="s">
        <v>59</v>
      </c>
      <c r="H263" s="10">
        <f>VLOOKUP($A262,'Seg Diario'!$B$12:$HJ$76,67,FALSE)</f>
        <v>1</v>
      </c>
      <c r="I263" s="11">
        <f>VLOOKUP($A263,'Seg Diario'!$B$12:$HJ$76,82,FALSE)</f>
        <v>1</v>
      </c>
      <c r="J263" s="11">
        <f>VLOOKUP($A263,'Seg Diario'!$B$12:$HJ$76,97,FALSE)</f>
        <v>1</v>
      </c>
      <c r="K263" s="11">
        <f>VLOOKUP($A263,'Seg Diario'!$B$12:$HJ$76,112,FALSE)</f>
        <v>1</v>
      </c>
      <c r="L263" s="11">
        <f>VLOOKUP($A263,'Seg Diario'!$B$12:$HJ$76,127,FALSE)</f>
        <v>1</v>
      </c>
      <c r="M263" s="11">
        <f>VLOOKUP($A263,'Seg Diario'!$B$12:$HJ$76,142,FALSE)</f>
        <v>1</v>
      </c>
      <c r="N263" s="11">
        <f>VLOOKUP($A263,'Seg Diario'!$B$12:$HJ$76,187,FALSE)</f>
        <v>1</v>
      </c>
      <c r="O263" s="11">
        <f>VLOOKUP($A263,'Seg Diario'!$B$12:$HJ$76,172,FALSE)</f>
        <v>1</v>
      </c>
      <c r="P263" s="11">
        <f>VLOOKUP($A263,'Seg Diario'!$B$12:$HJ$76,207,FALSE)</f>
        <v>1</v>
      </c>
      <c r="Q263" s="69"/>
      <c r="R263" s="1915"/>
      <c r="S263" s="1660"/>
      <c r="T263" s="1660"/>
      <c r="U263" s="1916"/>
      <c r="V263" s="1716"/>
      <c r="W263" s="1717"/>
      <c r="X263" s="1717"/>
      <c r="Y263" s="1717"/>
      <c r="Z263" s="1774"/>
      <c r="AA263" s="1768"/>
      <c r="AB263" s="1759"/>
      <c r="AC263" s="1747"/>
      <c r="AN263" s="78"/>
      <c r="AO263" s="78"/>
      <c r="AP263" s="78"/>
      <c r="AQ263" s="78"/>
      <c r="AU263" s="2"/>
      <c r="AV263" s="2"/>
      <c r="AW263" s="2"/>
      <c r="AX263" s="2"/>
      <c r="AY263" s="2"/>
      <c r="AZ263" s="2"/>
      <c r="BA263" s="2"/>
      <c r="BB263" s="2"/>
      <c r="BC263" s="2"/>
      <c r="BD263" s="2"/>
      <c r="BE263" s="2"/>
      <c r="BF263" s="2"/>
    </row>
    <row r="264" spans="1:58" s="1" customFormat="1" ht="20.7" hidden="1" customHeight="1">
      <c r="A264" s="112" t="s">
        <v>205</v>
      </c>
      <c r="B264" s="1890"/>
      <c r="C264" s="1896"/>
      <c r="D264" s="1911"/>
      <c r="E264" s="1814"/>
      <c r="F264" s="1814"/>
      <c r="G264" s="85" t="s">
        <v>60</v>
      </c>
      <c r="H264" s="10">
        <f>VLOOKUP($A262,'Seg Diario'!$B$12:$HJ$76,70,FALSE)</f>
        <v>1</v>
      </c>
      <c r="I264" s="11">
        <f>VLOOKUP($A264,'Seg Diario'!$B$12:$HJ$76,85,FALSE)</f>
        <v>1</v>
      </c>
      <c r="J264" s="11">
        <f>VLOOKUP($A264,'Seg Diario'!$B$12:$HJ$76,100,FALSE)</f>
        <v>1</v>
      </c>
      <c r="K264" s="11">
        <f>VLOOKUP($A264,'Seg Diario'!$B$12:$HJ$76,115,FALSE)</f>
        <v>1</v>
      </c>
      <c r="L264" s="11">
        <f>VLOOKUP($A264,'Seg Diario'!$B$12:$HJ$76,130,FALSE)</f>
        <v>1</v>
      </c>
      <c r="M264" s="11">
        <f>VLOOKUP($A264,'Seg Diario'!$B$12:$HJ$76,145,FALSE)</f>
        <v>1</v>
      </c>
      <c r="N264" s="11">
        <f>VLOOKUP($A264,'Seg Diario'!$B$12:$HJ$76,190,FALSE)</f>
        <v>1</v>
      </c>
      <c r="O264" s="11">
        <f>VLOOKUP($A264,'Seg Diario'!$B$12:$HJ$76,175,FALSE)</f>
        <v>1</v>
      </c>
      <c r="P264" s="11">
        <f>VLOOKUP($A264,'Seg Diario'!$B$12:$HJ$76,210,FALSE)</f>
        <v>1</v>
      </c>
      <c r="Q264" s="69"/>
      <c r="R264" s="1915"/>
      <c r="S264" s="1660"/>
      <c r="T264" s="1660"/>
      <c r="U264" s="1916"/>
      <c r="V264" s="1716"/>
      <c r="W264" s="1717"/>
      <c r="X264" s="1717"/>
      <c r="Y264" s="1717"/>
      <c r="Z264" s="1774"/>
      <c r="AA264" s="1768"/>
      <c r="AB264" s="1759"/>
      <c r="AC264" s="1747"/>
      <c r="AN264" s="78"/>
      <c r="AO264" s="78"/>
      <c r="AP264" s="78"/>
      <c r="AQ264" s="78"/>
      <c r="AU264" s="2"/>
      <c r="AV264" s="2"/>
      <c r="AW264" s="2"/>
      <c r="AX264" s="2"/>
      <c r="AY264" s="2"/>
      <c r="AZ264" s="2"/>
      <c r="BA264" s="2"/>
      <c r="BB264" s="2"/>
      <c r="BC264" s="2"/>
      <c r="BD264" s="2"/>
      <c r="BE264" s="2"/>
      <c r="BF264" s="2"/>
    </row>
    <row r="265" spans="1:58" s="1" customFormat="1" ht="20.7" hidden="1" customHeight="1" thickBot="1">
      <c r="A265" s="112" t="s">
        <v>205</v>
      </c>
      <c r="B265" s="1891"/>
      <c r="C265" s="1897"/>
      <c r="D265" s="1912"/>
      <c r="E265" s="1815"/>
      <c r="F265" s="1815"/>
      <c r="G265" s="67" t="s">
        <v>61</v>
      </c>
      <c r="H265" s="13">
        <f>VLOOKUP($A262,'Seg Diario'!$B$12:$HJ$76,73,FALSE)</f>
        <v>1</v>
      </c>
      <c r="I265" s="79">
        <f>VLOOKUP($A265,'Seg Diario'!$B$12:$HJ$76,88,FALSE)</f>
        <v>1</v>
      </c>
      <c r="J265" s="79">
        <f>VLOOKUP($A265,'Seg Diario'!$B$12:$HJ$76,103,FALSE)</f>
        <v>1</v>
      </c>
      <c r="K265" s="79">
        <f>VLOOKUP($A265,'Seg Diario'!$B$12:$HJ$76,118,FALSE)</f>
        <v>1</v>
      </c>
      <c r="L265" s="79">
        <f>VLOOKUP($A265,'Seg Diario'!$B$12:$HJ$76,133,FALSE)</f>
        <v>1</v>
      </c>
      <c r="M265" s="79">
        <f>VLOOKUP($A265,'Seg Diario'!$B$12:$HJ$76,148,FALSE)</f>
        <v>1</v>
      </c>
      <c r="N265" s="79">
        <f>VLOOKUP($A265,'Seg Diario'!$B$12:$HJ$76,193,FALSE)</f>
        <v>1</v>
      </c>
      <c r="O265" s="79">
        <f>VLOOKUP($A265,'Seg Diario'!$B$12:$HJ$76,178,FALSE)</f>
        <v>1</v>
      </c>
      <c r="P265" s="79">
        <f>VLOOKUP($A265,'Seg Diario'!$B$12:$HJ$76,213,FALSE)</f>
        <v>1</v>
      </c>
      <c r="Q265" s="70"/>
      <c r="R265" s="1917"/>
      <c r="S265" s="1918"/>
      <c r="T265" s="1918"/>
      <c r="U265" s="1919"/>
      <c r="V265" s="1718"/>
      <c r="W265" s="1719"/>
      <c r="X265" s="1719"/>
      <c r="Y265" s="1719"/>
      <c r="Z265" s="1775"/>
      <c r="AA265" s="1769"/>
      <c r="AB265" s="1760"/>
      <c r="AC265" s="1748"/>
      <c r="AN265" s="78"/>
      <c r="AO265" s="78"/>
      <c r="AP265" s="78"/>
      <c r="AQ265" s="78"/>
      <c r="AU265" s="2"/>
      <c r="AV265" s="2"/>
      <c r="AW265" s="2"/>
      <c r="AX265" s="2"/>
      <c r="AY265" s="2"/>
      <c r="AZ265" s="2"/>
      <c r="BA265" s="2"/>
      <c r="BB265" s="2"/>
      <c r="BC265" s="2"/>
      <c r="BD265" s="2"/>
      <c r="BE265" s="2"/>
      <c r="BF265" s="2"/>
    </row>
    <row r="266" spans="1:58" s="1" customFormat="1" ht="20.7" hidden="1" customHeight="1">
      <c r="A266" s="112" t="s">
        <v>207</v>
      </c>
      <c r="B266" s="1889" t="s">
        <v>208</v>
      </c>
      <c r="C266" s="1895" t="s">
        <v>89</v>
      </c>
      <c r="D266" s="1910" t="s">
        <v>92</v>
      </c>
      <c r="E266" s="1813">
        <f>'Seg Diario'!BF68</f>
        <v>1</v>
      </c>
      <c r="F266" s="1813">
        <f>'Seg Diario'!PD68</f>
        <v>0</v>
      </c>
      <c r="G266" s="66" t="s">
        <v>57</v>
      </c>
      <c r="H266" s="370">
        <f>VLOOKUP($A266,'Seg Diario'!$B$12:$HJ$76,64,FALSE)</f>
        <v>1</v>
      </c>
      <c r="I266" s="370">
        <f>VLOOKUP($A266,'Seg Diario'!$B$12:$HJ$76,79,FALSE)</f>
        <v>1</v>
      </c>
      <c r="J266" s="370">
        <f>VLOOKUP($A266,'Seg Diario'!$B$12:$HJ$76,94,FALSE)</f>
        <v>0</v>
      </c>
      <c r="K266" s="370">
        <f>VLOOKUP($A266,'Seg Diario'!$B$12:$HJ$76,109,FALSE)</f>
        <v>1</v>
      </c>
      <c r="L266" s="370">
        <f>VLOOKUP($A266,'Seg Diario'!$B$12:$HJ$76,124,FALSE)</f>
        <v>1</v>
      </c>
      <c r="M266" s="370">
        <f>VLOOKUP($A266,'Seg Diario'!$B$12:$HJ$76,139,FALSE)</f>
        <v>1</v>
      </c>
      <c r="N266" s="370">
        <f>VLOOKUP($A266,'Seg Diario'!$B$12:$HJ$76,184,FALSE)</f>
        <v>1</v>
      </c>
      <c r="O266" s="370">
        <f>VLOOKUP($A266,'Seg Diario'!$B$12:$HJ$76,169,FALSE)</f>
        <v>1</v>
      </c>
      <c r="P266" s="370">
        <f>VLOOKUP($A266,'Seg Diario'!$B$12:$HJ$76,204,FALSE)</f>
        <v>1</v>
      </c>
      <c r="Q266" s="68"/>
      <c r="R266" s="1776"/>
      <c r="S266" s="1913"/>
      <c r="T266" s="1913"/>
      <c r="U266" s="1914"/>
      <c r="V266" s="1713"/>
      <c r="W266" s="1714"/>
      <c r="X266" s="1714"/>
      <c r="Y266" s="1715"/>
      <c r="Z266" s="1773"/>
      <c r="AA266" s="1767"/>
      <c r="AB266" s="1755"/>
      <c r="AC266" s="1746"/>
      <c r="AN266" s="260"/>
      <c r="AO266" s="260"/>
      <c r="AP266" s="260"/>
      <c r="AQ266" s="260"/>
      <c r="AU266" s="2"/>
      <c r="AV266" s="2"/>
      <c r="AW266" s="2"/>
      <c r="AX266" s="2"/>
      <c r="AY266" s="2"/>
      <c r="AZ266" s="2"/>
      <c r="BA266" s="2"/>
      <c r="BB266" s="2"/>
      <c r="BC266" s="2"/>
      <c r="BD266" s="2"/>
      <c r="BE266" s="2"/>
      <c r="BF266" s="2"/>
    </row>
    <row r="267" spans="1:58" s="1" customFormat="1" ht="20.7" hidden="1" customHeight="1">
      <c r="A267" s="112" t="s">
        <v>207</v>
      </c>
      <c r="B267" s="1890"/>
      <c r="C267" s="1896"/>
      <c r="D267" s="1911"/>
      <c r="E267" s="1814"/>
      <c r="F267" s="1814"/>
      <c r="G267" s="85" t="s">
        <v>59</v>
      </c>
      <c r="H267" s="10">
        <f>VLOOKUP($A266,'Seg Diario'!$B$12:$HJ$76,67,FALSE)</f>
        <v>1</v>
      </c>
      <c r="I267" s="11">
        <f>VLOOKUP($A267,'Seg Diario'!$B$12:$HJ$76,82,FALSE)</f>
        <v>1</v>
      </c>
      <c r="J267" s="11">
        <f>VLOOKUP($A267,'Seg Diario'!$B$12:$HJ$76,97,FALSE)</f>
        <v>0</v>
      </c>
      <c r="K267" s="11">
        <f>VLOOKUP($A267,'Seg Diario'!$B$12:$HJ$76,112,FALSE)</f>
        <v>1</v>
      </c>
      <c r="L267" s="11">
        <f>VLOOKUP($A267,'Seg Diario'!$B$12:$HJ$76,127,FALSE)</f>
        <v>1</v>
      </c>
      <c r="M267" s="11">
        <f>VLOOKUP($A267,'Seg Diario'!$B$12:$HJ$76,142,FALSE)</f>
        <v>1</v>
      </c>
      <c r="N267" s="11">
        <f>VLOOKUP($A267,'Seg Diario'!$B$12:$HJ$76,187,FALSE)</f>
        <v>1</v>
      </c>
      <c r="O267" s="11">
        <f>VLOOKUP($A267,'Seg Diario'!$B$12:$HJ$76,172,FALSE)</f>
        <v>1</v>
      </c>
      <c r="P267" s="11">
        <f>VLOOKUP($A267,'Seg Diario'!$B$12:$HJ$76,207,FALSE)</f>
        <v>1</v>
      </c>
      <c r="Q267" s="69"/>
      <c r="R267" s="1915"/>
      <c r="S267" s="1660"/>
      <c r="T267" s="1660"/>
      <c r="U267" s="1916"/>
      <c r="V267" s="1716"/>
      <c r="W267" s="1717"/>
      <c r="X267" s="1717"/>
      <c r="Y267" s="1717"/>
      <c r="Z267" s="1774"/>
      <c r="AA267" s="1768"/>
      <c r="AB267" s="1756"/>
      <c r="AC267" s="1747"/>
      <c r="AN267" s="78"/>
      <c r="AO267" s="78"/>
      <c r="AP267" s="78"/>
      <c r="AQ267" s="78"/>
      <c r="AU267" s="2"/>
      <c r="AV267" s="2"/>
      <c r="AW267" s="2"/>
      <c r="AX267" s="2"/>
      <c r="AY267" s="2"/>
      <c r="AZ267" s="2"/>
      <c r="BA267" s="2"/>
      <c r="BB267" s="2"/>
      <c r="BC267" s="2"/>
      <c r="BD267" s="2"/>
      <c r="BE267" s="2"/>
      <c r="BF267" s="2"/>
    </row>
    <row r="268" spans="1:58" s="1" customFormat="1" ht="20.7" hidden="1" customHeight="1">
      <c r="A268" s="112" t="s">
        <v>207</v>
      </c>
      <c r="B268" s="1890"/>
      <c r="C268" s="1896"/>
      <c r="D268" s="1911"/>
      <c r="E268" s="1814"/>
      <c r="F268" s="1814"/>
      <c r="G268" s="85" t="s">
        <v>60</v>
      </c>
      <c r="H268" s="10">
        <f>VLOOKUP($A266,'Seg Diario'!$B$12:$HJ$76,70,FALSE)</f>
        <v>1</v>
      </c>
      <c r="I268" s="11">
        <f>VLOOKUP($A268,'Seg Diario'!$B$12:$HJ$76,85,FALSE)</f>
        <v>1</v>
      </c>
      <c r="J268" s="11">
        <f>VLOOKUP($A268,'Seg Diario'!$B$12:$HJ$76,100,FALSE)</f>
        <v>0</v>
      </c>
      <c r="K268" s="11">
        <f>VLOOKUP($A268,'Seg Diario'!$B$12:$HJ$76,115,FALSE)</f>
        <v>1</v>
      </c>
      <c r="L268" s="11">
        <f>VLOOKUP($A268,'Seg Diario'!$B$12:$HJ$76,130,FALSE)</f>
        <v>1</v>
      </c>
      <c r="M268" s="11">
        <f>VLOOKUP($A268,'Seg Diario'!$B$12:$HJ$76,145,FALSE)</f>
        <v>1</v>
      </c>
      <c r="N268" s="11">
        <f>VLOOKUP($A268,'Seg Diario'!$B$12:$HJ$76,190,FALSE)</f>
        <v>1</v>
      </c>
      <c r="O268" s="11">
        <f>VLOOKUP($A268,'Seg Diario'!$B$12:$HJ$76,175,FALSE)</f>
        <v>1</v>
      </c>
      <c r="P268" s="11">
        <f>VLOOKUP($A268,'Seg Diario'!$B$12:$HJ$76,210,FALSE)</f>
        <v>1</v>
      </c>
      <c r="Q268" s="69"/>
      <c r="R268" s="1915"/>
      <c r="S268" s="1660"/>
      <c r="T268" s="1660"/>
      <c r="U268" s="1916"/>
      <c r="V268" s="1716"/>
      <c r="W268" s="1717"/>
      <c r="X268" s="1717"/>
      <c r="Y268" s="1717"/>
      <c r="Z268" s="1774"/>
      <c r="AA268" s="1768"/>
      <c r="AB268" s="1756"/>
      <c r="AC268" s="1747"/>
      <c r="AN268" s="78"/>
      <c r="AO268" s="78"/>
      <c r="AP268" s="78"/>
      <c r="AQ268" s="78"/>
      <c r="AU268" s="2"/>
      <c r="AV268" s="2"/>
      <c r="AW268" s="2"/>
      <c r="AX268" s="2"/>
      <c r="AY268" s="2"/>
      <c r="AZ268" s="2"/>
      <c r="BA268" s="2"/>
      <c r="BB268" s="2"/>
      <c r="BC268" s="2"/>
      <c r="BD268" s="2"/>
      <c r="BE268" s="2"/>
      <c r="BF268" s="2"/>
    </row>
    <row r="269" spans="1:58" s="1" customFormat="1" ht="20.7" hidden="1" customHeight="1" thickBot="1">
      <c r="A269" s="112" t="s">
        <v>207</v>
      </c>
      <c r="B269" s="1891"/>
      <c r="C269" s="1897"/>
      <c r="D269" s="1912"/>
      <c r="E269" s="1815"/>
      <c r="F269" s="1815"/>
      <c r="G269" s="67" t="s">
        <v>61</v>
      </c>
      <c r="H269" s="13">
        <f>VLOOKUP($A266,'Seg Diario'!$B$12:$HJ$76,73,FALSE)</f>
        <v>1</v>
      </c>
      <c r="I269" s="79">
        <f>VLOOKUP($A269,'Seg Diario'!$B$12:$HJ$76,88,FALSE)</f>
        <v>1</v>
      </c>
      <c r="J269" s="79">
        <f>VLOOKUP($A269,'Seg Diario'!$B$12:$HJ$76,103,FALSE)</f>
        <v>0</v>
      </c>
      <c r="K269" s="79">
        <f>VLOOKUP($A269,'Seg Diario'!$B$12:$HJ$76,118,FALSE)</f>
        <v>1</v>
      </c>
      <c r="L269" s="79">
        <f>VLOOKUP($A269,'Seg Diario'!$B$12:$HJ$76,133,FALSE)</f>
        <v>1</v>
      </c>
      <c r="M269" s="79">
        <f>VLOOKUP($A269,'Seg Diario'!$B$12:$HJ$76,148,FALSE)</f>
        <v>1</v>
      </c>
      <c r="N269" s="79">
        <f>VLOOKUP($A269,'Seg Diario'!$B$12:$HJ$76,193,FALSE)</f>
        <v>1</v>
      </c>
      <c r="O269" s="79">
        <f>VLOOKUP($A269,'Seg Diario'!$B$12:$HJ$76,178,FALSE)</f>
        <v>1</v>
      </c>
      <c r="P269" s="79">
        <f>VLOOKUP($A269,'Seg Diario'!$B$12:$HJ$76,213,FALSE)</f>
        <v>1</v>
      </c>
      <c r="Q269" s="70"/>
      <c r="R269" s="1917"/>
      <c r="S269" s="1918"/>
      <c r="T269" s="1918"/>
      <c r="U269" s="1919"/>
      <c r="V269" s="1718"/>
      <c r="W269" s="1719"/>
      <c r="X269" s="1719"/>
      <c r="Y269" s="1719"/>
      <c r="Z269" s="1775"/>
      <c r="AA269" s="1769"/>
      <c r="AB269" s="1757"/>
      <c r="AC269" s="1748"/>
      <c r="AN269" s="78"/>
      <c r="AO269" s="78"/>
      <c r="AP269" s="78"/>
      <c r="AQ269" s="78"/>
      <c r="AU269" s="2"/>
      <c r="AV269" s="2"/>
      <c r="AW269" s="2"/>
      <c r="AX269" s="2"/>
      <c r="AY269" s="2"/>
      <c r="AZ269" s="2"/>
      <c r="BA269" s="2"/>
      <c r="BB269" s="2"/>
      <c r="BC269" s="2"/>
      <c r="BD269" s="2"/>
      <c r="BE269" s="2"/>
      <c r="BF269" s="2"/>
    </row>
    <row r="270" spans="1:58" s="1" customFormat="1" ht="20.7" hidden="1" customHeight="1">
      <c r="A270" s="112" t="s">
        <v>209</v>
      </c>
      <c r="B270" s="1898" t="s">
        <v>210</v>
      </c>
      <c r="C270" s="1895" t="s">
        <v>111</v>
      </c>
      <c r="D270" s="1910" t="s">
        <v>92</v>
      </c>
      <c r="E270" s="1813">
        <f>'Seg Diario'!BF69</f>
        <v>1</v>
      </c>
      <c r="F270" s="1813">
        <f>'Seg Diario'!PD69</f>
        <v>0</v>
      </c>
      <c r="G270" s="66" t="s">
        <v>57</v>
      </c>
      <c r="H270" s="370">
        <f>VLOOKUP($A270,'Seg Diario'!$B$12:$HJ$76,64,FALSE)</f>
        <v>1</v>
      </c>
      <c r="I270" s="370">
        <f>VLOOKUP($A270,'Seg Diario'!$B$12:$HJ$76,79,FALSE)</f>
        <v>1</v>
      </c>
      <c r="J270" s="370">
        <f>VLOOKUP($A270,'Seg Diario'!$B$12:$HJ$76,94,FALSE)</f>
        <v>0</v>
      </c>
      <c r="K270" s="370">
        <f>VLOOKUP($A270,'Seg Diario'!$B$12:$HJ$76,109,FALSE)</f>
        <v>1</v>
      </c>
      <c r="L270" s="370">
        <f>VLOOKUP($A270,'Seg Diario'!$B$12:$HJ$76,124,FALSE)</f>
        <v>1</v>
      </c>
      <c r="M270" s="370">
        <f>VLOOKUP($A270,'Seg Diario'!$B$12:$HJ$76,139,FALSE)</f>
        <v>1</v>
      </c>
      <c r="N270" s="370">
        <f>VLOOKUP($A270,'Seg Diario'!$B$12:$HJ$76,184,FALSE)</f>
        <v>1</v>
      </c>
      <c r="O270" s="370">
        <f>VLOOKUP($A270,'Seg Diario'!$B$12:$HJ$76,169,FALSE)</f>
        <v>1</v>
      </c>
      <c r="P270" s="370">
        <f>VLOOKUP($A270,'Seg Diario'!$B$12:$HJ$76,204,FALSE)</f>
        <v>1</v>
      </c>
      <c r="Q270" s="68"/>
      <c r="R270" s="1776"/>
      <c r="S270" s="1913"/>
      <c r="T270" s="1913"/>
      <c r="U270" s="1914"/>
      <c r="V270" s="1713"/>
      <c r="W270" s="1714"/>
      <c r="X270" s="1714"/>
      <c r="Y270" s="1715"/>
      <c r="Z270" s="1773"/>
      <c r="AA270" s="1767"/>
      <c r="AB270" s="1738"/>
      <c r="AC270" s="1752" t="s">
        <v>118</v>
      </c>
      <c r="AN270" s="260"/>
      <c r="AO270" s="260"/>
      <c r="AP270" s="260"/>
      <c r="AQ270" s="260"/>
      <c r="AU270" s="2"/>
      <c r="AV270" s="2"/>
      <c r="AW270" s="2"/>
      <c r="AX270" s="2"/>
      <c r="AY270" s="2"/>
      <c r="AZ270" s="2"/>
      <c r="BA270" s="2"/>
      <c r="BB270" s="2"/>
      <c r="BC270" s="2"/>
      <c r="BD270" s="2"/>
      <c r="BE270" s="2"/>
      <c r="BF270" s="2"/>
    </row>
    <row r="271" spans="1:58" s="1" customFormat="1" ht="20.7" hidden="1" customHeight="1">
      <c r="A271" s="112" t="s">
        <v>209</v>
      </c>
      <c r="B271" s="1899"/>
      <c r="C271" s="1896"/>
      <c r="D271" s="1911"/>
      <c r="E271" s="1814"/>
      <c r="F271" s="1814"/>
      <c r="G271" s="85" t="s">
        <v>59</v>
      </c>
      <c r="H271" s="10">
        <f>VLOOKUP($A270,'Seg Diario'!$B$12:$HJ$76,67,FALSE)</f>
        <v>1</v>
      </c>
      <c r="I271" s="11">
        <f>VLOOKUP($A271,'Seg Diario'!$B$12:$HJ$76,82,FALSE)</f>
        <v>1</v>
      </c>
      <c r="J271" s="11">
        <f>VLOOKUP($A271,'Seg Diario'!$B$12:$HJ$76,97,FALSE)</f>
        <v>0</v>
      </c>
      <c r="K271" s="11">
        <f>VLOOKUP($A271,'Seg Diario'!$B$12:$HJ$76,112,FALSE)</f>
        <v>1</v>
      </c>
      <c r="L271" s="11">
        <f>VLOOKUP($A271,'Seg Diario'!$B$12:$HJ$76,127,FALSE)</f>
        <v>1</v>
      </c>
      <c r="M271" s="11">
        <f>VLOOKUP($A271,'Seg Diario'!$B$12:$HJ$76,142,FALSE)</f>
        <v>1</v>
      </c>
      <c r="N271" s="11">
        <f>VLOOKUP($A271,'Seg Diario'!$B$12:$HJ$76,187,FALSE)</f>
        <v>1</v>
      </c>
      <c r="O271" s="11">
        <f>VLOOKUP($A271,'Seg Diario'!$B$12:$HJ$76,172,FALSE)</f>
        <v>1</v>
      </c>
      <c r="P271" s="11">
        <f>VLOOKUP($A271,'Seg Diario'!$B$12:$HJ$76,207,FALSE)</f>
        <v>1</v>
      </c>
      <c r="Q271" s="69"/>
      <c r="R271" s="1915"/>
      <c r="S271" s="1660"/>
      <c r="T271" s="1660"/>
      <c r="U271" s="1916"/>
      <c r="V271" s="1716"/>
      <c r="W271" s="1717"/>
      <c r="X271" s="1717"/>
      <c r="Y271" s="1717"/>
      <c r="Z271" s="1774"/>
      <c r="AA271" s="1768"/>
      <c r="AB271" s="1739"/>
      <c r="AC271" s="1753"/>
      <c r="AN271" s="78"/>
      <c r="AO271" s="78"/>
      <c r="AP271" s="78"/>
      <c r="AQ271" s="78"/>
      <c r="AU271" s="2"/>
      <c r="AV271" s="2"/>
      <c r="AW271" s="2"/>
      <c r="AX271" s="2"/>
      <c r="AY271" s="2"/>
      <c r="AZ271" s="2"/>
      <c r="BA271" s="2"/>
      <c r="BB271" s="2"/>
      <c r="BC271" s="2"/>
      <c r="BD271" s="2"/>
      <c r="BE271" s="2"/>
      <c r="BF271" s="2"/>
    </row>
    <row r="272" spans="1:58" s="1" customFormat="1" ht="20.7" hidden="1" customHeight="1">
      <c r="A272" s="112" t="s">
        <v>209</v>
      </c>
      <c r="B272" s="1899"/>
      <c r="C272" s="1896"/>
      <c r="D272" s="1911"/>
      <c r="E272" s="1814"/>
      <c r="F272" s="1814"/>
      <c r="G272" s="85" t="s">
        <v>60</v>
      </c>
      <c r="H272" s="10">
        <f>VLOOKUP($A270,'Seg Diario'!$B$12:$HJ$76,70,FALSE)</f>
        <v>1</v>
      </c>
      <c r="I272" s="11">
        <f>VLOOKUP($A272,'Seg Diario'!$B$12:$HJ$76,85,FALSE)</f>
        <v>1</v>
      </c>
      <c r="J272" s="11">
        <f>VLOOKUP($A272,'Seg Diario'!$B$12:$HJ$76,100,FALSE)</f>
        <v>0</v>
      </c>
      <c r="K272" s="11">
        <f>VLOOKUP($A272,'Seg Diario'!$B$12:$HJ$76,115,FALSE)</f>
        <v>1</v>
      </c>
      <c r="L272" s="11">
        <f>VLOOKUP($A272,'Seg Diario'!$B$12:$HJ$76,130,FALSE)</f>
        <v>1</v>
      </c>
      <c r="M272" s="11">
        <f>VLOOKUP($A272,'Seg Diario'!$B$12:$HJ$76,145,FALSE)</f>
        <v>1</v>
      </c>
      <c r="N272" s="11">
        <f>VLOOKUP($A272,'Seg Diario'!$B$12:$HJ$76,190,FALSE)</f>
        <v>1</v>
      </c>
      <c r="O272" s="11">
        <f>VLOOKUP($A272,'Seg Diario'!$B$12:$HJ$76,175,FALSE)</f>
        <v>1</v>
      </c>
      <c r="P272" s="11">
        <f>VLOOKUP($A272,'Seg Diario'!$B$12:$HJ$76,210,FALSE)</f>
        <v>1</v>
      </c>
      <c r="Q272" s="69"/>
      <c r="R272" s="1915"/>
      <c r="S272" s="1660"/>
      <c r="T272" s="1660"/>
      <c r="U272" s="1916"/>
      <c r="V272" s="1716"/>
      <c r="W272" s="1717"/>
      <c r="X272" s="1717"/>
      <c r="Y272" s="1717"/>
      <c r="Z272" s="1774"/>
      <c r="AA272" s="1768"/>
      <c r="AB272" s="1739"/>
      <c r="AC272" s="1753"/>
      <c r="AN272" s="78"/>
      <c r="AO272" s="78"/>
      <c r="AP272" s="78"/>
      <c r="AQ272" s="78"/>
      <c r="AU272" s="2"/>
      <c r="AV272" s="2"/>
      <c r="AW272" s="2"/>
      <c r="AX272" s="2"/>
      <c r="AY272" s="2"/>
      <c r="AZ272" s="2"/>
      <c r="BA272" s="2"/>
      <c r="BB272" s="2"/>
      <c r="BC272" s="2"/>
      <c r="BD272" s="2"/>
      <c r="BE272" s="2"/>
      <c r="BF272" s="2"/>
    </row>
    <row r="273" spans="1:58" s="1" customFormat="1" ht="20.7" hidden="1" customHeight="1" thickBot="1">
      <c r="A273" s="112" t="s">
        <v>209</v>
      </c>
      <c r="B273" s="1900"/>
      <c r="C273" s="1897"/>
      <c r="D273" s="1912"/>
      <c r="E273" s="1815"/>
      <c r="F273" s="1815"/>
      <c r="G273" s="67" t="s">
        <v>61</v>
      </c>
      <c r="H273" s="13">
        <f>VLOOKUP($A270,'Seg Diario'!$B$12:$HJ$76,73,FALSE)</f>
        <v>1</v>
      </c>
      <c r="I273" s="79">
        <f>VLOOKUP($A273,'Seg Diario'!$B$12:$HJ$76,88,FALSE)</f>
        <v>1</v>
      </c>
      <c r="J273" s="79">
        <f>VLOOKUP($A273,'Seg Diario'!$B$12:$HJ$76,103,FALSE)</f>
        <v>0</v>
      </c>
      <c r="K273" s="79">
        <f>VLOOKUP($A273,'Seg Diario'!$B$12:$HJ$76,118,FALSE)</f>
        <v>1</v>
      </c>
      <c r="L273" s="79">
        <f>VLOOKUP($A273,'Seg Diario'!$B$12:$HJ$76,133,FALSE)</f>
        <v>1</v>
      </c>
      <c r="M273" s="79">
        <f>VLOOKUP($A273,'Seg Diario'!$B$12:$HJ$76,148,FALSE)</f>
        <v>1</v>
      </c>
      <c r="N273" s="79">
        <f>VLOOKUP($A273,'Seg Diario'!$B$12:$HJ$76,193,FALSE)</f>
        <v>1</v>
      </c>
      <c r="O273" s="79">
        <f>VLOOKUP($A273,'Seg Diario'!$B$12:$HJ$76,178,FALSE)</f>
        <v>1</v>
      </c>
      <c r="P273" s="79">
        <f>VLOOKUP($A273,'Seg Diario'!$B$12:$HJ$76,213,FALSE)</f>
        <v>1</v>
      </c>
      <c r="Q273" s="70"/>
      <c r="R273" s="1917"/>
      <c r="S273" s="1918"/>
      <c r="T273" s="1918"/>
      <c r="U273" s="1919"/>
      <c r="V273" s="1718"/>
      <c r="W273" s="1719"/>
      <c r="X273" s="1719"/>
      <c r="Y273" s="1719"/>
      <c r="Z273" s="1775"/>
      <c r="AA273" s="1769"/>
      <c r="AB273" s="1740"/>
      <c r="AC273" s="1754"/>
      <c r="AN273" s="78"/>
      <c r="AO273" s="78"/>
      <c r="AP273" s="78"/>
      <c r="AQ273" s="78"/>
      <c r="AU273" s="2"/>
      <c r="AV273" s="2"/>
      <c r="AW273" s="2"/>
      <c r="AX273" s="2"/>
      <c r="AY273" s="2"/>
      <c r="AZ273" s="2"/>
      <c r="BA273" s="2"/>
      <c r="BB273" s="2"/>
      <c r="BC273" s="2"/>
      <c r="BD273" s="2"/>
      <c r="BE273" s="2"/>
      <c r="BF273" s="2"/>
    </row>
    <row r="274" spans="1:58" s="1" customFormat="1" ht="20.7" hidden="1" customHeight="1">
      <c r="A274" s="112" t="s">
        <v>211</v>
      </c>
      <c r="B274" s="1892" t="s">
        <v>212</v>
      </c>
      <c r="C274" s="1895" t="s">
        <v>146</v>
      </c>
      <c r="D274" s="1944" t="s">
        <v>92</v>
      </c>
      <c r="E274" s="1813">
        <f>'Seg Diario'!BF70</f>
        <v>1</v>
      </c>
      <c r="F274" s="1813">
        <f>'Seg Diario'!PD70</f>
        <v>0</v>
      </c>
      <c r="G274" s="66" t="s">
        <v>57</v>
      </c>
      <c r="H274" s="370">
        <f>VLOOKUP($A274,'Seg Diario'!$B$12:$HJ$76,64,FALSE)</f>
        <v>1</v>
      </c>
      <c r="I274" s="370">
        <f>VLOOKUP($A274,'Seg Diario'!$B$12:$HJ$76,79,FALSE)</f>
        <v>1</v>
      </c>
      <c r="J274" s="370">
        <f>VLOOKUP($A274,'Seg Diario'!$B$12:$HJ$76,94,FALSE)</f>
        <v>0</v>
      </c>
      <c r="K274" s="370">
        <f>VLOOKUP($A274,'Seg Diario'!$B$12:$HJ$76,109,FALSE)</f>
        <v>1</v>
      </c>
      <c r="L274" s="370">
        <f>VLOOKUP($A274,'Seg Diario'!$B$12:$HJ$76,124,FALSE)</f>
        <v>1</v>
      </c>
      <c r="M274" s="370">
        <f>VLOOKUP($A274,'Seg Diario'!$B$12:$HJ$76,139,FALSE)</f>
        <v>1</v>
      </c>
      <c r="N274" s="370">
        <f>VLOOKUP($A274,'Seg Diario'!$B$12:$HJ$76,184,FALSE)</f>
        <v>1</v>
      </c>
      <c r="O274" s="370">
        <f>VLOOKUP($A274,'Seg Diario'!$B$12:$HJ$76,169,FALSE)</f>
        <v>1</v>
      </c>
      <c r="P274" s="370">
        <f>VLOOKUP($A274,'Seg Diario'!$B$12:$HJ$76,204,FALSE)</f>
        <v>1</v>
      </c>
      <c r="Q274" s="1723">
        <f>'Seg Diario'!NI71</f>
        <v>1</v>
      </c>
      <c r="R274" s="1929"/>
      <c r="S274" s="1930"/>
      <c r="T274" s="1930"/>
      <c r="U274" s="1931"/>
      <c r="V274" s="1713"/>
      <c r="W274" s="1714"/>
      <c r="X274" s="1714"/>
      <c r="Y274" s="1715"/>
      <c r="Z274" s="1715"/>
      <c r="AA274" s="81"/>
      <c r="AB274" s="1761"/>
      <c r="AC274" s="1752" t="s">
        <v>68</v>
      </c>
      <c r="AD274" s="1735"/>
      <c r="AE274" s="1745"/>
      <c r="AF274" s="257"/>
      <c r="AG274" s="258"/>
      <c r="AH274" s="259"/>
      <c r="AI274" s="259"/>
      <c r="AJ274" s="259"/>
      <c r="AK274" s="1736"/>
      <c r="AN274" s="260"/>
      <c r="AO274" s="260"/>
      <c r="AP274" s="260"/>
      <c r="AQ274" s="260"/>
      <c r="AU274" s="2"/>
      <c r="AV274" s="2"/>
      <c r="AW274" s="2"/>
      <c r="AX274" s="2"/>
      <c r="AY274" s="2"/>
      <c r="AZ274" s="2"/>
      <c r="BA274" s="2"/>
      <c r="BB274" s="2"/>
      <c r="BC274" s="2"/>
      <c r="BD274" s="2"/>
      <c r="BE274" s="2"/>
      <c r="BF274" s="2"/>
    </row>
    <row r="275" spans="1:58" s="1" customFormat="1" ht="20.7" hidden="1" customHeight="1">
      <c r="A275" s="112" t="s">
        <v>211</v>
      </c>
      <c r="B275" s="1893"/>
      <c r="C275" s="1896"/>
      <c r="D275" s="1945"/>
      <c r="E275" s="1814"/>
      <c r="F275" s="1814"/>
      <c r="G275" s="85" t="s">
        <v>59</v>
      </c>
      <c r="H275" s="10">
        <f>VLOOKUP($A274,'Seg Diario'!$B$12:$HJ$76,67,FALSE)</f>
        <v>1</v>
      </c>
      <c r="I275" s="11">
        <f>VLOOKUP($A275,'Seg Diario'!$B$12:$HJ$76,82,FALSE)</f>
        <v>1</v>
      </c>
      <c r="J275" s="11">
        <f>VLOOKUP($A275,'Seg Diario'!$B$12:$HJ$76,97,FALSE)</f>
        <v>0</v>
      </c>
      <c r="K275" s="11">
        <f>VLOOKUP($A275,'Seg Diario'!$B$12:$HJ$76,112,FALSE)</f>
        <v>1</v>
      </c>
      <c r="L275" s="11">
        <f>VLOOKUP($A275,'Seg Diario'!$B$12:$HJ$76,127,FALSE)</f>
        <v>1</v>
      </c>
      <c r="M275" s="11">
        <f>VLOOKUP($A275,'Seg Diario'!$B$12:$HJ$76,142,FALSE)</f>
        <v>1</v>
      </c>
      <c r="N275" s="11">
        <f>VLOOKUP($A275,'Seg Diario'!$B$12:$HJ$76,187,FALSE)</f>
        <v>1</v>
      </c>
      <c r="O275" s="11">
        <f>VLOOKUP($A275,'Seg Diario'!$B$12:$HJ$76,172,FALSE)</f>
        <v>1</v>
      </c>
      <c r="P275" s="11">
        <f>VLOOKUP($A275,'Seg Diario'!$B$12:$HJ$76,207,FALSE)</f>
        <v>1</v>
      </c>
      <c r="Q275" s="1724"/>
      <c r="R275" s="1932"/>
      <c r="S275" s="1933"/>
      <c r="T275" s="1933"/>
      <c r="U275" s="1934"/>
      <c r="V275" s="1716"/>
      <c r="W275" s="1717"/>
      <c r="X275" s="1717"/>
      <c r="Y275" s="1717"/>
      <c r="Z275" s="1717"/>
      <c r="AA275" s="82"/>
      <c r="AB275" s="1762"/>
      <c r="AC275" s="1753"/>
      <c r="AD275" s="1735"/>
      <c r="AE275" s="1735"/>
      <c r="AF275" s="256"/>
      <c r="AG275" s="258"/>
      <c r="AH275" s="259"/>
      <c r="AI275" s="259"/>
      <c r="AJ275" s="259"/>
      <c r="AK275" s="1737"/>
      <c r="AN275" s="78"/>
      <c r="AO275" s="78"/>
      <c r="AP275" s="78"/>
      <c r="AQ275" s="78"/>
      <c r="AU275" s="2"/>
      <c r="AV275" s="2"/>
      <c r="AW275" s="2"/>
      <c r="AX275" s="2"/>
      <c r="AY275" s="2"/>
      <c r="AZ275" s="2"/>
      <c r="BA275" s="2"/>
      <c r="BB275" s="2"/>
      <c r="BC275" s="2"/>
      <c r="BD275" s="2"/>
      <c r="BE275" s="2"/>
      <c r="BF275" s="2"/>
    </row>
    <row r="276" spans="1:58" s="1" customFormat="1" ht="20.7" hidden="1" customHeight="1">
      <c r="A276" s="112" t="s">
        <v>211</v>
      </c>
      <c r="B276" s="1893"/>
      <c r="C276" s="1896"/>
      <c r="D276" s="1945"/>
      <c r="E276" s="1814"/>
      <c r="F276" s="1814"/>
      <c r="G276" s="85" t="s">
        <v>60</v>
      </c>
      <c r="H276" s="10">
        <f>VLOOKUP($A274,'Seg Diario'!$B$12:$HJ$76,70,FALSE)</f>
        <v>1</v>
      </c>
      <c r="I276" s="11">
        <f>VLOOKUP($A276,'Seg Diario'!$B$12:$HJ$76,85,FALSE)</f>
        <v>1</v>
      </c>
      <c r="J276" s="11">
        <f>VLOOKUP($A276,'Seg Diario'!$B$12:$HJ$76,100,FALSE)</f>
        <v>0</v>
      </c>
      <c r="K276" s="11">
        <f>VLOOKUP($A276,'Seg Diario'!$B$12:$HJ$76,115,FALSE)</f>
        <v>1</v>
      </c>
      <c r="L276" s="11">
        <f>VLOOKUP($A276,'Seg Diario'!$B$12:$HJ$76,130,FALSE)</f>
        <v>1</v>
      </c>
      <c r="M276" s="11">
        <f>VLOOKUP($A276,'Seg Diario'!$B$12:$HJ$76,145,FALSE)</f>
        <v>1</v>
      </c>
      <c r="N276" s="11">
        <f>VLOOKUP($A276,'Seg Diario'!$B$12:$HJ$76,190,FALSE)</f>
        <v>1</v>
      </c>
      <c r="O276" s="11">
        <f>VLOOKUP($A276,'Seg Diario'!$B$12:$HJ$76,175,FALSE)</f>
        <v>1</v>
      </c>
      <c r="P276" s="11">
        <f>VLOOKUP($A276,'Seg Diario'!$B$12:$HJ$76,210,FALSE)</f>
        <v>1</v>
      </c>
      <c r="Q276" s="1724"/>
      <c r="R276" s="1932"/>
      <c r="S276" s="1933"/>
      <c r="T276" s="1933"/>
      <c r="U276" s="1934"/>
      <c r="V276" s="1716"/>
      <c r="W276" s="1717"/>
      <c r="X276" s="1717"/>
      <c r="Y276" s="1717"/>
      <c r="Z276" s="1717"/>
      <c r="AA276" s="82"/>
      <c r="AB276" s="1762"/>
      <c r="AC276" s="1753"/>
      <c r="AD276" s="1735"/>
      <c r="AE276" s="1735"/>
      <c r="AF276" s="256"/>
      <c r="AG276" s="258"/>
      <c r="AH276" s="259"/>
      <c r="AI276" s="259"/>
      <c r="AJ276" s="259"/>
      <c r="AK276" s="1737"/>
      <c r="AL276" s="263"/>
      <c r="AN276" s="78"/>
      <c r="AO276" s="78"/>
      <c r="AP276" s="78"/>
      <c r="AQ276" s="78"/>
      <c r="AU276" s="2"/>
      <c r="AV276" s="2"/>
      <c r="AW276" s="2"/>
      <c r="AX276" s="2"/>
      <c r="AY276" s="2"/>
      <c r="AZ276" s="2"/>
      <c r="BA276" s="2"/>
      <c r="BB276" s="2"/>
      <c r="BC276" s="2"/>
      <c r="BD276" s="2"/>
      <c r="BE276" s="2"/>
      <c r="BF276" s="2"/>
    </row>
    <row r="277" spans="1:58" s="1" customFormat="1" ht="20.7" hidden="1" customHeight="1" thickBot="1">
      <c r="A277" s="112" t="s">
        <v>211</v>
      </c>
      <c r="B277" s="1894"/>
      <c r="C277" s="1897"/>
      <c r="D277" s="1946"/>
      <c r="E277" s="1815"/>
      <c r="F277" s="1815"/>
      <c r="G277" s="67" t="s">
        <v>61</v>
      </c>
      <c r="H277" s="13">
        <f>VLOOKUP($A274,'Seg Diario'!$B$12:$HJ$76,73,FALSE)</f>
        <v>1</v>
      </c>
      <c r="I277" s="79">
        <f>VLOOKUP($A277,'Seg Diario'!$B$12:$HJ$76,88,FALSE)</f>
        <v>1</v>
      </c>
      <c r="J277" s="79">
        <f>VLOOKUP($A277,'Seg Diario'!$B$12:$HJ$76,103,FALSE)</f>
        <v>0</v>
      </c>
      <c r="K277" s="79">
        <f>VLOOKUP($A277,'Seg Diario'!$B$12:$HJ$76,118,FALSE)</f>
        <v>1</v>
      </c>
      <c r="L277" s="79">
        <f>VLOOKUP($A277,'Seg Diario'!$B$12:$HJ$76,133,FALSE)</f>
        <v>1</v>
      </c>
      <c r="M277" s="79">
        <f>VLOOKUP($A277,'Seg Diario'!$B$12:$HJ$76,148,FALSE)</f>
        <v>1</v>
      </c>
      <c r="N277" s="79">
        <f>VLOOKUP($A277,'Seg Diario'!$B$12:$HJ$76,193,FALSE)</f>
        <v>1</v>
      </c>
      <c r="O277" s="79">
        <f>VLOOKUP($A277,'Seg Diario'!$B$12:$HJ$76,178,FALSE)</f>
        <v>1</v>
      </c>
      <c r="P277" s="79">
        <f>VLOOKUP($A277,'Seg Diario'!$B$12:$HJ$76,213,FALSE)</f>
        <v>1</v>
      </c>
      <c r="Q277" s="1725"/>
      <c r="R277" s="1935"/>
      <c r="S277" s="1936"/>
      <c r="T277" s="1936"/>
      <c r="U277" s="1937"/>
      <c r="V277" s="1718"/>
      <c r="W277" s="1719"/>
      <c r="X277" s="1719"/>
      <c r="Y277" s="1719"/>
      <c r="Z277" s="1719"/>
      <c r="AA277" s="83"/>
      <c r="AB277" s="1763"/>
      <c r="AC277" s="1754"/>
      <c r="AD277" s="1735"/>
      <c r="AE277" s="1735"/>
      <c r="AF277" s="256"/>
      <c r="AG277" s="258"/>
      <c r="AH277" s="259"/>
      <c r="AI277" s="259"/>
      <c r="AJ277" s="259"/>
      <c r="AK277" s="1737"/>
      <c r="AN277" s="78"/>
      <c r="AO277" s="78"/>
      <c r="AP277" s="78"/>
      <c r="AQ277" s="78"/>
      <c r="AU277" s="2"/>
      <c r="AV277" s="2"/>
      <c r="AW277" s="2"/>
      <c r="AX277" s="2"/>
      <c r="AY277" s="2"/>
      <c r="AZ277" s="2"/>
      <c r="BA277" s="2"/>
      <c r="BB277" s="2"/>
      <c r="BC277" s="2"/>
      <c r="BD277" s="2"/>
      <c r="BE277" s="2"/>
      <c r="BF277" s="2"/>
    </row>
    <row r="278" spans="1:58" s="1" customFormat="1" ht="20.7" hidden="1" customHeight="1">
      <c r="A278" s="112" t="s">
        <v>213</v>
      </c>
      <c r="B278" s="1898" t="s">
        <v>214</v>
      </c>
      <c r="C278" s="1895" t="s">
        <v>215</v>
      </c>
      <c r="D278" s="1944" t="s">
        <v>92</v>
      </c>
      <c r="E278" s="1813">
        <f>'Seg Diario'!BF71</f>
        <v>1</v>
      </c>
      <c r="F278" s="1813">
        <f>'Seg Diario'!PD71</f>
        <v>0</v>
      </c>
      <c r="G278" s="66" t="s">
        <v>57</v>
      </c>
      <c r="H278" s="370">
        <f>VLOOKUP($A278,'Seg Diario'!$B$12:$HJ$76,64,FALSE)</f>
        <v>1</v>
      </c>
      <c r="I278" s="370">
        <f>VLOOKUP($A278,'Seg Diario'!$B$12:$HJ$76,79,FALSE)</f>
        <v>1</v>
      </c>
      <c r="J278" s="370">
        <f>VLOOKUP($A278,'Seg Diario'!$B$12:$HJ$76,94,FALSE)</f>
        <v>0</v>
      </c>
      <c r="K278" s="370">
        <f>VLOOKUP($A278,'Seg Diario'!$B$12:$HJ$76,109,FALSE)</f>
        <v>1</v>
      </c>
      <c r="L278" s="370">
        <f>VLOOKUP($A278,'Seg Diario'!$B$12:$HJ$76,124,FALSE)</f>
        <v>1</v>
      </c>
      <c r="M278" s="370">
        <f>VLOOKUP($A278,'Seg Diario'!$B$12:$HJ$76,139,FALSE)</f>
        <v>1</v>
      </c>
      <c r="N278" s="370">
        <f>VLOOKUP($A278,'Seg Diario'!$B$12:$HJ$76,184,FALSE)</f>
        <v>1</v>
      </c>
      <c r="O278" s="370">
        <f>VLOOKUP($A278,'Seg Diario'!$B$12:$HJ$76,169,FALSE)</f>
        <v>1</v>
      </c>
      <c r="P278" s="370">
        <f>VLOOKUP($A278,'Seg Diario'!$B$12:$HJ$76,204,FALSE)</f>
        <v>1</v>
      </c>
      <c r="Q278" s="68"/>
      <c r="R278" s="1713"/>
      <c r="S278" s="1714"/>
      <c r="T278" s="1714"/>
      <c r="U278" s="1785"/>
      <c r="V278" s="1713"/>
      <c r="W278" s="1714"/>
      <c r="X278" s="1714"/>
      <c r="Y278" s="1715"/>
      <c r="Z278" s="1773"/>
      <c r="AA278" s="82"/>
      <c r="AB278" s="1755"/>
      <c r="AC278" s="1752"/>
      <c r="AD278" s="1735"/>
      <c r="AE278" s="1745"/>
      <c r="AF278" s="257"/>
      <c r="AG278" s="258"/>
      <c r="AH278" s="259"/>
      <c r="AI278" s="259"/>
      <c r="AJ278" s="259"/>
      <c r="AK278" s="1736"/>
      <c r="AN278" s="260"/>
      <c r="AO278" s="260"/>
      <c r="AP278" s="260"/>
      <c r="AQ278" s="260"/>
      <c r="AU278" s="2"/>
      <c r="AV278" s="2"/>
      <c r="AW278" s="2"/>
      <c r="AX278" s="2"/>
      <c r="AY278" s="2"/>
      <c r="AZ278" s="2"/>
      <c r="BA278" s="2"/>
      <c r="BB278" s="2"/>
      <c r="BC278" s="2"/>
      <c r="BD278" s="2"/>
      <c r="BE278" s="2"/>
      <c r="BF278" s="2"/>
    </row>
    <row r="279" spans="1:58" s="1" customFormat="1" ht="20.7" hidden="1" customHeight="1">
      <c r="A279" s="112" t="s">
        <v>213</v>
      </c>
      <c r="B279" s="1899"/>
      <c r="C279" s="1896"/>
      <c r="D279" s="1945"/>
      <c r="E279" s="1814"/>
      <c r="F279" s="1814"/>
      <c r="G279" s="85" t="s">
        <v>59</v>
      </c>
      <c r="H279" s="10">
        <f>VLOOKUP($A278,'Seg Diario'!$B$12:$HJ$76,67,FALSE)</f>
        <v>1</v>
      </c>
      <c r="I279" s="11">
        <f>VLOOKUP($A279,'Seg Diario'!$B$12:$HJ$76,82,FALSE)</f>
        <v>1</v>
      </c>
      <c r="J279" s="11">
        <f>VLOOKUP($A279,'Seg Diario'!$B$12:$HJ$76,97,FALSE)</f>
        <v>0</v>
      </c>
      <c r="K279" s="11">
        <f>VLOOKUP($A279,'Seg Diario'!$B$12:$HJ$76,112,FALSE)</f>
        <v>1</v>
      </c>
      <c r="L279" s="11">
        <f>VLOOKUP($A279,'Seg Diario'!$B$12:$HJ$76,127,FALSE)</f>
        <v>1</v>
      </c>
      <c r="M279" s="11">
        <f>VLOOKUP($A279,'Seg Diario'!$B$12:$HJ$76,142,FALSE)</f>
        <v>1</v>
      </c>
      <c r="N279" s="11">
        <f>VLOOKUP($A279,'Seg Diario'!$B$12:$HJ$76,187,FALSE)</f>
        <v>1</v>
      </c>
      <c r="O279" s="11">
        <f>VLOOKUP($A279,'Seg Diario'!$B$12:$HJ$76,172,FALSE)</f>
        <v>1</v>
      </c>
      <c r="P279" s="11">
        <f>VLOOKUP($A279,'Seg Diario'!$B$12:$HJ$76,207,FALSE)</f>
        <v>1</v>
      </c>
      <c r="Q279" s="69"/>
      <c r="R279" s="1786"/>
      <c r="S279" s="1787"/>
      <c r="T279" s="1787"/>
      <c r="U279" s="1788"/>
      <c r="V279" s="1716"/>
      <c r="W279" s="1717"/>
      <c r="X279" s="1717"/>
      <c r="Y279" s="1717"/>
      <c r="Z279" s="1774"/>
      <c r="AA279" s="82"/>
      <c r="AB279" s="1756"/>
      <c r="AC279" s="1753"/>
      <c r="AD279" s="1735"/>
      <c r="AE279" s="1735"/>
      <c r="AF279" s="256"/>
      <c r="AG279" s="258"/>
      <c r="AH279" s="259"/>
      <c r="AI279" s="259"/>
      <c r="AJ279" s="259"/>
      <c r="AK279" s="1737"/>
      <c r="AN279" s="78"/>
      <c r="AO279" s="78"/>
      <c r="AP279" s="78"/>
      <c r="AQ279" s="78"/>
      <c r="AU279" s="2"/>
      <c r="AV279" s="2"/>
      <c r="AW279" s="2"/>
      <c r="AX279" s="2"/>
      <c r="AY279" s="2"/>
      <c r="AZ279" s="2"/>
      <c r="BA279" s="2"/>
      <c r="BB279" s="2"/>
      <c r="BC279" s="2"/>
      <c r="BD279" s="2"/>
      <c r="BE279" s="2"/>
      <c r="BF279" s="2"/>
    </row>
    <row r="280" spans="1:58" s="1" customFormat="1" ht="20.7" hidden="1" customHeight="1">
      <c r="A280" s="112" t="s">
        <v>213</v>
      </c>
      <c r="B280" s="1899"/>
      <c r="C280" s="1896"/>
      <c r="D280" s="1945"/>
      <c r="E280" s="1814"/>
      <c r="F280" s="1814"/>
      <c r="G280" s="85" t="s">
        <v>60</v>
      </c>
      <c r="H280" s="10">
        <f>VLOOKUP($A278,'Seg Diario'!$B$12:$HJ$76,70,FALSE)</f>
        <v>1</v>
      </c>
      <c r="I280" s="11">
        <f>VLOOKUP($A280,'Seg Diario'!$B$12:$HJ$76,85,FALSE)</f>
        <v>1</v>
      </c>
      <c r="J280" s="11">
        <f>VLOOKUP($A280,'Seg Diario'!$B$12:$HJ$76,100,FALSE)</f>
        <v>0</v>
      </c>
      <c r="K280" s="11">
        <f>VLOOKUP($A280,'Seg Diario'!$B$12:$HJ$76,115,FALSE)</f>
        <v>1</v>
      </c>
      <c r="L280" s="11">
        <f>VLOOKUP($A280,'Seg Diario'!$B$12:$HJ$76,130,FALSE)</f>
        <v>1</v>
      </c>
      <c r="M280" s="11">
        <f>VLOOKUP($A280,'Seg Diario'!$B$12:$HJ$76,145,FALSE)</f>
        <v>1</v>
      </c>
      <c r="N280" s="11">
        <f>VLOOKUP($A280,'Seg Diario'!$B$12:$HJ$76,190,FALSE)</f>
        <v>1</v>
      </c>
      <c r="O280" s="11">
        <f>VLOOKUP($A280,'Seg Diario'!$B$12:$HJ$76,175,FALSE)</f>
        <v>1</v>
      </c>
      <c r="P280" s="11">
        <f>VLOOKUP($A280,'Seg Diario'!$B$12:$HJ$76,210,FALSE)</f>
        <v>1</v>
      </c>
      <c r="Q280" s="69"/>
      <c r="R280" s="1786"/>
      <c r="S280" s="1787"/>
      <c r="T280" s="1787"/>
      <c r="U280" s="1788"/>
      <c r="V280" s="1716"/>
      <c r="W280" s="1717"/>
      <c r="X280" s="1717"/>
      <c r="Y280" s="1717"/>
      <c r="Z280" s="1774"/>
      <c r="AA280" s="82"/>
      <c r="AB280" s="1756"/>
      <c r="AC280" s="1753"/>
      <c r="AD280" s="1735"/>
      <c r="AE280" s="1735"/>
      <c r="AF280" s="256"/>
      <c r="AG280" s="258"/>
      <c r="AH280" s="259"/>
      <c r="AI280" s="259"/>
      <c r="AJ280" s="259"/>
      <c r="AK280" s="1737"/>
      <c r="AN280" s="78"/>
      <c r="AO280" s="78"/>
      <c r="AP280" s="78"/>
      <c r="AQ280" s="78"/>
      <c r="AU280" s="2"/>
      <c r="AV280" s="2"/>
      <c r="AW280" s="2"/>
      <c r="AX280" s="2"/>
      <c r="AY280" s="2"/>
      <c r="AZ280" s="2"/>
      <c r="BA280" s="2"/>
      <c r="BB280" s="2"/>
      <c r="BC280" s="2"/>
      <c r="BD280" s="2"/>
      <c r="BE280" s="2"/>
      <c r="BF280" s="2"/>
    </row>
    <row r="281" spans="1:58" s="1" customFormat="1" ht="20.7" hidden="1" customHeight="1" thickBot="1">
      <c r="A281" s="112" t="s">
        <v>213</v>
      </c>
      <c r="B281" s="1900"/>
      <c r="C281" s="1897"/>
      <c r="D281" s="1946"/>
      <c r="E281" s="1815"/>
      <c r="F281" s="1815"/>
      <c r="G281" s="67" t="s">
        <v>61</v>
      </c>
      <c r="H281" s="13">
        <f>VLOOKUP($A278,'Seg Diario'!$B$12:$HJ$76,73,FALSE)</f>
        <v>1</v>
      </c>
      <c r="I281" s="79">
        <f>VLOOKUP($A281,'Seg Diario'!$B$12:$HJ$76,88,FALSE)</f>
        <v>1</v>
      </c>
      <c r="J281" s="79">
        <f>VLOOKUP($A281,'Seg Diario'!$B$12:$HJ$76,103,FALSE)</f>
        <v>0</v>
      </c>
      <c r="K281" s="79">
        <f>VLOOKUP($A281,'Seg Diario'!$B$12:$HJ$76,118,FALSE)</f>
        <v>1</v>
      </c>
      <c r="L281" s="79">
        <f>VLOOKUP($A281,'Seg Diario'!$B$12:$HJ$76,133,FALSE)</f>
        <v>1</v>
      </c>
      <c r="M281" s="79">
        <f>VLOOKUP($A281,'Seg Diario'!$B$12:$HJ$76,148,FALSE)</f>
        <v>1</v>
      </c>
      <c r="N281" s="79">
        <f>VLOOKUP($A281,'Seg Diario'!$B$12:$HJ$76,193,FALSE)</f>
        <v>1</v>
      </c>
      <c r="O281" s="79">
        <f>VLOOKUP($A281,'Seg Diario'!$B$12:$HJ$76,178,FALSE)</f>
        <v>1</v>
      </c>
      <c r="P281" s="79">
        <f>VLOOKUP($A281,'Seg Diario'!$B$12:$HJ$76,213,FALSE)</f>
        <v>1</v>
      </c>
      <c r="Q281" s="70"/>
      <c r="R281" s="1789"/>
      <c r="S281" s="1790"/>
      <c r="T281" s="1790"/>
      <c r="U281" s="1791"/>
      <c r="V281" s="1718"/>
      <c r="W281" s="1719"/>
      <c r="X281" s="1719"/>
      <c r="Y281" s="1719"/>
      <c r="Z281" s="1775"/>
      <c r="AA281" s="82"/>
      <c r="AB281" s="1757"/>
      <c r="AC281" s="1754"/>
      <c r="AD281" s="1735"/>
      <c r="AE281" s="1735"/>
      <c r="AF281" s="256"/>
      <c r="AG281" s="258"/>
      <c r="AH281" s="259"/>
      <c r="AI281" s="259"/>
      <c r="AJ281" s="259"/>
      <c r="AK281" s="1737"/>
      <c r="AN281" s="78"/>
      <c r="AO281" s="78"/>
      <c r="AP281" s="78"/>
      <c r="AQ281" s="78"/>
      <c r="AU281" s="2"/>
      <c r="AV281" s="2"/>
      <c r="AW281" s="2"/>
      <c r="AX281" s="2"/>
      <c r="AY281" s="2"/>
      <c r="AZ281" s="2"/>
      <c r="BA281" s="2"/>
      <c r="BB281" s="2"/>
      <c r="BC281" s="2"/>
      <c r="BD281" s="2"/>
      <c r="BE281" s="2"/>
      <c r="BF281" s="2"/>
    </row>
    <row r="282" spans="1:58" s="1" customFormat="1" ht="20.7" hidden="1" customHeight="1">
      <c r="A282" s="112" t="s">
        <v>216</v>
      </c>
      <c r="B282" s="1898" t="s">
        <v>217</v>
      </c>
      <c r="C282" s="1895" t="s">
        <v>75</v>
      </c>
      <c r="D282" s="1944" t="s">
        <v>56</v>
      </c>
      <c r="E282" s="1813">
        <f>'Seg Diario'!BF72</f>
        <v>1</v>
      </c>
      <c r="F282" s="1813">
        <f>'Seg Diario'!PD72</f>
        <v>0</v>
      </c>
      <c r="G282" s="66" t="s">
        <v>57</v>
      </c>
      <c r="H282" s="370">
        <f>VLOOKUP($A282,'Seg Diario'!$B$12:$HJ$76,64,FALSE)</f>
        <v>1</v>
      </c>
      <c r="I282" s="370">
        <f>VLOOKUP($A282,'Seg Diario'!$B$12:$HJ$76,79,FALSE)</f>
        <v>1</v>
      </c>
      <c r="J282" s="370">
        <f>VLOOKUP($A282,'Seg Diario'!$B$12:$HJ$76,94,FALSE)</f>
        <v>1</v>
      </c>
      <c r="K282" s="370">
        <f>VLOOKUP($A282,'Seg Diario'!$B$12:$HJ$76,109,FALSE)</f>
        <v>1</v>
      </c>
      <c r="L282" s="370">
        <f>VLOOKUP($A282,'Seg Diario'!$B$12:$HJ$76,124,FALSE)</f>
        <v>1</v>
      </c>
      <c r="M282" s="370">
        <f>VLOOKUP($A282,'Seg Diario'!$B$12:$HJ$76,139,FALSE)</f>
        <v>1</v>
      </c>
      <c r="N282" s="370">
        <f>VLOOKUP($A282,'Seg Diario'!$B$12:$HJ$76,184,FALSE)</f>
        <v>1</v>
      </c>
      <c r="O282" s="370">
        <f>VLOOKUP($A282,'Seg Diario'!$B$12:$HJ$76,169,FALSE)</f>
        <v>1</v>
      </c>
      <c r="P282" s="370">
        <f>VLOOKUP($A282,'Seg Diario'!$B$12:$HJ$76,204,FALSE)</f>
        <v>1</v>
      </c>
      <c r="Q282" s="68"/>
      <c r="R282" s="1726"/>
      <c r="S282" s="1727"/>
      <c r="T282" s="1727"/>
      <c r="U282" s="1728"/>
      <c r="V282" s="1713"/>
      <c r="W282" s="1714"/>
      <c r="X282" s="1714"/>
      <c r="Y282" s="1715"/>
      <c r="Z282" s="1773"/>
      <c r="AA282" s="82"/>
      <c r="AB282" s="1755"/>
      <c r="AC282" s="1746"/>
      <c r="AD282" s="1735"/>
      <c r="AE282" s="1735"/>
      <c r="AF282" s="256"/>
      <c r="AG282" s="258"/>
      <c r="AH282" s="259"/>
      <c r="AI282" s="259"/>
      <c r="AJ282" s="259"/>
      <c r="AK282" s="1736"/>
      <c r="AN282" s="260"/>
      <c r="AO282" s="260"/>
      <c r="AP282" s="260"/>
      <c r="AQ282" s="260"/>
      <c r="AU282" s="2"/>
      <c r="AV282" s="2"/>
      <c r="AW282" s="2"/>
      <c r="AX282" s="2"/>
      <c r="AY282" s="2"/>
      <c r="AZ282" s="2"/>
      <c r="BA282" s="2"/>
      <c r="BB282" s="2"/>
      <c r="BC282" s="2"/>
      <c r="BD282" s="2"/>
      <c r="BE282" s="2"/>
      <c r="BF282" s="2"/>
    </row>
    <row r="283" spans="1:58" s="1" customFormat="1" ht="20.7" hidden="1" customHeight="1">
      <c r="A283" s="112" t="s">
        <v>216</v>
      </c>
      <c r="B283" s="1899"/>
      <c r="C283" s="1896"/>
      <c r="D283" s="1945"/>
      <c r="E283" s="1814"/>
      <c r="F283" s="1814"/>
      <c r="G283" s="85" t="s">
        <v>59</v>
      </c>
      <c r="H283" s="10">
        <f>VLOOKUP($A282,'Seg Diario'!$B$12:$HJ$76,67,FALSE)</f>
        <v>1</v>
      </c>
      <c r="I283" s="11">
        <f>VLOOKUP($A283,'Seg Diario'!$B$12:$HJ$76,82,FALSE)</f>
        <v>1</v>
      </c>
      <c r="J283" s="11">
        <f>VLOOKUP($A283,'Seg Diario'!$B$12:$HJ$76,97,FALSE)</f>
        <v>1</v>
      </c>
      <c r="K283" s="11">
        <f>VLOOKUP($A283,'Seg Diario'!$B$12:$HJ$76,112,FALSE)</f>
        <v>1</v>
      </c>
      <c r="L283" s="11">
        <f>VLOOKUP($A283,'Seg Diario'!$B$12:$HJ$76,127,FALSE)</f>
        <v>1</v>
      </c>
      <c r="M283" s="11">
        <f>VLOOKUP($A283,'Seg Diario'!$B$12:$HJ$76,142,FALSE)</f>
        <v>1</v>
      </c>
      <c r="N283" s="11">
        <f>VLOOKUP($A283,'Seg Diario'!$B$12:$HJ$76,187,FALSE)</f>
        <v>1</v>
      </c>
      <c r="O283" s="11">
        <f>VLOOKUP($A283,'Seg Diario'!$B$12:$HJ$76,172,FALSE)</f>
        <v>1</v>
      </c>
      <c r="P283" s="11">
        <f>VLOOKUP($A283,'Seg Diario'!$B$12:$HJ$76,207,FALSE)</f>
        <v>1</v>
      </c>
      <c r="Q283" s="69"/>
      <c r="R283" s="1729"/>
      <c r="S283" s="1730"/>
      <c r="T283" s="1730"/>
      <c r="U283" s="1731"/>
      <c r="V283" s="1716"/>
      <c r="W283" s="1717"/>
      <c r="X283" s="1717"/>
      <c r="Y283" s="1717"/>
      <c r="Z283" s="1774"/>
      <c r="AA283" s="82"/>
      <c r="AB283" s="1756"/>
      <c r="AC283" s="1747"/>
      <c r="AD283" s="1735"/>
      <c r="AE283" s="1735"/>
      <c r="AF283" s="256"/>
      <c r="AG283" s="258"/>
      <c r="AH283" s="259"/>
      <c r="AI283" s="259"/>
      <c r="AJ283" s="259"/>
      <c r="AK283" s="1737"/>
      <c r="AN283" s="78"/>
      <c r="AO283" s="78"/>
      <c r="AP283" s="78"/>
      <c r="AQ283" s="78"/>
      <c r="AU283" s="2"/>
      <c r="AV283" s="2"/>
      <c r="AW283" s="2"/>
      <c r="AX283" s="2"/>
      <c r="AY283" s="2"/>
      <c r="AZ283" s="2"/>
      <c r="BA283" s="2"/>
      <c r="BB283" s="2"/>
      <c r="BC283" s="2"/>
      <c r="BD283" s="2"/>
      <c r="BE283" s="2"/>
      <c r="BF283" s="2"/>
    </row>
    <row r="284" spans="1:58" s="1" customFormat="1" ht="20.7" hidden="1" customHeight="1">
      <c r="A284" s="112" t="s">
        <v>216</v>
      </c>
      <c r="B284" s="1899"/>
      <c r="C284" s="1896"/>
      <c r="D284" s="1945"/>
      <c r="E284" s="1814"/>
      <c r="F284" s="1814"/>
      <c r="G284" s="85" t="s">
        <v>60</v>
      </c>
      <c r="H284" s="10">
        <f>VLOOKUP($A282,'Seg Diario'!$B$12:$HJ$76,70,FALSE)</f>
        <v>1</v>
      </c>
      <c r="I284" s="11">
        <f>VLOOKUP($A284,'Seg Diario'!$B$12:$HJ$76,85,FALSE)</f>
        <v>1</v>
      </c>
      <c r="J284" s="11">
        <f>VLOOKUP($A284,'Seg Diario'!$B$12:$HJ$76,100,FALSE)</f>
        <v>1</v>
      </c>
      <c r="K284" s="11">
        <f>VLOOKUP($A284,'Seg Diario'!$B$12:$HJ$76,115,FALSE)</f>
        <v>1</v>
      </c>
      <c r="L284" s="11">
        <f>VLOOKUP($A284,'Seg Diario'!$B$12:$HJ$76,130,FALSE)</f>
        <v>1</v>
      </c>
      <c r="M284" s="11">
        <f>VLOOKUP($A284,'Seg Diario'!$B$12:$HJ$76,145,FALSE)</f>
        <v>1</v>
      </c>
      <c r="N284" s="11">
        <f>VLOOKUP($A284,'Seg Diario'!$B$12:$HJ$76,190,FALSE)</f>
        <v>1</v>
      </c>
      <c r="O284" s="11">
        <f>VLOOKUP($A284,'Seg Diario'!$B$12:$HJ$76,175,FALSE)</f>
        <v>1</v>
      </c>
      <c r="P284" s="11">
        <f>VLOOKUP($A284,'Seg Diario'!$B$12:$HJ$76,210,FALSE)</f>
        <v>1</v>
      </c>
      <c r="Q284" s="69"/>
      <c r="R284" s="1729"/>
      <c r="S284" s="1730"/>
      <c r="T284" s="1730"/>
      <c r="U284" s="1731"/>
      <c r="V284" s="1716"/>
      <c r="W284" s="1717"/>
      <c r="X284" s="1717"/>
      <c r="Y284" s="1717"/>
      <c r="Z284" s="1774"/>
      <c r="AA284" s="82"/>
      <c r="AB284" s="1756"/>
      <c r="AC284" s="1747"/>
      <c r="AD284" s="1735"/>
      <c r="AE284" s="1735"/>
      <c r="AF284" s="256"/>
      <c r="AG284" s="258"/>
      <c r="AH284" s="259"/>
      <c r="AI284" s="259"/>
      <c r="AJ284" s="259"/>
      <c r="AK284" s="1737"/>
      <c r="AN284" s="78"/>
      <c r="AO284" s="78"/>
      <c r="AP284" s="78"/>
      <c r="AQ284" s="78"/>
      <c r="AU284" s="2"/>
      <c r="AV284" s="2"/>
      <c r="AW284" s="2"/>
      <c r="AX284" s="2"/>
      <c r="AY284" s="2"/>
      <c r="AZ284" s="2"/>
      <c r="BA284" s="2"/>
      <c r="BB284" s="2"/>
      <c r="BC284" s="2"/>
      <c r="BD284" s="2"/>
      <c r="BE284" s="2"/>
      <c r="BF284" s="2"/>
    </row>
    <row r="285" spans="1:58" s="1" customFormat="1" ht="20.7" hidden="1" customHeight="1" thickBot="1">
      <c r="A285" s="112" t="s">
        <v>216</v>
      </c>
      <c r="B285" s="1900"/>
      <c r="C285" s="1897"/>
      <c r="D285" s="1946"/>
      <c r="E285" s="1815"/>
      <c r="F285" s="1815"/>
      <c r="G285" s="67" t="s">
        <v>61</v>
      </c>
      <c r="H285" s="13">
        <f>VLOOKUP($A282,'Seg Diario'!$B$12:$HJ$76,73,FALSE)</f>
        <v>1</v>
      </c>
      <c r="I285" s="79">
        <f>VLOOKUP($A285,'Seg Diario'!$B$12:$HJ$76,88,FALSE)</f>
        <v>1</v>
      </c>
      <c r="J285" s="79">
        <f>VLOOKUP($A285,'Seg Diario'!$B$12:$HJ$76,103,FALSE)</f>
        <v>1</v>
      </c>
      <c r="K285" s="79">
        <f>VLOOKUP($A285,'Seg Diario'!$B$12:$HJ$76,118,FALSE)</f>
        <v>1</v>
      </c>
      <c r="L285" s="79">
        <f>VLOOKUP($A285,'Seg Diario'!$B$12:$HJ$76,133,FALSE)</f>
        <v>1</v>
      </c>
      <c r="M285" s="79">
        <f>VLOOKUP($A285,'Seg Diario'!$B$12:$HJ$76,148,FALSE)</f>
        <v>1</v>
      </c>
      <c r="N285" s="79">
        <f>VLOOKUP($A285,'Seg Diario'!$B$12:$HJ$76,193,FALSE)</f>
        <v>1</v>
      </c>
      <c r="O285" s="79">
        <f>VLOOKUP($A285,'Seg Diario'!$B$12:$HJ$76,178,FALSE)</f>
        <v>1</v>
      </c>
      <c r="P285" s="79">
        <f>VLOOKUP($A285,'Seg Diario'!$B$12:$HJ$76,213,FALSE)</f>
        <v>1</v>
      </c>
      <c r="Q285" s="70"/>
      <c r="R285" s="1732"/>
      <c r="S285" s="1733"/>
      <c r="T285" s="1733"/>
      <c r="U285" s="1734"/>
      <c r="V285" s="1718"/>
      <c r="W285" s="1719"/>
      <c r="X285" s="1719"/>
      <c r="Y285" s="1719"/>
      <c r="Z285" s="1775"/>
      <c r="AA285" s="82"/>
      <c r="AB285" s="1757"/>
      <c r="AC285" s="1748"/>
      <c r="AD285" s="1735"/>
      <c r="AE285" s="1735"/>
      <c r="AF285" s="256"/>
      <c r="AG285" s="258"/>
      <c r="AH285" s="259"/>
      <c r="AI285" s="259"/>
      <c r="AJ285" s="259"/>
      <c r="AK285" s="1737"/>
      <c r="AN285" s="78"/>
      <c r="AO285" s="78"/>
      <c r="AP285" s="78"/>
      <c r="AQ285" s="78"/>
      <c r="AU285" s="2"/>
      <c r="AV285" s="2"/>
      <c r="AW285" s="2"/>
      <c r="AX285" s="2"/>
      <c r="AY285" s="2"/>
      <c r="AZ285" s="2"/>
      <c r="BA285" s="2"/>
      <c r="BB285" s="2"/>
      <c r="BC285" s="2"/>
      <c r="BD285" s="2"/>
      <c r="BE285" s="2"/>
      <c r="BF285" s="2"/>
    </row>
    <row r="286" spans="1:58" s="1" customFormat="1" ht="20.7" hidden="1" customHeight="1">
      <c r="A286" s="112" t="s">
        <v>218</v>
      </c>
      <c r="B286" s="1892" t="s">
        <v>219</v>
      </c>
      <c r="C286" s="1895" t="s">
        <v>220</v>
      </c>
      <c r="D286" s="1910" t="s">
        <v>56</v>
      </c>
      <c r="E286" s="1813">
        <f>'Seg Diario'!BF73</f>
        <v>1</v>
      </c>
      <c r="F286" s="1813">
        <f>'Seg Diario'!PD73</f>
        <v>0</v>
      </c>
      <c r="G286" s="66" t="s">
        <v>57</v>
      </c>
      <c r="H286" s="370">
        <f>VLOOKUP($A286,'Seg Diario'!$B$12:$HJ$76,64,FALSE)</f>
        <v>1</v>
      </c>
      <c r="I286" s="370">
        <f>VLOOKUP($A286,'Seg Diario'!$B$12:$HJ$76,79,FALSE)</f>
        <v>1</v>
      </c>
      <c r="J286" s="370">
        <f>VLOOKUP($A286,'Seg Diario'!$B$12:$HJ$76,94,FALSE)</f>
        <v>1</v>
      </c>
      <c r="K286" s="370">
        <f>VLOOKUP($A286,'Seg Diario'!$B$12:$HJ$76,109,FALSE)</f>
        <v>1</v>
      </c>
      <c r="L286" s="370">
        <f>VLOOKUP($A286,'Seg Diario'!$B$12:$HJ$76,124,FALSE)</f>
        <v>1</v>
      </c>
      <c r="M286" s="370">
        <f>VLOOKUP($A286,'Seg Diario'!$B$12:$HJ$76,139,FALSE)</f>
        <v>1</v>
      </c>
      <c r="N286" s="370">
        <f>VLOOKUP($A286,'Seg Diario'!$B$12:$HJ$76,184,FALSE)</f>
        <v>1</v>
      </c>
      <c r="O286" s="370">
        <f>VLOOKUP($A286,'Seg Diario'!$B$12:$HJ$76,169,FALSE)</f>
        <v>1</v>
      </c>
      <c r="P286" s="370">
        <f>VLOOKUP($A286,'Seg Diario'!$B$12:$HJ$76,204,FALSE)</f>
        <v>1</v>
      </c>
      <c r="Q286" s="68"/>
      <c r="R286" s="1776"/>
      <c r="S286" s="1913"/>
      <c r="T286" s="1913"/>
      <c r="U286" s="1914"/>
      <c r="V286" s="1713"/>
      <c r="W286" s="1714"/>
      <c r="X286" s="1714"/>
      <c r="Y286" s="1715"/>
      <c r="Z286" s="1773"/>
      <c r="AA286" s="1767"/>
      <c r="AB286" s="1738"/>
      <c r="AC286" s="1752"/>
      <c r="AN286" s="260"/>
      <c r="AO286" s="260"/>
      <c r="AP286" s="260"/>
      <c r="AQ286" s="260"/>
      <c r="AU286" s="2"/>
      <c r="AV286" s="2"/>
      <c r="AW286" s="2"/>
      <c r="AX286" s="2"/>
      <c r="AY286" s="2"/>
      <c r="AZ286" s="2"/>
      <c r="BA286" s="2"/>
      <c r="BB286" s="2"/>
      <c r="BC286" s="2"/>
      <c r="BD286" s="2"/>
      <c r="BE286" s="2"/>
      <c r="BF286" s="2"/>
    </row>
    <row r="287" spans="1:58" s="1" customFormat="1" ht="19.95" hidden="1" customHeight="1">
      <c r="A287" s="112" t="s">
        <v>218</v>
      </c>
      <c r="B287" s="1893"/>
      <c r="C287" s="1896"/>
      <c r="D287" s="1911"/>
      <c r="E287" s="1814"/>
      <c r="F287" s="1814"/>
      <c r="G287" s="85" t="s">
        <v>59</v>
      </c>
      <c r="H287" s="10">
        <f>VLOOKUP($A286,'Seg Diario'!$B$12:$HJ$76,67,FALSE)</f>
        <v>1</v>
      </c>
      <c r="I287" s="11">
        <f>VLOOKUP($A287,'Seg Diario'!$B$12:$HJ$76,82,FALSE)</f>
        <v>1</v>
      </c>
      <c r="J287" s="11">
        <f>VLOOKUP($A287,'Seg Diario'!$B$12:$HJ$76,97,FALSE)</f>
        <v>1</v>
      </c>
      <c r="K287" s="11">
        <f>VLOOKUP($A287,'Seg Diario'!$B$12:$HJ$76,112,FALSE)</f>
        <v>1</v>
      </c>
      <c r="L287" s="11">
        <f>VLOOKUP($A287,'Seg Diario'!$B$12:$HJ$76,127,FALSE)</f>
        <v>1</v>
      </c>
      <c r="M287" s="11">
        <f>VLOOKUP($A287,'Seg Diario'!$B$12:$HJ$76,142,FALSE)</f>
        <v>1</v>
      </c>
      <c r="N287" s="11">
        <f>VLOOKUP($A287,'Seg Diario'!$B$12:$HJ$76,187,FALSE)</f>
        <v>1</v>
      </c>
      <c r="O287" s="11">
        <f>VLOOKUP($A287,'Seg Diario'!$B$12:$HJ$76,172,FALSE)</f>
        <v>1</v>
      </c>
      <c r="P287" s="11">
        <f>VLOOKUP($A287,'Seg Diario'!$B$12:$HJ$76,207,FALSE)</f>
        <v>1</v>
      </c>
      <c r="Q287" s="69"/>
      <c r="R287" s="1915"/>
      <c r="S287" s="1660"/>
      <c r="T287" s="1660"/>
      <c r="U287" s="1916"/>
      <c r="V287" s="1716"/>
      <c r="W287" s="1717"/>
      <c r="X287" s="1717"/>
      <c r="Y287" s="1717"/>
      <c r="Z287" s="1774"/>
      <c r="AA287" s="1768"/>
      <c r="AB287" s="1739"/>
      <c r="AC287" s="1753"/>
      <c r="AN287" s="78"/>
      <c r="AO287" s="78"/>
      <c r="AP287" s="78"/>
      <c r="AQ287" s="78"/>
      <c r="AU287" s="2"/>
      <c r="AV287" s="2"/>
      <c r="AW287" s="2"/>
      <c r="AX287" s="2"/>
      <c r="AY287" s="2"/>
      <c r="AZ287" s="2"/>
      <c r="BA287" s="2"/>
      <c r="BB287" s="2"/>
      <c r="BC287" s="2"/>
      <c r="BD287" s="2"/>
      <c r="BE287" s="2"/>
      <c r="BF287" s="2"/>
    </row>
    <row r="288" spans="1:58" s="1" customFormat="1" ht="20.7" hidden="1" customHeight="1">
      <c r="A288" s="112" t="s">
        <v>218</v>
      </c>
      <c r="B288" s="1893"/>
      <c r="C288" s="1896"/>
      <c r="D288" s="1911"/>
      <c r="E288" s="1814"/>
      <c r="F288" s="1814"/>
      <c r="G288" s="85" t="s">
        <v>60</v>
      </c>
      <c r="H288" s="10">
        <f>VLOOKUP($A286,'Seg Diario'!$B$12:$HJ$76,70,FALSE)</f>
        <v>1</v>
      </c>
      <c r="I288" s="11">
        <f>VLOOKUP($A288,'Seg Diario'!$B$12:$HJ$76,85,FALSE)</f>
        <v>1</v>
      </c>
      <c r="J288" s="11">
        <f>VLOOKUP($A288,'Seg Diario'!$B$12:$HJ$76,100,FALSE)</f>
        <v>1</v>
      </c>
      <c r="K288" s="11">
        <f>VLOOKUP($A288,'Seg Diario'!$B$12:$HJ$76,115,FALSE)</f>
        <v>1</v>
      </c>
      <c r="L288" s="11">
        <f>VLOOKUP($A288,'Seg Diario'!$B$12:$HJ$76,130,FALSE)</f>
        <v>1</v>
      </c>
      <c r="M288" s="11">
        <f>VLOOKUP($A288,'Seg Diario'!$B$12:$HJ$76,145,FALSE)</f>
        <v>1</v>
      </c>
      <c r="N288" s="11">
        <f>VLOOKUP($A288,'Seg Diario'!$B$12:$HJ$76,190,FALSE)</f>
        <v>1</v>
      </c>
      <c r="O288" s="11">
        <f>VLOOKUP($A288,'Seg Diario'!$B$12:$HJ$76,175,FALSE)</f>
        <v>1</v>
      </c>
      <c r="P288" s="11">
        <f>VLOOKUP($A288,'Seg Diario'!$B$12:$HJ$76,210,FALSE)</f>
        <v>1</v>
      </c>
      <c r="Q288" s="69"/>
      <c r="R288" s="1915"/>
      <c r="S288" s="1660"/>
      <c r="T288" s="1660"/>
      <c r="U288" s="1916"/>
      <c r="V288" s="1716"/>
      <c r="W288" s="1717"/>
      <c r="X288" s="1717"/>
      <c r="Y288" s="1717"/>
      <c r="Z288" s="1774"/>
      <c r="AA288" s="1768"/>
      <c r="AB288" s="1739"/>
      <c r="AC288" s="1753"/>
      <c r="AN288" s="78"/>
      <c r="AO288" s="78"/>
      <c r="AP288" s="78"/>
      <c r="AQ288" s="78"/>
      <c r="AU288" s="2"/>
      <c r="AV288" s="2"/>
      <c r="AW288" s="2"/>
      <c r="AX288" s="2"/>
      <c r="AY288" s="2"/>
      <c r="AZ288" s="2"/>
      <c r="BA288" s="2"/>
      <c r="BB288" s="2"/>
      <c r="BC288" s="2"/>
      <c r="BD288" s="2"/>
      <c r="BE288" s="2"/>
      <c r="BF288" s="2"/>
    </row>
    <row r="289" spans="1:58" s="1" customFormat="1" ht="20.7" hidden="1" customHeight="1" thickBot="1">
      <c r="A289" s="112" t="s">
        <v>218</v>
      </c>
      <c r="B289" s="1894"/>
      <c r="C289" s="1897"/>
      <c r="D289" s="1912"/>
      <c r="E289" s="1815"/>
      <c r="F289" s="1815"/>
      <c r="G289" s="67" t="s">
        <v>61</v>
      </c>
      <c r="H289" s="13">
        <f>VLOOKUP($A286,'Seg Diario'!$B$12:$HJ$76,73,FALSE)</f>
        <v>1</v>
      </c>
      <c r="I289" s="79">
        <f>VLOOKUP($A289,'Seg Diario'!$B$12:$HJ$76,88,FALSE)</f>
        <v>1</v>
      </c>
      <c r="J289" s="79">
        <f>VLOOKUP($A289,'Seg Diario'!$B$12:$HJ$76,103,FALSE)</f>
        <v>1</v>
      </c>
      <c r="K289" s="79">
        <f>VLOOKUP($A289,'Seg Diario'!$B$12:$HJ$76,118,FALSE)</f>
        <v>1</v>
      </c>
      <c r="L289" s="79">
        <f>VLOOKUP($A289,'Seg Diario'!$B$12:$HJ$76,133,FALSE)</f>
        <v>1</v>
      </c>
      <c r="M289" s="79">
        <f>VLOOKUP($A289,'Seg Diario'!$B$12:$HJ$76,148,FALSE)</f>
        <v>1</v>
      </c>
      <c r="N289" s="79">
        <f>VLOOKUP($A289,'Seg Diario'!$B$12:$HJ$76,193,FALSE)</f>
        <v>1</v>
      </c>
      <c r="O289" s="79">
        <f>VLOOKUP($A289,'Seg Diario'!$B$12:$HJ$76,178,FALSE)</f>
        <v>1</v>
      </c>
      <c r="P289" s="79">
        <f>VLOOKUP($A289,'Seg Diario'!$B$12:$HJ$76,213,FALSE)</f>
        <v>1</v>
      </c>
      <c r="Q289" s="70"/>
      <c r="R289" s="1917"/>
      <c r="S289" s="1918"/>
      <c r="T289" s="1918"/>
      <c r="U289" s="1919"/>
      <c r="V289" s="1718"/>
      <c r="W289" s="1719"/>
      <c r="X289" s="1719"/>
      <c r="Y289" s="1719"/>
      <c r="Z289" s="1775"/>
      <c r="AA289" s="1769"/>
      <c r="AB289" s="1740"/>
      <c r="AC289" s="1754"/>
      <c r="AN289" s="78"/>
      <c r="AO289" s="78"/>
      <c r="AP289" s="78"/>
      <c r="AQ289" s="78"/>
      <c r="AU289" s="2"/>
      <c r="AV289" s="2"/>
      <c r="AW289" s="2"/>
      <c r="AX289" s="2"/>
      <c r="AY289" s="2"/>
      <c r="AZ289" s="2"/>
      <c r="BA289" s="2"/>
      <c r="BB289" s="2"/>
      <c r="BC289" s="2"/>
      <c r="BD289" s="2"/>
      <c r="BE289" s="2"/>
      <c r="BF289" s="2"/>
    </row>
    <row r="290" spans="1:58" s="1" customFormat="1" ht="20.7" hidden="1" customHeight="1">
      <c r="A290" s="112" t="s">
        <v>221</v>
      </c>
      <c r="B290" s="1898" t="s">
        <v>222</v>
      </c>
      <c r="C290" s="1895" t="s">
        <v>220</v>
      </c>
      <c r="D290" s="1910" t="s">
        <v>56</v>
      </c>
      <c r="E290" s="1813">
        <f>'Seg Diario'!BF74</f>
        <v>1</v>
      </c>
      <c r="F290" s="1813">
        <f>'Seg Diario'!PD74</f>
        <v>0</v>
      </c>
      <c r="G290" s="66" t="s">
        <v>57</v>
      </c>
      <c r="H290" s="370">
        <f>VLOOKUP($A290,'Seg Diario'!$B$12:$HJ$76,64,FALSE)</f>
        <v>1</v>
      </c>
      <c r="I290" s="370">
        <f>VLOOKUP($A290,'Seg Diario'!$B$12:$HJ$76,79,FALSE)</f>
        <v>1</v>
      </c>
      <c r="J290" s="370">
        <f>VLOOKUP($A290,'Seg Diario'!$B$12:$HJ$76,94,FALSE)</f>
        <v>1</v>
      </c>
      <c r="K290" s="370">
        <f>VLOOKUP($A290,'Seg Diario'!$B$12:$HJ$76,109,FALSE)</f>
        <v>1</v>
      </c>
      <c r="L290" s="370">
        <f>VLOOKUP($A290,'Seg Diario'!$B$12:$HJ$76,124,FALSE)</f>
        <v>1</v>
      </c>
      <c r="M290" s="370">
        <f>VLOOKUP($A290,'Seg Diario'!$B$12:$HJ$76,139,FALSE)</f>
        <v>1</v>
      </c>
      <c r="N290" s="370">
        <f>VLOOKUP($A290,'Seg Diario'!$B$12:$HJ$76,184,FALSE)</f>
        <v>1</v>
      </c>
      <c r="O290" s="370">
        <f>VLOOKUP($A290,'Seg Diario'!$B$12:$HJ$76,169,FALSE)</f>
        <v>1</v>
      </c>
      <c r="P290" s="370">
        <f>VLOOKUP($A290,'Seg Diario'!$B$12:$HJ$76,204,FALSE)</f>
        <v>1</v>
      </c>
      <c r="Q290" s="68"/>
      <c r="R290" s="1776"/>
      <c r="S290" s="1913"/>
      <c r="T290" s="1913"/>
      <c r="U290" s="1914"/>
      <c r="V290" s="1776"/>
      <c r="W290" s="1777"/>
      <c r="X290" s="1777"/>
      <c r="Y290" s="1777"/>
      <c r="Z290" s="1778"/>
      <c r="AA290" s="1767"/>
      <c r="AB290" s="1755"/>
      <c r="AC290" s="1752" t="s">
        <v>58</v>
      </c>
      <c r="AN290" s="260"/>
      <c r="AO290" s="260"/>
      <c r="AP290" s="260"/>
      <c r="AQ290" s="260"/>
      <c r="AU290" s="2"/>
      <c r="AV290" s="2"/>
      <c r="AW290" s="2"/>
      <c r="AX290" s="2"/>
      <c r="AY290" s="2"/>
      <c r="AZ290" s="2"/>
      <c r="BA290" s="2"/>
      <c r="BB290" s="2"/>
      <c r="BC290" s="2"/>
      <c r="BD290" s="2"/>
      <c r="BE290" s="2"/>
      <c r="BF290" s="2"/>
    </row>
    <row r="291" spans="1:58" s="1" customFormat="1" ht="20.7" hidden="1" customHeight="1">
      <c r="A291" s="112" t="s">
        <v>221</v>
      </c>
      <c r="B291" s="1899"/>
      <c r="C291" s="1896"/>
      <c r="D291" s="1911"/>
      <c r="E291" s="1814"/>
      <c r="F291" s="1814"/>
      <c r="G291" s="85" t="s">
        <v>59</v>
      </c>
      <c r="H291" s="10">
        <f>VLOOKUP($A290,'Seg Diario'!$B$12:$HJ$76,67,FALSE)</f>
        <v>1</v>
      </c>
      <c r="I291" s="11">
        <f>VLOOKUP($A291,'Seg Diario'!$B$12:$HJ$76,82,FALSE)</f>
        <v>1</v>
      </c>
      <c r="J291" s="11">
        <f>VLOOKUP($A291,'Seg Diario'!$B$12:$HJ$76,97,FALSE)</f>
        <v>1</v>
      </c>
      <c r="K291" s="11">
        <f>VLOOKUP($A291,'Seg Diario'!$B$12:$HJ$76,112,FALSE)</f>
        <v>1</v>
      </c>
      <c r="L291" s="11">
        <f>VLOOKUP($A291,'Seg Diario'!$B$12:$HJ$76,127,FALSE)</f>
        <v>1</v>
      </c>
      <c r="M291" s="11">
        <f>VLOOKUP($A291,'Seg Diario'!$B$12:$HJ$76,142,FALSE)</f>
        <v>1</v>
      </c>
      <c r="N291" s="11">
        <f>VLOOKUP($A291,'Seg Diario'!$B$12:$HJ$76,187,FALSE)</f>
        <v>1</v>
      </c>
      <c r="O291" s="11">
        <f>VLOOKUP($A291,'Seg Diario'!$B$12:$HJ$76,172,FALSE)</f>
        <v>1</v>
      </c>
      <c r="P291" s="11">
        <f>VLOOKUP($A291,'Seg Diario'!$B$12:$HJ$76,207,FALSE)</f>
        <v>1</v>
      </c>
      <c r="Q291" s="69"/>
      <c r="R291" s="1915"/>
      <c r="S291" s="1660"/>
      <c r="T291" s="1660"/>
      <c r="U291" s="1916"/>
      <c r="V291" s="1779"/>
      <c r="W291" s="1780"/>
      <c r="X291" s="1780"/>
      <c r="Y291" s="1780"/>
      <c r="Z291" s="1781"/>
      <c r="AA291" s="1768"/>
      <c r="AB291" s="1756"/>
      <c r="AC291" s="1753"/>
      <c r="AN291" s="78"/>
      <c r="AO291" s="78"/>
      <c r="AP291" s="78"/>
      <c r="AQ291" s="78"/>
      <c r="AU291" s="2"/>
      <c r="AV291" s="2"/>
      <c r="AW291" s="2"/>
      <c r="AX291" s="2"/>
      <c r="AY291" s="2"/>
      <c r="AZ291" s="2"/>
      <c r="BA291" s="2"/>
      <c r="BB291" s="2"/>
      <c r="BC291" s="2"/>
      <c r="BD291" s="2"/>
      <c r="BE291" s="2"/>
      <c r="BF291" s="2"/>
    </row>
    <row r="292" spans="1:58" s="1" customFormat="1" ht="20.7" hidden="1" customHeight="1">
      <c r="A292" s="112" t="s">
        <v>221</v>
      </c>
      <c r="B292" s="1899"/>
      <c r="C292" s="1896"/>
      <c r="D292" s="1911"/>
      <c r="E292" s="1814"/>
      <c r="F292" s="1814"/>
      <c r="G292" s="85" t="s">
        <v>60</v>
      </c>
      <c r="H292" s="10">
        <f>VLOOKUP($A290,'Seg Diario'!$B$12:$HJ$76,70,FALSE)</f>
        <v>1</v>
      </c>
      <c r="I292" s="11">
        <f>VLOOKUP($A292,'Seg Diario'!$B$12:$HJ$76,85,FALSE)</f>
        <v>1</v>
      </c>
      <c r="J292" s="11">
        <f>VLOOKUP($A292,'Seg Diario'!$B$12:$HJ$76,100,FALSE)</f>
        <v>1</v>
      </c>
      <c r="K292" s="11">
        <f>VLOOKUP($A292,'Seg Diario'!$B$12:$HJ$76,115,FALSE)</f>
        <v>1</v>
      </c>
      <c r="L292" s="11">
        <f>VLOOKUP($A292,'Seg Diario'!$B$12:$HJ$76,130,FALSE)</f>
        <v>1</v>
      </c>
      <c r="M292" s="11">
        <f>VLOOKUP($A292,'Seg Diario'!$B$12:$HJ$76,145,FALSE)</f>
        <v>1</v>
      </c>
      <c r="N292" s="11">
        <f>VLOOKUP($A292,'Seg Diario'!$B$12:$HJ$76,190,FALSE)</f>
        <v>1</v>
      </c>
      <c r="O292" s="11">
        <f>VLOOKUP($A292,'Seg Diario'!$B$12:$HJ$76,175,FALSE)</f>
        <v>1</v>
      </c>
      <c r="P292" s="11">
        <f>VLOOKUP($A292,'Seg Diario'!$B$12:$HJ$76,210,FALSE)</f>
        <v>1</v>
      </c>
      <c r="Q292" s="69"/>
      <c r="R292" s="1915"/>
      <c r="S292" s="1660"/>
      <c r="T292" s="1660"/>
      <c r="U292" s="1916"/>
      <c r="V292" s="1779"/>
      <c r="W292" s="1780"/>
      <c r="X292" s="1780"/>
      <c r="Y292" s="1780"/>
      <c r="Z292" s="1781"/>
      <c r="AA292" s="1768"/>
      <c r="AB292" s="1756"/>
      <c r="AC292" s="1753"/>
      <c r="AN292" s="78"/>
      <c r="AO292" s="78"/>
      <c r="AP292" s="78"/>
      <c r="AQ292" s="78"/>
      <c r="AU292" s="2"/>
      <c r="AV292" s="2"/>
      <c r="AW292" s="2"/>
      <c r="AX292" s="2"/>
      <c r="AY292" s="2"/>
      <c r="AZ292" s="2"/>
      <c r="BA292" s="2"/>
      <c r="BB292" s="2"/>
      <c r="BC292" s="2"/>
      <c r="BD292" s="2"/>
      <c r="BE292" s="2"/>
      <c r="BF292" s="2"/>
    </row>
    <row r="293" spans="1:58" s="1" customFormat="1" ht="20.7" hidden="1" customHeight="1" thickBot="1">
      <c r="A293" s="112" t="s">
        <v>221</v>
      </c>
      <c r="B293" s="1900"/>
      <c r="C293" s="1897"/>
      <c r="D293" s="1912"/>
      <c r="E293" s="1815"/>
      <c r="F293" s="1815"/>
      <c r="G293" s="67" t="s">
        <v>61</v>
      </c>
      <c r="H293" s="13">
        <f>VLOOKUP($A290,'Seg Diario'!$B$12:$HJ$76,73,FALSE)</f>
        <v>1</v>
      </c>
      <c r="I293" s="79">
        <f>VLOOKUP($A293,'Seg Diario'!$B$12:$HJ$76,88,FALSE)</f>
        <v>1</v>
      </c>
      <c r="J293" s="79">
        <f>VLOOKUP($A293,'Seg Diario'!$B$12:$HJ$76,103,FALSE)</f>
        <v>1</v>
      </c>
      <c r="K293" s="79">
        <f>VLOOKUP($A293,'Seg Diario'!$B$12:$HJ$76,118,FALSE)</f>
        <v>1</v>
      </c>
      <c r="L293" s="79">
        <f>VLOOKUP($A293,'Seg Diario'!$B$12:$HJ$76,133,FALSE)</f>
        <v>1</v>
      </c>
      <c r="M293" s="79">
        <f>VLOOKUP($A293,'Seg Diario'!$B$12:$HJ$76,148,FALSE)</f>
        <v>1</v>
      </c>
      <c r="N293" s="79">
        <f>VLOOKUP($A293,'Seg Diario'!$B$12:$HJ$76,193,FALSE)</f>
        <v>1</v>
      </c>
      <c r="O293" s="79">
        <f>VLOOKUP($A293,'Seg Diario'!$B$12:$HJ$76,178,FALSE)</f>
        <v>1</v>
      </c>
      <c r="P293" s="79">
        <f>VLOOKUP($A293,'Seg Diario'!$B$12:$HJ$76,213,FALSE)</f>
        <v>1</v>
      </c>
      <c r="Q293" s="70"/>
      <c r="R293" s="1917"/>
      <c r="S293" s="1918"/>
      <c r="T293" s="1918"/>
      <c r="U293" s="1919"/>
      <c r="V293" s="1782"/>
      <c r="W293" s="1783"/>
      <c r="X293" s="1783"/>
      <c r="Y293" s="1783"/>
      <c r="Z293" s="1784"/>
      <c r="AA293" s="1769"/>
      <c r="AB293" s="1757"/>
      <c r="AC293" s="1754"/>
      <c r="AN293" s="78"/>
      <c r="AO293" s="78"/>
      <c r="AP293" s="78"/>
      <c r="AQ293" s="78"/>
      <c r="AU293" s="2"/>
      <c r="AV293" s="2"/>
      <c r="AW293" s="2"/>
      <c r="AX293" s="2"/>
      <c r="AY293" s="2"/>
      <c r="AZ293" s="2"/>
      <c r="BA293" s="2"/>
      <c r="BB293" s="2"/>
      <c r="BC293" s="2"/>
      <c r="BD293" s="2"/>
      <c r="BE293" s="2"/>
      <c r="BF293" s="2"/>
    </row>
    <row r="294" spans="1:58" s="1" customFormat="1" ht="20.7" hidden="1" customHeight="1">
      <c r="A294" s="112" t="s">
        <v>223</v>
      </c>
      <c r="B294" s="1898" t="s">
        <v>224</v>
      </c>
      <c r="C294" s="1895" t="s">
        <v>61</v>
      </c>
      <c r="D294" s="1910" t="s">
        <v>56</v>
      </c>
      <c r="E294" s="1813">
        <f>'Seg Diario'!BF75</f>
        <v>1</v>
      </c>
      <c r="F294" s="1813">
        <f>'Seg Diario'!PD75</f>
        <v>1</v>
      </c>
      <c r="G294" s="66" t="s">
        <v>57</v>
      </c>
      <c r="H294" s="370">
        <f>VLOOKUP($A294,'Seg Diario'!$B$12:$HJ$76,64,FALSE)</f>
        <v>1</v>
      </c>
      <c r="I294" s="370">
        <f>VLOOKUP($A294,'Seg Diario'!$B$12:$HJ$76,79,FALSE)</f>
        <v>1</v>
      </c>
      <c r="J294" s="370">
        <f>VLOOKUP($A294,'Seg Diario'!$B$12:$HJ$76,94,FALSE)</f>
        <v>1</v>
      </c>
      <c r="K294" s="370">
        <f>VLOOKUP($A294,'Seg Diario'!$B$12:$HJ$76,109,FALSE)</f>
        <v>1</v>
      </c>
      <c r="L294" s="370">
        <f>VLOOKUP($A294,'Seg Diario'!$B$12:$HJ$76,124,FALSE)</f>
        <v>1</v>
      </c>
      <c r="M294" s="370">
        <f>VLOOKUP($A294,'Seg Diario'!$B$12:$HJ$76,139,FALSE)</f>
        <v>1</v>
      </c>
      <c r="N294" s="370">
        <f>VLOOKUP($A294,'Seg Diario'!$B$12:$HJ$76,184,FALSE)</f>
        <v>1</v>
      </c>
      <c r="O294" s="370">
        <f>VLOOKUP($A294,'Seg Diario'!$B$12:$HJ$76,169,FALSE)</f>
        <v>1</v>
      </c>
      <c r="P294" s="370">
        <f>VLOOKUP($A294,'Seg Diario'!$B$12:$HJ$76,204,FALSE)</f>
        <v>1</v>
      </c>
      <c r="Q294" s="68"/>
      <c r="R294" s="1713"/>
      <c r="S294" s="1714"/>
      <c r="T294" s="1714"/>
      <c r="U294" s="1785"/>
      <c r="V294" s="1776"/>
      <c r="W294" s="1777"/>
      <c r="X294" s="1777"/>
      <c r="Y294" s="1777"/>
      <c r="Z294" s="1778"/>
      <c r="AA294" s="1767"/>
      <c r="AB294" s="1755"/>
      <c r="AC294" s="1746"/>
      <c r="AN294" s="260"/>
      <c r="AO294" s="260"/>
      <c r="AP294" s="260"/>
      <c r="AQ294" s="260"/>
      <c r="AU294" s="2"/>
      <c r="AV294" s="2"/>
      <c r="AW294" s="2"/>
      <c r="AX294" s="2"/>
      <c r="AY294" s="2"/>
      <c r="AZ294" s="2"/>
      <c r="BA294" s="2"/>
      <c r="BB294" s="2"/>
      <c r="BC294" s="2"/>
      <c r="BD294" s="2"/>
      <c r="BE294" s="2"/>
      <c r="BF294" s="2"/>
    </row>
    <row r="295" spans="1:58" s="1" customFormat="1" ht="20.7" hidden="1" customHeight="1">
      <c r="A295" s="112" t="s">
        <v>223</v>
      </c>
      <c r="B295" s="1899"/>
      <c r="C295" s="1896"/>
      <c r="D295" s="1911"/>
      <c r="E295" s="1814"/>
      <c r="F295" s="1814"/>
      <c r="G295" s="85" t="s">
        <v>59</v>
      </c>
      <c r="H295" s="10">
        <f>VLOOKUP($A294,'Seg Diario'!$B$12:$HJ$76,67,FALSE)</f>
        <v>1</v>
      </c>
      <c r="I295" s="11">
        <f>VLOOKUP($A295,'Seg Diario'!$B$12:$HJ$76,82,FALSE)</f>
        <v>1</v>
      </c>
      <c r="J295" s="11">
        <f>VLOOKUP($A295,'Seg Diario'!$B$12:$HJ$76,97,FALSE)</f>
        <v>1</v>
      </c>
      <c r="K295" s="11">
        <f>VLOOKUP($A295,'Seg Diario'!$B$12:$HJ$76,112,FALSE)</f>
        <v>1</v>
      </c>
      <c r="L295" s="11">
        <f>VLOOKUP($A295,'Seg Diario'!$B$12:$HJ$76,127,FALSE)</f>
        <v>1</v>
      </c>
      <c r="M295" s="11">
        <f>VLOOKUP($A295,'Seg Diario'!$B$12:$HJ$76,142,FALSE)</f>
        <v>1</v>
      </c>
      <c r="N295" s="11">
        <f>VLOOKUP($A295,'Seg Diario'!$B$12:$HJ$76,187,FALSE)</f>
        <v>1</v>
      </c>
      <c r="O295" s="11">
        <f>VLOOKUP($A295,'Seg Diario'!$B$12:$HJ$76,172,FALSE)</f>
        <v>1</v>
      </c>
      <c r="P295" s="11">
        <f>VLOOKUP($A295,'Seg Diario'!$B$12:$HJ$76,207,FALSE)</f>
        <v>1</v>
      </c>
      <c r="Q295" s="69"/>
      <c r="R295" s="1786"/>
      <c r="S295" s="1787"/>
      <c r="T295" s="1787"/>
      <c r="U295" s="1788"/>
      <c r="V295" s="1779"/>
      <c r="W295" s="1780"/>
      <c r="X295" s="1780"/>
      <c r="Y295" s="1780"/>
      <c r="Z295" s="1781"/>
      <c r="AA295" s="1768"/>
      <c r="AB295" s="1756"/>
      <c r="AC295" s="1747"/>
      <c r="AN295" s="78"/>
      <c r="AO295" s="78"/>
      <c r="AP295" s="78"/>
      <c r="AQ295" s="78"/>
      <c r="AU295" s="2"/>
      <c r="AV295" s="2"/>
      <c r="AW295" s="2"/>
      <c r="AX295" s="2"/>
      <c r="AY295" s="2"/>
      <c r="AZ295" s="2"/>
      <c r="BA295" s="2"/>
      <c r="BB295" s="2"/>
      <c r="BC295" s="2"/>
      <c r="BD295" s="2"/>
      <c r="BE295" s="2"/>
      <c r="BF295" s="2"/>
    </row>
    <row r="296" spans="1:58" s="1" customFormat="1" ht="20.7" hidden="1" customHeight="1">
      <c r="A296" s="112" t="s">
        <v>223</v>
      </c>
      <c r="B296" s="1899"/>
      <c r="C296" s="1896"/>
      <c r="D296" s="1911"/>
      <c r="E296" s="1814"/>
      <c r="F296" s="1814"/>
      <c r="G296" s="85" t="s">
        <v>60</v>
      </c>
      <c r="H296" s="10">
        <f>VLOOKUP($A294,'Seg Diario'!$B$12:$HJ$76,70,FALSE)</f>
        <v>1</v>
      </c>
      <c r="I296" s="11">
        <f>VLOOKUP($A296,'Seg Diario'!$B$12:$HJ$76,85,FALSE)</f>
        <v>1</v>
      </c>
      <c r="J296" s="11">
        <f>VLOOKUP($A296,'Seg Diario'!$B$12:$HJ$76,100,FALSE)</f>
        <v>1</v>
      </c>
      <c r="K296" s="11">
        <f>VLOOKUP($A296,'Seg Diario'!$B$12:$HJ$76,115,FALSE)</f>
        <v>1</v>
      </c>
      <c r="L296" s="11">
        <f>VLOOKUP($A296,'Seg Diario'!$B$12:$HJ$76,130,FALSE)</f>
        <v>1</v>
      </c>
      <c r="M296" s="11">
        <f>VLOOKUP($A296,'Seg Diario'!$B$12:$HJ$76,145,FALSE)</f>
        <v>1</v>
      </c>
      <c r="N296" s="11">
        <f>VLOOKUP($A296,'Seg Diario'!$B$12:$HJ$76,190,FALSE)</f>
        <v>1</v>
      </c>
      <c r="O296" s="11">
        <f>VLOOKUP($A296,'Seg Diario'!$B$12:$HJ$76,175,FALSE)</f>
        <v>1</v>
      </c>
      <c r="P296" s="11">
        <f>VLOOKUP($A296,'Seg Diario'!$B$12:$HJ$76,210,FALSE)</f>
        <v>1</v>
      </c>
      <c r="Q296" s="69"/>
      <c r="R296" s="1786"/>
      <c r="S296" s="1787"/>
      <c r="T296" s="1787"/>
      <c r="U296" s="1788"/>
      <c r="V296" s="1779"/>
      <c r="W296" s="1780"/>
      <c r="X296" s="1780"/>
      <c r="Y296" s="1780"/>
      <c r="Z296" s="1781"/>
      <c r="AA296" s="1768"/>
      <c r="AB296" s="1756"/>
      <c r="AC296" s="1747"/>
      <c r="AN296" s="78"/>
      <c r="AO296" s="78"/>
      <c r="AP296" s="78"/>
      <c r="AQ296" s="78"/>
      <c r="AU296" s="2"/>
      <c r="AV296" s="2"/>
      <c r="AW296" s="2"/>
      <c r="AX296" s="2"/>
      <c r="AY296" s="2"/>
      <c r="AZ296" s="2"/>
      <c r="BA296" s="2"/>
      <c r="BB296" s="2"/>
      <c r="BC296" s="2"/>
      <c r="BD296" s="2"/>
      <c r="BE296" s="2"/>
      <c r="BF296" s="2"/>
    </row>
    <row r="297" spans="1:58" s="1" customFormat="1" ht="20.7" hidden="1" customHeight="1" thickBot="1">
      <c r="A297" s="112" t="s">
        <v>223</v>
      </c>
      <c r="B297" s="1900"/>
      <c r="C297" s="1897"/>
      <c r="D297" s="1912"/>
      <c r="E297" s="1815"/>
      <c r="F297" s="1815"/>
      <c r="G297" s="67" t="s">
        <v>61</v>
      </c>
      <c r="H297" s="13">
        <f>VLOOKUP($A294,'Seg Diario'!$B$12:$HJ$76,73,FALSE)</f>
        <v>1</v>
      </c>
      <c r="I297" s="79">
        <f>VLOOKUP($A297,'Seg Diario'!$B$12:$HJ$76,88,FALSE)</f>
        <v>1</v>
      </c>
      <c r="J297" s="79">
        <f>VLOOKUP($A297,'Seg Diario'!$B$12:$HJ$76,103,FALSE)</f>
        <v>1</v>
      </c>
      <c r="K297" s="79">
        <f>VLOOKUP($A297,'Seg Diario'!$B$12:$HJ$76,118,FALSE)</f>
        <v>1</v>
      </c>
      <c r="L297" s="79">
        <f>VLOOKUP($A297,'Seg Diario'!$B$12:$HJ$76,133,FALSE)</f>
        <v>1</v>
      </c>
      <c r="M297" s="79">
        <f>VLOOKUP($A297,'Seg Diario'!$B$12:$HJ$76,148,FALSE)</f>
        <v>1</v>
      </c>
      <c r="N297" s="79">
        <f>VLOOKUP($A297,'Seg Diario'!$B$12:$HJ$76,193,FALSE)</f>
        <v>1</v>
      </c>
      <c r="O297" s="79">
        <f>VLOOKUP($A297,'Seg Diario'!$B$12:$HJ$76,178,FALSE)</f>
        <v>1</v>
      </c>
      <c r="P297" s="79">
        <f>VLOOKUP($A297,'Seg Diario'!$B$12:$HJ$76,213,FALSE)</f>
        <v>1</v>
      </c>
      <c r="Q297" s="70"/>
      <c r="R297" s="1789"/>
      <c r="S297" s="1790"/>
      <c r="T297" s="1790"/>
      <c r="U297" s="1791"/>
      <c r="V297" s="1782"/>
      <c r="W297" s="1783"/>
      <c r="X297" s="1783"/>
      <c r="Y297" s="1783"/>
      <c r="Z297" s="1784"/>
      <c r="AA297" s="1769"/>
      <c r="AB297" s="1757"/>
      <c r="AC297" s="1748"/>
      <c r="AN297" s="78"/>
      <c r="AO297" s="78"/>
      <c r="AP297" s="78"/>
      <c r="AQ297" s="78"/>
      <c r="AU297" s="2"/>
      <c r="AV297" s="2"/>
      <c r="AW297" s="2"/>
      <c r="AX297" s="2"/>
      <c r="AY297" s="2"/>
      <c r="AZ297" s="2"/>
      <c r="BA297" s="2"/>
      <c r="BB297" s="2"/>
      <c r="BC297" s="2"/>
      <c r="BD297" s="2"/>
      <c r="BE297" s="2"/>
      <c r="BF297" s="2"/>
    </row>
    <row r="298" spans="1:58" ht="36" customHeight="1" thickBot="1">
      <c r="A298" s="106"/>
      <c r="B298" s="1941" t="s">
        <v>225</v>
      </c>
      <c r="C298" s="1942"/>
      <c r="D298" s="1942"/>
      <c r="E298" s="1942"/>
      <c r="F298" s="1942"/>
      <c r="G298" s="1942"/>
      <c r="H298" s="1942"/>
      <c r="I298" s="1942"/>
      <c r="J298" s="1942"/>
      <c r="K298" s="1942"/>
      <c r="L298" s="1942"/>
      <c r="M298" s="1942"/>
      <c r="N298" s="1942"/>
      <c r="O298" s="1942"/>
      <c r="P298" s="1942"/>
      <c r="Q298" s="1942"/>
      <c r="R298" s="1942"/>
      <c r="S298" s="1942"/>
      <c r="T298" s="1942"/>
      <c r="U298" s="1942"/>
      <c r="V298" s="1942"/>
      <c r="W298" s="1942"/>
      <c r="X298" s="1942"/>
      <c r="Y298" s="1942"/>
      <c r="Z298" s="1942"/>
      <c r="AA298" s="1942"/>
      <c r="AB298" s="1942"/>
      <c r="AC298" s="1943"/>
    </row>
    <row r="299" spans="1:58" s="274" customFormat="1" ht="34.5" customHeight="1" thickBot="1">
      <c r="A299" s="273" t="s">
        <v>226</v>
      </c>
      <c r="B299" s="1062" t="s">
        <v>36</v>
      </c>
      <c r="C299" s="1063" t="s">
        <v>37</v>
      </c>
      <c r="D299" s="1809" t="s">
        <v>227</v>
      </c>
      <c r="E299" s="1809"/>
      <c r="F299" s="1064"/>
      <c r="G299" s="1809" t="s">
        <v>228</v>
      </c>
      <c r="H299" s="1809"/>
      <c r="I299" s="1809" t="s">
        <v>229</v>
      </c>
      <c r="J299" s="1809"/>
      <c r="K299" s="1809" t="s">
        <v>230</v>
      </c>
      <c r="L299" s="1809"/>
      <c r="M299" s="1064" t="s">
        <v>231</v>
      </c>
      <c r="N299" s="1064" t="s">
        <v>232</v>
      </c>
      <c r="O299" s="1809" t="s">
        <v>233</v>
      </c>
      <c r="P299" s="1809"/>
      <c r="Q299" s="1065"/>
      <c r="R299" s="2074" t="s">
        <v>234</v>
      </c>
      <c r="S299" s="2075"/>
      <c r="T299" s="2075"/>
      <c r="U299" s="2076"/>
      <c r="V299" s="2073" t="s">
        <v>7</v>
      </c>
      <c r="W299" s="2073"/>
      <c r="X299" s="2073"/>
      <c r="Y299" s="2073"/>
      <c r="Z299" s="125">
        <f>Z9</f>
        <v>46055</v>
      </c>
      <c r="AA299" s="1066" t="s">
        <v>20</v>
      </c>
      <c r="AB299" s="1067" t="s">
        <v>21</v>
      </c>
      <c r="AC299" s="1068" t="s">
        <v>52</v>
      </c>
      <c r="AK299" s="275"/>
      <c r="AO299" s="101"/>
      <c r="AP299" s="101"/>
      <c r="AQ299" s="101"/>
      <c r="AR299" s="101"/>
      <c r="AS299" s="101"/>
      <c r="AU299" s="276"/>
      <c r="AV299" s="276"/>
      <c r="AW299" s="276"/>
      <c r="AX299" s="276"/>
      <c r="AY299" s="276"/>
      <c r="AZ299" s="276"/>
      <c r="BA299" s="276"/>
      <c r="BB299" s="276"/>
      <c r="BC299" s="276"/>
      <c r="BD299" s="276"/>
      <c r="BE299" s="276"/>
      <c r="BF299" s="276"/>
    </row>
    <row r="300" spans="1:58" s="4" customFormat="1" hidden="1">
      <c r="A300" s="109" t="s">
        <v>235</v>
      </c>
      <c r="B300" s="1060" t="s">
        <v>236</v>
      </c>
      <c r="C300" s="1061" t="s">
        <v>55</v>
      </c>
      <c r="D300" s="1639">
        <f>VLOOKUP(MID(A300,1,4),'Seg Diario'!$B$12:$IM$76,226,FALSE)</f>
        <v>1</v>
      </c>
      <c r="E300" s="1639"/>
      <c r="F300" s="1060"/>
      <c r="G300" s="1639">
        <f>VLOOKUP(MID(A300,1,4),'Seg Diario'!$B$12:$IM$76,229,FALSE)</f>
        <v>1</v>
      </c>
      <c r="H300" s="1639"/>
      <c r="I300" s="1639">
        <f>VLOOKUP(MID(A300,1,4),'Seg Diario'!$B$12:$IM$76,232,FALSE)</f>
        <v>1</v>
      </c>
      <c r="J300" s="1639"/>
      <c r="K300" s="1808">
        <f>VLOOKUP(MID(A300,1,4),'Seg Diario'!$B$12:$IM$76,235,FALSE)</f>
        <v>1</v>
      </c>
      <c r="L300" s="1808"/>
      <c r="M300" s="1303">
        <f>VLOOKUP(MID(A300,1,4),'Seg Diario'!$B$12:$IM$76,238,FALSE)</f>
        <v>1</v>
      </c>
      <c r="N300" s="144" t="str">
        <f>IF(VLOOKUP(MID(A300,1,4),'Seg Diario'!$B$12:$IM$76,240,FALSE)="","","OK")</f>
        <v>OK</v>
      </c>
      <c r="O300" s="1808">
        <f>VLOOKUP(MID(A300,1,4),'Seg Diario'!$B$12:$IM$76,245,FALSE)</f>
        <v>1</v>
      </c>
      <c r="P300" s="1808"/>
      <c r="Q300" s="144"/>
      <c r="R300" s="1741"/>
      <c r="S300" s="1741"/>
      <c r="T300" s="1741"/>
      <c r="U300" s="1741"/>
      <c r="V300" s="1636"/>
      <c r="W300" s="1636"/>
      <c r="X300" s="1636"/>
      <c r="Y300" s="1636"/>
      <c r="Z300" s="1636"/>
      <c r="AA300" s="87"/>
      <c r="AB300" s="87"/>
      <c r="AC300" s="1069" t="s">
        <v>199</v>
      </c>
      <c r="AK300" s="264"/>
      <c r="AO300" s="78"/>
      <c r="AP300" s="78"/>
      <c r="AQ300" s="78"/>
      <c r="AR300" s="78"/>
      <c r="AS300" s="78"/>
      <c r="AU300" s="2"/>
      <c r="AV300" s="2"/>
      <c r="AW300" s="2"/>
      <c r="AX300" s="2"/>
      <c r="AY300" s="2"/>
      <c r="AZ300" s="2"/>
      <c r="BA300" s="2"/>
      <c r="BB300" s="2"/>
      <c r="BC300" s="2"/>
      <c r="BD300" s="2"/>
      <c r="BE300" s="2"/>
      <c r="BF300" s="2"/>
    </row>
    <row r="301" spans="1:58" s="4" customFormat="1" hidden="1">
      <c r="A301" s="109" t="s">
        <v>237</v>
      </c>
      <c r="B301" s="1060" t="s">
        <v>63</v>
      </c>
      <c r="C301" s="1061" t="s">
        <v>64</v>
      </c>
      <c r="D301" s="1639">
        <f>VLOOKUP(MID(A301,1,4),'Seg Diario'!$B$12:$IM$76,226,FALSE)</f>
        <v>1</v>
      </c>
      <c r="E301" s="1639"/>
      <c r="F301" s="1060"/>
      <c r="G301" s="1639">
        <f>VLOOKUP(MID(A301,1,4),'Seg Diario'!$B$12:$IM$76,229,FALSE)</f>
        <v>1</v>
      </c>
      <c r="H301" s="1639"/>
      <c r="I301" s="1639">
        <f>VLOOKUP(MID(A301,1,4),'Seg Diario'!$B$12:$IM$76,232,FALSE)</f>
        <v>1</v>
      </c>
      <c r="J301" s="1639"/>
      <c r="K301" s="1808">
        <f>VLOOKUP(MID(A301,1,4),'Seg Diario'!$B$12:$IM$76,235,FALSE)</f>
        <v>1</v>
      </c>
      <c r="L301" s="1808"/>
      <c r="M301" s="1303">
        <f>VLOOKUP(MID(A301,1,4),'Seg Diario'!$B$12:$IM$76,238,FALSE)</f>
        <v>1</v>
      </c>
      <c r="N301" s="144" t="str">
        <f>IF(VLOOKUP(MID(A301,1,4),'Seg Diario'!$B$12:$IM$76,240,FALSE)="","","OK")</f>
        <v>OK</v>
      </c>
      <c r="O301" s="1808">
        <f>VLOOKUP(MID(A301,1,4),'Seg Diario'!$B$12:$IM$76,245,FALSE)</f>
        <v>1</v>
      </c>
      <c r="P301" s="1808"/>
      <c r="Q301" s="144"/>
      <c r="R301" s="1707"/>
      <c r="S301" s="1707"/>
      <c r="T301" s="1707"/>
      <c r="U301" s="1707"/>
      <c r="V301" s="1636"/>
      <c r="W301" s="1636"/>
      <c r="X301" s="1636"/>
      <c r="Y301" s="1636"/>
      <c r="Z301" s="1636"/>
      <c r="AA301" s="87"/>
      <c r="AB301" s="87"/>
      <c r="AC301" s="1069"/>
      <c r="AK301" s="264"/>
      <c r="AO301" s="78"/>
      <c r="AP301" s="78"/>
      <c r="AQ301" s="78"/>
      <c r="AR301" s="78"/>
      <c r="AS301" s="78"/>
      <c r="AU301" s="2"/>
      <c r="AV301" s="2"/>
      <c r="AW301" s="2"/>
      <c r="AX301" s="2"/>
      <c r="AY301" s="2"/>
      <c r="AZ301" s="2"/>
      <c r="BA301" s="2"/>
      <c r="BB301" s="2"/>
      <c r="BC301" s="2"/>
      <c r="BD301" s="2"/>
      <c r="BE301" s="2"/>
      <c r="BF301" s="2"/>
    </row>
    <row r="302" spans="1:58" s="4" customFormat="1" hidden="1">
      <c r="A302" s="109" t="s">
        <v>238</v>
      </c>
      <c r="B302" s="1060" t="s">
        <v>67</v>
      </c>
      <c r="C302" s="1061" t="s">
        <v>64</v>
      </c>
      <c r="D302" s="1639">
        <f>VLOOKUP(MID(A302,1,4),'Seg Diario'!$B$12:$IM$76,226,FALSE)</f>
        <v>1</v>
      </c>
      <c r="E302" s="1639"/>
      <c r="F302" s="1060"/>
      <c r="G302" s="1639">
        <f>VLOOKUP(MID(A302,1,4),'Seg Diario'!$B$12:$IM$76,229,FALSE)</f>
        <v>1</v>
      </c>
      <c r="H302" s="1639"/>
      <c r="I302" s="1639">
        <f>VLOOKUP(MID(A302,1,4),'Seg Diario'!$B$12:$IM$76,232,FALSE)</f>
        <v>1</v>
      </c>
      <c r="J302" s="1639"/>
      <c r="K302" s="1808">
        <f>VLOOKUP(MID(A302,1,4),'Seg Diario'!$B$12:$IM$76,235,FALSE)</f>
        <v>1</v>
      </c>
      <c r="L302" s="1808"/>
      <c r="M302" s="1303">
        <f>VLOOKUP(MID(A302,1,4),'Seg Diario'!$B$12:$IM$76,238,FALSE)</f>
        <v>1</v>
      </c>
      <c r="N302" s="144" t="str">
        <f>IF(VLOOKUP(MID(A302,1,4),'Seg Diario'!$B$12:$IM$76,240,FALSE)="","","OK")</f>
        <v>OK</v>
      </c>
      <c r="O302" s="1808">
        <f>VLOOKUP(MID(A302,1,4),'Seg Diario'!$B$12:$IM$76,245,FALSE)</f>
        <v>1</v>
      </c>
      <c r="P302" s="1808"/>
      <c r="Q302" s="144"/>
      <c r="R302" s="1669"/>
      <c r="S302" s="1669"/>
      <c r="T302" s="1669"/>
      <c r="U302" s="1669"/>
      <c r="V302" s="1669"/>
      <c r="W302" s="1669"/>
      <c r="X302" s="1669"/>
      <c r="Y302" s="1669"/>
      <c r="Z302" s="1669"/>
      <c r="AA302" s="87"/>
      <c r="AB302" s="87"/>
      <c r="AC302" s="1069" t="s">
        <v>199</v>
      </c>
      <c r="AK302" s="264"/>
      <c r="AO302" s="78"/>
      <c r="AP302" s="78"/>
      <c r="AQ302" s="78"/>
      <c r="AR302" s="78"/>
      <c r="AS302" s="78"/>
      <c r="AU302" s="2"/>
      <c r="AV302" s="2"/>
      <c r="AW302" s="2"/>
      <c r="AX302" s="2"/>
      <c r="AY302" s="2"/>
      <c r="AZ302" s="2"/>
      <c r="BA302" s="2"/>
      <c r="BB302" s="2"/>
      <c r="BC302" s="2"/>
      <c r="BD302" s="2"/>
      <c r="BE302" s="2"/>
      <c r="BF302" s="2"/>
    </row>
    <row r="303" spans="1:58" s="4" customFormat="1" hidden="1">
      <c r="A303" s="109" t="s">
        <v>239</v>
      </c>
      <c r="B303" s="1060" t="s">
        <v>70</v>
      </c>
      <c r="C303" s="1061" t="s">
        <v>71</v>
      </c>
      <c r="D303" s="1639">
        <f>VLOOKUP(MID(A303,1,4),'Seg Diario'!$B$12:$IM$76,226,FALSE)</f>
        <v>1</v>
      </c>
      <c r="E303" s="1639"/>
      <c r="F303" s="1060"/>
      <c r="G303" s="1639">
        <f>VLOOKUP(MID(A303,1,4),'Seg Diario'!$B$12:$IM$76,229,FALSE)</f>
        <v>1</v>
      </c>
      <c r="H303" s="1639"/>
      <c r="I303" s="1639">
        <f>VLOOKUP(MID(A303,1,4),'Seg Diario'!$B$12:$IM$76,232,FALSE)</f>
        <v>1</v>
      </c>
      <c r="J303" s="1639"/>
      <c r="K303" s="1808">
        <f>VLOOKUP(MID(A303,1,4),'Seg Diario'!$B$12:$IM$76,235,FALSE)</f>
        <v>1</v>
      </c>
      <c r="L303" s="1808"/>
      <c r="M303" s="1303">
        <f>VLOOKUP(MID(A303,1,4),'Seg Diario'!$B$12:$IM$76,238,FALSE)</f>
        <v>1</v>
      </c>
      <c r="N303" s="144" t="str">
        <f>IF(VLOOKUP(MID(A303,1,4),'Seg Diario'!$B$12:$IM$76,240,FALSE)="","","OK")</f>
        <v>OK</v>
      </c>
      <c r="O303" s="1808">
        <f>VLOOKUP(MID(A303,1,4),'Seg Diario'!$B$12:$IM$76,245,FALSE)</f>
        <v>1</v>
      </c>
      <c r="P303" s="1808"/>
      <c r="Q303" s="144"/>
      <c r="R303" s="1669"/>
      <c r="S303" s="1669"/>
      <c r="T303" s="1669"/>
      <c r="U303" s="1669"/>
      <c r="V303" s="1636"/>
      <c r="W303" s="1636"/>
      <c r="X303" s="1636"/>
      <c r="Y303" s="1636"/>
      <c r="Z303" s="1636"/>
      <c r="AA303" s="87"/>
      <c r="AB303" s="87"/>
      <c r="AC303" s="1069" t="s">
        <v>240</v>
      </c>
      <c r="AK303" s="264"/>
      <c r="AO303" s="78"/>
      <c r="AP303" s="78"/>
      <c r="AQ303" s="78"/>
      <c r="AR303" s="78"/>
      <c r="AS303" s="78"/>
      <c r="AU303" s="2"/>
      <c r="AV303" s="2"/>
      <c r="AW303" s="2"/>
      <c r="AX303" s="2"/>
      <c r="AY303" s="2"/>
      <c r="AZ303" s="2"/>
      <c r="BA303" s="2"/>
      <c r="BB303" s="2"/>
      <c r="BC303" s="2"/>
      <c r="BD303" s="2"/>
      <c r="BE303" s="2"/>
      <c r="BF303" s="2"/>
    </row>
    <row r="304" spans="1:58" s="4" customFormat="1" hidden="1">
      <c r="A304" s="109" t="s">
        <v>241</v>
      </c>
      <c r="B304" s="1060" t="s">
        <v>74</v>
      </c>
      <c r="C304" s="1061" t="s">
        <v>75</v>
      </c>
      <c r="D304" s="1639">
        <f>VLOOKUP(MID(A304,1,4),'Seg Diario'!$B$12:$IM$76,226,FALSE)</f>
        <v>1</v>
      </c>
      <c r="E304" s="1639"/>
      <c r="F304" s="1060"/>
      <c r="G304" s="1639">
        <f>VLOOKUP(MID(A304,1,4),'Seg Diario'!$B$12:$IM$76,229,FALSE)</f>
        <v>1</v>
      </c>
      <c r="H304" s="1639"/>
      <c r="I304" s="1639">
        <f>VLOOKUP(MID(A304,1,4),'Seg Diario'!$B$12:$IM$76,232,FALSE)</f>
        <v>1</v>
      </c>
      <c r="J304" s="1639"/>
      <c r="K304" s="1808">
        <f>VLOOKUP(MID(A304,1,4),'Seg Diario'!$B$12:$IM$76,235,FALSE)</f>
        <v>1</v>
      </c>
      <c r="L304" s="1808"/>
      <c r="M304" s="1303">
        <f>VLOOKUP(MID(A304,1,4),'Seg Diario'!$B$12:$IM$76,238,FALSE)</f>
        <v>1</v>
      </c>
      <c r="N304" s="144" t="str">
        <f>IF(VLOOKUP(MID(A304,1,4),'Seg Diario'!$B$12:$IM$76,240,FALSE)="","","OK")</f>
        <v>OK</v>
      </c>
      <c r="O304" s="1808">
        <f>VLOOKUP(MID(A304,1,4),'Seg Diario'!$B$12:$IM$76,245,FALSE)</f>
        <v>1</v>
      </c>
      <c r="P304" s="1808"/>
      <c r="Q304" s="1303"/>
      <c r="R304" s="1741"/>
      <c r="S304" s="1741"/>
      <c r="T304" s="1741"/>
      <c r="U304" s="1741"/>
      <c r="V304" s="2072"/>
      <c r="W304" s="1707"/>
      <c r="X304" s="1707"/>
      <c r="Y304" s="1707"/>
      <c r="Z304" s="1707"/>
      <c r="AA304" s="1231"/>
      <c r="AB304" s="87"/>
      <c r="AC304" s="1069" t="s">
        <v>242</v>
      </c>
      <c r="AK304" s="264"/>
      <c r="AO304" s="78"/>
      <c r="AP304" s="78"/>
      <c r="AQ304" s="78"/>
      <c r="AR304" s="78"/>
      <c r="AS304" s="78"/>
      <c r="AU304" s="2"/>
      <c r="AV304" s="2"/>
      <c r="AW304" s="2"/>
      <c r="AX304" s="2"/>
      <c r="AY304" s="2"/>
      <c r="AZ304" s="2"/>
      <c r="BA304" s="2"/>
      <c r="BB304" s="2"/>
      <c r="BC304" s="2"/>
      <c r="BD304" s="2"/>
      <c r="BE304" s="2"/>
      <c r="BF304" s="2"/>
    </row>
    <row r="305" spans="1:58" s="4" customFormat="1" hidden="1">
      <c r="A305" s="109" t="s">
        <v>243</v>
      </c>
      <c r="B305" s="1060" t="s">
        <v>77</v>
      </c>
      <c r="C305" s="1061" t="s">
        <v>78</v>
      </c>
      <c r="D305" s="1639">
        <f>VLOOKUP(MID(A305,1,4),'Seg Diario'!$B$12:$IM$76,226,FALSE)</f>
        <v>1</v>
      </c>
      <c r="E305" s="1639"/>
      <c r="F305" s="1060"/>
      <c r="G305" s="1639">
        <f>VLOOKUP(MID(A305,1,4),'Seg Diario'!$B$12:$IM$76,229,FALSE)</f>
        <v>1</v>
      </c>
      <c r="H305" s="1639"/>
      <c r="I305" s="1639">
        <f>VLOOKUP(MID(A305,1,4),'Seg Diario'!$B$12:$IM$76,232,FALSE)</f>
        <v>1</v>
      </c>
      <c r="J305" s="1639"/>
      <c r="K305" s="1808">
        <f>VLOOKUP(MID(A305,1,4),'Seg Diario'!$B$12:$IM$76,235,FALSE)</f>
        <v>1</v>
      </c>
      <c r="L305" s="1808"/>
      <c r="M305" s="1303">
        <f>VLOOKUP(MID(A305,1,4),'Seg Diario'!$B$12:$IM$76,238,FALSE)</f>
        <v>1</v>
      </c>
      <c r="N305" s="144" t="str">
        <f>IF(VLOOKUP(MID(A305,1,4),'Seg Diario'!$B$12:$IM$76,240,FALSE)="","","OK")</f>
        <v>OK</v>
      </c>
      <c r="O305" s="1808">
        <f>VLOOKUP(MID(A305,1,4),'Seg Diario'!$B$12:$IM$76,245,FALSE)</f>
        <v>1</v>
      </c>
      <c r="P305" s="1808"/>
      <c r="Q305" s="144"/>
      <c r="R305" s="1669"/>
      <c r="S305" s="1669"/>
      <c r="T305" s="1669"/>
      <c r="U305" s="1669"/>
      <c r="V305" s="1669"/>
      <c r="W305" s="1669"/>
      <c r="X305" s="1669"/>
      <c r="Y305" s="1669"/>
      <c r="Z305" s="1669"/>
      <c r="AA305" s="87"/>
      <c r="AB305" s="87"/>
      <c r="AC305" s="1069" t="s">
        <v>240</v>
      </c>
      <c r="AK305" s="264"/>
      <c r="AO305" s="78"/>
      <c r="AP305" s="78"/>
      <c r="AQ305" s="78"/>
      <c r="AR305" s="78"/>
      <c r="AS305" s="78"/>
      <c r="AU305" s="2"/>
      <c r="AV305" s="2"/>
      <c r="AW305" s="2"/>
      <c r="AX305" s="2"/>
      <c r="AY305" s="2"/>
      <c r="AZ305" s="2"/>
      <c r="BA305" s="2"/>
      <c r="BB305" s="2"/>
      <c r="BC305" s="2"/>
      <c r="BD305" s="2"/>
      <c r="BE305" s="2"/>
      <c r="BF305" s="2"/>
    </row>
    <row r="306" spans="1:58" s="4" customFormat="1" hidden="1">
      <c r="A306" s="109" t="s">
        <v>244</v>
      </c>
      <c r="B306" s="1060" t="s">
        <v>80</v>
      </c>
      <c r="C306" s="1061" t="s">
        <v>75</v>
      </c>
      <c r="D306" s="1639">
        <f>VLOOKUP(MID(A306,1,4),'Seg Diario'!$B$12:$IM$76,226,FALSE)</f>
        <v>1</v>
      </c>
      <c r="E306" s="1639"/>
      <c r="F306" s="1060"/>
      <c r="G306" s="1639">
        <f>VLOOKUP(MID(A306,1,4),'Seg Diario'!$B$12:$IM$76,229,FALSE)</f>
        <v>1</v>
      </c>
      <c r="H306" s="1639"/>
      <c r="I306" s="1639">
        <f>VLOOKUP(MID(A306,1,4),'Seg Diario'!$B$12:$IM$76,232,FALSE)</f>
        <v>1</v>
      </c>
      <c r="J306" s="1639"/>
      <c r="K306" s="1808">
        <f>VLOOKUP(MID(A306,1,4),'Seg Diario'!$B$12:$IM$76,235,FALSE)</f>
        <v>1</v>
      </c>
      <c r="L306" s="1808"/>
      <c r="M306" s="1303">
        <f>VLOOKUP(MID(A306,1,4),'Seg Diario'!$B$12:$IM$76,238,FALSE)</f>
        <v>1</v>
      </c>
      <c r="N306" s="144" t="str">
        <f>IF(VLOOKUP(MID(A306,1,4),'Seg Diario'!$B$12:$IM$76,240,FALSE)="","","OK")</f>
        <v>OK</v>
      </c>
      <c r="O306" s="1808">
        <f>VLOOKUP(MID(A306,1,4),'Seg Diario'!$B$12:$IM$76,245,FALSE)</f>
        <v>1</v>
      </c>
      <c r="P306" s="1808"/>
      <c r="Q306" s="144"/>
      <c r="R306" s="1669"/>
      <c r="S306" s="1669"/>
      <c r="T306" s="1669"/>
      <c r="U306" s="1669"/>
      <c r="V306" s="1707"/>
      <c r="W306" s="1707"/>
      <c r="X306" s="1707"/>
      <c r="Y306" s="1707"/>
      <c r="Z306" s="1707"/>
      <c r="AA306" s="87"/>
      <c r="AB306" s="87"/>
      <c r="AC306" s="1069" t="s">
        <v>245</v>
      </c>
      <c r="AK306" s="264"/>
      <c r="AO306" s="78"/>
      <c r="AP306" s="78"/>
      <c r="AQ306" s="78"/>
      <c r="AR306" s="78"/>
      <c r="AS306" s="78"/>
      <c r="AU306" s="2"/>
      <c r="AV306" s="2"/>
      <c r="AW306" s="2"/>
      <c r="AX306" s="2"/>
      <c r="AY306" s="2"/>
      <c r="AZ306" s="2"/>
      <c r="BA306" s="2"/>
      <c r="BB306" s="2"/>
      <c r="BC306" s="2"/>
      <c r="BD306" s="2"/>
      <c r="BE306" s="2"/>
      <c r="BF306" s="2"/>
    </row>
    <row r="307" spans="1:58" s="4" customFormat="1" hidden="1">
      <c r="A307" s="109" t="s">
        <v>246</v>
      </c>
      <c r="B307" s="1060" t="s">
        <v>82</v>
      </c>
      <c r="C307" s="1061" t="s">
        <v>83</v>
      </c>
      <c r="D307" s="1639">
        <f>VLOOKUP(MID(A307,1,4),'Seg Diario'!$B$12:$IM$76,226,FALSE)</f>
        <v>1</v>
      </c>
      <c r="E307" s="1639"/>
      <c r="F307" s="1060"/>
      <c r="G307" s="1639">
        <f>VLOOKUP(MID(A307,1,4),'Seg Diario'!$B$12:$IM$76,229,FALSE)</f>
        <v>1</v>
      </c>
      <c r="H307" s="1639"/>
      <c r="I307" s="1639">
        <f>VLOOKUP(MID(A307,1,4),'Seg Diario'!$B$12:$IM$76,232,FALSE)</f>
        <v>1</v>
      </c>
      <c r="J307" s="1639"/>
      <c r="K307" s="1808">
        <f>VLOOKUP(MID(A307,1,4),'Seg Diario'!$B$12:$IM$76,235,FALSE)</f>
        <v>1</v>
      </c>
      <c r="L307" s="1808"/>
      <c r="M307" s="1303">
        <f>VLOOKUP(MID(A307,1,4),'Seg Diario'!$B$12:$IM$76,238,FALSE)</f>
        <v>1</v>
      </c>
      <c r="N307" s="144" t="str">
        <f>IF(VLOOKUP(MID(A307,1,4),'Seg Diario'!$B$12:$IM$76,240,FALSE)="","","OK")</f>
        <v>OK</v>
      </c>
      <c r="O307" s="1808">
        <f>VLOOKUP(MID(A307,1,4),'Seg Diario'!$B$12:$IM$76,245,FALSE)</f>
        <v>1</v>
      </c>
      <c r="P307" s="1808"/>
      <c r="Q307" s="144"/>
      <c r="R307" s="1669"/>
      <c r="S307" s="1669"/>
      <c r="T307" s="1669"/>
      <c r="U307" s="1669"/>
      <c r="V307" s="1669"/>
      <c r="W307" s="1669"/>
      <c r="X307" s="1669"/>
      <c r="Y307" s="1669"/>
      <c r="Z307" s="1669"/>
      <c r="AA307" s="87"/>
      <c r="AB307" s="87"/>
      <c r="AC307" s="1069" t="s">
        <v>242</v>
      </c>
      <c r="AK307" s="264"/>
      <c r="AO307" s="78"/>
      <c r="AP307" s="78"/>
      <c r="AQ307" s="78"/>
      <c r="AR307" s="78"/>
      <c r="AS307" s="78"/>
      <c r="AU307" s="2"/>
      <c r="AV307" s="2"/>
      <c r="AW307" s="2"/>
      <c r="AX307" s="2"/>
      <c r="AY307" s="2"/>
      <c r="AZ307" s="2"/>
      <c r="BA307" s="2"/>
      <c r="BB307" s="2"/>
      <c r="BC307" s="2"/>
      <c r="BD307" s="2"/>
      <c r="BE307" s="2"/>
      <c r="BF307" s="2"/>
    </row>
    <row r="308" spans="1:58" s="4" customFormat="1" hidden="1">
      <c r="A308" s="109" t="s">
        <v>247</v>
      </c>
      <c r="B308" s="1060" t="s">
        <v>85</v>
      </c>
      <c r="C308" s="1061" t="s">
        <v>64</v>
      </c>
      <c r="D308" s="1639">
        <f>VLOOKUP(MID(A308,1,4),'Seg Diario'!$B$12:$IM$76,226,FALSE)</f>
        <v>1</v>
      </c>
      <c r="E308" s="1639"/>
      <c r="F308" s="1060"/>
      <c r="G308" s="1639">
        <f>VLOOKUP(MID(A308,1,4),'Seg Diario'!$B$12:$IM$76,229,FALSE)</f>
        <v>1</v>
      </c>
      <c r="H308" s="1639"/>
      <c r="I308" s="1639">
        <f>VLOOKUP(MID(A308,1,4),'Seg Diario'!$B$12:$IM$76,232,FALSE)</f>
        <v>1</v>
      </c>
      <c r="J308" s="1639"/>
      <c r="K308" s="1808">
        <f>VLOOKUP(MID(A308,1,4),'Seg Diario'!$B$12:$IM$76,235,FALSE)</f>
        <v>1</v>
      </c>
      <c r="L308" s="1808"/>
      <c r="M308" s="1303">
        <f>VLOOKUP(MID(A308,1,4),'Seg Diario'!$B$12:$IM$76,238,FALSE)</f>
        <v>1</v>
      </c>
      <c r="N308" s="144" t="str">
        <f>IF(VLOOKUP(MID(A308,1,4),'Seg Diario'!$B$12:$IM$76,240,FALSE)="","","OK")</f>
        <v>OK</v>
      </c>
      <c r="O308" s="1808">
        <f>VLOOKUP(MID(A308,1,4),'Seg Diario'!$B$12:$IM$76,245,FALSE)</f>
        <v>1</v>
      </c>
      <c r="P308" s="1808"/>
      <c r="Q308" s="144"/>
      <c r="R308" s="1707"/>
      <c r="S308" s="1707"/>
      <c r="T308" s="1707"/>
      <c r="U308" s="1707"/>
      <c r="V308" s="1707"/>
      <c r="W308" s="1707"/>
      <c r="X308" s="1707"/>
      <c r="Y308" s="1707"/>
      <c r="Z308" s="1707"/>
      <c r="AA308" s="87"/>
      <c r="AB308" s="87"/>
      <c r="AC308" s="1069" t="s">
        <v>242</v>
      </c>
      <c r="AK308" s="264"/>
      <c r="AO308" s="78"/>
      <c r="AP308" s="78"/>
      <c r="AQ308" s="78"/>
      <c r="AR308" s="78"/>
      <c r="AS308" s="78"/>
      <c r="AU308" s="2"/>
      <c r="AV308" s="2"/>
      <c r="AW308" s="2"/>
      <c r="AX308" s="2"/>
      <c r="AY308" s="2"/>
      <c r="AZ308" s="2"/>
      <c r="BA308" s="2"/>
      <c r="BB308" s="2"/>
      <c r="BC308" s="2"/>
      <c r="BD308" s="2"/>
      <c r="BE308" s="2"/>
      <c r="BF308" s="2"/>
    </row>
    <row r="309" spans="1:58" s="4" customFormat="1" hidden="1">
      <c r="A309" s="109" t="s">
        <v>248</v>
      </c>
      <c r="B309" s="1060" t="s">
        <v>88</v>
      </c>
      <c r="C309" s="1061" t="s">
        <v>89</v>
      </c>
      <c r="D309" s="1639">
        <f>VLOOKUP(MID(A309,1,4),'Seg Diario'!$B$12:$IM$76,226,FALSE)</f>
        <v>1</v>
      </c>
      <c r="E309" s="1639"/>
      <c r="F309" s="1060"/>
      <c r="G309" s="1639">
        <f>VLOOKUP(MID(A309,1,4),'Seg Diario'!$B$12:$IM$76,229,FALSE)</f>
        <v>1</v>
      </c>
      <c r="H309" s="1639"/>
      <c r="I309" s="1639">
        <f>VLOOKUP(MID(A309,1,4),'Seg Diario'!$B$12:$IM$76,232,FALSE)</f>
        <v>1</v>
      </c>
      <c r="J309" s="1639"/>
      <c r="K309" s="1808">
        <f>VLOOKUP(MID(A309,1,4),'Seg Diario'!$B$12:$IM$76,235,FALSE)</f>
        <v>1</v>
      </c>
      <c r="L309" s="1808"/>
      <c r="M309" s="1303">
        <f>VLOOKUP(MID(A309,1,4),'Seg Diario'!$B$12:$IM$76,238,FALSE)</f>
        <v>1</v>
      </c>
      <c r="N309" s="144" t="str">
        <f>IF(VLOOKUP(MID(A309,1,4),'Seg Diario'!$B$12:$IM$76,240,FALSE)="","","OK")</f>
        <v>OK</v>
      </c>
      <c r="O309" s="1808">
        <f>VLOOKUP(MID(A309,1,4),'Seg Diario'!$B$12:$IM$76,245,FALSE)</f>
        <v>1</v>
      </c>
      <c r="P309" s="1808"/>
      <c r="Q309" s="144"/>
      <c r="R309" s="1707"/>
      <c r="S309" s="1707"/>
      <c r="T309" s="1707"/>
      <c r="U309" s="1707"/>
      <c r="V309" s="1818"/>
      <c r="W309" s="1818"/>
      <c r="X309" s="1818"/>
      <c r="Y309" s="1818"/>
      <c r="Z309" s="1818"/>
      <c r="AA309" s="1435"/>
      <c r="AB309" s="87"/>
      <c r="AC309" s="1069" t="s">
        <v>242</v>
      </c>
      <c r="AK309" s="264"/>
      <c r="AO309" s="78"/>
      <c r="AP309" s="78"/>
      <c r="AQ309" s="78"/>
      <c r="AR309" s="78"/>
      <c r="AS309" s="78"/>
      <c r="AU309" s="2"/>
      <c r="AV309" s="2"/>
      <c r="AW309" s="2"/>
      <c r="AX309" s="2"/>
      <c r="AY309" s="2"/>
      <c r="AZ309" s="2"/>
      <c r="BA309" s="2"/>
      <c r="BB309" s="2"/>
      <c r="BC309" s="2"/>
      <c r="BD309" s="2"/>
      <c r="BE309" s="2"/>
      <c r="BF309" s="2"/>
    </row>
    <row r="310" spans="1:58" s="4" customFormat="1" hidden="1">
      <c r="A310" s="109" t="s">
        <v>249</v>
      </c>
      <c r="B310" s="1060" t="s">
        <v>91</v>
      </c>
      <c r="C310" s="1061" t="s">
        <v>78</v>
      </c>
      <c r="D310" s="1639">
        <f>VLOOKUP(MID(A310,1,4),'Seg Diario'!$B$12:$IM$76,226,FALSE)</f>
        <v>1</v>
      </c>
      <c r="E310" s="1639"/>
      <c r="F310" s="1060"/>
      <c r="G310" s="1639">
        <f>VLOOKUP(MID(A310,1,4),'Seg Diario'!$B$12:$IM$76,229,FALSE)</f>
        <v>1</v>
      </c>
      <c r="H310" s="1639"/>
      <c r="I310" s="1639">
        <f>VLOOKUP(MID(A310,1,4),'Seg Diario'!$B$12:$IM$76,232,FALSE)</f>
        <v>1</v>
      </c>
      <c r="J310" s="1639"/>
      <c r="K310" s="1808">
        <f>VLOOKUP(MID(A310,1,4),'Seg Diario'!$B$12:$IM$76,235,FALSE)</f>
        <v>1</v>
      </c>
      <c r="L310" s="1808"/>
      <c r="M310" s="1303">
        <f>VLOOKUP(MID(A310,1,4),'Seg Diario'!$B$12:$IM$76,238,FALSE)</f>
        <v>1</v>
      </c>
      <c r="N310" s="144" t="str">
        <f>IF(VLOOKUP(MID(A310,1,4),'Seg Diario'!$B$12:$IM$76,240,FALSE)="","","OK")</f>
        <v>OK</v>
      </c>
      <c r="O310" s="1808">
        <f>VLOOKUP(MID(A310,1,4),'Seg Diario'!$B$12:$IM$76,245,FALSE)</f>
        <v>1</v>
      </c>
      <c r="P310" s="1808"/>
      <c r="Q310" s="144"/>
      <c r="R310" s="1707"/>
      <c r="S310" s="1707"/>
      <c r="T310" s="1707"/>
      <c r="U310" s="1707"/>
      <c r="V310" s="1818"/>
      <c r="W310" s="1818"/>
      <c r="X310" s="1818"/>
      <c r="Y310" s="1818"/>
      <c r="Z310" s="1818"/>
      <c r="AA310" s="1435"/>
      <c r="AB310" s="87"/>
      <c r="AC310" s="1069" t="s">
        <v>250</v>
      </c>
      <c r="AK310" s="264"/>
      <c r="AO310" s="78"/>
      <c r="AP310" s="78"/>
      <c r="AQ310" s="78"/>
      <c r="AR310" s="78"/>
      <c r="AS310" s="78"/>
      <c r="AU310" s="2"/>
      <c r="AV310" s="2"/>
      <c r="AW310" s="2"/>
      <c r="AX310" s="2"/>
      <c r="AY310" s="2"/>
      <c r="AZ310" s="2"/>
      <c r="BA310" s="2"/>
      <c r="BB310" s="2"/>
      <c r="BC310" s="2"/>
      <c r="BD310" s="2"/>
      <c r="BE310" s="2"/>
      <c r="BF310" s="2"/>
    </row>
    <row r="311" spans="1:58" s="4" customFormat="1" hidden="1">
      <c r="A311" s="109" t="s">
        <v>251</v>
      </c>
      <c r="B311" s="1060" t="s">
        <v>94</v>
      </c>
      <c r="C311" s="1061" t="s">
        <v>95</v>
      </c>
      <c r="D311" s="1639">
        <f>VLOOKUP(MID(A311,1,4),'Seg Diario'!$B$12:$IM$76,226,FALSE)</f>
        <v>1</v>
      </c>
      <c r="E311" s="1639"/>
      <c r="F311" s="1060"/>
      <c r="G311" s="1639">
        <f>VLOOKUP(MID(A311,1,4),'Seg Diario'!$B$12:$IM$76,229,FALSE)</f>
        <v>1</v>
      </c>
      <c r="H311" s="1639"/>
      <c r="I311" s="1639">
        <f>VLOOKUP(MID(A311,1,4),'Seg Diario'!$B$12:$IM$76,232,FALSE)</f>
        <v>1</v>
      </c>
      <c r="J311" s="1639"/>
      <c r="K311" s="1808">
        <f>VLOOKUP(MID(A311,1,4),'Seg Diario'!$B$12:$IM$76,235,FALSE)</f>
        <v>1</v>
      </c>
      <c r="L311" s="1808"/>
      <c r="M311" s="144">
        <f>VLOOKUP(MID(A311,1,4),'Seg Diario'!$B$12:$IM$76,238,FALSE)</f>
        <v>1</v>
      </c>
      <c r="N311" s="144" t="str">
        <f>IF(VLOOKUP(MID(A311,1,4),'Seg Diario'!$B$12:$IM$76,240,FALSE)="","","OK")</f>
        <v>OK</v>
      </c>
      <c r="O311" s="1808">
        <f>VLOOKUP(MID(A311,1,4),'Seg Diario'!$B$12:$IM$76,245,FALSE)</f>
        <v>1</v>
      </c>
      <c r="P311" s="1808"/>
      <c r="Q311" s="144"/>
      <c r="R311" s="1741"/>
      <c r="S311" s="1741"/>
      <c r="T311" s="1741"/>
      <c r="U311" s="1741"/>
      <c r="V311" s="1817"/>
      <c r="W311" s="1817"/>
      <c r="X311" s="1817"/>
      <c r="Y311" s="1817"/>
      <c r="Z311" s="1817"/>
      <c r="AA311" s="1435"/>
      <c r="AB311" s="87"/>
      <c r="AC311" s="1069" t="s">
        <v>58</v>
      </c>
      <c r="AK311" s="264"/>
      <c r="AO311" s="78"/>
      <c r="AP311" s="78"/>
      <c r="AQ311" s="78"/>
      <c r="AR311" s="78"/>
      <c r="AS311" s="78"/>
      <c r="AU311" s="2"/>
      <c r="AV311" s="2"/>
      <c r="AW311" s="2"/>
      <c r="AX311" s="2"/>
      <c r="AY311" s="2"/>
      <c r="AZ311" s="2"/>
      <c r="BA311" s="2"/>
      <c r="BB311" s="2"/>
      <c r="BC311" s="2"/>
      <c r="BD311" s="2"/>
      <c r="BE311" s="2"/>
      <c r="BF311" s="2"/>
    </row>
    <row r="312" spans="1:58" s="4" customFormat="1" hidden="1">
      <c r="A312" s="109" t="s">
        <v>252</v>
      </c>
      <c r="B312" s="1060" t="s">
        <v>97</v>
      </c>
      <c r="C312" s="1061" t="s">
        <v>98</v>
      </c>
      <c r="D312" s="1642">
        <f>VLOOKUP(MID(A312,1,4),'Seg Diario'!$B$12:$IM$76,226,FALSE)</f>
        <v>1</v>
      </c>
      <c r="E312" s="2078"/>
      <c r="F312" s="1060"/>
      <c r="G312" s="1639">
        <f>VLOOKUP(MID(A312,1,4),'Seg Diario'!$B$12:$IM$76,229,FALSE)</f>
        <v>1</v>
      </c>
      <c r="H312" s="1639"/>
      <c r="I312" s="1639">
        <f>VLOOKUP(MID(A312,1,4),'Seg Diario'!$B$12:$IM$76,232,FALSE)</f>
        <v>1</v>
      </c>
      <c r="J312" s="1639"/>
      <c r="K312" s="1808">
        <f>VLOOKUP(MID(A312,1,4),'Seg Diario'!$B$12:$IM$76,235,FALSE)</f>
        <v>1</v>
      </c>
      <c r="L312" s="1808"/>
      <c r="M312" s="1303">
        <f>VLOOKUP(MID(A312,1,4),'Seg Diario'!$B$12:$IM$76,238,FALSE)</f>
        <v>1</v>
      </c>
      <c r="N312" s="144" t="str">
        <f>IF(VLOOKUP(MID(A312,1,4),'Seg Diario'!$B$12:$IM$76,240,FALSE)="","","OK")</f>
        <v>OK</v>
      </c>
      <c r="O312" s="1808">
        <f>VLOOKUP(MID(A312,1,4),'Seg Diario'!$B$12:$IM$76,245,FALSE)</f>
        <v>1</v>
      </c>
      <c r="P312" s="1808"/>
      <c r="Q312" s="144"/>
      <c r="R312" s="1669"/>
      <c r="S312" s="1669"/>
      <c r="T312" s="1669"/>
      <c r="U312" s="1669"/>
      <c r="V312" s="1817"/>
      <c r="W312" s="1817"/>
      <c r="X312" s="1817"/>
      <c r="Y312" s="1817"/>
      <c r="Z312" s="1817"/>
      <c r="AA312" s="1436"/>
      <c r="AB312" s="87"/>
      <c r="AC312" s="1069" t="s">
        <v>58</v>
      </c>
      <c r="AK312" s="264"/>
      <c r="AO312" s="78"/>
      <c r="AP312" s="78"/>
      <c r="AQ312" s="78"/>
      <c r="AR312" s="78"/>
      <c r="AS312" s="78"/>
      <c r="AU312" s="2"/>
      <c r="AV312" s="2"/>
      <c r="AW312" s="2"/>
      <c r="AX312" s="2"/>
      <c r="AY312" s="2"/>
      <c r="AZ312" s="2"/>
      <c r="BA312" s="2"/>
      <c r="BB312" s="2"/>
      <c r="BC312" s="2"/>
      <c r="BD312" s="2"/>
      <c r="BE312" s="2"/>
      <c r="BF312" s="2"/>
    </row>
    <row r="313" spans="1:58" s="4" customFormat="1" hidden="1">
      <c r="A313" s="109" t="s">
        <v>253</v>
      </c>
      <c r="B313" s="1060" t="s">
        <v>100</v>
      </c>
      <c r="C313" s="1061" t="s">
        <v>64</v>
      </c>
      <c r="D313" s="1639">
        <f>VLOOKUP(MID(A313,1,4),'Seg Diario'!$B$12:$IM$76,226,FALSE)</f>
        <v>1</v>
      </c>
      <c r="E313" s="1639"/>
      <c r="F313" s="1060"/>
      <c r="G313" s="1639">
        <f>VLOOKUP(MID(A313,1,4),'Seg Diario'!$B$12:$IM$76,229,FALSE)</f>
        <v>1</v>
      </c>
      <c r="H313" s="1639"/>
      <c r="I313" s="1639">
        <f>VLOOKUP(MID(A313,1,4),'Seg Diario'!$B$12:$IM$76,232,FALSE)</f>
        <v>1</v>
      </c>
      <c r="J313" s="1639"/>
      <c r="K313" s="1666">
        <f>VLOOKUP(MID(A313,1,4),'Seg Diario'!$B$12:$IM$76,235,FALSE)</f>
        <v>1</v>
      </c>
      <c r="L313" s="2077"/>
      <c r="M313" s="144">
        <f>VLOOKUP(MID(A313,1,4),'Seg Diario'!$B$12:$IM$76,238,FALSE)</f>
        <v>1</v>
      </c>
      <c r="N313" s="144" t="str">
        <f>IF(VLOOKUP(MID(A313,1,4),'Seg Diario'!$B$12:$IM$76,240,FALSE)="","","OK")</f>
        <v>OK</v>
      </c>
      <c r="O313" s="1808">
        <f>VLOOKUP(MID(A313,1,4),'Seg Diario'!$B$12:$IM$76,245,FALSE)</f>
        <v>1</v>
      </c>
      <c r="P313" s="1808"/>
      <c r="Q313" s="144"/>
      <c r="R313" s="1669"/>
      <c r="S313" s="1669"/>
      <c r="T313" s="1669"/>
      <c r="U313" s="1669"/>
      <c r="V313" s="1706"/>
      <c r="W313" s="1706"/>
      <c r="X313" s="1706"/>
      <c r="Y313" s="1706"/>
      <c r="Z313" s="1706"/>
      <c r="AA313" s="1435"/>
      <c r="AB313" s="87"/>
      <c r="AC313" s="1069" t="s">
        <v>58</v>
      </c>
      <c r="AK313" s="264"/>
      <c r="AO313" s="78"/>
      <c r="AP313" s="78"/>
      <c r="AQ313" s="78"/>
      <c r="AR313" s="78"/>
      <c r="AS313" s="78"/>
      <c r="AU313" s="2"/>
      <c r="AV313" s="2"/>
      <c r="AW313" s="2"/>
      <c r="AX313" s="2"/>
      <c r="AY313" s="2"/>
      <c r="AZ313" s="2"/>
      <c r="BA313" s="2"/>
      <c r="BB313" s="2"/>
      <c r="BC313" s="2"/>
      <c r="BD313" s="2"/>
      <c r="BE313" s="2"/>
      <c r="BF313" s="2"/>
    </row>
    <row r="314" spans="1:58" s="4" customFormat="1" hidden="1">
      <c r="A314" s="109" t="s">
        <v>254</v>
      </c>
      <c r="B314" s="1060" t="s">
        <v>102</v>
      </c>
      <c r="C314" s="1061" t="s">
        <v>146</v>
      </c>
      <c r="D314" s="1639">
        <f>VLOOKUP(MID(A314,1,4),'Seg Diario'!$B$12:$IM$76,226,FALSE)</f>
        <v>1</v>
      </c>
      <c r="E314" s="1639"/>
      <c r="F314" s="1060"/>
      <c r="G314" s="1639">
        <f>VLOOKUP(MID(A314,1,4),'Seg Diario'!$B$12:$IM$76,229,FALSE)</f>
        <v>1</v>
      </c>
      <c r="H314" s="1639"/>
      <c r="I314" s="1639">
        <f>VLOOKUP(MID(A314,1,4),'Seg Diario'!$B$12:$IM$76,232,FALSE)</f>
        <v>1</v>
      </c>
      <c r="J314" s="1639"/>
      <c r="K314" s="1808">
        <f>VLOOKUP(MID(A314,1,4),'Seg Diario'!$B$12:$IM$76,235,FALSE)</f>
        <v>1</v>
      </c>
      <c r="L314" s="1808"/>
      <c r="M314" s="144">
        <f>VLOOKUP(MID(A314,1,4),'Seg Diario'!$B$12:$IM$76,238,FALSE)</f>
        <v>1</v>
      </c>
      <c r="N314" s="144" t="str">
        <f>IF(VLOOKUP(MID(A314,1,4),'Seg Diario'!$B$12:$IM$76,240,FALSE)="","","OK")</f>
        <v>OK</v>
      </c>
      <c r="O314" s="1808">
        <f>VLOOKUP(MID(A314,1,4),'Seg Diario'!$B$12:$IM$76,245,FALSE)</f>
        <v>1</v>
      </c>
      <c r="P314" s="1808"/>
      <c r="Q314" s="144"/>
      <c r="R314" s="1669"/>
      <c r="S314" s="1669"/>
      <c r="T314" s="1669"/>
      <c r="U314" s="1669"/>
      <c r="V314" s="1706"/>
      <c r="W314" s="1706"/>
      <c r="X314" s="1706"/>
      <c r="Y314" s="1706"/>
      <c r="Z314" s="1706"/>
      <c r="AA314" s="1435"/>
      <c r="AB314" s="87"/>
      <c r="AC314" s="1069" t="s">
        <v>255</v>
      </c>
      <c r="AK314" s="264"/>
      <c r="AO314" s="78"/>
      <c r="AP314" s="78"/>
      <c r="AQ314" s="78"/>
      <c r="AR314" s="78"/>
      <c r="AS314" s="78"/>
      <c r="AU314" s="2"/>
      <c r="AV314" s="2"/>
      <c r="AW314" s="2"/>
      <c r="AX314" s="2"/>
      <c r="AY314" s="2"/>
      <c r="AZ314" s="2"/>
      <c r="BA314" s="2"/>
      <c r="BB314" s="2"/>
      <c r="BC314" s="2"/>
      <c r="BD314" s="2"/>
      <c r="BE314" s="2"/>
      <c r="BF314" s="2"/>
    </row>
    <row r="315" spans="1:58" ht="12" hidden="1">
      <c r="A315" s="109" t="s">
        <v>256</v>
      </c>
      <c r="B315" s="1060" t="s">
        <v>104</v>
      </c>
      <c r="C315" s="1061" t="s">
        <v>105</v>
      </c>
      <c r="D315" s="1642">
        <f>VLOOKUP(MID(A315,1,4),'Seg Diario'!$B$12:$IM$76,226,FALSE)</f>
        <v>1</v>
      </c>
      <c r="E315" s="2078"/>
      <c r="F315" s="1060"/>
      <c r="G315" s="1639">
        <f>VLOOKUP(MID(A315,1,4),'Seg Diario'!$B$12:$IM$76,229,FALSE)</f>
        <v>1</v>
      </c>
      <c r="H315" s="1639"/>
      <c r="I315" s="1639">
        <f>VLOOKUP(MID(A315,1,4),'Seg Diario'!$B$12:$IM$76,232,FALSE)</f>
        <v>1</v>
      </c>
      <c r="J315" s="1639"/>
      <c r="K315" s="1808">
        <f>VLOOKUP(MID(A315,1,4),'Seg Diario'!$B$12:$IM$76,235,FALSE)</f>
        <v>1</v>
      </c>
      <c r="L315" s="1808"/>
      <c r="M315" s="144">
        <f>VLOOKUP(MID(A315,1,4),'Seg Diario'!$B$12:$IM$76,238,FALSE)</f>
        <v>1</v>
      </c>
      <c r="N315" s="144" t="str">
        <f>IF(VLOOKUP(MID(A315,1,4),'Seg Diario'!$B$12:$IM$76,240,FALSE)="","","OK")</f>
        <v>OK</v>
      </c>
      <c r="O315" s="1808">
        <f>VLOOKUP(MID(A315,1,4),'Seg Diario'!$B$12:$IM$76,245,FALSE)</f>
        <v>1</v>
      </c>
      <c r="P315" s="1808"/>
      <c r="Q315" s="144"/>
      <c r="R315" s="1707"/>
      <c r="S315" s="1707"/>
      <c r="T315" s="1707"/>
      <c r="U315" s="1707"/>
      <c r="V315" s="1818"/>
      <c r="W315" s="1818"/>
      <c r="X315" s="1818"/>
      <c r="Y315" s="1818"/>
      <c r="Z315" s="1818"/>
      <c r="AA315" s="1437"/>
      <c r="AB315" s="87"/>
      <c r="AC315" s="1069"/>
      <c r="AN315" s="4"/>
      <c r="AO315" s="78"/>
      <c r="AP315" s="78"/>
      <c r="AQ315" s="78"/>
      <c r="AR315" s="78"/>
      <c r="AS315" s="78"/>
    </row>
    <row r="316" spans="1:58" ht="12" hidden="1">
      <c r="A316" s="109" t="s">
        <v>257</v>
      </c>
      <c r="B316" s="1060" t="s">
        <v>107</v>
      </c>
      <c r="C316" s="1061" t="s">
        <v>108</v>
      </c>
      <c r="D316" s="1642">
        <f>VLOOKUP(MID(A316,1,4),'Seg Diario'!$B$12:$IM$76,226,FALSE)</f>
        <v>1</v>
      </c>
      <c r="E316" s="2078"/>
      <c r="F316" s="1060"/>
      <c r="G316" s="1639">
        <f>VLOOKUP(MID(A316,1,4),'Seg Diario'!$B$12:$IM$76,229,FALSE)</f>
        <v>1</v>
      </c>
      <c r="H316" s="1639"/>
      <c r="I316" s="1639">
        <f>VLOOKUP(MID(A316,1,4),'Seg Diario'!$B$12:$IM$76,232,FALSE)</f>
        <v>1</v>
      </c>
      <c r="J316" s="1639"/>
      <c r="K316" s="1808">
        <f>VLOOKUP(MID(A316,1,4),'Seg Diario'!$B$12:$IM$76,235,FALSE)</f>
        <v>1</v>
      </c>
      <c r="L316" s="1808"/>
      <c r="M316" s="144">
        <f>VLOOKUP(MID(A316,1,4),'Seg Diario'!$B$12:$IM$76,238,FALSE)</f>
        <v>1</v>
      </c>
      <c r="N316" s="144" t="str">
        <f>IF(VLOOKUP(MID(A316,1,4),'Seg Diario'!$B$12:$IM$76,240,FALSE)="","","OK")</f>
        <v>OK</v>
      </c>
      <c r="O316" s="1808">
        <f>VLOOKUP(MID(A316,1,4),'Seg Diario'!$B$12:$IM$76,245,FALSE)</f>
        <v>1</v>
      </c>
      <c r="P316" s="1808"/>
      <c r="Q316" s="144"/>
      <c r="R316" s="1669"/>
      <c r="S316" s="1669"/>
      <c r="T316" s="1669"/>
      <c r="U316" s="1669"/>
      <c r="V316" s="1706"/>
      <c r="W316" s="1706"/>
      <c r="X316" s="1706"/>
      <c r="Y316" s="1706"/>
      <c r="Z316" s="1706"/>
      <c r="AA316" s="1437"/>
      <c r="AB316" s="87"/>
      <c r="AC316" s="1069" t="s">
        <v>258</v>
      </c>
      <c r="AN316" s="4"/>
      <c r="AO316" s="78"/>
      <c r="AP316" s="78"/>
      <c r="AQ316" s="78"/>
      <c r="AR316" s="78"/>
      <c r="AS316" s="78"/>
    </row>
    <row r="317" spans="1:58" hidden="1">
      <c r="A317" s="109" t="s">
        <v>259</v>
      </c>
      <c r="B317" s="1060" t="s">
        <v>110</v>
      </c>
      <c r="C317" s="1061" t="s">
        <v>111</v>
      </c>
      <c r="D317" s="1639">
        <f>VLOOKUP(MID(A317,1,4),'Seg Diario'!$B$12:$IM$76,226,FALSE)</f>
        <v>1</v>
      </c>
      <c r="E317" s="1639"/>
      <c r="F317" s="1060"/>
      <c r="G317" s="1639">
        <f>VLOOKUP(MID(A317,1,4),'Seg Diario'!$B$12:$IM$76,229,FALSE)</f>
        <v>1</v>
      </c>
      <c r="H317" s="1639"/>
      <c r="I317" s="1639">
        <f>VLOOKUP(MID(A317,1,4),'Seg Diario'!$B$12:$IM$76,232,FALSE)</f>
        <v>1</v>
      </c>
      <c r="J317" s="1639"/>
      <c r="K317" s="1808">
        <f>VLOOKUP(MID(A317,1,4),'Seg Diario'!$B$12:$IM$76,235,FALSE)</f>
        <v>1</v>
      </c>
      <c r="L317" s="1808"/>
      <c r="M317" s="144">
        <f>VLOOKUP(MID(A317,1,4),'Seg Diario'!$B$12:$IM$76,238,FALSE)</f>
        <v>1</v>
      </c>
      <c r="N317" s="144" t="str">
        <f>IF(VLOOKUP(MID(A317,1,4),'Seg Diario'!$B$12:$IM$76,240,FALSE)="","","OK")</f>
        <v>OK</v>
      </c>
      <c r="O317" s="1808">
        <f>VLOOKUP(MID(A317,1,4),'Seg Diario'!$B$12:$IM$76,245,FALSE)</f>
        <v>1</v>
      </c>
      <c r="P317" s="1808"/>
      <c r="Q317" s="144"/>
      <c r="R317" s="1669"/>
      <c r="S317" s="1669"/>
      <c r="T317" s="1669"/>
      <c r="U317" s="1669"/>
      <c r="V317" s="1706"/>
      <c r="W317" s="1706"/>
      <c r="X317" s="1706"/>
      <c r="Y317" s="1706"/>
      <c r="Z317" s="1706"/>
      <c r="AA317" s="1435"/>
      <c r="AB317" s="87"/>
      <c r="AC317" s="1069" t="s">
        <v>255</v>
      </c>
      <c r="AN317" s="4"/>
      <c r="AO317" s="78"/>
      <c r="AP317" s="78"/>
      <c r="AQ317" s="78"/>
      <c r="AR317" s="78"/>
      <c r="AS317" s="78"/>
    </row>
    <row r="318" spans="1:58" ht="12" hidden="1">
      <c r="A318" s="109" t="s">
        <v>260</v>
      </c>
      <c r="B318" s="1060" t="s">
        <v>114</v>
      </c>
      <c r="C318" s="1061" t="s">
        <v>105</v>
      </c>
      <c r="D318" s="1642">
        <f>VLOOKUP(MID(A318,1,4),'Seg Diario'!$B$12:$IM$76,226,FALSE)</f>
        <v>1</v>
      </c>
      <c r="E318" s="2078"/>
      <c r="F318" s="1060"/>
      <c r="G318" s="1639">
        <f>VLOOKUP(MID(A318,1,4),'Seg Diario'!$B$12:$IM$76,229,FALSE)</f>
        <v>1</v>
      </c>
      <c r="H318" s="1639"/>
      <c r="I318" s="1639">
        <f>VLOOKUP(MID(A318,1,4),'Seg Diario'!$B$12:$IM$76,232,FALSE)</f>
        <v>1</v>
      </c>
      <c r="J318" s="1639"/>
      <c r="K318" s="1808">
        <f>VLOOKUP(MID(A318,1,4),'Seg Diario'!$B$12:$IM$76,235,FALSE)</f>
        <v>1</v>
      </c>
      <c r="L318" s="1808"/>
      <c r="M318" s="144">
        <f>VLOOKUP(MID(A318,1,4),'Seg Diario'!$B$12:$IM$76,238,FALSE)</f>
        <v>1</v>
      </c>
      <c r="N318" s="144" t="str">
        <f>IF(VLOOKUP(MID(A318,1,4),'Seg Diario'!$B$12:$IM$76,240,FALSE)="","","OK")</f>
        <v>OK</v>
      </c>
      <c r="O318" s="1808">
        <f>VLOOKUP(MID(A318,1,4),'Seg Diario'!$B$12:$IM$76,245,FALSE)</f>
        <v>1</v>
      </c>
      <c r="P318" s="1808"/>
      <c r="Q318" s="144"/>
      <c r="R318" s="1669"/>
      <c r="S318" s="1669"/>
      <c r="T318" s="1669"/>
      <c r="U318" s="1669"/>
      <c r="V318" s="1669"/>
      <c r="W318" s="1669"/>
      <c r="X318" s="1669"/>
      <c r="Y318" s="1669"/>
      <c r="Z318" s="1669"/>
      <c r="AA318" s="1437"/>
      <c r="AB318" s="87"/>
      <c r="AC318" s="1069" t="s">
        <v>58</v>
      </c>
      <c r="AN318" s="4"/>
      <c r="AO318" s="78"/>
      <c r="AP318" s="78"/>
      <c r="AQ318" s="78"/>
      <c r="AR318" s="78"/>
      <c r="AS318" s="78"/>
    </row>
    <row r="319" spans="1:58" hidden="1">
      <c r="A319" s="109" t="s">
        <v>261</v>
      </c>
      <c r="B319" s="1060" t="s">
        <v>116</v>
      </c>
      <c r="C319" s="1061" t="s">
        <v>117</v>
      </c>
      <c r="D319" s="1642">
        <f>VLOOKUP(MID(A319,1,4),'Seg Diario'!$B$12:$IM$76,226,FALSE)</f>
        <v>1</v>
      </c>
      <c r="E319" s="2078"/>
      <c r="F319" s="1060"/>
      <c r="G319" s="1639">
        <f>VLOOKUP(MID(A319,1,4),'Seg Diario'!$B$12:$IM$76,229,FALSE)</f>
        <v>1</v>
      </c>
      <c r="H319" s="1639"/>
      <c r="I319" s="1639">
        <f>VLOOKUP(MID(A319,1,4),'Seg Diario'!$B$12:$IM$76,232,FALSE)</f>
        <v>1</v>
      </c>
      <c r="J319" s="1639"/>
      <c r="K319" s="1808">
        <f>VLOOKUP(MID(A319,1,4),'Seg Diario'!$B$12:$IM$76,235,FALSE)</f>
        <v>1</v>
      </c>
      <c r="L319" s="1808"/>
      <c r="M319" s="144">
        <f>VLOOKUP(MID(A319,1,4),'Seg Diario'!$B$12:$IM$76,238,FALSE)</f>
        <v>1</v>
      </c>
      <c r="N319" s="144" t="str">
        <f>IF(VLOOKUP(MID(A319,1,4),'Seg Diario'!$B$12:$IM$76,240,FALSE)="","","OK")</f>
        <v>OK</v>
      </c>
      <c r="O319" s="1808">
        <f>VLOOKUP(MID(A319,1,4),'Seg Diario'!$B$12:$IM$76,245,FALSE)</f>
        <v>1</v>
      </c>
      <c r="P319" s="1808"/>
      <c r="Q319" s="144"/>
      <c r="R319" s="1669"/>
      <c r="S319" s="1669"/>
      <c r="T319" s="1669"/>
      <c r="U319" s="1669"/>
      <c r="V319" s="1669"/>
      <c r="W319" s="1669"/>
      <c r="X319" s="1669"/>
      <c r="Y319" s="1669"/>
      <c r="Z319" s="1669"/>
      <c r="AA319" s="1435"/>
      <c r="AB319" s="87"/>
      <c r="AC319" s="1069" t="s">
        <v>242</v>
      </c>
      <c r="AN319" s="4"/>
      <c r="AO319" s="78"/>
      <c r="AP319" s="78"/>
      <c r="AQ319" s="78"/>
      <c r="AR319" s="78"/>
      <c r="AS319" s="78"/>
    </row>
    <row r="320" spans="1:58" hidden="1">
      <c r="A320" s="109" t="s">
        <v>262</v>
      </c>
      <c r="B320" s="1060" t="s">
        <v>120</v>
      </c>
      <c r="C320" s="1061" t="s">
        <v>121</v>
      </c>
      <c r="D320" s="1642">
        <f>VLOOKUP(MID(A320,1,4),'Seg Diario'!$B$12:$IM$76,226,FALSE)</f>
        <v>1</v>
      </c>
      <c r="E320" s="2078"/>
      <c r="F320" s="1060"/>
      <c r="G320" s="1639">
        <f>VLOOKUP(MID(A320,1,4),'Seg Diario'!$B$12:$IM$76,229,FALSE)</f>
        <v>1</v>
      </c>
      <c r="H320" s="1639"/>
      <c r="I320" s="1639">
        <f>VLOOKUP(MID(A320,1,4),'Seg Diario'!$B$12:$IM$76,232,FALSE)</f>
        <v>1</v>
      </c>
      <c r="J320" s="1639"/>
      <c r="K320" s="1808">
        <f>VLOOKUP(MID(A320,1,4),'Seg Diario'!$B$12:$IM$76,235,FALSE)</f>
        <v>1</v>
      </c>
      <c r="L320" s="1808"/>
      <c r="M320" s="144">
        <f>VLOOKUP(MID(A320,1,4),'Seg Diario'!$B$12:$IM$76,238,FALSE)</f>
        <v>1</v>
      </c>
      <c r="N320" s="144" t="str">
        <f>IF(VLOOKUP(MID(A320,1,4),'Seg Diario'!$B$12:$IM$76,240,FALSE)="","","OK")</f>
        <v>OK</v>
      </c>
      <c r="O320" s="1808">
        <f>VLOOKUP(MID(A320,1,4),'Seg Diario'!$B$12:$IM$76,245,FALSE)</f>
        <v>1</v>
      </c>
      <c r="P320" s="1808"/>
      <c r="Q320" s="144"/>
      <c r="R320" s="1669"/>
      <c r="S320" s="1669"/>
      <c r="T320" s="1669"/>
      <c r="U320" s="1669"/>
      <c r="V320" s="1669"/>
      <c r="W320" s="1669"/>
      <c r="X320" s="1669"/>
      <c r="Y320" s="1669"/>
      <c r="Z320" s="1669"/>
      <c r="AA320" s="1435"/>
      <c r="AB320" s="87"/>
      <c r="AC320" s="1069" t="s">
        <v>255</v>
      </c>
      <c r="AN320" s="4"/>
      <c r="AO320" s="78"/>
      <c r="AP320" s="78"/>
      <c r="AQ320" s="78"/>
      <c r="AR320" s="78"/>
      <c r="AS320" s="78"/>
    </row>
    <row r="321" spans="1:58" s="4" customFormat="1" hidden="1">
      <c r="A321" s="109" t="s">
        <v>263</v>
      </c>
      <c r="B321" s="1060" t="s">
        <v>124</v>
      </c>
      <c r="C321" s="1061" t="s">
        <v>83</v>
      </c>
      <c r="D321" s="1642">
        <f>VLOOKUP(MID(A321,1,4),'Seg Diario'!$B$12:$IM$76,226,FALSE)</f>
        <v>1</v>
      </c>
      <c r="E321" s="2078"/>
      <c r="F321" s="1060"/>
      <c r="G321" s="1639">
        <f>VLOOKUP(MID(A321,1,4),'Seg Diario'!$B$12:$IM$76,229,FALSE)</f>
        <v>1</v>
      </c>
      <c r="H321" s="1639"/>
      <c r="I321" s="1639">
        <f>VLOOKUP(MID(A321,1,4),'Seg Diario'!$B$12:$IM$76,232,FALSE)</f>
        <v>1</v>
      </c>
      <c r="J321" s="1639"/>
      <c r="K321" s="1808">
        <f>VLOOKUP(MID(A321,1,4),'Seg Diario'!$B$12:$IM$76,235,FALSE)</f>
        <v>1</v>
      </c>
      <c r="L321" s="1808"/>
      <c r="M321" s="144">
        <f>VLOOKUP(MID(A321,1,4),'Seg Diario'!$B$12:$IM$76,238,FALSE)</f>
        <v>1</v>
      </c>
      <c r="N321" s="144" t="str">
        <f>IF(VLOOKUP(MID(A321,1,4),'Seg Diario'!$B$12:$IM$76,240,FALSE)="","","OK")</f>
        <v>OK</v>
      </c>
      <c r="O321" s="1808">
        <f>VLOOKUP(MID(A321,1,4),'Seg Diario'!$B$12:$IM$76,245,FALSE)</f>
        <v>1</v>
      </c>
      <c r="P321" s="1808"/>
      <c r="Q321" s="144"/>
      <c r="R321" s="1669"/>
      <c r="S321" s="1669"/>
      <c r="T321" s="1669"/>
      <c r="U321" s="1669"/>
      <c r="V321" s="1669"/>
      <c r="W321" s="1669"/>
      <c r="X321" s="1669"/>
      <c r="Y321" s="1669"/>
      <c r="Z321" s="1669"/>
      <c r="AA321" s="1435"/>
      <c r="AB321" s="87"/>
      <c r="AC321" s="1069"/>
      <c r="AK321" s="264"/>
      <c r="AO321" s="78"/>
      <c r="AP321" s="78"/>
      <c r="AQ321" s="78"/>
      <c r="AR321" s="78"/>
      <c r="AS321" s="78"/>
      <c r="AU321" s="2"/>
      <c r="AV321" s="2"/>
      <c r="AW321" s="2"/>
      <c r="AX321" s="2"/>
      <c r="AY321" s="2"/>
      <c r="AZ321" s="2"/>
      <c r="BA321" s="2"/>
      <c r="BB321" s="2"/>
      <c r="BC321" s="2"/>
      <c r="BD321" s="2"/>
      <c r="BE321" s="2"/>
      <c r="BF321" s="2"/>
    </row>
    <row r="322" spans="1:58" hidden="1">
      <c r="A322" s="109" t="s">
        <v>264</v>
      </c>
      <c r="B322" s="1060" t="s">
        <v>128</v>
      </c>
      <c r="C322" s="1061" t="s">
        <v>83</v>
      </c>
      <c r="D322" s="1642">
        <f>VLOOKUP(MID(A322,1,4),'Seg Diario'!$B$12:$IM$76,226,FALSE)</f>
        <v>1</v>
      </c>
      <c r="E322" s="2078"/>
      <c r="F322" s="1060"/>
      <c r="G322" s="1639">
        <f>VLOOKUP(MID(A322,1,4),'Seg Diario'!$B$12:$IM$76,229,FALSE)</f>
        <v>1</v>
      </c>
      <c r="H322" s="1639"/>
      <c r="I322" s="1639">
        <f>VLOOKUP(MID(A322,1,4),'Seg Diario'!$B$12:$IM$76,232,FALSE)</f>
        <v>1</v>
      </c>
      <c r="J322" s="1639"/>
      <c r="K322" s="1808">
        <f>VLOOKUP(MID(A322,1,4),'Seg Diario'!$B$12:$IM$76,235,FALSE)</f>
        <v>1</v>
      </c>
      <c r="L322" s="1808"/>
      <c r="M322" s="144">
        <f>VLOOKUP(MID(A322,1,4),'Seg Diario'!$B$12:$IM$76,238,FALSE)</f>
        <v>1</v>
      </c>
      <c r="N322" s="144" t="str">
        <f>IF(VLOOKUP(MID(A322,1,4),'Seg Diario'!$B$12:$IM$76,240,FALSE)="","","OK")</f>
        <v>OK</v>
      </c>
      <c r="O322" s="1808">
        <f>VLOOKUP(MID(A322,1,4),'Seg Diario'!$B$12:$IM$76,245,FALSE)</f>
        <v>1</v>
      </c>
      <c r="P322" s="1808"/>
      <c r="Q322" s="144"/>
      <c r="R322" s="1669"/>
      <c r="S322" s="1669"/>
      <c r="T322" s="1669"/>
      <c r="U322" s="1669"/>
      <c r="V322" s="1669"/>
      <c r="W322" s="1669"/>
      <c r="X322" s="1669"/>
      <c r="Y322" s="1669"/>
      <c r="Z322" s="1669"/>
      <c r="AA322" s="1436"/>
      <c r="AB322" s="87"/>
      <c r="AC322" s="1069" t="s">
        <v>255</v>
      </c>
      <c r="AN322" s="4"/>
      <c r="AO322" s="78"/>
      <c r="AP322" s="78"/>
      <c r="AQ322" s="78"/>
      <c r="AR322" s="78"/>
      <c r="AS322" s="78"/>
    </row>
    <row r="323" spans="1:58" hidden="1">
      <c r="A323" s="109" t="s">
        <v>265</v>
      </c>
      <c r="B323" s="1060" t="s">
        <v>130</v>
      </c>
      <c r="C323" s="1061" t="s">
        <v>95</v>
      </c>
      <c r="D323" s="1642">
        <f>VLOOKUP(MID(A323,1,4),'Seg Diario'!$B$12:$IM$76,226,FALSE)</f>
        <v>1</v>
      </c>
      <c r="E323" s="2078"/>
      <c r="F323" s="1060"/>
      <c r="G323" s="1639">
        <f>VLOOKUP(MID(A323,1,4),'Seg Diario'!$B$12:$IM$76,229,FALSE)</f>
        <v>1</v>
      </c>
      <c r="H323" s="1639"/>
      <c r="I323" s="1639">
        <f>VLOOKUP(MID(A323,1,4),'Seg Diario'!$B$12:$IM$76,232,FALSE)</f>
        <v>1</v>
      </c>
      <c r="J323" s="1639"/>
      <c r="K323" s="1808">
        <f>VLOOKUP(MID(A323,1,4),'Seg Diario'!$B$12:$IM$76,235,FALSE)</f>
        <v>1</v>
      </c>
      <c r="L323" s="1808"/>
      <c r="M323" s="144">
        <f>VLOOKUP(MID(A323,1,4),'Seg Diario'!$B$12:$IM$76,238,FALSE)</f>
        <v>1</v>
      </c>
      <c r="N323" s="144" t="str">
        <f>IF(VLOOKUP(MID(A323,1,4),'Seg Diario'!$B$12:$IM$76,240,FALSE)="","","OK")</f>
        <v>OK</v>
      </c>
      <c r="O323" s="1808">
        <f>VLOOKUP(MID(A323,1,4),'Seg Diario'!$B$12:$IM$76,245,FALSE)</f>
        <v>1</v>
      </c>
      <c r="P323" s="1808"/>
      <c r="Q323" s="144"/>
      <c r="R323" s="1669"/>
      <c r="S323" s="1669"/>
      <c r="T323" s="1669"/>
      <c r="U323" s="1669"/>
      <c r="V323" s="1669"/>
      <c r="W323" s="1669"/>
      <c r="X323" s="1669"/>
      <c r="Y323" s="1669"/>
      <c r="Z323" s="1669"/>
      <c r="AA323" s="1435"/>
      <c r="AB323" s="87"/>
      <c r="AC323" s="1069" t="s">
        <v>255</v>
      </c>
      <c r="AN323" s="4"/>
      <c r="AO323" s="78"/>
      <c r="AP323" s="78"/>
      <c r="AQ323" s="78"/>
      <c r="AR323" s="78"/>
      <c r="AS323" s="78"/>
    </row>
    <row r="324" spans="1:58" hidden="1">
      <c r="A324" s="109" t="s">
        <v>266</v>
      </c>
      <c r="B324" s="1060" t="s">
        <v>132</v>
      </c>
      <c r="C324" s="1061" t="s">
        <v>108</v>
      </c>
      <c r="D324" s="1639"/>
      <c r="E324" s="1639"/>
      <c r="F324" s="1060"/>
      <c r="G324" s="1639" t="e">
        <f>VLOOKUP(MID(A324,1,4),'Seg Diario'!$B$12:$IM$76,229,FALSE)</f>
        <v>#N/A</v>
      </c>
      <c r="H324" s="1639"/>
      <c r="I324" s="1639" t="e">
        <f>VLOOKUP(MID(A324,1,4),'Seg Diario'!$B$12:$IM$76,232,FALSE)</f>
        <v>#N/A</v>
      </c>
      <c r="J324" s="1639"/>
      <c r="K324" s="1808" t="e">
        <f>VLOOKUP(MID(A324,1,4),'Seg Diario'!$B$12:$IM$76,235,FALSE)</f>
        <v>#N/A</v>
      </c>
      <c r="L324" s="1808"/>
      <c r="M324" s="1303"/>
      <c r="N324" s="1306"/>
      <c r="O324" s="1808" t="e">
        <f>VLOOKUP(MID(A324,1,4),'Seg Diario'!$B$12:$IM$76,245,FALSE)</f>
        <v>#N/A</v>
      </c>
      <c r="P324" s="1808"/>
      <c r="Q324" s="144"/>
      <c r="R324" s="1669"/>
      <c r="S324" s="1669"/>
      <c r="T324" s="1669"/>
      <c r="U324" s="1669"/>
      <c r="V324" s="1669"/>
      <c r="W324" s="1669"/>
      <c r="X324" s="1669"/>
      <c r="Y324" s="1669"/>
      <c r="Z324" s="1669"/>
      <c r="AA324" s="1435"/>
      <c r="AB324" s="87"/>
      <c r="AC324" s="1069"/>
      <c r="AN324" s="4"/>
      <c r="AO324" s="78"/>
      <c r="AP324" s="78"/>
      <c r="AQ324" s="78"/>
      <c r="AR324" s="78"/>
      <c r="AS324" s="78"/>
    </row>
    <row r="325" spans="1:58" hidden="1">
      <c r="A325" s="109" t="s">
        <v>267</v>
      </c>
      <c r="B325" s="1060" t="s">
        <v>134</v>
      </c>
      <c r="C325" s="1061" t="s">
        <v>89</v>
      </c>
      <c r="D325" s="1642">
        <f>VLOOKUP(MID(A325,1,4),'Seg Diario'!$B$12:$IM$76,226,FALSE)</f>
        <v>1</v>
      </c>
      <c r="E325" s="2078"/>
      <c r="F325" s="1060"/>
      <c r="G325" s="1639">
        <f>VLOOKUP(MID(A325,1,4),'Seg Diario'!$B$12:$IM$76,229,FALSE)</f>
        <v>1</v>
      </c>
      <c r="H325" s="1639"/>
      <c r="I325" s="1639">
        <f>VLOOKUP(MID(A325,1,4),'Seg Diario'!$B$12:$IM$76,232,FALSE)</f>
        <v>1</v>
      </c>
      <c r="J325" s="1639"/>
      <c r="K325" s="1808">
        <f>VLOOKUP(MID(A325,1,4),'Seg Diario'!$B$12:$IM$76,235,FALSE)</f>
        <v>1</v>
      </c>
      <c r="L325" s="1808"/>
      <c r="M325" s="144">
        <f>VLOOKUP(MID(A325,1,4),'Seg Diario'!$B$12:$IM$76,238,FALSE)</f>
        <v>1</v>
      </c>
      <c r="N325" s="144" t="str">
        <f>IF(VLOOKUP(MID(A325,1,4),'Seg Diario'!$B$12:$IM$76,240,FALSE)="","","OK")</f>
        <v>OK</v>
      </c>
      <c r="O325" s="1808">
        <f>VLOOKUP(MID(A325,1,4),'Seg Diario'!$B$12:$IM$76,245,FALSE)</f>
        <v>1</v>
      </c>
      <c r="P325" s="1808"/>
      <c r="Q325" s="144"/>
      <c r="R325" s="1669"/>
      <c r="S325" s="1669"/>
      <c r="T325" s="1669"/>
      <c r="U325" s="1669"/>
      <c r="V325" s="1669"/>
      <c r="W325" s="1669"/>
      <c r="X325" s="1669"/>
      <c r="Y325" s="1669"/>
      <c r="Z325" s="1669"/>
      <c r="AA325" s="1435"/>
      <c r="AB325" s="87"/>
      <c r="AC325" s="1069" t="s">
        <v>255</v>
      </c>
      <c r="AN325" s="4"/>
      <c r="AO325" s="78"/>
      <c r="AP325" s="78"/>
      <c r="AQ325" s="78"/>
      <c r="AR325" s="78"/>
      <c r="AS325" s="78"/>
    </row>
    <row r="326" spans="1:58" s="4" customFormat="1" hidden="1">
      <c r="A326" s="109" t="s">
        <v>268</v>
      </c>
      <c r="B326" s="1060" t="s">
        <v>136</v>
      </c>
      <c r="C326" s="1061" t="s">
        <v>117</v>
      </c>
      <c r="D326" s="1642">
        <f>VLOOKUP(MID(A326,1,4),'Seg Diario'!$B$12:$IM$76,226,FALSE)</f>
        <v>1</v>
      </c>
      <c r="E326" s="2078"/>
      <c r="F326" s="1060"/>
      <c r="G326" s="1639">
        <f>VLOOKUP(MID(A326,1,4),'Seg Diario'!$B$12:$IM$76,229,FALSE)</f>
        <v>1</v>
      </c>
      <c r="H326" s="1639"/>
      <c r="I326" s="1639">
        <f>VLOOKUP(MID(A326,1,4),'Seg Diario'!$B$12:$IM$76,232,FALSE)</f>
        <v>1</v>
      </c>
      <c r="J326" s="1639"/>
      <c r="K326" s="1808">
        <f>VLOOKUP(MID(A326,1,4),'Seg Diario'!$B$12:$IM$76,235,FALSE)</f>
        <v>1</v>
      </c>
      <c r="L326" s="1808"/>
      <c r="M326" s="144">
        <f>VLOOKUP(MID(A326,1,4),'Seg Diario'!$B$12:$IM$76,238,FALSE)</f>
        <v>1</v>
      </c>
      <c r="N326" s="144" t="str">
        <f>IF(VLOOKUP(MID(A326,1,4),'Seg Diario'!$B$12:$IM$76,240,FALSE)="","","OK")</f>
        <v>OK</v>
      </c>
      <c r="O326" s="1808">
        <f>VLOOKUP(MID(A326,1,4),'Seg Diario'!$B$12:$IM$76,245,FALSE)</f>
        <v>1</v>
      </c>
      <c r="P326" s="1808"/>
      <c r="Q326" s="144"/>
      <c r="R326" s="1669"/>
      <c r="S326" s="1669"/>
      <c r="T326" s="1669"/>
      <c r="U326" s="1669"/>
      <c r="V326" s="1669"/>
      <c r="W326" s="1669"/>
      <c r="X326" s="1669"/>
      <c r="Y326" s="1669"/>
      <c r="Z326" s="1669"/>
      <c r="AA326" s="87"/>
      <c r="AB326" s="87"/>
      <c r="AC326" s="1069" t="s">
        <v>242</v>
      </c>
      <c r="AK326" s="264"/>
      <c r="AO326" s="78"/>
      <c r="AP326" s="78"/>
      <c r="AQ326" s="78"/>
      <c r="AR326" s="78"/>
      <c r="AS326" s="78"/>
      <c r="AU326" s="2"/>
      <c r="AV326" s="2"/>
      <c r="AW326" s="2"/>
      <c r="AX326" s="2"/>
      <c r="AY326" s="2"/>
      <c r="AZ326" s="2"/>
      <c r="BA326" s="2"/>
      <c r="BB326" s="2"/>
      <c r="BC326" s="2"/>
      <c r="BD326" s="2"/>
      <c r="BE326" s="2"/>
      <c r="BF326" s="2"/>
    </row>
    <row r="327" spans="1:58" ht="12" hidden="1" customHeight="1">
      <c r="A327" s="109" t="s">
        <v>269</v>
      </c>
      <c r="B327" s="1060" t="s">
        <v>138</v>
      </c>
      <c r="C327" s="1061" t="s">
        <v>75</v>
      </c>
      <c r="D327" s="1642">
        <f>VLOOKUP(MID(A327,1,4),'Seg Diario'!$B$12:$IM$76,226,FALSE)</f>
        <v>1</v>
      </c>
      <c r="E327" s="2078"/>
      <c r="F327" s="1060"/>
      <c r="G327" s="1639">
        <f>VLOOKUP(MID(A327,1,4),'Seg Diario'!$B$12:$IM$76,229,FALSE)</f>
        <v>1</v>
      </c>
      <c r="H327" s="1639"/>
      <c r="I327" s="1639">
        <f>VLOOKUP(MID(A327,1,4),'Seg Diario'!$B$12:$IM$76,232,FALSE)</f>
        <v>1</v>
      </c>
      <c r="J327" s="1639"/>
      <c r="K327" s="1808">
        <f>VLOOKUP(MID(A327,1,4),'Seg Diario'!$B$12:$IM$76,235,FALSE)</f>
        <v>1</v>
      </c>
      <c r="L327" s="1808"/>
      <c r="M327" s="144">
        <f>VLOOKUP(MID(A327,1,4),'Seg Diario'!$B$12:$IM$76,238,FALSE)</f>
        <v>1</v>
      </c>
      <c r="N327" s="144" t="str">
        <f>IF(VLOOKUP(MID(A327,1,4),'Seg Diario'!$B$12:$IM$76,240,FALSE)="","","OK")</f>
        <v>OK</v>
      </c>
      <c r="O327" s="1808">
        <f>VLOOKUP(MID(A327,1,4),'Seg Diario'!$B$12:$IM$76,245,FALSE)</f>
        <v>1</v>
      </c>
      <c r="P327" s="1808"/>
      <c r="Q327" s="144"/>
      <c r="R327" s="1669"/>
      <c r="S327" s="1669"/>
      <c r="T327" s="1669"/>
      <c r="U327" s="1669"/>
      <c r="V327" s="1669"/>
      <c r="W327" s="1669"/>
      <c r="X327" s="1669"/>
      <c r="Y327" s="1669"/>
      <c r="Z327" s="1669"/>
      <c r="AA327" s="87"/>
      <c r="AB327" s="87"/>
      <c r="AC327" s="1070" t="s">
        <v>58</v>
      </c>
      <c r="AN327" s="4"/>
      <c r="AO327" s="78"/>
      <c r="AP327" s="78"/>
      <c r="AQ327" s="78"/>
      <c r="AR327" s="78"/>
      <c r="AS327" s="78"/>
    </row>
    <row r="328" spans="1:58" s="4" customFormat="1" ht="12" hidden="1" customHeight="1">
      <c r="A328" s="109" t="s">
        <v>270</v>
      </c>
      <c r="B328" s="1060" t="s">
        <v>140</v>
      </c>
      <c r="C328" s="1061" t="s">
        <v>141</v>
      </c>
      <c r="D328" s="1642">
        <f>VLOOKUP(MID(A328,1,4),'Seg Diario'!$B$12:$IM$76,226,FALSE)</f>
        <v>1</v>
      </c>
      <c r="E328" s="2078"/>
      <c r="F328" s="1060"/>
      <c r="G328" s="1639">
        <f>VLOOKUP(MID(A328,1,4),'Seg Diario'!$B$12:$IM$76,229,FALSE)</f>
        <v>1</v>
      </c>
      <c r="H328" s="1639"/>
      <c r="I328" s="1639">
        <f>VLOOKUP(MID(A328,1,4),'Seg Diario'!$B$12:$IM$76,232,FALSE)</f>
        <v>1</v>
      </c>
      <c r="J328" s="1639"/>
      <c r="K328" s="1808">
        <f>VLOOKUP(MID(A328,1,4),'Seg Diario'!$B$12:$IM$76,235,FALSE)</f>
        <v>1</v>
      </c>
      <c r="L328" s="1808"/>
      <c r="M328" s="144">
        <f>VLOOKUP(MID(A328,1,4),'Seg Diario'!$B$12:$IM$76,238,FALSE)</f>
        <v>1</v>
      </c>
      <c r="N328" s="144" t="str">
        <f>IF(VLOOKUP(MID(A328,1,4),'Seg Diario'!$B$12:$IM$76,240,FALSE)="","","OK")</f>
        <v>OK</v>
      </c>
      <c r="O328" s="1808">
        <f>VLOOKUP(MID(A328,1,4),'Seg Diario'!$B$12:$IM$76,245,FALSE)</f>
        <v>1</v>
      </c>
      <c r="P328" s="1808"/>
      <c r="Q328" s="144"/>
      <c r="R328" s="2079"/>
      <c r="S328" s="2080"/>
      <c r="T328" s="2080"/>
      <c r="U328" s="2072"/>
      <c r="V328" s="1669"/>
      <c r="W328" s="1669"/>
      <c r="X328" s="1669"/>
      <c r="Y328" s="1669"/>
      <c r="Z328" s="1669"/>
      <c r="AA328" s="87"/>
      <c r="AB328" s="87"/>
      <c r="AC328" s="1070" t="s">
        <v>271</v>
      </c>
      <c r="AK328" s="264"/>
      <c r="AO328" s="78"/>
      <c r="AP328" s="78"/>
      <c r="AQ328" s="78"/>
      <c r="AR328" s="78"/>
      <c r="AS328" s="78"/>
      <c r="AU328" s="2"/>
      <c r="AV328" s="2"/>
      <c r="AW328" s="2"/>
      <c r="AX328" s="2"/>
      <c r="AY328" s="2"/>
      <c r="AZ328" s="2"/>
      <c r="BA328" s="2"/>
      <c r="BB328" s="2"/>
      <c r="BC328" s="2"/>
      <c r="BD328" s="2"/>
      <c r="BE328" s="2"/>
      <c r="BF328" s="2"/>
    </row>
    <row r="329" spans="1:58" ht="12" hidden="1" customHeight="1">
      <c r="A329" s="109" t="s">
        <v>272</v>
      </c>
      <c r="B329" s="1060" t="s">
        <v>143</v>
      </c>
      <c r="C329" s="1061" t="s">
        <v>75</v>
      </c>
      <c r="D329" s="1642">
        <f>VLOOKUP(MID(A329,1,4),'Seg Diario'!$B$12:$IM$76,226,FALSE)</f>
        <v>1</v>
      </c>
      <c r="E329" s="2078"/>
      <c r="F329" s="1060"/>
      <c r="G329" s="1639">
        <f>VLOOKUP(MID(A329,1,4),'Seg Diario'!$B$12:$IM$76,229,FALSE)</f>
        <v>1</v>
      </c>
      <c r="H329" s="1639"/>
      <c r="I329" s="1639">
        <f>VLOOKUP(MID(A329,1,4),'Seg Diario'!$B$12:$IM$76,232,FALSE)</f>
        <v>1</v>
      </c>
      <c r="J329" s="1639"/>
      <c r="K329" s="1808">
        <f>VLOOKUP(MID(A329,1,4),'Seg Diario'!$B$12:$IM$76,235,FALSE)</f>
        <v>1</v>
      </c>
      <c r="L329" s="1808"/>
      <c r="M329" s="144">
        <f>VLOOKUP(MID(A329,1,4),'Seg Diario'!$B$12:$IM$76,238,FALSE)</f>
        <v>1</v>
      </c>
      <c r="N329" s="144" t="str">
        <f>IF(VLOOKUP(MID(A329,1,4),'Seg Diario'!$B$12:$IM$76,240,FALSE)="","","OK")</f>
        <v>OK</v>
      </c>
      <c r="O329" s="1808">
        <f>VLOOKUP(MID(A329,1,4),'Seg Diario'!$B$12:$IM$76,245,FALSE)</f>
        <v>1</v>
      </c>
      <c r="P329" s="1808"/>
      <c r="Q329" s="144"/>
      <c r="R329" s="1669"/>
      <c r="S329" s="1669"/>
      <c r="T329" s="1669"/>
      <c r="U329" s="1669"/>
      <c r="V329" s="1669"/>
      <c r="W329" s="1669"/>
      <c r="X329" s="1669"/>
      <c r="Y329" s="1669"/>
      <c r="Z329" s="1669"/>
      <c r="AA329" s="87"/>
      <c r="AB329" s="87"/>
      <c r="AC329" s="1070" t="s">
        <v>58</v>
      </c>
      <c r="AN329" s="4"/>
      <c r="AO329" s="78"/>
      <c r="AP329" s="78"/>
      <c r="AQ329" s="78"/>
      <c r="AR329" s="78"/>
      <c r="AS329" s="78"/>
    </row>
    <row r="330" spans="1:58" s="4" customFormat="1" ht="12" hidden="1" customHeight="1">
      <c r="A330" s="109" t="s">
        <v>273</v>
      </c>
      <c r="B330" s="1060" t="s">
        <v>145</v>
      </c>
      <c r="C330" s="1061" t="s">
        <v>146</v>
      </c>
      <c r="D330" s="1642">
        <f>VLOOKUP(MID(A330,1,4),'Seg Diario'!$B$12:$IM$76,226,FALSE)</f>
        <v>1</v>
      </c>
      <c r="E330" s="2078"/>
      <c r="F330" s="1060"/>
      <c r="G330" s="1639">
        <f>VLOOKUP(MID(A330,1,4),'Seg Diario'!$B$12:$IM$76,229,FALSE)</f>
        <v>1</v>
      </c>
      <c r="H330" s="1639"/>
      <c r="I330" s="1639">
        <f>VLOOKUP(MID(A330,1,4),'Seg Diario'!$B$12:$IM$76,232,FALSE)</f>
        <v>1</v>
      </c>
      <c r="J330" s="1639"/>
      <c r="K330" s="1808">
        <f>VLOOKUP(MID(A330,1,4),'Seg Diario'!$B$12:$IM$76,235,FALSE)</f>
        <v>1</v>
      </c>
      <c r="L330" s="1808"/>
      <c r="M330" s="144">
        <f>VLOOKUP(MID(A330,1,4),'Seg Diario'!$B$12:$IM$76,238,FALSE)</f>
        <v>1</v>
      </c>
      <c r="N330" s="144" t="str">
        <f>IF(VLOOKUP(MID(A330,1,4),'Seg Diario'!$B$12:$IM$76,240,FALSE)="","","OK")</f>
        <v>OK</v>
      </c>
      <c r="O330" s="1808">
        <f>VLOOKUP(MID(A330,1,4),'Seg Diario'!$B$12:$IM$76,245,FALSE)</f>
        <v>1</v>
      </c>
      <c r="P330" s="1808"/>
      <c r="Q330" s="144"/>
      <c r="R330" s="1669"/>
      <c r="S330" s="1669"/>
      <c r="T330" s="1669"/>
      <c r="U330" s="1669"/>
      <c r="V330" s="1669"/>
      <c r="W330" s="1669"/>
      <c r="X330" s="1669"/>
      <c r="Y330" s="1669"/>
      <c r="Z330" s="1669"/>
      <c r="AA330" s="87"/>
      <c r="AB330" s="87"/>
      <c r="AC330" s="1070" t="s">
        <v>242</v>
      </c>
      <c r="AK330" s="264"/>
      <c r="AO330" s="78"/>
      <c r="AP330" s="78"/>
      <c r="AQ330" s="78"/>
      <c r="AR330" s="78"/>
      <c r="AS330" s="78"/>
      <c r="AU330" s="2"/>
      <c r="AV330" s="2"/>
      <c r="AW330" s="2"/>
      <c r="AX330" s="2"/>
      <c r="AY330" s="2"/>
      <c r="AZ330" s="2"/>
      <c r="BA330" s="2"/>
      <c r="BB330" s="2"/>
      <c r="BC330" s="2"/>
      <c r="BD330" s="2"/>
      <c r="BE330" s="2"/>
      <c r="BF330" s="2"/>
    </row>
    <row r="331" spans="1:58" s="4" customFormat="1" ht="12" hidden="1" customHeight="1">
      <c r="A331" s="109" t="s">
        <v>274</v>
      </c>
      <c r="B331" s="1060" t="s">
        <v>148</v>
      </c>
      <c r="C331" s="1061" t="s">
        <v>117</v>
      </c>
      <c r="D331" s="1642">
        <f>VLOOKUP(MID(A331,1,4),'Seg Diario'!$B$12:$IM$76,226,FALSE)</f>
        <v>1</v>
      </c>
      <c r="E331" s="2078"/>
      <c r="F331" s="1060"/>
      <c r="G331" s="1639">
        <f>VLOOKUP(MID(A331,1,4),'Seg Diario'!$B$12:$IM$76,229,FALSE)</f>
        <v>1</v>
      </c>
      <c r="H331" s="1639"/>
      <c r="I331" s="1639">
        <f>VLOOKUP(MID(A331,1,4),'Seg Diario'!$B$12:$IM$76,232,FALSE)</f>
        <v>1</v>
      </c>
      <c r="J331" s="1639"/>
      <c r="K331" s="1808">
        <f>VLOOKUP(MID(A331,1,4),'Seg Diario'!$B$12:$IM$76,235,FALSE)</f>
        <v>1</v>
      </c>
      <c r="L331" s="1808"/>
      <c r="M331" s="144">
        <f>VLOOKUP(MID(A331,1,4),'Seg Diario'!$B$12:$IM$76,238,FALSE)</f>
        <v>1</v>
      </c>
      <c r="N331" s="144" t="str">
        <f>IF(VLOOKUP(MID(A331,1,4),'Seg Diario'!$B$12:$IM$76,240,FALSE)="","","OK")</f>
        <v>OK</v>
      </c>
      <c r="O331" s="1808">
        <f>VLOOKUP(MID(A331,1,4),'Seg Diario'!$B$12:$IM$76,245,FALSE)</f>
        <v>1</v>
      </c>
      <c r="P331" s="1808"/>
      <c r="Q331" s="144"/>
      <c r="R331" s="1669"/>
      <c r="S331" s="1669"/>
      <c r="T331" s="1669"/>
      <c r="U331" s="1669"/>
      <c r="V331" s="1669"/>
      <c r="W331" s="1669"/>
      <c r="X331" s="1669"/>
      <c r="Y331" s="1669"/>
      <c r="Z331" s="1669"/>
      <c r="AA331" s="87"/>
      <c r="AB331" s="87"/>
      <c r="AC331" s="1070" t="s">
        <v>242</v>
      </c>
      <c r="AK331" s="264"/>
      <c r="AO331" s="78"/>
      <c r="AP331" s="78"/>
      <c r="AQ331" s="78"/>
      <c r="AR331" s="78"/>
      <c r="AS331" s="78"/>
      <c r="AU331" s="2"/>
      <c r="AV331" s="2"/>
      <c r="AW331" s="2"/>
      <c r="AX331" s="2"/>
      <c r="AY331" s="2"/>
      <c r="AZ331" s="2"/>
      <c r="BA331" s="2"/>
      <c r="BB331" s="2"/>
      <c r="BC331" s="2"/>
      <c r="BD331" s="2"/>
      <c r="BE331" s="2"/>
      <c r="BF331" s="2"/>
    </row>
    <row r="332" spans="1:58" s="4" customFormat="1" ht="12" hidden="1" customHeight="1">
      <c r="A332" s="109" t="s">
        <v>275</v>
      </c>
      <c r="B332" s="1060" t="s">
        <v>150</v>
      </c>
      <c r="C332" s="1061" t="s">
        <v>83</v>
      </c>
      <c r="D332" s="1642">
        <f>VLOOKUP(MID(A332,1,4),'Seg Diario'!$B$12:$IM$76,226,FALSE)</f>
        <v>1</v>
      </c>
      <c r="E332" s="2078"/>
      <c r="F332" s="1060"/>
      <c r="G332" s="1639">
        <f>VLOOKUP(MID(A332,1,4),'Seg Diario'!$B$12:$IM$76,229,FALSE)</f>
        <v>1</v>
      </c>
      <c r="H332" s="1639"/>
      <c r="I332" s="1639">
        <f>VLOOKUP(MID(A332,1,4),'Seg Diario'!$B$12:$IM$76,232,FALSE)</f>
        <v>1</v>
      </c>
      <c r="J332" s="1639"/>
      <c r="K332" s="1808">
        <f>VLOOKUP(MID(A332,1,4),'Seg Diario'!$B$12:$IM$76,235,FALSE)</f>
        <v>1</v>
      </c>
      <c r="L332" s="1808"/>
      <c r="M332" s="144">
        <f>VLOOKUP(MID(A332,1,4),'Seg Diario'!$B$12:$IM$76,238,FALSE)</f>
        <v>1</v>
      </c>
      <c r="N332" s="144" t="str">
        <f>IF(VLOOKUP(MID(A332,1,4),'Seg Diario'!$B$12:$IM$76,240,FALSE)="","","OK")</f>
        <v>OK</v>
      </c>
      <c r="O332" s="1808">
        <f>VLOOKUP(MID(A332,1,4),'Seg Diario'!$B$12:$IM$76,245,FALSE)</f>
        <v>1</v>
      </c>
      <c r="P332" s="1808"/>
      <c r="Q332" s="144"/>
      <c r="R332" s="1669"/>
      <c r="S332" s="1669"/>
      <c r="T332" s="1669"/>
      <c r="U332" s="1669"/>
      <c r="V332" s="1669"/>
      <c r="W332" s="1669"/>
      <c r="X332" s="1669"/>
      <c r="Y332" s="1669"/>
      <c r="Z332" s="1669"/>
      <c r="AA332" s="87"/>
      <c r="AB332" s="87"/>
      <c r="AC332" s="1070" t="s">
        <v>58</v>
      </c>
      <c r="AK332" s="264"/>
      <c r="AO332" s="78"/>
      <c r="AP332" s="78"/>
      <c r="AQ332" s="78"/>
      <c r="AR332" s="78"/>
      <c r="AS332" s="78"/>
      <c r="AU332" s="2"/>
      <c r="AV332" s="2"/>
      <c r="AW332" s="2"/>
      <c r="AX332" s="2"/>
      <c r="AY332" s="2"/>
      <c r="AZ332" s="2"/>
      <c r="BA332" s="2"/>
      <c r="BB332" s="2"/>
      <c r="BC332" s="2"/>
      <c r="BD332" s="2"/>
      <c r="BE332" s="2"/>
      <c r="BF332" s="2"/>
    </row>
    <row r="333" spans="1:58" s="4" customFormat="1" ht="12" hidden="1" customHeight="1">
      <c r="A333" s="109" t="s">
        <v>276</v>
      </c>
      <c r="B333" s="1060" t="s">
        <v>152</v>
      </c>
      <c r="C333" s="1061" t="s">
        <v>64</v>
      </c>
      <c r="D333" s="1642">
        <f>VLOOKUP(MID(A333,1,4),'Seg Diario'!$B$12:$IM$76,226,FALSE)</f>
        <v>1</v>
      </c>
      <c r="E333" s="2078"/>
      <c r="F333" s="1060"/>
      <c r="G333" s="1639">
        <f>VLOOKUP(MID(A333,1,4),'Seg Diario'!$B$12:$IM$76,229,FALSE)</f>
        <v>1</v>
      </c>
      <c r="H333" s="1639"/>
      <c r="I333" s="1639">
        <f>VLOOKUP(MID(A333,1,4),'Seg Diario'!$B$12:$IM$76,232,FALSE)</f>
        <v>1</v>
      </c>
      <c r="J333" s="1639"/>
      <c r="K333" s="1808">
        <f>VLOOKUP(MID(A333,1,4),'Seg Diario'!$B$12:$IM$76,235,FALSE)</f>
        <v>1</v>
      </c>
      <c r="L333" s="1808"/>
      <c r="M333" s="144">
        <f>VLOOKUP(MID(A333,1,4),'Seg Diario'!$B$12:$IM$76,238,FALSE)</f>
        <v>1</v>
      </c>
      <c r="N333" s="144" t="str">
        <f>IF(VLOOKUP(MID(A333,1,4),'Seg Diario'!$B$12:$IM$76,240,FALSE)="","","OK")</f>
        <v>OK</v>
      </c>
      <c r="O333" s="1808">
        <f>VLOOKUP(MID(A333,1,4),'Seg Diario'!$B$12:$IM$76,245,FALSE)</f>
        <v>1</v>
      </c>
      <c r="P333" s="1808"/>
      <c r="Q333" s="144"/>
      <c r="R333" s="1669"/>
      <c r="S333" s="1669"/>
      <c r="T333" s="1669"/>
      <c r="U333" s="1669"/>
      <c r="V333" s="1669"/>
      <c r="W333" s="1669"/>
      <c r="X333" s="1669"/>
      <c r="Y333" s="1669"/>
      <c r="Z333" s="1669"/>
      <c r="AA333" s="87"/>
      <c r="AB333" s="87"/>
      <c r="AC333" s="1070" t="s">
        <v>58</v>
      </c>
      <c r="AK333" s="264"/>
      <c r="AO333" s="78"/>
      <c r="AP333" s="78"/>
      <c r="AQ333" s="78"/>
      <c r="AR333" s="78"/>
      <c r="AS333" s="78"/>
      <c r="AU333" s="2"/>
      <c r="AV333" s="2"/>
      <c r="AW333" s="2"/>
      <c r="AX333" s="2"/>
      <c r="AY333" s="2"/>
      <c r="AZ333" s="2"/>
      <c r="BA333" s="2"/>
      <c r="BB333" s="2"/>
      <c r="BC333" s="2"/>
      <c r="BD333" s="2"/>
      <c r="BE333" s="2"/>
      <c r="BF333" s="2"/>
    </row>
    <row r="334" spans="1:58" s="4" customFormat="1" ht="12" hidden="1" customHeight="1">
      <c r="A334" s="109" t="s">
        <v>277</v>
      </c>
      <c r="B334" s="1060" t="s">
        <v>154</v>
      </c>
      <c r="C334" s="1061" t="s">
        <v>64</v>
      </c>
      <c r="D334" s="1642">
        <f>VLOOKUP(MID(A334,1,4),'Seg Diario'!$B$12:$IM$76,226,FALSE)</f>
        <v>1</v>
      </c>
      <c r="E334" s="2078"/>
      <c r="F334" s="1060"/>
      <c r="G334" s="1639">
        <f>VLOOKUP(MID(A334,1,4),'Seg Diario'!$B$12:$IM$76,229,FALSE)</f>
        <v>1</v>
      </c>
      <c r="H334" s="1639"/>
      <c r="I334" s="1639">
        <f>VLOOKUP(MID(A334,1,4),'Seg Diario'!$B$12:$IM$76,232,FALSE)</f>
        <v>1</v>
      </c>
      <c r="J334" s="1639"/>
      <c r="K334" s="1808">
        <f>VLOOKUP(MID(A334,1,4),'Seg Diario'!$B$12:$IM$76,235,FALSE)</f>
        <v>1</v>
      </c>
      <c r="L334" s="1808"/>
      <c r="M334" s="144">
        <f>VLOOKUP(MID(A334,1,4),'Seg Diario'!$B$12:$IM$76,238,FALSE)</f>
        <v>1</v>
      </c>
      <c r="N334" s="144" t="str">
        <f>IF(VLOOKUP(MID(A334,1,4),'Seg Diario'!$B$12:$IM$76,240,FALSE)="","","OK")</f>
        <v>OK</v>
      </c>
      <c r="O334" s="1808">
        <f>VLOOKUP(MID(A334,1,4),'Seg Diario'!$B$12:$IM$76,245,FALSE)</f>
        <v>1</v>
      </c>
      <c r="P334" s="1808"/>
      <c r="Q334" s="144"/>
      <c r="R334" s="1670"/>
      <c r="S334" s="1711"/>
      <c r="T334" s="1711"/>
      <c r="U334" s="1712"/>
      <c r="V334" s="1669"/>
      <c r="W334" s="1669"/>
      <c r="X334" s="1669"/>
      <c r="Y334" s="1669"/>
      <c r="Z334" s="1669"/>
      <c r="AA334" s="87"/>
      <c r="AB334" s="87"/>
      <c r="AC334" s="1070" t="s">
        <v>58</v>
      </c>
      <c r="AK334" s="264"/>
      <c r="AO334" s="78"/>
      <c r="AP334" s="78"/>
      <c r="AQ334" s="78"/>
      <c r="AR334" s="78"/>
      <c r="AS334" s="78"/>
      <c r="AU334" s="2"/>
      <c r="AV334" s="2"/>
      <c r="AW334" s="2"/>
      <c r="AX334" s="2"/>
      <c r="AY334" s="2"/>
      <c r="AZ334" s="2"/>
      <c r="BA334" s="2"/>
      <c r="BB334" s="2"/>
      <c r="BC334" s="2"/>
      <c r="BD334" s="2"/>
      <c r="BE334" s="2"/>
      <c r="BF334" s="2"/>
    </row>
    <row r="335" spans="1:58" s="4" customFormat="1" ht="12" hidden="1" customHeight="1">
      <c r="A335" s="109" t="s">
        <v>278</v>
      </c>
      <c r="B335" s="1060" t="s">
        <v>156</v>
      </c>
      <c r="C335" s="1061" t="s">
        <v>157</v>
      </c>
      <c r="D335" s="1642">
        <f>VLOOKUP(MID(A335,1,4),'Seg Diario'!$B$12:$IM$76,226,FALSE)</f>
        <v>1</v>
      </c>
      <c r="E335" s="2078"/>
      <c r="F335" s="1060"/>
      <c r="G335" s="1639">
        <f>VLOOKUP(MID(A335,1,4),'Seg Diario'!$B$12:$IM$76,229,FALSE)</f>
        <v>1</v>
      </c>
      <c r="H335" s="1639"/>
      <c r="I335" s="1639">
        <f>VLOOKUP(MID(A335,1,4),'Seg Diario'!$B$12:$IM$76,232,FALSE)</f>
        <v>1</v>
      </c>
      <c r="J335" s="1639"/>
      <c r="K335" s="1808">
        <f>VLOOKUP(MID(A335,1,4),'Seg Diario'!$B$12:$IM$76,235,FALSE)</f>
        <v>1</v>
      </c>
      <c r="L335" s="1808"/>
      <c r="M335" s="144">
        <f>VLOOKUP(MID(A335,1,4),'Seg Diario'!$B$12:$IM$76,238,FALSE)</f>
        <v>1</v>
      </c>
      <c r="N335" s="144" t="str">
        <f>IF(VLOOKUP(MID(A335,1,4),'Seg Diario'!$B$12:$IM$76,240,FALSE)="","","OK")</f>
        <v>OK</v>
      </c>
      <c r="O335" s="1808">
        <f>VLOOKUP(MID(A335,1,4),'Seg Diario'!$B$12:$IM$76,245,FALSE)</f>
        <v>1</v>
      </c>
      <c r="P335" s="1808"/>
      <c r="Q335" s="144"/>
      <c r="R335" s="2081"/>
      <c r="S335" s="1669"/>
      <c r="T335" s="1669"/>
      <c r="U335" s="1669"/>
      <c r="V335" s="1669"/>
      <c r="W335" s="1669"/>
      <c r="X335" s="1669"/>
      <c r="Y335" s="1669"/>
      <c r="Z335" s="1669"/>
      <c r="AA335" s="87"/>
      <c r="AB335" s="87"/>
      <c r="AC335" s="1069"/>
      <c r="AK335" s="264"/>
      <c r="AO335" s="78"/>
      <c r="AP335" s="78"/>
      <c r="AQ335" s="78"/>
      <c r="AR335" s="78"/>
      <c r="AS335" s="78"/>
      <c r="AU335" s="2"/>
      <c r="AV335" s="2"/>
      <c r="AW335" s="2"/>
      <c r="AX335" s="2"/>
      <c r="AY335" s="2"/>
      <c r="AZ335" s="2"/>
      <c r="BA335" s="2"/>
      <c r="BB335" s="2"/>
      <c r="BC335" s="2"/>
      <c r="BD335" s="2"/>
      <c r="BE335" s="2"/>
      <c r="BF335" s="2"/>
    </row>
    <row r="336" spans="1:58" s="4" customFormat="1" ht="12" hidden="1" customHeight="1">
      <c r="A336" s="109" t="s">
        <v>279</v>
      </c>
      <c r="B336" s="1060" t="s">
        <v>159</v>
      </c>
      <c r="C336" s="1061" t="s">
        <v>98</v>
      </c>
      <c r="D336" s="1642">
        <f>VLOOKUP(MID(A336,1,4),'Seg Diario'!$B$12:$IM$76,226,FALSE)</f>
        <v>1</v>
      </c>
      <c r="E336" s="2078"/>
      <c r="F336" s="1060"/>
      <c r="G336" s="1639">
        <f>VLOOKUP(MID(A336,1,4),'Seg Diario'!$B$12:$IM$76,229,FALSE)</f>
        <v>1</v>
      </c>
      <c r="H336" s="1639"/>
      <c r="I336" s="1639">
        <f>VLOOKUP(MID(A336,1,4),'Seg Diario'!$B$12:$IM$76,232,FALSE)</f>
        <v>1</v>
      </c>
      <c r="J336" s="1639"/>
      <c r="K336" s="1808">
        <f>VLOOKUP(MID(A336,1,4),'Seg Diario'!$B$12:$IM$76,235,FALSE)</f>
        <v>1</v>
      </c>
      <c r="L336" s="1808"/>
      <c r="M336" s="144">
        <f>VLOOKUP(MID(A336,1,4),'Seg Diario'!$B$12:$IM$76,238,FALSE)</f>
        <v>1</v>
      </c>
      <c r="N336" s="144" t="str">
        <f>IF(VLOOKUP(MID(A336,1,4),'Seg Diario'!$B$12:$IM$76,240,FALSE)="","","OK")</f>
        <v>OK</v>
      </c>
      <c r="O336" s="1808">
        <f>VLOOKUP(MID(A336,1,4),'Seg Diario'!$B$12:$IM$76,245,FALSE)</f>
        <v>1</v>
      </c>
      <c r="P336" s="1808"/>
      <c r="Q336" s="144"/>
      <c r="R336" s="2081"/>
      <c r="S336" s="1669"/>
      <c r="T336" s="1669"/>
      <c r="U336" s="1669"/>
      <c r="V336" s="2084"/>
      <c r="W336" s="2085"/>
      <c r="X336" s="2085"/>
      <c r="Y336" s="2085"/>
      <c r="Z336" s="2086"/>
      <c r="AA336" s="87"/>
      <c r="AB336" s="87"/>
      <c r="AC336" s="1069" t="s">
        <v>250</v>
      </c>
      <c r="AK336" s="264"/>
      <c r="AO336" s="78"/>
      <c r="AP336" s="78"/>
      <c r="AQ336" s="78"/>
      <c r="AR336" s="78"/>
      <c r="AS336" s="78"/>
      <c r="AU336" s="2"/>
      <c r="AV336" s="2"/>
      <c r="AW336" s="2"/>
      <c r="AX336" s="2"/>
      <c r="AY336" s="2"/>
      <c r="AZ336" s="2"/>
      <c r="BA336" s="2"/>
      <c r="BB336" s="2"/>
      <c r="BC336" s="2"/>
      <c r="BD336" s="2"/>
      <c r="BE336" s="2"/>
      <c r="BF336" s="2"/>
    </row>
    <row r="337" spans="1:58" s="4" customFormat="1" ht="12" hidden="1" customHeight="1">
      <c r="A337" s="109" t="s">
        <v>280</v>
      </c>
      <c r="B337" s="1060" t="s">
        <v>162</v>
      </c>
      <c r="C337" s="1061" t="s">
        <v>108</v>
      </c>
      <c r="D337" s="1642">
        <f>VLOOKUP(MID(A337,1,4),'Seg Diario'!$B$12:$IM$76,226,FALSE)</f>
        <v>1</v>
      </c>
      <c r="E337" s="2078"/>
      <c r="F337" s="1060"/>
      <c r="G337" s="1639">
        <f>VLOOKUP(MID(A337,1,4),'Seg Diario'!$B$12:$IM$76,229,FALSE)</f>
        <v>1</v>
      </c>
      <c r="H337" s="1639"/>
      <c r="I337" s="1639">
        <f>VLOOKUP(MID(A337,1,4),'Seg Diario'!$B$12:$IM$76,232,FALSE)</f>
        <v>1</v>
      </c>
      <c r="J337" s="1639"/>
      <c r="K337" s="1808">
        <f>VLOOKUP(MID(A337,1,4),'Seg Diario'!$B$12:$IM$76,235,FALSE)</f>
        <v>1</v>
      </c>
      <c r="L337" s="1808"/>
      <c r="M337" s="144">
        <f>VLOOKUP(MID(A337,1,4),'Seg Diario'!$B$12:$IM$76,238,FALSE)</f>
        <v>1</v>
      </c>
      <c r="N337" s="144" t="str">
        <f>IF(VLOOKUP(MID(A337,1,4),'Seg Diario'!$B$12:$IM$76,240,FALSE)="","","OK")</f>
        <v>OK</v>
      </c>
      <c r="O337" s="1808">
        <f>VLOOKUP(MID(A337,1,4),'Seg Diario'!$B$12:$IM$76,245,FALSE)</f>
        <v>1</v>
      </c>
      <c r="P337" s="1808"/>
      <c r="Q337" s="144"/>
      <c r="R337" s="1669"/>
      <c r="S337" s="1669"/>
      <c r="T337" s="1669"/>
      <c r="U337" s="1669"/>
      <c r="V337" s="1706"/>
      <c r="W337" s="1706"/>
      <c r="X337" s="1706"/>
      <c r="Y337" s="1706"/>
      <c r="Z337" s="1706"/>
      <c r="AA337" s="87"/>
      <c r="AB337" s="87"/>
      <c r="AC337" s="1069" t="s">
        <v>242</v>
      </c>
      <c r="AK337" s="264"/>
      <c r="AO337" s="78"/>
      <c r="AP337" s="78"/>
      <c r="AQ337" s="78"/>
      <c r="AR337" s="78"/>
      <c r="AS337" s="78"/>
      <c r="AU337" s="2"/>
      <c r="AV337" s="2"/>
      <c r="AW337" s="2"/>
      <c r="AX337" s="2"/>
      <c r="AY337" s="2"/>
      <c r="AZ337" s="2"/>
      <c r="BA337" s="2"/>
      <c r="BB337" s="2"/>
      <c r="BC337" s="2"/>
      <c r="BD337" s="2"/>
      <c r="BE337" s="2"/>
      <c r="BF337" s="2"/>
    </row>
    <row r="338" spans="1:58" s="4" customFormat="1" ht="12" hidden="1" customHeight="1">
      <c r="A338" s="109" t="s">
        <v>281</v>
      </c>
      <c r="B338" s="1060" t="s">
        <v>164</v>
      </c>
      <c r="C338" s="1061" t="s">
        <v>108</v>
      </c>
      <c r="D338" s="1642">
        <f>VLOOKUP(MID(A338,1,4),'Seg Diario'!$B$12:$IM$76,226,FALSE)</f>
        <v>1</v>
      </c>
      <c r="E338" s="2078"/>
      <c r="F338" s="1060"/>
      <c r="G338" s="1639">
        <f>VLOOKUP(MID(A338,1,4),'Seg Diario'!$B$12:$IM$76,229,FALSE)</f>
        <v>1</v>
      </c>
      <c r="H338" s="1639"/>
      <c r="I338" s="1639">
        <f>VLOOKUP(MID(A338,1,4),'Seg Diario'!$B$12:$IM$76,232,FALSE)</f>
        <v>1</v>
      </c>
      <c r="J338" s="1639"/>
      <c r="K338" s="1808">
        <f>VLOOKUP(MID(A338,1,4),'Seg Diario'!$B$12:$IM$76,235,FALSE)</f>
        <v>1</v>
      </c>
      <c r="L338" s="1808"/>
      <c r="M338" s="144">
        <f>VLOOKUP(MID(A338,1,4),'Seg Diario'!$B$12:$IM$76,238,FALSE)</f>
        <v>1</v>
      </c>
      <c r="N338" s="144" t="str">
        <f>IF(VLOOKUP(MID(A338,1,4),'Seg Diario'!$B$12:$IM$76,240,FALSE)="","","OK")</f>
        <v>OK</v>
      </c>
      <c r="O338" s="1808">
        <f>VLOOKUP(MID(A338,1,4),'Seg Diario'!$B$12:$IM$76,245,FALSE)</f>
        <v>1</v>
      </c>
      <c r="P338" s="1808"/>
      <c r="Q338" s="144"/>
      <c r="R338" s="2079"/>
      <c r="S338" s="2080"/>
      <c r="T338" s="2080"/>
      <c r="U338" s="2072"/>
      <c r="V338" s="1707"/>
      <c r="W338" s="1707"/>
      <c r="X338" s="1707"/>
      <c r="Y338" s="1707"/>
      <c r="Z338" s="1707"/>
      <c r="AA338" s="87"/>
      <c r="AB338" s="87"/>
      <c r="AC338" s="1069" t="s">
        <v>250</v>
      </c>
      <c r="AK338" s="264"/>
      <c r="AO338" s="78"/>
      <c r="AP338" s="78"/>
      <c r="AQ338" s="78"/>
      <c r="AR338" s="78"/>
      <c r="AS338" s="78"/>
      <c r="AU338" s="2"/>
      <c r="AV338" s="2"/>
      <c r="AW338" s="2"/>
      <c r="AX338" s="2"/>
      <c r="AY338" s="2"/>
      <c r="AZ338" s="2"/>
      <c r="BA338" s="2"/>
      <c r="BB338" s="2"/>
      <c r="BC338" s="2"/>
      <c r="BD338" s="2"/>
      <c r="BE338" s="2"/>
      <c r="BF338" s="2"/>
    </row>
    <row r="339" spans="1:58" s="4" customFormat="1" ht="12" hidden="1" customHeight="1">
      <c r="A339" s="109" t="s">
        <v>282</v>
      </c>
      <c r="B339" s="1060" t="s">
        <v>166</v>
      </c>
      <c r="C339" s="1061" t="s">
        <v>167</v>
      </c>
      <c r="D339" s="1642">
        <f>VLOOKUP(MID(A339,1,4),'Seg Diario'!$B$12:$IM$76,226,FALSE)</f>
        <v>1</v>
      </c>
      <c r="E339" s="2078"/>
      <c r="F339" s="1060"/>
      <c r="G339" s="1639">
        <f>VLOOKUP(MID(A339,1,4),'Seg Diario'!$B$12:$IM$76,229,FALSE)</f>
        <v>1</v>
      </c>
      <c r="H339" s="1639"/>
      <c r="I339" s="1639">
        <f>VLOOKUP(MID(A339,1,4),'Seg Diario'!$B$12:$IM$76,232,FALSE)</f>
        <v>1</v>
      </c>
      <c r="J339" s="1639"/>
      <c r="K339" s="1808">
        <f>VLOOKUP(MID(A339,1,4),'Seg Diario'!$B$12:$IM$76,235,FALSE)</f>
        <v>1</v>
      </c>
      <c r="L339" s="1808"/>
      <c r="M339" s="144">
        <f>VLOOKUP(MID(A339,1,4),'Seg Diario'!$B$12:$IM$76,238,FALSE)</f>
        <v>1</v>
      </c>
      <c r="N339" s="144" t="str">
        <f>IF(VLOOKUP(MID(A339,1,4),'Seg Diario'!$B$12:$IM$76,240,FALSE)="","","OK")</f>
        <v>OK</v>
      </c>
      <c r="O339" s="1808">
        <f>VLOOKUP(MID(A339,1,4),'Seg Diario'!$B$12:$IM$76,245,FALSE)</f>
        <v>1</v>
      </c>
      <c r="P339" s="1808"/>
      <c r="Q339" s="144"/>
      <c r="R339" s="1741"/>
      <c r="S339" s="1741"/>
      <c r="T339" s="1741"/>
      <c r="U339" s="1741"/>
      <c r="V339" s="1707"/>
      <c r="W339" s="1707"/>
      <c r="X339" s="1707"/>
      <c r="Y339" s="1707"/>
      <c r="Z339" s="1707"/>
      <c r="AA339" s="87"/>
      <c r="AB339" s="87"/>
      <c r="AC339" s="1069" t="s">
        <v>250</v>
      </c>
      <c r="AK339" s="264"/>
      <c r="AO339" s="78"/>
      <c r="AP339" s="78"/>
      <c r="AQ339" s="78"/>
      <c r="AR339" s="78"/>
      <c r="AS339" s="78"/>
      <c r="AU339" s="2"/>
      <c r="AV339" s="2"/>
      <c r="AW339" s="2"/>
      <c r="AX339" s="2"/>
      <c r="AY339" s="2"/>
      <c r="AZ339" s="2"/>
      <c r="BA339" s="2"/>
      <c r="BB339" s="2"/>
      <c r="BC339" s="2"/>
      <c r="BD339" s="2"/>
      <c r="BE339" s="2"/>
      <c r="BF339" s="2"/>
    </row>
    <row r="340" spans="1:58" s="4" customFormat="1" ht="12" hidden="1" customHeight="1">
      <c r="A340" s="109" t="s">
        <v>283</v>
      </c>
      <c r="B340" s="1060" t="s">
        <v>169</v>
      </c>
      <c r="C340" s="1061" t="s">
        <v>167</v>
      </c>
      <c r="D340" s="1642">
        <f>VLOOKUP(MID(A340,1,4),'Seg Diario'!$B$12:$IM$76,226,FALSE)</f>
        <v>1</v>
      </c>
      <c r="E340" s="2078"/>
      <c r="F340" s="1060"/>
      <c r="G340" s="1639">
        <f>VLOOKUP(MID(A340,1,4),'Seg Diario'!$B$12:$IM$76,229,FALSE)</f>
        <v>1</v>
      </c>
      <c r="H340" s="1639"/>
      <c r="I340" s="1639">
        <f>VLOOKUP(MID(A340,1,4),'Seg Diario'!$B$12:$IM$76,232,FALSE)</f>
        <v>1</v>
      </c>
      <c r="J340" s="1639"/>
      <c r="K340" s="1808">
        <f>VLOOKUP(MID(A340,1,4),'Seg Diario'!$B$12:$IM$76,235,FALSE)</f>
        <v>1</v>
      </c>
      <c r="L340" s="1808"/>
      <c r="M340" s="144">
        <f>VLOOKUP(MID(A340,1,4),'Seg Diario'!$B$12:$IM$76,238,FALSE)</f>
        <v>1</v>
      </c>
      <c r="N340" s="144" t="str">
        <f>IF(VLOOKUP(MID(A340,1,4),'Seg Diario'!$B$12:$IM$76,240,FALSE)="","","OK")</f>
        <v>OK</v>
      </c>
      <c r="O340" s="1808">
        <f>VLOOKUP(MID(A340,1,4),'Seg Diario'!$B$12:$IM$76,245,FALSE)</f>
        <v>1</v>
      </c>
      <c r="P340" s="1808"/>
      <c r="Q340" s="144"/>
      <c r="R340" s="2079"/>
      <c r="S340" s="2080"/>
      <c r="T340" s="2080"/>
      <c r="U340" s="2072"/>
      <c r="V340" s="1707"/>
      <c r="W340" s="1707"/>
      <c r="X340" s="1707"/>
      <c r="Y340" s="1707"/>
      <c r="Z340" s="1707"/>
      <c r="AA340" s="87"/>
      <c r="AB340" s="87"/>
      <c r="AC340" s="1069" t="s">
        <v>250</v>
      </c>
      <c r="AK340" s="264"/>
      <c r="AO340" s="78"/>
      <c r="AP340" s="78"/>
      <c r="AQ340" s="78"/>
      <c r="AR340" s="78"/>
      <c r="AS340" s="78"/>
      <c r="AU340" s="2"/>
      <c r="AV340" s="2"/>
      <c r="AW340" s="2"/>
      <c r="AX340" s="2"/>
      <c r="AY340" s="2"/>
      <c r="AZ340" s="2"/>
      <c r="BA340" s="2"/>
      <c r="BB340" s="2"/>
      <c r="BC340" s="2"/>
      <c r="BD340" s="2"/>
      <c r="BE340" s="2"/>
      <c r="BF340" s="2"/>
    </row>
    <row r="341" spans="1:58" s="4" customFormat="1" ht="12" hidden="1" customHeight="1">
      <c r="A341" s="109" t="s">
        <v>284</v>
      </c>
      <c r="B341" s="1060" t="s">
        <v>171</v>
      </c>
      <c r="C341" s="1061" t="s">
        <v>108</v>
      </c>
      <c r="D341" s="1642">
        <f>VLOOKUP(MID(A341,1,4),'Seg Diario'!$B$12:$IM$76,226,FALSE)</f>
        <v>1</v>
      </c>
      <c r="E341" s="2078"/>
      <c r="F341" s="1060"/>
      <c r="G341" s="1639">
        <f>VLOOKUP(MID(A341,1,4),'Seg Diario'!$B$12:$IM$76,229,FALSE)</f>
        <v>1</v>
      </c>
      <c r="H341" s="1639"/>
      <c r="I341" s="1639">
        <f>VLOOKUP(MID(A341,1,4),'Seg Diario'!$B$12:$IM$76,232,FALSE)</f>
        <v>1</v>
      </c>
      <c r="J341" s="1639"/>
      <c r="K341" s="1808">
        <f>VLOOKUP(MID(A341,1,4),'Seg Diario'!$B$12:$IM$76,235,FALSE)</f>
        <v>1</v>
      </c>
      <c r="L341" s="1808"/>
      <c r="M341" s="144">
        <f>VLOOKUP(MID(A341,1,4),'Seg Diario'!$B$12:$IM$76,238,FALSE)</f>
        <v>1</v>
      </c>
      <c r="N341" s="144" t="str">
        <f>IF(VLOOKUP(MID(A341,1,4),'Seg Diario'!$B$12:$IM$76,240,FALSE)="","","OK")</f>
        <v>OK</v>
      </c>
      <c r="O341" s="1808">
        <f>VLOOKUP(MID(A341,1,4),'Seg Diario'!$B$12:$IM$76,245,FALSE)</f>
        <v>1</v>
      </c>
      <c r="P341" s="1808"/>
      <c r="Q341" s="144"/>
      <c r="R341" s="2079"/>
      <c r="S341" s="2080"/>
      <c r="T341" s="2080"/>
      <c r="U341" s="2072"/>
      <c r="V341" s="1707"/>
      <c r="W341" s="1707"/>
      <c r="X341" s="1707"/>
      <c r="Y341" s="1707"/>
      <c r="Z341" s="1707"/>
      <c r="AA341" s="87"/>
      <c r="AB341" s="87"/>
      <c r="AC341" s="1070" t="s">
        <v>285</v>
      </c>
      <c r="AK341" s="264"/>
      <c r="AO341" s="78"/>
      <c r="AP341" s="78"/>
      <c r="AQ341" s="78"/>
      <c r="AR341" s="78"/>
      <c r="AS341" s="78"/>
      <c r="AU341" s="2"/>
      <c r="AV341" s="2"/>
      <c r="AW341" s="2"/>
      <c r="AX341" s="2"/>
      <c r="AY341" s="2"/>
      <c r="AZ341" s="2"/>
      <c r="BA341" s="2"/>
      <c r="BB341" s="2"/>
      <c r="BC341" s="2"/>
      <c r="BD341" s="2"/>
      <c r="BE341" s="2"/>
      <c r="BF341" s="2"/>
    </row>
    <row r="342" spans="1:58" ht="12" hidden="1" customHeight="1">
      <c r="A342" s="109" t="s">
        <v>286</v>
      </c>
      <c r="B342" s="1060" t="s">
        <v>173</v>
      </c>
      <c r="C342" s="1061" t="s">
        <v>174</v>
      </c>
      <c r="D342" s="1642">
        <f>VLOOKUP(MID(A342,1,4),'Seg Diario'!$B$12:$IM$76,226,FALSE)</f>
        <v>1</v>
      </c>
      <c r="E342" s="2078"/>
      <c r="F342" s="1060"/>
      <c r="G342" s="1639">
        <f>VLOOKUP(MID(A342,1,4),'Seg Diario'!$B$12:$IM$76,229,FALSE)</f>
        <v>1</v>
      </c>
      <c r="H342" s="1639"/>
      <c r="I342" s="1639">
        <f>VLOOKUP(MID(A342,1,4),'Seg Diario'!$B$12:$IM$76,232,FALSE)</f>
        <v>1</v>
      </c>
      <c r="J342" s="1639"/>
      <c r="K342" s="1808">
        <f>VLOOKUP(MID(A342,1,4),'Seg Diario'!$B$12:$IM$76,235,FALSE)</f>
        <v>1</v>
      </c>
      <c r="L342" s="1808"/>
      <c r="M342" s="144">
        <f>VLOOKUP(MID(A342,1,4),'Seg Diario'!$B$12:$IM$76,238,FALSE)</f>
        <v>1</v>
      </c>
      <c r="N342" s="144" t="str">
        <f>IF(VLOOKUP(MID(A342,1,4),'Seg Diario'!$B$12:$IM$76,240,FALSE)="","","OK")</f>
        <v>OK</v>
      </c>
      <c r="O342" s="1808">
        <f>VLOOKUP(MID(A342,1,4),'Seg Diario'!$B$12:$IM$76,245,FALSE)</f>
        <v>1</v>
      </c>
      <c r="P342" s="1808"/>
      <c r="Q342" s="144"/>
      <c r="R342" s="2079"/>
      <c r="S342" s="2080"/>
      <c r="T342" s="2080"/>
      <c r="U342" s="2072"/>
      <c r="V342" s="1707"/>
      <c r="W342" s="1707"/>
      <c r="X342" s="1707"/>
      <c r="Y342" s="1707"/>
      <c r="Z342" s="1707"/>
      <c r="AA342" s="87"/>
      <c r="AB342" s="87"/>
      <c r="AC342" s="1070" t="s">
        <v>242</v>
      </c>
      <c r="AN342" s="4"/>
      <c r="AO342" s="78"/>
      <c r="AP342" s="78"/>
      <c r="AQ342" s="78"/>
      <c r="AR342" s="78"/>
      <c r="AS342" s="78"/>
    </row>
    <row r="343" spans="1:58" ht="12" hidden="1" customHeight="1">
      <c r="A343" s="109" t="s">
        <v>287</v>
      </c>
      <c r="B343" s="1060" t="s">
        <v>176</v>
      </c>
      <c r="C343" s="1061" t="s">
        <v>174</v>
      </c>
      <c r="D343" s="1642">
        <f>VLOOKUP(MID(A343,1,4),'Seg Diario'!$B$12:$IM$76,226,FALSE)</f>
        <v>1</v>
      </c>
      <c r="E343" s="2078"/>
      <c r="F343" s="1060"/>
      <c r="G343" s="1639">
        <f>VLOOKUP(MID(A343,1,4),'Seg Diario'!$B$12:$IM$76,229,FALSE)</f>
        <v>1</v>
      </c>
      <c r="H343" s="1639"/>
      <c r="I343" s="1639">
        <f>VLOOKUP(MID(A343,1,4),'Seg Diario'!$B$12:$IM$76,232,FALSE)</f>
        <v>1</v>
      </c>
      <c r="J343" s="1639"/>
      <c r="K343" s="1808">
        <f>VLOOKUP(MID(A343,1,4),'Seg Diario'!$B$12:$IM$76,235,FALSE)</f>
        <v>1</v>
      </c>
      <c r="L343" s="1808"/>
      <c r="M343" s="144">
        <f>VLOOKUP(MID(A343,1,4),'Seg Diario'!$B$12:$IM$76,238,FALSE)</f>
        <v>1</v>
      </c>
      <c r="N343" s="144" t="str">
        <f>IF(VLOOKUP(MID(A343,1,4),'Seg Diario'!$B$12:$IM$76,240,FALSE)="","","OK")</f>
        <v>OK</v>
      </c>
      <c r="O343" s="1808">
        <f>VLOOKUP(MID(A343,1,4),'Seg Diario'!$B$12:$IM$76,245,FALSE)</f>
        <v>1</v>
      </c>
      <c r="P343" s="1808"/>
      <c r="Q343" s="144"/>
      <c r="R343" s="2079"/>
      <c r="S343" s="2080"/>
      <c r="T343" s="2080"/>
      <c r="U343" s="2072"/>
      <c r="V343" s="1707"/>
      <c r="W343" s="1707"/>
      <c r="X343" s="1707"/>
      <c r="Y343" s="1707"/>
      <c r="Z343" s="1707"/>
      <c r="AA343" s="87"/>
      <c r="AB343" s="87"/>
      <c r="AC343" s="1070" t="s">
        <v>242</v>
      </c>
      <c r="AN343" s="4"/>
      <c r="AO343" s="78"/>
      <c r="AP343" s="78"/>
      <c r="AQ343" s="78"/>
      <c r="AR343" s="78"/>
      <c r="AS343" s="78"/>
    </row>
    <row r="344" spans="1:58" ht="12" hidden="1" customHeight="1">
      <c r="A344" s="109" t="s">
        <v>288</v>
      </c>
      <c r="B344" s="1060" t="s">
        <v>178</v>
      </c>
      <c r="C344" s="1061" t="s">
        <v>95</v>
      </c>
      <c r="D344" s="1642">
        <f>VLOOKUP(MID(A344,1,4),'Seg Diario'!$B$12:$IM$76,226,FALSE)</f>
        <v>1</v>
      </c>
      <c r="E344" s="2078"/>
      <c r="F344" s="1060"/>
      <c r="G344" s="1639">
        <f>VLOOKUP(MID(A344,1,4),'Seg Diario'!$B$12:$IM$76,229,FALSE)</f>
        <v>1</v>
      </c>
      <c r="H344" s="1639"/>
      <c r="I344" s="1639">
        <f>VLOOKUP(MID(A344,1,4),'Seg Diario'!$B$12:$IM$76,232,FALSE)</f>
        <v>1</v>
      </c>
      <c r="J344" s="1639"/>
      <c r="K344" s="1808">
        <f>VLOOKUP(MID(A344,1,4),'Seg Diario'!$B$12:$IM$76,235,FALSE)</f>
        <v>1</v>
      </c>
      <c r="L344" s="1808"/>
      <c r="M344" s="144">
        <f>VLOOKUP(MID(A344,1,4),'Seg Diario'!$B$12:$IM$76,238,FALSE)</f>
        <v>1</v>
      </c>
      <c r="N344" s="144" t="str">
        <f>IF(VLOOKUP(MID(A344,1,4),'Seg Diario'!$B$12:$IM$76,240,FALSE)="","","OK")</f>
        <v>OK</v>
      </c>
      <c r="O344" s="1808">
        <f>VLOOKUP(MID(A344,1,4),'Seg Diario'!$B$12:$IM$76,245,FALSE)</f>
        <v>1</v>
      </c>
      <c r="P344" s="1808"/>
      <c r="Q344" s="144"/>
      <c r="R344" s="2079"/>
      <c r="S344" s="2080"/>
      <c r="T344" s="2080"/>
      <c r="U344" s="2072"/>
      <c r="V344" s="1707"/>
      <c r="W344" s="1707"/>
      <c r="X344" s="1707"/>
      <c r="Y344" s="1707"/>
      <c r="Z344" s="1707"/>
      <c r="AA344" s="87"/>
      <c r="AB344" s="87"/>
      <c r="AC344" s="1070" t="s">
        <v>242</v>
      </c>
      <c r="AN344" s="4"/>
      <c r="AO344" s="78"/>
      <c r="AP344" s="78"/>
      <c r="AQ344" s="78"/>
      <c r="AR344" s="78"/>
      <c r="AS344" s="78"/>
    </row>
    <row r="345" spans="1:58" s="4" customFormat="1" ht="12" hidden="1" customHeight="1">
      <c r="A345" s="109" t="s">
        <v>289</v>
      </c>
      <c r="B345" s="1060" t="s">
        <v>180</v>
      </c>
      <c r="C345" s="1061" t="s">
        <v>146</v>
      </c>
      <c r="D345" s="1642">
        <f>VLOOKUP(MID(A345,1,4),'Seg Diario'!$B$12:$IM$76,226,FALSE)</f>
        <v>1</v>
      </c>
      <c r="E345" s="2078"/>
      <c r="F345" s="1060"/>
      <c r="G345" s="1639">
        <f>VLOOKUP(MID(A345,1,4),'Seg Diario'!$B$12:$IM$76,229,FALSE)</f>
        <v>1</v>
      </c>
      <c r="H345" s="1639"/>
      <c r="I345" s="1639">
        <f>VLOOKUP(MID(A345,1,4),'Seg Diario'!$B$12:$IM$76,232,FALSE)</f>
        <v>1</v>
      </c>
      <c r="J345" s="1639"/>
      <c r="K345" s="1808">
        <f>VLOOKUP(MID(A345,1,4),'Seg Diario'!$B$12:$IM$76,235,FALSE)</f>
        <v>1</v>
      </c>
      <c r="L345" s="1808"/>
      <c r="M345" s="144">
        <f>VLOOKUP(MID(A345,1,4),'Seg Diario'!$B$12:$IM$76,238,FALSE)</f>
        <v>1</v>
      </c>
      <c r="N345" s="144" t="str">
        <f>IF(VLOOKUP(MID(A345,1,4),'Seg Diario'!$B$12:$IM$76,240,FALSE)="","","OK")</f>
        <v>OK</v>
      </c>
      <c r="O345" s="1808">
        <f>VLOOKUP(MID(A345,1,4),'Seg Diario'!$B$12:$IM$76,245,FALSE)</f>
        <v>1</v>
      </c>
      <c r="P345" s="1808"/>
      <c r="Q345" s="144"/>
      <c r="R345" s="2079"/>
      <c r="S345" s="2080"/>
      <c r="T345" s="2080"/>
      <c r="U345" s="2072"/>
      <c r="V345" s="1707"/>
      <c r="W345" s="1707"/>
      <c r="X345" s="1707"/>
      <c r="Y345" s="1707"/>
      <c r="Z345" s="1707"/>
      <c r="AA345" s="87"/>
      <c r="AB345" s="87"/>
      <c r="AC345" s="1070" t="s">
        <v>242</v>
      </c>
      <c r="AK345" s="264"/>
      <c r="AO345" s="78"/>
      <c r="AP345" s="78"/>
      <c r="AQ345" s="78"/>
      <c r="AR345" s="78"/>
      <c r="AS345" s="78"/>
      <c r="AU345" s="2"/>
      <c r="AV345" s="2"/>
      <c r="AW345" s="2"/>
      <c r="AX345" s="2"/>
      <c r="AY345" s="2"/>
      <c r="AZ345" s="2"/>
      <c r="BA345" s="2"/>
      <c r="BB345" s="2"/>
      <c r="BC345" s="2"/>
      <c r="BD345" s="2"/>
      <c r="BE345" s="2"/>
      <c r="BF345" s="2"/>
    </row>
    <row r="346" spans="1:58" s="4" customFormat="1" ht="12" hidden="1" customHeight="1">
      <c r="A346" s="109" t="s">
        <v>290</v>
      </c>
      <c r="B346" s="1060" t="s">
        <v>182</v>
      </c>
      <c r="C346" s="1061" t="s">
        <v>95</v>
      </c>
      <c r="D346" s="1642">
        <f>VLOOKUP(MID(A346,1,4),'Seg Diario'!$B$12:$IM$76,226,FALSE)</f>
        <v>1</v>
      </c>
      <c r="E346" s="2078"/>
      <c r="F346" s="1060"/>
      <c r="G346" s="1639">
        <f>VLOOKUP(MID(A346,1,4),'Seg Diario'!$B$12:$IM$76,229,FALSE)</f>
        <v>1</v>
      </c>
      <c r="H346" s="1639"/>
      <c r="I346" s="1639">
        <f>VLOOKUP(MID(A346,1,4),'Seg Diario'!$B$12:$IM$76,232,FALSE)</f>
        <v>1</v>
      </c>
      <c r="J346" s="1639"/>
      <c r="K346" s="1808">
        <f>VLOOKUP(MID(A346,1,4),'Seg Diario'!$B$12:$IM$76,235,FALSE)</f>
        <v>1</v>
      </c>
      <c r="L346" s="1808"/>
      <c r="M346" s="144">
        <f>VLOOKUP(MID(A346,1,4),'Seg Diario'!$B$12:$IM$76,238,FALSE)</f>
        <v>1</v>
      </c>
      <c r="N346" s="144" t="str">
        <f>IF(VLOOKUP(MID(A346,1,4),'Seg Diario'!$B$12:$IM$76,240,FALSE)="","","OK")</f>
        <v>OK</v>
      </c>
      <c r="O346" s="1808">
        <f>VLOOKUP(MID(A346,1,4),'Seg Diario'!$B$12:$IM$76,245,FALSE)</f>
        <v>1</v>
      </c>
      <c r="P346" s="1808"/>
      <c r="Q346" s="144"/>
      <c r="R346" s="1669"/>
      <c r="S346" s="1669"/>
      <c r="T346" s="1669"/>
      <c r="U346" s="1669"/>
      <c r="V346" s="1707"/>
      <c r="W346" s="1707"/>
      <c r="X346" s="1707"/>
      <c r="Y346" s="1707"/>
      <c r="Z346" s="1707"/>
      <c r="AA346" s="87"/>
      <c r="AB346" s="87"/>
      <c r="AC346" s="1070" t="s">
        <v>258</v>
      </c>
      <c r="AK346" s="264"/>
      <c r="AO346" s="78"/>
      <c r="AP346" s="78"/>
      <c r="AQ346" s="78"/>
      <c r="AR346" s="78"/>
      <c r="AS346" s="78"/>
      <c r="AU346" s="2"/>
      <c r="AV346" s="2"/>
      <c r="AW346" s="2"/>
      <c r="AX346" s="2"/>
      <c r="AY346" s="2"/>
      <c r="AZ346" s="2"/>
      <c r="BA346" s="2"/>
      <c r="BB346" s="2"/>
      <c r="BC346" s="2"/>
      <c r="BD346" s="2"/>
      <c r="BE346" s="2"/>
      <c r="BF346" s="2"/>
    </row>
    <row r="347" spans="1:58" s="4" customFormat="1" ht="12" hidden="1" customHeight="1">
      <c r="A347" s="109" t="s">
        <v>291</v>
      </c>
      <c r="B347" s="1060" t="s">
        <v>184</v>
      </c>
      <c r="C347" s="1061" t="s">
        <v>78</v>
      </c>
      <c r="D347" s="1642">
        <f>VLOOKUP(MID(A347,1,4),'Seg Diario'!$B$12:$IM$76,226,FALSE)</f>
        <v>1</v>
      </c>
      <c r="E347" s="2078"/>
      <c r="F347" s="1060"/>
      <c r="G347" s="1639">
        <f>VLOOKUP(MID(A347,1,4),'Seg Diario'!$B$12:$IM$76,229,FALSE)</f>
        <v>1</v>
      </c>
      <c r="H347" s="1639"/>
      <c r="I347" s="1639">
        <f>VLOOKUP(MID(A347,1,4),'Seg Diario'!$B$12:$IM$76,232,FALSE)</f>
        <v>1</v>
      </c>
      <c r="J347" s="1639"/>
      <c r="K347" s="1808">
        <f>VLOOKUP(MID(A347,1,4),'Seg Diario'!$B$12:$IM$76,235,FALSE)</f>
        <v>1</v>
      </c>
      <c r="L347" s="1808"/>
      <c r="M347" s="144">
        <f>VLOOKUP(MID(A347,1,4),'Seg Diario'!$B$12:$IM$76,238,FALSE)</f>
        <v>1</v>
      </c>
      <c r="N347" s="144" t="str">
        <f>IF(VLOOKUP(MID(A347,1,4),'Seg Diario'!$B$12:$IM$76,240,FALSE)="","","OK")</f>
        <v>OK</v>
      </c>
      <c r="O347" s="1808">
        <f>VLOOKUP(MID(A347,1,4),'Seg Diario'!$B$12:$IM$76,245,FALSE)</f>
        <v>1</v>
      </c>
      <c r="P347" s="1808"/>
      <c r="Q347" s="144"/>
      <c r="R347" s="1707"/>
      <c r="S347" s="1707"/>
      <c r="T347" s="1707"/>
      <c r="U347" s="1707"/>
      <c r="V347" s="1707"/>
      <c r="W347" s="1707"/>
      <c r="X347" s="1707"/>
      <c r="Y347" s="1707"/>
      <c r="Z347" s="1707"/>
      <c r="AA347" s="87"/>
      <c r="AB347" s="87"/>
      <c r="AC347" s="1069" t="s">
        <v>255</v>
      </c>
      <c r="AK347" s="264"/>
      <c r="AO347" s="78"/>
      <c r="AP347" s="78"/>
      <c r="AQ347" s="78"/>
      <c r="AR347" s="78"/>
      <c r="AS347" s="78"/>
      <c r="AU347" s="2"/>
      <c r="AV347" s="2"/>
      <c r="AW347" s="2"/>
      <c r="AX347" s="2"/>
      <c r="AY347" s="2"/>
      <c r="AZ347" s="2"/>
      <c r="BA347" s="2"/>
      <c r="BB347" s="2"/>
      <c r="BC347" s="2"/>
      <c r="BD347" s="2"/>
      <c r="BE347" s="2"/>
      <c r="BF347" s="2"/>
    </row>
    <row r="348" spans="1:58" ht="12" hidden="1" customHeight="1">
      <c r="A348" s="109" t="s">
        <v>292</v>
      </c>
      <c r="B348" s="1060" t="s">
        <v>186</v>
      </c>
      <c r="C348" s="1061" t="s">
        <v>78</v>
      </c>
      <c r="D348" s="1642">
        <f>VLOOKUP(MID(A348,1,4),'Seg Diario'!$B$12:$IM$76,226,FALSE)</f>
        <v>1</v>
      </c>
      <c r="E348" s="2078"/>
      <c r="F348" s="1060"/>
      <c r="G348" s="1639">
        <f>VLOOKUP(MID(A348,1,4),'Seg Diario'!$B$12:$IM$76,229,FALSE)</f>
        <v>1</v>
      </c>
      <c r="H348" s="1639"/>
      <c r="I348" s="1639">
        <f>VLOOKUP(MID(A348,1,4),'Seg Diario'!$B$12:$IM$76,232,FALSE)</f>
        <v>1</v>
      </c>
      <c r="J348" s="1639"/>
      <c r="K348" s="1808">
        <f>VLOOKUP(MID(A348,1,4),'Seg Diario'!$B$12:$IM$76,235,FALSE)</f>
        <v>1</v>
      </c>
      <c r="L348" s="1808"/>
      <c r="M348" s="144">
        <f>VLOOKUP(MID(A348,1,4),'Seg Diario'!$B$12:$IM$76,238,FALSE)</f>
        <v>1</v>
      </c>
      <c r="N348" s="144" t="str">
        <f>IF(VLOOKUP(MID(A348,1,4),'Seg Diario'!$B$12:$IM$76,240,FALSE)="","","OK")</f>
        <v>OK</v>
      </c>
      <c r="O348" s="1808">
        <f>VLOOKUP(MID(A348,1,4),'Seg Diario'!$B$12:$IM$76,245,FALSE)</f>
        <v>1</v>
      </c>
      <c r="P348" s="1808"/>
      <c r="Q348" s="144"/>
      <c r="R348" s="1669"/>
      <c r="S348" s="1669"/>
      <c r="T348" s="1669"/>
      <c r="U348" s="1669"/>
      <c r="V348" s="1669"/>
      <c r="W348" s="1669"/>
      <c r="X348" s="1669"/>
      <c r="Y348" s="1669"/>
      <c r="Z348" s="1669"/>
      <c r="AA348" s="87"/>
      <c r="AB348" s="87"/>
      <c r="AC348" s="1069" t="s">
        <v>199</v>
      </c>
      <c r="AN348" s="4"/>
      <c r="AO348" s="78"/>
      <c r="AP348" s="78"/>
      <c r="AQ348" s="78"/>
      <c r="AR348" s="78"/>
      <c r="AS348" s="78"/>
    </row>
    <row r="349" spans="1:58" s="4" customFormat="1" ht="12" hidden="1" customHeight="1">
      <c r="A349" s="109" t="s">
        <v>293</v>
      </c>
      <c r="B349" s="1060" t="s">
        <v>188</v>
      </c>
      <c r="C349" s="1061" t="s">
        <v>78</v>
      </c>
      <c r="D349" s="1642">
        <f>VLOOKUP(MID(A349,1,4),'Seg Diario'!$B$12:$IM$76,226,FALSE)</f>
        <v>1</v>
      </c>
      <c r="E349" s="2078"/>
      <c r="F349" s="1060"/>
      <c r="G349" s="1639">
        <f>VLOOKUP(MID(A349,1,4),'Seg Diario'!$B$12:$IM$76,229,FALSE)</f>
        <v>1</v>
      </c>
      <c r="H349" s="1639"/>
      <c r="I349" s="1639">
        <f>VLOOKUP(MID(A349,1,4),'Seg Diario'!$B$12:$IM$76,232,FALSE)</f>
        <v>1</v>
      </c>
      <c r="J349" s="1639"/>
      <c r="K349" s="1808">
        <f>VLOOKUP(MID(A349,1,4),'Seg Diario'!$B$12:$IM$76,235,FALSE)</f>
        <v>1</v>
      </c>
      <c r="L349" s="1808"/>
      <c r="M349" s="144">
        <f>VLOOKUP(MID(A349,1,4),'Seg Diario'!$B$12:$IM$76,238,FALSE)</f>
        <v>1</v>
      </c>
      <c r="N349" s="144" t="str">
        <f>IF(VLOOKUP(MID(A349,1,4),'Seg Diario'!$B$12:$IM$76,240,FALSE)="","","OK")</f>
        <v>OK</v>
      </c>
      <c r="O349" s="1808">
        <f>VLOOKUP(MID(A349,1,4),'Seg Diario'!$B$12:$IM$76,245,FALSE)</f>
        <v>1</v>
      </c>
      <c r="P349" s="1808"/>
      <c r="Q349" s="144"/>
      <c r="R349" s="1669"/>
      <c r="S349" s="1669"/>
      <c r="T349" s="1669"/>
      <c r="U349" s="1669"/>
      <c r="V349" s="1669"/>
      <c r="W349" s="1669"/>
      <c r="X349" s="1669"/>
      <c r="Y349" s="1669"/>
      <c r="Z349" s="1669"/>
      <c r="AA349" s="87"/>
      <c r="AB349" s="87"/>
      <c r="AC349" s="1069" t="s">
        <v>242</v>
      </c>
      <c r="AK349" s="264"/>
      <c r="AO349" s="78"/>
      <c r="AP349" s="78"/>
      <c r="AQ349" s="78"/>
      <c r="AR349" s="78"/>
      <c r="AS349" s="78"/>
      <c r="AU349" s="2"/>
      <c r="AV349" s="2"/>
      <c r="AW349" s="2"/>
      <c r="AX349" s="2"/>
      <c r="AY349" s="2"/>
      <c r="AZ349" s="2"/>
      <c r="BA349" s="2"/>
      <c r="BB349" s="2"/>
      <c r="BC349" s="2"/>
      <c r="BD349" s="2"/>
      <c r="BE349" s="2"/>
      <c r="BF349" s="2"/>
    </row>
    <row r="350" spans="1:58" s="4" customFormat="1" ht="12" hidden="1" customHeight="1">
      <c r="A350" s="109" t="s">
        <v>294</v>
      </c>
      <c r="B350" s="1060" t="s">
        <v>191</v>
      </c>
      <c r="C350" s="1061" t="s">
        <v>83</v>
      </c>
      <c r="D350" s="1642">
        <f>VLOOKUP(MID(A350,1,4),'Seg Diario'!$B$12:$IM$76,226,FALSE)</f>
        <v>1</v>
      </c>
      <c r="E350" s="2078"/>
      <c r="F350" s="1060"/>
      <c r="G350" s="1639">
        <f>VLOOKUP(MID(A350,1,4),'Seg Diario'!$B$12:$IM$76,229,FALSE)</f>
        <v>1</v>
      </c>
      <c r="H350" s="1639"/>
      <c r="I350" s="1639">
        <f>VLOOKUP(MID(A350,1,4),'Seg Diario'!$B$12:$IM$76,232,FALSE)</f>
        <v>1</v>
      </c>
      <c r="J350" s="1639"/>
      <c r="K350" s="1808">
        <f>VLOOKUP(MID(A350,1,4),'Seg Diario'!$B$12:$IM$76,235,FALSE)</f>
        <v>1</v>
      </c>
      <c r="L350" s="1808"/>
      <c r="M350" s="144">
        <f>VLOOKUP(MID(A350,1,4),'Seg Diario'!$B$12:$IM$76,238,FALSE)</f>
        <v>1</v>
      </c>
      <c r="N350" s="144" t="str">
        <f>IF(VLOOKUP(MID(A350,1,4),'Seg Diario'!$B$12:$IM$76,240,FALSE)="","","OK")</f>
        <v>OK</v>
      </c>
      <c r="O350" s="1808">
        <f>VLOOKUP(MID(A350,1,4),'Seg Diario'!$B$12:$IM$76,245,FALSE)</f>
        <v>1</v>
      </c>
      <c r="P350" s="1808"/>
      <c r="Q350" s="144"/>
      <c r="R350" s="1669"/>
      <c r="S350" s="1669"/>
      <c r="T350" s="1669"/>
      <c r="U350" s="1669"/>
      <c r="V350" s="1669"/>
      <c r="W350" s="1669"/>
      <c r="X350" s="1669"/>
      <c r="Y350" s="1669"/>
      <c r="Z350" s="1669"/>
      <c r="AA350" s="87"/>
      <c r="AB350" s="87"/>
      <c r="AC350" s="1069"/>
      <c r="AK350" s="264"/>
      <c r="AO350" s="78"/>
      <c r="AP350" s="78"/>
      <c r="AQ350" s="78"/>
      <c r="AR350" s="78"/>
      <c r="AS350" s="78"/>
      <c r="AU350" s="2"/>
      <c r="AV350" s="2"/>
      <c r="AW350" s="2"/>
      <c r="AX350" s="2"/>
      <c r="AY350" s="2"/>
      <c r="AZ350" s="2"/>
      <c r="BA350" s="2"/>
      <c r="BB350" s="2"/>
      <c r="BC350" s="2"/>
      <c r="BD350" s="2"/>
      <c r="BE350" s="2"/>
      <c r="BF350" s="2"/>
    </row>
    <row r="351" spans="1:58" s="4" customFormat="1" ht="12" hidden="1" customHeight="1">
      <c r="A351" s="109" t="s">
        <v>295</v>
      </c>
      <c r="B351" s="1060" t="s">
        <v>193</v>
      </c>
      <c r="C351" s="1061" t="s">
        <v>83</v>
      </c>
      <c r="D351" s="1642">
        <f>VLOOKUP(MID(A351,1,4),'Seg Diario'!$B$12:$IM$76,226,FALSE)</f>
        <v>1</v>
      </c>
      <c r="E351" s="2078"/>
      <c r="F351" s="1060"/>
      <c r="G351" s="1639">
        <f>VLOOKUP(MID(A351,1,4),'Seg Diario'!$B$12:$IM$76,229,FALSE)</f>
        <v>1</v>
      </c>
      <c r="H351" s="1639"/>
      <c r="I351" s="1639">
        <f>VLOOKUP(MID(A351,1,4),'Seg Diario'!$B$12:$IM$76,232,FALSE)</f>
        <v>1</v>
      </c>
      <c r="J351" s="1639"/>
      <c r="K351" s="1808">
        <f>VLOOKUP(MID(A351,1,4),'Seg Diario'!$B$12:$IM$76,235,FALSE)</f>
        <v>1</v>
      </c>
      <c r="L351" s="1808"/>
      <c r="M351" s="144">
        <f>VLOOKUP(MID(A351,1,4),'Seg Diario'!$B$12:$IM$76,238,FALSE)</f>
        <v>1</v>
      </c>
      <c r="N351" s="144" t="str">
        <f>IF(VLOOKUP(MID(A351,1,4),'Seg Diario'!$B$12:$IM$76,240,FALSE)="","","OK")</f>
        <v>OK</v>
      </c>
      <c r="O351" s="1808">
        <f>VLOOKUP(MID(A351,1,4),'Seg Diario'!$B$12:$IM$76,245,FALSE)</f>
        <v>1</v>
      </c>
      <c r="P351" s="1808"/>
      <c r="Q351" s="144"/>
      <c r="R351" s="1669"/>
      <c r="S351" s="1669"/>
      <c r="T351" s="1669"/>
      <c r="U351" s="1669"/>
      <c r="V351" s="1669"/>
      <c r="W351" s="1669"/>
      <c r="X351" s="1669"/>
      <c r="Y351" s="1669"/>
      <c r="Z351" s="1669"/>
      <c r="AA351" s="87"/>
      <c r="AB351" s="87"/>
      <c r="AC351" s="1069"/>
      <c r="AK351" s="264"/>
      <c r="AO351" s="78"/>
      <c r="AP351" s="78"/>
      <c r="AQ351" s="78"/>
      <c r="AR351" s="78"/>
      <c r="AS351" s="78"/>
      <c r="AU351" s="2"/>
      <c r="AV351" s="2"/>
      <c r="AW351" s="2"/>
      <c r="AX351" s="2"/>
      <c r="AY351" s="2"/>
      <c r="AZ351" s="2"/>
      <c r="BA351" s="2"/>
      <c r="BB351" s="2"/>
      <c r="BC351" s="2"/>
      <c r="BD351" s="2"/>
      <c r="BE351" s="2"/>
      <c r="BF351" s="2"/>
    </row>
    <row r="352" spans="1:58" s="8" customFormat="1" ht="12" hidden="1" customHeight="1">
      <c r="A352" s="109" t="s">
        <v>296</v>
      </c>
      <c r="B352" s="1060" t="s">
        <v>195</v>
      </c>
      <c r="C352" s="1061" t="s">
        <v>95</v>
      </c>
      <c r="D352" s="1642">
        <f>VLOOKUP(MID(A352,1,4),'Seg Diario'!$B$12:$IM$76,226,FALSE)</f>
        <v>1</v>
      </c>
      <c r="E352" s="2078"/>
      <c r="F352" s="1060"/>
      <c r="G352" s="1639">
        <f>VLOOKUP(MID(A352,1,4),'Seg Diario'!$B$12:$IM$76,229,FALSE)</f>
        <v>1</v>
      </c>
      <c r="H352" s="1639"/>
      <c r="I352" s="1639">
        <f>VLOOKUP(MID(A352,1,4),'Seg Diario'!$B$12:$IM$76,232,FALSE)</f>
        <v>1</v>
      </c>
      <c r="J352" s="1639"/>
      <c r="K352" s="1808">
        <f>VLOOKUP(MID(A352,1,4),'Seg Diario'!$B$12:$IM$76,235,FALSE)</f>
        <v>1</v>
      </c>
      <c r="L352" s="1808"/>
      <c r="M352" s="144">
        <f>VLOOKUP(MID(A352,1,4),'Seg Diario'!$B$12:$IM$76,238,FALSE)</f>
        <v>1</v>
      </c>
      <c r="N352" s="144" t="str">
        <f>IF(VLOOKUP(MID(A352,1,4),'Seg Diario'!$B$12:$IM$76,240,FALSE)="","","OK")</f>
        <v>OK</v>
      </c>
      <c r="O352" s="1808">
        <f>VLOOKUP(MID(A352,1,4),'Seg Diario'!$B$12:$IM$76,245,FALSE)</f>
        <v>1</v>
      </c>
      <c r="P352" s="1808"/>
      <c r="Q352" s="144"/>
      <c r="R352" s="1669"/>
      <c r="S352" s="1669"/>
      <c r="T352" s="1669"/>
      <c r="U352" s="1669"/>
      <c r="V352" s="1669"/>
      <c r="W352" s="1669"/>
      <c r="X352" s="1669"/>
      <c r="Y352" s="1669"/>
      <c r="Z352" s="1669"/>
      <c r="AA352" s="87"/>
      <c r="AB352" s="87"/>
      <c r="AC352" s="1069" t="s">
        <v>242</v>
      </c>
      <c r="AN352" s="4"/>
      <c r="AO352" s="78"/>
      <c r="AP352" s="78"/>
      <c r="AQ352" s="78"/>
      <c r="AR352" s="78"/>
      <c r="AS352" s="78"/>
      <c r="AU352" s="2"/>
      <c r="AV352" s="2"/>
      <c r="AW352" s="2"/>
      <c r="AX352" s="2"/>
      <c r="AY352" s="2"/>
      <c r="AZ352" s="2"/>
      <c r="BA352" s="2"/>
      <c r="BB352" s="2"/>
      <c r="BC352" s="2"/>
      <c r="BD352" s="2"/>
      <c r="BE352" s="2"/>
      <c r="BF352" s="2"/>
    </row>
    <row r="353" spans="1:58" s="8" customFormat="1" ht="12" hidden="1" customHeight="1">
      <c r="A353" s="109" t="s">
        <v>297</v>
      </c>
      <c r="B353" s="1060" t="s">
        <v>197</v>
      </c>
      <c r="C353" s="1061" t="s">
        <v>64</v>
      </c>
      <c r="D353" s="1642">
        <f>VLOOKUP(MID(A353,1,4),'Seg Diario'!$B$12:$IM$76,226,FALSE)</f>
        <v>1</v>
      </c>
      <c r="E353" s="2078"/>
      <c r="F353" s="1060"/>
      <c r="G353" s="1639">
        <f>VLOOKUP(MID(A353,1,4),'Seg Diario'!$B$12:$IM$76,229,FALSE)</f>
        <v>1</v>
      </c>
      <c r="H353" s="1639"/>
      <c r="I353" s="1639">
        <f>VLOOKUP(MID(A353,1,4),'Seg Diario'!$B$12:$IM$76,232,FALSE)</f>
        <v>1</v>
      </c>
      <c r="J353" s="1639"/>
      <c r="K353" s="1808">
        <f>VLOOKUP(MID(A353,1,4),'Seg Diario'!$B$12:$IM$76,235,FALSE)</f>
        <v>1</v>
      </c>
      <c r="L353" s="1808"/>
      <c r="M353" s="144">
        <f>VLOOKUP(MID(A353,1,4),'Seg Diario'!$B$12:$IM$76,238,FALSE)</f>
        <v>1</v>
      </c>
      <c r="N353" s="144" t="str">
        <f>IF(VLOOKUP(MID(A353,1,4),'Seg Diario'!$B$12:$IM$76,240,FALSE)="","","OK")</f>
        <v>OK</v>
      </c>
      <c r="O353" s="1808">
        <f>VLOOKUP(MID(A353,1,4),'Seg Diario'!$B$12:$IM$76,245,FALSE)</f>
        <v>1</v>
      </c>
      <c r="P353" s="1808"/>
      <c r="Q353" s="144"/>
      <c r="R353" s="1669"/>
      <c r="S353" s="1669"/>
      <c r="T353" s="1669"/>
      <c r="U353" s="1669"/>
      <c r="V353" s="1669"/>
      <c r="W353" s="1669"/>
      <c r="X353" s="1669"/>
      <c r="Y353" s="1669"/>
      <c r="Z353" s="1669"/>
      <c r="AA353" s="87"/>
      <c r="AB353" s="87"/>
      <c r="AC353" s="1069" t="s">
        <v>242</v>
      </c>
      <c r="AN353" s="4"/>
      <c r="AO353" s="78"/>
      <c r="AP353" s="78"/>
      <c r="AQ353" s="78"/>
      <c r="AR353" s="78"/>
      <c r="AS353" s="78"/>
      <c r="AU353" s="2"/>
      <c r="AV353" s="2"/>
      <c r="AW353" s="2"/>
      <c r="AX353" s="2"/>
      <c r="AY353" s="2"/>
      <c r="AZ353" s="2"/>
      <c r="BA353" s="2"/>
      <c r="BB353" s="2"/>
      <c r="BC353" s="2"/>
      <c r="BD353" s="2"/>
      <c r="BE353" s="2"/>
      <c r="BF353" s="2"/>
    </row>
    <row r="354" spans="1:58" s="8" customFormat="1" ht="12" hidden="1" customHeight="1">
      <c r="A354" s="109" t="s">
        <v>298</v>
      </c>
      <c r="B354" s="1060" t="s">
        <v>201</v>
      </c>
      <c r="C354" s="1061" t="s">
        <v>167</v>
      </c>
      <c r="D354" s="1642">
        <f>VLOOKUP(MID(A354,1,4),'Seg Diario'!$B$12:$IM$76,226,FALSE)</f>
        <v>1</v>
      </c>
      <c r="E354" s="2078"/>
      <c r="F354" s="1060"/>
      <c r="G354" s="1639">
        <f>VLOOKUP(MID(A354,1,4),'Seg Diario'!$B$12:$IM$76,229,FALSE)</f>
        <v>1</v>
      </c>
      <c r="H354" s="1639"/>
      <c r="I354" s="1639">
        <f>VLOOKUP(MID(A354,1,4),'Seg Diario'!$B$12:$IM$76,232,FALSE)</f>
        <v>1</v>
      </c>
      <c r="J354" s="1639"/>
      <c r="K354" s="1808">
        <f>VLOOKUP(MID(A354,1,4),'Seg Diario'!$B$12:$IM$76,235,FALSE)</f>
        <v>1</v>
      </c>
      <c r="L354" s="1808"/>
      <c r="M354" s="144">
        <f>VLOOKUP(MID(A354,1,4),'Seg Diario'!$B$12:$IM$76,238,FALSE)</f>
        <v>1</v>
      </c>
      <c r="N354" s="144" t="str">
        <f>IF(VLOOKUP(MID(A354,1,4),'Seg Diario'!$B$12:$IM$76,240,FALSE)="","","OK")</f>
        <v>OK</v>
      </c>
      <c r="O354" s="1808">
        <f>VLOOKUP(MID(A354,1,4),'Seg Diario'!$B$12:$IM$76,245,FALSE)</f>
        <v>1</v>
      </c>
      <c r="P354" s="1808"/>
      <c r="Q354" s="144"/>
      <c r="R354" s="1669"/>
      <c r="S354" s="1669"/>
      <c r="T354" s="1669"/>
      <c r="U354" s="1669"/>
      <c r="V354" s="1669"/>
      <c r="W354" s="1669"/>
      <c r="X354" s="1669"/>
      <c r="Y354" s="1669"/>
      <c r="Z354" s="1669"/>
      <c r="AA354" s="87"/>
      <c r="AB354" s="87"/>
      <c r="AC354" s="1069"/>
      <c r="AN354" s="4"/>
      <c r="AO354" s="78"/>
      <c r="AP354" s="78"/>
      <c r="AQ354" s="78"/>
      <c r="AR354" s="78"/>
      <c r="AS354" s="78"/>
      <c r="AU354" s="2"/>
      <c r="AV354" s="2"/>
      <c r="AW354" s="2"/>
      <c r="AX354" s="2"/>
      <c r="AY354" s="2"/>
      <c r="AZ354" s="2"/>
      <c r="BA354" s="2"/>
      <c r="BB354" s="2"/>
      <c r="BC354" s="2"/>
      <c r="BD354" s="2"/>
      <c r="BE354" s="2"/>
      <c r="BF354" s="2"/>
    </row>
    <row r="355" spans="1:58" s="8" customFormat="1" ht="12" hidden="1" customHeight="1">
      <c r="A355" s="109" t="s">
        <v>299</v>
      </c>
      <c r="B355" s="1060" t="s">
        <v>204</v>
      </c>
      <c r="C355" s="1061" t="s">
        <v>167</v>
      </c>
      <c r="D355" s="1642">
        <f>VLOOKUP(MID(A355,1,4),'Seg Diario'!$B$12:$IM$76,226,FALSE)</f>
        <v>1</v>
      </c>
      <c r="E355" s="2078"/>
      <c r="F355" s="1060"/>
      <c r="G355" s="1639">
        <f>VLOOKUP(MID(A355,1,4),'Seg Diario'!$B$12:$IM$76,229,FALSE)</f>
        <v>1</v>
      </c>
      <c r="H355" s="1639"/>
      <c r="I355" s="1639">
        <f>VLOOKUP(MID(A355,1,4),'Seg Diario'!$B$12:$IM$76,232,FALSE)</f>
        <v>1</v>
      </c>
      <c r="J355" s="1639"/>
      <c r="K355" s="1808">
        <f>VLOOKUP(MID(A355,1,4),'Seg Diario'!$B$12:$IM$76,235,FALSE)</f>
        <v>1</v>
      </c>
      <c r="L355" s="1808"/>
      <c r="M355" s="144">
        <f>VLOOKUP(MID(A355,1,4),'Seg Diario'!$B$12:$IM$76,238,FALSE)</f>
        <v>1</v>
      </c>
      <c r="N355" s="144" t="str">
        <f>IF(VLOOKUP(MID(A355,1,4),'Seg Diario'!$B$12:$IM$76,240,FALSE)="","","OK")</f>
        <v>OK</v>
      </c>
      <c r="O355" s="1808">
        <f>VLOOKUP(MID(A355,1,4),'Seg Diario'!$B$12:$IM$76,245,FALSE)</f>
        <v>1</v>
      </c>
      <c r="P355" s="1808"/>
      <c r="Q355" s="144"/>
      <c r="R355" s="1669"/>
      <c r="S355" s="1669"/>
      <c r="T355" s="1669"/>
      <c r="U355" s="1669"/>
      <c r="V355" s="1669"/>
      <c r="W355" s="1669"/>
      <c r="X355" s="1669"/>
      <c r="Y355" s="1669"/>
      <c r="Z355" s="1669"/>
      <c r="AA355" s="87"/>
      <c r="AB355" s="87"/>
      <c r="AC355" s="1069"/>
      <c r="AN355" s="4"/>
      <c r="AO355" s="78"/>
      <c r="AP355" s="78"/>
      <c r="AQ355" s="78"/>
      <c r="AR355" s="78"/>
      <c r="AS355" s="78"/>
      <c r="AU355" s="2"/>
      <c r="AV355" s="2"/>
      <c r="AW355" s="2"/>
      <c r="AX355" s="2"/>
      <c r="AY355" s="2"/>
      <c r="AZ355" s="2"/>
      <c r="BA355" s="2"/>
      <c r="BB355" s="2"/>
      <c r="BC355" s="2"/>
      <c r="BD355" s="2"/>
      <c r="BE355" s="2"/>
      <c r="BF355" s="2"/>
    </row>
    <row r="356" spans="1:58" s="8" customFormat="1" ht="12" hidden="1" customHeight="1">
      <c r="A356" s="109" t="s">
        <v>300</v>
      </c>
      <c r="B356" s="1060" t="s">
        <v>206</v>
      </c>
      <c r="C356" s="1061" t="s">
        <v>89</v>
      </c>
      <c r="D356" s="1642">
        <f>VLOOKUP(MID(A356,1,4),'Seg Diario'!$B$12:$IM$76,226,FALSE)</f>
        <v>1</v>
      </c>
      <c r="E356" s="2078"/>
      <c r="F356" s="1060"/>
      <c r="G356" s="1639">
        <f>VLOOKUP(MID(A356,1,4),'Seg Diario'!$B$12:$IM$76,229,FALSE)</f>
        <v>1</v>
      </c>
      <c r="H356" s="1639"/>
      <c r="I356" s="1639">
        <f>VLOOKUP(MID(A356,1,4),'Seg Diario'!$B$12:$IM$76,232,FALSE)</f>
        <v>1</v>
      </c>
      <c r="J356" s="1639"/>
      <c r="K356" s="1808">
        <f>VLOOKUP(MID(A356,1,4),'Seg Diario'!$B$12:$IM$76,235,FALSE)</f>
        <v>1</v>
      </c>
      <c r="L356" s="1808"/>
      <c r="M356" s="144">
        <f>VLOOKUP(MID(A356,1,4),'Seg Diario'!$B$12:$IM$76,238,FALSE)</f>
        <v>1</v>
      </c>
      <c r="N356" s="144" t="str">
        <f>IF(VLOOKUP(MID(A356,1,4),'Seg Diario'!$B$12:$IM$76,240,FALSE)="","","OK")</f>
        <v>OK</v>
      </c>
      <c r="O356" s="1808">
        <f>VLOOKUP(MID(A356,1,4),'Seg Diario'!$B$12:$IM$76,245,FALSE)</f>
        <v>1</v>
      </c>
      <c r="P356" s="1808"/>
      <c r="Q356" s="144"/>
      <c r="R356" s="1669"/>
      <c r="S356" s="1669"/>
      <c r="T356" s="1669"/>
      <c r="U356" s="1669"/>
      <c r="V356" s="1669"/>
      <c r="W356" s="1669"/>
      <c r="X356" s="1669"/>
      <c r="Y356" s="1669"/>
      <c r="Z356" s="1669"/>
      <c r="AA356" s="87"/>
      <c r="AB356" s="87"/>
      <c r="AC356" s="1069" t="s">
        <v>242</v>
      </c>
      <c r="AN356" s="4"/>
      <c r="AO356" s="78"/>
      <c r="AP356" s="78"/>
      <c r="AQ356" s="78"/>
      <c r="AR356" s="78"/>
      <c r="AS356" s="78"/>
      <c r="AU356" s="2"/>
      <c r="AV356" s="2"/>
      <c r="AW356" s="2"/>
      <c r="AX356" s="2"/>
      <c r="AY356" s="2"/>
      <c r="AZ356" s="2"/>
      <c r="BA356" s="2"/>
      <c r="BB356" s="2"/>
      <c r="BC356" s="2"/>
      <c r="BD356" s="2"/>
      <c r="BE356" s="2"/>
      <c r="BF356" s="2"/>
    </row>
    <row r="357" spans="1:58" s="8" customFormat="1" ht="12" hidden="1" customHeight="1">
      <c r="A357" s="109" t="s">
        <v>301</v>
      </c>
      <c r="B357" s="1060" t="s">
        <v>208</v>
      </c>
      <c r="C357" s="1061" t="s">
        <v>89</v>
      </c>
      <c r="D357" s="1642">
        <f>VLOOKUP(MID(A357,1,4),'Seg Diario'!$B$12:$IM$76,226,FALSE)</f>
        <v>1</v>
      </c>
      <c r="E357" s="2078"/>
      <c r="F357" s="1060"/>
      <c r="G357" s="1639">
        <f>VLOOKUP(MID(A357,1,4),'Seg Diario'!$B$12:$IM$76,229,FALSE)</f>
        <v>1</v>
      </c>
      <c r="H357" s="1639"/>
      <c r="I357" s="1639">
        <f>VLOOKUP(MID(A357,1,4),'Seg Diario'!$B$12:$IM$76,232,FALSE)</f>
        <v>1</v>
      </c>
      <c r="J357" s="1639"/>
      <c r="K357" s="1808">
        <f>VLOOKUP(MID(A357,1,4),'Seg Diario'!$B$12:$IM$76,235,FALSE)</f>
        <v>1</v>
      </c>
      <c r="L357" s="1808"/>
      <c r="M357" s="144">
        <f>VLOOKUP(MID(A357,1,4),'Seg Diario'!$B$12:$IM$76,238,FALSE)</f>
        <v>1</v>
      </c>
      <c r="N357" s="144" t="str">
        <f>IF(VLOOKUP(MID(A357,1,4),'Seg Diario'!$B$12:$IM$76,240,FALSE)="","","OK")</f>
        <v>OK</v>
      </c>
      <c r="O357" s="1808">
        <f>VLOOKUP(MID(A357,1,4),'Seg Diario'!$B$12:$IM$76,245,FALSE)</f>
        <v>1</v>
      </c>
      <c r="P357" s="1808"/>
      <c r="Q357" s="144"/>
      <c r="R357" s="1669"/>
      <c r="S357" s="1669"/>
      <c r="T357" s="1669"/>
      <c r="U357" s="1669"/>
      <c r="V357" s="1669"/>
      <c r="W357" s="1669"/>
      <c r="X357" s="1669"/>
      <c r="Y357" s="1669"/>
      <c r="Z357" s="1669"/>
      <c r="AA357" s="87"/>
      <c r="AB357" s="87"/>
      <c r="AC357" s="1069" t="s">
        <v>242</v>
      </c>
      <c r="AN357" s="4"/>
      <c r="AO357" s="78"/>
      <c r="AP357" s="78"/>
      <c r="AQ357" s="78"/>
      <c r="AR357" s="78"/>
      <c r="AS357" s="78"/>
      <c r="AU357" s="2"/>
      <c r="AV357" s="2"/>
      <c r="AW357" s="2"/>
      <c r="AX357" s="2"/>
      <c r="AY357" s="2"/>
      <c r="AZ357" s="2"/>
      <c r="BA357" s="2"/>
      <c r="BB357" s="2"/>
      <c r="BC357" s="2"/>
      <c r="BD357" s="2"/>
      <c r="BE357" s="2"/>
      <c r="BF357" s="2"/>
    </row>
    <row r="358" spans="1:58" s="8" customFormat="1" hidden="1">
      <c r="A358" s="109" t="s">
        <v>302</v>
      </c>
      <c r="B358" s="1060" t="s">
        <v>210</v>
      </c>
      <c r="C358" s="1061" t="s">
        <v>111</v>
      </c>
      <c r="D358" s="1642">
        <f>VLOOKUP(MID(A358,1,4),'Seg Diario'!$B$12:$IM$76,226,FALSE)</f>
        <v>1</v>
      </c>
      <c r="E358" s="2078"/>
      <c r="F358" s="1060"/>
      <c r="G358" s="1639">
        <f>VLOOKUP(MID(A358,1,4),'Seg Diario'!$B$12:$IM$76,229,FALSE)</f>
        <v>1</v>
      </c>
      <c r="H358" s="1639"/>
      <c r="I358" s="1639">
        <f>VLOOKUP(MID(A358,1,4),'Seg Diario'!$B$12:$IM$76,232,FALSE)</f>
        <v>1</v>
      </c>
      <c r="J358" s="1639"/>
      <c r="K358" s="1808">
        <f>VLOOKUP(MID(A358,1,4),'Seg Diario'!$B$12:$IM$76,235,FALSE)</f>
        <v>1</v>
      </c>
      <c r="L358" s="1808"/>
      <c r="M358" s="144">
        <f>VLOOKUP(MID(A358,1,4),'Seg Diario'!$B$12:$IM$76,238,FALSE)</f>
        <v>1</v>
      </c>
      <c r="N358" s="144" t="str">
        <f>IF(VLOOKUP(MID(A358,1,4),'Seg Diario'!$B$12:$IM$76,240,FALSE)="","","OK")</f>
        <v>OK</v>
      </c>
      <c r="O358" s="1808">
        <f>VLOOKUP(MID(A358,1,4),'Seg Diario'!$B$12:$IM$76,245,FALSE)</f>
        <v>1</v>
      </c>
      <c r="P358" s="1808"/>
      <c r="Q358" s="144"/>
      <c r="R358" s="1669"/>
      <c r="S358" s="1669"/>
      <c r="T358" s="1669"/>
      <c r="U358" s="1669"/>
      <c r="V358" s="1669"/>
      <c r="W358" s="1669"/>
      <c r="X358" s="1669"/>
      <c r="Y358" s="1669"/>
      <c r="Z358" s="1669"/>
      <c r="AA358" s="87"/>
      <c r="AB358" s="87"/>
      <c r="AC358" s="1069"/>
      <c r="AN358" s="4"/>
      <c r="AO358" s="78"/>
      <c r="AP358" s="78"/>
      <c r="AQ358" s="78"/>
      <c r="AR358" s="78"/>
      <c r="AS358" s="78"/>
      <c r="AU358" s="2"/>
      <c r="AV358" s="2"/>
      <c r="AW358" s="2"/>
      <c r="AX358" s="2"/>
      <c r="AY358" s="2"/>
      <c r="AZ358" s="2"/>
      <c r="BA358" s="2"/>
      <c r="BB358" s="2"/>
      <c r="BC358" s="2"/>
      <c r="BD358" s="2"/>
      <c r="BE358" s="2"/>
      <c r="BF358" s="2"/>
    </row>
    <row r="359" spans="1:58" s="8" customFormat="1" ht="12" hidden="1" customHeight="1">
      <c r="A359" s="109" t="s">
        <v>303</v>
      </c>
      <c r="B359" s="1060" t="s">
        <v>212</v>
      </c>
      <c r="C359" s="1061" t="s">
        <v>146</v>
      </c>
      <c r="D359" s="1642">
        <f>VLOOKUP(MID(A359,1,4),'Seg Diario'!$B$12:$IM$76,226,FALSE)</f>
        <v>1</v>
      </c>
      <c r="E359" s="2078"/>
      <c r="F359" s="1060"/>
      <c r="G359" s="1639">
        <f>VLOOKUP(MID(A359,1,4),'Seg Diario'!$B$12:$IM$76,229,FALSE)</f>
        <v>1</v>
      </c>
      <c r="H359" s="1639"/>
      <c r="I359" s="1639">
        <f>VLOOKUP(MID(A359,1,4),'Seg Diario'!$B$12:$IM$76,232,FALSE)</f>
        <v>1</v>
      </c>
      <c r="J359" s="1639"/>
      <c r="K359" s="1808">
        <f>VLOOKUP(MID(A359,1,4),'Seg Diario'!$B$12:$IM$76,235,FALSE)</f>
        <v>1</v>
      </c>
      <c r="L359" s="1808"/>
      <c r="M359" s="144">
        <f>VLOOKUP(MID(A359,1,4),'Seg Diario'!$B$12:$IM$76,238,FALSE)</f>
        <v>1</v>
      </c>
      <c r="N359" s="144" t="str">
        <f>IF(VLOOKUP(MID(A359,1,4),'Seg Diario'!$B$12:$IM$76,240,FALSE)="","","OK")</f>
        <v>OK</v>
      </c>
      <c r="O359" s="1808">
        <f>VLOOKUP(MID(A359,1,4),'Seg Diario'!$B$12:$IM$76,245,FALSE)</f>
        <v>1</v>
      </c>
      <c r="P359" s="1808"/>
      <c r="Q359" s="144"/>
      <c r="R359" s="1669"/>
      <c r="S359" s="1669"/>
      <c r="T359" s="1669"/>
      <c r="U359" s="1669"/>
      <c r="V359" s="1670"/>
      <c r="W359" s="1711"/>
      <c r="X359" s="1711"/>
      <c r="Y359" s="1711"/>
      <c r="Z359" s="1712"/>
      <c r="AA359" s="87"/>
      <c r="AB359" s="87"/>
      <c r="AC359" s="1069" t="s">
        <v>242</v>
      </c>
      <c r="AN359" s="4"/>
      <c r="AO359" s="78"/>
      <c r="AP359" s="78"/>
      <c r="AQ359" s="78"/>
      <c r="AR359" s="78"/>
      <c r="AS359" s="78"/>
      <c r="AU359" s="2"/>
      <c r="AV359" s="2"/>
      <c r="AW359" s="2"/>
      <c r="AX359" s="2"/>
      <c r="AY359" s="2"/>
      <c r="AZ359" s="2"/>
      <c r="BA359" s="2"/>
      <c r="BB359" s="2"/>
      <c r="BC359" s="2"/>
      <c r="BD359" s="2"/>
      <c r="BE359" s="2"/>
      <c r="BF359" s="2"/>
    </row>
    <row r="360" spans="1:58" s="4" customFormat="1" ht="20.399999999999999" hidden="1" customHeight="1">
      <c r="A360" s="109" t="s">
        <v>304</v>
      </c>
      <c r="B360" s="1060" t="s">
        <v>214</v>
      </c>
      <c r="C360" s="1061" t="s">
        <v>305</v>
      </c>
      <c r="D360" s="1642">
        <f>VLOOKUP(MID(A360,1,4),'Seg Diario'!$B$12:$IM$76,226,FALSE)</f>
        <v>1</v>
      </c>
      <c r="E360" s="2078"/>
      <c r="F360" s="1060"/>
      <c r="G360" s="1639">
        <f>VLOOKUP(MID(A360,1,4),'Seg Diario'!$B$12:$IM$76,229,FALSE)</f>
        <v>1</v>
      </c>
      <c r="H360" s="1639"/>
      <c r="I360" s="1639">
        <f>VLOOKUP(MID(A360,1,4),'Seg Diario'!$B$12:$IM$76,232,FALSE)</f>
        <v>1</v>
      </c>
      <c r="J360" s="1639"/>
      <c r="K360" s="1808">
        <f>VLOOKUP(MID(A360,1,4),'Seg Diario'!$B$12:$IM$76,235,FALSE)</f>
        <v>1</v>
      </c>
      <c r="L360" s="1808"/>
      <c r="M360" s="144">
        <f>VLOOKUP(MID(A360,1,4),'Seg Diario'!$B$12:$IM$76,238,FALSE)</f>
        <v>1</v>
      </c>
      <c r="N360" s="144" t="str">
        <f>IF(VLOOKUP(MID(A360,1,4),'Seg Diario'!$B$12:$IM$76,240,FALSE)="","","OK")</f>
        <v>OK</v>
      </c>
      <c r="O360" s="1808">
        <f>VLOOKUP(MID(A360,1,4),'Seg Diario'!$B$12:$IM$76,245,FALSE)</f>
        <v>1</v>
      </c>
      <c r="P360" s="1808"/>
      <c r="Q360" s="144"/>
      <c r="R360" s="1669"/>
      <c r="S360" s="1669"/>
      <c r="T360" s="1669"/>
      <c r="U360" s="1669"/>
      <c r="V360" s="1707"/>
      <c r="W360" s="1707"/>
      <c r="X360" s="1707"/>
      <c r="Y360" s="1707"/>
      <c r="Z360" s="1707"/>
      <c r="AA360" s="87"/>
      <c r="AB360" s="87"/>
      <c r="AC360" s="1069"/>
      <c r="AK360" s="264"/>
      <c r="AO360" s="78"/>
      <c r="AP360" s="78"/>
      <c r="AQ360" s="78"/>
      <c r="AR360" s="78"/>
      <c r="AS360" s="78"/>
      <c r="AU360" s="2"/>
      <c r="AV360" s="2"/>
      <c r="AW360" s="2"/>
      <c r="AX360" s="2"/>
      <c r="AY360" s="2"/>
      <c r="AZ360" s="2"/>
      <c r="BA360" s="2"/>
      <c r="BB360" s="2"/>
      <c r="BC360" s="2"/>
      <c r="BD360" s="2"/>
      <c r="BE360" s="2"/>
      <c r="BF360" s="2"/>
    </row>
    <row r="361" spans="1:58" s="4" customFormat="1" ht="10.199999999999999" hidden="1" customHeight="1">
      <c r="A361" s="109" t="s">
        <v>306</v>
      </c>
      <c r="B361" s="1060" t="s">
        <v>217</v>
      </c>
      <c r="C361" s="1061" t="s">
        <v>75</v>
      </c>
      <c r="D361" s="1642">
        <f>VLOOKUP(MID(A361,1,4),'Seg Diario'!$B$12:$IM$76,226,FALSE)</f>
        <v>1</v>
      </c>
      <c r="E361" s="2078"/>
      <c r="F361" s="1060"/>
      <c r="G361" s="1639">
        <f>VLOOKUP(MID(A361,1,4),'Seg Diario'!$B$12:$IM$76,229,FALSE)</f>
        <v>1</v>
      </c>
      <c r="H361" s="1639"/>
      <c r="I361" s="1639">
        <f>VLOOKUP(MID(A361,1,4),'Seg Diario'!$B$12:$IM$76,232,FALSE)</f>
        <v>1</v>
      </c>
      <c r="J361" s="1639"/>
      <c r="K361" s="1808">
        <f>VLOOKUP(MID(A361,1,4),'Seg Diario'!$B$12:$IM$76,235,FALSE)</f>
        <v>1</v>
      </c>
      <c r="L361" s="1808"/>
      <c r="M361" s="144">
        <f>VLOOKUP(MID(A361,1,4),'Seg Diario'!$B$12:$IM$76,238,FALSE)</f>
        <v>1</v>
      </c>
      <c r="N361" s="144" t="str">
        <f>IF(VLOOKUP(MID(A361,1,4),'Seg Diario'!$B$12:$IM$76,240,FALSE)="","","OK")</f>
        <v>OK</v>
      </c>
      <c r="O361" s="1808">
        <f>VLOOKUP(MID(A361,1,4),'Seg Diario'!$B$12:$IM$76,245,FALSE)</f>
        <v>1</v>
      </c>
      <c r="P361" s="1808"/>
      <c r="Q361" s="144"/>
      <c r="R361" s="1669"/>
      <c r="S361" s="1669"/>
      <c r="T361" s="1669"/>
      <c r="U361" s="1669"/>
      <c r="V361" s="1670"/>
      <c r="W361" s="1711"/>
      <c r="X361" s="1711"/>
      <c r="Y361" s="1711"/>
      <c r="Z361" s="1712"/>
      <c r="AA361" s="87"/>
      <c r="AB361" s="87"/>
      <c r="AC361" s="1069"/>
      <c r="AK361" s="264"/>
      <c r="AO361" s="78"/>
      <c r="AP361" s="78"/>
      <c r="AQ361" s="78"/>
      <c r="AR361" s="78"/>
      <c r="AS361" s="78"/>
      <c r="AU361" s="2"/>
      <c r="AV361" s="2"/>
      <c r="AW361" s="2"/>
      <c r="AX361" s="2"/>
      <c r="AY361" s="2"/>
      <c r="AZ361" s="2"/>
      <c r="BA361" s="2"/>
      <c r="BB361" s="2"/>
      <c r="BC361" s="2"/>
      <c r="BD361" s="2"/>
      <c r="BE361" s="2"/>
      <c r="BF361" s="2"/>
    </row>
    <row r="362" spans="1:58" s="8" customFormat="1" ht="391.95" customHeight="1">
      <c r="A362" s="109" t="s">
        <v>307</v>
      </c>
      <c r="B362" s="1060" t="s">
        <v>219</v>
      </c>
      <c r="C362" s="1061" t="s">
        <v>220</v>
      </c>
      <c r="D362" s="1642">
        <f>VLOOKUP(MID(A362,1,4),'Seg Diario'!$B$12:$IM$76,226,FALSE)</f>
        <v>1</v>
      </c>
      <c r="E362" s="2078"/>
      <c r="F362" s="1060"/>
      <c r="G362" s="1639">
        <f>VLOOKUP(MID(A362,1,4),'Seg Diario'!$B$12:$IM$76,229,FALSE)</f>
        <v>1</v>
      </c>
      <c r="H362" s="1639"/>
      <c r="I362" s="1639">
        <f>VLOOKUP(MID(A362,1,4),'Seg Diario'!$B$12:$IM$76,232,FALSE)</f>
        <v>1</v>
      </c>
      <c r="J362" s="1639"/>
      <c r="K362" s="1808">
        <f>VLOOKUP(MID(A362,1,4),'Seg Diario'!$B$12:$IM$76,235,FALSE)</f>
        <v>1</v>
      </c>
      <c r="L362" s="1808"/>
      <c r="M362" s="144">
        <f>VLOOKUP(MID(A362,1,4),'Seg Diario'!$B$12:$IM$76,238,FALSE)</f>
        <v>1</v>
      </c>
      <c r="N362" s="144" t="str">
        <f>IF(VLOOKUP(MID(A362,1,4),'Seg Diario'!$B$12:$IM$76,240,FALSE)="","","OK")</f>
        <v>OK</v>
      </c>
      <c r="O362" s="1808">
        <f>VLOOKUP(MID(A362,1,4),'Seg Diario'!$B$12:$IM$76,245,FALSE)</f>
        <v>1</v>
      </c>
      <c r="P362" s="1808"/>
      <c r="Q362" s="144"/>
      <c r="R362" s="2082" t="s">
        <v>1167</v>
      </c>
      <c r="S362" s="2082"/>
      <c r="T362" s="2082"/>
      <c r="U362" s="2082"/>
      <c r="V362" s="1707" t="s">
        <v>1165</v>
      </c>
      <c r="W362" s="1707"/>
      <c r="X362" s="1707"/>
      <c r="Y362" s="1707"/>
      <c r="Z362" s="1707"/>
      <c r="AA362" s="1576"/>
      <c r="AB362" s="87"/>
      <c r="AC362" s="1069"/>
      <c r="AE362" s="8" t="s">
        <v>308</v>
      </c>
      <c r="AN362" s="4"/>
      <c r="AO362" s="78"/>
      <c r="AP362" s="78"/>
      <c r="AQ362" s="78"/>
      <c r="AR362" s="78"/>
      <c r="AS362" s="78"/>
      <c r="AU362" s="2"/>
      <c r="AV362" s="2"/>
      <c r="AW362" s="2"/>
      <c r="AX362" s="2"/>
      <c r="AY362" s="2"/>
      <c r="AZ362" s="2"/>
      <c r="BA362" s="2"/>
      <c r="BB362" s="2"/>
      <c r="BC362" s="2"/>
      <c r="BD362" s="2"/>
      <c r="BE362" s="2"/>
      <c r="BF362" s="2"/>
    </row>
    <row r="363" spans="1:58" s="8" customFormat="1" ht="409.2" hidden="1" customHeight="1">
      <c r="A363" s="109" t="s">
        <v>309</v>
      </c>
      <c r="B363" s="1060" t="s">
        <v>222</v>
      </c>
      <c r="C363" s="1061" t="s">
        <v>220</v>
      </c>
      <c r="D363" s="1642">
        <f>VLOOKUP(MID(A363,1,4),'Seg Diario'!$B$12:$IM$76,226,FALSE)</f>
        <v>1</v>
      </c>
      <c r="E363" s="2078"/>
      <c r="F363" s="1060"/>
      <c r="G363" s="1639">
        <f>VLOOKUP(MID(A363,1,4),'Seg Diario'!$B$12:$IM$76,229,FALSE)</f>
        <v>1</v>
      </c>
      <c r="H363" s="1639"/>
      <c r="I363" s="1639">
        <f>VLOOKUP(MID(A363,1,4),'Seg Diario'!$B$12:$IM$76,232,FALSE)</f>
        <v>1</v>
      </c>
      <c r="J363" s="1639"/>
      <c r="K363" s="1808">
        <f>VLOOKUP(MID(A363,1,4),'Seg Diario'!$B$12:$IM$76,235,FALSE)</f>
        <v>1</v>
      </c>
      <c r="L363" s="1808"/>
      <c r="M363" s="144">
        <f>VLOOKUP(MID(A363,1,4),'Seg Diario'!$B$12:$IM$76,238,FALSE)</f>
        <v>1</v>
      </c>
      <c r="N363" s="144" t="str">
        <f>IF(VLOOKUP(MID(A363,1,4),'Seg Diario'!$B$12:$IM$76,240,FALSE)="","","OK")</f>
        <v>OK</v>
      </c>
      <c r="O363" s="1808">
        <f>VLOOKUP(MID(A363,1,4),'Seg Diario'!$B$12:$IM$76,245,FALSE)</f>
        <v>1</v>
      </c>
      <c r="P363" s="1808"/>
      <c r="Q363" s="144"/>
      <c r="R363" s="2082" t="s">
        <v>1111</v>
      </c>
      <c r="S363" s="2082"/>
      <c r="T363" s="2082"/>
      <c r="U363" s="2082"/>
      <c r="V363" s="1693" t="s">
        <v>1114</v>
      </c>
      <c r="W363" s="1720"/>
      <c r="X363" s="1720"/>
      <c r="Y363" s="1720"/>
      <c r="Z363" s="1720"/>
      <c r="AA363" s="1577" t="s">
        <v>1088</v>
      </c>
      <c r="AB363" s="87"/>
      <c r="AC363" s="1069" t="s">
        <v>58</v>
      </c>
      <c r="AN363" s="4"/>
      <c r="AO363" s="78"/>
      <c r="AP363" s="78"/>
      <c r="AQ363" s="78"/>
      <c r="AR363" s="78"/>
      <c r="AS363" s="78"/>
      <c r="AU363" s="2"/>
      <c r="AV363" s="2"/>
      <c r="AW363" s="2"/>
      <c r="AX363" s="2"/>
      <c r="AY363" s="2"/>
      <c r="AZ363" s="2"/>
      <c r="BA363" s="2"/>
      <c r="BB363" s="2"/>
      <c r="BC363" s="2"/>
      <c r="BD363" s="2"/>
      <c r="BE363" s="2"/>
      <c r="BF363" s="2"/>
    </row>
    <row r="364" spans="1:58" s="4" customFormat="1" hidden="1">
      <c r="A364" s="109" t="s">
        <v>310</v>
      </c>
      <c r="B364" s="1060" t="s">
        <v>224</v>
      </c>
      <c r="C364" s="1061" t="s">
        <v>61</v>
      </c>
      <c r="D364" s="1642">
        <f>VLOOKUP(MID(A364,1,4),'Seg Diario'!$B$12:$IM$76,226,FALSE)</f>
        <v>1</v>
      </c>
      <c r="E364" s="2078"/>
      <c r="F364" s="1060"/>
      <c r="G364" s="1639">
        <f>VLOOKUP(MID(A364,1,4),'Seg Diario'!$B$12:$IM$76,229,FALSE)</f>
        <v>1</v>
      </c>
      <c r="H364" s="1639"/>
      <c r="I364" s="1639">
        <f>VLOOKUP(MID(A364,1,4),'Seg Diario'!$B$12:$IM$76,232,FALSE)</f>
        <v>1</v>
      </c>
      <c r="J364" s="1639"/>
      <c r="K364" s="1808">
        <f>VLOOKUP(MID(A364,1,4),'Seg Diario'!$B$12:$IM$76,235,FALSE)</f>
        <v>1</v>
      </c>
      <c r="L364" s="1808"/>
      <c r="M364" s="144">
        <f>VLOOKUP(MID(A364,1,4),'Seg Diario'!$B$12:$IM$76,238,FALSE)</f>
        <v>1</v>
      </c>
      <c r="N364" s="144" t="str">
        <f>IF(VLOOKUP(MID(A364,1,4),'Seg Diario'!$B$12:$IM$76,240,FALSE)="","","OK")</f>
        <v>OK</v>
      </c>
      <c r="O364" s="1808">
        <f>VLOOKUP(MID(A364,1,4),'Seg Diario'!$B$12:$IM$76,245,FALSE)</f>
        <v>1</v>
      </c>
      <c r="P364" s="1808"/>
      <c r="Q364" s="144"/>
      <c r="R364" s="1670"/>
      <c r="S364" s="1711"/>
      <c r="T364" s="1711"/>
      <c r="U364" s="1712"/>
      <c r="V364" s="1669"/>
      <c r="W364" s="1669"/>
      <c r="X364" s="1669"/>
      <c r="Y364" s="1669"/>
      <c r="Z364" s="1669"/>
      <c r="AA364" s="87"/>
      <c r="AB364" s="87"/>
      <c r="AC364" s="1069" t="s">
        <v>58</v>
      </c>
      <c r="AK364" s="264"/>
      <c r="AO364" s="78"/>
      <c r="AP364" s="78"/>
      <c r="AQ364" s="78"/>
      <c r="AR364" s="78"/>
      <c r="AS364" s="78"/>
      <c r="AU364" s="2"/>
      <c r="AV364" s="2"/>
      <c r="AW364" s="2"/>
      <c r="AX364" s="2"/>
      <c r="AY364" s="2"/>
      <c r="AZ364" s="2"/>
      <c r="BA364" s="2"/>
      <c r="BB364" s="2"/>
      <c r="BC364" s="2"/>
      <c r="BD364" s="2"/>
      <c r="BE364" s="2"/>
      <c r="BF364" s="2"/>
    </row>
    <row r="365" spans="1:58" s="8" customFormat="1" ht="408.6" customHeight="1">
      <c r="A365" s="109"/>
      <c r="B365" s="1060" t="s">
        <v>222</v>
      </c>
      <c r="C365" s="1061" t="s">
        <v>220</v>
      </c>
      <c r="D365" s="1639"/>
      <c r="E365" s="1639"/>
      <c r="F365" s="1060"/>
      <c r="G365" s="1639" t="e">
        <f>VLOOKUP(MID(A365,1,4),'Seg Diario'!$B$12:$IM$76,229,FALSE)</f>
        <v>#N/A</v>
      </c>
      <c r="H365" s="1639"/>
      <c r="I365" s="1639" t="e">
        <f>VLOOKUP(MID(A365,1,4),'Seg Diario'!$B$12:$IM$76,232,FALSE)</f>
        <v>#N/A</v>
      </c>
      <c r="J365" s="1639"/>
      <c r="K365" s="1808" t="e">
        <f>VLOOKUP(MID(A365,1,4),'Seg Diario'!$B$12:$IM$76,235,FALSE)</f>
        <v>#N/A</v>
      </c>
      <c r="L365" s="1808"/>
      <c r="M365" s="144" t="e">
        <f>VLOOKUP(MID(A365,1,4),'Seg Diario'!$B$12:$IM$76,238,FALSE)</f>
        <v>#N/A</v>
      </c>
      <c r="N365" s="144" t="e">
        <f>IF(VLOOKUP(MID(A365,1,4),'Seg Diario'!$B$12:$IM$76,240,FALSE)="","","OK")</f>
        <v>#N/A</v>
      </c>
      <c r="O365" s="1808" t="e">
        <f>VLOOKUP(MID(A365,1,4),'Seg Diario'!$B$12:$IM$76,245,FALSE)</f>
        <v>#N/A</v>
      </c>
      <c r="P365" s="1808"/>
      <c r="Q365" s="144"/>
      <c r="R365" s="2082" t="s">
        <v>1163</v>
      </c>
      <c r="S365" s="2082"/>
      <c r="T365" s="2082"/>
      <c r="U365" s="2082"/>
      <c r="V365" s="2089"/>
      <c r="W365" s="2089"/>
      <c r="X365" s="2089"/>
      <c r="Y365" s="2089"/>
      <c r="Z365" s="2089"/>
      <c r="AA365" s="87"/>
      <c r="AB365" s="87"/>
      <c r="AC365" s="1069"/>
      <c r="AN365" s="4"/>
      <c r="AO365" s="78"/>
      <c r="AP365" s="78"/>
      <c r="AQ365" s="78"/>
      <c r="AR365" s="78"/>
      <c r="AS365" s="78"/>
      <c r="AU365" s="2"/>
      <c r="AV365" s="2"/>
      <c r="AW365" s="2"/>
      <c r="AX365" s="2"/>
      <c r="AY365" s="2"/>
      <c r="AZ365" s="2"/>
      <c r="BA365" s="2"/>
      <c r="BB365" s="2"/>
      <c r="BC365" s="2"/>
      <c r="BD365" s="2"/>
      <c r="BE365" s="2"/>
      <c r="BF365" s="2"/>
    </row>
    <row r="366" spans="1:58" s="4" customFormat="1">
      <c r="C366" s="1422"/>
      <c r="D366" s="1708"/>
      <c r="E366" s="1709"/>
      <c r="F366" s="1709"/>
      <c r="G366" s="1709"/>
      <c r="H366" s="1709"/>
      <c r="I366" s="1709"/>
      <c r="J366" s="1709"/>
      <c r="K366" s="1709"/>
      <c r="L366" s="1709"/>
      <c r="M366" s="1709"/>
      <c r="N366" s="1709"/>
      <c r="O366" s="1709"/>
      <c r="P366" s="1709"/>
      <c r="Q366" s="1710"/>
      <c r="R366" s="1708"/>
      <c r="S366" s="1709"/>
      <c r="T366" s="1709"/>
      <c r="U366" s="1710"/>
      <c r="V366" s="1708"/>
      <c r="W366" s="1709"/>
      <c r="X366" s="1709"/>
      <c r="Y366" s="1709"/>
      <c r="Z366" s="1710"/>
      <c r="AA366" s="87"/>
      <c r="AB366" s="87"/>
      <c r="AC366" s="235" t="s">
        <v>242</v>
      </c>
      <c r="AK366" s="264"/>
      <c r="AO366" s="78"/>
      <c r="AP366" s="78"/>
      <c r="AQ366" s="78"/>
      <c r="AR366" s="78"/>
      <c r="AS366" s="78"/>
      <c r="AU366" s="2"/>
      <c r="AV366" s="2"/>
      <c r="AW366" s="2"/>
      <c r="AX366" s="2"/>
      <c r="AY366" s="2"/>
      <c r="AZ366" s="2"/>
      <c r="BA366" s="2"/>
      <c r="BB366" s="2"/>
      <c r="BC366" s="2"/>
      <c r="BD366" s="2"/>
      <c r="BE366" s="2"/>
      <c r="BF366" s="2"/>
    </row>
    <row r="367" spans="1:58" ht="19.95" customHeight="1" thickBot="1">
      <c r="B367" s="1885" t="s">
        <v>312</v>
      </c>
      <c r="C367" s="1886"/>
      <c r="D367" s="2095">
        <f>COUNTIF(D300:D366,1)</f>
        <v>64</v>
      </c>
      <c r="E367" s="2096"/>
      <c r="F367" s="1521"/>
      <c r="G367" s="2100">
        <f>COUNTIF(G300:G366,1)</f>
        <v>64</v>
      </c>
      <c r="H367" s="2083"/>
      <c r="I367" s="1722">
        <f>COUNTIF(I300:I366,1)</f>
        <v>64</v>
      </c>
      <c r="J367" s="2083"/>
      <c r="K367" s="1722">
        <f>COUNTIF(K300:K366,1)</f>
        <v>64</v>
      </c>
      <c r="L367" s="2083"/>
      <c r="M367" s="1722">
        <f>COUNTIF(M300:M366,1)</f>
        <v>64</v>
      </c>
      <c r="N367" s="2094"/>
      <c r="O367" s="1721">
        <f>COUNTIF(O300:P366,1)</f>
        <v>64</v>
      </c>
      <c r="P367" s="1722"/>
      <c r="Q367" s="1365">
        <f>COUNTIF(Q300:Q366,1)</f>
        <v>0</v>
      </c>
      <c r="AO367" s="78"/>
      <c r="AP367" s="1"/>
      <c r="AQ367" s="1"/>
      <c r="AR367" s="1"/>
      <c r="AS367" s="1"/>
    </row>
    <row r="368" spans="1:58" ht="7.35" customHeight="1" thickBot="1">
      <c r="AB368" s="92"/>
      <c r="AC368" s="21"/>
      <c r="AO368" s="78"/>
      <c r="AP368" s="1"/>
      <c r="AQ368" s="1"/>
      <c r="AR368" s="1"/>
      <c r="AS368" s="1"/>
    </row>
    <row r="369" spans="1:45" ht="20.100000000000001" customHeight="1" thickBot="1">
      <c r="B369" s="2090" t="s">
        <v>313</v>
      </c>
      <c r="C369" s="2091"/>
      <c r="D369" s="2091"/>
      <c r="E369" s="2091"/>
      <c r="F369" s="2091"/>
      <c r="G369" s="2091"/>
      <c r="H369" s="2091"/>
      <c r="I369" s="2091"/>
      <c r="J369" s="2091"/>
      <c r="K369" s="2091"/>
      <c r="L369" s="2091"/>
      <c r="M369" s="2091"/>
      <c r="N369" s="2091"/>
      <c r="O369" s="2091"/>
      <c r="P369" s="2091"/>
      <c r="Q369" s="2091"/>
      <c r="R369" s="2091"/>
      <c r="S369" s="2091"/>
      <c r="T369" s="2092"/>
      <c r="U369" s="2092"/>
      <c r="V369" s="2092"/>
      <c r="W369" s="2092"/>
      <c r="X369" s="2092"/>
      <c r="Y369" s="2092"/>
      <c r="Z369" s="2093"/>
      <c r="AA369" s="1742" t="s">
        <v>9</v>
      </c>
      <c r="AB369" s="2115" t="s">
        <v>21</v>
      </c>
      <c r="AC369" s="2119" t="s">
        <v>52</v>
      </c>
      <c r="AP369" s="1"/>
      <c r="AQ369" s="1"/>
      <c r="AR369" s="1"/>
      <c r="AS369" s="1"/>
    </row>
    <row r="370" spans="1:45" ht="13.8" thickBot="1">
      <c r="B370" s="1317" t="s">
        <v>36</v>
      </c>
      <c r="C370" s="1318" t="s">
        <v>37</v>
      </c>
      <c r="D370" s="1319" t="s">
        <v>38</v>
      </c>
      <c r="E370" s="1398" t="s">
        <v>40</v>
      </c>
      <c r="F370" s="2087" t="s">
        <v>314</v>
      </c>
      <c r="G370" s="2088"/>
      <c r="H370" s="1399" t="s">
        <v>315</v>
      </c>
      <c r="I370" s="1399" t="s">
        <v>316</v>
      </c>
      <c r="J370" s="1399" t="s">
        <v>317</v>
      </c>
      <c r="K370" s="2097" t="s">
        <v>318</v>
      </c>
      <c r="L370" s="2098"/>
      <c r="M370" s="2098"/>
      <c r="N370" s="2098"/>
      <c r="O370" s="2098"/>
      <c r="P370" s="2098"/>
      <c r="Q370" s="2099"/>
      <c r="R370" s="1887" t="s">
        <v>7</v>
      </c>
      <c r="S370" s="1887"/>
      <c r="T370" s="1888"/>
      <c r="U370" s="1400">
        <f>Z9</f>
        <v>46055</v>
      </c>
      <c r="V370" s="2121" t="s">
        <v>51</v>
      </c>
      <c r="W370" s="2122"/>
      <c r="X370" s="2122"/>
      <c r="Y370" s="2122"/>
      <c r="Z370" s="2123"/>
      <c r="AA370" s="1743"/>
      <c r="AB370" s="2109"/>
      <c r="AC370" s="2120"/>
      <c r="AP370" s="1"/>
      <c r="AQ370" s="1"/>
      <c r="AR370" s="1"/>
      <c r="AS370" s="1"/>
    </row>
    <row r="371" spans="1:45" hidden="1">
      <c r="A371" s="100"/>
      <c r="B371" s="111" t="s">
        <v>53</v>
      </c>
      <c r="C371" s="103" t="str">
        <f>+C300</f>
        <v>D6</v>
      </c>
      <c r="D371" s="1397" t="str">
        <f>+'Seg Diario'!S13</f>
        <v>HELICOIDALES</v>
      </c>
      <c r="E371" s="19"/>
      <c r="F371" s="1685"/>
      <c r="G371" s="1685"/>
      <c r="H371" s="19"/>
      <c r="I371" s="19"/>
      <c r="J371" s="19"/>
      <c r="K371" s="1685"/>
      <c r="L371" s="1685"/>
      <c r="M371" s="1685"/>
      <c r="N371" s="1685"/>
      <c r="O371" s="1685"/>
      <c r="P371" s="1685"/>
      <c r="Q371" s="1685"/>
      <c r="R371" s="1703"/>
      <c r="S371" s="1703"/>
      <c r="T371" s="1703"/>
      <c r="U371" s="1703"/>
      <c r="V371" s="1703"/>
      <c r="W371" s="1703"/>
      <c r="X371" s="1703"/>
      <c r="Y371" s="1703"/>
      <c r="Z371" s="1703"/>
      <c r="AA371" s="1401"/>
      <c r="AB371" s="1402"/>
      <c r="AC371" s="1402"/>
      <c r="AP371" s="1"/>
      <c r="AQ371" s="1"/>
      <c r="AR371" s="1"/>
      <c r="AS371" s="1"/>
    </row>
    <row r="372" spans="1:45" hidden="1">
      <c r="A372" s="100"/>
      <c r="B372" s="111" t="s">
        <v>62</v>
      </c>
      <c r="C372" s="103" t="str">
        <f t="shared" ref="C372:C395" si="0">+C301</f>
        <v>B4</v>
      </c>
      <c r="D372" s="1397" t="str">
        <f>+'Seg Diario'!S14</f>
        <v>ZAPATA</v>
      </c>
      <c r="E372" s="19"/>
      <c r="F372" s="1685"/>
      <c r="G372" s="1685"/>
      <c r="H372" s="19"/>
      <c r="I372" s="19"/>
      <c r="J372" s="19"/>
      <c r="K372" s="1685" t="s">
        <v>319</v>
      </c>
      <c r="L372" s="1685"/>
      <c r="M372" s="1685"/>
      <c r="N372" s="1685"/>
      <c r="O372" s="1685"/>
      <c r="P372" s="1685"/>
      <c r="Q372" s="1685"/>
      <c r="R372" s="1703"/>
      <c r="S372" s="1703"/>
      <c r="T372" s="1703"/>
      <c r="U372" s="1703"/>
      <c r="V372" s="1703"/>
      <c r="W372" s="1703"/>
      <c r="X372" s="1703"/>
      <c r="Y372" s="1703"/>
      <c r="Z372" s="1703"/>
      <c r="AA372" s="1401"/>
      <c r="AB372" s="1402"/>
      <c r="AC372" s="1402"/>
      <c r="AP372" s="1"/>
      <c r="AQ372" s="1"/>
      <c r="AR372" s="1"/>
      <c r="AS372" s="1"/>
    </row>
    <row r="373" spans="1:45" hidden="1">
      <c r="A373" s="100"/>
      <c r="B373" s="111" t="s">
        <v>66</v>
      </c>
      <c r="C373" s="103" t="str">
        <f t="shared" si="0"/>
        <v>B4</v>
      </c>
      <c r="D373" s="1397" t="str">
        <f>+'Seg Diario'!S15</f>
        <v>HELICOIDALES</v>
      </c>
      <c r="E373" s="19"/>
      <c r="F373" s="1685"/>
      <c r="G373" s="1685"/>
      <c r="H373" s="19"/>
      <c r="I373" s="19"/>
      <c r="J373" s="19"/>
      <c r="K373" s="1685"/>
      <c r="L373" s="1685"/>
      <c r="M373" s="1685"/>
      <c r="N373" s="1685"/>
      <c r="O373" s="1685"/>
      <c r="P373" s="1685"/>
      <c r="Q373" s="1685"/>
      <c r="R373" s="1703"/>
      <c r="S373" s="1703"/>
      <c r="T373" s="1703"/>
      <c r="U373" s="1703"/>
      <c r="V373" s="1703"/>
      <c r="W373" s="1703"/>
      <c r="X373" s="1703"/>
      <c r="Y373" s="1703"/>
      <c r="Z373" s="1703"/>
      <c r="AA373" s="1401"/>
      <c r="AB373" s="1402"/>
      <c r="AC373" s="1402"/>
      <c r="AP373" s="1"/>
      <c r="AQ373" s="1"/>
      <c r="AR373" s="1"/>
      <c r="AS373" s="1"/>
    </row>
    <row r="374" spans="1:45" hidden="1">
      <c r="A374" s="100"/>
      <c r="B374" s="111" t="s">
        <v>69</v>
      </c>
      <c r="C374" s="103" t="str">
        <f t="shared" si="0"/>
        <v>D4</v>
      </c>
      <c r="D374" s="1397" t="str">
        <f>+'Seg Diario'!S16</f>
        <v>HELICOIDALES</v>
      </c>
      <c r="E374" s="19"/>
      <c r="F374" s="1685"/>
      <c r="G374" s="1685"/>
      <c r="H374" s="19"/>
      <c r="I374" s="19"/>
      <c r="J374" s="19"/>
      <c r="K374" s="1685"/>
      <c r="L374" s="1685"/>
      <c r="M374" s="1685"/>
      <c r="N374" s="1685"/>
      <c r="O374" s="1685"/>
      <c r="P374" s="1685"/>
      <c r="Q374" s="1685"/>
      <c r="R374" s="1703"/>
      <c r="S374" s="1703"/>
      <c r="T374" s="1703"/>
      <c r="U374" s="1703"/>
      <c r="V374" s="1703"/>
      <c r="W374" s="1703"/>
      <c r="X374" s="1703"/>
      <c r="Y374" s="1703"/>
      <c r="Z374" s="1703"/>
      <c r="AA374" s="1401"/>
      <c r="AB374" s="1402"/>
      <c r="AC374" s="1402"/>
      <c r="AP374" s="1"/>
      <c r="AQ374" s="1"/>
      <c r="AR374" s="1"/>
      <c r="AS374" s="1"/>
    </row>
    <row r="375" spans="1:45" hidden="1">
      <c r="A375" s="100"/>
      <c r="B375" s="111" t="s">
        <v>73</v>
      </c>
      <c r="C375" s="103" t="str">
        <f t="shared" si="0"/>
        <v>B5</v>
      </c>
      <c r="D375" s="1397" t="str">
        <f>+'Seg Diario'!S17</f>
        <v>HELICOIDALES</v>
      </c>
      <c r="E375" s="19"/>
      <c r="F375" s="1685"/>
      <c r="G375" s="1685"/>
      <c r="H375" s="19"/>
      <c r="I375" s="19"/>
      <c r="J375" s="19"/>
      <c r="K375" s="1685"/>
      <c r="L375" s="1685"/>
      <c r="M375" s="1685"/>
      <c r="N375" s="1685"/>
      <c r="O375" s="1685"/>
      <c r="P375" s="1685"/>
      <c r="Q375" s="1685"/>
      <c r="R375" s="1703"/>
      <c r="S375" s="1703"/>
      <c r="T375" s="1703"/>
      <c r="U375" s="1703"/>
      <c r="V375" s="1703"/>
      <c r="W375" s="1703"/>
      <c r="X375" s="1703"/>
      <c r="Y375" s="1703"/>
      <c r="Z375" s="1703"/>
      <c r="AA375" s="1401"/>
      <c r="AB375" s="1402"/>
      <c r="AC375" s="1402"/>
      <c r="AP375" s="1"/>
      <c r="AQ375" s="1"/>
      <c r="AR375" s="1"/>
      <c r="AS375" s="1"/>
    </row>
    <row r="376" spans="1:45" hidden="1">
      <c r="A376" s="100"/>
      <c r="B376" s="111" t="s">
        <v>76</v>
      </c>
      <c r="C376" s="103" t="str">
        <f t="shared" si="0"/>
        <v>C5</v>
      </c>
      <c r="D376" s="1397" t="str">
        <f>+'Seg Diario'!S18</f>
        <v>HELICOIDALES</v>
      </c>
      <c r="E376" s="19"/>
      <c r="F376" s="1685"/>
      <c r="G376" s="1685"/>
      <c r="H376" s="19"/>
      <c r="I376" s="19"/>
      <c r="J376" s="19"/>
      <c r="K376" s="1685"/>
      <c r="L376" s="1685"/>
      <c r="M376" s="1685"/>
      <c r="N376" s="1685"/>
      <c r="O376" s="1685"/>
      <c r="P376" s="1685"/>
      <c r="Q376" s="1685"/>
      <c r="R376" s="1703"/>
      <c r="S376" s="1703"/>
      <c r="T376" s="1703"/>
      <c r="U376" s="1703"/>
      <c r="V376" s="1703"/>
      <c r="W376" s="1703"/>
      <c r="X376" s="1703"/>
      <c r="Y376" s="1703"/>
      <c r="Z376" s="1703"/>
      <c r="AA376" s="1401"/>
      <c r="AB376" s="1402"/>
      <c r="AC376" s="1402"/>
      <c r="AP376" s="1"/>
      <c r="AQ376" s="1"/>
      <c r="AR376" s="1"/>
      <c r="AS376" s="1"/>
    </row>
    <row r="377" spans="1:45" hidden="1">
      <c r="A377" s="100"/>
      <c r="B377" s="111" t="s">
        <v>79</v>
      </c>
      <c r="C377" s="103" t="str">
        <f t="shared" si="0"/>
        <v>B5</v>
      </c>
      <c r="D377" s="1397" t="str">
        <f>+'Seg Diario'!S19</f>
        <v>HELICOIDALES</v>
      </c>
      <c r="E377" s="19"/>
      <c r="F377" s="1685"/>
      <c r="G377" s="1685"/>
      <c r="H377" s="19"/>
      <c r="I377" s="19"/>
      <c r="J377" s="19"/>
      <c r="K377" s="1685"/>
      <c r="L377" s="1685"/>
      <c r="M377" s="1685"/>
      <c r="N377" s="1685"/>
      <c r="O377" s="1685"/>
      <c r="P377" s="1685"/>
      <c r="Q377" s="1685"/>
      <c r="R377" s="1703"/>
      <c r="S377" s="1703"/>
      <c r="T377" s="1703"/>
      <c r="U377" s="1703"/>
      <c r="V377" s="1703"/>
      <c r="W377" s="1703"/>
      <c r="X377" s="1703"/>
      <c r="Y377" s="1703"/>
      <c r="Z377" s="1703"/>
      <c r="AA377" s="1401"/>
      <c r="AB377" s="1402"/>
      <c r="AC377" s="1402"/>
      <c r="AP377" s="1"/>
      <c r="AQ377" s="1"/>
      <c r="AR377" s="1"/>
      <c r="AS377" s="1"/>
    </row>
    <row r="378" spans="1:45" hidden="1">
      <c r="A378" s="100"/>
      <c r="B378" s="111" t="s">
        <v>81</v>
      </c>
      <c r="C378" s="103" t="str">
        <f t="shared" si="0"/>
        <v>B6</v>
      </c>
      <c r="D378" s="1397" t="str">
        <f>+'Seg Diario'!S20</f>
        <v>HELICOIDALES</v>
      </c>
      <c r="E378" s="19"/>
      <c r="F378" s="1685"/>
      <c r="G378" s="1685"/>
      <c r="H378" s="19"/>
      <c r="I378" s="19"/>
      <c r="J378" s="19"/>
      <c r="K378" s="1685"/>
      <c r="L378" s="1685"/>
      <c r="M378" s="1685"/>
      <c r="N378" s="1685"/>
      <c r="O378" s="1685"/>
      <c r="P378" s="1685"/>
      <c r="Q378" s="1685"/>
      <c r="R378" s="1703"/>
      <c r="S378" s="1703"/>
      <c r="T378" s="1703"/>
      <c r="U378" s="1703"/>
      <c r="V378" s="1703"/>
      <c r="W378" s="1703"/>
      <c r="X378" s="1703"/>
      <c r="Y378" s="1703"/>
      <c r="Z378" s="1703"/>
      <c r="AA378" s="1401"/>
      <c r="AB378" s="1402"/>
      <c r="AC378" s="1402"/>
      <c r="AP378" s="1"/>
      <c r="AQ378" s="1"/>
      <c r="AR378" s="1"/>
      <c r="AS378" s="1"/>
    </row>
    <row r="379" spans="1:45" hidden="1">
      <c r="A379" s="100"/>
      <c r="B379" s="111" t="s">
        <v>84</v>
      </c>
      <c r="C379" s="103" t="str">
        <f t="shared" si="0"/>
        <v>B4</v>
      </c>
      <c r="D379" s="1397" t="str">
        <f>+'Seg Diario'!S21</f>
        <v>HELICOIDALES</v>
      </c>
      <c r="E379" s="19"/>
      <c r="F379" s="1685"/>
      <c r="G379" s="1685"/>
      <c r="H379" s="19"/>
      <c r="I379" s="19"/>
      <c r="J379" s="19"/>
      <c r="K379" s="1685"/>
      <c r="L379" s="1685"/>
      <c r="M379" s="1685"/>
      <c r="N379" s="1685"/>
      <c r="O379" s="1685"/>
      <c r="P379" s="1685"/>
      <c r="Q379" s="1685"/>
      <c r="R379" s="1703"/>
      <c r="S379" s="1703"/>
      <c r="T379" s="1703"/>
      <c r="U379" s="1703"/>
      <c r="V379" s="1703"/>
      <c r="W379" s="1703"/>
      <c r="X379" s="1703"/>
      <c r="Y379" s="1703"/>
      <c r="Z379" s="1703"/>
      <c r="AA379" s="1401"/>
      <c r="AB379" s="1402"/>
      <c r="AC379" s="1402"/>
      <c r="AP379" s="1"/>
      <c r="AQ379" s="1"/>
      <c r="AR379" s="1"/>
      <c r="AS379" s="1"/>
    </row>
    <row r="380" spans="1:45" hidden="1">
      <c r="A380" s="100"/>
      <c r="B380" s="111" t="s">
        <v>87</v>
      </c>
      <c r="C380" s="103" t="str">
        <f t="shared" si="0"/>
        <v>B3</v>
      </c>
      <c r="D380" s="1397" t="str">
        <f>+'Seg Diario'!S22</f>
        <v>HELICOIDALES</v>
      </c>
      <c r="E380" s="19"/>
      <c r="F380" s="1685"/>
      <c r="G380" s="1685"/>
      <c r="H380" s="19"/>
      <c r="I380" s="19"/>
      <c r="J380" s="19"/>
      <c r="K380" s="1685"/>
      <c r="L380" s="1685"/>
      <c r="M380" s="1685"/>
      <c r="N380" s="1685"/>
      <c r="O380" s="1685"/>
      <c r="P380" s="1685"/>
      <c r="Q380" s="1685"/>
      <c r="R380" s="1703"/>
      <c r="S380" s="1703"/>
      <c r="T380" s="1703"/>
      <c r="U380" s="1703"/>
      <c r="V380" s="1703"/>
      <c r="W380" s="1703"/>
      <c r="X380" s="1703"/>
      <c r="Y380" s="1703"/>
      <c r="Z380" s="1703"/>
      <c r="AA380" s="1401"/>
      <c r="AB380" s="1402"/>
      <c r="AC380" s="1402"/>
      <c r="AP380" s="1"/>
      <c r="AQ380" s="1"/>
      <c r="AR380" s="1"/>
      <c r="AS380" s="1"/>
    </row>
    <row r="381" spans="1:45" hidden="1">
      <c r="A381" s="100"/>
      <c r="B381" s="111" t="s">
        <v>90</v>
      </c>
      <c r="C381" s="103" t="str">
        <f t="shared" si="0"/>
        <v>C5</v>
      </c>
      <c r="D381" s="1397" t="str">
        <f>+'Seg Diario'!S23</f>
        <v>ZAPATA</v>
      </c>
      <c r="E381" s="19"/>
      <c r="F381" s="1685"/>
      <c r="G381" s="1685"/>
      <c r="H381" s="19"/>
      <c r="I381" s="19"/>
      <c r="J381" s="19"/>
      <c r="K381" s="1685"/>
      <c r="L381" s="1685"/>
      <c r="M381" s="1685"/>
      <c r="N381" s="1685"/>
      <c r="O381" s="1685"/>
      <c r="P381" s="1685"/>
      <c r="Q381" s="1685"/>
      <c r="R381" s="1703"/>
      <c r="S381" s="1703"/>
      <c r="T381" s="1703"/>
      <c r="U381" s="1703"/>
      <c r="V381" s="1703"/>
      <c r="W381" s="1703"/>
      <c r="X381" s="1703"/>
      <c r="Y381" s="1703"/>
      <c r="Z381" s="1703"/>
      <c r="AA381" s="1401"/>
      <c r="AB381" s="1402"/>
      <c r="AC381" s="1402"/>
      <c r="AP381" s="1"/>
      <c r="AQ381" s="1"/>
      <c r="AR381" s="1"/>
      <c r="AS381" s="1"/>
    </row>
    <row r="382" spans="1:45" hidden="1">
      <c r="A382" s="100"/>
      <c r="B382" s="111" t="s">
        <v>93</v>
      </c>
      <c r="C382" s="103" t="str">
        <f t="shared" si="0"/>
        <v>B7</v>
      </c>
      <c r="D382" s="1397" t="str">
        <f>+'Seg Diario'!S24</f>
        <v>ZAPATA</v>
      </c>
      <c r="E382" s="19"/>
      <c r="F382" s="1685"/>
      <c r="G382" s="1685"/>
      <c r="H382" s="19"/>
      <c r="I382" s="19"/>
      <c r="J382" s="19"/>
      <c r="K382" s="1685"/>
      <c r="L382" s="1685"/>
      <c r="M382" s="1685"/>
      <c r="N382" s="1685"/>
      <c r="O382" s="1685"/>
      <c r="P382" s="1685"/>
      <c r="Q382" s="1685"/>
      <c r="R382" s="1703"/>
      <c r="S382" s="1703"/>
      <c r="T382" s="1703"/>
      <c r="U382" s="1703"/>
      <c r="V382" s="1703"/>
      <c r="W382" s="1703"/>
      <c r="X382" s="1703"/>
      <c r="Y382" s="1703"/>
      <c r="Z382" s="1703"/>
      <c r="AA382" s="1401"/>
      <c r="AB382" s="1402"/>
      <c r="AC382" s="1402"/>
      <c r="AP382" s="1"/>
      <c r="AQ382" s="1"/>
      <c r="AR382" s="1"/>
      <c r="AS382" s="1"/>
    </row>
    <row r="383" spans="1:45" hidden="1">
      <c r="A383" s="100"/>
      <c r="B383" s="111" t="s">
        <v>96</v>
      </c>
      <c r="C383" s="103" t="str">
        <f t="shared" si="0"/>
        <v>C2</v>
      </c>
      <c r="D383" s="1397" t="str">
        <f>+'Seg Diario'!S25</f>
        <v>HELICOIDALES</v>
      </c>
      <c r="E383" s="19"/>
      <c r="F383" s="1685"/>
      <c r="G383" s="1685"/>
      <c r="H383" s="19"/>
      <c r="I383" s="19"/>
      <c r="J383" s="19"/>
      <c r="K383" s="1685"/>
      <c r="L383" s="1685"/>
      <c r="M383" s="1685"/>
      <c r="N383" s="1685"/>
      <c r="O383" s="1685"/>
      <c r="P383" s="1685"/>
      <c r="Q383" s="1685"/>
      <c r="R383" s="1703"/>
      <c r="S383" s="1703"/>
      <c r="T383" s="1703"/>
      <c r="U383" s="1703"/>
      <c r="V383" s="1703"/>
      <c r="W383" s="1703"/>
      <c r="X383" s="1703"/>
      <c r="Y383" s="1703"/>
      <c r="Z383" s="1703"/>
      <c r="AA383" s="1401"/>
      <c r="AB383" s="1402"/>
      <c r="AC383" s="1402"/>
      <c r="AP383" s="1"/>
      <c r="AQ383" s="1"/>
      <c r="AR383" s="1"/>
      <c r="AS383" s="1"/>
    </row>
    <row r="384" spans="1:45" hidden="1">
      <c r="A384" s="100"/>
      <c r="B384" s="111" t="s">
        <v>99</v>
      </c>
      <c r="C384" s="103" t="str">
        <f t="shared" si="0"/>
        <v>B4</v>
      </c>
      <c r="D384" s="1397" t="str">
        <f>+'Seg Diario'!S26</f>
        <v>ZAPATA</v>
      </c>
      <c r="E384" s="19"/>
      <c r="F384" s="1685"/>
      <c r="G384" s="1685"/>
      <c r="H384" s="19"/>
      <c r="I384" s="19"/>
      <c r="J384" s="19"/>
      <c r="K384" s="1685"/>
      <c r="L384" s="1685"/>
      <c r="M384" s="1685"/>
      <c r="N384" s="1685"/>
      <c r="O384" s="1685"/>
      <c r="P384" s="1685"/>
      <c r="Q384" s="1685"/>
      <c r="R384" s="1703"/>
      <c r="S384" s="1703"/>
      <c r="T384" s="1703"/>
      <c r="U384" s="1703"/>
      <c r="V384" s="1703"/>
      <c r="W384" s="1703"/>
      <c r="X384" s="1703"/>
      <c r="Y384" s="1703"/>
      <c r="Z384" s="1703"/>
      <c r="AA384" s="1401"/>
      <c r="AB384" s="1402"/>
      <c r="AC384" s="1402"/>
      <c r="AP384" s="1"/>
      <c r="AQ384" s="1"/>
      <c r="AR384" s="1"/>
      <c r="AS384" s="1"/>
    </row>
    <row r="385" spans="1:45" hidden="1">
      <c r="A385" s="100"/>
      <c r="B385" s="111" t="s">
        <v>101</v>
      </c>
      <c r="C385" s="103" t="str">
        <f t="shared" si="0"/>
        <v>A7</v>
      </c>
      <c r="D385" s="1397" t="str">
        <f>+'Seg Diario'!S27</f>
        <v>ZAPATA</v>
      </c>
      <c r="E385" s="19"/>
      <c r="F385" s="1685"/>
      <c r="G385" s="1685"/>
      <c r="H385" s="19"/>
      <c r="I385" s="19"/>
      <c r="J385" s="19"/>
      <c r="K385" s="1685"/>
      <c r="L385" s="1685"/>
      <c r="M385" s="1685"/>
      <c r="N385" s="1685"/>
      <c r="O385" s="1685"/>
      <c r="P385" s="1685"/>
      <c r="Q385" s="1685"/>
      <c r="R385" s="1703"/>
      <c r="S385" s="1703"/>
      <c r="T385" s="1703"/>
      <c r="U385" s="1703"/>
      <c r="V385" s="1703"/>
      <c r="W385" s="1703"/>
      <c r="X385" s="1703"/>
      <c r="Y385" s="1703"/>
      <c r="Z385" s="1703"/>
      <c r="AA385" s="1401"/>
      <c r="AB385" s="1402"/>
      <c r="AC385" s="1402"/>
      <c r="AP385" s="1"/>
      <c r="AQ385" s="1"/>
      <c r="AR385" s="1"/>
      <c r="AS385" s="1"/>
    </row>
    <row r="386" spans="1:45" hidden="1">
      <c r="A386" s="100"/>
      <c r="B386" s="111" t="s">
        <v>103</v>
      </c>
      <c r="C386" s="103" t="str">
        <f t="shared" si="0"/>
        <v>A5</v>
      </c>
      <c r="D386" s="1397" t="str">
        <f>+'Seg Diario'!S28</f>
        <v>HELICOIDALES</v>
      </c>
      <c r="E386" s="19"/>
      <c r="F386" s="1685"/>
      <c r="G386" s="1685"/>
      <c r="H386" s="19"/>
      <c r="I386" s="19"/>
      <c r="J386" s="19"/>
      <c r="K386" s="1685"/>
      <c r="L386" s="1685"/>
      <c r="M386" s="1685"/>
      <c r="N386" s="1685"/>
      <c r="O386" s="1685"/>
      <c r="P386" s="1685"/>
      <c r="Q386" s="1685"/>
      <c r="R386" s="1703"/>
      <c r="S386" s="1703"/>
      <c r="T386" s="1703"/>
      <c r="U386" s="1703"/>
      <c r="V386" s="1703"/>
      <c r="W386" s="1703"/>
      <c r="X386" s="1703"/>
      <c r="Y386" s="1703"/>
      <c r="Z386" s="1703"/>
      <c r="AA386" s="1401"/>
      <c r="AB386" s="1402"/>
      <c r="AC386" s="1402"/>
      <c r="AP386" s="1"/>
      <c r="AQ386" s="1"/>
      <c r="AR386" s="1"/>
      <c r="AS386" s="1"/>
    </row>
    <row r="387" spans="1:45" hidden="1">
      <c r="A387" s="100"/>
      <c r="B387" s="111" t="s">
        <v>106</v>
      </c>
      <c r="C387" s="103" t="str">
        <f t="shared" si="0"/>
        <v>A3</v>
      </c>
      <c r="D387" s="1397" t="str">
        <f>+'Seg Diario'!S29</f>
        <v>ZAPATA</v>
      </c>
      <c r="E387" s="19"/>
      <c r="F387" s="1685"/>
      <c r="G387" s="1685"/>
      <c r="H387" s="19"/>
      <c r="I387" s="19"/>
      <c r="J387" s="19"/>
      <c r="K387" s="1685"/>
      <c r="L387" s="1685"/>
      <c r="M387" s="1685"/>
      <c r="N387" s="1685"/>
      <c r="O387" s="1685"/>
      <c r="P387" s="1685"/>
      <c r="Q387" s="1685"/>
      <c r="R387" s="1703"/>
      <c r="S387" s="1703"/>
      <c r="T387" s="1703"/>
      <c r="U387" s="1703"/>
      <c r="V387" s="1703"/>
      <c r="W387" s="1703"/>
      <c r="X387" s="1703"/>
      <c r="Y387" s="1703"/>
      <c r="Z387" s="1703"/>
      <c r="AA387" s="1401"/>
      <c r="AB387" s="1402"/>
      <c r="AC387" s="1402"/>
      <c r="AP387" s="1"/>
      <c r="AQ387" s="1"/>
      <c r="AR387" s="1"/>
      <c r="AS387" s="1"/>
    </row>
    <row r="388" spans="1:45" hidden="1">
      <c r="A388" s="100"/>
      <c r="B388" s="111" t="s">
        <v>109</v>
      </c>
      <c r="C388" s="103" t="str">
        <f t="shared" si="0"/>
        <v>B2</v>
      </c>
      <c r="D388" s="1397" t="str">
        <f>+'Seg Diario'!S30</f>
        <v>ZAPATA</v>
      </c>
      <c r="E388" s="19"/>
      <c r="F388" s="1685"/>
      <c r="G388" s="1685"/>
      <c r="H388" s="19"/>
      <c r="I388" s="19"/>
      <c r="J388" s="19"/>
      <c r="K388" s="1685"/>
      <c r="L388" s="1685"/>
      <c r="M388" s="1685"/>
      <c r="N388" s="1685"/>
      <c r="O388" s="1685"/>
      <c r="P388" s="1685"/>
      <c r="Q388" s="1685"/>
      <c r="R388" s="1703"/>
      <c r="S388" s="1703"/>
      <c r="T388" s="1703"/>
      <c r="U388" s="1703"/>
      <c r="V388" s="1703"/>
      <c r="W388" s="1703"/>
      <c r="X388" s="1703"/>
      <c r="Y388" s="1703"/>
      <c r="Z388" s="1703"/>
      <c r="AA388" s="1401"/>
      <c r="AB388" s="1402"/>
      <c r="AC388" s="1402"/>
      <c r="AP388" s="1"/>
      <c r="AQ388" s="1"/>
      <c r="AR388" s="1"/>
      <c r="AS388" s="1"/>
    </row>
    <row r="389" spans="1:45" hidden="1">
      <c r="A389" s="100"/>
      <c r="B389" s="111" t="s">
        <v>113</v>
      </c>
      <c r="C389" s="103" t="str">
        <f t="shared" si="0"/>
        <v>A5</v>
      </c>
      <c r="D389" s="1397" t="str">
        <f>+'Seg Diario'!S31</f>
        <v>ZAPATA</v>
      </c>
      <c r="E389" s="19"/>
      <c r="F389" s="1685"/>
      <c r="G389" s="1685"/>
      <c r="H389" s="19"/>
      <c r="I389" s="19"/>
      <c r="J389" s="19"/>
      <c r="K389" s="1685"/>
      <c r="L389" s="1685"/>
      <c r="M389" s="1685"/>
      <c r="N389" s="1685"/>
      <c r="O389" s="1685"/>
      <c r="P389" s="1685"/>
      <c r="Q389" s="1685"/>
      <c r="R389" s="1703"/>
      <c r="S389" s="1703"/>
      <c r="T389" s="1703"/>
      <c r="U389" s="1703"/>
      <c r="V389" s="1703"/>
      <c r="W389" s="1703"/>
      <c r="X389" s="1703"/>
      <c r="Y389" s="1703"/>
      <c r="Z389" s="1703"/>
      <c r="AA389" s="1401"/>
      <c r="AB389" s="1402"/>
      <c r="AC389" s="1402"/>
      <c r="AP389" s="1"/>
      <c r="AQ389" s="1"/>
      <c r="AR389" s="1"/>
      <c r="AS389" s="1"/>
    </row>
    <row r="390" spans="1:45" hidden="1">
      <c r="A390" s="100"/>
      <c r="B390" s="111" t="s">
        <v>115</v>
      </c>
      <c r="C390" s="103" t="str">
        <f t="shared" si="0"/>
        <v>A6</v>
      </c>
      <c r="D390" s="1397" t="str">
        <f>+'Seg Diario'!S32</f>
        <v>HELICOIDALES</v>
      </c>
      <c r="E390" s="19"/>
      <c r="F390" s="1685"/>
      <c r="G390" s="1685"/>
      <c r="H390" s="19"/>
      <c r="I390" s="19"/>
      <c r="J390" s="19"/>
      <c r="K390" s="1685"/>
      <c r="L390" s="1685"/>
      <c r="M390" s="1685"/>
      <c r="N390" s="1685"/>
      <c r="O390" s="1685"/>
      <c r="P390" s="1685"/>
      <c r="Q390" s="1685"/>
      <c r="R390" s="1703"/>
      <c r="S390" s="1703"/>
      <c r="T390" s="1703"/>
      <c r="U390" s="1703"/>
      <c r="V390" s="1703"/>
      <c r="W390" s="1703"/>
      <c r="X390" s="1703"/>
      <c r="Y390" s="1703"/>
      <c r="Z390" s="1703"/>
      <c r="AA390" s="1401"/>
      <c r="AB390" s="1402"/>
      <c r="AC390" s="1402"/>
      <c r="AP390" s="1"/>
      <c r="AQ390" s="1"/>
      <c r="AR390" s="1"/>
      <c r="AS390" s="1"/>
    </row>
    <row r="391" spans="1:45" hidden="1">
      <c r="A391" s="100"/>
      <c r="B391" s="111" t="s">
        <v>119</v>
      </c>
      <c r="C391" s="103" t="str">
        <f t="shared" si="0"/>
        <v>B1</v>
      </c>
      <c r="D391" s="1397" t="str">
        <f>+'Seg Diario'!S33</f>
        <v>HELICOIDALES</v>
      </c>
      <c r="E391" s="19"/>
      <c r="F391" s="1685"/>
      <c r="G391" s="1685"/>
      <c r="H391" s="19"/>
      <c r="I391" s="19"/>
      <c r="J391" s="19"/>
      <c r="K391" s="1685"/>
      <c r="L391" s="1685"/>
      <c r="M391" s="1685"/>
      <c r="N391" s="1685"/>
      <c r="O391" s="1685"/>
      <c r="P391" s="1685"/>
      <c r="Q391" s="1685"/>
      <c r="R391" s="1703"/>
      <c r="S391" s="1703"/>
      <c r="T391" s="1703"/>
      <c r="U391" s="1703"/>
      <c r="V391" s="1703"/>
      <c r="W391" s="1703"/>
      <c r="X391" s="1703"/>
      <c r="Y391" s="1703"/>
      <c r="Z391" s="1703"/>
      <c r="AA391" s="1401"/>
      <c r="AB391" s="1402"/>
      <c r="AC391" s="1402"/>
      <c r="AP391" s="1"/>
      <c r="AQ391" s="1"/>
      <c r="AR391" s="1"/>
      <c r="AS391" s="1"/>
    </row>
    <row r="392" spans="1:45" hidden="1">
      <c r="A392" s="100"/>
      <c r="B392" s="111" t="s">
        <v>123</v>
      </c>
      <c r="C392" s="103" t="str">
        <f t="shared" si="0"/>
        <v>B6</v>
      </c>
      <c r="D392" s="1397" t="str">
        <f>+'Seg Diario'!S34</f>
        <v>HELICOIDALES</v>
      </c>
      <c r="E392" s="19"/>
      <c r="F392" s="1685"/>
      <c r="G392" s="1685"/>
      <c r="H392" s="19"/>
      <c r="I392" s="19"/>
      <c r="J392" s="19"/>
      <c r="K392" s="1685"/>
      <c r="L392" s="1685"/>
      <c r="M392" s="1685"/>
      <c r="N392" s="1685"/>
      <c r="O392" s="1685"/>
      <c r="P392" s="1685"/>
      <c r="Q392" s="1685"/>
      <c r="R392" s="1703"/>
      <c r="S392" s="1703"/>
      <c r="T392" s="1703"/>
      <c r="U392" s="1703"/>
      <c r="V392" s="1703"/>
      <c r="W392" s="1703"/>
      <c r="X392" s="1703"/>
      <c r="Y392" s="1703"/>
      <c r="Z392" s="1703"/>
      <c r="AA392" s="1401"/>
      <c r="AB392" s="1402"/>
      <c r="AC392" s="1402"/>
      <c r="AP392" s="1"/>
      <c r="AQ392" s="1"/>
      <c r="AR392" s="1"/>
      <c r="AS392" s="1"/>
    </row>
    <row r="393" spans="1:45" hidden="1">
      <c r="A393" s="100"/>
      <c r="B393" s="111" t="s">
        <v>127</v>
      </c>
      <c r="C393" s="103" t="str">
        <f t="shared" si="0"/>
        <v>B6</v>
      </c>
      <c r="D393" s="1397" t="str">
        <f>+'Seg Diario'!S35</f>
        <v>HELICOIDALES</v>
      </c>
      <c r="E393" s="19"/>
      <c r="F393" s="1685"/>
      <c r="G393" s="1685"/>
      <c r="H393" s="19"/>
      <c r="I393" s="19"/>
      <c r="J393" s="19"/>
      <c r="K393" s="1685"/>
      <c r="L393" s="1685"/>
      <c r="M393" s="1685"/>
      <c r="N393" s="1685"/>
      <c r="O393" s="1685"/>
      <c r="P393" s="1685"/>
      <c r="Q393" s="1685"/>
      <c r="R393" s="1703"/>
      <c r="S393" s="1703"/>
      <c r="T393" s="1703"/>
      <c r="U393" s="1703"/>
      <c r="V393" s="1703"/>
      <c r="W393" s="1703"/>
      <c r="X393" s="1703"/>
      <c r="Y393" s="1703"/>
      <c r="Z393" s="1703"/>
      <c r="AA393" s="1401"/>
      <c r="AB393" s="1402"/>
      <c r="AC393" s="1402"/>
      <c r="AP393" s="1"/>
      <c r="AQ393" s="1"/>
      <c r="AR393" s="1"/>
      <c r="AS393" s="1"/>
    </row>
    <row r="394" spans="1:45" hidden="1">
      <c r="A394" s="100"/>
      <c r="B394" s="111" t="s">
        <v>129</v>
      </c>
      <c r="C394" s="103" t="str">
        <f t="shared" si="0"/>
        <v>B7</v>
      </c>
      <c r="D394" s="1397" t="str">
        <f>+'Seg Diario'!S36</f>
        <v>HELICOIDALES</v>
      </c>
      <c r="E394" s="19"/>
      <c r="F394" s="1685"/>
      <c r="G394" s="1685"/>
      <c r="H394" s="19"/>
      <c r="I394" s="19"/>
      <c r="J394" s="19"/>
      <c r="K394" s="1685"/>
      <c r="L394" s="1685"/>
      <c r="M394" s="1685"/>
      <c r="N394" s="1685"/>
      <c r="O394" s="1685"/>
      <c r="P394" s="1685"/>
      <c r="Q394" s="1685"/>
      <c r="R394" s="1703"/>
      <c r="S394" s="1703"/>
      <c r="T394" s="1703"/>
      <c r="U394" s="1703"/>
      <c r="V394" s="1703"/>
      <c r="W394" s="1703"/>
      <c r="X394" s="1703"/>
      <c r="Y394" s="1703"/>
      <c r="Z394" s="1703"/>
      <c r="AA394" s="1401"/>
      <c r="AB394" s="1402"/>
      <c r="AC394" s="1402"/>
      <c r="AP394" s="1"/>
      <c r="AQ394" s="1"/>
      <c r="AR394" s="1"/>
      <c r="AS394" s="1"/>
    </row>
    <row r="395" spans="1:45" hidden="1">
      <c r="A395" s="100"/>
      <c r="B395" s="111" t="s">
        <v>131</v>
      </c>
      <c r="C395" s="103" t="str">
        <f t="shared" si="0"/>
        <v>A3</v>
      </c>
      <c r="D395" s="1397" t="str">
        <f>+'Seg Diario'!S38</f>
        <v>HELICOIDALES</v>
      </c>
      <c r="E395" s="19"/>
      <c r="F395" s="1685"/>
      <c r="G395" s="1685"/>
      <c r="H395" s="19"/>
      <c r="I395" s="19"/>
      <c r="J395" s="19"/>
      <c r="K395" s="1685"/>
      <c r="L395" s="1685"/>
      <c r="M395" s="1685"/>
      <c r="N395" s="1685"/>
      <c r="O395" s="1685"/>
      <c r="P395" s="1685"/>
      <c r="Q395" s="1685"/>
      <c r="R395" s="1703"/>
      <c r="S395" s="1703"/>
      <c r="T395" s="1703"/>
      <c r="U395" s="1703"/>
      <c r="V395" s="1703"/>
      <c r="W395" s="1703"/>
      <c r="X395" s="1703"/>
      <c r="Y395" s="1703"/>
      <c r="Z395" s="1703"/>
      <c r="AA395" s="1401"/>
      <c r="AB395" s="1402"/>
      <c r="AC395" s="1402"/>
      <c r="AP395" s="1"/>
      <c r="AQ395" s="1"/>
      <c r="AR395" s="1"/>
      <c r="AS395" s="1"/>
    </row>
    <row r="396" spans="1:45" hidden="1">
      <c r="A396" s="100"/>
      <c r="B396" s="111" t="s">
        <v>133</v>
      </c>
      <c r="C396" s="103" t="str">
        <f>+C325</f>
        <v>B3</v>
      </c>
      <c r="D396" s="1397" t="str">
        <f>+'Seg Diario'!S37</f>
        <v>HELICOIDALES</v>
      </c>
      <c r="E396" s="19"/>
      <c r="F396" s="1685"/>
      <c r="G396" s="1685"/>
      <c r="H396" s="19"/>
      <c r="I396" s="19"/>
      <c r="J396" s="19"/>
      <c r="K396" s="1685"/>
      <c r="L396" s="1685"/>
      <c r="M396" s="1685"/>
      <c r="N396" s="1685"/>
      <c r="O396" s="1685"/>
      <c r="P396" s="1685"/>
      <c r="Q396" s="1685"/>
      <c r="R396" s="1703"/>
      <c r="S396" s="1703"/>
      <c r="T396" s="1703"/>
      <c r="U396" s="1703"/>
      <c r="V396" s="1703"/>
      <c r="W396" s="1703"/>
      <c r="X396" s="1703"/>
      <c r="Y396" s="1703"/>
      <c r="Z396" s="1703"/>
      <c r="AA396" s="1401"/>
      <c r="AB396" s="1402"/>
      <c r="AC396" s="1402"/>
      <c r="AP396" s="1"/>
      <c r="AQ396" s="1"/>
      <c r="AR396" s="1"/>
      <c r="AS396" s="1"/>
    </row>
    <row r="397" spans="1:45" hidden="1">
      <c r="A397" s="100"/>
      <c r="B397" s="111" t="s">
        <v>135</v>
      </c>
      <c r="C397" s="103" t="str">
        <f t="shared" ref="C397:C435" si="1">+C326</f>
        <v>A6</v>
      </c>
      <c r="D397" s="1397" t="str">
        <f>+'Seg Diario'!S38</f>
        <v>HELICOIDALES</v>
      </c>
      <c r="E397" s="19"/>
      <c r="F397" s="1685"/>
      <c r="G397" s="1685"/>
      <c r="H397" s="19"/>
      <c r="I397" s="19"/>
      <c r="J397" s="19"/>
      <c r="K397" s="1685"/>
      <c r="L397" s="1685"/>
      <c r="M397" s="1685"/>
      <c r="N397" s="1685"/>
      <c r="O397" s="1685"/>
      <c r="P397" s="1685"/>
      <c r="Q397" s="1685"/>
      <c r="R397" s="1703"/>
      <c r="S397" s="1703"/>
      <c r="T397" s="1703"/>
      <c r="U397" s="1703"/>
      <c r="V397" s="1703"/>
      <c r="W397" s="1703"/>
      <c r="X397" s="1703"/>
      <c r="Y397" s="1703"/>
      <c r="Z397" s="1703"/>
      <c r="AA397" s="1401"/>
      <c r="AB397" s="1402"/>
      <c r="AC397" s="1402"/>
      <c r="AP397" s="1"/>
      <c r="AQ397" s="1"/>
      <c r="AR397" s="1"/>
      <c r="AS397" s="1"/>
    </row>
    <row r="398" spans="1:45" hidden="1">
      <c r="A398" s="100"/>
      <c r="B398" s="111" t="s">
        <v>137</v>
      </c>
      <c r="C398" s="103" t="str">
        <f t="shared" si="1"/>
        <v>B5</v>
      </c>
      <c r="D398" s="1397" t="str">
        <f>+'Seg Diario'!S39</f>
        <v>HELICOIDALES</v>
      </c>
      <c r="E398" s="19"/>
      <c r="F398" s="1685"/>
      <c r="G398" s="1685"/>
      <c r="H398" s="19"/>
      <c r="I398" s="19"/>
      <c r="J398" s="19"/>
      <c r="K398" s="1685"/>
      <c r="L398" s="1685"/>
      <c r="M398" s="1685"/>
      <c r="N398" s="1685"/>
      <c r="O398" s="1685"/>
      <c r="P398" s="1685"/>
      <c r="Q398" s="1685"/>
      <c r="R398" s="1703"/>
      <c r="S398" s="1703"/>
      <c r="T398" s="1703"/>
      <c r="U398" s="1703"/>
      <c r="V398" s="1703"/>
      <c r="W398" s="1703"/>
      <c r="X398" s="1703"/>
      <c r="Y398" s="1703"/>
      <c r="Z398" s="1703"/>
      <c r="AA398" s="1401"/>
      <c r="AB398" s="1402"/>
      <c r="AC398" s="1402"/>
      <c r="AP398" s="1"/>
      <c r="AQ398" s="1"/>
      <c r="AR398" s="1"/>
      <c r="AS398" s="1"/>
    </row>
    <row r="399" spans="1:45" hidden="1">
      <c r="A399" s="100"/>
      <c r="B399" s="111" t="s">
        <v>139</v>
      </c>
      <c r="C399" s="103" t="str">
        <f t="shared" si="1"/>
        <v>C4</v>
      </c>
      <c r="D399" s="1397" t="str">
        <f>+'Seg Diario'!S40</f>
        <v>ZAPATA</v>
      </c>
      <c r="E399" s="19"/>
      <c r="F399" s="1685"/>
      <c r="G399" s="1685"/>
      <c r="H399" s="19"/>
      <c r="I399" s="19"/>
      <c r="J399" s="19"/>
      <c r="K399" s="1685"/>
      <c r="L399" s="1685"/>
      <c r="M399" s="1685"/>
      <c r="N399" s="1685"/>
      <c r="O399" s="1685"/>
      <c r="P399" s="1685"/>
      <c r="Q399" s="1685"/>
      <c r="R399" s="1703"/>
      <c r="S399" s="1703"/>
      <c r="T399" s="1703"/>
      <c r="U399" s="1703"/>
      <c r="V399" s="1703"/>
      <c r="W399" s="1703"/>
      <c r="X399" s="1703"/>
      <c r="Y399" s="1703"/>
      <c r="Z399" s="1703"/>
      <c r="AA399" s="1401"/>
      <c r="AB399" s="1402"/>
      <c r="AC399" s="1402"/>
      <c r="AP399" s="1"/>
      <c r="AQ399" s="1"/>
      <c r="AR399" s="1"/>
      <c r="AS399" s="1"/>
    </row>
    <row r="400" spans="1:45" hidden="1">
      <c r="A400" s="100"/>
      <c r="B400" s="111" t="s">
        <v>142</v>
      </c>
      <c r="C400" s="103" t="str">
        <f t="shared" si="1"/>
        <v>B5</v>
      </c>
      <c r="D400" s="1397" t="str">
        <f>+'Seg Diario'!S41</f>
        <v>HELICOIDALES</v>
      </c>
      <c r="E400" s="19"/>
      <c r="F400" s="1685"/>
      <c r="G400" s="1685"/>
      <c r="H400" s="19"/>
      <c r="I400" s="19"/>
      <c r="J400" s="19"/>
      <c r="K400" s="1685"/>
      <c r="L400" s="1685"/>
      <c r="M400" s="1685"/>
      <c r="N400" s="1685"/>
      <c r="O400" s="1685"/>
      <c r="P400" s="1685"/>
      <c r="Q400" s="1685"/>
      <c r="R400" s="1703"/>
      <c r="S400" s="1703"/>
      <c r="T400" s="1703"/>
      <c r="U400" s="1703"/>
      <c r="V400" s="1703"/>
      <c r="W400" s="1703"/>
      <c r="X400" s="1703"/>
      <c r="Y400" s="1703"/>
      <c r="Z400" s="1703"/>
      <c r="AA400" s="1401"/>
      <c r="AB400" s="1402"/>
      <c r="AC400" s="1402"/>
      <c r="AP400" s="1"/>
      <c r="AQ400" s="1"/>
      <c r="AR400" s="1"/>
      <c r="AS400" s="1"/>
    </row>
    <row r="401" spans="1:45" hidden="1">
      <c r="A401" s="100"/>
      <c r="B401" s="111" t="s">
        <v>144</v>
      </c>
      <c r="C401" s="103" t="str">
        <f t="shared" si="1"/>
        <v>A7</v>
      </c>
      <c r="D401" s="1397" t="str">
        <f>+'Seg Diario'!S42</f>
        <v>HELICOIDALES</v>
      </c>
      <c r="E401" s="19"/>
      <c r="F401" s="1685"/>
      <c r="G401" s="1685"/>
      <c r="H401" s="19"/>
      <c r="I401" s="19"/>
      <c r="J401" s="19"/>
      <c r="K401" s="1685"/>
      <c r="L401" s="1685"/>
      <c r="M401" s="1685"/>
      <c r="N401" s="1685"/>
      <c r="O401" s="1685"/>
      <c r="P401" s="1685"/>
      <c r="Q401" s="1685"/>
      <c r="R401" s="1703"/>
      <c r="S401" s="1703"/>
      <c r="T401" s="1703"/>
      <c r="U401" s="1703"/>
      <c r="V401" s="1703"/>
      <c r="W401" s="1703"/>
      <c r="X401" s="1703"/>
      <c r="Y401" s="1703"/>
      <c r="Z401" s="1703"/>
      <c r="AA401" s="1401"/>
      <c r="AB401" s="1402"/>
      <c r="AC401" s="1402"/>
      <c r="AP401" s="1"/>
      <c r="AQ401" s="1"/>
      <c r="AR401" s="1"/>
      <c r="AS401" s="1"/>
    </row>
    <row r="402" spans="1:45" hidden="1">
      <c r="A402" s="100"/>
      <c r="B402" s="111" t="s">
        <v>147</v>
      </c>
      <c r="C402" s="103" t="str">
        <f t="shared" si="1"/>
        <v>A6</v>
      </c>
      <c r="D402" s="1397" t="str">
        <f>+'Seg Diario'!S43</f>
        <v>HELICOIDALES</v>
      </c>
      <c r="E402" s="19"/>
      <c r="F402" s="1685"/>
      <c r="G402" s="1685"/>
      <c r="H402" s="19"/>
      <c r="I402" s="19"/>
      <c r="J402" s="19"/>
      <c r="K402" s="1685"/>
      <c r="L402" s="1685"/>
      <c r="M402" s="1685"/>
      <c r="N402" s="1685"/>
      <c r="O402" s="1685"/>
      <c r="P402" s="1685"/>
      <c r="Q402" s="1685"/>
      <c r="R402" s="1703"/>
      <c r="S402" s="1703"/>
      <c r="T402" s="1703"/>
      <c r="U402" s="1703"/>
      <c r="V402" s="1703"/>
      <c r="W402" s="1703"/>
      <c r="X402" s="1703"/>
      <c r="Y402" s="1703"/>
      <c r="Z402" s="1703"/>
      <c r="AA402" s="1401"/>
      <c r="AB402" s="1402"/>
      <c r="AC402" s="1402"/>
      <c r="AP402" s="1"/>
      <c r="AQ402" s="1"/>
      <c r="AR402" s="1"/>
      <c r="AS402" s="1"/>
    </row>
    <row r="403" spans="1:45" hidden="1">
      <c r="A403" s="100"/>
      <c r="B403" s="111" t="s">
        <v>149</v>
      </c>
      <c r="C403" s="103" t="str">
        <f t="shared" si="1"/>
        <v>B6</v>
      </c>
      <c r="D403" s="1397" t="str">
        <f>+'Seg Diario'!S44</f>
        <v>ZAPATA</v>
      </c>
      <c r="E403" s="19"/>
      <c r="F403" s="1685"/>
      <c r="G403" s="1685"/>
      <c r="H403" s="19"/>
      <c r="I403" s="19"/>
      <c r="J403" s="19"/>
      <c r="K403" s="1685"/>
      <c r="L403" s="1685"/>
      <c r="M403" s="1685"/>
      <c r="N403" s="1685"/>
      <c r="O403" s="1685"/>
      <c r="P403" s="1685"/>
      <c r="Q403" s="1685"/>
      <c r="R403" s="1703"/>
      <c r="S403" s="1703"/>
      <c r="T403" s="1703"/>
      <c r="U403" s="1703"/>
      <c r="V403" s="1703"/>
      <c r="W403" s="1703"/>
      <c r="X403" s="1703"/>
      <c r="Y403" s="1703"/>
      <c r="Z403" s="1703"/>
      <c r="AA403" s="1401"/>
      <c r="AB403" s="1402"/>
      <c r="AC403" s="1402"/>
      <c r="AP403" s="1"/>
      <c r="AQ403" s="1"/>
      <c r="AR403" s="1"/>
      <c r="AS403" s="1"/>
    </row>
    <row r="404" spans="1:45" hidden="1">
      <c r="A404" s="100"/>
      <c r="B404" s="111" t="s">
        <v>151</v>
      </c>
      <c r="C404" s="103" t="str">
        <f t="shared" si="1"/>
        <v>B4</v>
      </c>
      <c r="D404" s="1397" t="str">
        <f>+'Seg Diario'!S45</f>
        <v>ZAPATA</v>
      </c>
      <c r="E404" s="19"/>
      <c r="F404" s="1685"/>
      <c r="G404" s="1685"/>
      <c r="H404" s="19"/>
      <c r="I404" s="19"/>
      <c r="J404" s="19"/>
      <c r="K404" s="1685"/>
      <c r="L404" s="1685"/>
      <c r="M404" s="1685"/>
      <c r="N404" s="1685"/>
      <c r="O404" s="1685"/>
      <c r="P404" s="1685"/>
      <c r="Q404" s="1685"/>
      <c r="R404" s="1703"/>
      <c r="S404" s="1703"/>
      <c r="T404" s="1703"/>
      <c r="U404" s="1703"/>
      <c r="V404" s="1703"/>
      <c r="W404" s="1703"/>
      <c r="X404" s="1703"/>
      <c r="Y404" s="1703"/>
      <c r="Z404" s="1703"/>
      <c r="AA404" s="1401"/>
      <c r="AB404" s="1402"/>
      <c r="AC404" s="1402"/>
      <c r="AP404" s="1"/>
      <c r="AQ404" s="1"/>
      <c r="AR404" s="1"/>
      <c r="AS404" s="1"/>
    </row>
    <row r="405" spans="1:45" hidden="1">
      <c r="A405" s="100"/>
      <c r="B405" s="111" t="s">
        <v>153</v>
      </c>
      <c r="C405" s="103" t="str">
        <f t="shared" si="1"/>
        <v>B4</v>
      </c>
      <c r="D405" s="1397" t="str">
        <f>+'Seg Diario'!S46</f>
        <v>HELICOIDALES</v>
      </c>
      <c r="E405" s="19"/>
      <c r="F405" s="1685"/>
      <c r="G405" s="1685"/>
      <c r="H405" s="19"/>
      <c r="I405" s="19"/>
      <c r="J405" s="19"/>
      <c r="K405" s="1685"/>
      <c r="L405" s="1685"/>
      <c r="M405" s="1685"/>
      <c r="N405" s="1685"/>
      <c r="O405" s="1685"/>
      <c r="P405" s="1685"/>
      <c r="Q405" s="1685"/>
      <c r="R405" s="1703"/>
      <c r="S405" s="1703"/>
      <c r="T405" s="1703"/>
      <c r="U405" s="1703"/>
      <c r="V405" s="1703"/>
      <c r="W405" s="1703"/>
      <c r="X405" s="1703"/>
      <c r="Y405" s="1703"/>
      <c r="Z405" s="1703"/>
      <c r="AA405" s="1401"/>
      <c r="AB405" s="1402"/>
      <c r="AC405" s="1402"/>
      <c r="AP405" s="1"/>
      <c r="AQ405" s="1"/>
      <c r="AR405" s="1"/>
      <c r="AS405" s="1"/>
    </row>
    <row r="406" spans="1:45" hidden="1">
      <c r="A406" s="100"/>
      <c r="B406" s="111" t="s">
        <v>155</v>
      </c>
      <c r="C406" s="103" t="str">
        <f t="shared" si="1"/>
        <v>D2</v>
      </c>
      <c r="D406" s="1397" t="str">
        <f>+'Seg Diario'!S47</f>
        <v>HELICOIDALES</v>
      </c>
      <c r="E406" s="19"/>
      <c r="F406" s="1685"/>
      <c r="G406" s="1685"/>
      <c r="H406" s="19"/>
      <c r="I406" s="19"/>
      <c r="J406" s="19"/>
      <c r="K406" s="1685"/>
      <c r="L406" s="1685"/>
      <c r="M406" s="1685"/>
      <c r="N406" s="1685"/>
      <c r="O406" s="1685"/>
      <c r="P406" s="1685"/>
      <c r="Q406" s="1685"/>
      <c r="R406" s="1703"/>
      <c r="S406" s="1703"/>
      <c r="T406" s="1703"/>
      <c r="U406" s="1703"/>
      <c r="V406" s="1703"/>
      <c r="W406" s="1703"/>
      <c r="X406" s="1703"/>
      <c r="Y406" s="1703"/>
      <c r="Z406" s="1703"/>
      <c r="AA406" s="1401"/>
      <c r="AB406" s="1402"/>
      <c r="AC406" s="1402"/>
      <c r="AP406" s="1"/>
      <c r="AQ406" s="1"/>
      <c r="AR406" s="1"/>
      <c r="AS406" s="1"/>
    </row>
    <row r="407" spans="1:45" hidden="1">
      <c r="A407" s="100"/>
      <c r="B407" s="111" t="s">
        <v>158</v>
      </c>
      <c r="C407" s="103" t="str">
        <f t="shared" si="1"/>
        <v>C2</v>
      </c>
      <c r="D407" s="1397" t="str">
        <f>+'Seg Diario'!S48</f>
        <v>HELICOIDALES</v>
      </c>
      <c r="E407" s="19"/>
      <c r="F407" s="1685"/>
      <c r="G407" s="1685"/>
      <c r="H407" s="19"/>
      <c r="I407" s="19"/>
      <c r="J407" s="19"/>
      <c r="K407" s="1685"/>
      <c r="L407" s="1685"/>
      <c r="M407" s="1685"/>
      <c r="N407" s="1685"/>
      <c r="O407" s="1685"/>
      <c r="P407" s="1685"/>
      <c r="Q407" s="1685"/>
      <c r="R407" s="1703"/>
      <c r="S407" s="1703"/>
      <c r="T407" s="1703"/>
      <c r="U407" s="1703"/>
      <c r="V407" s="1703"/>
      <c r="W407" s="1703"/>
      <c r="X407" s="1703"/>
      <c r="Y407" s="1703"/>
      <c r="Z407" s="1703"/>
      <c r="AA407" s="1401"/>
      <c r="AB407" s="1402"/>
      <c r="AC407" s="1402"/>
      <c r="AP407" s="1"/>
      <c r="AQ407" s="1"/>
      <c r="AR407" s="1"/>
      <c r="AS407" s="1"/>
    </row>
    <row r="408" spans="1:45" hidden="1">
      <c r="A408" s="100"/>
      <c r="B408" s="111" t="s">
        <v>161</v>
      </c>
      <c r="C408" s="103" t="str">
        <f t="shared" si="1"/>
        <v>A3</v>
      </c>
      <c r="D408" s="1397" t="str">
        <f>+'Seg Diario'!S49</f>
        <v>HELICOIDALES</v>
      </c>
      <c r="E408" s="19"/>
      <c r="F408" s="1685"/>
      <c r="G408" s="1685"/>
      <c r="H408" s="19"/>
      <c r="I408" s="19"/>
      <c r="J408" s="19"/>
      <c r="K408" s="1685"/>
      <c r="L408" s="1685"/>
      <c r="M408" s="1685"/>
      <c r="N408" s="1685"/>
      <c r="O408" s="1685"/>
      <c r="P408" s="1685"/>
      <c r="Q408" s="1685"/>
      <c r="R408" s="1703"/>
      <c r="S408" s="1703"/>
      <c r="T408" s="1703"/>
      <c r="U408" s="1703"/>
      <c r="V408" s="1703"/>
      <c r="W408" s="1703"/>
      <c r="X408" s="1703"/>
      <c r="Y408" s="1703"/>
      <c r="Z408" s="1703"/>
      <c r="AA408" s="1401"/>
      <c r="AB408" s="1402"/>
      <c r="AC408" s="1402"/>
      <c r="AP408" s="1"/>
      <c r="AQ408" s="1"/>
      <c r="AR408" s="1"/>
      <c r="AS408" s="1"/>
    </row>
    <row r="409" spans="1:45" hidden="1">
      <c r="A409" s="100"/>
      <c r="B409" s="111" t="s">
        <v>163</v>
      </c>
      <c r="C409" s="103" t="str">
        <f t="shared" si="1"/>
        <v>A3</v>
      </c>
      <c r="D409" s="1397" t="str">
        <f>+'Seg Diario'!S50</f>
        <v>HELICOIDALES</v>
      </c>
      <c r="E409" s="19"/>
      <c r="F409" s="1685"/>
      <c r="G409" s="1685"/>
      <c r="H409" s="19"/>
      <c r="I409" s="19"/>
      <c r="J409" s="19"/>
      <c r="K409" s="1685"/>
      <c r="L409" s="1685"/>
      <c r="M409" s="1685"/>
      <c r="N409" s="1685"/>
      <c r="O409" s="1685"/>
      <c r="P409" s="1685"/>
      <c r="Q409" s="1685"/>
      <c r="R409" s="1703"/>
      <c r="S409" s="1703"/>
      <c r="T409" s="1703"/>
      <c r="U409" s="1703"/>
      <c r="V409" s="1703"/>
      <c r="W409" s="1703"/>
      <c r="X409" s="1703"/>
      <c r="Y409" s="1703"/>
      <c r="Z409" s="1703"/>
      <c r="AA409" s="1401"/>
      <c r="AB409" s="1402"/>
      <c r="AC409" s="1402"/>
      <c r="AP409" s="1"/>
      <c r="AQ409" s="1"/>
      <c r="AR409" s="1"/>
      <c r="AS409" s="1"/>
    </row>
    <row r="410" spans="1:45" hidden="1">
      <c r="A410" s="100"/>
      <c r="B410" s="111" t="s">
        <v>165</v>
      </c>
      <c r="C410" s="103" t="str">
        <f t="shared" si="1"/>
        <v>A4</v>
      </c>
      <c r="D410" s="1397" t="str">
        <f>+'Seg Diario'!S51</f>
        <v>HELICOIDALES</v>
      </c>
      <c r="E410" s="19"/>
      <c r="F410" s="1685"/>
      <c r="G410" s="1685"/>
      <c r="H410" s="19"/>
      <c r="I410" s="19"/>
      <c r="J410" s="19"/>
      <c r="K410" s="1685"/>
      <c r="L410" s="1685"/>
      <c r="M410" s="1685"/>
      <c r="N410" s="1685"/>
      <c r="O410" s="1685"/>
      <c r="P410" s="1685"/>
      <c r="Q410" s="1685"/>
      <c r="R410" s="1703"/>
      <c r="S410" s="1703"/>
      <c r="T410" s="1703"/>
      <c r="U410" s="1703"/>
      <c r="V410" s="1703"/>
      <c r="W410" s="1703"/>
      <c r="X410" s="1703"/>
      <c r="Y410" s="1703"/>
      <c r="Z410" s="1703"/>
      <c r="AA410" s="1401"/>
      <c r="AB410" s="1402"/>
      <c r="AC410" s="1402"/>
      <c r="AP410" s="1"/>
      <c r="AQ410" s="1"/>
      <c r="AR410" s="1"/>
      <c r="AS410" s="1"/>
    </row>
    <row r="411" spans="1:45" hidden="1">
      <c r="A411" s="100"/>
      <c r="B411" s="111" t="s">
        <v>168</v>
      </c>
      <c r="C411" s="103" t="str">
        <f t="shared" si="1"/>
        <v>A4</v>
      </c>
      <c r="D411" s="1397" t="str">
        <f>+'Seg Diario'!S52</f>
        <v>HELICOIDALES</v>
      </c>
      <c r="E411" s="19"/>
      <c r="F411" s="1685"/>
      <c r="G411" s="1685"/>
      <c r="H411" s="19"/>
      <c r="I411" s="19"/>
      <c r="J411" s="19"/>
      <c r="K411" s="1685"/>
      <c r="L411" s="1685"/>
      <c r="M411" s="1685"/>
      <c r="N411" s="1685"/>
      <c r="O411" s="1685"/>
      <c r="P411" s="1685"/>
      <c r="Q411" s="1685"/>
      <c r="R411" s="1703"/>
      <c r="S411" s="1703"/>
      <c r="T411" s="1703"/>
      <c r="U411" s="1703"/>
      <c r="V411" s="1703"/>
      <c r="W411" s="1703"/>
      <c r="X411" s="1703"/>
      <c r="Y411" s="1703"/>
      <c r="Z411" s="1703"/>
      <c r="AA411" s="1401"/>
      <c r="AB411" s="1402"/>
      <c r="AC411" s="1402"/>
      <c r="AP411" s="1"/>
      <c r="AQ411" s="1"/>
      <c r="AR411" s="1"/>
      <c r="AS411" s="1"/>
    </row>
    <row r="412" spans="1:45" hidden="1">
      <c r="A412" s="100"/>
      <c r="B412" s="111" t="s">
        <v>170</v>
      </c>
      <c r="C412" s="103" t="str">
        <f t="shared" si="1"/>
        <v>A3</v>
      </c>
      <c r="D412" s="1397" t="str">
        <f>+'Seg Diario'!S53</f>
        <v>ZAPATA</v>
      </c>
      <c r="E412" s="19"/>
      <c r="F412" s="1685"/>
      <c r="G412" s="1685"/>
      <c r="H412" s="19"/>
      <c r="I412" s="19"/>
      <c r="J412" s="19"/>
      <c r="K412" s="1685"/>
      <c r="L412" s="1685"/>
      <c r="M412" s="1685"/>
      <c r="N412" s="1685"/>
      <c r="O412" s="1685"/>
      <c r="P412" s="1685"/>
      <c r="Q412" s="1685"/>
      <c r="R412" s="1703"/>
      <c r="S412" s="1703"/>
      <c r="T412" s="1703"/>
      <c r="U412" s="1703"/>
      <c r="V412" s="1703"/>
      <c r="W412" s="1703"/>
      <c r="X412" s="1703"/>
      <c r="Y412" s="1703"/>
      <c r="Z412" s="1703"/>
      <c r="AA412" s="1401"/>
      <c r="AB412" s="1402"/>
      <c r="AC412" s="1402"/>
      <c r="AP412" s="1"/>
      <c r="AQ412" s="1"/>
      <c r="AR412" s="1"/>
      <c r="AS412" s="1"/>
    </row>
    <row r="413" spans="1:45" hidden="1">
      <c r="A413" s="100"/>
      <c r="B413" s="111" t="s">
        <v>172</v>
      </c>
      <c r="C413" s="103" t="str">
        <f t="shared" si="1"/>
        <v>D5</v>
      </c>
      <c r="D413" s="1397" t="str">
        <f>+'Seg Diario'!S54</f>
        <v>ZAPATA</v>
      </c>
      <c r="E413" s="19"/>
      <c r="F413" s="1685"/>
      <c r="G413" s="1685"/>
      <c r="H413" s="19"/>
      <c r="I413" s="19"/>
      <c r="J413" s="19"/>
      <c r="K413" s="1685"/>
      <c r="L413" s="1685"/>
      <c r="M413" s="1685"/>
      <c r="N413" s="1685"/>
      <c r="O413" s="1685"/>
      <c r="P413" s="1685"/>
      <c r="Q413" s="1685"/>
      <c r="R413" s="1703"/>
      <c r="S413" s="1703"/>
      <c r="T413" s="1703"/>
      <c r="U413" s="1703"/>
      <c r="V413" s="1703"/>
      <c r="W413" s="1703"/>
      <c r="X413" s="1703"/>
      <c r="Y413" s="1703"/>
      <c r="Z413" s="1703"/>
      <c r="AA413" s="1401"/>
      <c r="AB413" s="1402"/>
      <c r="AC413" s="1402"/>
      <c r="AP413" s="1"/>
      <c r="AQ413" s="1"/>
      <c r="AR413" s="1"/>
      <c r="AS413" s="1"/>
    </row>
    <row r="414" spans="1:45" hidden="1">
      <c r="A414" s="100"/>
      <c r="B414" s="111" t="s">
        <v>175</v>
      </c>
      <c r="C414" s="103" t="str">
        <f t="shared" si="1"/>
        <v>D5</v>
      </c>
      <c r="D414" s="1397" t="str">
        <f>+'Seg Diario'!S55</f>
        <v>ZAPATA</v>
      </c>
      <c r="E414" s="19"/>
      <c r="F414" s="1685"/>
      <c r="G414" s="1685"/>
      <c r="H414" s="19"/>
      <c r="I414" s="19"/>
      <c r="J414" s="19"/>
      <c r="K414" s="1685"/>
      <c r="L414" s="1685"/>
      <c r="M414" s="1685"/>
      <c r="N414" s="1685"/>
      <c r="O414" s="1685"/>
      <c r="P414" s="1685"/>
      <c r="Q414" s="1685"/>
      <c r="R414" s="1703"/>
      <c r="S414" s="1703"/>
      <c r="T414" s="1703"/>
      <c r="U414" s="1703"/>
      <c r="V414" s="1703"/>
      <c r="W414" s="1703"/>
      <c r="X414" s="1703"/>
      <c r="Y414" s="1703"/>
      <c r="Z414" s="1703"/>
      <c r="AA414" s="1401"/>
      <c r="AB414" s="1402"/>
      <c r="AC414" s="1402"/>
      <c r="AP414" s="1"/>
      <c r="AQ414" s="1"/>
      <c r="AR414" s="1"/>
      <c r="AS414" s="1"/>
    </row>
    <row r="415" spans="1:45" hidden="1">
      <c r="A415" s="100"/>
      <c r="B415" s="111" t="s">
        <v>177</v>
      </c>
      <c r="C415" s="103" t="str">
        <f t="shared" si="1"/>
        <v>B7</v>
      </c>
      <c r="D415" s="1397" t="str">
        <f>+'Seg Diario'!S56</f>
        <v>HELICOIDALES</v>
      </c>
      <c r="E415" s="19"/>
      <c r="F415" s="1685"/>
      <c r="G415" s="1685"/>
      <c r="H415" s="19"/>
      <c r="I415" s="19"/>
      <c r="J415" s="19"/>
      <c r="K415" s="1685"/>
      <c r="L415" s="1685"/>
      <c r="M415" s="1685"/>
      <c r="N415" s="1685"/>
      <c r="O415" s="1685"/>
      <c r="P415" s="1685"/>
      <c r="Q415" s="1685"/>
      <c r="R415" s="1703"/>
      <c r="S415" s="1703"/>
      <c r="T415" s="1703"/>
      <c r="U415" s="1703"/>
      <c r="V415" s="1703"/>
      <c r="W415" s="1703"/>
      <c r="X415" s="1703"/>
      <c r="Y415" s="1703"/>
      <c r="Z415" s="1703"/>
      <c r="AA415" s="1401"/>
      <c r="AB415" s="1402"/>
      <c r="AC415" s="1402"/>
      <c r="AP415" s="1"/>
      <c r="AQ415" s="1"/>
      <c r="AR415" s="1"/>
      <c r="AS415" s="1"/>
    </row>
    <row r="416" spans="1:45" hidden="1">
      <c r="A416" s="100"/>
      <c r="B416" s="111" t="s">
        <v>179</v>
      </c>
      <c r="C416" s="103" t="str">
        <f t="shared" si="1"/>
        <v>A7</v>
      </c>
      <c r="D416" s="1397" t="str">
        <f>+'Seg Diario'!S57</f>
        <v>HELICOIDALES</v>
      </c>
      <c r="E416" s="19"/>
      <c r="F416" s="1685"/>
      <c r="G416" s="1685"/>
      <c r="H416" s="19"/>
      <c r="I416" s="19"/>
      <c r="J416" s="19"/>
      <c r="K416" s="1685"/>
      <c r="L416" s="1685"/>
      <c r="M416" s="1685"/>
      <c r="N416" s="1685"/>
      <c r="O416" s="1685"/>
      <c r="P416" s="1685"/>
      <c r="Q416" s="1685"/>
      <c r="R416" s="1703"/>
      <c r="S416" s="1703"/>
      <c r="T416" s="1703"/>
      <c r="U416" s="1703"/>
      <c r="V416" s="1703"/>
      <c r="W416" s="1703"/>
      <c r="X416" s="1703"/>
      <c r="Y416" s="1703"/>
      <c r="Z416" s="1703"/>
      <c r="AA416" s="1401"/>
      <c r="AB416" s="1402"/>
      <c r="AC416" s="1402"/>
      <c r="AP416" s="1"/>
      <c r="AQ416" s="1"/>
      <c r="AR416" s="1"/>
      <c r="AS416" s="1"/>
    </row>
    <row r="417" spans="1:45" hidden="1">
      <c r="A417" s="100"/>
      <c r="B417" s="111" t="s">
        <v>181</v>
      </c>
      <c r="C417" s="103" t="str">
        <f t="shared" si="1"/>
        <v>B7</v>
      </c>
      <c r="D417" s="1397" t="str">
        <f>+'Seg Diario'!S58</f>
        <v>ZAPATA</v>
      </c>
      <c r="E417" s="19"/>
      <c r="F417" s="1685"/>
      <c r="G417" s="1685"/>
      <c r="H417" s="19"/>
      <c r="I417" s="19"/>
      <c r="J417" s="19"/>
      <c r="K417" s="1685"/>
      <c r="L417" s="1685"/>
      <c r="M417" s="1685"/>
      <c r="N417" s="1685"/>
      <c r="O417" s="1685"/>
      <c r="P417" s="1685"/>
      <c r="Q417" s="1685"/>
      <c r="R417" s="1703"/>
      <c r="S417" s="1703"/>
      <c r="T417" s="1703"/>
      <c r="U417" s="1703"/>
      <c r="V417" s="1703"/>
      <c r="W417" s="1703"/>
      <c r="X417" s="1703"/>
      <c r="Y417" s="1703"/>
      <c r="Z417" s="1703"/>
      <c r="AA417" s="1401"/>
      <c r="AB417" s="1402"/>
      <c r="AC417" s="1402"/>
      <c r="AP417" s="1"/>
      <c r="AQ417" s="1"/>
      <c r="AR417" s="1"/>
      <c r="AS417" s="1"/>
    </row>
    <row r="418" spans="1:45" hidden="1">
      <c r="A418" s="100"/>
      <c r="B418" s="111" t="s">
        <v>183</v>
      </c>
      <c r="C418" s="103" t="str">
        <f t="shared" si="1"/>
        <v>C5</v>
      </c>
      <c r="D418" s="1397" t="str">
        <f>+'Seg Diario'!S59</f>
        <v>ZAPATA</v>
      </c>
      <c r="E418" s="19"/>
      <c r="F418" s="1685"/>
      <c r="G418" s="1685"/>
      <c r="H418" s="19"/>
      <c r="I418" s="19"/>
      <c r="J418" s="19"/>
      <c r="K418" s="1685"/>
      <c r="L418" s="1685"/>
      <c r="M418" s="1685"/>
      <c r="N418" s="1685"/>
      <c r="O418" s="1685"/>
      <c r="P418" s="1685"/>
      <c r="Q418" s="1685"/>
      <c r="R418" s="1703"/>
      <c r="S418" s="1703"/>
      <c r="T418" s="1703"/>
      <c r="U418" s="1703"/>
      <c r="V418" s="1703"/>
      <c r="W418" s="1703"/>
      <c r="X418" s="1703"/>
      <c r="Y418" s="1703"/>
      <c r="Z418" s="1703"/>
      <c r="AA418" s="1401"/>
      <c r="AB418" s="1402"/>
      <c r="AC418" s="1402"/>
      <c r="AP418" s="1"/>
      <c r="AQ418" s="1"/>
      <c r="AR418" s="1"/>
      <c r="AS418" s="1"/>
    </row>
    <row r="419" spans="1:45" hidden="1">
      <c r="A419" s="100"/>
      <c r="B419" s="111" t="s">
        <v>185</v>
      </c>
      <c r="C419" s="103" t="str">
        <f t="shared" si="1"/>
        <v>C5</v>
      </c>
      <c r="D419" s="1397" t="str">
        <f>+'Seg Diario'!S60</f>
        <v>ZAPATA</v>
      </c>
      <c r="E419" s="19"/>
      <c r="F419" s="1685"/>
      <c r="G419" s="1685"/>
      <c r="H419" s="19"/>
      <c r="I419" s="19"/>
      <c r="J419" s="19"/>
      <c r="K419" s="1685"/>
      <c r="L419" s="1685"/>
      <c r="M419" s="1685"/>
      <c r="N419" s="1685"/>
      <c r="O419" s="1685"/>
      <c r="P419" s="1685"/>
      <c r="Q419" s="1685"/>
      <c r="R419" s="1703"/>
      <c r="S419" s="1703"/>
      <c r="T419" s="1703"/>
      <c r="U419" s="1703"/>
      <c r="V419" s="1703"/>
      <c r="W419" s="1703"/>
      <c r="X419" s="1703"/>
      <c r="Y419" s="1703"/>
      <c r="Z419" s="1703"/>
      <c r="AA419" s="1401"/>
      <c r="AB419" s="1402"/>
      <c r="AC419" s="1402"/>
      <c r="AP419" s="1"/>
      <c r="AQ419" s="1"/>
      <c r="AR419" s="1"/>
      <c r="AS419" s="1"/>
    </row>
    <row r="420" spans="1:45" hidden="1">
      <c r="A420" s="100"/>
      <c r="B420" s="111" t="s">
        <v>187</v>
      </c>
      <c r="C420" s="103" t="str">
        <f t="shared" si="1"/>
        <v>C5</v>
      </c>
      <c r="D420" s="1397" t="str">
        <f>+'Seg Diario'!S61</f>
        <v>ZAPATA</v>
      </c>
      <c r="E420" s="19"/>
      <c r="F420" s="1685"/>
      <c r="G420" s="1685"/>
      <c r="H420" s="19"/>
      <c r="I420" s="19"/>
      <c r="J420" s="19"/>
      <c r="K420" s="1685"/>
      <c r="L420" s="1685"/>
      <c r="M420" s="1685"/>
      <c r="N420" s="1685"/>
      <c r="O420" s="1685"/>
      <c r="P420" s="1685"/>
      <c r="Q420" s="1685"/>
      <c r="R420" s="1703"/>
      <c r="S420" s="1703"/>
      <c r="T420" s="1703"/>
      <c r="U420" s="1703"/>
      <c r="V420" s="1703"/>
      <c r="W420" s="1703"/>
      <c r="X420" s="1703"/>
      <c r="Y420" s="1703"/>
      <c r="Z420" s="1703"/>
      <c r="AA420" s="1401"/>
      <c r="AB420" s="1402"/>
      <c r="AC420" s="1402"/>
      <c r="AP420" s="1"/>
      <c r="AQ420" s="1"/>
      <c r="AR420" s="1"/>
      <c r="AS420" s="1"/>
    </row>
    <row r="421" spans="1:45" hidden="1">
      <c r="A421" s="100"/>
      <c r="B421" s="111" t="s">
        <v>190</v>
      </c>
      <c r="C421" s="103" t="str">
        <f t="shared" si="1"/>
        <v>B6</v>
      </c>
      <c r="D421" s="1397" t="str">
        <f>+'Seg Diario'!S62</f>
        <v>ZAPATA</v>
      </c>
      <c r="E421" s="19"/>
      <c r="F421" s="1685"/>
      <c r="G421" s="1685"/>
      <c r="H421" s="19"/>
      <c r="I421" s="19"/>
      <c r="J421" s="19"/>
      <c r="K421" s="1685"/>
      <c r="L421" s="1685"/>
      <c r="M421" s="1685"/>
      <c r="N421" s="1685"/>
      <c r="O421" s="1685"/>
      <c r="P421" s="1685"/>
      <c r="Q421" s="1685"/>
      <c r="R421" s="1703"/>
      <c r="S421" s="1703"/>
      <c r="T421" s="1703"/>
      <c r="U421" s="1703"/>
      <c r="V421" s="1703"/>
      <c r="W421" s="1703"/>
      <c r="X421" s="1703"/>
      <c r="Y421" s="1703"/>
      <c r="Z421" s="1703"/>
      <c r="AA421" s="1401"/>
      <c r="AB421" s="1402"/>
      <c r="AC421" s="1402"/>
      <c r="AP421" s="1"/>
      <c r="AQ421" s="1"/>
      <c r="AR421" s="1"/>
      <c r="AS421" s="1"/>
    </row>
    <row r="422" spans="1:45" hidden="1">
      <c r="A422" s="100"/>
      <c r="B422" s="111" t="s">
        <v>192</v>
      </c>
      <c r="C422" s="103" t="str">
        <f t="shared" si="1"/>
        <v>B6</v>
      </c>
      <c r="D422" s="1397" t="str">
        <f>+'Seg Diario'!S63</f>
        <v>ZAPATA</v>
      </c>
      <c r="E422" s="19"/>
      <c r="F422" s="1685"/>
      <c r="G422" s="1685"/>
      <c r="H422" s="19"/>
      <c r="I422" s="19"/>
      <c r="J422" s="19"/>
      <c r="K422" s="1685"/>
      <c r="L422" s="1685"/>
      <c r="M422" s="1685"/>
      <c r="N422" s="1685"/>
      <c r="O422" s="1685"/>
      <c r="P422" s="1685"/>
      <c r="Q422" s="1685"/>
      <c r="R422" s="1703"/>
      <c r="S422" s="1703"/>
      <c r="T422" s="1703"/>
      <c r="U422" s="1703"/>
      <c r="V422" s="1703"/>
      <c r="W422" s="1703"/>
      <c r="X422" s="1703"/>
      <c r="Y422" s="1703"/>
      <c r="Z422" s="1703"/>
      <c r="AA422" s="1401"/>
      <c r="AB422" s="1402"/>
      <c r="AC422" s="1402"/>
      <c r="AP422" s="1"/>
      <c r="AQ422" s="1"/>
      <c r="AR422" s="1"/>
      <c r="AS422" s="1"/>
    </row>
    <row r="423" spans="1:45" hidden="1">
      <c r="A423" s="100"/>
      <c r="B423" s="111" t="s">
        <v>194</v>
      </c>
      <c r="C423" s="103" t="str">
        <f t="shared" si="1"/>
        <v>B7</v>
      </c>
      <c r="D423" s="1397" t="str">
        <f>+'Seg Diario'!S64</f>
        <v>ZAPATA</v>
      </c>
      <c r="E423" s="19"/>
      <c r="F423" s="1685"/>
      <c r="G423" s="1685"/>
      <c r="H423" s="19"/>
      <c r="I423" s="19"/>
      <c r="J423" s="19"/>
      <c r="K423" s="1685"/>
      <c r="L423" s="1685"/>
      <c r="M423" s="1685"/>
      <c r="N423" s="1685"/>
      <c r="O423" s="1685"/>
      <c r="P423" s="1685"/>
      <c r="Q423" s="1685"/>
      <c r="R423" s="1703"/>
      <c r="S423" s="1703"/>
      <c r="T423" s="1703"/>
      <c r="U423" s="1703"/>
      <c r="V423" s="1703"/>
      <c r="W423" s="1703"/>
      <c r="X423" s="1703"/>
      <c r="Y423" s="1703"/>
      <c r="Z423" s="1703"/>
      <c r="AA423" s="1401"/>
      <c r="AB423" s="1402"/>
      <c r="AC423" s="1402"/>
      <c r="AP423" s="1"/>
      <c r="AQ423" s="1"/>
      <c r="AR423" s="1"/>
      <c r="AS423" s="1"/>
    </row>
    <row r="424" spans="1:45" hidden="1">
      <c r="A424" s="100"/>
      <c r="B424" s="111" t="s">
        <v>196</v>
      </c>
      <c r="C424" s="103" t="str">
        <f t="shared" si="1"/>
        <v>B4</v>
      </c>
      <c r="D424" s="1397" t="str">
        <f>+'Seg Diario'!S65</f>
        <v>ZAPATA</v>
      </c>
      <c r="E424" s="19"/>
      <c r="F424" s="1685"/>
      <c r="G424" s="1685"/>
      <c r="H424" s="19"/>
      <c r="I424" s="19"/>
      <c r="J424" s="19"/>
      <c r="K424" s="1685"/>
      <c r="L424" s="1685"/>
      <c r="M424" s="1685"/>
      <c r="N424" s="1685"/>
      <c r="O424" s="1685"/>
      <c r="P424" s="1685"/>
      <c r="Q424" s="1685"/>
      <c r="R424" s="1703"/>
      <c r="S424" s="1703"/>
      <c r="T424" s="1703"/>
      <c r="U424" s="1703"/>
      <c r="V424" s="1703"/>
      <c r="W424" s="1703"/>
      <c r="X424" s="1703"/>
      <c r="Y424" s="1703"/>
      <c r="Z424" s="1703"/>
      <c r="AA424" s="1401"/>
      <c r="AB424" s="1402"/>
      <c r="AC424" s="1402"/>
      <c r="AP424" s="1"/>
      <c r="AQ424" s="1"/>
      <c r="AR424" s="1"/>
      <c r="AS424" s="1"/>
    </row>
    <row r="425" spans="1:45" hidden="1">
      <c r="A425" s="100"/>
      <c r="B425" s="111" t="s">
        <v>200</v>
      </c>
      <c r="C425" s="103" t="str">
        <f t="shared" si="1"/>
        <v>A4</v>
      </c>
      <c r="D425" s="1397" t="str">
        <f>+'Seg Diario'!S66</f>
        <v>ZAPATA</v>
      </c>
      <c r="E425" s="19"/>
      <c r="F425" s="1685"/>
      <c r="G425" s="1685"/>
      <c r="H425" s="19"/>
      <c r="I425" s="19"/>
      <c r="J425" s="19"/>
      <c r="K425" s="1685"/>
      <c r="L425" s="1685"/>
      <c r="M425" s="1685"/>
      <c r="N425" s="1685"/>
      <c r="O425" s="1685"/>
      <c r="P425" s="1685"/>
      <c r="Q425" s="1685"/>
      <c r="R425" s="1703"/>
      <c r="S425" s="1703"/>
      <c r="T425" s="1703"/>
      <c r="U425" s="1703"/>
      <c r="V425" s="1703"/>
      <c r="W425" s="1703"/>
      <c r="X425" s="1703"/>
      <c r="Y425" s="1703"/>
      <c r="Z425" s="1703"/>
      <c r="AA425" s="1401"/>
      <c r="AB425" s="1402"/>
      <c r="AC425" s="1402"/>
      <c r="AP425" s="1"/>
      <c r="AQ425" s="1"/>
      <c r="AR425" s="1"/>
      <c r="AS425" s="1"/>
    </row>
    <row r="426" spans="1:45" hidden="1">
      <c r="A426" s="100"/>
      <c r="B426" s="111" t="s">
        <v>203</v>
      </c>
      <c r="C426" s="103" t="str">
        <f t="shared" si="1"/>
        <v>A4</v>
      </c>
      <c r="D426" s="1397" t="str">
        <f>+'Seg Diario'!S67</f>
        <v>ZAPATA</v>
      </c>
      <c r="E426" s="19"/>
      <c r="F426" s="1685"/>
      <c r="G426" s="1685"/>
      <c r="H426" s="19"/>
      <c r="I426" s="19"/>
      <c r="J426" s="19"/>
      <c r="K426" s="1685"/>
      <c r="L426" s="1685"/>
      <c r="M426" s="1685"/>
      <c r="N426" s="1685"/>
      <c r="O426" s="1685"/>
      <c r="P426" s="1685"/>
      <c r="Q426" s="1685"/>
      <c r="R426" s="1703"/>
      <c r="S426" s="1703"/>
      <c r="T426" s="1703"/>
      <c r="U426" s="1703"/>
      <c r="V426" s="1703"/>
      <c r="W426" s="1703"/>
      <c r="X426" s="1703"/>
      <c r="Y426" s="1703"/>
      <c r="Z426" s="1703"/>
      <c r="AA426" s="1401"/>
      <c r="AB426" s="1402"/>
      <c r="AC426" s="1402"/>
      <c r="AP426" s="1"/>
      <c r="AQ426" s="1"/>
      <c r="AR426" s="1"/>
      <c r="AS426" s="1"/>
    </row>
    <row r="427" spans="1:45" hidden="1">
      <c r="A427" s="100"/>
      <c r="B427" s="111" t="s">
        <v>205</v>
      </c>
      <c r="C427" s="103" t="str">
        <f t="shared" si="1"/>
        <v>B3</v>
      </c>
      <c r="D427" s="1397" t="str">
        <f>+'Seg Diario'!S68</f>
        <v>HELICOIDALES</v>
      </c>
      <c r="E427" s="19"/>
      <c r="F427" s="1685"/>
      <c r="G427" s="1685"/>
      <c r="H427" s="19"/>
      <c r="I427" s="19"/>
      <c r="J427" s="19"/>
      <c r="K427" s="1685"/>
      <c r="L427" s="1685"/>
      <c r="M427" s="1685"/>
      <c r="N427" s="1685"/>
      <c r="O427" s="1685"/>
      <c r="P427" s="1685"/>
      <c r="Q427" s="1685"/>
      <c r="R427" s="1703"/>
      <c r="S427" s="1703"/>
      <c r="T427" s="1703"/>
      <c r="U427" s="1703"/>
      <c r="V427" s="1703"/>
      <c r="W427" s="1703"/>
      <c r="X427" s="1703"/>
      <c r="Y427" s="1703"/>
      <c r="Z427" s="1703"/>
      <c r="AA427" s="1401"/>
      <c r="AB427" s="1402"/>
      <c r="AC427" s="1402"/>
      <c r="AP427" s="1"/>
      <c r="AQ427" s="1"/>
      <c r="AR427" s="1"/>
      <c r="AS427" s="1"/>
    </row>
    <row r="428" spans="1:45" hidden="1">
      <c r="A428" s="100"/>
      <c r="B428" s="111" t="s">
        <v>207</v>
      </c>
      <c r="C428" s="103" t="str">
        <f t="shared" si="1"/>
        <v>B3</v>
      </c>
      <c r="D428" s="1397" t="str">
        <f>+'Seg Diario'!S69</f>
        <v>ZAPATA</v>
      </c>
      <c r="E428" s="19"/>
      <c r="F428" s="1685"/>
      <c r="G428" s="1685"/>
      <c r="H428" s="19"/>
      <c r="I428" s="19"/>
      <c r="J428" s="19"/>
      <c r="K428" s="1685"/>
      <c r="L428" s="1685"/>
      <c r="M428" s="1685"/>
      <c r="N428" s="1685"/>
      <c r="O428" s="1685"/>
      <c r="P428" s="1685"/>
      <c r="Q428" s="1685"/>
      <c r="R428" s="1703"/>
      <c r="S428" s="1703"/>
      <c r="T428" s="1703"/>
      <c r="U428" s="1703"/>
      <c r="V428" s="1703"/>
      <c r="W428" s="1703"/>
      <c r="X428" s="1703"/>
      <c r="Y428" s="1703"/>
      <c r="Z428" s="1703"/>
      <c r="AA428" s="1401"/>
      <c r="AB428" s="1402"/>
      <c r="AC428" s="1402"/>
      <c r="AP428" s="1"/>
      <c r="AQ428" s="1"/>
      <c r="AR428" s="1"/>
      <c r="AS428" s="1"/>
    </row>
    <row r="429" spans="1:45" hidden="1">
      <c r="A429" s="100"/>
      <c r="B429" s="111" t="s">
        <v>209</v>
      </c>
      <c r="C429" s="103" t="str">
        <f t="shared" si="1"/>
        <v>B2</v>
      </c>
      <c r="D429" s="1397" t="str">
        <f>+'Seg Diario'!S70</f>
        <v>ZAPATA</v>
      </c>
      <c r="E429" s="19"/>
      <c r="F429" s="1685"/>
      <c r="G429" s="1685"/>
      <c r="H429" s="19"/>
      <c r="I429" s="19"/>
      <c r="J429" s="19"/>
      <c r="K429" s="1685"/>
      <c r="L429" s="1685"/>
      <c r="M429" s="1685"/>
      <c r="N429" s="1685"/>
      <c r="O429" s="1685"/>
      <c r="P429" s="1685"/>
      <c r="Q429" s="1685"/>
      <c r="R429" s="1703"/>
      <c r="S429" s="1703"/>
      <c r="T429" s="1703"/>
      <c r="U429" s="1703"/>
      <c r="V429" s="1703"/>
      <c r="W429" s="1703"/>
      <c r="X429" s="1703"/>
      <c r="Y429" s="1703"/>
      <c r="Z429" s="1703"/>
      <c r="AA429" s="1401"/>
      <c r="AB429" s="1402"/>
      <c r="AC429" s="1402"/>
      <c r="AP429" s="1"/>
      <c r="AQ429" s="1"/>
      <c r="AR429" s="1"/>
      <c r="AS429" s="1"/>
    </row>
    <row r="430" spans="1:45" hidden="1">
      <c r="A430" s="100"/>
      <c r="B430" s="111" t="s">
        <v>211</v>
      </c>
      <c r="C430" s="103" t="str">
        <f t="shared" si="1"/>
        <v>A7</v>
      </c>
      <c r="D430" s="1397" t="str">
        <f>+'Seg Diario'!S71</f>
        <v>ZAPATA</v>
      </c>
      <c r="E430" s="19"/>
      <c r="F430" s="1685"/>
      <c r="G430" s="1685"/>
      <c r="H430" s="19"/>
      <c r="I430" s="19"/>
      <c r="J430" s="19"/>
      <c r="K430" s="1685"/>
      <c r="L430" s="1685"/>
      <c r="M430" s="1685"/>
      <c r="N430" s="1685"/>
      <c r="O430" s="1685"/>
      <c r="P430" s="1685"/>
      <c r="Q430" s="1685"/>
      <c r="R430" s="1703"/>
      <c r="S430" s="1703"/>
      <c r="T430" s="1703"/>
      <c r="U430" s="1703"/>
      <c r="V430" s="1703"/>
      <c r="W430" s="1703"/>
      <c r="X430" s="1703"/>
      <c r="Y430" s="1703"/>
      <c r="Z430" s="1703"/>
      <c r="AA430" s="1401"/>
      <c r="AB430" s="1402"/>
      <c r="AC430" s="1402"/>
      <c r="AP430" s="1"/>
      <c r="AQ430" s="1"/>
      <c r="AR430" s="1"/>
      <c r="AS430" s="1"/>
    </row>
    <row r="431" spans="1:45" hidden="1">
      <c r="A431" s="100"/>
      <c r="B431" s="111" t="s">
        <v>213</v>
      </c>
      <c r="C431" s="103" t="str">
        <f t="shared" si="1"/>
        <v>A60M</v>
      </c>
      <c r="D431" s="1397" t="str">
        <f>+'Seg Diario'!S72</f>
        <v>ZAPATA</v>
      </c>
      <c r="E431" s="19"/>
      <c r="F431" s="1685"/>
      <c r="G431" s="1685"/>
      <c r="H431" s="19"/>
      <c r="I431" s="19"/>
      <c r="J431" s="19"/>
      <c r="K431" s="1685"/>
      <c r="L431" s="1685"/>
      <c r="M431" s="1685"/>
      <c r="N431" s="1685"/>
      <c r="O431" s="1685"/>
      <c r="P431" s="1685"/>
      <c r="Q431" s="1685"/>
      <c r="R431" s="1703"/>
      <c r="S431" s="1703"/>
      <c r="T431" s="1703"/>
      <c r="U431" s="1703"/>
      <c r="V431" s="1703"/>
      <c r="W431" s="1703"/>
      <c r="X431" s="1703"/>
      <c r="Y431" s="1703"/>
      <c r="Z431" s="1703"/>
      <c r="AA431" s="1401"/>
      <c r="AB431" s="1402"/>
      <c r="AC431" s="1402"/>
      <c r="AP431" s="1"/>
      <c r="AQ431" s="1"/>
      <c r="AR431" s="1"/>
      <c r="AS431" s="1"/>
    </row>
    <row r="432" spans="1:45" hidden="1">
      <c r="A432" s="100"/>
      <c r="B432" s="111" t="s">
        <v>216</v>
      </c>
      <c r="C432" s="103" t="str">
        <f t="shared" si="1"/>
        <v>B5</v>
      </c>
      <c r="D432" s="1397" t="str">
        <f>+'Seg Diario'!S73</f>
        <v>HELICOIDALES</v>
      </c>
      <c r="E432" s="19"/>
      <c r="F432" s="1685"/>
      <c r="G432" s="1685"/>
      <c r="H432" s="19"/>
      <c r="I432" s="19"/>
      <c r="J432" s="19"/>
      <c r="K432" s="1685"/>
      <c r="L432" s="1685"/>
      <c r="M432" s="1685"/>
      <c r="N432" s="1685"/>
      <c r="O432" s="1685"/>
      <c r="P432" s="1685"/>
      <c r="Q432" s="1685"/>
      <c r="R432" s="1703"/>
      <c r="S432" s="1703"/>
      <c r="T432" s="1703"/>
      <c r="U432" s="1703"/>
      <c r="V432" s="1703"/>
      <c r="W432" s="1703"/>
      <c r="X432" s="1703"/>
      <c r="Y432" s="1703"/>
      <c r="Z432" s="1703"/>
      <c r="AA432" s="1401"/>
      <c r="AB432" s="1402"/>
      <c r="AC432" s="1402"/>
      <c r="AP432" s="1"/>
      <c r="AQ432" s="1"/>
      <c r="AR432" s="1"/>
      <c r="AS432" s="1"/>
    </row>
    <row r="433" spans="1:58" hidden="1">
      <c r="A433" s="100"/>
      <c r="B433" s="111" t="s">
        <v>218</v>
      </c>
      <c r="C433" s="103" t="str">
        <f t="shared" si="1"/>
        <v>AE</v>
      </c>
      <c r="D433" s="1397" t="str">
        <f>+'Seg Diario'!S74</f>
        <v>HELICOIDALES</v>
      </c>
      <c r="E433" s="19"/>
      <c r="F433" s="1685"/>
      <c r="G433" s="1685"/>
      <c r="H433" s="19"/>
      <c r="I433" s="19"/>
      <c r="J433" s="19"/>
      <c r="K433" s="1685"/>
      <c r="L433" s="1685"/>
      <c r="M433" s="1685"/>
      <c r="N433" s="1685"/>
      <c r="O433" s="1685"/>
      <c r="P433" s="1685"/>
      <c r="Q433" s="1685"/>
      <c r="R433" s="1703"/>
      <c r="S433" s="1703"/>
      <c r="T433" s="1703"/>
      <c r="U433" s="1703"/>
      <c r="V433" s="1703"/>
      <c r="W433" s="1703"/>
      <c r="X433" s="1703"/>
      <c r="Y433" s="1703"/>
      <c r="Z433" s="1703"/>
      <c r="AA433" s="1401"/>
      <c r="AB433" s="1402"/>
      <c r="AC433" s="1402"/>
      <c r="AP433" s="1"/>
      <c r="AQ433" s="1"/>
      <c r="AR433" s="1"/>
      <c r="AS433" s="1"/>
    </row>
    <row r="434" spans="1:58" hidden="1">
      <c r="A434" s="100"/>
      <c r="B434" s="111" t="s">
        <v>221</v>
      </c>
      <c r="C434" s="103" t="str">
        <f t="shared" si="1"/>
        <v>AE</v>
      </c>
      <c r="D434" s="1397" t="str">
        <f>+'Seg Diario'!S75</f>
        <v>HELICOIDALES</v>
      </c>
      <c r="E434" s="19"/>
      <c r="F434" s="1685"/>
      <c r="G434" s="1685"/>
      <c r="H434" s="19"/>
      <c r="I434" s="19"/>
      <c r="J434" s="19"/>
      <c r="K434" s="1685"/>
      <c r="L434" s="1685"/>
      <c r="M434" s="1685"/>
      <c r="N434" s="1685"/>
      <c r="O434" s="1685"/>
      <c r="P434" s="1685"/>
      <c r="Q434" s="1685"/>
      <c r="R434" s="1703"/>
      <c r="S434" s="1703"/>
      <c r="T434" s="1703"/>
      <c r="U434" s="1703"/>
      <c r="V434" s="1703"/>
      <c r="W434" s="1703"/>
      <c r="X434" s="1703"/>
      <c r="Y434" s="1703"/>
      <c r="Z434" s="1703"/>
      <c r="AA434" s="1401"/>
      <c r="AB434" s="1402"/>
      <c r="AC434" s="1402"/>
      <c r="AP434" s="1"/>
      <c r="AQ434" s="1"/>
      <c r="AR434" s="1"/>
      <c r="AS434" s="1"/>
    </row>
    <row r="435" spans="1:58" ht="10.8" hidden="1" thickBot="1">
      <c r="A435" s="100"/>
      <c r="B435" s="111" t="s">
        <v>223</v>
      </c>
      <c r="C435" s="103" t="str">
        <f t="shared" si="1"/>
        <v>D</v>
      </c>
      <c r="D435" s="1397" t="str">
        <f>+'Seg Diario'!S76</f>
        <v>HELICOIDALES</v>
      </c>
      <c r="E435" s="19"/>
      <c r="F435" s="1685"/>
      <c r="G435" s="1685"/>
      <c r="H435" s="19"/>
      <c r="I435" s="19"/>
      <c r="J435" s="19"/>
      <c r="K435" s="1685"/>
      <c r="L435" s="1685"/>
      <c r="M435" s="1685"/>
      <c r="N435" s="1685"/>
      <c r="O435" s="1685"/>
      <c r="P435" s="1685"/>
      <c r="Q435" s="1685"/>
      <c r="R435" s="1703"/>
      <c r="S435" s="1703"/>
      <c r="T435" s="1703"/>
      <c r="U435" s="1703"/>
      <c r="V435" s="1703"/>
      <c r="W435" s="1703"/>
      <c r="X435" s="1703"/>
      <c r="Y435" s="1703"/>
      <c r="Z435" s="1703"/>
      <c r="AA435" s="1401"/>
      <c r="AB435" s="1402"/>
      <c r="AC435" s="1402"/>
      <c r="AP435" s="1"/>
      <c r="AQ435" s="1"/>
      <c r="AR435" s="1"/>
      <c r="AS435" s="1"/>
    </row>
    <row r="436" spans="1:58" ht="10.8" thickBot="1">
      <c r="B436" s="133"/>
      <c r="C436" s="108"/>
      <c r="D436" s="128"/>
      <c r="AB436" s="92"/>
      <c r="AC436" s="21"/>
      <c r="AP436" s="1"/>
      <c r="AQ436" s="1"/>
      <c r="AR436" s="1"/>
      <c r="AS436" s="1"/>
    </row>
    <row r="437" spans="1:58" ht="23.25" customHeight="1" thickBot="1">
      <c r="B437" s="2116" t="s">
        <v>320</v>
      </c>
      <c r="C437" s="2117"/>
      <c r="D437" s="2117"/>
      <c r="E437" s="2117"/>
      <c r="F437" s="2117"/>
      <c r="G437" s="2117"/>
      <c r="H437" s="2117"/>
      <c r="I437" s="2117"/>
      <c r="J437" s="2117"/>
      <c r="K437" s="2117"/>
      <c r="L437" s="2117"/>
      <c r="M437" s="2117"/>
      <c r="N437" s="2117"/>
      <c r="O437" s="2117"/>
      <c r="P437" s="2117"/>
      <c r="Q437" s="2117"/>
      <c r="R437" s="2117"/>
      <c r="S437" s="2117"/>
      <c r="T437" s="2117"/>
      <c r="U437" s="2117"/>
      <c r="V437" s="2117"/>
      <c r="W437" s="2117"/>
      <c r="X437" s="2117"/>
      <c r="Y437" s="2117"/>
      <c r="Z437" s="2117"/>
      <c r="AA437" s="2118"/>
      <c r="AB437" s="134"/>
      <c r="AC437" s="236"/>
      <c r="AP437" s="1"/>
      <c r="AQ437" s="1"/>
      <c r="AR437" s="1"/>
      <c r="AS437" s="1"/>
    </row>
    <row r="438" spans="1:58" ht="27" customHeight="1" thickBot="1">
      <c r="B438" s="1941" t="s">
        <v>321</v>
      </c>
      <c r="C438" s="1942"/>
      <c r="D438" s="1942"/>
      <c r="E438" s="1942"/>
      <c r="F438" s="1942"/>
      <c r="G438" s="1942"/>
      <c r="H438" s="1942"/>
      <c r="I438" s="1942"/>
      <c r="J438" s="1942"/>
      <c r="K438" s="1942"/>
      <c r="L438" s="1942"/>
      <c r="M438" s="1942"/>
      <c r="N438" s="1942"/>
      <c r="O438" s="1942"/>
      <c r="P438" s="1942"/>
      <c r="Q438" s="1942"/>
      <c r="R438" s="1942"/>
      <c r="S438" s="1942"/>
      <c r="T438" s="1942"/>
      <c r="U438" s="1942"/>
      <c r="V438" s="1942"/>
      <c r="W438" s="1942"/>
      <c r="X438" s="1942"/>
      <c r="Y438" s="1942"/>
      <c r="Z438" s="1943"/>
      <c r="AA438" s="1749" t="s">
        <v>1153</v>
      </c>
      <c r="AB438" s="2115" t="s">
        <v>21</v>
      </c>
      <c r="AC438" s="2114" t="s">
        <v>52</v>
      </c>
      <c r="AO438" s="230"/>
      <c r="AP438" s="265"/>
      <c r="AQ438" s="265"/>
      <c r="AR438" s="265"/>
      <c r="AS438" s="265"/>
      <c r="AU438" s="4"/>
      <c r="AW438" s="266"/>
      <c r="AX438" s="266"/>
      <c r="AY438" s="266"/>
    </row>
    <row r="439" spans="1:58" s="1" customFormat="1" ht="33" customHeight="1" thickBot="1">
      <c r="A439" s="15"/>
      <c r="B439" s="1372" t="s">
        <v>322</v>
      </c>
      <c r="C439" s="1373" t="s">
        <v>37</v>
      </c>
      <c r="D439" s="1373" t="s">
        <v>323</v>
      </c>
      <c r="E439" s="1373" t="s">
        <v>324</v>
      </c>
      <c r="F439" s="1373" t="s">
        <v>325</v>
      </c>
      <c r="G439" s="1374" t="s">
        <v>326</v>
      </c>
      <c r="H439" s="1374" t="s">
        <v>327</v>
      </c>
      <c r="I439" s="1374" t="s">
        <v>328</v>
      </c>
      <c r="J439" s="1374" t="s">
        <v>329</v>
      </c>
      <c r="K439" s="1374" t="s">
        <v>330</v>
      </c>
      <c r="L439" s="1374" t="s">
        <v>331</v>
      </c>
      <c r="M439" s="1374" t="s">
        <v>332</v>
      </c>
      <c r="N439" s="1374" t="s">
        <v>333</v>
      </c>
      <c r="O439" s="1374" t="s">
        <v>334</v>
      </c>
      <c r="P439" s="1374" t="s">
        <v>335</v>
      </c>
      <c r="Q439" s="1373" t="s">
        <v>336</v>
      </c>
      <c r="R439" s="1835" t="s">
        <v>51</v>
      </c>
      <c r="S439" s="1665"/>
      <c r="T439" s="1665"/>
      <c r="U439" s="1867"/>
      <c r="V439" s="1871" t="s">
        <v>7</v>
      </c>
      <c r="W439" s="1665"/>
      <c r="X439" s="1665"/>
      <c r="Y439" s="1867"/>
      <c r="Z439" s="125">
        <f>Z9</f>
        <v>46055</v>
      </c>
      <c r="AA439" s="1750"/>
      <c r="AB439" s="2109"/>
      <c r="AC439" s="2108"/>
      <c r="AO439" s="101"/>
      <c r="AP439" s="101"/>
      <c r="AQ439" s="101"/>
      <c r="AR439" s="101"/>
      <c r="AS439" s="101"/>
      <c r="AT439" s="101"/>
      <c r="AU439" s="267"/>
      <c r="AV439" s="2"/>
      <c r="AW439" s="2"/>
      <c r="AX439" s="2"/>
      <c r="AY439" s="2"/>
      <c r="AZ439" s="2"/>
      <c r="BA439" s="2"/>
      <c r="BB439" s="2"/>
      <c r="BC439" s="2"/>
      <c r="BD439" s="2"/>
      <c r="BE439" s="2"/>
      <c r="BF439" s="2"/>
    </row>
    <row r="440" spans="1:58" s="3" customFormat="1" ht="15.6" customHeight="1" thickBot="1">
      <c r="A440" s="97"/>
      <c r="B440" s="1371" t="s">
        <v>337</v>
      </c>
      <c r="C440" s="1371"/>
      <c r="D440" s="1370"/>
      <c r="E440" s="1370"/>
      <c r="F440" s="131">
        <v>54.89</v>
      </c>
      <c r="G440" s="1366">
        <f>VLOOKUP(B440,'Seg Diario'!$B$12:$NX$78,261,FALSE)</f>
        <v>1</v>
      </c>
      <c r="H440" s="1530">
        <f>VLOOKUP(B440,'Seg Diario'!$B$12:$NX$78,265,FALSE)</f>
        <v>1</v>
      </c>
      <c r="I440" s="1530">
        <f>VLOOKUP(B440,'Seg Diario'!$B$12:$NX$78,269,FALSE)</f>
        <v>1</v>
      </c>
      <c r="J440" s="1530">
        <f>AVERAGE(VLOOKUP(B440,'Seg Diario'!$B$12:$NX$78,273,FALSE),VLOOKUP(B440,'Seg Diario'!$B$12:$NX$78,277,FALSE),VLOOKUP(B440,'Seg Diario'!$B$12:$NX$78,281,FALSE))</f>
        <v>1</v>
      </c>
      <c r="K440" s="1531">
        <f>'Seg Diario'!KO12</f>
        <v>1</v>
      </c>
      <c r="L440" s="1442"/>
      <c r="M440" s="1562"/>
      <c r="N440" s="1370"/>
      <c r="O440" s="1370">
        <f>'En ElectromeK'!R5</f>
        <v>1</v>
      </c>
      <c r="Q440" s="1366" t="str">
        <f>'Seg Diario'!IT12</f>
        <v>TEND 4</v>
      </c>
      <c r="R440" s="1647"/>
      <c r="S440" s="1647"/>
      <c r="T440" s="1647"/>
      <c r="U440" s="1647"/>
      <c r="V440" s="2105"/>
      <c r="W440" s="2106"/>
      <c r="X440" s="2106"/>
      <c r="Y440" s="2106"/>
      <c r="Z440" s="2106"/>
      <c r="AA440" s="136"/>
      <c r="AB440" s="126"/>
      <c r="AC440" s="237"/>
      <c r="AO440" s="265"/>
      <c r="AP440" s="265"/>
      <c r="AQ440" s="265"/>
      <c r="AR440" s="265"/>
      <c r="AS440" s="265"/>
      <c r="AT440" s="254"/>
      <c r="AU440" s="2"/>
      <c r="AV440" s="2"/>
      <c r="AW440" s="266"/>
      <c r="AX440" s="266"/>
      <c r="AY440" s="266"/>
      <c r="AZ440" s="266"/>
      <c r="BA440" s="2"/>
      <c r="BB440" s="2"/>
      <c r="BC440" s="2"/>
      <c r="BD440" s="2"/>
      <c r="BE440" s="2"/>
      <c r="BF440" s="2"/>
    </row>
    <row r="441" spans="1:58" s="3" customFormat="1" ht="28.8" customHeight="1">
      <c r="A441" s="97" t="s">
        <v>53</v>
      </c>
      <c r="B441" s="19" t="s">
        <v>53</v>
      </c>
      <c r="C441" s="1412" t="str">
        <f t="shared" ref="C441:C460" si="2">C300</f>
        <v>D6</v>
      </c>
      <c r="D441" s="1366">
        <f t="shared" ref="D441:D472" si="3">K300</f>
        <v>1</v>
      </c>
      <c r="E441" s="1366">
        <f t="shared" ref="E441:E472" si="4">O300</f>
        <v>1</v>
      </c>
      <c r="F441" s="131">
        <v>416.52</v>
      </c>
      <c r="G441" s="1366">
        <f>VLOOKUP(B441,'Seg Diario'!$B$13:$NX$78,261,FALSE)</f>
        <v>1</v>
      </c>
      <c r="H441" s="1370">
        <f>VLOOKUP(B441,'Seg Diario'!$B$13:$NX$78,265,FALSE)</f>
        <v>1</v>
      </c>
      <c r="I441" s="1370">
        <f>VLOOKUP(B441,'Seg Diario'!$B$13:$NX$78,269,FALSE)</f>
        <v>1</v>
      </c>
      <c r="J441" s="1370">
        <f>AVERAGE(VLOOKUP(B441,'Seg Diario'!$B$13:$NX$78,273,FALSE),VLOOKUP(B441,'Seg Diario'!$B$13:$NX$78,277,FALSE),VLOOKUP(B441,'Seg Diario'!$B$13:$NX$78,281,FALSE))</f>
        <v>1</v>
      </c>
      <c r="K441" s="1441">
        <f>'Seg Diario'!KO13</f>
        <v>1</v>
      </c>
      <c r="L441" s="1442"/>
      <c r="M441" s="1366">
        <f>'Seg Diario'!KL13</f>
        <v>1</v>
      </c>
      <c r="N441" s="1366">
        <f>'Seg Diario'!KR13</f>
        <v>1</v>
      </c>
      <c r="O441" s="1370">
        <f>'En ElectromeK'!R6</f>
        <v>1</v>
      </c>
      <c r="P441" s="1529">
        <f>Pendientes!H6</f>
        <v>1</v>
      </c>
      <c r="Q441" s="1366" t="str">
        <f>'Seg Diario'!IT13</f>
        <v>TEND 4</v>
      </c>
      <c r="R441" s="1693"/>
      <c r="S441" s="1693"/>
      <c r="T441" s="1693"/>
      <c r="U441" s="1693"/>
      <c r="V441" s="1645"/>
      <c r="W441" s="1646"/>
      <c r="X441" s="1646"/>
      <c r="Y441" s="1646"/>
      <c r="Z441" s="1646"/>
      <c r="AA441" s="136"/>
      <c r="AB441" s="126"/>
      <c r="AC441" s="237"/>
      <c r="AO441" s="265"/>
      <c r="AP441" s="265"/>
      <c r="AQ441" s="265"/>
      <c r="AR441" s="265"/>
      <c r="AS441" s="265"/>
      <c r="AT441" s="254"/>
      <c r="AU441" s="2"/>
      <c r="AV441" s="2"/>
      <c r="AW441" s="266"/>
      <c r="AX441" s="266"/>
      <c r="AY441" s="266"/>
      <c r="AZ441" s="266"/>
      <c r="BA441" s="2"/>
      <c r="BB441" s="2"/>
      <c r="BC441" s="2"/>
      <c r="BD441" s="2"/>
      <c r="BE441" s="2"/>
      <c r="BF441" s="2"/>
    </row>
    <row r="442" spans="1:58" s="3" customFormat="1" ht="15.6" customHeight="1">
      <c r="A442" s="97" t="s">
        <v>62</v>
      </c>
      <c r="B442" s="19" t="s">
        <v>62</v>
      </c>
      <c r="C442" s="1412" t="str">
        <f t="shared" si="2"/>
        <v>B4</v>
      </c>
      <c r="D442" s="1366">
        <f t="shared" si="3"/>
        <v>1</v>
      </c>
      <c r="E442" s="1366">
        <f t="shared" si="4"/>
        <v>1</v>
      </c>
      <c r="F442" s="99">
        <v>230.06</v>
      </c>
      <c r="G442" s="1394">
        <f>VLOOKUP(B442,'Seg Diario'!$B$13:$NX$78,261,FALSE)</f>
        <v>1</v>
      </c>
      <c r="H442" s="1370">
        <f>VLOOKUP(B442,'Seg Diario'!$B$13:$NX$78,265,FALSE)</f>
        <v>1</v>
      </c>
      <c r="I442" s="1370">
        <f>VLOOKUP(B442,'Seg Diario'!$B$13:$NX$78,269,FALSE)</f>
        <v>1</v>
      </c>
      <c r="J442" s="1370">
        <f>AVERAGE(VLOOKUP(B442,'Seg Diario'!$B$13:$NX$78,273,FALSE),VLOOKUP(B442,'Seg Diario'!$B$13:$NX$78,277,FALSE),VLOOKUP(B442,'Seg Diario'!$B$13:$NX$78,281,FALSE))</f>
        <v>1</v>
      </c>
      <c r="K442" s="1441">
        <f>'Seg Diario'!KO14</f>
        <v>1</v>
      </c>
      <c r="L442" s="1444"/>
      <c r="M442" s="1366">
        <f>'Seg Diario'!KL14</f>
        <v>1</v>
      </c>
      <c r="N442" s="1366">
        <f>'Seg Diario'!KR14</f>
        <v>1</v>
      </c>
      <c r="O442" s="1370">
        <f>'En ElectromeK'!R7</f>
        <v>1</v>
      </c>
      <c r="P442" s="1370">
        <f>Pendientes!H7</f>
        <v>1</v>
      </c>
      <c r="Q442" s="1366" t="str">
        <f>'Seg Diario'!IT14</f>
        <v>TEND 4</v>
      </c>
      <c r="R442" s="1693"/>
      <c r="S442" s="1693"/>
      <c r="T442" s="1693"/>
      <c r="U442" s="1693"/>
      <c r="V442" s="1645"/>
      <c r="W442" s="1646"/>
      <c r="X442" s="1646"/>
      <c r="Y442" s="1646"/>
      <c r="Z442" s="1646"/>
      <c r="AA442" s="1629"/>
      <c r="AB442" s="124"/>
      <c r="AC442" s="238"/>
      <c r="AO442" s="265"/>
      <c r="AP442" s="265"/>
      <c r="AQ442" s="265"/>
      <c r="AR442" s="265"/>
      <c r="AS442" s="265"/>
      <c r="AT442" s="254"/>
      <c r="AU442" s="2"/>
      <c r="AV442" s="2"/>
      <c r="AW442" s="266"/>
      <c r="AX442" s="266"/>
      <c r="AY442" s="266"/>
      <c r="AZ442" s="266"/>
      <c r="BA442" s="2"/>
      <c r="BB442" s="2"/>
      <c r="BC442" s="2"/>
      <c r="BD442" s="2"/>
      <c r="BE442" s="2"/>
      <c r="BF442" s="2"/>
    </row>
    <row r="443" spans="1:58" s="3" customFormat="1" ht="27" customHeight="1">
      <c r="A443" s="97" t="s">
        <v>66</v>
      </c>
      <c r="B443" s="19" t="s">
        <v>66</v>
      </c>
      <c r="C443" s="1412" t="str">
        <f t="shared" si="2"/>
        <v>B4</v>
      </c>
      <c r="D443" s="1366">
        <f t="shared" si="3"/>
        <v>1</v>
      </c>
      <c r="E443" s="1366">
        <f t="shared" si="4"/>
        <v>1</v>
      </c>
      <c r="F443" s="99">
        <v>287.98</v>
      </c>
      <c r="G443" s="1394">
        <f>VLOOKUP(B443,'Seg Diario'!$B$13:$NX$78,261,FALSE)</f>
        <v>1</v>
      </c>
      <c r="H443" s="1370">
        <f>VLOOKUP(B443,'Seg Diario'!$B$13:$NX$78,265,FALSE)</f>
        <v>1</v>
      </c>
      <c r="I443" s="1370">
        <f>VLOOKUP(B443,'Seg Diario'!$B$13:$NX$78,269,FALSE)</f>
        <v>1</v>
      </c>
      <c r="J443" s="1370">
        <f>AVERAGE(VLOOKUP(B443,'Seg Diario'!$B$13:$NX$78,273,FALSE),VLOOKUP(B443,'Seg Diario'!$B$13:$NX$78,277,FALSE),VLOOKUP(B443,'Seg Diario'!$B$13:$NX$78,281,FALSE))</f>
        <v>1</v>
      </c>
      <c r="K443" s="1441">
        <f>'Seg Diario'!KO15</f>
        <v>1</v>
      </c>
      <c r="L443" s="1444"/>
      <c r="M443" s="1366">
        <f>'Seg Diario'!KL15</f>
        <v>1</v>
      </c>
      <c r="N443" s="1366">
        <f>'Seg Diario'!KR15</f>
        <v>1</v>
      </c>
      <c r="O443" s="1370">
        <f>'En ElectromeK'!R8</f>
        <v>1</v>
      </c>
      <c r="P443" s="1370">
        <f>Pendientes!H8</f>
        <v>1</v>
      </c>
      <c r="Q443" s="1366" t="str">
        <f>'Seg Diario'!IT15</f>
        <v>TEND 4</v>
      </c>
      <c r="R443" s="1693"/>
      <c r="S443" s="1693"/>
      <c r="T443" s="1693"/>
      <c r="U443" s="1693"/>
      <c r="V443" s="1645"/>
      <c r="W443" s="1646"/>
      <c r="X443" s="1646"/>
      <c r="Y443" s="1646"/>
      <c r="Z443" s="1646"/>
      <c r="AA443" s="1629"/>
      <c r="AB443" s="90"/>
      <c r="AC443" s="238"/>
      <c r="AO443" s="265"/>
      <c r="AP443" s="265"/>
      <c r="AQ443" s="265"/>
      <c r="AR443" s="265"/>
      <c r="AS443" s="265"/>
      <c r="AT443" s="254"/>
      <c r="AU443" s="2"/>
      <c r="AV443" s="2"/>
      <c r="AW443" s="266"/>
      <c r="AX443" s="266"/>
      <c r="AY443" s="266"/>
      <c r="AZ443" s="266"/>
      <c r="BA443" s="2"/>
      <c r="BB443" s="2"/>
      <c r="BC443" s="2"/>
      <c r="BD443" s="2"/>
      <c r="BE443" s="2"/>
      <c r="BF443" s="2"/>
    </row>
    <row r="444" spans="1:58" s="3" customFormat="1" ht="15.6" customHeight="1">
      <c r="A444" s="97" t="s">
        <v>69</v>
      </c>
      <c r="B444" s="19" t="s">
        <v>69</v>
      </c>
      <c r="C444" s="1412" t="str">
        <f t="shared" si="2"/>
        <v>D4</v>
      </c>
      <c r="D444" s="1366">
        <f t="shared" si="3"/>
        <v>1</v>
      </c>
      <c r="E444" s="1366">
        <f t="shared" si="4"/>
        <v>1</v>
      </c>
      <c r="F444" s="99">
        <v>231.17</v>
      </c>
      <c r="G444" s="1394">
        <f>VLOOKUP(B444,'Seg Diario'!$B$13:$NX$78,261,FALSE)</f>
        <v>1</v>
      </c>
      <c r="H444" s="1370">
        <f>VLOOKUP(B444,'Seg Diario'!$B$13:$NX$78,265,FALSE)</f>
        <v>1</v>
      </c>
      <c r="I444" s="1370">
        <f>VLOOKUP(B444,'Seg Diario'!$B$13:$NX$78,269,FALSE)</f>
        <v>1</v>
      </c>
      <c r="J444" s="1370">
        <f>AVERAGE(VLOOKUP(B444,'Seg Diario'!$B$13:$NX$78,273,FALSE),VLOOKUP(B444,'Seg Diario'!$B$13:$NX$78,277,FALSE),VLOOKUP(B444,'Seg Diario'!$B$13:$NX$78,281,FALSE))</f>
        <v>1</v>
      </c>
      <c r="K444" s="1441">
        <f>'Seg Diario'!KO16</f>
        <v>1</v>
      </c>
      <c r="L444" s="1444"/>
      <c r="M444" s="1366">
        <f>'Seg Diario'!KL16</f>
        <v>1</v>
      </c>
      <c r="N444" s="1366">
        <f>'Seg Diario'!KR16</f>
        <v>1</v>
      </c>
      <c r="O444" s="1370">
        <f>'En ElectromeK'!R9</f>
        <v>1</v>
      </c>
      <c r="P444" s="1370">
        <f>Pendientes!H9</f>
        <v>1</v>
      </c>
      <c r="Q444" s="1366" t="str">
        <f>'Seg Diario'!IT16</f>
        <v>TEND 4</v>
      </c>
      <c r="R444" s="1693"/>
      <c r="S444" s="1693"/>
      <c r="T444" s="1693"/>
      <c r="U444" s="1693"/>
      <c r="V444" s="1645"/>
      <c r="W444" s="1646"/>
      <c r="X444" s="1646"/>
      <c r="Y444" s="1646"/>
      <c r="Z444" s="1646"/>
      <c r="AA444" s="1629"/>
      <c r="AB444" s="90"/>
      <c r="AC444" s="238"/>
      <c r="AO444" s="265"/>
      <c r="AP444" s="265"/>
      <c r="AQ444" s="265"/>
      <c r="AR444" s="265"/>
      <c r="AS444" s="265"/>
      <c r="AT444" s="254"/>
      <c r="AU444" s="2"/>
      <c r="AV444" s="2"/>
      <c r="AW444" s="266"/>
      <c r="AX444" s="266"/>
      <c r="AY444" s="266"/>
      <c r="AZ444" s="266"/>
      <c r="BA444" s="2"/>
      <c r="BB444" s="2"/>
      <c r="BC444" s="2"/>
      <c r="BD444" s="2"/>
      <c r="BE444" s="2"/>
      <c r="BF444" s="2"/>
    </row>
    <row r="445" spans="1:58" s="3" customFormat="1" ht="15.6" customHeight="1">
      <c r="A445" s="97" t="s">
        <v>73</v>
      </c>
      <c r="B445" s="19" t="s">
        <v>73</v>
      </c>
      <c r="C445" s="1412" t="str">
        <f t="shared" si="2"/>
        <v>B5</v>
      </c>
      <c r="D445" s="1366">
        <f t="shared" si="3"/>
        <v>1</v>
      </c>
      <c r="E445" s="1366">
        <f t="shared" si="4"/>
        <v>1</v>
      </c>
      <c r="F445" s="99">
        <v>333.61</v>
      </c>
      <c r="G445" s="1394">
        <f>VLOOKUP(B445,'Seg Diario'!$B$13:$NX$78,261,FALSE)</f>
        <v>1</v>
      </c>
      <c r="H445" s="1370">
        <f>VLOOKUP(B445,'Seg Diario'!$B$13:$NX$78,265,FALSE)</f>
        <v>1</v>
      </c>
      <c r="I445" s="1370">
        <f>VLOOKUP(B445,'Seg Diario'!$B$13:$NX$78,269,FALSE)</f>
        <v>1</v>
      </c>
      <c r="J445" s="1370">
        <f>AVERAGE(VLOOKUP(B445,'Seg Diario'!$B$13:$NX$78,273,FALSE),VLOOKUP(B445,'Seg Diario'!$B$13:$NX$78,277,FALSE),VLOOKUP(B445,'Seg Diario'!$B$13:$NX$78,281,FALSE))</f>
        <v>1</v>
      </c>
      <c r="K445" s="1441">
        <f>'Seg Diario'!KO17</f>
        <v>1</v>
      </c>
      <c r="L445" s="1444"/>
      <c r="M445" s="1366">
        <f>'Seg Diario'!KL17</f>
        <v>1</v>
      </c>
      <c r="N445" s="1366">
        <f>'Seg Diario'!KR17</f>
        <v>1</v>
      </c>
      <c r="O445" s="1370">
        <f>'En ElectromeK'!R10</f>
        <v>1</v>
      </c>
      <c r="P445" s="1370">
        <f>Pendientes!H10</f>
        <v>1</v>
      </c>
      <c r="Q445" s="1395" t="str">
        <f>'Seg Diario'!IT17</f>
        <v>TEND 1</v>
      </c>
      <c r="R445" s="1693"/>
      <c r="S445" s="1693"/>
      <c r="T445" s="1693"/>
      <c r="U445" s="1693"/>
      <c r="V445" s="1645"/>
      <c r="W445" s="1646"/>
      <c r="X445" s="1646"/>
      <c r="Y445" s="1646"/>
      <c r="Z445" s="1646"/>
      <c r="AA445" s="1629"/>
      <c r="AB445" s="124"/>
      <c r="AC445" s="238"/>
      <c r="AO445" s="265"/>
      <c r="AP445" s="265"/>
      <c r="AQ445" s="265"/>
      <c r="AR445" s="265"/>
      <c r="AS445" s="265"/>
      <c r="AT445" s="254"/>
      <c r="AU445" s="2"/>
      <c r="AV445" s="2"/>
      <c r="AW445" s="266"/>
      <c r="AX445" s="266"/>
      <c r="AY445" s="266"/>
      <c r="AZ445" s="266"/>
      <c r="BA445" s="2"/>
      <c r="BB445" s="2"/>
      <c r="BC445" s="2"/>
      <c r="BD445" s="2"/>
      <c r="BE445" s="2"/>
      <c r="BF445" s="2"/>
    </row>
    <row r="446" spans="1:58" s="3" customFormat="1" ht="28.8" customHeight="1">
      <c r="A446" s="97" t="s">
        <v>76</v>
      </c>
      <c r="B446" s="19" t="s">
        <v>76</v>
      </c>
      <c r="C446" s="1412" t="str">
        <f t="shared" si="2"/>
        <v>C5</v>
      </c>
      <c r="D446" s="1366">
        <f t="shared" si="3"/>
        <v>1</v>
      </c>
      <c r="E446" s="1366">
        <f t="shared" si="4"/>
        <v>1</v>
      </c>
      <c r="F446" s="99">
        <v>313.62</v>
      </c>
      <c r="G446" s="1394">
        <f>VLOOKUP(B446,'Seg Diario'!$B$13:$NX$78,261,FALSE)</f>
        <v>1</v>
      </c>
      <c r="H446" s="1370">
        <f>VLOOKUP(B446,'Seg Diario'!$B$13:$NX$78,265,FALSE)</f>
        <v>1</v>
      </c>
      <c r="I446" s="1370">
        <f>VLOOKUP(B446,'Seg Diario'!$B$13:$NX$78,269,FALSE)</f>
        <v>1</v>
      </c>
      <c r="J446" s="1370">
        <f>AVERAGE(VLOOKUP(B446,'Seg Diario'!$B$13:$NX$78,273,FALSE),VLOOKUP(B446,'Seg Diario'!$B$13:$NX$78,277,FALSE),VLOOKUP(B446,'Seg Diario'!$B$13:$NX$78,281,FALSE))</f>
        <v>1</v>
      </c>
      <c r="K446" s="1441">
        <f>'Seg Diario'!KO18</f>
        <v>1</v>
      </c>
      <c r="L446" s="1444"/>
      <c r="M446" s="1366">
        <f>'Seg Diario'!KL18</f>
        <v>1</v>
      </c>
      <c r="N446" s="1366">
        <f>'Seg Diario'!KR18</f>
        <v>1</v>
      </c>
      <c r="O446" s="1370">
        <f>'En ElectromeK'!R11</f>
        <v>1</v>
      </c>
      <c r="P446" s="1370">
        <f>Pendientes!H11</f>
        <v>1</v>
      </c>
      <c r="Q446" s="1395" t="str">
        <f>'Seg Diario'!IT18</f>
        <v>TEND 1</v>
      </c>
      <c r="R446" s="1693"/>
      <c r="S446" s="1693"/>
      <c r="T446" s="1693"/>
      <c r="U446" s="1693"/>
      <c r="V446" s="1645"/>
      <c r="W446" s="1646"/>
      <c r="X446" s="1646"/>
      <c r="Y446" s="1646"/>
      <c r="Z446" s="1646"/>
      <c r="AA446" s="1629"/>
      <c r="AB446" s="90"/>
      <c r="AC446" s="238"/>
      <c r="AO446" s="265"/>
      <c r="AP446" s="265"/>
      <c r="AQ446" s="265"/>
      <c r="AR446" s="265"/>
      <c r="AS446" s="265"/>
      <c r="AT446" s="254"/>
      <c r="AU446" s="2"/>
      <c r="AV446" s="2"/>
      <c r="AW446" s="266"/>
      <c r="AX446" s="266"/>
      <c r="AY446" s="266"/>
      <c r="AZ446" s="266"/>
      <c r="BA446" s="2"/>
      <c r="BB446" s="2"/>
      <c r="BC446" s="2"/>
      <c r="BD446" s="2"/>
      <c r="BE446" s="2"/>
      <c r="BF446" s="2"/>
    </row>
    <row r="447" spans="1:58" s="3" customFormat="1" ht="15.6" customHeight="1">
      <c r="A447" s="97" t="s">
        <v>79</v>
      </c>
      <c r="B447" s="19" t="s">
        <v>79</v>
      </c>
      <c r="C447" s="1412" t="str">
        <f t="shared" si="2"/>
        <v>B5</v>
      </c>
      <c r="D447" s="1366">
        <f t="shared" si="3"/>
        <v>1</v>
      </c>
      <c r="E447" s="1366">
        <f t="shared" si="4"/>
        <v>1</v>
      </c>
      <c r="F447" s="99">
        <v>370.75</v>
      </c>
      <c r="G447" s="1394">
        <f>VLOOKUP(B447,'Seg Diario'!$B$13:$NX$78,261,FALSE)</f>
        <v>1</v>
      </c>
      <c r="H447" s="1370">
        <f>VLOOKUP(B447,'Seg Diario'!$B$13:$NX$78,265,FALSE)</f>
        <v>1</v>
      </c>
      <c r="I447" s="1370">
        <f>VLOOKUP(B447,'Seg Diario'!$B$13:$NX$78,269,FALSE)</f>
        <v>1</v>
      </c>
      <c r="J447" s="1370">
        <f>AVERAGE(VLOOKUP(B447,'Seg Diario'!$B$13:$NX$78,273,FALSE),VLOOKUP(B447,'Seg Diario'!$B$13:$NX$78,277,FALSE),VLOOKUP(B447,'Seg Diario'!$B$13:$NX$78,281,FALSE))</f>
        <v>1</v>
      </c>
      <c r="K447" s="1441">
        <f>'Seg Diario'!KO19</f>
        <v>1</v>
      </c>
      <c r="L447" s="1444"/>
      <c r="M447" s="1366">
        <f>'Seg Diario'!KL19</f>
        <v>1</v>
      </c>
      <c r="N447" s="1366">
        <f>'Seg Diario'!KR19</f>
        <v>1</v>
      </c>
      <c r="O447" s="1370">
        <f>'En ElectromeK'!R12</f>
        <v>1</v>
      </c>
      <c r="P447" s="1370">
        <f>Pendientes!H12</f>
        <v>1</v>
      </c>
      <c r="Q447" s="1395" t="str">
        <f>'Seg Diario'!IT19</f>
        <v>TEND 1</v>
      </c>
      <c r="R447" s="1693"/>
      <c r="S447" s="1693"/>
      <c r="T447" s="1693"/>
      <c r="U447" s="1693"/>
      <c r="V447" s="1645"/>
      <c r="W447" s="1646"/>
      <c r="X447" s="1646"/>
      <c r="Y447" s="1646"/>
      <c r="Z447" s="1646"/>
      <c r="AA447" s="1629"/>
      <c r="AB447" s="90"/>
      <c r="AC447" s="238" t="s">
        <v>338</v>
      </c>
      <c r="AO447" s="265"/>
      <c r="AP447" s="265"/>
      <c r="AQ447" s="265"/>
      <c r="AR447" s="265"/>
      <c r="AS447" s="265"/>
      <c r="AT447" s="254"/>
      <c r="AU447" s="2"/>
      <c r="AV447" s="2"/>
      <c r="AW447" s="266"/>
      <c r="AX447" s="266"/>
      <c r="AY447" s="266"/>
      <c r="AZ447" s="266"/>
      <c r="BA447" s="2"/>
      <c r="BB447" s="2"/>
      <c r="BC447" s="2"/>
      <c r="BD447" s="2"/>
      <c r="BE447" s="2"/>
      <c r="BF447" s="2"/>
    </row>
    <row r="448" spans="1:58" s="3" customFormat="1" ht="15.6" customHeight="1">
      <c r="A448" s="97" t="s">
        <v>81</v>
      </c>
      <c r="B448" s="19" t="s">
        <v>81</v>
      </c>
      <c r="C448" s="1412" t="str">
        <f t="shared" si="2"/>
        <v>B6</v>
      </c>
      <c r="D448" s="1366">
        <f t="shared" si="3"/>
        <v>1</v>
      </c>
      <c r="E448" s="1366">
        <f t="shared" si="4"/>
        <v>1</v>
      </c>
      <c r="F448" s="99">
        <v>241.46</v>
      </c>
      <c r="G448" s="1394">
        <f>VLOOKUP(B448,'Seg Diario'!$B$13:$NX$78,261,FALSE)</f>
        <v>1</v>
      </c>
      <c r="H448" s="1370">
        <f>VLOOKUP(B448,'Seg Diario'!$B$13:$NX$78,265,FALSE)</f>
        <v>1</v>
      </c>
      <c r="I448" s="1370">
        <f>VLOOKUP(B448,'Seg Diario'!$B$13:$NX$78,269,FALSE)</f>
        <v>1</v>
      </c>
      <c r="J448" s="1370">
        <f>AVERAGE(VLOOKUP(B448,'Seg Diario'!$B$13:$NX$78,273,FALSE),VLOOKUP(B448,'Seg Diario'!$B$13:$NX$78,277,FALSE),VLOOKUP(B448,'Seg Diario'!$B$13:$NX$78,281,FALSE))</f>
        <v>1</v>
      </c>
      <c r="K448" s="1441">
        <f>'Seg Diario'!KO20</f>
        <v>1</v>
      </c>
      <c r="L448" s="1444"/>
      <c r="M448" s="1366">
        <f>'Seg Diario'!KL20</f>
        <v>1</v>
      </c>
      <c r="N448" s="1366">
        <f>'Seg Diario'!KR20</f>
        <v>1</v>
      </c>
      <c r="O448" s="1370">
        <f>'En ElectromeK'!R13</f>
        <v>1</v>
      </c>
      <c r="P448" s="1370">
        <f>Pendientes!H13</f>
        <v>1</v>
      </c>
      <c r="Q448" s="1395" t="str">
        <f>'Seg Diario'!IT20</f>
        <v>TEND 1</v>
      </c>
      <c r="R448" s="1693"/>
      <c r="S448" s="1693"/>
      <c r="T448" s="1693"/>
      <c r="U448" s="1693"/>
      <c r="V448" s="1645"/>
      <c r="W448" s="1646"/>
      <c r="X448" s="1646"/>
      <c r="Y448" s="1646"/>
      <c r="Z448" s="1646"/>
      <c r="AA448" s="1629"/>
      <c r="AB448" s="105"/>
      <c r="AC448" s="238" t="s">
        <v>338</v>
      </c>
      <c r="AO448" s="265"/>
      <c r="AP448" s="265"/>
      <c r="AQ448" s="265"/>
      <c r="AR448" s="265"/>
      <c r="AS448" s="265"/>
      <c r="AT448" s="254"/>
      <c r="AU448" s="2"/>
      <c r="AV448" s="2"/>
      <c r="AW448" s="266"/>
      <c r="AX448" s="266"/>
      <c r="AY448" s="266"/>
      <c r="AZ448" s="266"/>
      <c r="BA448" s="2"/>
      <c r="BB448" s="2"/>
      <c r="BC448" s="2"/>
      <c r="BD448" s="2"/>
      <c r="BE448" s="2"/>
      <c r="BF448" s="2"/>
    </row>
    <row r="449" spans="1:58" s="3" customFormat="1" ht="15.6" customHeight="1">
      <c r="A449" s="97" t="s">
        <v>84</v>
      </c>
      <c r="B449" s="19" t="s">
        <v>84</v>
      </c>
      <c r="C449" s="1412" t="str">
        <f t="shared" si="2"/>
        <v>B4</v>
      </c>
      <c r="D449" s="1366">
        <f t="shared" si="3"/>
        <v>1</v>
      </c>
      <c r="E449" s="1366">
        <f t="shared" si="4"/>
        <v>1</v>
      </c>
      <c r="F449" s="99">
        <v>242.94</v>
      </c>
      <c r="G449" s="1394">
        <f>VLOOKUP(B449,'Seg Diario'!$B$13:$NX$78,261,FALSE)</f>
        <v>1</v>
      </c>
      <c r="H449" s="1370">
        <f>VLOOKUP(B449,'Seg Diario'!$B$13:$NX$78,265,FALSE)</f>
        <v>1</v>
      </c>
      <c r="I449" s="1370">
        <f>VLOOKUP(B449,'Seg Diario'!$B$13:$NX$78,269,FALSE)</f>
        <v>1</v>
      </c>
      <c r="J449" s="1370">
        <f>AVERAGE(VLOOKUP(B449,'Seg Diario'!$B$13:$NX$78,273,FALSE),VLOOKUP(B449,'Seg Diario'!$B$13:$NX$78,277,FALSE),VLOOKUP(B449,'Seg Diario'!$B$13:$NX$78,281,FALSE))</f>
        <v>1</v>
      </c>
      <c r="K449" s="1441">
        <f>'Seg Diario'!KO21</f>
        <v>1</v>
      </c>
      <c r="L449" s="1444"/>
      <c r="M449" s="1366">
        <f>'Seg Diario'!KL21</f>
        <v>1</v>
      </c>
      <c r="N449" s="1366">
        <f>'Seg Diario'!KR21</f>
        <v>1</v>
      </c>
      <c r="O449" s="1370">
        <f>'En ElectromeK'!R14</f>
        <v>1</v>
      </c>
      <c r="P449" s="1370">
        <f>Pendientes!H14</f>
        <v>1</v>
      </c>
      <c r="Q449" s="1395" t="str">
        <f>'Seg Diario'!IT21</f>
        <v>TEND 1</v>
      </c>
      <c r="R449" s="1693"/>
      <c r="S449" s="1693"/>
      <c r="T449" s="1693"/>
      <c r="U449" s="1693"/>
      <c r="V449" s="1645"/>
      <c r="W449" s="1646"/>
      <c r="X449" s="1646"/>
      <c r="Y449" s="1646"/>
      <c r="Z449" s="1646"/>
      <c r="AA449" s="137"/>
      <c r="AB449" s="90"/>
      <c r="AC449" s="238" t="s">
        <v>338</v>
      </c>
      <c r="AO449" s="265"/>
      <c r="AP449" s="265"/>
      <c r="AQ449" s="265"/>
      <c r="AR449" s="265"/>
      <c r="AS449" s="265"/>
      <c r="AT449" s="254"/>
      <c r="AU449" s="2"/>
      <c r="AV449" s="2"/>
      <c r="AW449" s="266"/>
      <c r="AX449" s="266"/>
      <c r="AY449" s="266"/>
      <c r="AZ449" s="266"/>
      <c r="BA449" s="2"/>
      <c r="BB449" s="2"/>
      <c r="BC449" s="2"/>
      <c r="BD449" s="2"/>
      <c r="BE449" s="2"/>
      <c r="BF449" s="2"/>
    </row>
    <row r="450" spans="1:58" s="3" customFormat="1" ht="27.6" customHeight="1">
      <c r="A450" s="97" t="s">
        <v>87</v>
      </c>
      <c r="B450" s="19" t="s">
        <v>87</v>
      </c>
      <c r="C450" s="1412" t="str">
        <f t="shared" si="2"/>
        <v>B3</v>
      </c>
      <c r="D450" s="1366">
        <f t="shared" si="3"/>
        <v>1</v>
      </c>
      <c r="E450" s="1366">
        <f t="shared" si="4"/>
        <v>1</v>
      </c>
      <c r="F450" s="99">
        <v>264.01</v>
      </c>
      <c r="G450" s="1394">
        <f>VLOOKUP(B450,'Seg Diario'!$B$13:$NX$78,261,FALSE)</f>
        <v>1</v>
      </c>
      <c r="H450" s="1370">
        <f>VLOOKUP(B450,'Seg Diario'!$B$13:$NX$78,265,FALSE)</f>
        <v>1</v>
      </c>
      <c r="I450" s="1370">
        <f>VLOOKUP(B450,'Seg Diario'!$B$13:$NX$78,269,FALSE)</f>
        <v>1</v>
      </c>
      <c r="J450" s="1370">
        <f>AVERAGE(VLOOKUP(B450,'Seg Diario'!$B$13:$NX$78,273,FALSE),VLOOKUP(B450,'Seg Diario'!$B$13:$NX$78,277,FALSE),VLOOKUP(B450,'Seg Diario'!$B$13:$NX$78,281,FALSE))</f>
        <v>1</v>
      </c>
      <c r="K450" s="1441">
        <f>'Seg Diario'!KO22</f>
        <v>1</v>
      </c>
      <c r="L450" s="1444"/>
      <c r="M450" s="1366">
        <f>'Seg Diario'!KL22</f>
        <v>1</v>
      </c>
      <c r="N450" s="1366">
        <f>'Seg Diario'!KR22</f>
        <v>1</v>
      </c>
      <c r="O450" s="1370">
        <f>'En ElectromeK'!R15</f>
        <v>1</v>
      </c>
      <c r="P450" s="1370">
        <f>Pendientes!H15</f>
        <v>1</v>
      </c>
      <c r="Q450" s="1395" t="str">
        <f>'Seg Diario'!IT22</f>
        <v>TEND 1</v>
      </c>
      <c r="R450" s="1693"/>
      <c r="S450" s="1693"/>
      <c r="T450" s="1693"/>
      <c r="U450" s="1693"/>
      <c r="V450" s="1645"/>
      <c r="W450" s="1646"/>
      <c r="X450" s="1646"/>
      <c r="Y450" s="1646"/>
      <c r="Z450" s="1646"/>
      <c r="AA450" s="137"/>
      <c r="AB450" s="90"/>
      <c r="AC450" s="238" t="s">
        <v>338</v>
      </c>
      <c r="AO450" s="265"/>
      <c r="AP450" s="265"/>
      <c r="AQ450" s="265"/>
      <c r="AR450" s="265"/>
      <c r="AS450" s="265"/>
      <c r="AT450" s="254"/>
      <c r="AU450" s="2"/>
      <c r="AV450" s="2"/>
      <c r="AW450" s="266"/>
      <c r="AX450" s="266"/>
      <c r="AY450" s="266"/>
      <c r="AZ450" s="266"/>
      <c r="BA450" s="2"/>
      <c r="BB450" s="2"/>
      <c r="BC450" s="2"/>
      <c r="BD450" s="2"/>
      <c r="BE450" s="2"/>
      <c r="BF450" s="2"/>
    </row>
    <row r="451" spans="1:58" s="3" customFormat="1" ht="15.6" customHeight="1">
      <c r="A451" s="97" t="s">
        <v>90</v>
      </c>
      <c r="B451" s="19" t="s">
        <v>90</v>
      </c>
      <c r="C451" s="1412" t="str">
        <f t="shared" si="2"/>
        <v>C5</v>
      </c>
      <c r="D451" s="1366">
        <f t="shared" si="3"/>
        <v>1</v>
      </c>
      <c r="E451" s="1366">
        <f t="shared" si="4"/>
        <v>1</v>
      </c>
      <c r="F451" s="99">
        <v>500.55</v>
      </c>
      <c r="G451" s="1394">
        <f>VLOOKUP(B451,'Seg Diario'!$B$13:$NX$78,261,FALSE)</f>
        <v>1</v>
      </c>
      <c r="H451" s="1370">
        <f>VLOOKUP(B451,'Seg Diario'!$B$13:$NX$78,265,FALSE)</f>
        <v>1</v>
      </c>
      <c r="I451" s="1370">
        <f>VLOOKUP(B451,'Seg Diario'!$B$13:$NX$78,269,FALSE)</f>
        <v>1</v>
      </c>
      <c r="J451" s="1370">
        <f>AVERAGE(VLOOKUP(B451,'Seg Diario'!$B$13:$NX$78,273,FALSE),VLOOKUP(B451,'Seg Diario'!$B$13:$NX$78,277,FALSE),VLOOKUP(B451,'Seg Diario'!$B$13:$NX$78,281,FALSE))</f>
        <v>1</v>
      </c>
      <c r="K451" s="1441">
        <f>'Seg Diario'!KO23</f>
        <v>1</v>
      </c>
      <c r="L451" s="1444"/>
      <c r="M451" s="1366">
        <f>'Seg Diario'!KL23</f>
        <v>1</v>
      </c>
      <c r="N451" s="1366">
        <f>'Seg Diario'!KR23</f>
        <v>1</v>
      </c>
      <c r="O451" s="1370">
        <f>'En ElectromeK'!R16</f>
        <v>1</v>
      </c>
      <c r="P451" s="1370">
        <f>Pendientes!H16</f>
        <v>1</v>
      </c>
      <c r="Q451" s="1395" t="str">
        <f>'Seg Diario'!IT23</f>
        <v>TEND 1</v>
      </c>
      <c r="R451" s="1693"/>
      <c r="S451" s="1693"/>
      <c r="T451" s="1693"/>
      <c r="U451" s="1693"/>
      <c r="V451" s="1645"/>
      <c r="W451" s="1646"/>
      <c r="X451" s="1646"/>
      <c r="Y451" s="1646"/>
      <c r="Z451" s="1646"/>
      <c r="AA451" s="137"/>
      <c r="AB451" s="90"/>
      <c r="AC451" s="238" t="s">
        <v>338</v>
      </c>
      <c r="AO451" s="265"/>
      <c r="AP451" s="265"/>
      <c r="AQ451" s="265"/>
      <c r="AR451" s="265"/>
      <c r="AS451" s="265"/>
      <c r="AT451" s="254"/>
      <c r="AU451" s="2"/>
      <c r="AV451" s="2"/>
      <c r="AW451" s="266"/>
      <c r="AX451" s="266"/>
      <c r="AY451" s="266"/>
      <c r="AZ451" s="266"/>
      <c r="BA451" s="2"/>
      <c r="BB451" s="2"/>
      <c r="BC451" s="2"/>
      <c r="BD451" s="2"/>
      <c r="BE451" s="2"/>
      <c r="BF451" s="2"/>
    </row>
    <row r="452" spans="1:58" s="3" customFormat="1" ht="15.6" customHeight="1">
      <c r="A452" s="97" t="s">
        <v>93</v>
      </c>
      <c r="B452" s="19" t="s">
        <v>93</v>
      </c>
      <c r="C452" s="1412" t="str">
        <f t="shared" si="2"/>
        <v>B7</v>
      </c>
      <c r="D452" s="1366">
        <f t="shared" si="3"/>
        <v>1</v>
      </c>
      <c r="E452" s="1366">
        <f t="shared" si="4"/>
        <v>1</v>
      </c>
      <c r="F452" s="99">
        <v>278.19</v>
      </c>
      <c r="G452" s="1394">
        <f>VLOOKUP(B452,'Seg Diario'!$B$13:$NX$78,261,FALSE)</f>
        <v>1</v>
      </c>
      <c r="H452" s="1370">
        <f>VLOOKUP(B452,'Seg Diario'!$B$13:$NX$78,265,FALSE)</f>
        <v>1</v>
      </c>
      <c r="I452" s="1370">
        <f>VLOOKUP(B452,'Seg Diario'!$B$13:$NX$78,269,FALSE)</f>
        <v>1</v>
      </c>
      <c r="J452" s="1370">
        <f>AVERAGE(VLOOKUP(B452,'Seg Diario'!$B$13:$NX$78,273,FALSE),VLOOKUP(B452,'Seg Diario'!$B$13:$NX$78,277,FALSE),VLOOKUP(B452,'Seg Diario'!$B$13:$NX$78,281,FALSE))</f>
        <v>1</v>
      </c>
      <c r="K452" s="1441">
        <f>'Seg Diario'!KO24</f>
        <v>1</v>
      </c>
      <c r="L452" s="1444"/>
      <c r="M452" s="1366">
        <f>'Seg Diario'!KL24</f>
        <v>1</v>
      </c>
      <c r="N452" s="1366">
        <f>'Seg Diario'!KR24</f>
        <v>1</v>
      </c>
      <c r="O452" s="1370">
        <f>'En ElectromeK'!R17</f>
        <v>1</v>
      </c>
      <c r="P452" s="1370">
        <f>Pendientes!H17</f>
        <v>1</v>
      </c>
      <c r="Q452" s="1395" t="str">
        <f>'Seg Diario'!IT24</f>
        <v>TEND 1</v>
      </c>
      <c r="R452" s="1693"/>
      <c r="S452" s="1693"/>
      <c r="T452" s="1693"/>
      <c r="U452" s="1693"/>
      <c r="V452" s="1645"/>
      <c r="W452" s="1646"/>
      <c r="X452" s="1646"/>
      <c r="Y452" s="1646"/>
      <c r="Z452" s="1646"/>
      <c r="AA452" s="137"/>
      <c r="AB452" s="105"/>
      <c r="AC452" s="238" t="s">
        <v>338</v>
      </c>
      <c r="AO452" s="265"/>
      <c r="AP452" s="265"/>
      <c r="AQ452" s="265"/>
      <c r="AR452" s="265"/>
      <c r="AS452" s="265"/>
      <c r="AT452" s="254"/>
      <c r="AU452" s="2"/>
      <c r="AV452" s="2"/>
      <c r="AW452" s="266"/>
      <c r="AX452" s="266"/>
      <c r="AY452" s="266"/>
      <c r="AZ452" s="266"/>
      <c r="BA452" s="2"/>
      <c r="BB452" s="2"/>
      <c r="BC452" s="2"/>
      <c r="BD452" s="2"/>
      <c r="BE452" s="2"/>
      <c r="BF452" s="2"/>
    </row>
    <row r="453" spans="1:58" s="3" customFormat="1" ht="15.6" customHeight="1">
      <c r="A453" s="97" t="s">
        <v>96</v>
      </c>
      <c r="B453" s="19" t="s">
        <v>96</v>
      </c>
      <c r="C453" s="1412" t="str">
        <f t="shared" si="2"/>
        <v>C2</v>
      </c>
      <c r="D453" s="1366">
        <f t="shared" si="3"/>
        <v>1</v>
      </c>
      <c r="E453" s="1366">
        <f t="shared" si="4"/>
        <v>1</v>
      </c>
      <c r="F453" s="99">
        <v>333.13</v>
      </c>
      <c r="G453" s="1394">
        <f>VLOOKUP(B453,'Seg Diario'!$B$13:$NX$78,261,FALSE)</f>
        <v>1</v>
      </c>
      <c r="H453" s="1370">
        <f>VLOOKUP(B453,'Seg Diario'!$B$13:$NX$78,265,FALSE)</f>
        <v>1</v>
      </c>
      <c r="I453" s="1370">
        <f>VLOOKUP(B453,'Seg Diario'!$B$13:$NX$78,269,FALSE)</f>
        <v>1</v>
      </c>
      <c r="J453" s="1370">
        <f>AVERAGE(VLOOKUP(B453,'Seg Diario'!$B$13:$NX$78,273,FALSE),VLOOKUP(B453,'Seg Diario'!$B$13:$NX$78,277,FALSE),VLOOKUP(B453,'Seg Diario'!$B$13:$NX$78,281,FALSE))</f>
        <v>1</v>
      </c>
      <c r="K453" s="1441">
        <f>'Seg Diario'!KO25</f>
        <v>1</v>
      </c>
      <c r="L453" s="1444"/>
      <c r="M453" s="1366">
        <f>'Seg Diario'!KL25</f>
        <v>1</v>
      </c>
      <c r="N453" s="1366">
        <f>'Seg Diario'!KR25</f>
        <v>1</v>
      </c>
      <c r="O453" s="1370">
        <f>'En ElectromeK'!R18</f>
        <v>1</v>
      </c>
      <c r="P453" s="1370">
        <f>Pendientes!H18</f>
        <v>1</v>
      </c>
      <c r="Q453" s="1395" t="str">
        <f>'Seg Diario'!IT25</f>
        <v>TEND 1</v>
      </c>
      <c r="R453" s="1693"/>
      <c r="S453" s="1693"/>
      <c r="T453" s="1693"/>
      <c r="U453" s="1693"/>
      <c r="V453" s="1645"/>
      <c r="W453" s="1646"/>
      <c r="X453" s="1646"/>
      <c r="Y453" s="1646"/>
      <c r="Z453" s="1646"/>
      <c r="AA453" s="137"/>
      <c r="AB453" s="90"/>
      <c r="AC453" s="238" t="s">
        <v>338</v>
      </c>
      <c r="AO453" s="265"/>
      <c r="AP453" s="265"/>
      <c r="AQ453" s="265"/>
      <c r="AR453" s="265"/>
      <c r="AS453" s="265"/>
      <c r="AT453" s="254"/>
      <c r="AU453" s="2"/>
      <c r="AV453" s="2"/>
      <c r="AW453" s="266"/>
      <c r="AX453" s="266"/>
      <c r="AY453" s="266"/>
      <c r="AZ453" s="266"/>
      <c r="BA453" s="2"/>
      <c r="BB453" s="2"/>
      <c r="BC453" s="2"/>
      <c r="BD453" s="2"/>
      <c r="BE453" s="2"/>
      <c r="BF453" s="2"/>
    </row>
    <row r="454" spans="1:58" s="3" customFormat="1" ht="15.6" customHeight="1">
      <c r="A454" s="97" t="s">
        <v>99</v>
      </c>
      <c r="B454" s="19" t="s">
        <v>99</v>
      </c>
      <c r="C454" s="1412" t="str">
        <f t="shared" si="2"/>
        <v>B4</v>
      </c>
      <c r="D454" s="1366">
        <f t="shared" si="3"/>
        <v>1</v>
      </c>
      <c r="E454" s="1366">
        <f t="shared" si="4"/>
        <v>1</v>
      </c>
      <c r="F454" s="99">
        <v>331.99</v>
      </c>
      <c r="G454" s="1394">
        <f>VLOOKUP(B454,'Seg Diario'!$B$13:$NX$78,261,FALSE)</f>
        <v>1</v>
      </c>
      <c r="H454" s="1370">
        <f>VLOOKUP(B454,'Seg Diario'!$B$13:$NX$78,265,FALSE)</f>
        <v>1</v>
      </c>
      <c r="I454" s="1370">
        <f>VLOOKUP(B454,'Seg Diario'!$B$13:$NX$78,269,FALSE)</f>
        <v>1</v>
      </c>
      <c r="J454" s="1370">
        <f>AVERAGE(VLOOKUP(B454,'Seg Diario'!$B$13:$NX$78,273,FALSE),VLOOKUP(B454,'Seg Diario'!$B$13:$NX$78,277,FALSE),VLOOKUP(B454,'Seg Diario'!$B$13:$NX$78,281,FALSE))</f>
        <v>1</v>
      </c>
      <c r="K454" s="1441">
        <f>'Seg Diario'!KO26</f>
        <v>1</v>
      </c>
      <c r="L454" s="1444"/>
      <c r="M454" s="1366">
        <f>'Seg Diario'!KL26</f>
        <v>1</v>
      </c>
      <c r="N454" s="1366">
        <f>'Seg Diario'!KR26</f>
        <v>1</v>
      </c>
      <c r="O454" s="1370">
        <f>'En ElectromeK'!R19</f>
        <v>1</v>
      </c>
      <c r="P454" s="1370">
        <f>Pendientes!H19</f>
        <v>1</v>
      </c>
      <c r="Q454" s="1395" t="str">
        <f>'Seg Diario'!IT26</f>
        <v>TEND 1</v>
      </c>
      <c r="R454" s="1693"/>
      <c r="S454" s="1693"/>
      <c r="T454" s="1693"/>
      <c r="U454" s="1693"/>
      <c r="V454" s="1645"/>
      <c r="W454" s="1646"/>
      <c r="X454" s="1646"/>
      <c r="Y454" s="1646"/>
      <c r="Z454" s="1646"/>
      <c r="AA454" s="137"/>
      <c r="AB454" s="90"/>
      <c r="AC454" s="238" t="s">
        <v>338</v>
      </c>
      <c r="AO454" s="265"/>
      <c r="AP454" s="265"/>
      <c r="AQ454" s="265"/>
      <c r="AR454" s="265"/>
      <c r="AS454" s="265"/>
      <c r="AT454" s="254"/>
      <c r="AU454" s="2"/>
      <c r="AV454" s="2"/>
      <c r="AW454" s="266"/>
      <c r="AX454" s="266"/>
      <c r="AY454" s="266"/>
      <c r="AZ454" s="266"/>
      <c r="BA454" s="2"/>
      <c r="BB454" s="2"/>
      <c r="BC454" s="2"/>
      <c r="BD454" s="2"/>
      <c r="BE454" s="2"/>
      <c r="BF454" s="2"/>
    </row>
    <row r="455" spans="1:58" s="3" customFormat="1" ht="15.6" customHeight="1">
      <c r="A455" s="97" t="s">
        <v>101</v>
      </c>
      <c r="B455" s="19" t="s">
        <v>101</v>
      </c>
      <c r="C455" s="1412" t="str">
        <f t="shared" si="2"/>
        <v>A7</v>
      </c>
      <c r="D455" s="1366">
        <f t="shared" si="3"/>
        <v>1</v>
      </c>
      <c r="E455" s="1366">
        <f t="shared" si="4"/>
        <v>1</v>
      </c>
      <c r="F455" s="99">
        <v>380.03</v>
      </c>
      <c r="G455" s="1394">
        <f>VLOOKUP(B455,'Seg Diario'!$B$13:$NX$78,261,FALSE)</f>
        <v>1</v>
      </c>
      <c r="H455" s="1370">
        <f>VLOOKUP(B455,'Seg Diario'!$B$13:$NX$78,265,FALSE)</f>
        <v>1</v>
      </c>
      <c r="I455" s="1370">
        <f>VLOOKUP(B455,'Seg Diario'!$B$13:$NX$78,269,FALSE)</f>
        <v>1</v>
      </c>
      <c r="J455" s="1370">
        <f>AVERAGE(VLOOKUP(B455,'Seg Diario'!$B$13:$NX$78,273,FALSE),VLOOKUP(B455,'Seg Diario'!$B$13:$NX$78,277,FALSE),VLOOKUP(B455,'Seg Diario'!$B$13:$NX$78,281,FALSE))</f>
        <v>1</v>
      </c>
      <c r="K455" s="1441">
        <f>'Seg Diario'!KO27</f>
        <v>1</v>
      </c>
      <c r="L455" s="1444"/>
      <c r="M455" s="1562"/>
      <c r="N455" s="1366">
        <f>'Seg Diario'!KR27</f>
        <v>1</v>
      </c>
      <c r="O455" s="1370">
        <f>'En ElectromeK'!R20</f>
        <v>1</v>
      </c>
      <c r="P455" s="1370">
        <f>Pendientes!H20</f>
        <v>1</v>
      </c>
      <c r="Q455" s="1395" t="str">
        <f>'Seg Diario'!IT27</f>
        <v>TEND 1</v>
      </c>
      <c r="R455" s="1693"/>
      <c r="S455" s="1693"/>
      <c r="T455" s="1693"/>
      <c r="U455" s="1693"/>
      <c r="V455" s="1645"/>
      <c r="W455" s="1646"/>
      <c r="X455" s="1646"/>
      <c r="Y455" s="1646"/>
      <c r="Z455" s="1646"/>
      <c r="AA455" s="137"/>
      <c r="AB455" s="90"/>
      <c r="AC455" s="238" t="s">
        <v>338</v>
      </c>
      <c r="AO455" s="265"/>
      <c r="AP455" s="265"/>
      <c r="AQ455" s="265"/>
      <c r="AR455" s="265"/>
      <c r="AS455" s="265"/>
      <c r="AT455" s="254"/>
      <c r="AU455" s="2"/>
      <c r="AV455" s="2"/>
      <c r="AW455" s="266"/>
      <c r="AX455" s="266"/>
      <c r="AY455" s="266"/>
      <c r="AZ455" s="266"/>
      <c r="BA455" s="2"/>
      <c r="BB455" s="2"/>
      <c r="BC455" s="2"/>
      <c r="BD455" s="2"/>
      <c r="BE455" s="2"/>
      <c r="BF455" s="2"/>
    </row>
    <row r="456" spans="1:58" s="3" customFormat="1" ht="15.6" customHeight="1">
      <c r="A456" s="97" t="s">
        <v>103</v>
      </c>
      <c r="B456" s="19" t="s">
        <v>103</v>
      </c>
      <c r="C456" s="1412" t="str">
        <f t="shared" si="2"/>
        <v>A5</v>
      </c>
      <c r="D456" s="1366">
        <f t="shared" si="3"/>
        <v>1</v>
      </c>
      <c r="E456" s="1366">
        <f t="shared" si="4"/>
        <v>1</v>
      </c>
      <c r="F456" s="99">
        <v>207.47</v>
      </c>
      <c r="G456" s="1394">
        <f>VLOOKUP(B456,'Seg Diario'!$B$13:$NX$78,261,FALSE)</f>
        <v>1</v>
      </c>
      <c r="H456" s="1370">
        <f>VLOOKUP(B456,'Seg Diario'!$B$13:$NX$78,265,FALSE)</f>
        <v>1</v>
      </c>
      <c r="I456" s="1370">
        <f>VLOOKUP(B456,'Seg Diario'!$B$13:$NX$78,269,FALSE)</f>
        <v>1</v>
      </c>
      <c r="J456" s="1370">
        <f>AVERAGE(VLOOKUP(B456,'Seg Diario'!$B$13:$NX$78,273,FALSE),VLOOKUP(B456,'Seg Diario'!$B$13:$NX$78,277,FALSE),VLOOKUP(B456,'Seg Diario'!$B$13:$NX$78,281,FALSE))</f>
        <v>1</v>
      </c>
      <c r="K456" s="1441">
        <f>'Seg Diario'!KO28</f>
        <v>1</v>
      </c>
      <c r="L456" s="1444"/>
      <c r="M456" s="1562"/>
      <c r="N456" s="1366">
        <f>'Seg Diario'!KR28</f>
        <v>1</v>
      </c>
      <c r="O456" s="1370">
        <f>'En ElectromeK'!R21</f>
        <v>1</v>
      </c>
      <c r="P456" s="1370">
        <f>Pendientes!H21</f>
        <v>1</v>
      </c>
      <c r="Q456" s="1395" t="str">
        <f>'Seg Diario'!IT28</f>
        <v>TEND 1</v>
      </c>
      <c r="R456" s="1693"/>
      <c r="S456" s="1693"/>
      <c r="T456" s="1693"/>
      <c r="U456" s="1693"/>
      <c r="V456" s="1645"/>
      <c r="W456" s="1646"/>
      <c r="X456" s="1646"/>
      <c r="Y456" s="1646"/>
      <c r="Z456" s="1646"/>
      <c r="AA456" s="137"/>
      <c r="AB456" s="90"/>
      <c r="AC456" s="238" t="s">
        <v>338</v>
      </c>
      <c r="AO456" s="265"/>
      <c r="AP456" s="265"/>
      <c r="AQ456" s="265"/>
      <c r="AR456" s="265"/>
      <c r="AS456" s="265"/>
      <c r="AT456" s="254"/>
      <c r="AU456" s="2"/>
      <c r="AV456" s="2"/>
      <c r="AW456" s="266"/>
      <c r="AX456" s="266"/>
      <c r="AY456" s="266"/>
      <c r="AZ456" s="266"/>
      <c r="BA456" s="2"/>
      <c r="BB456" s="2"/>
      <c r="BC456" s="2"/>
      <c r="BD456" s="2"/>
      <c r="BE456" s="2"/>
      <c r="BF456" s="2"/>
    </row>
    <row r="457" spans="1:58" s="3" customFormat="1" ht="15.6" customHeight="1">
      <c r="A457" s="97" t="s">
        <v>106</v>
      </c>
      <c r="B457" s="19" t="s">
        <v>106</v>
      </c>
      <c r="C457" s="1412" t="str">
        <f t="shared" si="2"/>
        <v>A3</v>
      </c>
      <c r="D457" s="1366">
        <f t="shared" si="3"/>
        <v>1</v>
      </c>
      <c r="E457" s="1366">
        <f t="shared" si="4"/>
        <v>1</v>
      </c>
      <c r="F457" s="99">
        <v>211.16</v>
      </c>
      <c r="G457" s="1394">
        <f>VLOOKUP(B457,'Seg Diario'!$B$13:$NX$78,261,FALSE)</f>
        <v>1</v>
      </c>
      <c r="H457" s="1370">
        <f>VLOOKUP(B457,'Seg Diario'!$B$13:$NX$78,265,FALSE)</f>
        <v>1</v>
      </c>
      <c r="I457" s="1370">
        <f>VLOOKUP(B457,'Seg Diario'!$B$13:$NX$78,269,FALSE)</f>
        <v>1</v>
      </c>
      <c r="J457" s="1370">
        <f>AVERAGE(VLOOKUP(B457,'Seg Diario'!$B$13:$NX$78,273,FALSE),VLOOKUP(B457,'Seg Diario'!$B$13:$NX$78,277,FALSE),VLOOKUP(B457,'Seg Diario'!$B$13:$NX$78,281,FALSE))</f>
        <v>1</v>
      </c>
      <c r="K457" s="1441">
        <f>'Seg Diario'!KO29</f>
        <v>1</v>
      </c>
      <c r="L457" s="1444"/>
      <c r="M457" s="1562"/>
      <c r="N457" s="1366">
        <f>'Seg Diario'!KR29</f>
        <v>1</v>
      </c>
      <c r="O457" s="1370">
        <f>'En ElectromeK'!R22</f>
        <v>1</v>
      </c>
      <c r="P457" s="1370">
        <f>Pendientes!H22</f>
        <v>1</v>
      </c>
      <c r="Q457" s="1395" t="str">
        <f>'Seg Diario'!IT29</f>
        <v>TEND 1</v>
      </c>
      <c r="R457" s="1693"/>
      <c r="S457" s="1693"/>
      <c r="T457" s="1693"/>
      <c r="U457" s="1693"/>
      <c r="V457" s="1645"/>
      <c r="W457" s="1646"/>
      <c r="X457" s="1646"/>
      <c r="Y457" s="1646"/>
      <c r="Z457" s="1646"/>
      <c r="AA457" s="137"/>
      <c r="AB457" s="90"/>
      <c r="AC457" s="238" t="s">
        <v>338</v>
      </c>
      <c r="AO457" s="265"/>
      <c r="AP457" s="265"/>
      <c r="AQ457" s="265"/>
      <c r="AR457" s="265"/>
      <c r="AS457" s="265"/>
      <c r="AT457" s="254"/>
      <c r="AU457" s="2"/>
      <c r="AV457" s="2"/>
      <c r="AW457" s="266"/>
      <c r="AX457" s="266"/>
      <c r="AY457" s="266"/>
      <c r="AZ457" s="266"/>
      <c r="BA457" s="2"/>
      <c r="BB457" s="2"/>
      <c r="BC457" s="2"/>
      <c r="BD457" s="2"/>
      <c r="BE457" s="2"/>
      <c r="BF457" s="2"/>
    </row>
    <row r="458" spans="1:58" s="3" customFormat="1" ht="15.6" customHeight="1">
      <c r="A458" s="97" t="s">
        <v>109</v>
      </c>
      <c r="B458" s="19" t="s">
        <v>109</v>
      </c>
      <c r="C458" s="1412" t="str">
        <f t="shared" si="2"/>
        <v>B2</v>
      </c>
      <c r="D458" s="1366">
        <f t="shared" si="3"/>
        <v>1</v>
      </c>
      <c r="E458" s="1366">
        <f t="shared" si="4"/>
        <v>1</v>
      </c>
      <c r="F458" s="99">
        <v>259.77999999999997</v>
      </c>
      <c r="G458" s="1394">
        <f>VLOOKUP(B458,'Seg Diario'!$B$13:$NX$78,261,FALSE)</f>
        <v>1</v>
      </c>
      <c r="H458" s="1370">
        <f>VLOOKUP(B458,'Seg Diario'!$B$13:$NX$78,265,FALSE)</f>
        <v>1</v>
      </c>
      <c r="I458" s="1370">
        <f>VLOOKUP(B458,'Seg Diario'!$B$13:$NX$78,269,FALSE)</f>
        <v>1</v>
      </c>
      <c r="J458" s="1370">
        <f>AVERAGE(VLOOKUP(B458,'Seg Diario'!$B$13:$NX$78,273,FALSE),VLOOKUP(B458,'Seg Diario'!$B$13:$NX$78,277,FALSE),VLOOKUP(B458,'Seg Diario'!$B$13:$NX$78,281,FALSE))</f>
        <v>1</v>
      </c>
      <c r="K458" s="1441">
        <f>'Seg Diario'!KO30</f>
        <v>1</v>
      </c>
      <c r="L458" s="1444"/>
      <c r="M458" s="1366">
        <f>'Seg Diario'!KL30</f>
        <v>1</v>
      </c>
      <c r="N458" s="1366">
        <f>'Seg Diario'!KR30</f>
        <v>1</v>
      </c>
      <c r="O458" s="1370">
        <f>'En ElectromeK'!R23</f>
        <v>1</v>
      </c>
      <c r="P458" s="1370">
        <f>Pendientes!H23</f>
        <v>1</v>
      </c>
      <c r="Q458" s="1395" t="str">
        <f>'Seg Diario'!IT30</f>
        <v>TEND 1</v>
      </c>
      <c r="R458" s="1693"/>
      <c r="S458" s="1693"/>
      <c r="T458" s="1693"/>
      <c r="U458" s="1693"/>
      <c r="V458" s="1645"/>
      <c r="W458" s="1646"/>
      <c r="X458" s="1646"/>
      <c r="Y458" s="1646"/>
      <c r="Z458" s="1646"/>
      <c r="AA458" s="137"/>
      <c r="AB458" s="90"/>
      <c r="AC458" s="238" t="s">
        <v>338</v>
      </c>
      <c r="AO458" s="265"/>
      <c r="AP458" s="265"/>
      <c r="AQ458" s="265"/>
      <c r="AR458" s="265"/>
      <c r="AS458" s="265"/>
      <c r="AT458" s="254"/>
      <c r="AU458" s="2"/>
      <c r="AV458" s="2"/>
      <c r="AW458" s="266"/>
      <c r="AX458" s="266"/>
      <c r="AY458" s="266"/>
      <c r="AZ458" s="266"/>
      <c r="BA458" s="2"/>
      <c r="BB458" s="2"/>
      <c r="BC458" s="2"/>
      <c r="BD458" s="2"/>
      <c r="BE458" s="2"/>
      <c r="BF458" s="2"/>
    </row>
    <row r="459" spans="1:58" s="3" customFormat="1" ht="15.6" customHeight="1">
      <c r="A459" s="97" t="s">
        <v>113</v>
      </c>
      <c r="B459" s="19" t="s">
        <v>113</v>
      </c>
      <c r="C459" s="1412" t="str">
        <f t="shared" si="2"/>
        <v>A5</v>
      </c>
      <c r="D459" s="1366">
        <f t="shared" si="3"/>
        <v>1</v>
      </c>
      <c r="E459" s="1366">
        <f t="shared" si="4"/>
        <v>1</v>
      </c>
      <c r="F459" s="99">
        <v>309.86</v>
      </c>
      <c r="G459" s="1366">
        <f>VLOOKUP(B459,'Seg Diario'!$B$13:$NX$78,261,FALSE)</f>
        <v>1</v>
      </c>
      <c r="H459" s="1370">
        <f>VLOOKUP(B459,'Seg Diario'!$B$13:$NX$78,265,FALSE)</f>
        <v>1</v>
      </c>
      <c r="I459" s="1370">
        <f>VLOOKUP(B459,'Seg Diario'!$B$13:$NX$78,269,FALSE)</f>
        <v>1</v>
      </c>
      <c r="J459" s="1370">
        <f>AVERAGE(VLOOKUP(B459,'Seg Diario'!$B$13:$NX$78,273,FALSE),VLOOKUP(B459,'Seg Diario'!$B$13:$NX$78,277,FALSE),VLOOKUP(B459,'Seg Diario'!$B$13:$NX$78,281,FALSE))</f>
        <v>1</v>
      </c>
      <c r="K459" s="1441">
        <f>'Seg Diario'!KO31</f>
        <v>1</v>
      </c>
      <c r="L459" s="1444"/>
      <c r="M459" s="1562"/>
      <c r="N459" s="1366">
        <f>'Seg Diario'!KR31</f>
        <v>1</v>
      </c>
      <c r="O459" s="1370">
        <f>'En ElectromeK'!R24</f>
        <v>1</v>
      </c>
      <c r="P459" s="1370">
        <f>Pendientes!H24</f>
        <v>1</v>
      </c>
      <c r="Q459" s="1395" t="str">
        <f>'Seg Diario'!IT31</f>
        <v>TEND 1</v>
      </c>
      <c r="R459" s="1693"/>
      <c r="S459" s="1693"/>
      <c r="T459" s="1693"/>
      <c r="U459" s="1693"/>
      <c r="V459" s="1645"/>
      <c r="W459" s="1646"/>
      <c r="X459" s="1646"/>
      <c r="Y459" s="1646"/>
      <c r="Z459" s="1635"/>
      <c r="AA459" s="137"/>
      <c r="AB459" s="90"/>
      <c r="AC459" s="238" t="s">
        <v>338</v>
      </c>
      <c r="AO459" s="265"/>
      <c r="AP459" s="265"/>
      <c r="AQ459" s="265"/>
      <c r="AR459" s="265"/>
      <c r="AS459" s="265"/>
      <c r="AT459" s="254"/>
      <c r="AU459" s="2"/>
      <c r="AV459" s="2"/>
      <c r="AW459" s="266"/>
      <c r="AX459" s="266"/>
      <c r="AY459" s="266"/>
      <c r="AZ459" s="266"/>
      <c r="BA459" s="2"/>
      <c r="BB459" s="2"/>
      <c r="BC459" s="2"/>
      <c r="BD459" s="2"/>
      <c r="BE459" s="2"/>
      <c r="BF459" s="2"/>
    </row>
    <row r="460" spans="1:58" s="3" customFormat="1" ht="15.6" customHeight="1">
      <c r="A460" s="97" t="s">
        <v>115</v>
      </c>
      <c r="B460" s="19" t="s">
        <v>115</v>
      </c>
      <c r="C460" s="1412" t="str">
        <f t="shared" si="2"/>
        <v>A6</v>
      </c>
      <c r="D460" s="1366">
        <f t="shared" si="3"/>
        <v>1</v>
      </c>
      <c r="E460" s="1366">
        <f t="shared" si="4"/>
        <v>1</v>
      </c>
      <c r="F460" s="99">
        <v>340.38</v>
      </c>
      <c r="G460" s="1366">
        <f>VLOOKUP(B460,'Seg Diario'!$B$13:$NX$78,261,FALSE)</f>
        <v>1</v>
      </c>
      <c r="H460" s="1370">
        <f>VLOOKUP(B460,'Seg Diario'!$B$13:$NX$78,265,FALSE)</f>
        <v>1</v>
      </c>
      <c r="I460" s="1370">
        <f>VLOOKUP(B460,'Seg Diario'!$B$13:$NX$78,269,FALSE)</f>
        <v>1</v>
      </c>
      <c r="J460" s="1370">
        <f>AVERAGE(VLOOKUP(B460,'Seg Diario'!$B$13:$NX$78,273,FALSE),VLOOKUP(B460,'Seg Diario'!$B$13:$NX$78,277,FALSE),VLOOKUP(B460,'Seg Diario'!$B$13:$NX$78,281,FALSE))</f>
        <v>1</v>
      </c>
      <c r="K460" s="1441">
        <f>'Seg Diario'!KO32</f>
        <v>1</v>
      </c>
      <c r="L460" s="1444"/>
      <c r="M460" s="1562"/>
      <c r="N460" s="1366">
        <f>'Seg Diario'!KR32</f>
        <v>1</v>
      </c>
      <c r="O460" s="1370">
        <f>'En ElectromeK'!R25</f>
        <v>1</v>
      </c>
      <c r="P460" s="1370">
        <f>Pendientes!H25</f>
        <v>1</v>
      </c>
      <c r="Q460" s="1395" t="str">
        <f>'Seg Diario'!IT32</f>
        <v>TEND 1</v>
      </c>
      <c r="R460" s="1693"/>
      <c r="S460" s="1693"/>
      <c r="T460" s="1693"/>
      <c r="U460" s="1693"/>
      <c r="V460" s="1645"/>
      <c r="W460" s="1646"/>
      <c r="X460" s="1646"/>
      <c r="Y460" s="1646"/>
      <c r="Z460" s="1635"/>
      <c r="AA460" s="137"/>
      <c r="AB460" s="90"/>
      <c r="AC460" s="238" t="s">
        <v>338</v>
      </c>
      <c r="AO460" s="265"/>
      <c r="AP460" s="265"/>
      <c r="AQ460" s="265"/>
      <c r="AR460" s="265"/>
      <c r="AS460" s="265"/>
      <c r="AT460" s="254"/>
      <c r="AU460" s="2"/>
      <c r="AV460" s="2"/>
      <c r="AW460" s="266"/>
      <c r="AX460" s="266"/>
      <c r="AY460" s="266"/>
      <c r="AZ460" s="266"/>
      <c r="BA460" s="2"/>
      <c r="BB460" s="2"/>
      <c r="BC460" s="2"/>
      <c r="BD460" s="2"/>
      <c r="BE460" s="2"/>
      <c r="BF460" s="2"/>
    </row>
    <row r="461" spans="1:58" s="3" customFormat="1" ht="15.6" customHeight="1">
      <c r="A461" s="97" t="s">
        <v>119</v>
      </c>
      <c r="B461" s="19" t="s">
        <v>119</v>
      </c>
      <c r="C461" s="1412" t="str">
        <f t="shared" ref="C461:C480" si="5">C320</f>
        <v>B1</v>
      </c>
      <c r="D461" s="1366">
        <f t="shared" si="3"/>
        <v>1</v>
      </c>
      <c r="E461" s="1366">
        <f t="shared" si="4"/>
        <v>1</v>
      </c>
      <c r="F461" s="99">
        <v>312.19</v>
      </c>
      <c r="G461" s="1366">
        <f>VLOOKUP(B461,'Seg Diario'!$B$13:$NX$78,261,FALSE)</f>
        <v>1</v>
      </c>
      <c r="H461" s="1370">
        <f>VLOOKUP(B461,'Seg Diario'!$B$13:$NX$78,265,FALSE)</f>
        <v>1</v>
      </c>
      <c r="I461" s="1370">
        <f>VLOOKUP(B461,'Seg Diario'!$B$13:$NX$78,269,FALSE)</f>
        <v>1</v>
      </c>
      <c r="J461" s="1370">
        <f>AVERAGE(VLOOKUP(B461,'Seg Diario'!$B$13:$NX$78,273,FALSE),VLOOKUP(B461,'Seg Diario'!$B$13:$NX$78,277,FALSE),VLOOKUP(B461,'Seg Diario'!$B$13:$NX$78,281,FALSE))</f>
        <v>1</v>
      </c>
      <c r="K461" s="1441">
        <f>'Seg Diario'!KO33</f>
        <v>1</v>
      </c>
      <c r="L461" s="1444"/>
      <c r="M461" s="1366">
        <f>'Seg Diario'!KL33</f>
        <v>1</v>
      </c>
      <c r="N461" s="1366">
        <f>'Seg Diario'!KR33</f>
        <v>1</v>
      </c>
      <c r="O461" s="1370">
        <f>'En ElectromeK'!R26</f>
        <v>1</v>
      </c>
      <c r="P461" s="1370">
        <f>Pendientes!H26</f>
        <v>1</v>
      </c>
      <c r="Q461" s="1395" t="str">
        <f>'Seg Diario'!IT33</f>
        <v>TEND 1</v>
      </c>
      <c r="R461" s="1693"/>
      <c r="S461" s="1693"/>
      <c r="T461" s="1693"/>
      <c r="U461" s="1693"/>
      <c r="V461" s="1645"/>
      <c r="W461" s="1646"/>
      <c r="X461" s="1646"/>
      <c r="Y461" s="1646"/>
      <c r="Z461" s="1635"/>
      <c r="AA461" s="137"/>
      <c r="AB461" s="90"/>
      <c r="AC461" s="238" t="s">
        <v>338</v>
      </c>
      <c r="AO461" s="265"/>
      <c r="AP461" s="265"/>
      <c r="AQ461" s="265"/>
      <c r="AR461" s="265"/>
      <c r="AS461" s="265"/>
      <c r="AT461" s="254"/>
      <c r="AU461" s="2"/>
      <c r="AV461" s="2"/>
      <c r="AW461" s="266"/>
      <c r="AX461" s="266"/>
      <c r="AY461" s="266"/>
      <c r="AZ461" s="266"/>
      <c r="BA461" s="2"/>
      <c r="BB461" s="2"/>
      <c r="BC461" s="2"/>
      <c r="BD461" s="2"/>
      <c r="BE461" s="2"/>
      <c r="BF461" s="2"/>
    </row>
    <row r="462" spans="1:58" s="3" customFormat="1" ht="15.6" customHeight="1">
      <c r="A462" s="97" t="s">
        <v>123</v>
      </c>
      <c r="B462" s="19" t="s">
        <v>123</v>
      </c>
      <c r="C462" s="1412" t="str">
        <f t="shared" si="5"/>
        <v>B6</v>
      </c>
      <c r="D462" s="1366">
        <f t="shared" si="3"/>
        <v>1</v>
      </c>
      <c r="E462" s="1366">
        <f t="shared" si="4"/>
        <v>1</v>
      </c>
      <c r="F462" s="99">
        <v>330.49</v>
      </c>
      <c r="G462" s="1366">
        <f>VLOOKUP(B462,'Seg Diario'!$B$13:$NX$78,261,FALSE)</f>
        <v>1</v>
      </c>
      <c r="H462" s="1370">
        <f>VLOOKUP(B462,'Seg Diario'!$B$13:$NX$78,265,FALSE)</f>
        <v>1</v>
      </c>
      <c r="I462" s="1370">
        <f>VLOOKUP(B462,'Seg Diario'!$B$13:$NX$78,269,FALSE)</f>
        <v>1</v>
      </c>
      <c r="J462" s="1370">
        <f>AVERAGE(VLOOKUP(B462,'Seg Diario'!$B$13:$NX$78,273,FALSE),VLOOKUP(B462,'Seg Diario'!$B$13:$NX$78,277,FALSE),VLOOKUP(B462,'Seg Diario'!$B$13:$NX$78,281,FALSE))</f>
        <v>1</v>
      </c>
      <c r="K462" s="1441">
        <f>'Seg Diario'!KO34</f>
        <v>1</v>
      </c>
      <c r="L462" s="1444"/>
      <c r="M462" s="1366">
        <f>'Seg Diario'!KL34</f>
        <v>1</v>
      </c>
      <c r="N462" s="1366">
        <f>'Seg Diario'!KR34</f>
        <v>1</v>
      </c>
      <c r="O462" s="1370">
        <f>'En ElectromeK'!R27</f>
        <v>1</v>
      </c>
      <c r="P462" s="1370">
        <f>Pendientes!H27</f>
        <v>1</v>
      </c>
      <c r="Q462" s="1395" t="str">
        <f>'Seg Diario'!IT34</f>
        <v>TEND 1</v>
      </c>
      <c r="R462" s="1693"/>
      <c r="S462" s="1693"/>
      <c r="T462" s="1693"/>
      <c r="U462" s="1693"/>
      <c r="V462" s="1645"/>
      <c r="W462" s="1646"/>
      <c r="X462" s="1646"/>
      <c r="Y462" s="1646"/>
      <c r="Z462" s="1635"/>
      <c r="AA462" s="137"/>
      <c r="AB462" s="90"/>
      <c r="AC462" s="238" t="s">
        <v>338</v>
      </c>
      <c r="AO462" s="265"/>
      <c r="AP462" s="265"/>
      <c r="AQ462" s="265"/>
      <c r="AR462" s="265"/>
      <c r="AS462" s="265"/>
      <c r="AT462" s="254"/>
      <c r="AU462" s="2"/>
      <c r="AV462" s="2"/>
      <c r="AW462" s="266"/>
      <c r="AX462" s="266"/>
      <c r="AY462" s="266"/>
      <c r="AZ462" s="266"/>
      <c r="BA462" s="2"/>
      <c r="BB462" s="2"/>
      <c r="BC462" s="2"/>
      <c r="BD462" s="2"/>
      <c r="BE462" s="2"/>
      <c r="BF462" s="2"/>
    </row>
    <row r="463" spans="1:58" s="3" customFormat="1" ht="15.6" customHeight="1">
      <c r="A463" s="97" t="s">
        <v>127</v>
      </c>
      <c r="B463" s="19" t="s">
        <v>127</v>
      </c>
      <c r="C463" s="1412" t="str">
        <f t="shared" si="5"/>
        <v>B6</v>
      </c>
      <c r="D463" s="1366">
        <f t="shared" si="3"/>
        <v>1</v>
      </c>
      <c r="E463" s="1366">
        <f t="shared" si="4"/>
        <v>1</v>
      </c>
      <c r="F463" s="99">
        <v>428.52</v>
      </c>
      <c r="G463" s="1366">
        <f>VLOOKUP(B463,'Seg Diario'!$B$13:$NX$78,261,FALSE)</f>
        <v>1</v>
      </c>
      <c r="H463" s="1370">
        <f>VLOOKUP(B463,'Seg Diario'!$B$13:$NX$78,265,FALSE)</f>
        <v>1</v>
      </c>
      <c r="I463" s="1370">
        <f>VLOOKUP(B463,'Seg Diario'!$B$13:$NX$78,269,FALSE)</f>
        <v>1</v>
      </c>
      <c r="J463" s="1370">
        <f>AVERAGE(VLOOKUP(B463,'Seg Diario'!$B$13:$NX$78,273,FALSE),VLOOKUP(B463,'Seg Diario'!$B$13:$NX$78,277,FALSE),VLOOKUP(B463,'Seg Diario'!$B$13:$NX$78,281,FALSE))</f>
        <v>1</v>
      </c>
      <c r="K463" s="1441">
        <f>'Seg Diario'!KO35</f>
        <v>1</v>
      </c>
      <c r="L463" s="1444"/>
      <c r="M463" s="1366">
        <f>'Seg Diario'!KL35</f>
        <v>1</v>
      </c>
      <c r="N463" s="1366">
        <f>'Seg Diario'!KR35</f>
        <v>1</v>
      </c>
      <c r="O463" s="1370">
        <f>'En ElectromeK'!R28</f>
        <v>1</v>
      </c>
      <c r="P463" s="1370">
        <f>Pendientes!H28</f>
        <v>1</v>
      </c>
      <c r="Q463" s="1395" t="str">
        <f>'Seg Diario'!IT35</f>
        <v>TEND 1</v>
      </c>
      <c r="R463" s="1693"/>
      <c r="S463" s="1693"/>
      <c r="T463" s="1693"/>
      <c r="U463" s="1693"/>
      <c r="V463" s="1645"/>
      <c r="W463" s="1646"/>
      <c r="X463" s="1646"/>
      <c r="Y463" s="1646"/>
      <c r="Z463" s="1635"/>
      <c r="AA463" s="137"/>
      <c r="AB463" s="90"/>
      <c r="AC463" s="238" t="s">
        <v>338</v>
      </c>
      <c r="AO463" s="265"/>
      <c r="AP463" s="265"/>
      <c r="AQ463" s="265"/>
      <c r="AR463" s="265"/>
      <c r="AS463" s="265"/>
      <c r="AT463" s="254"/>
      <c r="AU463" s="2"/>
      <c r="AV463" s="2"/>
      <c r="AW463" s="266"/>
      <c r="AX463" s="266"/>
      <c r="AY463" s="266"/>
      <c r="AZ463" s="266"/>
      <c r="BA463" s="2"/>
      <c r="BB463" s="2"/>
      <c r="BC463" s="2"/>
      <c r="BD463" s="2"/>
      <c r="BE463" s="2"/>
      <c r="BF463" s="2"/>
    </row>
    <row r="464" spans="1:58" s="3" customFormat="1" ht="15.6" customHeight="1">
      <c r="A464" s="97" t="s">
        <v>129</v>
      </c>
      <c r="B464" s="19" t="s">
        <v>129</v>
      </c>
      <c r="C464" s="1412" t="str">
        <f t="shared" si="5"/>
        <v>B7</v>
      </c>
      <c r="D464" s="1366">
        <f t="shared" si="3"/>
        <v>1</v>
      </c>
      <c r="E464" s="1366">
        <f t="shared" si="4"/>
        <v>1</v>
      </c>
      <c r="F464" s="99">
        <v>473.87</v>
      </c>
      <c r="G464" s="1366">
        <f>VLOOKUP(B464,'Seg Diario'!$B$13:$NX$78,261,FALSE)</f>
        <v>1</v>
      </c>
      <c r="H464" s="1370">
        <f>VLOOKUP(B464,'Seg Diario'!$B$13:$NX$78,265,FALSE)</f>
        <v>1</v>
      </c>
      <c r="I464" s="1370">
        <f>VLOOKUP(B464,'Seg Diario'!$B$13:$NX$78,269,FALSE)</f>
        <v>1</v>
      </c>
      <c r="J464" s="1370">
        <f>AVERAGE(VLOOKUP(B464,'Seg Diario'!$B$13:$NX$78,273,FALSE),VLOOKUP(B464,'Seg Diario'!$B$13:$NX$78,277,FALSE),VLOOKUP(B464,'Seg Diario'!$B$13:$NX$78,281,FALSE))</f>
        <v>1</v>
      </c>
      <c r="K464" s="1441">
        <f>'Seg Diario'!KO36</f>
        <v>1</v>
      </c>
      <c r="L464" s="1444"/>
      <c r="M464" s="1366">
        <f>'Seg Diario'!KL36</f>
        <v>1</v>
      </c>
      <c r="N464" s="1366">
        <f>'Seg Diario'!KR36</f>
        <v>1</v>
      </c>
      <c r="O464" s="1370">
        <f>'En ElectromeK'!R29</f>
        <v>1</v>
      </c>
      <c r="P464" s="1370">
        <f>Pendientes!H29</f>
        <v>1</v>
      </c>
      <c r="Q464" s="1395" t="str">
        <f>'Seg Diario'!IT36</f>
        <v>TEND 1</v>
      </c>
      <c r="R464" s="1693"/>
      <c r="S464" s="1693"/>
      <c r="T464" s="1693"/>
      <c r="U464" s="1693"/>
      <c r="V464" s="1645"/>
      <c r="W464" s="1646"/>
      <c r="X464" s="1646"/>
      <c r="Y464" s="1646"/>
      <c r="Z464" s="1635"/>
      <c r="AA464" s="137"/>
      <c r="AB464" s="90"/>
      <c r="AC464" s="238"/>
      <c r="AO464" s="265"/>
      <c r="AP464" s="265"/>
      <c r="AQ464" s="265"/>
      <c r="AR464" s="265"/>
      <c r="AS464" s="265"/>
      <c r="AT464" s="254"/>
      <c r="AU464" s="2"/>
      <c r="AV464" s="2"/>
      <c r="AW464" s="266"/>
      <c r="AX464" s="266"/>
      <c r="AY464" s="266"/>
      <c r="AZ464" s="266"/>
      <c r="BA464" s="2"/>
      <c r="BB464" s="2"/>
      <c r="BC464" s="2"/>
      <c r="BD464" s="2"/>
      <c r="BE464" s="2"/>
      <c r="BF464" s="2"/>
    </row>
    <row r="465" spans="1:58" s="3" customFormat="1" ht="15.6" customHeight="1">
      <c r="A465" s="97" t="s">
        <v>131</v>
      </c>
      <c r="B465" s="19"/>
      <c r="C465" s="1412"/>
      <c r="D465" s="1366"/>
      <c r="E465" s="1366"/>
      <c r="F465" s="99">
        <v>313.7</v>
      </c>
      <c r="G465" s="1394"/>
      <c r="H465" s="1370"/>
      <c r="I465" s="1367"/>
      <c r="J465" s="1367"/>
      <c r="K465" s="1520"/>
      <c r="L465" s="1444"/>
      <c r="M465" s="1366"/>
      <c r="Q465" s="1395" t="str">
        <f>'Seg Diario'!IT37</f>
        <v>TEND 2</v>
      </c>
      <c r="R465" s="1693"/>
      <c r="S465" s="1693"/>
      <c r="T465" s="1693"/>
      <c r="U465" s="1693"/>
      <c r="V465" s="1645"/>
      <c r="W465" s="1646"/>
      <c r="X465" s="1646"/>
      <c r="Y465" s="1646"/>
      <c r="Z465" s="1635"/>
      <c r="AA465" s="137"/>
      <c r="AB465" s="105"/>
      <c r="AC465" s="238" t="s">
        <v>338</v>
      </c>
      <c r="AO465" s="265"/>
      <c r="AP465" s="265"/>
      <c r="AQ465" s="265"/>
      <c r="AR465" s="265"/>
      <c r="AS465" s="265"/>
      <c r="AT465" s="254"/>
      <c r="AU465" s="2"/>
      <c r="AV465" s="2"/>
      <c r="AW465" s="266"/>
      <c r="AX465" s="266"/>
      <c r="AY465" s="266"/>
      <c r="AZ465" s="266"/>
      <c r="BA465" s="2"/>
      <c r="BB465" s="2"/>
      <c r="BC465" s="2"/>
      <c r="BD465" s="2"/>
      <c r="BE465" s="2"/>
      <c r="BF465" s="2"/>
    </row>
    <row r="466" spans="1:58" s="3" customFormat="1" ht="15.6" customHeight="1">
      <c r="A466" s="97" t="s">
        <v>133</v>
      </c>
      <c r="B466" s="19" t="s">
        <v>133</v>
      </c>
      <c r="C466" s="1412" t="str">
        <f t="shared" si="5"/>
        <v>B3</v>
      </c>
      <c r="D466" s="1366">
        <f t="shared" si="3"/>
        <v>1</v>
      </c>
      <c r="E466" s="1366">
        <f t="shared" si="4"/>
        <v>1</v>
      </c>
      <c r="F466" s="99">
        <v>270.23</v>
      </c>
      <c r="G466" s="1366">
        <f>VLOOKUP(B466,'Seg Diario'!$B$13:$NX$78,261,FALSE)</f>
        <v>1</v>
      </c>
      <c r="H466" s="1370">
        <f>VLOOKUP(B466,'Seg Diario'!$B$13:$NX$78,265,FALSE)</f>
        <v>1</v>
      </c>
      <c r="I466" s="1370">
        <f>VLOOKUP(B466,'Seg Diario'!$B$13:$NX$78,269,FALSE)</f>
        <v>1</v>
      </c>
      <c r="J466" s="1370">
        <f>AVERAGE(VLOOKUP(B466,'Seg Diario'!$B$13:$NX$78,273,FALSE),VLOOKUP(B466,'Seg Diario'!$B$13:$NX$78,277,FALSE),VLOOKUP(B466,'Seg Diario'!$B$13:$NX$78,281,FALSE))</f>
        <v>1</v>
      </c>
      <c r="K466" s="1441">
        <f>'Seg Diario'!KO37</f>
        <v>1</v>
      </c>
      <c r="L466" s="1444"/>
      <c r="M466" s="1366">
        <f>'Seg Diario'!KL37</f>
        <v>1</v>
      </c>
      <c r="N466" s="1366">
        <f>'Seg Diario'!KR37</f>
        <v>1</v>
      </c>
      <c r="O466" s="1370">
        <f>'En ElectromeK'!R30</f>
        <v>1</v>
      </c>
      <c r="P466" s="1370">
        <f>Pendientes!H30</f>
        <v>1</v>
      </c>
      <c r="Q466" s="1423" t="str">
        <f>'Seg Diario'!IT38</f>
        <v>TEND 2</v>
      </c>
      <c r="R466" s="1693"/>
      <c r="S466" s="1693"/>
      <c r="T466" s="1693"/>
      <c r="U466" s="1693"/>
      <c r="V466" s="1645"/>
      <c r="W466" s="1646"/>
      <c r="X466" s="1646"/>
      <c r="Y466" s="1646"/>
      <c r="Z466" s="1635"/>
      <c r="AA466" s="137"/>
      <c r="AB466" s="105"/>
      <c r="AC466" s="238"/>
      <c r="AO466" s="265"/>
      <c r="AP466" s="265"/>
      <c r="AQ466" s="265"/>
      <c r="AR466" s="265"/>
      <c r="AS466" s="265"/>
      <c r="AT466" s="254"/>
      <c r="AU466" s="2"/>
      <c r="AV466" s="2"/>
      <c r="AW466" s="266"/>
      <c r="AX466" s="266"/>
      <c r="AY466" s="266"/>
      <c r="AZ466" s="266"/>
      <c r="BA466" s="2"/>
      <c r="BB466" s="2"/>
      <c r="BC466" s="2"/>
      <c r="BD466" s="2"/>
      <c r="BE466" s="2"/>
      <c r="BF466" s="2"/>
    </row>
    <row r="467" spans="1:58" s="3" customFormat="1" ht="29.4" customHeight="1">
      <c r="A467" s="97" t="s">
        <v>135</v>
      </c>
      <c r="B467" s="19" t="s">
        <v>135</v>
      </c>
      <c r="C467" s="1412" t="str">
        <f t="shared" si="5"/>
        <v>A6</v>
      </c>
      <c r="D467" s="1366">
        <f t="shared" si="3"/>
        <v>1</v>
      </c>
      <c r="E467" s="1366">
        <f t="shared" si="4"/>
        <v>1</v>
      </c>
      <c r="F467" s="99">
        <v>390.85</v>
      </c>
      <c r="G467" s="1366">
        <f>VLOOKUP(B467,'Seg Diario'!$B$13:$NX$78,261,FALSE)</f>
        <v>1</v>
      </c>
      <c r="H467" s="1370">
        <f>VLOOKUP(B467,'Seg Diario'!$B$13:$NX$78,265,FALSE)</f>
        <v>1</v>
      </c>
      <c r="I467" s="1370">
        <f>VLOOKUP(B467,'Seg Diario'!$B$13:$NX$78,269,FALSE)</f>
        <v>1</v>
      </c>
      <c r="J467" s="1370">
        <f>AVERAGE(VLOOKUP(B467,'Seg Diario'!$B$13:$NX$78,273,FALSE),VLOOKUP(B467,'Seg Diario'!$B$13:$NX$78,277,FALSE),VLOOKUP(B467,'Seg Diario'!$B$13:$NX$78,281,FALSE))</f>
        <v>1</v>
      </c>
      <c r="K467" s="1441">
        <f>'Seg Diario'!KO38</f>
        <v>1</v>
      </c>
      <c r="L467" s="1444"/>
      <c r="M467" s="1562"/>
      <c r="N467" s="1366">
        <f>'Seg Diario'!KR38</f>
        <v>1</v>
      </c>
      <c r="O467" s="1370">
        <f>'En ElectromeK'!R31</f>
        <v>1</v>
      </c>
      <c r="P467" s="1370">
        <f>Pendientes!H31</f>
        <v>1</v>
      </c>
      <c r="Q467" s="1423" t="str">
        <f>'Seg Diario'!IT39</f>
        <v>TEND 2</v>
      </c>
      <c r="R467" s="1693"/>
      <c r="S467" s="1693"/>
      <c r="T467" s="1693"/>
      <c r="U467" s="1693"/>
      <c r="V467" s="1645"/>
      <c r="W467" s="1646"/>
      <c r="X467" s="1646"/>
      <c r="Y467" s="1646"/>
      <c r="Z467" s="1635"/>
      <c r="AA467" s="137"/>
      <c r="AB467" s="105"/>
      <c r="AC467" s="238"/>
      <c r="AO467" s="265"/>
      <c r="AP467" s="265"/>
      <c r="AQ467" s="265"/>
      <c r="AR467" s="265"/>
      <c r="AS467" s="265"/>
      <c r="AT467" s="254"/>
      <c r="AU467" s="2"/>
      <c r="AV467" s="2"/>
      <c r="AW467" s="266"/>
      <c r="AX467" s="266"/>
      <c r="AY467" s="266"/>
      <c r="AZ467" s="266"/>
      <c r="BA467" s="2"/>
      <c r="BB467" s="2"/>
      <c r="BC467" s="2"/>
      <c r="BD467" s="2"/>
      <c r="BE467" s="2"/>
      <c r="BF467" s="2"/>
    </row>
    <row r="468" spans="1:58" s="3" customFormat="1" ht="15.6" customHeight="1">
      <c r="A468" s="97" t="s">
        <v>137</v>
      </c>
      <c r="B468" s="19" t="s">
        <v>137</v>
      </c>
      <c r="C468" s="1412" t="str">
        <f t="shared" si="5"/>
        <v>B5</v>
      </c>
      <c r="D468" s="1366">
        <f t="shared" si="3"/>
        <v>1</v>
      </c>
      <c r="E468" s="1366">
        <f t="shared" si="4"/>
        <v>1</v>
      </c>
      <c r="F468" s="99">
        <v>359.48</v>
      </c>
      <c r="G468" s="1366">
        <f>VLOOKUP(B468,'Seg Diario'!$B$13:$NX$78,261,FALSE)</f>
        <v>1</v>
      </c>
      <c r="H468" s="1370">
        <f>VLOOKUP(B468,'Seg Diario'!$B$13:$NX$78,265,FALSE)</f>
        <v>1</v>
      </c>
      <c r="I468" s="1370">
        <f>VLOOKUP(B468,'Seg Diario'!$B$13:$NX$78,269,FALSE)</f>
        <v>1</v>
      </c>
      <c r="J468" s="1370">
        <f>AVERAGE(VLOOKUP(B468,'Seg Diario'!$B$13:$NX$78,273,FALSE),VLOOKUP(B468,'Seg Diario'!$B$13:$NX$78,277,FALSE),VLOOKUP(B468,'Seg Diario'!$B$13:$NX$78,281,FALSE))</f>
        <v>1</v>
      </c>
      <c r="K468" s="1441">
        <f>'Seg Diario'!KO39</f>
        <v>1</v>
      </c>
      <c r="L468" s="1444"/>
      <c r="M468" s="1366">
        <f>'Seg Diario'!KL39</f>
        <v>1</v>
      </c>
      <c r="N468" s="1366">
        <f>'Seg Diario'!KR39</f>
        <v>1</v>
      </c>
      <c r="O468" s="1370">
        <f>'En ElectromeK'!R32</f>
        <v>1</v>
      </c>
      <c r="P468" s="1370">
        <f>Pendientes!H32</f>
        <v>1</v>
      </c>
      <c r="Q468" s="1423" t="str">
        <f>'Seg Diario'!IT40</f>
        <v>TEND 2</v>
      </c>
      <c r="R468" s="1693"/>
      <c r="S468" s="1693"/>
      <c r="T468" s="1693"/>
      <c r="U468" s="1693"/>
      <c r="V468" s="1645"/>
      <c r="W468" s="1646"/>
      <c r="X468" s="1646"/>
      <c r="Y468" s="1646"/>
      <c r="Z468" s="1635"/>
      <c r="AA468" s="137"/>
      <c r="AB468" s="105"/>
      <c r="AC468" s="238"/>
      <c r="AO468" s="265"/>
      <c r="AP468" s="265"/>
      <c r="AQ468" s="265"/>
      <c r="AR468" s="265"/>
      <c r="AS468" s="265"/>
      <c r="AT468" s="254"/>
      <c r="AU468" s="2"/>
      <c r="AV468" s="2"/>
      <c r="AW468" s="266"/>
      <c r="AX468" s="266"/>
      <c r="AY468" s="266"/>
      <c r="AZ468" s="266"/>
      <c r="BA468" s="2"/>
      <c r="BB468" s="2"/>
      <c r="BC468" s="2"/>
      <c r="BD468" s="2"/>
      <c r="BE468" s="2"/>
      <c r="BF468" s="2"/>
    </row>
    <row r="469" spans="1:58" s="3" customFormat="1" ht="29.4" customHeight="1">
      <c r="A469" s="97" t="s">
        <v>139</v>
      </c>
      <c r="B469" s="19" t="s">
        <v>139</v>
      </c>
      <c r="C469" s="1412" t="str">
        <f t="shared" si="5"/>
        <v>C4</v>
      </c>
      <c r="D469" s="1366">
        <f t="shared" si="3"/>
        <v>1</v>
      </c>
      <c r="E469" s="1366">
        <f t="shared" si="4"/>
        <v>1</v>
      </c>
      <c r="F469" s="99">
        <v>383.46</v>
      </c>
      <c r="G469" s="1366">
        <f>VLOOKUP(B469,'Seg Diario'!$B$13:$NX$78,261,FALSE)</f>
        <v>1</v>
      </c>
      <c r="H469" s="1370">
        <f>VLOOKUP(B469,'Seg Diario'!$B$13:$NX$78,265,FALSE)</f>
        <v>1</v>
      </c>
      <c r="I469" s="1370">
        <f>VLOOKUP(B469,'Seg Diario'!$B$13:$NX$78,269,FALSE)</f>
        <v>1</v>
      </c>
      <c r="J469" s="1370">
        <f>AVERAGE(VLOOKUP(B469,'Seg Diario'!$B$13:$NX$78,273,FALSE),VLOOKUP(B469,'Seg Diario'!$B$13:$NX$78,277,FALSE),VLOOKUP(B469,'Seg Diario'!$B$13:$NX$78,281,FALSE))</f>
        <v>1</v>
      </c>
      <c r="K469" s="1441">
        <f>'Seg Diario'!KO40</f>
        <v>1</v>
      </c>
      <c r="L469" s="1444"/>
      <c r="M469" s="1366">
        <f>'Seg Diario'!KL40</f>
        <v>1</v>
      </c>
      <c r="N469" s="1366">
        <f>'Seg Diario'!KR40</f>
        <v>1</v>
      </c>
      <c r="O469" s="1370">
        <f>'En ElectromeK'!R33</f>
        <v>1</v>
      </c>
      <c r="P469" s="1370">
        <f>Pendientes!H33</f>
        <v>1</v>
      </c>
      <c r="Q469" s="1423" t="str">
        <f>'Seg Diario'!IT41</f>
        <v>TEND 2</v>
      </c>
      <c r="R469" s="1693"/>
      <c r="S469" s="1693"/>
      <c r="T469" s="1693"/>
      <c r="U469" s="1693"/>
      <c r="V469" s="1645"/>
      <c r="W469" s="1646"/>
      <c r="X469" s="1646"/>
      <c r="Y469" s="1646"/>
      <c r="Z469" s="1635"/>
      <c r="AA469" s="137"/>
      <c r="AB469" s="105"/>
      <c r="AC469" s="238"/>
      <c r="AO469" s="265"/>
      <c r="AP469" s="265"/>
      <c r="AQ469" s="265"/>
      <c r="AR469" s="265"/>
      <c r="AS469" s="265"/>
      <c r="AT469" s="254"/>
      <c r="AU469" s="2"/>
      <c r="AV469" s="2"/>
      <c r="AW469" s="266"/>
      <c r="AX469" s="266"/>
      <c r="AY469" s="266"/>
      <c r="AZ469" s="266"/>
      <c r="BA469" s="2"/>
      <c r="BB469" s="2"/>
      <c r="BC469" s="2"/>
      <c r="BD469" s="2"/>
      <c r="BE469" s="2"/>
      <c r="BF469" s="2"/>
    </row>
    <row r="470" spans="1:58" s="3" customFormat="1" ht="15.6" customHeight="1">
      <c r="A470" s="97" t="s">
        <v>142</v>
      </c>
      <c r="B470" s="19" t="s">
        <v>142</v>
      </c>
      <c r="C470" s="1412" t="str">
        <f t="shared" si="5"/>
        <v>B5</v>
      </c>
      <c r="D470" s="1366">
        <f t="shared" si="3"/>
        <v>1</v>
      </c>
      <c r="E470" s="1366">
        <f t="shared" si="4"/>
        <v>1</v>
      </c>
      <c r="F470" s="99">
        <v>316.33999999999997</v>
      </c>
      <c r="G470" s="1366">
        <f>VLOOKUP(B470,'Seg Diario'!$B$13:$NX$78,261,FALSE)</f>
        <v>1</v>
      </c>
      <c r="H470" s="1370">
        <f>VLOOKUP(B470,'Seg Diario'!$B$13:$NX$78,265,FALSE)</f>
        <v>1</v>
      </c>
      <c r="I470" s="1370">
        <f>VLOOKUP(B470,'Seg Diario'!$B$13:$NX$78,269,FALSE)</f>
        <v>1</v>
      </c>
      <c r="J470" s="1370">
        <f>AVERAGE(VLOOKUP(B470,'Seg Diario'!$B$13:$NX$78,273,FALSE),VLOOKUP(B470,'Seg Diario'!$B$13:$NX$78,277,FALSE),VLOOKUP(B470,'Seg Diario'!$B$13:$NX$78,281,FALSE))</f>
        <v>1</v>
      </c>
      <c r="K470" s="1441">
        <f>'Seg Diario'!KO41</f>
        <v>1</v>
      </c>
      <c r="L470" s="1444"/>
      <c r="M470" s="1366">
        <f>'Seg Diario'!KL41</f>
        <v>1</v>
      </c>
      <c r="N470" s="1366">
        <f>'Seg Diario'!KR41</f>
        <v>1</v>
      </c>
      <c r="O470" s="1370">
        <f>'En ElectromeK'!R34</f>
        <v>1</v>
      </c>
      <c r="P470" s="1370">
        <f>Pendientes!H34</f>
        <v>1</v>
      </c>
      <c r="Q470" s="1423" t="str">
        <f>'Seg Diario'!IT42</f>
        <v>TEND 2</v>
      </c>
      <c r="R470" s="1693"/>
      <c r="S470" s="1693"/>
      <c r="T470" s="1693"/>
      <c r="U470" s="1693"/>
      <c r="V470" s="1645"/>
      <c r="W470" s="1646"/>
      <c r="X470" s="1646"/>
      <c r="Y470" s="1646"/>
      <c r="Z470" s="1635"/>
      <c r="AA470" s="137"/>
      <c r="AB470" s="105"/>
      <c r="AC470" s="238"/>
      <c r="AO470" s="265"/>
      <c r="AP470" s="265"/>
      <c r="AQ470" s="265"/>
      <c r="AR470" s="265"/>
      <c r="AS470" s="265"/>
      <c r="AT470" s="254"/>
      <c r="AU470" s="2"/>
      <c r="AV470" s="2"/>
      <c r="AW470" s="266"/>
      <c r="AX470" s="266"/>
      <c r="AY470" s="266"/>
      <c r="AZ470" s="266"/>
      <c r="BA470" s="2"/>
      <c r="BB470" s="2"/>
      <c r="BC470" s="2"/>
      <c r="BD470" s="2"/>
      <c r="BE470" s="2"/>
      <c r="BF470" s="2"/>
    </row>
    <row r="471" spans="1:58" s="3" customFormat="1" ht="24" customHeight="1">
      <c r="A471" s="97" t="s">
        <v>144</v>
      </c>
      <c r="B471" s="19" t="s">
        <v>144</v>
      </c>
      <c r="C471" s="1412" t="str">
        <f t="shared" si="5"/>
        <v>A7</v>
      </c>
      <c r="D471" s="1366">
        <f t="shared" si="3"/>
        <v>1</v>
      </c>
      <c r="E471" s="1366">
        <f t="shared" si="4"/>
        <v>1</v>
      </c>
      <c r="F471" s="99">
        <v>428.76</v>
      </c>
      <c r="G471" s="1366">
        <f>VLOOKUP(B471,'Seg Diario'!$B$13:$NX$78,261,FALSE)</f>
        <v>1</v>
      </c>
      <c r="H471" s="1370">
        <f>VLOOKUP(B471,'Seg Diario'!$B$13:$NX$78,265,FALSE)</f>
        <v>1</v>
      </c>
      <c r="I471" s="1370">
        <f>VLOOKUP(B471,'Seg Diario'!$B$13:$NX$78,269,FALSE)</f>
        <v>1</v>
      </c>
      <c r="J471" s="1370">
        <f>AVERAGE(VLOOKUP(B471,'Seg Diario'!$B$13:$NX$78,273,FALSE),VLOOKUP(B471,'Seg Diario'!$B$13:$NX$78,277,FALSE),VLOOKUP(B471,'Seg Diario'!$B$13:$NX$78,281,FALSE))</f>
        <v>1</v>
      </c>
      <c r="K471" s="1441">
        <f>'Seg Diario'!KO42</f>
        <v>1</v>
      </c>
      <c r="L471" s="1444"/>
      <c r="M471" s="1562"/>
      <c r="N471" s="1366">
        <f>'Seg Diario'!KR42</f>
        <v>1</v>
      </c>
      <c r="O471" s="1370">
        <f>'En ElectromeK'!R35</f>
        <v>1</v>
      </c>
      <c r="P471" s="1370">
        <f>Pendientes!H35</f>
        <v>1</v>
      </c>
      <c r="Q471" s="1423" t="str">
        <f>'Seg Diario'!IT43</f>
        <v>TEND 2</v>
      </c>
      <c r="R471" s="1693"/>
      <c r="S471" s="1693"/>
      <c r="T471" s="1693"/>
      <c r="U471" s="1693"/>
      <c r="V471" s="1645"/>
      <c r="W471" s="1646"/>
      <c r="X471" s="1646"/>
      <c r="Y471" s="1646"/>
      <c r="Z471" s="1635"/>
      <c r="AA471" s="137"/>
      <c r="AB471" s="105"/>
      <c r="AC471" s="238"/>
      <c r="AO471" s="265"/>
      <c r="AP471" s="265"/>
      <c r="AQ471" s="265"/>
      <c r="AR471" s="265"/>
      <c r="AS471" s="265"/>
      <c r="AT471" s="254"/>
      <c r="AU471" s="2"/>
      <c r="AV471" s="2"/>
      <c r="AW471" s="266"/>
      <c r="AX471" s="266"/>
      <c r="AY471" s="266"/>
      <c r="AZ471" s="266"/>
      <c r="BA471" s="2"/>
      <c r="BB471" s="2"/>
      <c r="BC471" s="2"/>
      <c r="BD471" s="2"/>
      <c r="BE471" s="2"/>
      <c r="BF471" s="2"/>
    </row>
    <row r="472" spans="1:58" s="3" customFormat="1" ht="24" customHeight="1">
      <c r="A472" s="97" t="s">
        <v>147</v>
      </c>
      <c r="B472" s="19" t="s">
        <v>147</v>
      </c>
      <c r="C472" s="1412" t="str">
        <f t="shared" si="5"/>
        <v>A6</v>
      </c>
      <c r="D472" s="1366">
        <f t="shared" si="3"/>
        <v>1</v>
      </c>
      <c r="E472" s="1366">
        <f t="shared" si="4"/>
        <v>1</v>
      </c>
      <c r="F472" s="99">
        <v>247.92</v>
      </c>
      <c r="G472" s="1366">
        <f>VLOOKUP(B472,'Seg Diario'!$B$13:$NX$78,261,FALSE)</f>
        <v>1</v>
      </c>
      <c r="H472" s="1370">
        <f>VLOOKUP(B472,'Seg Diario'!$B$13:$NX$78,265,FALSE)</f>
        <v>1</v>
      </c>
      <c r="I472" s="1370">
        <f>VLOOKUP(B472,'Seg Diario'!$B$13:$NX$78,269,FALSE)</f>
        <v>1</v>
      </c>
      <c r="J472" s="1370">
        <f>AVERAGE(VLOOKUP(B472,'Seg Diario'!$B$13:$NX$78,273,FALSE),VLOOKUP(B472,'Seg Diario'!$B$13:$NX$78,277,FALSE),VLOOKUP(B472,'Seg Diario'!$B$13:$NX$78,281,FALSE))</f>
        <v>1</v>
      </c>
      <c r="K472" s="1441">
        <f>'Seg Diario'!KO43</f>
        <v>1</v>
      </c>
      <c r="L472" s="1444"/>
      <c r="M472" s="1562"/>
      <c r="N472" s="1366">
        <f>'Seg Diario'!KR43</f>
        <v>1</v>
      </c>
      <c r="O472" s="1370">
        <f>'En ElectromeK'!R36</f>
        <v>1</v>
      </c>
      <c r="P472" s="1370">
        <f>Pendientes!H36</f>
        <v>1</v>
      </c>
      <c r="Q472" s="1423" t="str">
        <f>'Seg Diario'!IT44</f>
        <v>TEND 2</v>
      </c>
      <c r="R472" s="1693"/>
      <c r="S472" s="1693"/>
      <c r="T472" s="1693"/>
      <c r="U472" s="1693"/>
      <c r="V472" s="1645"/>
      <c r="W472" s="1646"/>
      <c r="X472" s="1646"/>
      <c r="Y472" s="1646"/>
      <c r="Z472" s="1635"/>
      <c r="AA472" s="137"/>
      <c r="AB472" s="105"/>
      <c r="AC472" s="238"/>
      <c r="AO472" s="265"/>
      <c r="AP472" s="265"/>
      <c r="AQ472" s="265"/>
      <c r="AR472" s="265"/>
      <c r="AS472" s="265"/>
      <c r="AT472" s="254"/>
      <c r="AU472" s="2"/>
      <c r="AV472" s="2"/>
      <c r="AW472" s="266"/>
      <c r="AX472" s="266"/>
      <c r="AY472" s="266"/>
      <c r="AZ472" s="266"/>
      <c r="BA472" s="2"/>
      <c r="BB472" s="2"/>
      <c r="BC472" s="2"/>
      <c r="BD472" s="2"/>
      <c r="BE472" s="2"/>
      <c r="BF472" s="2"/>
    </row>
    <row r="473" spans="1:58" s="3" customFormat="1" ht="15.6" customHeight="1">
      <c r="A473" s="97" t="s">
        <v>149</v>
      </c>
      <c r="B473" s="19" t="s">
        <v>149</v>
      </c>
      <c r="C473" s="1412" t="str">
        <f t="shared" si="5"/>
        <v>B6</v>
      </c>
      <c r="D473" s="1366">
        <f t="shared" ref="D473:D504" si="6">K332</f>
        <v>1</v>
      </c>
      <c r="E473" s="1366">
        <f t="shared" ref="E473:E504" si="7">O332</f>
        <v>1</v>
      </c>
      <c r="F473" s="99">
        <v>331.39</v>
      </c>
      <c r="G473" s="1366">
        <f>VLOOKUP(B473,'Seg Diario'!$B$13:$NX$78,261,FALSE)</f>
        <v>1</v>
      </c>
      <c r="H473" s="1370">
        <f>VLOOKUP(B473,'Seg Diario'!$B$13:$NX$78,265,FALSE)</f>
        <v>1</v>
      </c>
      <c r="I473" s="1370">
        <f>VLOOKUP(B473,'Seg Diario'!$B$13:$NX$78,269,FALSE)</f>
        <v>1</v>
      </c>
      <c r="J473" s="1370">
        <f>AVERAGE(VLOOKUP(B473,'Seg Diario'!$B$13:$NX$78,273,FALSE),VLOOKUP(B473,'Seg Diario'!$B$13:$NX$78,277,FALSE),VLOOKUP(B473,'Seg Diario'!$B$13:$NX$78,281,FALSE))</f>
        <v>1</v>
      </c>
      <c r="K473" s="1441">
        <f>'Seg Diario'!KO44</f>
        <v>1</v>
      </c>
      <c r="L473" s="1444"/>
      <c r="M473" s="1366">
        <f>'Seg Diario'!KL44</f>
        <v>1</v>
      </c>
      <c r="N473" s="1366">
        <f>'Seg Diario'!KR44</f>
        <v>1</v>
      </c>
      <c r="O473" s="1370">
        <f>'En ElectromeK'!R37</f>
        <v>1</v>
      </c>
      <c r="P473" s="1370">
        <f>Pendientes!H37</f>
        <v>1</v>
      </c>
      <c r="Q473" s="1423" t="str">
        <f>'Seg Diario'!IT45</f>
        <v>TEND 2</v>
      </c>
      <c r="R473" s="1693"/>
      <c r="S473" s="1693"/>
      <c r="T473" s="1693"/>
      <c r="U473" s="1693"/>
      <c r="V473" s="1645"/>
      <c r="W473" s="1646"/>
      <c r="X473" s="1646"/>
      <c r="Y473" s="1646"/>
      <c r="Z473" s="1635"/>
      <c r="AA473" s="137"/>
      <c r="AB473" s="105"/>
      <c r="AC473" s="238"/>
      <c r="AO473" s="265"/>
      <c r="AP473" s="265"/>
      <c r="AQ473" s="265"/>
      <c r="AR473" s="265"/>
      <c r="AS473" s="265"/>
      <c r="AT473" s="254"/>
      <c r="AU473" s="2"/>
      <c r="AV473" s="2"/>
      <c r="AW473" s="266"/>
      <c r="AX473" s="266"/>
      <c r="AY473" s="266"/>
      <c r="AZ473" s="266"/>
      <c r="BA473" s="2"/>
      <c r="BB473" s="2"/>
      <c r="BC473" s="2"/>
      <c r="BD473" s="2"/>
      <c r="BE473" s="2"/>
      <c r="BF473" s="2"/>
    </row>
    <row r="474" spans="1:58" s="3" customFormat="1" ht="15.6" customHeight="1">
      <c r="A474" s="97" t="s">
        <v>151</v>
      </c>
      <c r="B474" s="19" t="s">
        <v>151</v>
      </c>
      <c r="C474" s="1412" t="str">
        <f t="shared" si="5"/>
        <v>B4</v>
      </c>
      <c r="D474" s="1366">
        <f t="shared" si="6"/>
        <v>1</v>
      </c>
      <c r="E474" s="1366">
        <f t="shared" si="7"/>
        <v>1</v>
      </c>
      <c r="F474" s="99">
        <v>334.68</v>
      </c>
      <c r="G474" s="1394">
        <f>VLOOKUP(B474,'Seg Diario'!$B$13:$NX$78,261,FALSE)</f>
        <v>1</v>
      </c>
      <c r="H474" s="1370">
        <f>VLOOKUP(B474,'Seg Diario'!$B$13:$NX$78,265,FALSE)</f>
        <v>1</v>
      </c>
      <c r="I474" s="1370">
        <f>VLOOKUP(B474,'Seg Diario'!$B$13:$NX$78,269,FALSE)</f>
        <v>1</v>
      </c>
      <c r="J474" s="1370">
        <f>AVERAGE(VLOOKUP(B474,'Seg Diario'!$B$13:$NX$78,273,FALSE),VLOOKUP(B474,'Seg Diario'!$B$13:$NX$78,277,FALSE),VLOOKUP(B474,'Seg Diario'!$B$13:$NX$78,281,FALSE))</f>
        <v>1</v>
      </c>
      <c r="K474" s="1441">
        <f>'Seg Diario'!KO45</f>
        <v>1</v>
      </c>
      <c r="L474" s="1444"/>
      <c r="M474" s="1366">
        <f>'Seg Diario'!KL45</f>
        <v>1</v>
      </c>
      <c r="N474" s="1366">
        <f>'Seg Diario'!KR45</f>
        <v>1</v>
      </c>
      <c r="O474" s="1370">
        <f>'En ElectromeK'!R38</f>
        <v>1</v>
      </c>
      <c r="P474" s="1370">
        <f>Pendientes!H38</f>
        <v>1</v>
      </c>
      <c r="Q474" s="1423" t="str">
        <f>'Seg Diario'!IT46</f>
        <v>TEND 2</v>
      </c>
      <c r="R474" s="1693"/>
      <c r="S474" s="1693"/>
      <c r="T474" s="1693"/>
      <c r="U474" s="1693"/>
      <c r="V474" s="1645"/>
      <c r="W474" s="1646"/>
      <c r="X474" s="1646"/>
      <c r="Y474" s="1646"/>
      <c r="Z474" s="1635"/>
      <c r="AA474" s="137"/>
      <c r="AB474" s="105"/>
      <c r="AC474" s="238"/>
      <c r="AO474" s="265"/>
      <c r="AP474" s="265"/>
      <c r="AQ474" s="265"/>
      <c r="AR474" s="265"/>
      <c r="AS474" s="265"/>
      <c r="AT474" s="254"/>
      <c r="AU474" s="2"/>
      <c r="AV474" s="2"/>
      <c r="AW474" s="266"/>
      <c r="AX474" s="266"/>
      <c r="AY474" s="266"/>
      <c r="AZ474" s="266"/>
      <c r="BA474" s="2"/>
      <c r="BB474" s="2"/>
      <c r="BC474" s="2"/>
      <c r="BD474" s="2"/>
      <c r="BE474" s="2"/>
      <c r="BF474" s="2"/>
    </row>
    <row r="475" spans="1:58" s="3" customFormat="1" ht="15.6" customHeight="1">
      <c r="A475" s="97" t="s">
        <v>153</v>
      </c>
      <c r="B475" s="19" t="s">
        <v>153</v>
      </c>
      <c r="C475" s="1412" t="str">
        <f t="shared" si="5"/>
        <v>B4</v>
      </c>
      <c r="D475" s="1366">
        <f t="shared" si="6"/>
        <v>1</v>
      </c>
      <c r="E475" s="1366">
        <f t="shared" si="7"/>
        <v>1</v>
      </c>
      <c r="F475" s="99">
        <v>294.69</v>
      </c>
      <c r="G475" s="1394">
        <f>VLOOKUP(B475,'Seg Diario'!$B$13:$NX$78,261,FALSE)</f>
        <v>1</v>
      </c>
      <c r="H475" s="1370">
        <f>VLOOKUP(B475,'Seg Diario'!$B$13:$NX$78,265,FALSE)</f>
        <v>1</v>
      </c>
      <c r="I475" s="1370">
        <f>VLOOKUP(B475,'Seg Diario'!$B$13:$NX$78,269,FALSE)</f>
        <v>1</v>
      </c>
      <c r="J475" s="1370">
        <f>AVERAGE(VLOOKUP(B475,'Seg Diario'!$B$13:$NX$78,273,FALSE),VLOOKUP(B475,'Seg Diario'!$B$13:$NX$78,277,FALSE),VLOOKUP(B475,'Seg Diario'!$B$13:$NX$78,281,FALSE))</f>
        <v>1</v>
      </c>
      <c r="K475" s="1441">
        <f>'Seg Diario'!KO46</f>
        <v>1</v>
      </c>
      <c r="L475" s="1444"/>
      <c r="M475" s="1366">
        <f>'Seg Diario'!KL46</f>
        <v>1</v>
      </c>
      <c r="N475" s="1366">
        <f>'Seg Diario'!KR46</f>
        <v>1</v>
      </c>
      <c r="O475" s="1370">
        <f>'En ElectromeK'!R39</f>
        <v>1</v>
      </c>
      <c r="P475" s="1370">
        <f>Pendientes!H39</f>
        <v>1</v>
      </c>
      <c r="Q475" s="1423" t="str">
        <f>'Seg Diario'!IT47</f>
        <v>TEND 2</v>
      </c>
      <c r="R475" s="1693"/>
      <c r="S475" s="1693"/>
      <c r="T475" s="1693"/>
      <c r="U475" s="1693"/>
      <c r="V475" s="1645"/>
      <c r="W475" s="1646"/>
      <c r="X475" s="1646"/>
      <c r="Y475" s="1646"/>
      <c r="Z475" s="1635"/>
      <c r="AA475" s="137"/>
      <c r="AB475" s="105"/>
      <c r="AC475" s="238"/>
      <c r="AO475" s="265"/>
      <c r="AP475" s="265"/>
      <c r="AQ475" s="265"/>
      <c r="AR475" s="265"/>
      <c r="AS475" s="265"/>
      <c r="AT475" s="254"/>
      <c r="AU475" s="2"/>
      <c r="AV475" s="2"/>
      <c r="AW475" s="266"/>
      <c r="AX475" s="266"/>
      <c r="AY475" s="266"/>
      <c r="AZ475" s="266"/>
      <c r="BA475" s="2"/>
      <c r="BB475" s="2"/>
      <c r="BC475" s="2"/>
      <c r="BD475" s="2"/>
      <c r="BE475" s="2"/>
      <c r="BF475" s="2"/>
    </row>
    <row r="476" spans="1:58" s="3" customFormat="1" ht="25.2" customHeight="1">
      <c r="A476" s="97" t="s">
        <v>155</v>
      </c>
      <c r="B476" s="19" t="s">
        <v>155</v>
      </c>
      <c r="C476" s="1412" t="str">
        <f t="shared" si="5"/>
        <v>D2</v>
      </c>
      <c r="D476" s="1366">
        <f t="shared" si="6"/>
        <v>1</v>
      </c>
      <c r="E476" s="1366">
        <f t="shared" si="7"/>
        <v>1</v>
      </c>
      <c r="F476" s="99">
        <v>351.38</v>
      </c>
      <c r="G476" s="1394">
        <f>VLOOKUP(B476,'Seg Diario'!$B$13:$NX$78,261,FALSE)</f>
        <v>1</v>
      </c>
      <c r="H476" s="1370">
        <f>VLOOKUP(B476,'Seg Diario'!$B$13:$NX$78,265,FALSE)</f>
        <v>1</v>
      </c>
      <c r="I476" s="1370">
        <f>VLOOKUP(B476,'Seg Diario'!$B$13:$NX$78,269,FALSE)</f>
        <v>1</v>
      </c>
      <c r="J476" s="1370">
        <f>AVERAGE(VLOOKUP(B476,'Seg Diario'!$B$13:$NX$78,273,FALSE),VLOOKUP(B476,'Seg Diario'!$B$13:$NX$78,277,FALSE),VLOOKUP(B476,'Seg Diario'!$B$13:$NX$78,281,FALSE))</f>
        <v>1</v>
      </c>
      <c r="K476" s="1441">
        <f>'Seg Diario'!KO47</f>
        <v>1</v>
      </c>
      <c r="L476" s="1444"/>
      <c r="M476" s="1366">
        <f>'Seg Diario'!KL47</f>
        <v>1</v>
      </c>
      <c r="N476" s="1366">
        <f>'Seg Diario'!KR47</f>
        <v>1</v>
      </c>
      <c r="O476" s="1370">
        <f>'En ElectromeK'!R40</f>
        <v>1</v>
      </c>
      <c r="P476" s="1529">
        <f>Pendientes!H40</f>
        <v>1</v>
      </c>
      <c r="Q476" s="1423" t="str">
        <f>'Seg Diario'!IT48</f>
        <v>TEND 2</v>
      </c>
      <c r="R476" s="1693"/>
      <c r="S476" s="1693"/>
      <c r="T476" s="1693"/>
      <c r="U476" s="1693"/>
      <c r="V476" s="1645"/>
      <c r="W476" s="1646"/>
      <c r="X476" s="1646"/>
      <c r="Y476" s="1646"/>
      <c r="Z476" s="1635"/>
      <c r="AA476" s="137"/>
      <c r="AB476" s="105"/>
      <c r="AC476" s="238"/>
      <c r="AO476" s="265"/>
      <c r="AP476" s="265"/>
      <c r="AQ476" s="265"/>
      <c r="AR476" s="265"/>
      <c r="AS476" s="265"/>
      <c r="AT476" s="254"/>
      <c r="AU476" s="2"/>
      <c r="AV476" s="2"/>
      <c r="AW476" s="266"/>
      <c r="AX476" s="266"/>
      <c r="AY476" s="266"/>
      <c r="AZ476" s="266"/>
      <c r="BA476" s="2"/>
      <c r="BB476" s="2"/>
      <c r="BC476" s="2"/>
      <c r="BD476" s="2"/>
      <c r="BE476" s="2"/>
      <c r="BF476" s="2"/>
    </row>
    <row r="477" spans="1:58" s="3" customFormat="1" ht="26.4" customHeight="1">
      <c r="A477" s="97" t="s">
        <v>158</v>
      </c>
      <c r="B477" s="19" t="s">
        <v>158</v>
      </c>
      <c r="C477" s="1412" t="str">
        <f t="shared" si="5"/>
        <v>C2</v>
      </c>
      <c r="D477" s="1366">
        <f t="shared" si="6"/>
        <v>1</v>
      </c>
      <c r="E477" s="1366">
        <f t="shared" si="7"/>
        <v>1</v>
      </c>
      <c r="F477" s="99">
        <v>341.25</v>
      </c>
      <c r="G477" s="1394">
        <f>VLOOKUP(B477,'Seg Diario'!$B$13:$NX$78,261,FALSE)</f>
        <v>1</v>
      </c>
      <c r="H477" s="1370">
        <f>VLOOKUP(B477,'Seg Diario'!$B$13:$NX$78,265,FALSE)</f>
        <v>1</v>
      </c>
      <c r="I477" s="1370">
        <f>VLOOKUP(B477,'Seg Diario'!$B$13:$NX$78,269,FALSE)</f>
        <v>1</v>
      </c>
      <c r="J477" s="1370">
        <f>AVERAGE(VLOOKUP(B477,'Seg Diario'!$B$13:$NX$78,273,FALSE),VLOOKUP(B477,'Seg Diario'!$B$13:$NX$78,277,FALSE),VLOOKUP(B477,'Seg Diario'!$B$13:$NX$78,281,FALSE))</f>
        <v>1</v>
      </c>
      <c r="K477" s="1441">
        <f>'Seg Diario'!KO48</f>
        <v>1</v>
      </c>
      <c r="L477" s="1444"/>
      <c r="M477" s="1366">
        <f>'Seg Diario'!KL48</f>
        <v>1</v>
      </c>
      <c r="N477" s="1366">
        <f>'Seg Diario'!KR48</f>
        <v>1</v>
      </c>
      <c r="O477" s="1370">
        <f>'En ElectromeK'!R41</f>
        <v>1</v>
      </c>
      <c r="P477" s="1529">
        <f>Pendientes!H41</f>
        <v>1</v>
      </c>
      <c r="Q477" s="1423" t="str">
        <f>'Seg Diario'!IT49</f>
        <v>TEND 2</v>
      </c>
      <c r="R477" s="1693"/>
      <c r="S477" s="1693"/>
      <c r="T477" s="1693"/>
      <c r="U477" s="1693"/>
      <c r="V477" s="1645"/>
      <c r="W477" s="1646"/>
      <c r="X477" s="1646"/>
      <c r="Y477" s="1646"/>
      <c r="Z477" s="1635"/>
      <c r="AA477" s="137"/>
      <c r="AB477" s="105"/>
      <c r="AC477" s="238"/>
      <c r="AO477" s="265"/>
      <c r="AP477" s="265"/>
      <c r="AQ477" s="265"/>
      <c r="AR477" s="265"/>
      <c r="AS477" s="265"/>
      <c r="AT477" s="254"/>
      <c r="AU477" s="2"/>
      <c r="AV477" s="2"/>
      <c r="AW477" s="266"/>
      <c r="AX477" s="266"/>
      <c r="AY477" s="266"/>
      <c r="AZ477" s="266"/>
      <c r="BA477" s="2"/>
      <c r="BB477" s="2"/>
      <c r="BC477" s="2"/>
      <c r="BD477" s="2"/>
      <c r="BE477" s="2"/>
      <c r="BF477" s="2"/>
    </row>
    <row r="478" spans="1:58" s="3" customFormat="1" ht="15.6" customHeight="1">
      <c r="A478" s="97" t="s">
        <v>161</v>
      </c>
      <c r="B478" s="19" t="s">
        <v>161</v>
      </c>
      <c r="C478" s="1412" t="str">
        <f t="shared" si="5"/>
        <v>A3</v>
      </c>
      <c r="D478" s="1366">
        <f t="shared" si="6"/>
        <v>1</v>
      </c>
      <c r="E478" s="1366">
        <f t="shared" si="7"/>
        <v>1</v>
      </c>
      <c r="F478" s="99">
        <v>361.63</v>
      </c>
      <c r="G478" s="1394">
        <f>VLOOKUP(B478,'Seg Diario'!$B$13:$NX$78,261,FALSE)</f>
        <v>1</v>
      </c>
      <c r="H478" s="1370">
        <f>VLOOKUP(B478,'Seg Diario'!$B$13:$NX$78,265,FALSE)</f>
        <v>1</v>
      </c>
      <c r="I478" s="1370">
        <f>VLOOKUP(B478,'Seg Diario'!$B$13:$NX$78,269,FALSE)</f>
        <v>1</v>
      </c>
      <c r="J478" s="1370">
        <f>AVERAGE(VLOOKUP(B478,'Seg Diario'!$B$13:$NX$78,273,FALSE),VLOOKUP(B478,'Seg Diario'!$B$13:$NX$78,277,FALSE),VLOOKUP(B478,'Seg Diario'!$B$13:$NX$78,281,FALSE))</f>
        <v>1</v>
      </c>
      <c r="K478" s="1441">
        <f>'Seg Diario'!KO49</f>
        <v>1</v>
      </c>
      <c r="L478" s="1444"/>
      <c r="M478" s="1562"/>
      <c r="N478" s="1366">
        <f>'Seg Diario'!KR49</f>
        <v>1</v>
      </c>
      <c r="O478" s="1370">
        <f>'En ElectromeK'!R42</f>
        <v>1</v>
      </c>
      <c r="P478" s="1529">
        <f>Pendientes!H42</f>
        <v>1</v>
      </c>
      <c r="Q478" s="1423" t="str">
        <f>'Seg Diario'!IT50</f>
        <v>TEND 2</v>
      </c>
      <c r="R478" s="1693"/>
      <c r="S478" s="1693"/>
      <c r="T478" s="1693"/>
      <c r="U478" s="1693"/>
      <c r="V478" s="1645"/>
      <c r="W478" s="1646"/>
      <c r="X478" s="1646"/>
      <c r="Y478" s="1646"/>
      <c r="Z478" s="1635"/>
      <c r="AA478" s="137"/>
      <c r="AB478" s="105"/>
      <c r="AC478" s="238"/>
      <c r="AO478" s="265"/>
      <c r="AP478" s="265"/>
      <c r="AQ478" s="265"/>
      <c r="AR478" s="265"/>
      <c r="AS478" s="265"/>
      <c r="AT478" s="254"/>
      <c r="AU478" s="2"/>
      <c r="AV478" s="2"/>
      <c r="AW478" s="266"/>
      <c r="AX478" s="266"/>
      <c r="AY478" s="266"/>
      <c r="AZ478" s="266"/>
      <c r="BA478" s="2"/>
      <c r="BB478" s="2"/>
      <c r="BC478" s="2"/>
      <c r="BD478" s="2"/>
      <c r="BE478" s="2"/>
      <c r="BF478" s="2"/>
    </row>
    <row r="479" spans="1:58" s="3" customFormat="1" ht="15.6" customHeight="1">
      <c r="A479" s="97" t="s">
        <v>163</v>
      </c>
      <c r="B479" s="19" t="s">
        <v>163</v>
      </c>
      <c r="C479" s="1412" t="str">
        <f t="shared" si="5"/>
        <v>A3</v>
      </c>
      <c r="D479" s="1366">
        <f t="shared" si="6"/>
        <v>1</v>
      </c>
      <c r="E479" s="1366">
        <f t="shared" si="7"/>
        <v>1</v>
      </c>
      <c r="F479" s="99">
        <v>351.41</v>
      </c>
      <c r="G479" s="1394">
        <f>VLOOKUP(B479,'Seg Diario'!$B$13:$NX$78,261,FALSE)</f>
        <v>1</v>
      </c>
      <c r="H479" s="1370">
        <f>VLOOKUP(B479,'Seg Diario'!$B$13:$NX$78,265,FALSE)</f>
        <v>1</v>
      </c>
      <c r="I479" s="1370">
        <f>VLOOKUP(B479,'Seg Diario'!$B$13:$NX$78,269,FALSE)</f>
        <v>1</v>
      </c>
      <c r="J479" s="1370">
        <f>AVERAGE(VLOOKUP(B479,'Seg Diario'!$B$13:$NX$78,273,FALSE),VLOOKUP(B479,'Seg Diario'!$B$13:$NX$78,277,FALSE),VLOOKUP(B479,'Seg Diario'!$B$13:$NX$78,281,FALSE))</f>
        <v>1</v>
      </c>
      <c r="K479" s="1441">
        <f>'Seg Diario'!KO50</f>
        <v>1</v>
      </c>
      <c r="L479" s="1444"/>
      <c r="M479" s="1562"/>
      <c r="N479" s="1366">
        <f>'Seg Diario'!KR50</f>
        <v>1</v>
      </c>
      <c r="O479" s="1370">
        <f>'En ElectromeK'!R43</f>
        <v>1</v>
      </c>
      <c r="P479" s="1529">
        <f>Pendientes!H43</f>
        <v>1</v>
      </c>
      <c r="Q479" s="1423" t="str">
        <f>'Seg Diario'!IT51</f>
        <v>TEND 2</v>
      </c>
      <c r="R479" s="1693"/>
      <c r="S479" s="1693"/>
      <c r="T479" s="1693"/>
      <c r="U479" s="1693"/>
      <c r="V479" s="1645"/>
      <c r="W479" s="1646"/>
      <c r="X479" s="1646"/>
      <c r="Y479" s="1646"/>
      <c r="Z479" s="1635"/>
      <c r="AA479" s="137"/>
      <c r="AB479" s="105"/>
      <c r="AC479" s="238"/>
      <c r="AO479" s="265"/>
      <c r="AP479" s="265"/>
      <c r="AQ479" s="265"/>
      <c r="AR479" s="265"/>
      <c r="AS479" s="265"/>
      <c r="AT479" s="254"/>
      <c r="AU479" s="2"/>
      <c r="AV479" s="2"/>
      <c r="AW479" s="266"/>
      <c r="AX479" s="266"/>
      <c r="AY479" s="266"/>
      <c r="AZ479" s="266"/>
      <c r="BA479" s="2"/>
      <c r="BB479" s="2"/>
      <c r="BC479" s="2"/>
      <c r="BD479" s="2"/>
      <c r="BE479" s="2"/>
      <c r="BF479" s="2"/>
    </row>
    <row r="480" spans="1:58" s="3" customFormat="1" ht="15.6" customHeight="1">
      <c r="A480" s="97" t="s">
        <v>165</v>
      </c>
      <c r="B480" s="19" t="s">
        <v>165</v>
      </c>
      <c r="C480" s="1412" t="str">
        <f t="shared" si="5"/>
        <v>A4</v>
      </c>
      <c r="D480" s="1366">
        <f t="shared" si="6"/>
        <v>1</v>
      </c>
      <c r="E480" s="1366">
        <f t="shared" si="7"/>
        <v>1</v>
      </c>
      <c r="F480" s="99">
        <v>350.53</v>
      </c>
      <c r="G480" s="1394">
        <f>VLOOKUP(B480,'Seg Diario'!$B$13:$NX$78,261,FALSE)</f>
        <v>1</v>
      </c>
      <c r="H480" s="1370">
        <f>VLOOKUP(B480,'Seg Diario'!$B$13:$NX$78,265,FALSE)</f>
        <v>1</v>
      </c>
      <c r="I480" s="1370">
        <f>VLOOKUP(B480,'Seg Diario'!$B$13:$NX$78,269,FALSE)</f>
        <v>1</v>
      </c>
      <c r="J480" s="1370">
        <f>AVERAGE(VLOOKUP(B480,'Seg Diario'!$B$13:$NX$78,273,FALSE),VLOOKUP(B480,'Seg Diario'!$B$13:$NX$78,277,FALSE),VLOOKUP(B480,'Seg Diario'!$B$13:$NX$78,281,FALSE))</f>
        <v>1</v>
      </c>
      <c r="K480" s="1441">
        <f>'Seg Diario'!KO51</f>
        <v>1</v>
      </c>
      <c r="L480" s="1444"/>
      <c r="M480" s="1562"/>
      <c r="N480" s="1366">
        <f>'Seg Diario'!KR51</f>
        <v>1</v>
      </c>
      <c r="O480" s="1370">
        <f>'En ElectromeK'!R44</f>
        <v>1</v>
      </c>
      <c r="P480" s="1529">
        <f>Pendientes!H44</f>
        <v>1</v>
      </c>
      <c r="Q480" s="1423" t="str">
        <f>'Seg Diario'!IT52</f>
        <v>TEND 2</v>
      </c>
      <c r="R480" s="1693"/>
      <c r="S480" s="1693"/>
      <c r="T480" s="1693"/>
      <c r="U480" s="1693"/>
      <c r="V480" s="1645"/>
      <c r="W480" s="1646"/>
      <c r="X480" s="1646"/>
      <c r="Y480" s="1646"/>
      <c r="Z480" s="1635"/>
      <c r="AA480" s="137"/>
      <c r="AB480" s="105"/>
      <c r="AC480" s="238"/>
      <c r="AO480" s="265"/>
      <c r="AP480" s="265"/>
      <c r="AQ480" s="265"/>
      <c r="AR480" s="265"/>
      <c r="AS480" s="265"/>
      <c r="AT480" s="254"/>
      <c r="AU480" s="2"/>
      <c r="AV480" s="2"/>
      <c r="AW480" s="266"/>
      <c r="AX480" s="266"/>
      <c r="AY480" s="266"/>
      <c r="AZ480" s="266"/>
      <c r="BA480" s="2"/>
      <c r="BB480" s="2"/>
      <c r="BC480" s="2"/>
      <c r="BD480" s="2"/>
      <c r="BE480" s="2"/>
      <c r="BF480" s="2"/>
    </row>
    <row r="481" spans="1:58" s="3" customFormat="1" ht="15.6" customHeight="1">
      <c r="A481" s="97" t="s">
        <v>168</v>
      </c>
      <c r="B481" s="19" t="s">
        <v>168</v>
      </c>
      <c r="C481" s="1412" t="str">
        <f t="shared" ref="C481:C500" si="8">C340</f>
        <v>A4</v>
      </c>
      <c r="D481" s="1366">
        <f t="shared" si="6"/>
        <v>1</v>
      </c>
      <c r="E481" s="1366">
        <f t="shared" si="7"/>
        <v>1</v>
      </c>
      <c r="F481" s="99">
        <v>363.93</v>
      </c>
      <c r="G481" s="1394">
        <f>VLOOKUP(B481,'Seg Diario'!$B$13:$NX$78,261,FALSE)</f>
        <v>1</v>
      </c>
      <c r="H481" s="1370">
        <f>VLOOKUP(B481,'Seg Diario'!$B$13:$NX$78,265,FALSE)</f>
        <v>1</v>
      </c>
      <c r="I481" s="1370">
        <f>VLOOKUP(B481,'Seg Diario'!$B$13:$NX$78,269,FALSE)</f>
        <v>1</v>
      </c>
      <c r="J481" s="1370">
        <f>AVERAGE(VLOOKUP(B481,'Seg Diario'!$B$13:$NX$78,273,FALSE),VLOOKUP(B481,'Seg Diario'!$B$13:$NX$78,277,FALSE),VLOOKUP(B481,'Seg Diario'!$B$13:$NX$78,281,FALSE))</f>
        <v>1</v>
      </c>
      <c r="K481" s="1441">
        <f>'Seg Diario'!KO52</f>
        <v>1</v>
      </c>
      <c r="L481" s="1444"/>
      <c r="M481" s="1562"/>
      <c r="N481" s="1366">
        <f>'Seg Diario'!KR52</f>
        <v>1</v>
      </c>
      <c r="O481" s="1370">
        <f>'En ElectromeK'!R45</f>
        <v>1</v>
      </c>
      <c r="P481" s="1529">
        <f>Pendientes!H45</f>
        <v>1</v>
      </c>
      <c r="Q481" s="1423" t="str">
        <f>'Seg Diario'!IT53</f>
        <v>TEND 2</v>
      </c>
      <c r="R481" s="1693"/>
      <c r="S481" s="1693"/>
      <c r="T481" s="1693"/>
      <c r="U481" s="1693"/>
      <c r="V481" s="1645"/>
      <c r="W481" s="1646"/>
      <c r="X481" s="1646"/>
      <c r="Y481" s="1646"/>
      <c r="Z481" s="1635"/>
      <c r="AA481" s="137"/>
      <c r="AB481" s="90"/>
      <c r="AC481" s="238"/>
      <c r="AO481" s="265"/>
      <c r="AP481" s="265"/>
      <c r="AQ481" s="265"/>
      <c r="AR481" s="265"/>
      <c r="AS481" s="265"/>
      <c r="AT481" s="254"/>
      <c r="AU481" s="2"/>
      <c r="AV481" s="2"/>
      <c r="AW481" s="266"/>
      <c r="AX481" s="266"/>
      <c r="AY481" s="266"/>
      <c r="AZ481" s="266"/>
      <c r="BA481" s="2"/>
      <c r="BB481" s="2"/>
      <c r="BC481" s="2"/>
      <c r="BD481" s="2"/>
      <c r="BE481" s="2"/>
      <c r="BF481" s="2"/>
    </row>
    <row r="482" spans="1:58" s="3" customFormat="1" ht="15.6" customHeight="1">
      <c r="A482" s="97" t="s">
        <v>170</v>
      </c>
      <c r="B482" s="19" t="s">
        <v>170</v>
      </c>
      <c r="C482" s="1412" t="str">
        <f t="shared" si="8"/>
        <v>A3</v>
      </c>
      <c r="D482" s="1366">
        <f t="shared" si="6"/>
        <v>1</v>
      </c>
      <c r="E482" s="1366">
        <f t="shared" si="7"/>
        <v>1</v>
      </c>
      <c r="F482" s="99">
        <v>376.83</v>
      </c>
      <c r="G482" s="1394">
        <f>VLOOKUP(B482,'Seg Diario'!$B$13:$NX$78,261,FALSE)</f>
        <v>1</v>
      </c>
      <c r="H482" s="1370">
        <f>VLOOKUP(B482,'Seg Diario'!$B$13:$NX$78,265,FALSE)</f>
        <v>1</v>
      </c>
      <c r="I482" s="1370">
        <f>VLOOKUP(B482,'Seg Diario'!$B$13:$NX$78,269,FALSE)</f>
        <v>1</v>
      </c>
      <c r="J482" s="1370">
        <f>AVERAGE(VLOOKUP(B482,'Seg Diario'!$B$13:$NX$78,273,FALSE),VLOOKUP(B482,'Seg Diario'!$B$13:$NX$78,277,FALSE),VLOOKUP(B482,'Seg Diario'!$B$13:$NX$78,281,FALSE))</f>
        <v>1</v>
      </c>
      <c r="K482" s="1441">
        <f>'Seg Diario'!KO53</f>
        <v>1</v>
      </c>
      <c r="L482" s="1444"/>
      <c r="M482" s="1562"/>
      <c r="N482" s="1366">
        <f>'Seg Diario'!KR53</f>
        <v>1</v>
      </c>
      <c r="O482" s="1370">
        <f>'En ElectromeK'!R46</f>
        <v>1</v>
      </c>
      <c r="P482" s="1529">
        <f>Pendientes!H46</f>
        <v>1</v>
      </c>
      <c r="Q482" s="1423" t="str">
        <f>'Seg Diario'!IT54</f>
        <v>TEND 2</v>
      </c>
      <c r="R482" s="1693"/>
      <c r="S482" s="1693"/>
      <c r="T482" s="1693"/>
      <c r="U482" s="1693"/>
      <c r="V482" s="1645"/>
      <c r="W482" s="1646"/>
      <c r="X482" s="1646"/>
      <c r="Y482" s="1646"/>
      <c r="Z482" s="1635"/>
      <c r="AA482" s="137"/>
      <c r="AB482" s="90"/>
      <c r="AC482" s="238"/>
      <c r="AO482" s="265"/>
      <c r="AP482" s="265"/>
      <c r="AQ482" s="265"/>
      <c r="AR482" s="265"/>
      <c r="AS482" s="265"/>
      <c r="AT482" s="254"/>
      <c r="AU482" s="2"/>
      <c r="AV482" s="2"/>
      <c r="AW482" s="266"/>
      <c r="AX482" s="266"/>
      <c r="AY482" s="266"/>
      <c r="AZ482" s="266"/>
      <c r="BA482" s="2"/>
      <c r="BB482" s="2"/>
      <c r="BC482" s="2"/>
      <c r="BD482" s="2"/>
      <c r="BE482" s="2"/>
      <c r="BF482" s="2"/>
    </row>
    <row r="483" spans="1:58" s="3" customFormat="1" ht="15.6" customHeight="1">
      <c r="A483" s="97" t="s">
        <v>172</v>
      </c>
      <c r="B483" s="19" t="s">
        <v>172</v>
      </c>
      <c r="C483" s="1412" t="str">
        <f t="shared" si="8"/>
        <v>D5</v>
      </c>
      <c r="D483" s="1366">
        <f t="shared" si="6"/>
        <v>1</v>
      </c>
      <c r="E483" s="1366">
        <f t="shared" si="7"/>
        <v>1</v>
      </c>
      <c r="F483" s="99">
        <v>417.35</v>
      </c>
      <c r="G483" s="1394">
        <f>VLOOKUP(B483,'Seg Diario'!$B$13:$NX$78,261,FALSE)</f>
        <v>1</v>
      </c>
      <c r="H483" s="1370">
        <f>VLOOKUP(B483,'Seg Diario'!$B$13:$NX$78,265,FALSE)</f>
        <v>1</v>
      </c>
      <c r="I483" s="1370">
        <f>VLOOKUP(B483,'Seg Diario'!$B$13:$NX$78,269,FALSE)</f>
        <v>1</v>
      </c>
      <c r="J483" s="1370">
        <f>AVERAGE(VLOOKUP(B483,'Seg Diario'!$B$13:$NX$78,273,FALSE),VLOOKUP(B483,'Seg Diario'!$B$13:$NX$78,277,FALSE),VLOOKUP(B483,'Seg Diario'!$B$13:$NX$78,281,FALSE))</f>
        <v>1</v>
      </c>
      <c r="K483" s="1441">
        <f>'Seg Diario'!KO54</f>
        <v>1</v>
      </c>
      <c r="L483" s="1444"/>
      <c r="M483" s="1366">
        <f>'Seg Diario'!KL54</f>
        <v>1</v>
      </c>
      <c r="N483" s="1366">
        <f>'Seg Diario'!KR54</f>
        <v>1</v>
      </c>
      <c r="O483" s="1370">
        <f>'En ElectromeK'!R47</f>
        <v>1</v>
      </c>
      <c r="P483" s="1529">
        <f>Pendientes!H47</f>
        <v>1</v>
      </c>
      <c r="Q483" s="1423" t="str">
        <f>'Seg Diario'!IT55</f>
        <v>TEND 2</v>
      </c>
      <c r="R483" s="1693"/>
      <c r="S483" s="1693"/>
      <c r="T483" s="1693"/>
      <c r="U483" s="1693"/>
      <c r="V483" s="1645"/>
      <c r="W483" s="1646"/>
      <c r="X483" s="1646"/>
      <c r="Y483" s="1646"/>
      <c r="Z483" s="1635"/>
      <c r="AA483" s="137"/>
      <c r="AB483" s="90"/>
      <c r="AC483" s="238"/>
      <c r="AO483" s="265"/>
      <c r="AP483" s="265"/>
      <c r="AQ483" s="265"/>
      <c r="AR483" s="265"/>
      <c r="AS483" s="265"/>
      <c r="AT483" s="254"/>
      <c r="AU483" s="2"/>
      <c r="AV483" s="2"/>
      <c r="AW483" s="266"/>
      <c r="AX483" s="266"/>
      <c r="AY483" s="266"/>
      <c r="AZ483" s="266"/>
      <c r="BA483" s="2"/>
      <c r="BB483" s="2"/>
      <c r="BC483" s="2"/>
      <c r="BD483" s="2"/>
      <c r="BE483" s="2"/>
      <c r="BF483" s="2"/>
    </row>
    <row r="484" spans="1:58" s="3" customFormat="1" ht="15.6" customHeight="1">
      <c r="A484" s="97" t="s">
        <v>175</v>
      </c>
      <c r="B484" s="19" t="s">
        <v>175</v>
      </c>
      <c r="C484" s="1412" t="str">
        <f t="shared" si="8"/>
        <v>D5</v>
      </c>
      <c r="D484" s="1366">
        <f t="shared" si="6"/>
        <v>1</v>
      </c>
      <c r="E484" s="1366">
        <f t="shared" si="7"/>
        <v>1</v>
      </c>
      <c r="F484" s="99">
        <v>409.89</v>
      </c>
      <c r="G484" s="1394">
        <f>VLOOKUP(B484,'Seg Diario'!$B$13:$NX$78,261,FALSE)</f>
        <v>1</v>
      </c>
      <c r="H484" s="1370">
        <f>VLOOKUP(B484,'Seg Diario'!$B$13:$NX$78,265,FALSE)</f>
        <v>1</v>
      </c>
      <c r="I484" s="1370">
        <f>VLOOKUP(B484,'Seg Diario'!$B$13:$NX$78,269,FALSE)</f>
        <v>1</v>
      </c>
      <c r="J484" s="1370">
        <f>AVERAGE(VLOOKUP(B484,'Seg Diario'!$B$13:$NX$78,273,FALSE),VLOOKUP(B484,'Seg Diario'!$B$13:$NX$78,277,FALSE),VLOOKUP(B484,'Seg Diario'!$B$13:$NX$78,281,FALSE))</f>
        <v>1</v>
      </c>
      <c r="K484" s="1441">
        <f>'Seg Diario'!KO55</f>
        <v>1</v>
      </c>
      <c r="L484" s="1444"/>
      <c r="M484" s="1366">
        <f>'Seg Diario'!KL55</f>
        <v>1</v>
      </c>
      <c r="N484" s="1366">
        <f>'Seg Diario'!KR55</f>
        <v>1</v>
      </c>
      <c r="O484" s="1370">
        <f>'En ElectromeK'!R48</f>
        <v>1</v>
      </c>
      <c r="P484" s="1529">
        <f>Pendientes!H48</f>
        <v>1</v>
      </c>
      <c r="Q484" s="1423" t="str">
        <f>'Seg Diario'!IT56</f>
        <v>TEND 2</v>
      </c>
      <c r="R484" s="1693"/>
      <c r="S484" s="1693"/>
      <c r="T484" s="1693"/>
      <c r="U484" s="1693"/>
      <c r="V484" s="1645"/>
      <c r="W484" s="1646"/>
      <c r="X484" s="1646"/>
      <c r="Y484" s="1646"/>
      <c r="Z484" s="1635"/>
      <c r="AA484" s="137"/>
      <c r="AB484" s="105"/>
      <c r="AC484" s="238"/>
      <c r="AO484" s="265"/>
      <c r="AP484" s="265"/>
      <c r="AQ484" s="265"/>
      <c r="AR484" s="265"/>
      <c r="AS484" s="265"/>
      <c r="AT484" s="254"/>
      <c r="AU484" s="2"/>
      <c r="AV484" s="2"/>
      <c r="AW484" s="266"/>
      <c r="AX484" s="266"/>
      <c r="AY484" s="266"/>
      <c r="AZ484" s="266"/>
      <c r="BA484" s="2"/>
      <c r="BB484" s="2"/>
      <c r="BC484" s="2"/>
      <c r="BD484" s="2"/>
      <c r="BE484" s="2"/>
      <c r="BF484" s="2"/>
    </row>
    <row r="485" spans="1:58" s="3" customFormat="1" ht="15.6" customHeight="1">
      <c r="A485" s="97" t="s">
        <v>177</v>
      </c>
      <c r="B485" s="19" t="s">
        <v>177</v>
      </c>
      <c r="C485" s="1412" t="str">
        <f t="shared" si="8"/>
        <v>B7</v>
      </c>
      <c r="D485" s="1366">
        <f t="shared" si="6"/>
        <v>1</v>
      </c>
      <c r="E485" s="1366">
        <f t="shared" si="7"/>
        <v>1</v>
      </c>
      <c r="F485" s="99">
        <v>318.73</v>
      </c>
      <c r="G485" s="1394">
        <f>VLOOKUP(B485,'Seg Diario'!$B$13:$NX$78,261,FALSE)</f>
        <v>1</v>
      </c>
      <c r="H485" s="1370">
        <f>VLOOKUP(B485,'Seg Diario'!$B$13:$NX$78,265,FALSE)</f>
        <v>1</v>
      </c>
      <c r="I485" s="1370">
        <f>VLOOKUP(B485,'Seg Diario'!$B$13:$NX$78,269,FALSE)</f>
        <v>1</v>
      </c>
      <c r="J485" s="1370">
        <f>AVERAGE(VLOOKUP(B485,'Seg Diario'!$B$13:$NX$78,273,FALSE),VLOOKUP(B485,'Seg Diario'!$B$13:$NX$78,277,FALSE),VLOOKUP(B485,'Seg Diario'!$B$13:$NX$78,281,FALSE))</f>
        <v>1</v>
      </c>
      <c r="K485" s="1441">
        <f>'Seg Diario'!KO56</f>
        <v>1</v>
      </c>
      <c r="L485" s="1444"/>
      <c r="M485" s="1366">
        <f>'Seg Diario'!KL56</f>
        <v>1</v>
      </c>
      <c r="N485" s="1366">
        <f>'Seg Diario'!KR56</f>
        <v>1</v>
      </c>
      <c r="O485" s="1370">
        <f>'En ElectromeK'!R49</f>
        <v>1</v>
      </c>
      <c r="P485" s="1529">
        <f>Pendientes!H49</f>
        <v>1</v>
      </c>
      <c r="Q485" s="1423" t="str">
        <f>'Seg Diario'!IT57</f>
        <v>TEND 2</v>
      </c>
      <c r="R485" s="1693"/>
      <c r="S485" s="1693"/>
      <c r="T485" s="1693"/>
      <c r="U485" s="1693"/>
      <c r="V485" s="1645"/>
      <c r="W485" s="1646"/>
      <c r="X485" s="1646"/>
      <c r="Y485" s="1646"/>
      <c r="Z485" s="1635"/>
      <c r="AA485" s="137"/>
      <c r="AB485" s="105"/>
      <c r="AC485" s="238"/>
      <c r="AO485" s="265"/>
      <c r="AP485" s="265"/>
      <c r="AQ485" s="265"/>
      <c r="AR485" s="265"/>
      <c r="AS485" s="265"/>
      <c r="AT485" s="254"/>
      <c r="AU485" s="2"/>
      <c r="AV485" s="2"/>
      <c r="AW485" s="266"/>
      <c r="AX485" s="266"/>
      <c r="AY485" s="266"/>
      <c r="AZ485" s="266"/>
      <c r="BA485" s="2"/>
      <c r="BB485" s="2"/>
      <c r="BC485" s="2"/>
      <c r="BD485" s="2"/>
      <c r="BE485" s="2"/>
      <c r="BF485" s="2"/>
    </row>
    <row r="486" spans="1:58" s="3" customFormat="1" ht="15.6" customHeight="1">
      <c r="A486" s="97" t="s">
        <v>179</v>
      </c>
      <c r="B486" s="19" t="s">
        <v>179</v>
      </c>
      <c r="C486" s="1412" t="str">
        <f t="shared" si="8"/>
        <v>A7</v>
      </c>
      <c r="D486" s="1366">
        <f t="shared" si="6"/>
        <v>1</v>
      </c>
      <c r="E486" s="1366">
        <f t="shared" si="7"/>
        <v>1</v>
      </c>
      <c r="F486" s="99">
        <v>257.33999999999997</v>
      </c>
      <c r="G486" s="1394">
        <f>'Seg Diario'!JB57</f>
        <v>1</v>
      </c>
      <c r="H486" s="1370">
        <f>VLOOKUP(B486,'Seg Diario'!$B$13:$NX$78,265,FALSE)</f>
        <v>1</v>
      </c>
      <c r="I486" s="1370">
        <f>VLOOKUP(B486,'Seg Diario'!$B$13:$NX$78,269,FALSE)</f>
        <v>1</v>
      </c>
      <c r="J486" s="1370">
        <f>AVERAGE(VLOOKUP(B486,'Seg Diario'!$B$13:$NX$78,273,FALSE),VLOOKUP(B486,'Seg Diario'!$B$13:$NX$78,277,FALSE),VLOOKUP(B486,'Seg Diario'!$B$13:$NX$78,281,FALSE))</f>
        <v>1</v>
      </c>
      <c r="K486" s="1441">
        <f>'Seg Diario'!KO57</f>
        <v>1</v>
      </c>
      <c r="L486" s="1444"/>
      <c r="M486" s="1562"/>
      <c r="N486" s="1366">
        <f>'Seg Diario'!KR57</f>
        <v>1</v>
      </c>
      <c r="O486" s="1370">
        <f>'En ElectromeK'!R50</f>
        <v>1</v>
      </c>
      <c r="P486" s="1529">
        <f>Pendientes!H50</f>
        <v>1</v>
      </c>
      <c r="Q486" s="1423" t="str">
        <f>'Seg Diario'!IT58</f>
        <v>TEND 2</v>
      </c>
      <c r="R486" s="1693"/>
      <c r="S486" s="1693"/>
      <c r="T486" s="1693"/>
      <c r="U486" s="1693"/>
      <c r="V486" s="1645"/>
      <c r="W486" s="1646"/>
      <c r="X486" s="1646"/>
      <c r="Y486" s="1646"/>
      <c r="Z486" s="1635"/>
      <c r="AA486" s="137"/>
      <c r="AB486" s="105"/>
      <c r="AC486" s="238"/>
      <c r="AO486" s="265"/>
      <c r="AP486" s="265"/>
      <c r="AQ486" s="265"/>
      <c r="AR486" s="265"/>
      <c r="AS486" s="265"/>
      <c r="AT486" s="254"/>
      <c r="AU486" s="2"/>
      <c r="AV486" s="2"/>
      <c r="AW486" s="266"/>
      <c r="AX486" s="266"/>
      <c r="AY486" s="266"/>
      <c r="AZ486" s="266"/>
      <c r="BA486" s="2"/>
      <c r="BB486" s="2"/>
      <c r="BC486" s="2"/>
      <c r="BD486" s="2"/>
      <c r="BE486" s="2"/>
      <c r="BF486" s="2"/>
    </row>
    <row r="487" spans="1:58" s="3" customFormat="1" ht="29.4" customHeight="1">
      <c r="A487" s="97" t="s">
        <v>181</v>
      </c>
      <c r="B487" s="19" t="s">
        <v>181</v>
      </c>
      <c r="C487" s="1412" t="str">
        <f t="shared" si="8"/>
        <v>B7</v>
      </c>
      <c r="D487" s="1366">
        <f t="shared" si="6"/>
        <v>1</v>
      </c>
      <c r="E487" s="1366">
        <f t="shared" si="7"/>
        <v>1</v>
      </c>
      <c r="F487" s="99">
        <v>298.5</v>
      </c>
      <c r="G487" s="1394">
        <f>'Seg Diario'!JB58</f>
        <v>1</v>
      </c>
      <c r="H487" s="1370">
        <f>VLOOKUP(B487,'Seg Diario'!$B$13:$NX$78,265,FALSE)</f>
        <v>1</v>
      </c>
      <c r="I487" s="1370">
        <f>VLOOKUP(B487,'Seg Diario'!$B$13:$NX$78,269,FALSE)</f>
        <v>1</v>
      </c>
      <c r="J487" s="1370">
        <f>AVERAGE(VLOOKUP(B487,'Seg Diario'!$B$13:$NX$78,273,FALSE),VLOOKUP(B487,'Seg Diario'!$B$13:$NX$78,277,FALSE),VLOOKUP(B487,'Seg Diario'!$B$13:$NX$78,281,FALSE))</f>
        <v>1</v>
      </c>
      <c r="K487" s="1441">
        <f>'Seg Diario'!KO58</f>
        <v>1</v>
      </c>
      <c r="L487" s="1444"/>
      <c r="M487" s="1366">
        <f>'Seg Diario'!KL58</f>
        <v>1</v>
      </c>
      <c r="N487" s="1366">
        <f>'Seg Diario'!KR58</f>
        <v>1</v>
      </c>
      <c r="O487" s="1370">
        <f>'En ElectromeK'!R51</f>
        <v>1</v>
      </c>
      <c r="P487" s="1529">
        <f>Pendientes!H51</f>
        <v>1</v>
      </c>
      <c r="Q487" s="1423" t="str">
        <f>'Seg Diario'!IT59</f>
        <v>TEND 2</v>
      </c>
      <c r="R487" s="1693"/>
      <c r="S487" s="1693"/>
      <c r="T487" s="1693"/>
      <c r="U487" s="1693"/>
      <c r="V487" s="1645"/>
      <c r="W487" s="1646"/>
      <c r="X487" s="1646"/>
      <c r="Y487" s="1646"/>
      <c r="Z487" s="1635"/>
      <c r="AA487" s="137"/>
      <c r="AB487" s="105"/>
      <c r="AC487" s="238"/>
      <c r="AO487" s="265"/>
      <c r="AP487" s="265"/>
      <c r="AQ487" s="265"/>
      <c r="AR487" s="265"/>
      <c r="AS487" s="265"/>
      <c r="AT487" s="254"/>
      <c r="AU487" s="2"/>
      <c r="AV487" s="2"/>
      <c r="AW487" s="266"/>
      <c r="AX487" s="266"/>
      <c r="AY487" s="266"/>
      <c r="AZ487" s="266"/>
      <c r="BA487" s="2"/>
      <c r="BB487" s="2"/>
      <c r="BC487" s="2"/>
      <c r="BD487" s="2"/>
      <c r="BE487" s="2"/>
      <c r="BF487" s="2"/>
    </row>
    <row r="488" spans="1:58" s="3" customFormat="1" ht="28.8" customHeight="1">
      <c r="A488" s="97" t="s">
        <v>183</v>
      </c>
      <c r="B488" s="19" t="s">
        <v>183</v>
      </c>
      <c r="C488" s="1412" t="str">
        <f t="shared" si="8"/>
        <v>C5</v>
      </c>
      <c r="D488" s="1366">
        <f t="shared" si="6"/>
        <v>1</v>
      </c>
      <c r="E488" s="1366">
        <f t="shared" si="7"/>
        <v>1</v>
      </c>
      <c r="F488" s="99">
        <v>315.27</v>
      </c>
      <c r="G488" s="1394">
        <f>'Seg Diario'!JB59</f>
        <v>1</v>
      </c>
      <c r="H488" s="1370">
        <f>VLOOKUP(B488,'Seg Diario'!$B$13:$NX$78,265,FALSE)</f>
        <v>1</v>
      </c>
      <c r="I488" s="1370">
        <f>VLOOKUP(B488,'Seg Diario'!$B$13:$NX$78,269,FALSE)</f>
        <v>1</v>
      </c>
      <c r="J488" s="1370">
        <f>AVERAGE(VLOOKUP(B488,'Seg Diario'!$B$13:$NX$78,273,FALSE),VLOOKUP(B488,'Seg Diario'!$B$13:$NX$78,277,FALSE),VLOOKUP(B488,'Seg Diario'!$B$13:$NX$78,281,FALSE))</f>
        <v>1</v>
      </c>
      <c r="K488" s="1441">
        <f>'Seg Diario'!KO59</f>
        <v>1</v>
      </c>
      <c r="L488" s="1444"/>
      <c r="M488" s="1366">
        <f>'Seg Diario'!KL59</f>
        <v>1</v>
      </c>
      <c r="N488" s="1366">
        <f>'Seg Diario'!KR59</f>
        <v>1</v>
      </c>
      <c r="O488" s="1370">
        <f>'En ElectromeK'!R52</f>
        <v>1</v>
      </c>
      <c r="P488" s="1370">
        <f>Pendientes!H52</f>
        <v>0</v>
      </c>
      <c r="Q488" s="1423" t="str">
        <f>'Seg Diario'!IT59</f>
        <v>TEND 2</v>
      </c>
      <c r="R488" s="1647"/>
      <c r="S488" s="1647"/>
      <c r="T488" s="1647"/>
      <c r="U488" s="1647"/>
      <c r="V488" s="1645" t="s">
        <v>1147</v>
      </c>
      <c r="W488" s="1646"/>
      <c r="X488" s="1646"/>
      <c r="Y488" s="1646"/>
      <c r="Z488" s="1646"/>
      <c r="AA488" s="137"/>
      <c r="AB488" s="105"/>
      <c r="AC488" s="238"/>
      <c r="AO488" s="265"/>
      <c r="AP488" s="265"/>
      <c r="AQ488" s="265"/>
      <c r="AR488" s="265"/>
      <c r="AS488" s="265"/>
      <c r="AT488" s="254"/>
      <c r="AU488" s="2"/>
      <c r="AV488" s="2"/>
      <c r="AW488" s="266"/>
      <c r="AX488" s="266"/>
      <c r="AY488" s="266"/>
      <c r="AZ488" s="266"/>
      <c r="BA488" s="2"/>
      <c r="BB488" s="2"/>
      <c r="BC488" s="2"/>
      <c r="BD488" s="2"/>
      <c r="BE488" s="2"/>
      <c r="BF488" s="2"/>
    </row>
    <row r="489" spans="1:58" s="3" customFormat="1" ht="28.8" customHeight="1">
      <c r="A489" s="97" t="s">
        <v>185</v>
      </c>
      <c r="B489" s="19" t="s">
        <v>185</v>
      </c>
      <c r="C489" s="1412" t="str">
        <f t="shared" si="8"/>
        <v>C5</v>
      </c>
      <c r="D489" s="1366">
        <f t="shared" si="6"/>
        <v>1</v>
      </c>
      <c r="E489" s="1366">
        <f t="shared" si="7"/>
        <v>1</v>
      </c>
      <c r="F489" s="99">
        <v>366.85</v>
      </c>
      <c r="G489" s="1394">
        <f>'Seg Diario'!JB60</f>
        <v>1</v>
      </c>
      <c r="H489" s="1370">
        <f>VLOOKUP(B489,'Seg Diario'!$B$13:$NX$78,265,FALSE)</f>
        <v>1</v>
      </c>
      <c r="I489" s="1370">
        <f>VLOOKUP(B489,'Seg Diario'!$B$13:$NX$78,269,FALSE)</f>
        <v>1</v>
      </c>
      <c r="J489" s="1370">
        <f>AVERAGE(VLOOKUP(B489,'Seg Diario'!$B$13:$NX$78,273,FALSE),VLOOKUP(B489,'Seg Diario'!$B$13:$NX$78,277,FALSE),VLOOKUP(B489,'Seg Diario'!$B$13:$NX$78,281,FALSE))</f>
        <v>1</v>
      </c>
      <c r="K489" s="1441">
        <f>'Seg Diario'!KO60</f>
        <v>1</v>
      </c>
      <c r="L489" s="1444"/>
      <c r="M489" s="1366">
        <f>'Seg Diario'!KL60</f>
        <v>1</v>
      </c>
      <c r="N489" s="1366">
        <f>'Seg Diario'!KR60</f>
        <v>1</v>
      </c>
      <c r="O489" s="1370">
        <f>'En ElectromeK'!R53</f>
        <v>1</v>
      </c>
      <c r="P489" s="1370">
        <f>Pendientes!H53</f>
        <v>0.75</v>
      </c>
      <c r="Q489" s="1445" t="str">
        <f>'Seg Diario'!IT60</f>
        <v>TEND 3</v>
      </c>
      <c r="R489" s="1647"/>
      <c r="S489" s="1647"/>
      <c r="T489" s="1647"/>
      <c r="U489" s="1647"/>
      <c r="V489" s="1645" t="s">
        <v>1147</v>
      </c>
      <c r="W489" s="1646"/>
      <c r="X489" s="1646"/>
      <c r="Y489" s="1646"/>
      <c r="Z489" s="1646"/>
      <c r="AA489" s="137"/>
      <c r="AB489" s="105"/>
      <c r="AC489" s="238"/>
      <c r="AO489" s="265"/>
      <c r="AP489" s="265"/>
      <c r="AQ489" s="265"/>
      <c r="AR489" s="265"/>
      <c r="AS489" s="265"/>
      <c r="AT489" s="254"/>
      <c r="AU489" s="2"/>
      <c r="AV489" s="2"/>
      <c r="AW489" s="266"/>
      <c r="AX489" s="266"/>
      <c r="AY489" s="266"/>
      <c r="AZ489" s="266"/>
      <c r="BA489" s="2"/>
      <c r="BB489" s="2"/>
      <c r="BC489" s="2"/>
      <c r="BD489" s="2"/>
      <c r="BE489" s="2"/>
      <c r="BF489" s="2"/>
    </row>
    <row r="490" spans="1:58" s="3" customFormat="1" ht="31.8" customHeight="1">
      <c r="A490" s="97" t="s">
        <v>187</v>
      </c>
      <c r="B490" s="19" t="s">
        <v>187</v>
      </c>
      <c r="C490" s="1412" t="str">
        <f>C349</f>
        <v>C5</v>
      </c>
      <c r="D490" s="1366">
        <f t="shared" si="6"/>
        <v>1</v>
      </c>
      <c r="E490" s="1366">
        <f t="shared" si="7"/>
        <v>1</v>
      </c>
      <c r="F490" s="99">
        <v>225.22</v>
      </c>
      <c r="G490" s="1394">
        <f>'Seg Diario'!JB61</f>
        <v>1</v>
      </c>
      <c r="H490" s="1370">
        <f>VLOOKUP(B490,'Seg Diario'!$B$13:$NX$78,265,FALSE)</f>
        <v>1</v>
      </c>
      <c r="I490" s="1370">
        <f>VLOOKUP(B490,'Seg Diario'!$B$13:$NX$78,269,FALSE)</f>
        <v>1</v>
      </c>
      <c r="J490" s="1370">
        <f>AVERAGE(VLOOKUP(B490,'Seg Diario'!$B$13:$NX$78,273,FALSE),VLOOKUP(B490,'Seg Diario'!$B$13:$NX$78,277,FALSE),VLOOKUP(B490,'Seg Diario'!$B$13:$NX$78,281,FALSE))</f>
        <v>1</v>
      </c>
      <c r="K490" s="1441">
        <f>'Seg Diario'!KO61</f>
        <v>1</v>
      </c>
      <c r="L490" s="1444"/>
      <c r="M490" s="1366">
        <f>'Seg Diario'!KL61</f>
        <v>1</v>
      </c>
      <c r="N490" s="1366">
        <f>'Seg Diario'!KR61</f>
        <v>1</v>
      </c>
      <c r="O490" s="1370">
        <f>'En ElectromeK'!R54</f>
        <v>1</v>
      </c>
      <c r="P490" s="1370">
        <f>Pendientes!H54</f>
        <v>0.75</v>
      </c>
      <c r="Q490" s="1445" t="str">
        <f>'Seg Diario'!IT61</f>
        <v>TEND 3</v>
      </c>
      <c r="R490" s="1647"/>
      <c r="S490" s="1647"/>
      <c r="T490" s="1647"/>
      <c r="U490" s="1647"/>
      <c r="V490" s="1645" t="s">
        <v>1147</v>
      </c>
      <c r="W490" s="1646"/>
      <c r="X490" s="1646"/>
      <c r="Y490" s="1646"/>
      <c r="Z490" s="1646"/>
      <c r="AA490" s="137"/>
      <c r="AB490" s="105"/>
      <c r="AC490" s="238"/>
      <c r="AO490" s="265"/>
      <c r="AP490" s="265"/>
      <c r="AQ490" s="265"/>
      <c r="AR490" s="265"/>
      <c r="AS490" s="265"/>
      <c r="AT490" s="254"/>
      <c r="AU490" s="2"/>
      <c r="AV490" s="2"/>
      <c r="AW490" s="266"/>
      <c r="AX490" s="266"/>
      <c r="AY490" s="266"/>
      <c r="AZ490" s="266"/>
      <c r="BA490" s="2"/>
      <c r="BB490" s="2"/>
      <c r="BC490" s="2"/>
      <c r="BD490" s="2"/>
      <c r="BE490" s="2"/>
      <c r="BF490" s="2"/>
    </row>
    <row r="491" spans="1:58" s="3" customFormat="1" ht="28.8" customHeight="1">
      <c r="A491" s="97" t="s">
        <v>190</v>
      </c>
      <c r="B491" s="19" t="s">
        <v>190</v>
      </c>
      <c r="C491" s="1412" t="s">
        <v>167</v>
      </c>
      <c r="D491" s="1366">
        <f t="shared" si="6"/>
        <v>1</v>
      </c>
      <c r="E491" s="1366">
        <f t="shared" si="7"/>
        <v>1</v>
      </c>
      <c r="F491" s="99">
        <v>508.58</v>
      </c>
      <c r="G491" s="1394">
        <f>'Seg Diario'!JB62</f>
        <v>1</v>
      </c>
      <c r="H491" s="1370">
        <f>VLOOKUP(B491,'Seg Diario'!$B$13:$NX$78,265,FALSE)</f>
        <v>1</v>
      </c>
      <c r="I491" s="1370">
        <f>VLOOKUP(B491,'Seg Diario'!$B$13:$NX$78,269,FALSE)</f>
        <v>1</v>
      </c>
      <c r="J491" s="1370">
        <f>AVERAGE(VLOOKUP(B491,'Seg Diario'!$B$13:$NX$78,273,FALSE),VLOOKUP(B491,'Seg Diario'!$B$13:$NX$78,277,FALSE),VLOOKUP(B491,'Seg Diario'!$B$13:$NX$78,281,FALSE))</f>
        <v>1</v>
      </c>
      <c r="K491" s="1441">
        <f>'Seg Diario'!KO62</f>
        <v>1</v>
      </c>
      <c r="L491" s="1444"/>
      <c r="M491" s="1562"/>
      <c r="N491" s="1366">
        <f>'Seg Diario'!KR62</f>
        <v>1</v>
      </c>
      <c r="O491" s="1370">
        <f>'En ElectromeK'!R55</f>
        <v>1</v>
      </c>
      <c r="P491" s="1370">
        <f>Pendientes!H55</f>
        <v>0</v>
      </c>
      <c r="Q491" s="1445" t="str">
        <f>'Seg Diario'!IT62</f>
        <v>TEND 3</v>
      </c>
      <c r="R491" s="1647"/>
      <c r="S491" s="1647"/>
      <c r="T491" s="1647"/>
      <c r="U491" s="1647"/>
      <c r="V491" s="1645" t="s">
        <v>1147</v>
      </c>
      <c r="W491" s="1646"/>
      <c r="X491" s="1646"/>
      <c r="Y491" s="1646"/>
      <c r="Z491" s="1646"/>
      <c r="AA491" s="137"/>
      <c r="AB491" s="105"/>
      <c r="AC491" s="238"/>
      <c r="AO491" s="265"/>
      <c r="AP491" s="265"/>
      <c r="AQ491" s="265"/>
      <c r="AR491" s="265"/>
      <c r="AS491" s="265"/>
      <c r="AT491" s="254"/>
      <c r="AU491" s="2"/>
      <c r="AV491" s="2"/>
      <c r="AW491" s="266"/>
      <c r="AX491" s="266"/>
      <c r="AY491" s="266"/>
      <c r="AZ491" s="266"/>
      <c r="BA491" s="2"/>
      <c r="BB491" s="2"/>
      <c r="BC491" s="2"/>
      <c r="BD491" s="2"/>
      <c r="BE491" s="2"/>
      <c r="BF491" s="2"/>
    </row>
    <row r="492" spans="1:58" s="3" customFormat="1" ht="28.8" customHeight="1">
      <c r="A492" s="97" t="s">
        <v>192</v>
      </c>
      <c r="B492" s="19" t="s">
        <v>192</v>
      </c>
      <c r="C492" s="1412" t="str">
        <f t="shared" si="8"/>
        <v>B6</v>
      </c>
      <c r="D492" s="1366">
        <f t="shared" si="6"/>
        <v>1</v>
      </c>
      <c r="E492" s="1366">
        <f t="shared" si="7"/>
        <v>1</v>
      </c>
      <c r="F492" s="99">
        <v>517.32000000000005</v>
      </c>
      <c r="G492" s="1394">
        <f>'Seg Diario'!JB63</f>
        <v>1</v>
      </c>
      <c r="H492" s="1370">
        <f>VLOOKUP(B492,'Seg Diario'!$B$13:$NX$78,265,FALSE)</f>
        <v>1</v>
      </c>
      <c r="I492" s="1370">
        <f>VLOOKUP(B492,'Seg Diario'!$B$13:$NX$78,269,FALSE)</f>
        <v>1</v>
      </c>
      <c r="J492" s="1370">
        <f>AVERAGE(VLOOKUP(B492,'Seg Diario'!$B$13:$NX$78,273,FALSE),VLOOKUP(B492,'Seg Diario'!$B$13:$NX$78,277,FALSE),VLOOKUP(B492,'Seg Diario'!$B$13:$NX$78,281,FALSE))</f>
        <v>1</v>
      </c>
      <c r="K492" s="1441">
        <f>'Seg Diario'!KO63</f>
        <v>1</v>
      </c>
      <c r="L492" s="1444"/>
      <c r="M492" s="1366">
        <f>'Seg Diario'!KL63</f>
        <v>1</v>
      </c>
      <c r="N492" s="1366">
        <f>'Seg Diario'!KR63</f>
        <v>1</v>
      </c>
      <c r="O492" s="1370">
        <f>'En ElectromeK'!R56</f>
        <v>1</v>
      </c>
      <c r="P492" s="1370">
        <f>Pendientes!H56</f>
        <v>1</v>
      </c>
      <c r="Q492" s="1445" t="str">
        <f>'Seg Diario'!IT63</f>
        <v>TEND 3</v>
      </c>
      <c r="R492" s="1647"/>
      <c r="S492" s="1647"/>
      <c r="T492" s="1647"/>
      <c r="U492" s="1647"/>
      <c r="V492" s="2107"/>
      <c r="W492" s="1683"/>
      <c r="X492" s="1683"/>
      <c r="Y492" s="1683"/>
      <c r="Z492" s="1683"/>
      <c r="AA492" s="137"/>
      <c r="AB492" s="105"/>
      <c r="AC492" s="238"/>
      <c r="AO492" s="265"/>
      <c r="AP492" s="265"/>
      <c r="AQ492" s="265"/>
      <c r="AR492" s="265"/>
      <c r="AS492" s="265"/>
      <c r="AT492" s="254"/>
      <c r="AU492" s="2"/>
      <c r="AV492" s="2"/>
      <c r="AW492" s="266"/>
      <c r="AX492" s="266"/>
      <c r="AY492" s="266"/>
      <c r="AZ492" s="266"/>
      <c r="BA492" s="2"/>
      <c r="BB492" s="2"/>
      <c r="BC492" s="2"/>
      <c r="BD492" s="2"/>
      <c r="BE492" s="2"/>
      <c r="BF492" s="2"/>
    </row>
    <row r="493" spans="1:58" s="3" customFormat="1" ht="15.6" customHeight="1">
      <c r="A493" s="97" t="s">
        <v>194</v>
      </c>
      <c r="B493" s="19" t="s">
        <v>194</v>
      </c>
      <c r="C493" s="1412" t="str">
        <f t="shared" si="8"/>
        <v>B7</v>
      </c>
      <c r="D493" s="1366">
        <f t="shared" si="6"/>
        <v>1</v>
      </c>
      <c r="E493" s="1366">
        <f t="shared" si="7"/>
        <v>1</v>
      </c>
      <c r="F493" s="99">
        <v>558</v>
      </c>
      <c r="G493" s="1394">
        <f>'Seg Diario'!JB64</f>
        <v>1</v>
      </c>
      <c r="H493" s="1370">
        <f>VLOOKUP(B493,'Seg Diario'!$B$13:$NX$78,265,FALSE)</f>
        <v>1</v>
      </c>
      <c r="I493" s="1370">
        <f>VLOOKUP(B493,'Seg Diario'!$B$13:$NX$78,269,FALSE)</f>
        <v>1</v>
      </c>
      <c r="J493" s="1370">
        <f>AVERAGE(VLOOKUP(B493,'Seg Diario'!$B$13:$NX$78,273,FALSE),VLOOKUP(B493,'Seg Diario'!$B$13:$NX$78,277,FALSE),VLOOKUP(B493,'Seg Diario'!$B$13:$NX$78,281,FALSE))</f>
        <v>1</v>
      </c>
      <c r="K493" s="1441">
        <f>'Seg Diario'!KO64</f>
        <v>1</v>
      </c>
      <c r="L493" s="1444"/>
      <c r="M493" s="1366">
        <f>'Seg Diario'!KL64</f>
        <v>1</v>
      </c>
      <c r="N493" s="1366">
        <f>'Seg Diario'!KR64</f>
        <v>1</v>
      </c>
      <c r="O493" s="1370">
        <f>'En ElectromeK'!R57</f>
        <v>1</v>
      </c>
      <c r="P493" s="1370">
        <f>Pendientes!H57</f>
        <v>0.75</v>
      </c>
      <c r="Q493" s="1445" t="str">
        <f>'Seg Diario'!IT64</f>
        <v>TEND 3</v>
      </c>
      <c r="R493" s="1647"/>
      <c r="S493" s="1647"/>
      <c r="T493" s="1647"/>
      <c r="U493" s="1647"/>
      <c r="V493" s="1645" t="s">
        <v>1147</v>
      </c>
      <c r="W493" s="1646"/>
      <c r="X493" s="1646"/>
      <c r="Y493" s="1646"/>
      <c r="Z493" s="1646"/>
      <c r="AA493" s="137"/>
      <c r="AB493" s="105"/>
      <c r="AC493" s="238"/>
      <c r="AO493" s="265"/>
      <c r="AP493" s="265"/>
      <c r="AQ493" s="265"/>
      <c r="AR493" s="265"/>
      <c r="AS493" s="265"/>
      <c r="AT493" s="254"/>
      <c r="AU493" s="2"/>
      <c r="AV493" s="2"/>
      <c r="AW493" s="266"/>
      <c r="AX493" s="266"/>
      <c r="AY493" s="266"/>
      <c r="AZ493" s="266"/>
      <c r="BA493" s="2"/>
      <c r="BB493" s="2"/>
      <c r="BC493" s="2"/>
      <c r="BD493" s="2"/>
      <c r="BE493" s="2"/>
      <c r="BF493" s="2"/>
    </row>
    <row r="494" spans="1:58" s="3" customFormat="1" ht="15.6" customHeight="1">
      <c r="A494" s="97" t="s">
        <v>196</v>
      </c>
      <c r="B494" s="19" t="s">
        <v>196</v>
      </c>
      <c r="C494" s="1412" t="str">
        <f t="shared" si="8"/>
        <v>B4</v>
      </c>
      <c r="D494" s="1366">
        <f t="shared" si="6"/>
        <v>1</v>
      </c>
      <c r="E494" s="1366">
        <f t="shared" si="7"/>
        <v>1</v>
      </c>
      <c r="F494" s="99">
        <v>413.38</v>
      </c>
      <c r="G494" s="1394">
        <f>'Seg Diario'!JB65</f>
        <v>1</v>
      </c>
      <c r="H494" s="1370">
        <f>VLOOKUP(B494,'Seg Diario'!$B$13:$NX$78,265,FALSE)</f>
        <v>1</v>
      </c>
      <c r="I494" s="1370">
        <f>VLOOKUP(B494,'Seg Diario'!$B$13:$NX$78,269,FALSE)</f>
        <v>1</v>
      </c>
      <c r="J494" s="1370">
        <f>AVERAGE(VLOOKUP(B494,'Seg Diario'!$B$13:$NX$78,273,FALSE),VLOOKUP(B494,'Seg Diario'!$B$13:$NX$78,277,FALSE),VLOOKUP(B494,'Seg Diario'!$B$13:$NX$78,281,FALSE))</f>
        <v>1</v>
      </c>
      <c r="K494" s="1441">
        <f>'Seg Diario'!KO65</f>
        <v>1</v>
      </c>
      <c r="L494" s="1444"/>
      <c r="M494" s="1366">
        <f>'Seg Diario'!KL65</f>
        <v>1</v>
      </c>
      <c r="N494" s="1366">
        <f>'Seg Diario'!KR65</f>
        <v>1</v>
      </c>
      <c r="O494" s="1370">
        <f>'En ElectromeK'!R58</f>
        <v>1</v>
      </c>
      <c r="P494" s="1370">
        <f>Pendientes!H58</f>
        <v>0</v>
      </c>
      <c r="Q494" s="1445" t="str">
        <f>'Seg Diario'!IT65</f>
        <v>TEND 3</v>
      </c>
      <c r="R494" s="1647"/>
      <c r="S494" s="1647"/>
      <c r="T494" s="1647"/>
      <c r="U494" s="1647"/>
      <c r="V494" s="1645" t="s">
        <v>1147</v>
      </c>
      <c r="W494" s="1646"/>
      <c r="X494" s="1646"/>
      <c r="Y494" s="1646"/>
      <c r="Z494" s="1646"/>
      <c r="AA494" s="137"/>
      <c r="AB494" s="90"/>
      <c r="AC494" s="238"/>
      <c r="AO494" s="265"/>
      <c r="AP494" s="265"/>
      <c r="AQ494" s="265"/>
      <c r="AR494" s="265"/>
      <c r="AS494" s="265"/>
      <c r="AT494" s="254"/>
      <c r="AU494" s="2"/>
      <c r="AV494" s="2"/>
      <c r="AW494" s="266"/>
      <c r="AX494" s="266"/>
      <c r="AY494" s="266"/>
      <c r="AZ494" s="266"/>
      <c r="BA494" s="2"/>
      <c r="BB494" s="2"/>
      <c r="BC494" s="2"/>
      <c r="BD494" s="2"/>
      <c r="BE494" s="2"/>
      <c r="BF494" s="2"/>
    </row>
    <row r="495" spans="1:58" s="3" customFormat="1" ht="27.6" customHeight="1">
      <c r="A495" s="97" t="s">
        <v>200</v>
      </c>
      <c r="B495" s="19" t="s">
        <v>200</v>
      </c>
      <c r="C495" s="1412" t="str">
        <f t="shared" si="8"/>
        <v>A4</v>
      </c>
      <c r="D495" s="1366">
        <f t="shared" si="6"/>
        <v>1</v>
      </c>
      <c r="E495" s="1366">
        <f t="shared" si="7"/>
        <v>1</v>
      </c>
      <c r="F495" s="99">
        <v>504.56</v>
      </c>
      <c r="G495" s="1394">
        <f>'Seg Diario'!JB66</f>
        <v>1</v>
      </c>
      <c r="H495" s="1370">
        <f>VLOOKUP(B495,'Seg Diario'!$B$13:$NX$78,265,FALSE)</f>
        <v>1</v>
      </c>
      <c r="I495" s="1370">
        <f>VLOOKUP(B495,'Seg Diario'!$B$13:$NX$78,269,FALSE)</f>
        <v>1</v>
      </c>
      <c r="J495" s="1370">
        <f>AVERAGE(VLOOKUP(B495,'Seg Diario'!$B$13:$NX$78,273,FALSE),VLOOKUP(B495,'Seg Diario'!$B$13:$NX$78,277,FALSE),VLOOKUP(B495,'Seg Diario'!$B$13:$NX$78,281,FALSE))</f>
        <v>1</v>
      </c>
      <c r="K495" s="1441">
        <f>'Seg Diario'!KO66</f>
        <v>1</v>
      </c>
      <c r="L495" s="1444"/>
      <c r="M495" s="1562"/>
      <c r="N495" s="1366">
        <f>'Seg Diario'!KR66</f>
        <v>1</v>
      </c>
      <c r="O495" s="1370">
        <f>'En ElectromeK'!R59</f>
        <v>1</v>
      </c>
      <c r="P495" s="1370">
        <f>Pendientes!H59</f>
        <v>0</v>
      </c>
      <c r="Q495" s="1445" t="str">
        <f>'Seg Diario'!IT66</f>
        <v>TEND 3</v>
      </c>
      <c r="R495" s="1647"/>
      <c r="S495" s="1647"/>
      <c r="T495" s="1647"/>
      <c r="U495" s="1647"/>
      <c r="V495" s="1645" t="s">
        <v>1147</v>
      </c>
      <c r="W495" s="1646"/>
      <c r="X495" s="1646"/>
      <c r="Y495" s="1646"/>
      <c r="Z495" s="1646"/>
      <c r="AA495" s="137"/>
      <c r="AB495" s="90"/>
      <c r="AC495" s="238"/>
      <c r="AO495" s="265"/>
      <c r="AP495" s="265"/>
      <c r="AQ495" s="265"/>
      <c r="AR495" s="265"/>
      <c r="AS495" s="265"/>
      <c r="AT495" s="254"/>
      <c r="AU495" s="2"/>
      <c r="AV495" s="2"/>
      <c r="AW495" s="266"/>
      <c r="AX495" s="266"/>
      <c r="AY495" s="266"/>
      <c r="AZ495" s="266"/>
      <c r="BA495" s="2"/>
      <c r="BB495" s="2"/>
      <c r="BC495" s="2"/>
      <c r="BD495" s="2"/>
      <c r="BE495" s="2"/>
      <c r="BF495" s="2"/>
    </row>
    <row r="496" spans="1:58" s="3" customFormat="1" ht="15.6" customHeight="1">
      <c r="A496" s="97" t="s">
        <v>203</v>
      </c>
      <c r="B496" s="19" t="s">
        <v>203</v>
      </c>
      <c r="C496" s="1412" t="str">
        <f t="shared" si="8"/>
        <v>A4</v>
      </c>
      <c r="D496" s="1366">
        <f t="shared" si="6"/>
        <v>1</v>
      </c>
      <c r="E496" s="1366">
        <f t="shared" si="7"/>
        <v>1</v>
      </c>
      <c r="F496" s="99">
        <v>221.82</v>
      </c>
      <c r="G496" s="1394">
        <f>'Seg Diario'!JB67</f>
        <v>1</v>
      </c>
      <c r="H496" s="1370">
        <f>VLOOKUP(B496,'Seg Diario'!$B$13:$NX$78,265,FALSE)</f>
        <v>1</v>
      </c>
      <c r="I496" s="1370">
        <f>VLOOKUP(B496,'Seg Diario'!$B$13:$NX$78,269,FALSE)</f>
        <v>1</v>
      </c>
      <c r="J496" s="1370">
        <f>AVERAGE(VLOOKUP(B496,'Seg Diario'!$B$13:$NX$78,273,FALSE),VLOOKUP(B496,'Seg Diario'!$B$13:$NX$78,277,FALSE),VLOOKUP(B496,'Seg Diario'!$B$13:$NX$78,281,FALSE))</f>
        <v>1</v>
      </c>
      <c r="K496" s="1441">
        <f>'Seg Diario'!KO67</f>
        <v>1</v>
      </c>
      <c r="L496" s="1444"/>
      <c r="M496" s="1562"/>
      <c r="N496" s="1366">
        <f>'Seg Diario'!KR67</f>
        <v>1</v>
      </c>
      <c r="O496" s="1370">
        <f>'En ElectromeK'!R60</f>
        <v>1</v>
      </c>
      <c r="P496" s="1370">
        <f>Pendientes!H60</f>
        <v>0</v>
      </c>
      <c r="Q496" s="1445" t="str">
        <f>'Seg Diario'!IT67</f>
        <v>TEND 3</v>
      </c>
      <c r="R496" s="1647"/>
      <c r="S496" s="1647"/>
      <c r="T496" s="1647"/>
      <c r="U496" s="1647"/>
      <c r="V496" s="1645" t="s">
        <v>1147</v>
      </c>
      <c r="W496" s="1646"/>
      <c r="X496" s="1646"/>
      <c r="Y496" s="1646"/>
      <c r="Z496" s="1646"/>
      <c r="AA496" s="137"/>
      <c r="AB496" s="105"/>
      <c r="AC496" s="238"/>
      <c r="AO496" s="265"/>
      <c r="AP496" s="265"/>
      <c r="AQ496" s="265"/>
      <c r="AR496" s="265"/>
      <c r="AS496" s="265"/>
      <c r="AT496" s="254"/>
      <c r="AU496" s="2"/>
      <c r="AV496" s="2"/>
      <c r="AW496" s="266"/>
      <c r="AX496" s="266"/>
      <c r="AY496" s="266"/>
      <c r="AZ496" s="266"/>
      <c r="BA496" s="2"/>
      <c r="BB496" s="2"/>
      <c r="BC496" s="2"/>
      <c r="BD496" s="2"/>
      <c r="BE496" s="2"/>
      <c r="BF496" s="2"/>
    </row>
    <row r="497" spans="1:58" s="3" customFormat="1" ht="15.6" customHeight="1">
      <c r="A497" s="97" t="s">
        <v>205</v>
      </c>
      <c r="B497" s="19" t="s">
        <v>205</v>
      </c>
      <c r="C497" s="1412" t="str">
        <f t="shared" si="8"/>
        <v>B3</v>
      </c>
      <c r="D497" s="1366">
        <f t="shared" si="6"/>
        <v>1</v>
      </c>
      <c r="E497" s="1366">
        <f t="shared" si="7"/>
        <v>1</v>
      </c>
      <c r="F497" s="99">
        <v>221.8</v>
      </c>
      <c r="G497" s="1394">
        <f>'Seg Diario'!JB68</f>
        <v>1</v>
      </c>
      <c r="H497" s="1370">
        <f>VLOOKUP(B497,'Seg Diario'!$B$13:$NX$78,265,FALSE)</f>
        <v>1</v>
      </c>
      <c r="I497" s="1370">
        <f>VLOOKUP(B497,'Seg Diario'!$B$13:$NX$78,269,FALSE)</f>
        <v>1</v>
      </c>
      <c r="J497" s="1370">
        <f>AVERAGE(VLOOKUP(B497,'Seg Diario'!$B$13:$NX$78,273,FALSE),VLOOKUP(B497,'Seg Diario'!$B$13:$NX$78,277,FALSE),VLOOKUP(B497,'Seg Diario'!$B$13:$NX$78,281,FALSE))</f>
        <v>1</v>
      </c>
      <c r="K497" s="1441">
        <f>'Seg Diario'!KO68</f>
        <v>1</v>
      </c>
      <c r="L497" s="1444"/>
      <c r="M497" s="1366">
        <f>'Seg Diario'!KL68</f>
        <v>1</v>
      </c>
      <c r="N497" s="1366">
        <f>'Seg Diario'!KR68</f>
        <v>1</v>
      </c>
      <c r="O497" s="1370">
        <f>'En ElectromeK'!R61</f>
        <v>1</v>
      </c>
      <c r="P497" s="1370">
        <f>Pendientes!H61</f>
        <v>0</v>
      </c>
      <c r="Q497" s="1445" t="str">
        <f>'Seg Diario'!IT68</f>
        <v>TEND 3</v>
      </c>
      <c r="R497" s="1647"/>
      <c r="S497" s="1647"/>
      <c r="T497" s="1647"/>
      <c r="U497" s="1647"/>
      <c r="V497" s="1645" t="s">
        <v>1147</v>
      </c>
      <c r="W497" s="1646"/>
      <c r="X497" s="1646"/>
      <c r="Y497" s="1646"/>
      <c r="Z497" s="1646"/>
      <c r="AA497" s="137"/>
      <c r="AB497" s="105"/>
      <c r="AC497" s="238"/>
      <c r="AO497" s="265"/>
      <c r="AP497" s="265"/>
      <c r="AQ497" s="265"/>
      <c r="AR497" s="265"/>
      <c r="AS497" s="265"/>
      <c r="AT497" s="254"/>
      <c r="AU497" s="2"/>
      <c r="AV497" s="2"/>
      <c r="AW497" s="266"/>
      <c r="AX497" s="266"/>
      <c r="AY497" s="266"/>
      <c r="AZ497" s="266"/>
      <c r="BA497" s="2"/>
      <c r="BB497" s="2"/>
      <c r="BC497" s="2"/>
      <c r="BD497" s="2"/>
      <c r="BE497" s="2"/>
      <c r="BF497" s="2"/>
    </row>
    <row r="498" spans="1:58" s="3" customFormat="1" ht="15.6" customHeight="1">
      <c r="A498" s="97" t="s">
        <v>207</v>
      </c>
      <c r="B498" s="19" t="s">
        <v>207</v>
      </c>
      <c r="C498" s="1412" t="str">
        <f t="shared" si="8"/>
        <v>B3</v>
      </c>
      <c r="D498" s="1366">
        <f t="shared" si="6"/>
        <v>1</v>
      </c>
      <c r="E498" s="1366">
        <f t="shared" si="7"/>
        <v>1</v>
      </c>
      <c r="F498" s="99">
        <v>464.64</v>
      </c>
      <c r="G498" s="1394">
        <f>'Seg Diario'!JB69</f>
        <v>1</v>
      </c>
      <c r="H498" s="1370">
        <f>VLOOKUP(B498,'Seg Diario'!$B$13:$NX$78,265,FALSE)</f>
        <v>1</v>
      </c>
      <c r="I498" s="1370">
        <f>VLOOKUP(B498,'Seg Diario'!$B$13:$NX$78,269,FALSE)</f>
        <v>1</v>
      </c>
      <c r="J498" s="1370">
        <f>AVERAGE(VLOOKUP(B498,'Seg Diario'!$B$13:$NX$78,273,FALSE),VLOOKUP(B498,'Seg Diario'!$B$13:$NX$78,277,FALSE),VLOOKUP(B498,'Seg Diario'!$B$13:$NX$78,281,FALSE))</f>
        <v>1</v>
      </c>
      <c r="K498" s="1441">
        <f>'Seg Diario'!KO69</f>
        <v>1</v>
      </c>
      <c r="L498" s="1444"/>
      <c r="M498" s="1366">
        <f>'Seg Diario'!KL69</f>
        <v>1</v>
      </c>
      <c r="N498" s="1366">
        <f>'Seg Diario'!KR69</f>
        <v>1</v>
      </c>
      <c r="O498" s="1370">
        <f>'En ElectromeK'!R62</f>
        <v>1</v>
      </c>
      <c r="P498" s="1370">
        <f>Pendientes!H62</f>
        <v>0</v>
      </c>
      <c r="Q498" s="1445" t="str">
        <f>'Seg Diario'!IT69</f>
        <v>TEND 3</v>
      </c>
      <c r="R498" s="1647"/>
      <c r="S498" s="1647"/>
      <c r="T498" s="1647"/>
      <c r="U498" s="1647"/>
      <c r="V498" s="1645" t="s">
        <v>1096</v>
      </c>
      <c r="W498" s="1646"/>
      <c r="X498" s="1646"/>
      <c r="Y498" s="1646"/>
      <c r="Z498" s="1646"/>
      <c r="AA498" s="137"/>
      <c r="AB498" s="105"/>
      <c r="AC498" s="238"/>
      <c r="AO498" s="265"/>
      <c r="AP498" s="265"/>
      <c r="AQ498" s="265"/>
      <c r="AR498" s="265"/>
      <c r="AS498" s="265"/>
      <c r="AT498" s="254"/>
      <c r="AU498" s="2"/>
      <c r="AV498" s="2"/>
      <c r="AW498" s="266"/>
      <c r="AX498" s="266"/>
      <c r="AY498" s="266"/>
      <c r="AZ498" s="266"/>
      <c r="BA498" s="2"/>
      <c r="BB498" s="2"/>
      <c r="BC498" s="2"/>
      <c r="BD498" s="2"/>
      <c r="BE498" s="2"/>
      <c r="BF498" s="2"/>
    </row>
    <row r="499" spans="1:58" s="3" customFormat="1" ht="27.6" customHeight="1">
      <c r="A499" s="97" t="s">
        <v>209</v>
      </c>
      <c r="B499" s="19" t="s">
        <v>209</v>
      </c>
      <c r="C499" s="1412" t="str">
        <f t="shared" si="8"/>
        <v>B2</v>
      </c>
      <c r="D499" s="1366">
        <f t="shared" si="6"/>
        <v>1</v>
      </c>
      <c r="E499" s="1366">
        <f t="shared" si="7"/>
        <v>1</v>
      </c>
      <c r="F499" s="99">
        <v>412.36</v>
      </c>
      <c r="G499" s="1394">
        <f>'Seg Diario'!JB70</f>
        <v>1</v>
      </c>
      <c r="H499" s="1370">
        <f>VLOOKUP(B499,'Seg Diario'!$B$13:$NX$78,265,FALSE)</f>
        <v>1</v>
      </c>
      <c r="I499" s="1370">
        <f>VLOOKUP(B499,'Seg Diario'!$B$13:$NX$78,269,FALSE)</f>
        <v>1</v>
      </c>
      <c r="J499" s="1370">
        <f>AVERAGE(VLOOKUP(B499,'Seg Diario'!$B$13:$NX$78,273,FALSE),VLOOKUP(B499,'Seg Diario'!$B$13:$NX$78,277,FALSE),VLOOKUP(B499,'Seg Diario'!$B$13:$NX$78,281,FALSE))</f>
        <v>1</v>
      </c>
      <c r="K499" s="1441">
        <f>'Seg Diario'!KO70</f>
        <v>1</v>
      </c>
      <c r="L499" s="1444"/>
      <c r="M499" s="1366">
        <f>'Seg Diario'!KL70</f>
        <v>1</v>
      </c>
      <c r="N499" s="1366">
        <f>'Seg Diario'!KR70</f>
        <v>1</v>
      </c>
      <c r="O499" s="1370">
        <f>'En ElectromeK'!R63</f>
        <v>1</v>
      </c>
      <c r="P499" s="1370">
        <f>Pendientes!H63</f>
        <v>0.75</v>
      </c>
      <c r="Q499" s="1445" t="str">
        <f>'Seg Diario'!IT70</f>
        <v>TEND 3</v>
      </c>
      <c r="R499" s="1693" t="s">
        <v>1130</v>
      </c>
      <c r="S499" s="1693"/>
      <c r="T499" s="1693"/>
      <c r="U499" s="1693"/>
      <c r="V499" s="1645"/>
      <c r="W499" s="1646"/>
      <c r="X499" s="1646"/>
      <c r="Y499" s="1646"/>
      <c r="Z499" s="1646"/>
      <c r="AA499" s="137"/>
      <c r="AB499" s="105"/>
      <c r="AC499" s="238"/>
      <c r="AO499" s="265"/>
      <c r="AP499" s="265"/>
      <c r="AQ499" s="265"/>
      <c r="AR499" s="265"/>
      <c r="AS499" s="265"/>
      <c r="AT499" s="254"/>
      <c r="AU499" s="2"/>
      <c r="AV499" s="2"/>
      <c r="AW499" s="266"/>
      <c r="AX499" s="266"/>
      <c r="AY499" s="266"/>
      <c r="AZ499" s="266"/>
      <c r="BA499" s="2"/>
      <c r="BB499" s="2"/>
      <c r="BC499" s="2"/>
      <c r="BD499" s="2"/>
      <c r="BE499" s="2"/>
      <c r="BF499" s="2"/>
    </row>
    <row r="500" spans="1:58" s="3" customFormat="1" ht="28.8" customHeight="1">
      <c r="A500" s="97" t="s">
        <v>211</v>
      </c>
      <c r="B500" s="19" t="s">
        <v>211</v>
      </c>
      <c r="C500" s="1412" t="str">
        <f t="shared" si="8"/>
        <v>A7</v>
      </c>
      <c r="D500" s="1366">
        <f t="shared" si="6"/>
        <v>1</v>
      </c>
      <c r="E500" s="1366">
        <f t="shared" si="7"/>
        <v>1</v>
      </c>
      <c r="F500" s="99">
        <v>394.25</v>
      </c>
      <c r="G500" s="1394">
        <f>'Seg Diario'!JB71</f>
        <v>1</v>
      </c>
      <c r="H500" s="1370">
        <f>VLOOKUP(B500,'Seg Diario'!$B$13:$NX$78,265,FALSE)</f>
        <v>1</v>
      </c>
      <c r="I500" s="1370">
        <f>VLOOKUP(B500,'Seg Diario'!$B$13:$NX$78,269,FALSE)</f>
        <v>1</v>
      </c>
      <c r="J500" s="1370">
        <f>AVERAGE(VLOOKUP(B500,'Seg Diario'!$B$13:$NX$78,273,FALSE),VLOOKUP(B500,'Seg Diario'!$B$13:$NX$78,277,FALSE),VLOOKUP(B500,'Seg Diario'!$B$13:$NX$78,281,FALSE))</f>
        <v>1</v>
      </c>
      <c r="K500" s="1441">
        <f>'Seg Diario'!KO71</f>
        <v>1</v>
      </c>
      <c r="L500" s="1444"/>
      <c r="M500" s="1562"/>
      <c r="N500" s="1366">
        <f>'Seg Diario'!KR71</f>
        <v>1</v>
      </c>
      <c r="O500" s="1370">
        <f>'En ElectromeK'!R64</f>
        <v>1</v>
      </c>
      <c r="P500" s="1370">
        <f>Pendientes!H64</f>
        <v>0</v>
      </c>
      <c r="Q500" s="1445" t="str">
        <f>'Seg Diario'!IT71</f>
        <v>TEND 3</v>
      </c>
      <c r="R500" s="1696"/>
      <c r="S500" s="1697"/>
      <c r="T500" s="1697"/>
      <c r="U500" s="1697"/>
      <c r="V500" s="1645" t="s">
        <v>1131</v>
      </c>
      <c r="W500" s="1646"/>
      <c r="X500" s="1646"/>
      <c r="Y500" s="1646"/>
      <c r="Z500" s="1646"/>
      <c r="AA500" s="137"/>
      <c r="AB500" s="105"/>
      <c r="AC500" s="238"/>
      <c r="AO500" s="265"/>
      <c r="AP500" s="265"/>
      <c r="AQ500" s="265"/>
      <c r="AR500" s="265"/>
      <c r="AS500" s="265"/>
      <c r="AT500" s="254"/>
      <c r="AU500" s="2"/>
      <c r="AV500" s="2"/>
      <c r="AW500" s="266"/>
      <c r="AX500" s="266"/>
      <c r="AY500" s="266"/>
      <c r="AZ500" s="266"/>
      <c r="BA500" s="2"/>
      <c r="BB500" s="2"/>
      <c r="BC500" s="2"/>
      <c r="BD500" s="2"/>
      <c r="BE500" s="2"/>
      <c r="BF500" s="2"/>
    </row>
    <row r="501" spans="1:58" s="3" customFormat="1" ht="15.6" customHeight="1">
      <c r="A501" s="97" t="s">
        <v>213</v>
      </c>
      <c r="B501" s="19" t="s">
        <v>213</v>
      </c>
      <c r="C501" s="1412" t="str">
        <f t="shared" ref="B501:C506" si="9">C360</f>
        <v>A60M</v>
      </c>
      <c r="D501" s="1366">
        <f t="shared" si="6"/>
        <v>1</v>
      </c>
      <c r="E501" s="1366">
        <f t="shared" si="7"/>
        <v>1</v>
      </c>
      <c r="F501" s="99">
        <v>550.04999999999995</v>
      </c>
      <c r="G501" s="1394">
        <f>'Seg Diario'!JB72</f>
        <v>1</v>
      </c>
      <c r="H501" s="1370">
        <f>VLOOKUP(B501,'Seg Diario'!$B$13:$NX$78,265,FALSE)</f>
        <v>1</v>
      </c>
      <c r="I501" s="1370">
        <f>VLOOKUP(B501,'Seg Diario'!$B$13:$NX$78,269,FALSE)</f>
        <v>1</v>
      </c>
      <c r="J501" s="1370">
        <f>AVERAGE(VLOOKUP(B501,'Seg Diario'!$B$13:$NX$78,273,FALSE),VLOOKUP(B501,'Seg Diario'!$B$13:$NX$78,277,FALSE),VLOOKUP(B501,'Seg Diario'!$B$13:$NX$78,281,FALSE))</f>
        <v>1</v>
      </c>
      <c r="K501" s="1441">
        <f>'Seg Diario'!KO72</f>
        <v>1</v>
      </c>
      <c r="L501" s="1444"/>
      <c r="M501" s="1562"/>
      <c r="N501" s="1366">
        <f>'Seg Diario'!KR72</f>
        <v>1</v>
      </c>
      <c r="O501" s="1370">
        <f>'En ElectromeK'!R65</f>
        <v>1</v>
      </c>
      <c r="P501" s="1370">
        <f>Pendientes!H65</f>
        <v>0</v>
      </c>
      <c r="Q501" s="1445" t="str">
        <f>'Seg Diario'!IT72</f>
        <v>TEND 3</v>
      </c>
      <c r="R501" s="1696"/>
      <c r="S501" s="1697"/>
      <c r="T501" s="1697"/>
      <c r="U501" s="1697"/>
      <c r="V501" s="1645" t="s">
        <v>1131</v>
      </c>
      <c r="W501" s="1646"/>
      <c r="X501" s="1646"/>
      <c r="Y501" s="1646"/>
      <c r="Z501" s="1646"/>
      <c r="AA501" s="137"/>
      <c r="AB501" s="105"/>
      <c r="AC501" s="238"/>
      <c r="AO501" s="265"/>
      <c r="AP501" s="265"/>
      <c r="AQ501" s="265"/>
      <c r="AR501" s="265"/>
      <c r="AS501" s="265"/>
      <c r="AT501" s="254"/>
      <c r="AU501" s="2"/>
      <c r="AV501" s="2"/>
      <c r="AW501" s="266"/>
      <c r="AX501" s="266"/>
      <c r="AY501" s="266"/>
      <c r="AZ501" s="266"/>
      <c r="BA501" s="2"/>
      <c r="BB501" s="2"/>
      <c r="BC501" s="2"/>
      <c r="BD501" s="2"/>
      <c r="BE501" s="2"/>
      <c r="BF501" s="2"/>
    </row>
    <row r="502" spans="1:58" s="3" customFormat="1" ht="15.6" customHeight="1">
      <c r="A502" s="97" t="s">
        <v>216</v>
      </c>
      <c r="B502" s="19" t="s">
        <v>216</v>
      </c>
      <c r="C502" s="1412" t="str">
        <f t="shared" si="9"/>
        <v>B5</v>
      </c>
      <c r="D502" s="1366">
        <f t="shared" si="6"/>
        <v>1</v>
      </c>
      <c r="E502" s="1366">
        <f t="shared" si="7"/>
        <v>1</v>
      </c>
      <c r="F502" s="99">
        <v>1022.06</v>
      </c>
      <c r="G502" s="1394">
        <f>'Seg Diario'!JB73</f>
        <v>1</v>
      </c>
      <c r="H502" s="1370">
        <f>VLOOKUP(B502,'Seg Diario'!$B$13:$NX$78,265,FALSE)</f>
        <v>1</v>
      </c>
      <c r="I502" s="1370">
        <f>VLOOKUP(B502,'Seg Diario'!$B$13:$NX$78,269,FALSE)</f>
        <v>1</v>
      </c>
      <c r="J502" s="1370">
        <f>AVERAGE(VLOOKUP(B502,'Seg Diario'!$B$13:$NX$78,273,FALSE),VLOOKUP(B502,'Seg Diario'!$B$13:$NX$78,277,FALSE),VLOOKUP(B502,'Seg Diario'!$B$13:$NX$78,281,FALSE))</f>
        <v>1</v>
      </c>
      <c r="K502" s="1441">
        <f>'Seg Diario'!KO73</f>
        <v>1</v>
      </c>
      <c r="L502" s="1444"/>
      <c r="M502" s="1366">
        <f>'Seg Diario'!KL73</f>
        <v>1</v>
      </c>
      <c r="N502" s="1366">
        <f>'Seg Diario'!KR73</f>
        <v>1</v>
      </c>
      <c r="O502" s="1370">
        <f>'En ElectromeK'!R66</f>
        <v>1</v>
      </c>
      <c r="P502" s="1370">
        <f>Pendientes!H66</f>
        <v>0</v>
      </c>
      <c r="Q502" s="1445" t="str">
        <f>'Seg Diario'!IT73</f>
        <v>TEND 3</v>
      </c>
      <c r="R502" s="1696"/>
      <c r="S502" s="1697"/>
      <c r="T502" s="1697"/>
      <c r="U502" s="1697"/>
      <c r="V502" s="1645" t="s">
        <v>1131</v>
      </c>
      <c r="W502" s="1646"/>
      <c r="X502" s="1646"/>
      <c r="Y502" s="1646"/>
      <c r="Z502" s="1646"/>
      <c r="AA502" s="137"/>
      <c r="AB502" s="105"/>
      <c r="AC502" s="238"/>
      <c r="AO502" s="265"/>
      <c r="AP502" s="265"/>
      <c r="AQ502" s="265"/>
      <c r="AR502" s="265"/>
      <c r="AS502" s="265"/>
      <c r="AT502" s="254"/>
      <c r="AU502" s="2"/>
      <c r="AV502" s="2"/>
      <c r="AW502" s="266"/>
      <c r="AX502" s="266"/>
      <c r="AY502" s="266"/>
      <c r="AZ502" s="266"/>
      <c r="BA502" s="2"/>
      <c r="BB502" s="2"/>
      <c r="BC502" s="2"/>
      <c r="BD502" s="2"/>
      <c r="BE502" s="2"/>
      <c r="BF502" s="2"/>
    </row>
    <row r="503" spans="1:58" s="3" customFormat="1" ht="39" customHeight="1">
      <c r="A503" s="97" t="s">
        <v>218</v>
      </c>
      <c r="B503" s="19" t="s">
        <v>218</v>
      </c>
      <c r="C503" s="1412" t="str">
        <f t="shared" si="9"/>
        <v>AE</v>
      </c>
      <c r="D503" s="1366">
        <f t="shared" si="6"/>
        <v>1</v>
      </c>
      <c r="E503" s="1366">
        <f t="shared" si="7"/>
        <v>1</v>
      </c>
      <c r="F503" s="99">
        <v>203.19</v>
      </c>
      <c r="G503" s="1394">
        <f>'Seg Diario'!JB74</f>
        <v>1</v>
      </c>
      <c r="H503" s="1370">
        <f>VLOOKUP(B503,'Seg Diario'!$B$13:$NX$78,265,FALSE)</f>
        <v>1</v>
      </c>
      <c r="I503" s="1370">
        <f>VLOOKUP(B503,'Seg Diario'!$B$13:$NX$78,269,FALSE)</f>
        <v>1</v>
      </c>
      <c r="J503" s="1370">
        <f>AVERAGE(VLOOKUP(B503,'Seg Diario'!$B$13:$NX$78,273,FALSE),VLOOKUP(B503,'Seg Diario'!$B$13:$NX$78,277,FALSE),VLOOKUP(B503,'Seg Diario'!$B$13:$NX$78,281,FALSE))</f>
        <v>1</v>
      </c>
      <c r="K503" s="1441">
        <f>'Seg Diario'!KO74</f>
        <v>1</v>
      </c>
      <c r="L503" s="1444"/>
      <c r="M503" s="1366">
        <f>'Seg Diario'!KL74</f>
        <v>1</v>
      </c>
      <c r="N503" s="1366">
        <f>'Seg Diario'!KR74</f>
        <v>0.5</v>
      </c>
      <c r="O503" s="1370">
        <f>'En ElectromeK'!R67</f>
        <v>1</v>
      </c>
      <c r="P503" s="1370">
        <f>Pendientes!H67</f>
        <v>0</v>
      </c>
      <c r="Q503" s="1445" t="str">
        <f>'Seg Diario'!IT74</f>
        <v>TEND 3</v>
      </c>
      <c r="R503" s="1696"/>
      <c r="S503" s="1697"/>
      <c r="T503" s="1697"/>
      <c r="U503" s="1697"/>
      <c r="V503" s="1645" t="s">
        <v>340</v>
      </c>
      <c r="W503" s="1646"/>
      <c r="X503" s="1646"/>
      <c r="Y503" s="1646"/>
      <c r="Z503" s="1646"/>
      <c r="AA503" s="137"/>
      <c r="AB503" s="105"/>
      <c r="AC503" s="238"/>
      <c r="AO503" s="265"/>
      <c r="AP503" s="265"/>
      <c r="AQ503" s="265"/>
      <c r="AR503" s="265"/>
      <c r="AS503" s="265"/>
      <c r="AT503" s="254"/>
      <c r="AU503" s="2"/>
      <c r="AV503" s="2"/>
      <c r="AW503" s="266"/>
      <c r="AX503" s="266"/>
      <c r="AY503" s="266"/>
      <c r="AZ503" s="266"/>
      <c r="BA503" s="2"/>
      <c r="BB503" s="2"/>
      <c r="BC503" s="2"/>
      <c r="BD503" s="2"/>
      <c r="BE503" s="2"/>
      <c r="BF503" s="2"/>
    </row>
    <row r="504" spans="1:58" s="3" customFormat="1" ht="23.4" customHeight="1">
      <c r="A504" s="97" t="s">
        <v>221</v>
      </c>
      <c r="B504" s="19" t="s">
        <v>221</v>
      </c>
      <c r="C504" s="1412" t="str">
        <f t="shared" si="9"/>
        <v>AE</v>
      </c>
      <c r="D504" s="1366">
        <f t="shared" si="6"/>
        <v>1</v>
      </c>
      <c r="E504" s="1366">
        <f t="shared" si="7"/>
        <v>1</v>
      </c>
      <c r="F504" s="99">
        <v>48.9</v>
      </c>
      <c r="G504" s="1394">
        <f>'Seg Diario'!JB75</f>
        <v>1</v>
      </c>
      <c r="H504" s="1370">
        <f>VLOOKUP(B504,'Seg Diario'!$B$13:$NX$78,265,FALSE)</f>
        <v>1</v>
      </c>
      <c r="I504" s="1370">
        <f>VLOOKUP(B504,'Seg Diario'!$B$13:$NX$78,269,FALSE)</f>
        <v>1</v>
      </c>
      <c r="J504" s="1370">
        <f>AVERAGE(VLOOKUP(B504,'Seg Diario'!$B$13:$NX$78,273,FALSE),VLOOKUP(B504,'Seg Diario'!$B$13:$NX$78,277,FALSE),VLOOKUP(B504,'Seg Diario'!$B$13:$NX$78,281,FALSE))</f>
        <v>1</v>
      </c>
      <c r="K504" s="1441">
        <f>'Seg Diario'!KO75</f>
        <v>1</v>
      </c>
      <c r="L504" s="1444"/>
      <c r="M504" s="1366">
        <f>'Seg Diario'!KL75</f>
        <v>1</v>
      </c>
      <c r="N504" s="1366">
        <f>'Seg Diario'!KR75</f>
        <v>0.5</v>
      </c>
      <c r="O504" s="1370">
        <f>'En ElectromeK'!R68</f>
        <v>1</v>
      </c>
      <c r="P504" s="1370">
        <f>Pendientes!H68</f>
        <v>0</v>
      </c>
      <c r="Q504" s="1445" t="str">
        <f>'Seg Diario'!IT75</f>
        <v>TEND 3</v>
      </c>
      <c r="R504" s="1704"/>
      <c r="S504" s="1705"/>
      <c r="T504" s="1705"/>
      <c r="U504" s="1705"/>
      <c r="V504" s="1645" t="s">
        <v>340</v>
      </c>
      <c r="W504" s="1646"/>
      <c r="X504" s="1646"/>
      <c r="Y504" s="1646"/>
      <c r="Z504" s="1646"/>
      <c r="AA504" s="137"/>
      <c r="AB504" s="105"/>
      <c r="AC504" s="238"/>
      <c r="AO504" s="265"/>
      <c r="AP504" s="265"/>
      <c r="AQ504" s="265"/>
      <c r="AR504" s="265"/>
      <c r="AS504" s="265"/>
      <c r="AT504" s="254"/>
      <c r="AU504" s="2"/>
      <c r="AV504" s="2"/>
      <c r="AW504" s="266"/>
      <c r="AX504" s="266"/>
      <c r="AY504" s="266"/>
      <c r="AZ504" s="266"/>
      <c r="BA504" s="2"/>
      <c r="BB504" s="2"/>
      <c r="BC504" s="2"/>
      <c r="BD504" s="2"/>
      <c r="BE504" s="2"/>
      <c r="BF504" s="2"/>
    </row>
    <row r="505" spans="1:58" s="3" customFormat="1" ht="15.6" customHeight="1">
      <c r="A505" s="97" t="s">
        <v>223</v>
      </c>
      <c r="B505" s="19" t="s">
        <v>223</v>
      </c>
      <c r="C505" s="1412" t="str">
        <f t="shared" si="9"/>
        <v>D</v>
      </c>
      <c r="D505" s="1366">
        <f t="shared" ref="D505:D506" si="10">K364</f>
        <v>1</v>
      </c>
      <c r="E505" s="1366">
        <f t="shared" ref="E505:E506" si="11">O364</f>
        <v>1</v>
      </c>
      <c r="F505" s="99"/>
      <c r="G505" s="1394">
        <f>'Seg Diario'!JB76</f>
        <v>1</v>
      </c>
      <c r="H505" s="1370">
        <f>VLOOKUP(B505,'Seg Diario'!$B$13:$NX$78,265,FALSE)</f>
        <v>1</v>
      </c>
      <c r="I505" s="1370">
        <f>VLOOKUP(B505,'Seg Diario'!$B$13:$NX$78,269,FALSE)</f>
        <v>1</v>
      </c>
      <c r="J505" s="1370">
        <f>AVERAGE(VLOOKUP(B505,'Seg Diario'!$B$13:$NX$78,273,FALSE),VLOOKUP(B505,'Seg Diario'!$B$13:$NX$78,277,FALSE),VLOOKUP(B505,'Seg Diario'!$B$13:$NX$78,281,FALSE))</f>
        <v>1</v>
      </c>
      <c r="K505" s="1441">
        <f>'Seg Diario'!KO76</f>
        <v>1</v>
      </c>
      <c r="L505" s="1444"/>
      <c r="M505" s="1366">
        <f>'Seg Diario'!KL76</f>
        <v>1</v>
      </c>
      <c r="N505" s="1366">
        <f>'Seg Diario'!KR76</f>
        <v>1</v>
      </c>
      <c r="O505" s="1370">
        <f>'En ElectromeK'!R69</f>
        <v>1</v>
      </c>
      <c r="P505" s="1370">
        <f>Pendientes!H69</f>
        <v>0</v>
      </c>
      <c r="Q505" s="1445" t="str">
        <f>'Seg Diario'!IT76</f>
        <v>TEND 3</v>
      </c>
      <c r="R505" s="1704"/>
      <c r="S505" s="1705"/>
      <c r="T505" s="1705"/>
      <c r="U505" s="1705"/>
      <c r="V505" s="1645" t="s">
        <v>1096</v>
      </c>
      <c r="W505" s="1646"/>
      <c r="X505" s="1646"/>
      <c r="Y505" s="1646"/>
      <c r="Z505" s="1646"/>
      <c r="AA505" s="137"/>
      <c r="AB505" s="105"/>
      <c r="AC505" s="238"/>
      <c r="AO505" s="265"/>
      <c r="AP505" s="265"/>
      <c r="AQ505" s="265"/>
      <c r="AR505" s="265"/>
      <c r="AS505" s="265"/>
      <c r="AT505" s="254"/>
      <c r="AU505" s="2"/>
      <c r="AV505" s="2"/>
      <c r="AW505" s="266"/>
      <c r="AX505" s="266"/>
      <c r="AY505" s="266"/>
      <c r="AZ505" s="266"/>
      <c r="BA505" s="2"/>
      <c r="BB505" s="2"/>
      <c r="BC505" s="2"/>
      <c r="BD505" s="2"/>
      <c r="BE505" s="2"/>
      <c r="BF505" s="2"/>
    </row>
    <row r="506" spans="1:58" s="3" customFormat="1" ht="26.4" customHeight="1">
      <c r="A506" s="97"/>
      <c r="B506" s="1383" t="str">
        <f t="shared" si="9"/>
        <v>T64</v>
      </c>
      <c r="C506" s="1412" t="str">
        <f t="shared" si="9"/>
        <v>AE</v>
      </c>
      <c r="D506" s="1366" t="e">
        <f t="shared" si="10"/>
        <v>#N/A</v>
      </c>
      <c r="E506" s="1366" t="e">
        <f t="shared" si="11"/>
        <v>#N/A</v>
      </c>
      <c r="F506" s="99"/>
      <c r="G506" s="1367"/>
      <c r="H506" s="1367"/>
      <c r="I506" s="1367"/>
      <c r="J506" s="1367"/>
      <c r="K506" s="1441">
        <f>'Seg Diario'!KO77</f>
        <v>0</v>
      </c>
      <c r="L506" s="1444"/>
      <c r="M506" s="1562"/>
      <c r="N506" s="1367"/>
      <c r="O506" s="1370">
        <f>'En ElectromeK'!R70</f>
        <v>1</v>
      </c>
      <c r="P506" s="1370"/>
      <c r="Q506" s="1445"/>
      <c r="R506" s="1647"/>
      <c r="S506" s="1647"/>
      <c r="T506" s="1647"/>
      <c r="U506" s="1647"/>
      <c r="V506" s="1645"/>
      <c r="W506" s="1646"/>
      <c r="X506" s="1646"/>
      <c r="Y506" s="1646"/>
      <c r="Z506" s="1646"/>
      <c r="AA506" s="137"/>
      <c r="AB506" s="105"/>
      <c r="AC506" s="238"/>
      <c r="AO506" s="265"/>
      <c r="AP506" s="265"/>
      <c r="AQ506" s="265"/>
      <c r="AR506" s="265"/>
      <c r="AS506" s="265"/>
      <c r="AT506" s="254"/>
      <c r="AU506" s="2"/>
      <c r="AV506" s="2"/>
      <c r="AW506" s="266"/>
      <c r="AX506" s="266"/>
      <c r="AY506" s="266"/>
      <c r="AZ506" s="266"/>
      <c r="BA506" s="2"/>
      <c r="BB506" s="2"/>
      <c r="BC506" s="2"/>
      <c r="BD506" s="2"/>
      <c r="BE506" s="2"/>
      <c r="BF506" s="2"/>
    </row>
    <row r="507" spans="1:58" s="3" customFormat="1" ht="15.75" hidden="1" customHeight="1">
      <c r="A507" s="97"/>
      <c r="B507" s="1371"/>
      <c r="C507" s="1371"/>
      <c r="D507" s="1370"/>
      <c r="E507" s="1370"/>
      <c r="F507" s="19"/>
      <c r="G507" s="1367"/>
      <c r="H507" s="1367"/>
      <c r="I507" s="1367"/>
      <c r="J507" s="1367"/>
      <c r="K507" s="1370"/>
      <c r="L507" s="1444"/>
      <c r="M507" s="1367"/>
      <c r="N507" s="1367"/>
      <c r="O507" s="1367"/>
      <c r="P507" s="1367"/>
      <c r="Q507" s="1367"/>
      <c r="R507" s="1631"/>
      <c r="S507" s="1631"/>
      <c r="T507" s="1631"/>
      <c r="U507" s="1632"/>
      <c r="V507" s="1648"/>
      <c r="W507" s="1631"/>
      <c r="X507" s="1631"/>
      <c r="Y507" s="1631"/>
      <c r="Z507" s="1631"/>
      <c r="AA507" s="137"/>
      <c r="AB507" s="105"/>
      <c r="AC507" s="239"/>
      <c r="AO507" s="265"/>
      <c r="AP507" s="265"/>
      <c r="AQ507" s="265"/>
      <c r="AR507" s="265"/>
      <c r="AS507" s="265"/>
      <c r="AT507" s="254"/>
      <c r="AU507" s="2"/>
      <c r="AV507" s="2"/>
      <c r="AW507" s="266"/>
      <c r="AX507" s="266"/>
      <c r="AY507" s="266"/>
      <c r="AZ507" s="266"/>
      <c r="BA507" s="2"/>
      <c r="BB507" s="2"/>
      <c r="BC507" s="2"/>
      <c r="BD507" s="2"/>
      <c r="BE507" s="2"/>
      <c r="BF507" s="2"/>
    </row>
    <row r="508" spans="1:58" s="3" customFormat="1" ht="15.75" hidden="1" customHeight="1">
      <c r="A508" s="97"/>
      <c r="B508" s="1371"/>
      <c r="C508" s="1371"/>
      <c r="D508" s="1370"/>
      <c r="E508" s="1370"/>
      <c r="F508" s="19"/>
      <c r="G508" s="1367"/>
      <c r="H508" s="1367"/>
      <c r="I508" s="1367"/>
      <c r="J508" s="1367"/>
      <c r="K508" s="1443"/>
      <c r="L508" s="1444"/>
      <c r="M508" s="1367"/>
      <c r="N508" s="1367"/>
      <c r="O508" s="1367"/>
      <c r="P508" s="1367"/>
      <c r="Q508" s="1367"/>
      <c r="R508" s="146"/>
      <c r="S508" s="146"/>
      <c r="T508" s="146"/>
      <c r="U508" s="147"/>
      <c r="V508" s="148"/>
      <c r="W508" s="146"/>
      <c r="X508" s="146"/>
      <c r="Y508" s="146"/>
      <c r="Z508" s="146"/>
      <c r="AA508" s="149"/>
      <c r="AB508" s="150"/>
      <c r="AC508" s="241"/>
      <c r="AO508" s="265"/>
      <c r="AP508" s="265"/>
      <c r="AQ508" s="265"/>
      <c r="AR508" s="265"/>
      <c r="AS508" s="265"/>
      <c r="AT508" s="254"/>
      <c r="AU508" s="2"/>
      <c r="AV508" s="2"/>
      <c r="AW508" s="266"/>
      <c r="AX508" s="266"/>
      <c r="AY508" s="266"/>
      <c r="AZ508" s="266"/>
      <c r="BA508" s="2"/>
      <c r="BB508" s="2"/>
      <c r="BC508" s="2"/>
      <c r="BD508" s="2"/>
      <c r="BE508" s="2"/>
      <c r="BF508" s="2"/>
    </row>
    <row r="509" spans="1:58" s="3" customFormat="1" ht="15.75" hidden="1" customHeight="1">
      <c r="A509" s="97"/>
      <c r="B509" s="1371"/>
      <c r="C509" s="1371"/>
      <c r="D509" s="1370"/>
      <c r="E509" s="1370"/>
      <c r="F509" s="145"/>
      <c r="G509" s="1367"/>
      <c r="H509" s="1367"/>
      <c r="I509" s="1367"/>
      <c r="J509" s="1367"/>
      <c r="K509" s="1443"/>
      <c r="L509" s="1444"/>
      <c r="M509" s="1367"/>
      <c r="N509" s="1367"/>
      <c r="O509" s="1367"/>
      <c r="P509" s="1367"/>
      <c r="Q509" s="1367"/>
      <c r="R509" s="146"/>
      <c r="S509" s="146"/>
      <c r="T509" s="146"/>
      <c r="U509" s="147"/>
      <c r="V509" s="148"/>
      <c r="W509" s="146"/>
      <c r="X509" s="146"/>
      <c r="Y509" s="146"/>
      <c r="Z509" s="146"/>
      <c r="AA509" s="149"/>
      <c r="AB509" s="150"/>
      <c r="AC509" s="241"/>
      <c r="AO509" s="265"/>
      <c r="AP509" s="265"/>
      <c r="AQ509" s="265"/>
      <c r="AR509" s="265"/>
      <c r="AS509" s="265"/>
      <c r="AT509" s="254"/>
      <c r="AU509" s="2"/>
      <c r="AV509" s="2"/>
      <c r="AW509" s="266"/>
      <c r="AX509" s="266"/>
      <c r="AY509" s="266"/>
      <c r="AZ509" s="266"/>
      <c r="BA509" s="2"/>
      <c r="BB509" s="2"/>
      <c r="BC509" s="2"/>
      <c r="BD509" s="2"/>
      <c r="BE509" s="2"/>
      <c r="BF509" s="2"/>
    </row>
    <row r="510" spans="1:58" s="3" customFormat="1" hidden="1">
      <c r="A510" s="97"/>
      <c r="B510" s="80"/>
      <c r="C510" s="98"/>
      <c r="D510" s="1368"/>
      <c r="E510" s="1368"/>
      <c r="F510" s="104"/>
      <c r="G510" s="1368"/>
      <c r="H510" s="1368"/>
      <c r="I510" s="1368"/>
      <c r="J510" s="1368"/>
      <c r="K510" s="1368"/>
      <c r="L510" s="1368"/>
      <c r="M510" s="1368"/>
      <c r="N510" s="1368"/>
      <c r="O510" s="1368"/>
      <c r="P510" s="1369"/>
      <c r="Q510" s="135"/>
      <c r="R510" s="1658"/>
      <c r="S510" s="1658"/>
      <c r="T510" s="1658"/>
      <c r="U510" s="1744"/>
      <c r="V510" s="1698"/>
      <c r="W510" s="1658"/>
      <c r="X510" s="1658"/>
      <c r="Y510" s="1658"/>
      <c r="Z510" s="1658"/>
      <c r="AA510" s="138"/>
      <c r="AB510" s="127"/>
      <c r="AC510" s="242"/>
      <c r="AO510" s="265"/>
      <c r="AP510" s="265"/>
      <c r="AQ510" s="265"/>
      <c r="AR510" s="265"/>
      <c r="AS510" s="265"/>
      <c r="AT510" s="254"/>
      <c r="AU510" s="2"/>
      <c r="AV510" s="2"/>
      <c r="AW510" s="266"/>
      <c r="AX510" s="2"/>
      <c r="AY510" s="2"/>
      <c r="AZ510" s="2"/>
      <c r="BA510" s="2"/>
      <c r="BB510" s="2"/>
      <c r="BC510" s="2"/>
      <c r="BD510" s="2"/>
      <c r="BE510" s="2"/>
      <c r="BF510" s="2"/>
    </row>
    <row r="511" spans="1:58" s="3" customFormat="1" ht="10.8" thickBot="1">
      <c r="B511" s="101"/>
      <c r="D511" s="7"/>
      <c r="E511" s="7"/>
      <c r="F511" s="102"/>
      <c r="G511" s="7"/>
      <c r="H511" s="7"/>
      <c r="I511" s="7"/>
      <c r="J511" s="7"/>
      <c r="K511" s="7"/>
      <c r="L511" s="7"/>
      <c r="M511" s="7"/>
      <c r="N511" s="7"/>
      <c r="O511" s="7"/>
      <c r="P511" s="7"/>
      <c r="Q511" s="7"/>
      <c r="R511" s="7"/>
      <c r="S511" s="7"/>
      <c r="U511" s="7"/>
      <c r="V511" s="7"/>
      <c r="W511" s="7"/>
      <c r="X511" s="7"/>
      <c r="Y511" s="7"/>
      <c r="Z511" s="7"/>
      <c r="AA511" s="7"/>
      <c r="AB511" s="92"/>
      <c r="AC511" s="21"/>
      <c r="AO511" s="265"/>
      <c r="AP511" s="265"/>
      <c r="AQ511" s="265"/>
      <c r="AR511" s="265"/>
      <c r="AS511" s="265"/>
      <c r="AT511" s="254"/>
      <c r="AU511" s="2"/>
      <c r="AV511" s="2"/>
      <c r="AW511" s="2"/>
      <c r="AX511" s="2"/>
      <c r="AY511" s="2"/>
      <c r="AZ511" s="2"/>
      <c r="BA511" s="2"/>
      <c r="BB511" s="2"/>
      <c r="BC511" s="2"/>
      <c r="BD511" s="2"/>
      <c r="BE511" s="2"/>
      <c r="BF511" s="2"/>
    </row>
    <row r="512" spans="1:58" s="3" customFormat="1" ht="26.4" customHeight="1" thickBot="1">
      <c r="B512" s="2124" t="s">
        <v>341</v>
      </c>
      <c r="C512" s="2125"/>
      <c r="D512" s="2125"/>
      <c r="E512" s="2125"/>
      <c r="F512" s="2125"/>
      <c r="G512" s="2125"/>
      <c r="H512" s="2125"/>
      <c r="I512" s="2125"/>
      <c r="J512" s="2125"/>
      <c r="K512" s="2125"/>
      <c r="L512" s="2125"/>
      <c r="M512" s="2125"/>
      <c r="N512" s="2125"/>
      <c r="O512" s="2125"/>
      <c r="P512" s="2125"/>
      <c r="Q512" s="2125"/>
      <c r="R512" s="2126"/>
      <c r="S512" s="2126"/>
      <c r="T512" s="2126"/>
      <c r="U512" s="2126"/>
      <c r="V512" s="2126"/>
      <c r="W512" s="2126"/>
      <c r="X512" s="2126"/>
      <c r="Y512" s="2126"/>
      <c r="Z512" s="2127"/>
      <c r="AA512" s="1742" t="s">
        <v>9</v>
      </c>
      <c r="AB512" s="2103" t="s">
        <v>21</v>
      </c>
      <c r="AC512" s="2101" t="s">
        <v>52</v>
      </c>
      <c r="AO512" s="1661"/>
      <c r="AP512" s="1661"/>
      <c r="AQ512" s="1661"/>
      <c r="AR512" s="1661"/>
      <c r="AS512" s="1661"/>
      <c r="AT512" s="1661"/>
      <c r="AU512" s="1661"/>
      <c r="AV512" s="2"/>
      <c r="AW512" s="2"/>
      <c r="AX512" s="2"/>
      <c r="AY512" s="2"/>
      <c r="AZ512" s="2"/>
      <c r="BA512" s="2"/>
      <c r="BB512" s="2"/>
      <c r="BC512" s="2"/>
      <c r="BD512" s="2"/>
      <c r="BE512" s="2"/>
      <c r="BF512" s="2"/>
    </row>
    <row r="513" spans="2:58" s="3" customFormat="1" ht="36" customHeight="1" thickBot="1">
      <c r="B513" s="1372" t="s">
        <v>322</v>
      </c>
      <c r="C513" s="1373" t="s">
        <v>37</v>
      </c>
      <c r="D513" s="1373" t="s">
        <v>323</v>
      </c>
      <c r="E513" s="1373" t="s">
        <v>324</v>
      </c>
      <c r="F513" s="1373" t="s">
        <v>325</v>
      </c>
      <c r="G513" s="1377" t="s">
        <v>326</v>
      </c>
      <c r="H513" s="1377" t="s">
        <v>327</v>
      </c>
      <c r="I513" s="1377" t="s">
        <v>328</v>
      </c>
      <c r="J513" s="1377" t="s">
        <v>329</v>
      </c>
      <c r="K513" s="1377" t="s">
        <v>330</v>
      </c>
      <c r="L513" s="1377" t="s">
        <v>342</v>
      </c>
      <c r="M513" s="1377" t="s">
        <v>332</v>
      </c>
      <c r="N513" s="1377" t="s">
        <v>343</v>
      </c>
      <c r="O513" s="1377" t="s">
        <v>344</v>
      </c>
      <c r="P513" s="1377"/>
      <c r="Q513" s="1373" t="s">
        <v>336</v>
      </c>
      <c r="R513" s="1700" t="s">
        <v>51</v>
      </c>
      <c r="S513" s="1700"/>
      <c r="T513" s="1700"/>
      <c r="U513" s="1700"/>
      <c r="V513" s="1700" t="s">
        <v>7</v>
      </c>
      <c r="W513" s="1700"/>
      <c r="X513" s="1700"/>
      <c r="Y513" s="1700"/>
      <c r="Z513" s="1425">
        <f>Z9</f>
        <v>46055</v>
      </c>
      <c r="AA513" s="1743"/>
      <c r="AB513" s="2104"/>
      <c r="AC513" s="2102"/>
      <c r="AO513" s="101"/>
      <c r="AP513" s="101"/>
      <c r="AQ513" s="101"/>
      <c r="AR513" s="101"/>
      <c r="AS513" s="101"/>
      <c r="AT513" s="101"/>
      <c r="AU513" s="267"/>
      <c r="AW513" s="2"/>
      <c r="AX513" s="2"/>
      <c r="AY513" s="2"/>
      <c r="AZ513" s="2"/>
      <c r="BA513" s="2"/>
      <c r="BB513" s="2"/>
      <c r="BC513" s="2"/>
      <c r="BD513" s="2"/>
      <c r="BE513" s="2"/>
      <c r="BF513" s="2"/>
    </row>
    <row r="514" spans="2:58" s="3" customFormat="1" ht="23.4" hidden="1" customHeight="1">
      <c r="B514" s="1378" t="str">
        <f>B440</f>
        <v>PORTICO</v>
      </c>
      <c r="C514" s="1379">
        <f t="shared" ref="C514:F514" si="12">C440</f>
        <v>0</v>
      </c>
      <c r="D514" s="1380">
        <f t="shared" si="12"/>
        <v>0</v>
      </c>
      <c r="E514" s="1380">
        <f t="shared" si="12"/>
        <v>0</v>
      </c>
      <c r="F514" s="1381">
        <f t="shared" si="12"/>
        <v>54.89</v>
      </c>
      <c r="G514" s="1367">
        <f>VLOOKUP(B514,'Seg Diario'!$B$12:$NX$78,310,FALSE)</f>
        <v>1</v>
      </c>
      <c r="H514" s="1367">
        <f>VLOOKUP(B514,'Seg Diario'!$B$12:$NX$78,314,FALSE)</f>
        <v>1</v>
      </c>
      <c r="I514" s="1367">
        <f>VLOOKUP(B514,'Seg Diario'!$B$12:$NX$78,318,FALSE)</f>
        <v>1</v>
      </c>
      <c r="J514" s="1367">
        <f>VLOOKUP(B514,'Seg Diario'!$B$12:$NX$78,322,FALSE)</f>
        <v>1</v>
      </c>
      <c r="K514" s="1370">
        <f>'Seg Diario'!LN12</f>
        <v>1</v>
      </c>
      <c r="L514" s="1442"/>
      <c r="M514" s="1367"/>
      <c r="N514" s="1367"/>
      <c r="O514" s="1367">
        <f>'Seg Diario'!LT12</f>
        <v>1</v>
      </c>
      <c r="P514" s="1367"/>
      <c r="Q514" s="1433" t="s">
        <v>345</v>
      </c>
      <c r="R514" s="1683"/>
      <c r="S514" s="1683"/>
      <c r="T514" s="1683"/>
      <c r="U514" s="1683"/>
      <c r="V514" s="1636"/>
      <c r="W514" s="1636"/>
      <c r="X514" s="1636"/>
      <c r="Y514" s="1636"/>
      <c r="Z514" s="1636"/>
      <c r="AA514" s="139"/>
      <c r="AB514" s="105"/>
      <c r="AC514" s="239"/>
      <c r="AO514" s="230"/>
      <c r="AP514" s="265"/>
      <c r="AQ514" s="265"/>
      <c r="AR514" s="265"/>
      <c r="AS514" s="265"/>
      <c r="AT514" s="254"/>
      <c r="AU514" s="267"/>
      <c r="AV514" s="2"/>
      <c r="AW514" s="266"/>
      <c r="AX514" s="266"/>
      <c r="AY514" s="266"/>
      <c r="AZ514" s="266"/>
      <c r="BA514" s="2"/>
      <c r="BB514" s="2"/>
      <c r="BC514" s="2"/>
      <c r="BD514" s="2"/>
      <c r="BE514" s="2"/>
      <c r="BF514" s="2"/>
    </row>
    <row r="515" spans="2:58" s="3" customFormat="1" ht="15" hidden="1" customHeight="1">
      <c r="B515" s="1382" t="str">
        <f t="shared" ref="B515:F515" si="13">B441</f>
        <v>T001</v>
      </c>
      <c r="C515" s="1383" t="str">
        <f t="shared" si="13"/>
        <v>D6</v>
      </c>
      <c r="D515" s="1367">
        <f t="shared" si="13"/>
        <v>1</v>
      </c>
      <c r="E515" s="1367">
        <f t="shared" si="13"/>
        <v>1</v>
      </c>
      <c r="F515" s="1384">
        <f t="shared" si="13"/>
        <v>416.52</v>
      </c>
      <c r="G515" s="1367">
        <f>VLOOKUP(B515,'Seg Diario'!$B$13:$NX$78,310,FALSE)</f>
        <v>1</v>
      </c>
      <c r="H515" s="1367">
        <f>VLOOKUP(B515,'Seg Diario'!$B$13:$NX$78,314,FALSE)</f>
        <v>1</v>
      </c>
      <c r="I515" s="1367">
        <f>VLOOKUP(B515,'Seg Diario'!$B$13:$NX$78,318,FALSE)</f>
        <v>1</v>
      </c>
      <c r="J515" s="1367">
        <f>VLOOKUP(B515,'Seg Diario'!$B$13:$NX$78,322,FALSE)</f>
        <v>1</v>
      </c>
      <c r="K515" s="1370">
        <f>'Seg Diario'!LN13</f>
        <v>1</v>
      </c>
      <c r="L515" s="1444"/>
      <c r="M515" s="1370"/>
      <c r="N515" s="1370">
        <f>'Seg Diario'!LQ13</f>
        <v>1</v>
      </c>
      <c r="O515" s="1367"/>
      <c r="P515" s="1367"/>
      <c r="Q515" s="1385"/>
      <c r="R515" s="1669"/>
      <c r="S515" s="1669"/>
      <c r="T515" s="1669"/>
      <c r="U515" s="1669"/>
      <c r="V515" s="1645"/>
      <c r="W515" s="1646"/>
      <c r="X515" s="1646"/>
      <c r="Y515" s="1646"/>
      <c r="Z515" s="1646"/>
      <c r="AA515" s="139"/>
      <c r="AB515" s="105"/>
      <c r="AC515" s="239"/>
      <c r="AO515" s="230"/>
      <c r="AP515" s="265"/>
      <c r="AQ515" s="265"/>
      <c r="AR515" s="265"/>
      <c r="AS515" s="265"/>
      <c r="AT515" s="254"/>
      <c r="AU515" s="2"/>
      <c r="AV515" s="2"/>
      <c r="AW515" s="266"/>
      <c r="AX515" s="266"/>
      <c r="AY515" s="266"/>
      <c r="AZ515" s="266"/>
      <c r="BA515" s="2"/>
      <c r="BB515" s="2"/>
      <c r="BC515" s="2"/>
      <c r="BD515" s="2"/>
      <c r="BE515" s="2"/>
      <c r="BF515" s="2"/>
    </row>
    <row r="516" spans="2:58" s="3" customFormat="1" ht="15" hidden="1" customHeight="1">
      <c r="B516" s="1382" t="str">
        <f t="shared" ref="B516:F516" si="14">B442</f>
        <v>T002</v>
      </c>
      <c r="C516" s="1383" t="str">
        <f t="shared" si="14"/>
        <v>B4</v>
      </c>
      <c r="D516" s="1367">
        <f t="shared" si="14"/>
        <v>1</v>
      </c>
      <c r="E516" s="1367">
        <f t="shared" si="14"/>
        <v>1</v>
      </c>
      <c r="F516" s="1384">
        <f t="shared" si="14"/>
        <v>230.06</v>
      </c>
      <c r="G516" s="1367">
        <f>VLOOKUP(B516,'Seg Diario'!$B$13:$NX$78,310,FALSE)</f>
        <v>1</v>
      </c>
      <c r="H516" s="1367">
        <f>VLOOKUP(B516,'Seg Diario'!$B$13:$NX$78,314,FALSE)</f>
        <v>1</v>
      </c>
      <c r="I516" s="1367">
        <f>VLOOKUP(B516,'Seg Diario'!$B$13:$NX$78,318,FALSE)</f>
        <v>1</v>
      </c>
      <c r="J516" s="1367">
        <f>VLOOKUP(B516,'Seg Diario'!$B$13:$NX$78,322,FALSE)</f>
        <v>1</v>
      </c>
      <c r="K516" s="1370">
        <f>'Seg Diario'!LN14</f>
        <v>1</v>
      </c>
      <c r="L516" s="1444"/>
      <c r="M516" s="1367"/>
      <c r="N516" s="1370"/>
      <c r="O516" s="1367"/>
      <c r="P516" s="1367"/>
      <c r="Q516" s="1385"/>
      <c r="R516" s="1647"/>
      <c r="S516" s="1647"/>
      <c r="T516" s="1647"/>
      <c r="U516" s="1647"/>
      <c r="V516" s="1645"/>
      <c r="W516" s="1646"/>
      <c r="X516" s="1646"/>
      <c r="Y516" s="1646"/>
      <c r="Z516" s="1646"/>
      <c r="AA516" s="139"/>
      <c r="AB516" s="105"/>
      <c r="AC516" s="238"/>
      <c r="AO516" s="230"/>
      <c r="AP516" s="265"/>
      <c r="AQ516" s="265"/>
      <c r="AR516" s="265"/>
      <c r="AS516" s="265"/>
      <c r="AT516" s="254"/>
      <c r="AU516" s="2"/>
      <c r="AV516" s="2"/>
      <c r="AW516" s="266"/>
      <c r="AX516" s="266"/>
      <c r="AY516" s="266"/>
      <c r="AZ516" s="266"/>
      <c r="BA516" s="2"/>
      <c r="BB516" s="2"/>
      <c r="BC516" s="2"/>
      <c r="BD516" s="2"/>
      <c r="BE516" s="2"/>
      <c r="BF516" s="2"/>
    </row>
    <row r="517" spans="2:58" s="3" customFormat="1" ht="15" hidden="1" customHeight="1">
      <c r="B517" s="1382" t="str">
        <f t="shared" ref="B517:F517" si="15">B443</f>
        <v>T003</v>
      </c>
      <c r="C517" s="1383" t="str">
        <f t="shared" si="15"/>
        <v>B4</v>
      </c>
      <c r="D517" s="1367">
        <f t="shared" si="15"/>
        <v>1</v>
      </c>
      <c r="E517" s="1367">
        <f t="shared" si="15"/>
        <v>1</v>
      </c>
      <c r="F517" s="1384">
        <f t="shared" si="15"/>
        <v>287.98</v>
      </c>
      <c r="G517" s="1367">
        <f>VLOOKUP(B517,'Seg Diario'!$B$13:$NX$78,310,FALSE)</f>
        <v>1</v>
      </c>
      <c r="H517" s="1367">
        <f>VLOOKUP(B517,'Seg Diario'!$B$13:$NX$78,314,FALSE)</f>
        <v>1</v>
      </c>
      <c r="I517" s="1367">
        <f>VLOOKUP(B517,'Seg Diario'!$B$13:$NX$78,318,FALSE)</f>
        <v>1</v>
      </c>
      <c r="J517" s="1367">
        <f>VLOOKUP(B517,'Seg Diario'!$B$13:$NX$78,322,FALSE)</f>
        <v>1</v>
      </c>
      <c r="K517" s="1370">
        <f>'Seg Diario'!LN15</f>
        <v>1</v>
      </c>
      <c r="L517" s="1367"/>
      <c r="M517" s="1367"/>
      <c r="N517" s="1370">
        <f>'Seg Diario'!LQ15</f>
        <v>1</v>
      </c>
      <c r="O517" s="1367"/>
      <c r="P517" s="1367"/>
      <c r="Q517" s="1385"/>
      <c r="R517" s="1647"/>
      <c r="S517" s="1647"/>
      <c r="T517" s="1647"/>
      <c r="U517" s="1647"/>
      <c r="V517" s="1645"/>
      <c r="W517" s="1646"/>
      <c r="X517" s="1646"/>
      <c r="Y517" s="1646"/>
      <c r="Z517" s="1646"/>
      <c r="AA517" s="139"/>
      <c r="AB517" s="90"/>
      <c r="AC517" s="238"/>
      <c r="AO517" s="230"/>
      <c r="AP517" s="265"/>
      <c r="AQ517" s="265"/>
      <c r="AR517" s="265"/>
      <c r="AS517" s="265"/>
      <c r="AT517" s="254"/>
      <c r="AU517" s="2"/>
      <c r="AV517" s="2"/>
      <c r="AW517" s="266"/>
      <c r="AX517" s="266"/>
      <c r="AY517" s="266"/>
      <c r="AZ517" s="266"/>
      <c r="BA517" s="2"/>
      <c r="BB517" s="2"/>
      <c r="BC517" s="2"/>
      <c r="BD517" s="2"/>
      <c r="BE517" s="2"/>
      <c r="BF517" s="2"/>
    </row>
    <row r="518" spans="2:58" s="3" customFormat="1" ht="15" hidden="1" customHeight="1">
      <c r="B518" s="1382" t="str">
        <f t="shared" ref="B518:F518" si="16">B444</f>
        <v>T004</v>
      </c>
      <c r="C518" s="1383" t="str">
        <f t="shared" si="16"/>
        <v>D4</v>
      </c>
      <c r="D518" s="1367">
        <f t="shared" si="16"/>
        <v>1</v>
      </c>
      <c r="E518" s="1367">
        <f t="shared" si="16"/>
        <v>1</v>
      </c>
      <c r="F518" s="1384">
        <f t="shared" si="16"/>
        <v>231.17</v>
      </c>
      <c r="G518" s="1367">
        <f>VLOOKUP(B518,'Seg Diario'!$B$13:$NX$78,310,FALSE)</f>
        <v>1</v>
      </c>
      <c r="H518" s="1367">
        <f>VLOOKUP(B518,'Seg Diario'!$B$13:$NX$78,314,FALSE)</f>
        <v>1</v>
      </c>
      <c r="I518" s="1367">
        <f>VLOOKUP(B518,'Seg Diario'!$B$13:$NX$78,318,FALSE)</f>
        <v>1</v>
      </c>
      <c r="J518" s="1367">
        <f>VLOOKUP(B518,'Seg Diario'!$B$13:$NX$78,322,FALSE)</f>
        <v>1</v>
      </c>
      <c r="K518" s="1370">
        <f>'Seg Diario'!LN16</f>
        <v>1</v>
      </c>
      <c r="L518" s="1367"/>
      <c r="M518" s="1367"/>
      <c r="N518" s="1370"/>
      <c r="O518" s="1367"/>
      <c r="P518" s="1367"/>
      <c r="Q518" s="1385"/>
      <c r="R518" s="1647"/>
      <c r="S518" s="1647"/>
      <c r="T518" s="1647"/>
      <c r="U518" s="1647"/>
      <c r="V518" s="1645"/>
      <c r="W518" s="1646"/>
      <c r="X518" s="1646"/>
      <c r="Y518" s="1646"/>
      <c r="Z518" s="1646"/>
      <c r="AA518" s="139"/>
      <c r="AB518" s="90"/>
      <c r="AC518" s="238"/>
      <c r="AO518" s="230"/>
      <c r="AP518" s="265"/>
      <c r="AQ518" s="265"/>
      <c r="AR518" s="265"/>
      <c r="AS518" s="265"/>
      <c r="AT518" s="254"/>
      <c r="AU518" s="2"/>
      <c r="AV518" s="2"/>
      <c r="AW518" s="266"/>
      <c r="AX518" s="266"/>
      <c r="AY518" s="266"/>
      <c r="AZ518" s="266"/>
      <c r="BA518" s="2"/>
      <c r="BB518" s="2"/>
      <c r="BC518" s="2"/>
      <c r="BD518" s="2"/>
      <c r="BE518" s="2"/>
      <c r="BF518" s="2"/>
    </row>
    <row r="519" spans="2:58" s="3" customFormat="1" ht="15" hidden="1" customHeight="1">
      <c r="B519" s="1382" t="str">
        <f t="shared" ref="B519:F519" si="17">B445</f>
        <v>T005</v>
      </c>
      <c r="C519" s="1383" t="str">
        <f t="shared" si="17"/>
        <v>B5</v>
      </c>
      <c r="D519" s="1367">
        <f t="shared" si="17"/>
        <v>1</v>
      </c>
      <c r="E519" s="1367">
        <f t="shared" si="17"/>
        <v>1</v>
      </c>
      <c r="F519" s="1384">
        <f t="shared" si="17"/>
        <v>333.61</v>
      </c>
      <c r="G519" s="1367">
        <f>VLOOKUP(B519,'Seg Diario'!$B$13:$NX$78,310,FALSE)</f>
        <v>1</v>
      </c>
      <c r="H519" s="1367">
        <f>VLOOKUP(B519,'Seg Diario'!$B$13:$NX$78,314,FALSE)</f>
        <v>1</v>
      </c>
      <c r="I519" s="1367">
        <f>VLOOKUP(B519,'Seg Diario'!$B$13:$NX$78,318,FALSE)</f>
        <v>1</v>
      </c>
      <c r="J519" s="1367">
        <f>VLOOKUP(B519,'Seg Diario'!$B$13:$NX$78,322,FALSE)</f>
        <v>1</v>
      </c>
      <c r="K519" s="1370">
        <f>'Seg Diario'!LN17</f>
        <v>1</v>
      </c>
      <c r="L519" s="1367"/>
      <c r="M519" s="1367"/>
      <c r="N519" s="1370">
        <f>'Seg Diario'!LQ17</f>
        <v>1</v>
      </c>
      <c r="O519" s="1367"/>
      <c r="P519" s="1367"/>
      <c r="Q519" s="1385"/>
      <c r="R519" s="1647"/>
      <c r="S519" s="1647"/>
      <c r="T519" s="1647"/>
      <c r="U519" s="1647"/>
      <c r="V519" s="1645"/>
      <c r="W519" s="1646"/>
      <c r="X519" s="1646"/>
      <c r="Y519" s="1646"/>
      <c r="Z519" s="1646"/>
      <c r="AA519" s="139"/>
      <c r="AB519" s="90"/>
      <c r="AC519" s="238"/>
      <c r="AO519" s="230"/>
      <c r="AP519" s="265"/>
      <c r="AQ519" s="265"/>
      <c r="AR519" s="265"/>
      <c r="AS519" s="265"/>
      <c r="AT519" s="254"/>
      <c r="AU519" s="2"/>
      <c r="AV519" s="2"/>
      <c r="AW519" s="266"/>
      <c r="AX519" s="266"/>
      <c r="AY519" s="266"/>
      <c r="AZ519" s="266"/>
      <c r="BA519" s="2"/>
      <c r="BB519" s="2"/>
      <c r="BC519" s="2"/>
      <c r="BD519" s="2"/>
      <c r="BE519" s="2"/>
      <c r="BF519" s="2"/>
    </row>
    <row r="520" spans="2:58" s="3" customFormat="1" ht="15" hidden="1" customHeight="1">
      <c r="B520" s="1382" t="str">
        <f t="shared" ref="B520:F520" si="18">B446</f>
        <v>T006</v>
      </c>
      <c r="C520" s="1383" t="str">
        <f t="shared" si="18"/>
        <v>C5</v>
      </c>
      <c r="D520" s="1367">
        <f t="shared" si="18"/>
        <v>1</v>
      </c>
      <c r="E520" s="1367">
        <f t="shared" si="18"/>
        <v>1</v>
      </c>
      <c r="F520" s="1384">
        <f t="shared" si="18"/>
        <v>313.62</v>
      </c>
      <c r="G520" s="1367">
        <f>VLOOKUP(B520,'Seg Diario'!$B$13:$NX$78,310,FALSE)</f>
        <v>1</v>
      </c>
      <c r="H520" s="1367">
        <f>VLOOKUP(B520,'Seg Diario'!$B$13:$NX$78,314,FALSE)</f>
        <v>1</v>
      </c>
      <c r="I520" s="1367">
        <f>VLOOKUP(B520,'Seg Diario'!$B$13:$NX$78,318,FALSE)</f>
        <v>1</v>
      </c>
      <c r="J520" s="1367">
        <f>VLOOKUP(B520,'Seg Diario'!$B$13:$NX$78,322,FALSE)</f>
        <v>1</v>
      </c>
      <c r="K520" s="1370">
        <f>'Seg Diario'!LN18</f>
        <v>1</v>
      </c>
      <c r="L520" s="1367"/>
      <c r="M520" s="1367"/>
      <c r="N520" s="1370"/>
      <c r="O520" s="1367"/>
      <c r="P520" s="1367"/>
      <c r="Q520" s="1385"/>
      <c r="R520" s="1647"/>
      <c r="S520" s="1647"/>
      <c r="T520" s="1647"/>
      <c r="U520" s="1647"/>
      <c r="V520" s="1645"/>
      <c r="W520" s="1646"/>
      <c r="X520" s="1646"/>
      <c r="Y520" s="1646"/>
      <c r="Z520" s="1646"/>
      <c r="AA520" s="139"/>
      <c r="AB520" s="105"/>
      <c r="AC520" s="238"/>
      <c r="AO520" s="230"/>
      <c r="AP520" s="265"/>
      <c r="AQ520" s="265"/>
      <c r="AR520" s="265"/>
      <c r="AS520" s="265"/>
      <c r="AT520" s="254"/>
      <c r="AU520" s="2"/>
      <c r="AV520" s="2"/>
      <c r="AW520" s="266"/>
      <c r="AX520" s="266"/>
      <c r="AY520" s="266"/>
      <c r="AZ520" s="266"/>
      <c r="BA520" s="2"/>
      <c r="BB520" s="2"/>
      <c r="BC520" s="2"/>
      <c r="BD520" s="2"/>
      <c r="BE520" s="2"/>
      <c r="BF520" s="2"/>
    </row>
    <row r="521" spans="2:58" s="3" customFormat="1" ht="15" hidden="1" customHeight="1">
      <c r="B521" s="1382" t="str">
        <f t="shared" ref="B521:F521" si="19">B447</f>
        <v>T007</v>
      </c>
      <c r="C521" s="1383" t="str">
        <f t="shared" si="19"/>
        <v>B5</v>
      </c>
      <c r="D521" s="1367">
        <f t="shared" si="19"/>
        <v>1</v>
      </c>
      <c r="E521" s="1367">
        <f t="shared" si="19"/>
        <v>1</v>
      </c>
      <c r="F521" s="1384">
        <f t="shared" si="19"/>
        <v>370.75</v>
      </c>
      <c r="G521" s="1367">
        <f>VLOOKUP(B521,'Seg Diario'!$B$13:$NX$78,310,FALSE)</f>
        <v>1</v>
      </c>
      <c r="H521" s="1367">
        <f>VLOOKUP(B521,'Seg Diario'!$B$13:$NX$78,314,FALSE)</f>
        <v>1</v>
      </c>
      <c r="I521" s="1367">
        <f>VLOOKUP(B521,'Seg Diario'!$B$13:$NX$78,318,FALSE)</f>
        <v>1</v>
      </c>
      <c r="J521" s="1367">
        <f>VLOOKUP(B521,'Seg Diario'!$B$13:$NX$78,322,FALSE)</f>
        <v>1</v>
      </c>
      <c r="K521" s="1370">
        <f>'Seg Diario'!LN19</f>
        <v>1</v>
      </c>
      <c r="L521" s="1367"/>
      <c r="M521" s="1367"/>
      <c r="N521" s="1370">
        <f>'Seg Diario'!LQ19</f>
        <v>1</v>
      </c>
      <c r="O521" s="1367"/>
      <c r="P521" s="1367"/>
      <c r="Q521" s="1413"/>
      <c r="R521" s="1693"/>
      <c r="S521" s="1693"/>
      <c r="T521" s="1693"/>
      <c r="U521" s="1693"/>
      <c r="V521" s="1645"/>
      <c r="W521" s="1646"/>
      <c r="X521" s="1646"/>
      <c r="Y521" s="1646"/>
      <c r="Z521" s="1635"/>
      <c r="AA521" s="139"/>
      <c r="AB521" s="105"/>
      <c r="AC521" s="238"/>
      <c r="AO521" s="230"/>
      <c r="AP521" s="265"/>
      <c r="AQ521" s="265"/>
      <c r="AR521" s="265"/>
      <c r="AS521" s="265"/>
      <c r="AT521" s="254"/>
      <c r="AU521" s="2"/>
      <c r="AV521" s="2"/>
      <c r="AW521" s="266"/>
      <c r="AX521" s="266"/>
      <c r="AY521" s="266"/>
      <c r="AZ521" s="266"/>
      <c r="BA521" s="2"/>
      <c r="BB521" s="2"/>
      <c r="BC521" s="2"/>
      <c r="BD521" s="2"/>
      <c r="BE521" s="2"/>
      <c r="BF521" s="2"/>
    </row>
    <row r="522" spans="2:58" s="3" customFormat="1" ht="15" hidden="1" customHeight="1">
      <c r="B522" s="1382" t="str">
        <f t="shared" ref="B522:F522" si="20">B448</f>
        <v>T008</v>
      </c>
      <c r="C522" s="1383" t="str">
        <f t="shared" si="20"/>
        <v>B6</v>
      </c>
      <c r="D522" s="1367">
        <f t="shared" si="20"/>
        <v>1</v>
      </c>
      <c r="E522" s="1367">
        <f t="shared" si="20"/>
        <v>1</v>
      </c>
      <c r="F522" s="1384">
        <f t="shared" si="20"/>
        <v>241.46</v>
      </c>
      <c r="G522" s="1367">
        <f>VLOOKUP(B522,'Seg Diario'!$B$13:$NX$78,310,FALSE)</f>
        <v>1</v>
      </c>
      <c r="H522" s="1367">
        <f>VLOOKUP(B522,'Seg Diario'!$B$13:$NX$78,314,FALSE)</f>
        <v>1</v>
      </c>
      <c r="I522" s="1367">
        <f>VLOOKUP(B522,'Seg Diario'!$B$13:$NX$78,318,FALSE)</f>
        <v>1</v>
      </c>
      <c r="J522" s="1367">
        <f>VLOOKUP(B522,'Seg Diario'!$B$13:$NX$78,322,FALSE)</f>
        <v>1</v>
      </c>
      <c r="K522" s="1370">
        <f>'Seg Diario'!LN20</f>
        <v>1</v>
      </c>
      <c r="L522" s="1367"/>
      <c r="M522" s="1367"/>
      <c r="N522" s="1370">
        <f>'Seg Diario'!LQ20</f>
        <v>1</v>
      </c>
      <c r="O522" s="1367"/>
      <c r="P522" s="1367"/>
      <c r="Q522" s="1413"/>
      <c r="R522" s="1693"/>
      <c r="S522" s="1693"/>
      <c r="T522" s="1693"/>
      <c r="U522" s="1693"/>
      <c r="V522" s="1645"/>
      <c r="W522" s="1646"/>
      <c r="X522" s="1646"/>
      <c r="Y522" s="1646"/>
      <c r="Z522" s="1635"/>
      <c r="AA522" s="139"/>
      <c r="AB522" s="105"/>
      <c r="AC522" s="238"/>
      <c r="AO522" s="230"/>
      <c r="AP522" s="265"/>
      <c r="AQ522" s="265"/>
      <c r="AR522" s="265"/>
      <c r="AS522" s="265"/>
      <c r="AT522" s="254"/>
      <c r="AU522" s="2"/>
      <c r="AV522" s="2"/>
      <c r="AW522" s="266"/>
      <c r="AX522" s="266"/>
      <c r="AY522" s="266"/>
      <c r="AZ522" s="266"/>
      <c r="BA522" s="2"/>
      <c r="BB522" s="2"/>
      <c r="BC522" s="2"/>
      <c r="BD522" s="2"/>
      <c r="BE522" s="2"/>
      <c r="BF522" s="2"/>
    </row>
    <row r="523" spans="2:58" s="3" customFormat="1" ht="15" hidden="1" customHeight="1">
      <c r="B523" s="1382" t="str">
        <f t="shared" ref="B523:F523" si="21">B449</f>
        <v>T009</v>
      </c>
      <c r="C523" s="1383" t="str">
        <f t="shared" si="21"/>
        <v>B4</v>
      </c>
      <c r="D523" s="1367">
        <f t="shared" si="21"/>
        <v>1</v>
      </c>
      <c r="E523" s="1367">
        <f t="shared" si="21"/>
        <v>1</v>
      </c>
      <c r="F523" s="1384">
        <f t="shared" si="21"/>
        <v>242.94</v>
      </c>
      <c r="G523" s="1367">
        <f>VLOOKUP(B523,'Seg Diario'!$B$13:$NX$78,310,FALSE)</f>
        <v>1</v>
      </c>
      <c r="H523" s="1367">
        <f>VLOOKUP(B523,'Seg Diario'!$B$13:$NX$78,314,FALSE)</f>
        <v>1</v>
      </c>
      <c r="I523" s="1367">
        <f>VLOOKUP(B523,'Seg Diario'!$B$13:$NX$78,318,FALSE)</f>
        <v>1</v>
      </c>
      <c r="J523" s="1367">
        <f>VLOOKUP(B523,'Seg Diario'!$B$13:$NX$78,322,FALSE)</f>
        <v>1</v>
      </c>
      <c r="K523" s="1370">
        <f>'Seg Diario'!LN21</f>
        <v>1</v>
      </c>
      <c r="L523" s="1367"/>
      <c r="M523" s="1367"/>
      <c r="N523" s="1370"/>
      <c r="O523" s="1528"/>
      <c r="P523" s="1367"/>
      <c r="Q523" s="1413"/>
      <c r="R523" s="1693"/>
      <c r="S523" s="1693"/>
      <c r="T523" s="1693"/>
      <c r="U523" s="1693"/>
      <c r="V523" s="1645"/>
      <c r="W523" s="1646"/>
      <c r="X523" s="1646"/>
      <c r="Y523" s="1646"/>
      <c r="Z523" s="1635"/>
      <c r="AA523" s="139"/>
      <c r="AB523" s="105"/>
      <c r="AC523" s="238"/>
      <c r="AO523" s="230"/>
      <c r="AP523" s="265"/>
      <c r="AQ523" s="265"/>
      <c r="AR523" s="265"/>
      <c r="AS523" s="265"/>
      <c r="AT523" s="254"/>
      <c r="AU523" s="2"/>
      <c r="AV523" s="2"/>
      <c r="AW523" s="266"/>
      <c r="AX523" s="266"/>
      <c r="AY523" s="266"/>
      <c r="AZ523" s="266"/>
      <c r="BA523" s="2"/>
      <c r="BB523" s="2"/>
      <c r="BC523" s="2"/>
      <c r="BD523" s="2"/>
      <c r="BE523" s="2"/>
      <c r="BF523" s="2"/>
    </row>
    <row r="524" spans="2:58" s="3" customFormat="1" ht="15" hidden="1" customHeight="1">
      <c r="B524" s="1382" t="str">
        <f t="shared" ref="B524:F524" si="22">B450</f>
        <v>T010</v>
      </c>
      <c r="C524" s="1383" t="str">
        <f t="shared" si="22"/>
        <v>B3</v>
      </c>
      <c r="D524" s="1367">
        <f t="shared" si="22"/>
        <v>1</v>
      </c>
      <c r="E524" s="1367">
        <f t="shared" si="22"/>
        <v>1</v>
      </c>
      <c r="F524" s="1384">
        <f t="shared" si="22"/>
        <v>264.01</v>
      </c>
      <c r="G524" s="1367">
        <f>VLOOKUP(B524,'Seg Diario'!$B$13:$NX$78,310,FALSE)</f>
        <v>1</v>
      </c>
      <c r="H524" s="1367">
        <f>VLOOKUP(B524,'Seg Diario'!$B$13:$NX$78,314,FALSE)</f>
        <v>1</v>
      </c>
      <c r="I524" s="1367">
        <f>VLOOKUP(B524,'Seg Diario'!$B$13:$NX$78,318,FALSE)</f>
        <v>1</v>
      </c>
      <c r="J524" s="1367">
        <f>VLOOKUP(B524,'Seg Diario'!$B$13:$NX$78,322,FALSE)</f>
        <v>1</v>
      </c>
      <c r="K524" s="1370">
        <f>'Seg Diario'!LN22</f>
        <v>1</v>
      </c>
      <c r="L524" s="1367"/>
      <c r="M524" s="1367"/>
      <c r="N524" s="1370">
        <f>'Seg Diario'!LQ22</f>
        <v>1</v>
      </c>
      <c r="O524" s="1367">
        <f>'Seg Diario'!LT22</f>
        <v>1</v>
      </c>
      <c r="P524" s="1367"/>
      <c r="Q524" s="1433" t="s">
        <v>346</v>
      </c>
      <c r="R524" s="1647"/>
      <c r="S524" s="1647"/>
      <c r="T524" s="1647"/>
      <c r="U524" s="1647"/>
      <c r="V524" s="1694"/>
      <c r="W524" s="1695"/>
      <c r="X524" s="1695"/>
      <c r="Y524" s="1695"/>
      <c r="Z524" s="1695"/>
      <c r="AA524" s="139"/>
      <c r="AB524" s="105"/>
      <c r="AC524" s="238"/>
      <c r="AO524" s="230"/>
      <c r="AP524" s="265"/>
      <c r="AQ524" s="265"/>
      <c r="AR524" s="265"/>
      <c r="AS524" s="265"/>
      <c r="AT524" s="254"/>
      <c r="AU524" s="2"/>
      <c r="AV524" s="2"/>
      <c r="AW524" s="266"/>
      <c r="AX524" s="266"/>
      <c r="AY524" s="266"/>
      <c r="AZ524" s="266"/>
      <c r="BA524" s="2"/>
      <c r="BB524" s="2"/>
      <c r="BC524" s="2"/>
      <c r="BD524" s="2"/>
      <c r="BE524" s="2"/>
      <c r="BF524" s="2"/>
    </row>
    <row r="525" spans="2:58" s="3" customFormat="1" ht="15" hidden="1" customHeight="1">
      <c r="B525" s="1382" t="str">
        <f t="shared" ref="B525:F525" si="23">B451</f>
        <v>T011</v>
      </c>
      <c r="C525" s="1383" t="str">
        <f t="shared" si="23"/>
        <v>C5</v>
      </c>
      <c r="D525" s="1367">
        <f t="shared" si="23"/>
        <v>1</v>
      </c>
      <c r="E525" s="1367">
        <f t="shared" si="23"/>
        <v>1</v>
      </c>
      <c r="F525" s="1384">
        <f t="shared" si="23"/>
        <v>500.55</v>
      </c>
      <c r="G525" s="1367">
        <f>VLOOKUP(B525,'Seg Diario'!$B$13:$NX$78,310,FALSE)</f>
        <v>1</v>
      </c>
      <c r="H525" s="1367">
        <f>VLOOKUP(B525,'Seg Diario'!$B$13:$NX$78,314,FALSE)</f>
        <v>1</v>
      </c>
      <c r="I525" s="1367">
        <f>VLOOKUP(B525,'Seg Diario'!$B$13:$NX$78,318,FALSE)</f>
        <v>1</v>
      </c>
      <c r="J525" s="1367">
        <f>VLOOKUP(B525,'Seg Diario'!$B$13:$NX$78,322,FALSE)</f>
        <v>1</v>
      </c>
      <c r="K525" s="1370">
        <f>'Seg Diario'!LN23</f>
        <v>1</v>
      </c>
      <c r="L525" s="1367"/>
      <c r="M525" s="1367"/>
      <c r="N525" s="1370">
        <f>'Seg Diario'!LQ23</f>
        <v>1</v>
      </c>
      <c r="O525" s="1528"/>
      <c r="P525" s="1367"/>
      <c r="Q525" s="1413"/>
      <c r="R525" s="1647"/>
      <c r="S525" s="1647"/>
      <c r="T525" s="1647"/>
      <c r="U525" s="1647"/>
      <c r="V525" s="1645"/>
      <c r="W525" s="1646"/>
      <c r="X525" s="1646"/>
      <c r="Y525" s="1646"/>
      <c r="Z525" s="1635"/>
      <c r="AA525" s="139"/>
      <c r="AB525" s="105"/>
      <c r="AC525" s="238"/>
      <c r="AO525" s="230"/>
      <c r="AP525" s="265"/>
      <c r="AQ525" s="265"/>
      <c r="AR525" s="265"/>
      <c r="AS525" s="265"/>
      <c r="AT525" s="254"/>
      <c r="AU525" s="2"/>
      <c r="AV525" s="2"/>
      <c r="AW525" s="266"/>
      <c r="AX525" s="266"/>
      <c r="AY525" s="266"/>
      <c r="AZ525" s="266"/>
      <c r="BA525" s="2"/>
      <c r="BB525" s="2"/>
      <c r="BC525" s="2"/>
      <c r="BD525" s="2"/>
      <c r="BE525" s="2"/>
      <c r="BF525" s="2"/>
    </row>
    <row r="526" spans="2:58" s="3" customFormat="1" ht="15" hidden="1" customHeight="1">
      <c r="B526" s="1382" t="str">
        <f t="shared" ref="B526:F526" si="24">B452</f>
        <v>T012</v>
      </c>
      <c r="C526" s="1383" t="str">
        <f t="shared" si="24"/>
        <v>B7</v>
      </c>
      <c r="D526" s="1367">
        <f t="shared" si="24"/>
        <v>1</v>
      </c>
      <c r="E526" s="1367">
        <f t="shared" si="24"/>
        <v>1</v>
      </c>
      <c r="F526" s="1384">
        <f t="shared" si="24"/>
        <v>278.19</v>
      </c>
      <c r="G526" s="1367">
        <f>VLOOKUP(B526,'Seg Diario'!$B$13:$NX$78,310,FALSE)</f>
        <v>1</v>
      </c>
      <c r="H526" s="1367">
        <f>VLOOKUP(B526,'Seg Diario'!$B$13:$NX$78,314,FALSE)</f>
        <v>1</v>
      </c>
      <c r="I526" s="1367">
        <f>VLOOKUP(B526,'Seg Diario'!$B$13:$NX$78,318,FALSE)</f>
        <v>1</v>
      </c>
      <c r="J526" s="1367">
        <f>VLOOKUP(B526,'Seg Diario'!$B$13:$NX$78,322,FALSE)</f>
        <v>1</v>
      </c>
      <c r="K526" s="1370">
        <f>'Seg Diario'!LN24</f>
        <v>1</v>
      </c>
      <c r="L526" s="1367"/>
      <c r="M526" s="1367"/>
      <c r="N526" s="1370"/>
      <c r="O526" s="1528"/>
      <c r="P526" s="1367"/>
      <c r="Q526" s="1413"/>
      <c r="R526" s="1647"/>
      <c r="S526" s="1647"/>
      <c r="T526" s="1647"/>
      <c r="U526" s="1647"/>
      <c r="V526" s="1645"/>
      <c r="W526" s="1646"/>
      <c r="X526" s="1646"/>
      <c r="Y526" s="1646"/>
      <c r="Z526" s="1635"/>
      <c r="AA526" s="139"/>
      <c r="AB526" s="105"/>
      <c r="AC526" s="238"/>
      <c r="AO526" s="230"/>
      <c r="AP526" s="265"/>
      <c r="AQ526" s="265"/>
      <c r="AR526" s="265"/>
      <c r="AS526" s="265"/>
      <c r="AT526" s="254"/>
      <c r="AU526" s="2"/>
      <c r="AV526" s="2"/>
      <c r="AW526" s="266"/>
      <c r="AX526" s="266"/>
      <c r="AY526" s="266"/>
      <c r="AZ526" s="266"/>
      <c r="BA526" s="2"/>
      <c r="BB526" s="2"/>
      <c r="BC526" s="2"/>
      <c r="BD526" s="2"/>
      <c r="BE526" s="2"/>
      <c r="BF526" s="2"/>
    </row>
    <row r="527" spans="2:58" s="3" customFormat="1" ht="15" hidden="1" customHeight="1">
      <c r="B527" s="1382" t="str">
        <f t="shared" ref="B527:F527" si="25">B453</f>
        <v>T013</v>
      </c>
      <c r="C527" s="1383" t="str">
        <f t="shared" si="25"/>
        <v>C2</v>
      </c>
      <c r="D527" s="1367">
        <f t="shared" si="25"/>
        <v>1</v>
      </c>
      <c r="E527" s="1367">
        <f t="shared" si="25"/>
        <v>1</v>
      </c>
      <c r="F527" s="1384">
        <f t="shared" si="25"/>
        <v>333.13</v>
      </c>
      <c r="G527" s="1367">
        <f>VLOOKUP(B527,'Seg Diario'!$B$13:$NX$78,310,FALSE)</f>
        <v>1</v>
      </c>
      <c r="H527" s="1367">
        <f>VLOOKUP(B527,'Seg Diario'!$B$13:$NX$78,314,FALSE)</f>
        <v>1</v>
      </c>
      <c r="I527" s="1367">
        <f>VLOOKUP(B527,'Seg Diario'!$B$13:$NX$78,318,FALSE)</f>
        <v>1</v>
      </c>
      <c r="J527" s="1367">
        <f>VLOOKUP(B527,'Seg Diario'!$B$13:$NX$78,322,FALSE)</f>
        <v>1</v>
      </c>
      <c r="K527" s="1370">
        <f>'Seg Diario'!LN25</f>
        <v>1</v>
      </c>
      <c r="L527" s="1367"/>
      <c r="M527" s="1367"/>
      <c r="N527" s="1370">
        <f>'Seg Diario'!LQ25</f>
        <v>1</v>
      </c>
      <c r="O527" s="1528"/>
      <c r="P527" s="1367"/>
      <c r="Q527" s="1413"/>
      <c r="R527" s="1647"/>
      <c r="S527" s="1647"/>
      <c r="T527" s="1647"/>
      <c r="U527" s="1647"/>
      <c r="V527" s="1645"/>
      <c r="W527" s="1646"/>
      <c r="X527" s="1646"/>
      <c r="Y527" s="1646"/>
      <c r="Z527" s="1635"/>
      <c r="AA527" s="139"/>
      <c r="AB527" s="105"/>
      <c r="AC527" s="238"/>
      <c r="AO527" s="230"/>
      <c r="AP527" s="265"/>
      <c r="AQ527" s="265"/>
      <c r="AR527" s="265"/>
      <c r="AS527" s="265"/>
      <c r="AT527" s="254"/>
      <c r="AU527" s="2"/>
      <c r="AV527" s="2"/>
      <c r="AW527" s="266"/>
      <c r="AX527" s="266"/>
      <c r="AY527" s="266"/>
      <c r="AZ527" s="266"/>
      <c r="BA527" s="2"/>
      <c r="BB527" s="2"/>
      <c r="BC527" s="2"/>
      <c r="BD527" s="2"/>
      <c r="BE527" s="2"/>
      <c r="BF527" s="2"/>
    </row>
    <row r="528" spans="2:58" s="3" customFormat="1" ht="15" hidden="1" customHeight="1">
      <c r="B528" s="1382" t="str">
        <f t="shared" ref="B528:F528" si="26">B454</f>
        <v>T014</v>
      </c>
      <c r="C528" s="1383" t="str">
        <f t="shared" si="26"/>
        <v>B4</v>
      </c>
      <c r="D528" s="1367">
        <f t="shared" si="26"/>
        <v>1</v>
      </c>
      <c r="E528" s="1367">
        <f t="shared" si="26"/>
        <v>1</v>
      </c>
      <c r="F528" s="1384">
        <f t="shared" si="26"/>
        <v>331.99</v>
      </c>
      <c r="G528" s="1367">
        <f>VLOOKUP(B528,'Seg Diario'!$B$13:$NX$78,310,FALSE)</f>
        <v>1</v>
      </c>
      <c r="H528" s="1367">
        <f>VLOOKUP(B528,'Seg Diario'!$B$13:$NX$78,314,FALSE)</f>
        <v>1</v>
      </c>
      <c r="I528" s="1367">
        <f>VLOOKUP(B528,'Seg Diario'!$B$13:$NX$78,318,FALSE)</f>
        <v>1</v>
      </c>
      <c r="J528" s="1367">
        <f>VLOOKUP(B528,'Seg Diario'!$B$13:$NX$78,322,FALSE)</f>
        <v>1</v>
      </c>
      <c r="K528" s="1370">
        <f>'Seg Diario'!LN26</f>
        <v>1</v>
      </c>
      <c r="L528" s="1367"/>
      <c r="M528" s="1367"/>
      <c r="N528" s="1370">
        <f>'Seg Diario'!LQ26</f>
        <v>1</v>
      </c>
      <c r="O528" s="1528"/>
      <c r="P528" s="1367"/>
      <c r="Q528" s="1413"/>
      <c r="R528" s="1647"/>
      <c r="S528" s="1647"/>
      <c r="T528" s="1647"/>
      <c r="U528" s="1647"/>
      <c r="V528" s="1648"/>
      <c r="W528" s="1631"/>
      <c r="X528" s="1631"/>
      <c r="Y528" s="1631"/>
      <c r="Z528" s="1632"/>
      <c r="AA528" s="139"/>
      <c r="AB528" s="90"/>
      <c r="AC528" s="238"/>
      <c r="AO528" s="230"/>
      <c r="AP528" s="265"/>
      <c r="AQ528" s="265"/>
      <c r="AR528" s="265"/>
      <c r="AS528" s="265"/>
      <c r="AT528" s="254"/>
      <c r="AU528" s="2"/>
      <c r="AV528" s="2"/>
      <c r="AW528" s="266"/>
      <c r="AX528" s="266"/>
      <c r="AY528" s="266"/>
      <c r="AZ528" s="266"/>
      <c r="BA528" s="2"/>
      <c r="BB528" s="2"/>
      <c r="BC528" s="2"/>
      <c r="BD528" s="2"/>
      <c r="BE528" s="2"/>
      <c r="BF528" s="2"/>
    </row>
    <row r="529" spans="2:58" s="3" customFormat="1" ht="15" hidden="1" customHeight="1">
      <c r="B529" s="1382" t="str">
        <f t="shared" ref="B529:F529" si="27">B455</f>
        <v>T015</v>
      </c>
      <c r="C529" s="1383" t="str">
        <f t="shared" si="27"/>
        <v>A7</v>
      </c>
      <c r="D529" s="1367">
        <f t="shared" si="27"/>
        <v>1</v>
      </c>
      <c r="E529" s="1367">
        <f t="shared" si="27"/>
        <v>1</v>
      </c>
      <c r="F529" s="1384">
        <f t="shared" si="27"/>
        <v>380.03</v>
      </c>
      <c r="G529" s="1367">
        <f>VLOOKUP(B529,'Seg Diario'!$B$13:$NX$78,310,FALSE)</f>
        <v>1</v>
      </c>
      <c r="H529" s="1367">
        <f>VLOOKUP(B529,'Seg Diario'!$B$13:$NX$78,314,FALSE)</f>
        <v>1</v>
      </c>
      <c r="I529" s="1367">
        <f>VLOOKUP(B529,'Seg Diario'!$B$13:$NX$78,318,FALSE)</f>
        <v>1</v>
      </c>
      <c r="J529" s="1367">
        <f>VLOOKUP(B529,'Seg Diario'!$B$13:$NX$78,322,FALSE)</f>
        <v>1</v>
      </c>
      <c r="K529" s="1370">
        <f>'Seg Diario'!LN27</f>
        <v>1</v>
      </c>
      <c r="L529" s="1367"/>
      <c r="M529" s="1367"/>
      <c r="N529" s="1370">
        <f>'Seg Diario'!LQ27</f>
        <v>1</v>
      </c>
      <c r="O529" s="1528"/>
      <c r="P529" s="1367"/>
      <c r="Q529" s="1413"/>
      <c r="R529" s="1647"/>
      <c r="S529" s="1647"/>
      <c r="T529" s="1647"/>
      <c r="U529" s="1647"/>
      <c r="V529" s="1636"/>
      <c r="W529" s="1636"/>
      <c r="X529" s="1636"/>
      <c r="Y529" s="1636"/>
      <c r="Z529" s="1636"/>
      <c r="AA529" s="139"/>
      <c r="AB529" s="105"/>
      <c r="AC529" s="238"/>
      <c r="AO529" s="230"/>
      <c r="AP529" s="265"/>
      <c r="AQ529" s="265"/>
      <c r="AR529" s="265"/>
      <c r="AS529" s="265"/>
      <c r="AT529" s="254"/>
      <c r="AU529" s="2"/>
      <c r="AV529" s="2"/>
      <c r="AW529" s="266"/>
      <c r="AX529" s="266"/>
      <c r="AY529" s="266"/>
      <c r="AZ529" s="266"/>
      <c r="BA529" s="2"/>
      <c r="BB529" s="2"/>
      <c r="BC529" s="2"/>
      <c r="BD529" s="2"/>
      <c r="BE529" s="2"/>
      <c r="BF529" s="2"/>
    </row>
    <row r="530" spans="2:58" s="3" customFormat="1" ht="15" hidden="1" customHeight="1">
      <c r="B530" s="1382" t="str">
        <f t="shared" ref="B530:F530" si="28">B456</f>
        <v>T016</v>
      </c>
      <c r="C530" s="1383" t="str">
        <f t="shared" si="28"/>
        <v>A5</v>
      </c>
      <c r="D530" s="1367">
        <f t="shared" si="28"/>
        <v>1</v>
      </c>
      <c r="E530" s="1367">
        <f t="shared" si="28"/>
        <v>1</v>
      </c>
      <c r="F530" s="1384">
        <f t="shared" si="28"/>
        <v>207.47</v>
      </c>
      <c r="G530" s="1367">
        <f>VLOOKUP(B530,'Seg Diario'!$B$13:$NX$78,310,FALSE)</f>
        <v>1</v>
      </c>
      <c r="H530" s="1367">
        <f>VLOOKUP(B530,'Seg Diario'!$B$13:$NX$78,314,FALSE)</f>
        <v>1</v>
      </c>
      <c r="I530" s="1367">
        <f>VLOOKUP(B530,'Seg Diario'!$B$13:$NX$78,318,FALSE)</f>
        <v>1</v>
      </c>
      <c r="J530" s="1367">
        <f>VLOOKUP(B530,'Seg Diario'!$B$13:$NX$78,322,FALSE)</f>
        <v>1</v>
      </c>
      <c r="K530" s="1370">
        <f>'Seg Diario'!LN28</f>
        <v>1</v>
      </c>
      <c r="L530" s="1367"/>
      <c r="M530" s="1367"/>
      <c r="N530" s="1370">
        <f>'Seg Diario'!LQ28</f>
        <v>1</v>
      </c>
      <c r="O530" s="1528"/>
      <c r="P530" s="1367"/>
      <c r="Q530" s="1413"/>
      <c r="R530" s="1647"/>
      <c r="S530" s="1647"/>
      <c r="T530" s="1647"/>
      <c r="U530" s="1647"/>
      <c r="V530" s="1648"/>
      <c r="W530" s="1631"/>
      <c r="X530" s="1631"/>
      <c r="Y530" s="1631"/>
      <c r="Z530" s="1632"/>
      <c r="AA530" s="139"/>
      <c r="AB530" s="90"/>
      <c r="AC530" s="238"/>
      <c r="AO530" s="230"/>
      <c r="AP530" s="265"/>
      <c r="AQ530" s="265"/>
      <c r="AR530" s="265"/>
      <c r="AS530" s="265"/>
      <c r="AT530" s="254"/>
      <c r="AU530" s="2"/>
      <c r="AV530" s="2"/>
      <c r="AW530" s="266"/>
      <c r="AX530" s="266"/>
      <c r="AY530" s="266"/>
      <c r="AZ530" s="266"/>
      <c r="BA530" s="2"/>
      <c r="BB530" s="2"/>
      <c r="BC530" s="2"/>
      <c r="BD530" s="2"/>
      <c r="BE530" s="2"/>
      <c r="BF530" s="2"/>
    </row>
    <row r="531" spans="2:58" s="3" customFormat="1" ht="15" hidden="1" customHeight="1">
      <c r="B531" s="1382" t="str">
        <f t="shared" ref="B531:F531" si="29">B457</f>
        <v>T017</v>
      </c>
      <c r="C531" s="1383" t="str">
        <f t="shared" si="29"/>
        <v>A3</v>
      </c>
      <c r="D531" s="1367">
        <f t="shared" si="29"/>
        <v>1</v>
      </c>
      <c r="E531" s="1367">
        <f t="shared" si="29"/>
        <v>1</v>
      </c>
      <c r="F531" s="1384">
        <f t="shared" si="29"/>
        <v>211.16</v>
      </c>
      <c r="G531" s="1367">
        <f>VLOOKUP(B531,'Seg Diario'!$B$13:$NX$78,310,FALSE)</f>
        <v>1</v>
      </c>
      <c r="H531" s="1367">
        <f>VLOOKUP(B531,'Seg Diario'!$B$13:$NX$78,314,FALSE)</f>
        <v>1</v>
      </c>
      <c r="I531" s="1367">
        <f>VLOOKUP(B531,'Seg Diario'!$B$13:$NX$78,318,FALSE)</f>
        <v>1</v>
      </c>
      <c r="J531" s="1367">
        <f>VLOOKUP(B531,'Seg Diario'!$B$13:$NX$78,322,FALSE)</f>
        <v>1</v>
      </c>
      <c r="K531" s="1370">
        <f>'Seg Diario'!LN29</f>
        <v>1</v>
      </c>
      <c r="L531" s="1367"/>
      <c r="M531" s="1367"/>
      <c r="N531" s="1370">
        <f>'Seg Diario'!LQ29</f>
        <v>1</v>
      </c>
      <c r="O531" s="1528"/>
      <c r="P531" s="1367"/>
      <c r="Q531" s="1413"/>
      <c r="R531" s="1647"/>
      <c r="S531" s="1647"/>
      <c r="T531" s="1647"/>
      <c r="U531" s="1647"/>
      <c r="V531" s="1648"/>
      <c r="W531" s="1631"/>
      <c r="X531" s="1631"/>
      <c r="Y531" s="1631"/>
      <c r="Z531" s="1632"/>
      <c r="AA531" s="139"/>
      <c r="AB531" s="90"/>
      <c r="AC531" s="238"/>
      <c r="AO531" s="230"/>
      <c r="AP531" s="265"/>
      <c r="AQ531" s="265"/>
      <c r="AR531" s="265"/>
      <c r="AS531" s="265"/>
      <c r="AT531" s="254"/>
      <c r="AU531" s="2"/>
      <c r="AV531" s="2"/>
      <c r="AW531" s="266"/>
      <c r="AX531" s="266"/>
      <c r="AY531" s="266"/>
      <c r="AZ531" s="266"/>
      <c r="BA531" s="2"/>
      <c r="BB531" s="2"/>
      <c r="BC531" s="2"/>
      <c r="BD531" s="2"/>
      <c r="BE531" s="2"/>
      <c r="BF531" s="2"/>
    </row>
    <row r="532" spans="2:58" s="3" customFormat="1" ht="15" hidden="1" customHeight="1">
      <c r="B532" s="1382" t="str">
        <f t="shared" ref="B532:F532" si="30">B458</f>
        <v>T018</v>
      </c>
      <c r="C532" s="1383" t="str">
        <f t="shared" si="30"/>
        <v>B2</v>
      </c>
      <c r="D532" s="1367">
        <f t="shared" si="30"/>
        <v>1</v>
      </c>
      <c r="E532" s="1367">
        <f t="shared" si="30"/>
        <v>1</v>
      </c>
      <c r="F532" s="1384">
        <f t="shared" si="30"/>
        <v>259.77999999999997</v>
      </c>
      <c r="G532" s="1367">
        <f>VLOOKUP(B532,'Seg Diario'!$B$13:$NX$78,310,FALSE)</f>
        <v>1</v>
      </c>
      <c r="H532" s="1367">
        <f>VLOOKUP(B532,'Seg Diario'!$B$13:$NX$78,314,FALSE)</f>
        <v>1</v>
      </c>
      <c r="I532" s="1367">
        <f>VLOOKUP(B532,'Seg Diario'!$B$13:$NX$78,318,FALSE)</f>
        <v>1</v>
      </c>
      <c r="J532" s="1367">
        <f>VLOOKUP(B532,'Seg Diario'!$B$13:$NX$78,322,FALSE)</f>
        <v>1</v>
      </c>
      <c r="K532" s="1370">
        <f>'Seg Diario'!LN30</f>
        <v>1</v>
      </c>
      <c r="L532" s="1367"/>
      <c r="M532" s="1367"/>
      <c r="N532" s="1370">
        <f>'Seg Diario'!LQ30</f>
        <v>1</v>
      </c>
      <c r="O532" s="1528"/>
      <c r="P532" s="1367"/>
      <c r="Q532" s="1413"/>
      <c r="R532" s="1647"/>
      <c r="S532" s="1647"/>
      <c r="T532" s="1647"/>
      <c r="U532" s="1647"/>
      <c r="V532" s="1648"/>
      <c r="W532" s="1631"/>
      <c r="X532" s="1631"/>
      <c r="Y532" s="1631"/>
      <c r="Z532" s="1632"/>
      <c r="AA532" s="139"/>
      <c r="AB532" s="90"/>
      <c r="AC532" s="238"/>
      <c r="AO532" s="230"/>
      <c r="AP532" s="265"/>
      <c r="AQ532" s="265"/>
      <c r="AR532" s="265"/>
      <c r="AS532" s="265"/>
      <c r="AT532" s="254"/>
      <c r="AU532" s="2"/>
      <c r="AV532" s="2"/>
      <c r="AW532" s="266"/>
      <c r="AX532" s="266"/>
      <c r="AY532" s="266"/>
      <c r="AZ532" s="266"/>
      <c r="BA532" s="2"/>
      <c r="BB532" s="2"/>
      <c r="BC532" s="2"/>
      <c r="BD532" s="2"/>
      <c r="BE532" s="2"/>
      <c r="BF532" s="2"/>
    </row>
    <row r="533" spans="2:58" s="3" customFormat="1" ht="15" hidden="1" customHeight="1">
      <c r="B533" s="1382" t="str">
        <f t="shared" ref="B533:F533" si="31">B459</f>
        <v>T019</v>
      </c>
      <c r="C533" s="1383" t="str">
        <f t="shared" si="31"/>
        <v>A5</v>
      </c>
      <c r="D533" s="1367">
        <f t="shared" si="31"/>
        <v>1</v>
      </c>
      <c r="E533" s="1367">
        <f t="shared" si="31"/>
        <v>1</v>
      </c>
      <c r="F533" s="1384">
        <f t="shared" si="31"/>
        <v>309.86</v>
      </c>
      <c r="G533" s="1367">
        <f>VLOOKUP(B533,'Seg Diario'!$B$13:$NX$78,310,FALSE)</f>
        <v>1</v>
      </c>
      <c r="H533" s="1367">
        <f>VLOOKUP(B533,'Seg Diario'!$B$13:$NX$78,314,FALSE)</f>
        <v>1</v>
      </c>
      <c r="I533" s="1367">
        <f>VLOOKUP(B533,'Seg Diario'!$B$13:$NX$78,318,FALSE)</f>
        <v>1</v>
      </c>
      <c r="J533" s="1367">
        <f>VLOOKUP(B533,'Seg Diario'!$B$13:$NX$78,322,FALSE)</f>
        <v>1</v>
      </c>
      <c r="K533" s="1370">
        <f>'Seg Diario'!LN31</f>
        <v>1</v>
      </c>
      <c r="L533" s="1367"/>
      <c r="M533" s="1367"/>
      <c r="N533" s="1370">
        <f>'Seg Diario'!LQ31</f>
        <v>1</v>
      </c>
      <c r="O533" s="1367">
        <f>'Seg Diario'!LT31</f>
        <v>1</v>
      </c>
      <c r="P533" s="1367"/>
      <c r="Q533" s="1433" t="s">
        <v>347</v>
      </c>
      <c r="R533" s="1647"/>
      <c r="S533" s="1647"/>
      <c r="T533" s="1647"/>
      <c r="U533" s="1647"/>
      <c r="V533" s="1648"/>
      <c r="W533" s="1631"/>
      <c r="X533" s="1631"/>
      <c r="Y533" s="1631"/>
      <c r="Z533" s="1632"/>
      <c r="AA533" s="139"/>
      <c r="AB533" s="90"/>
      <c r="AC533" s="238"/>
      <c r="AO533" s="230"/>
      <c r="AP533" s="265"/>
      <c r="AQ533" s="265"/>
      <c r="AR533" s="265"/>
      <c r="AS533" s="265"/>
      <c r="AT533" s="254"/>
      <c r="AU533" s="2"/>
      <c r="AV533" s="2"/>
      <c r="AW533" s="266"/>
      <c r="AX533" s="266"/>
      <c r="AY533" s="266"/>
      <c r="AZ533" s="266"/>
      <c r="BA533" s="2"/>
      <c r="BB533" s="2"/>
      <c r="BC533" s="2"/>
      <c r="BD533" s="2"/>
      <c r="BE533" s="2"/>
      <c r="BF533" s="2"/>
    </row>
    <row r="534" spans="2:58" s="3" customFormat="1" ht="15" hidden="1" customHeight="1">
      <c r="B534" s="1382" t="str">
        <f t="shared" ref="B534:F534" si="32">B460</f>
        <v>T020</v>
      </c>
      <c r="C534" s="1383" t="str">
        <f t="shared" si="32"/>
        <v>A6</v>
      </c>
      <c r="D534" s="1367">
        <f t="shared" si="32"/>
        <v>1</v>
      </c>
      <c r="E534" s="1367">
        <f t="shared" si="32"/>
        <v>1</v>
      </c>
      <c r="F534" s="1384">
        <f t="shared" si="32"/>
        <v>340.38</v>
      </c>
      <c r="G534" s="1367">
        <f>VLOOKUP(B534,'Seg Diario'!$B$13:$NX$78,310,FALSE)</f>
        <v>1</v>
      </c>
      <c r="H534" s="1367">
        <f>VLOOKUP(B534,'Seg Diario'!$B$13:$NX$78,314,FALSE)</f>
        <v>1</v>
      </c>
      <c r="I534" s="1367">
        <f>VLOOKUP(B534,'Seg Diario'!$B$13:$NX$78,318,FALSE)</f>
        <v>1</v>
      </c>
      <c r="J534" s="1367">
        <f>VLOOKUP(B534,'Seg Diario'!$B$13:$NX$78,322,FALSE)</f>
        <v>1</v>
      </c>
      <c r="K534" s="1370">
        <f>'Seg Diario'!LN32</f>
        <v>1</v>
      </c>
      <c r="L534" s="1367"/>
      <c r="M534" s="1367"/>
      <c r="N534" s="1370">
        <f>'Seg Diario'!LQ32</f>
        <v>1</v>
      </c>
      <c r="O534" s="1367"/>
      <c r="P534" s="1367"/>
      <c r="Q534" s="1413"/>
      <c r="R534" s="1647"/>
      <c r="S534" s="1647"/>
      <c r="T534" s="1647"/>
      <c r="U534" s="1647"/>
      <c r="V534" s="1648"/>
      <c r="W534" s="1631"/>
      <c r="X534" s="1631"/>
      <c r="Y534" s="1631"/>
      <c r="Z534" s="1632"/>
      <c r="AA534" s="139"/>
      <c r="AB534" s="90"/>
      <c r="AC534" s="238"/>
      <c r="AO534" s="230"/>
      <c r="AP534" s="265"/>
      <c r="AQ534" s="265"/>
      <c r="AR534" s="265"/>
      <c r="AS534" s="265"/>
      <c r="AT534" s="254"/>
      <c r="AU534" s="2"/>
      <c r="AV534" s="2"/>
      <c r="AW534" s="266"/>
      <c r="AX534" s="266"/>
      <c r="AY534" s="266"/>
      <c r="AZ534" s="266"/>
      <c r="BA534" s="2"/>
      <c r="BB534" s="2"/>
      <c r="BC534" s="2"/>
      <c r="BD534" s="2"/>
      <c r="BE534" s="2"/>
      <c r="BF534" s="2"/>
    </row>
    <row r="535" spans="2:58" s="3" customFormat="1" ht="15" hidden="1" customHeight="1">
      <c r="B535" s="1382" t="str">
        <f t="shared" ref="B535:F535" si="33">B461</f>
        <v>T021</v>
      </c>
      <c r="C535" s="1383" t="str">
        <f t="shared" si="33"/>
        <v>B1</v>
      </c>
      <c r="D535" s="1367">
        <f t="shared" si="33"/>
        <v>1</v>
      </c>
      <c r="E535" s="1367">
        <f t="shared" si="33"/>
        <v>1</v>
      </c>
      <c r="F535" s="1384">
        <f t="shared" si="33"/>
        <v>312.19</v>
      </c>
      <c r="G535" s="1367">
        <f>VLOOKUP(B535,'Seg Diario'!$B$13:$NX$78,310,FALSE)</f>
        <v>1</v>
      </c>
      <c r="H535" s="1367">
        <f>VLOOKUP(B535,'Seg Diario'!$B$13:$NX$78,314,FALSE)</f>
        <v>1</v>
      </c>
      <c r="I535" s="1367">
        <f>VLOOKUP(B535,'Seg Diario'!$B$13:$NX$78,318,FALSE)</f>
        <v>1</v>
      </c>
      <c r="J535" s="1367">
        <f>VLOOKUP(B535,'Seg Diario'!$B$13:$NX$78,322,FALSE)</f>
        <v>1</v>
      </c>
      <c r="K535" s="1370">
        <f>'Seg Diario'!LN33</f>
        <v>1</v>
      </c>
      <c r="L535" s="1367"/>
      <c r="M535" s="1367"/>
      <c r="N535" s="1370">
        <f>'Seg Diario'!LQ33</f>
        <v>1</v>
      </c>
      <c r="O535" s="1367"/>
      <c r="P535" s="1367"/>
      <c r="Q535" s="1413"/>
      <c r="R535" s="1647"/>
      <c r="S535" s="1647"/>
      <c r="T535" s="1647"/>
      <c r="U535" s="1647"/>
      <c r="V535" s="1636"/>
      <c r="W535" s="1636"/>
      <c r="X535" s="1636"/>
      <c r="Y535" s="1636"/>
      <c r="Z535" s="1636"/>
      <c r="AA535" s="139"/>
      <c r="AB535" s="90"/>
      <c r="AC535" s="238"/>
      <c r="AO535" s="230"/>
      <c r="AP535" s="265"/>
      <c r="AQ535" s="265"/>
      <c r="AR535" s="265"/>
      <c r="AS535" s="265"/>
      <c r="AT535" s="254"/>
      <c r="AU535" s="2"/>
      <c r="AV535" s="2"/>
      <c r="AW535" s="266"/>
      <c r="AX535" s="266"/>
      <c r="AY535" s="266"/>
      <c r="AZ535" s="266"/>
      <c r="BA535" s="2"/>
      <c r="BB535" s="2"/>
      <c r="BC535" s="2"/>
      <c r="BD535" s="2"/>
      <c r="BE535" s="2"/>
      <c r="BF535" s="2"/>
    </row>
    <row r="536" spans="2:58" s="3" customFormat="1" ht="15" hidden="1" customHeight="1">
      <c r="B536" s="1382" t="str">
        <f t="shared" ref="B536:F536" si="34">B462</f>
        <v>T022</v>
      </c>
      <c r="C536" s="1383" t="str">
        <f t="shared" si="34"/>
        <v>B6</v>
      </c>
      <c r="D536" s="1367">
        <f t="shared" si="34"/>
        <v>1</v>
      </c>
      <c r="E536" s="1367">
        <f t="shared" si="34"/>
        <v>1</v>
      </c>
      <c r="F536" s="1384">
        <f t="shared" si="34"/>
        <v>330.49</v>
      </c>
      <c r="G536" s="1367">
        <f>VLOOKUP(B536,'Seg Diario'!$B$13:$NX$78,310,FALSE)</f>
        <v>1</v>
      </c>
      <c r="H536" s="1367">
        <f>VLOOKUP(B536,'Seg Diario'!$B$13:$NX$78,314,FALSE)</f>
        <v>1</v>
      </c>
      <c r="I536" s="1367">
        <f>VLOOKUP(B536,'Seg Diario'!$B$13:$NX$78,318,FALSE)</f>
        <v>1</v>
      </c>
      <c r="J536" s="1367">
        <f>VLOOKUP(B536,'Seg Diario'!$B$13:$NX$78,322,FALSE)</f>
        <v>1</v>
      </c>
      <c r="K536" s="1370">
        <f>'Seg Diario'!LN34</f>
        <v>1</v>
      </c>
      <c r="L536" s="1367"/>
      <c r="M536" s="1367"/>
      <c r="N536" s="1370">
        <f>'Seg Diario'!LQ34</f>
        <v>1</v>
      </c>
      <c r="O536" s="1367"/>
      <c r="P536" s="1367"/>
      <c r="Q536" s="1413"/>
      <c r="R536" s="1647"/>
      <c r="S536" s="1647"/>
      <c r="T536" s="1647"/>
      <c r="U536" s="1647"/>
      <c r="V536" s="1636"/>
      <c r="W536" s="1636"/>
      <c r="X536" s="1636"/>
      <c r="Y536" s="1636"/>
      <c r="Z536" s="1636"/>
      <c r="AA536" s="139"/>
      <c r="AB536" s="105"/>
      <c r="AC536" s="238"/>
      <c r="AO536" s="230"/>
      <c r="AP536" s="265"/>
      <c r="AQ536" s="265"/>
      <c r="AR536" s="265"/>
      <c r="AS536" s="265"/>
      <c r="AT536" s="254"/>
      <c r="AU536" s="2"/>
      <c r="AV536" s="2"/>
      <c r="AW536" s="266"/>
      <c r="AX536" s="266"/>
      <c r="AY536" s="266"/>
      <c r="AZ536" s="266"/>
      <c r="BA536" s="2"/>
      <c r="BB536" s="2"/>
      <c r="BC536" s="2"/>
      <c r="BD536" s="2"/>
      <c r="BE536" s="2"/>
      <c r="BF536" s="2"/>
    </row>
    <row r="537" spans="2:58" s="3" customFormat="1" ht="15" hidden="1" customHeight="1">
      <c r="B537" s="1382" t="str">
        <f t="shared" ref="B537:F537" si="35">B463</f>
        <v>T023</v>
      </c>
      <c r="C537" s="1383" t="str">
        <f t="shared" si="35"/>
        <v>B6</v>
      </c>
      <c r="D537" s="1367">
        <f t="shared" si="35"/>
        <v>1</v>
      </c>
      <c r="E537" s="1367">
        <f t="shared" si="35"/>
        <v>1</v>
      </c>
      <c r="F537" s="1384">
        <f t="shared" si="35"/>
        <v>428.52</v>
      </c>
      <c r="G537" s="1367">
        <f>VLOOKUP(B537,'Seg Diario'!$B$13:$NX$78,310,FALSE)</f>
        <v>1</v>
      </c>
      <c r="H537" s="1367">
        <f>VLOOKUP(B537,'Seg Diario'!$B$13:$NX$78,314,FALSE)</f>
        <v>1</v>
      </c>
      <c r="I537" s="1367">
        <f>VLOOKUP(B537,'Seg Diario'!$B$13:$NX$78,318,FALSE)</f>
        <v>1</v>
      </c>
      <c r="J537" s="1367">
        <f>VLOOKUP(B537,'Seg Diario'!$B$13:$NX$78,322,FALSE)</f>
        <v>1</v>
      </c>
      <c r="K537" s="1370">
        <f>'Seg Diario'!LN35</f>
        <v>1</v>
      </c>
      <c r="L537" s="1367"/>
      <c r="M537" s="1367"/>
      <c r="N537" s="1370">
        <f>'Seg Diario'!LQ35</f>
        <v>1</v>
      </c>
      <c r="O537" s="1367"/>
      <c r="P537" s="1367"/>
      <c r="Q537" s="1413"/>
      <c r="R537" s="1647"/>
      <c r="S537" s="1647"/>
      <c r="T537" s="1647"/>
      <c r="U537" s="1647"/>
      <c r="V537" s="1636"/>
      <c r="W537" s="1636"/>
      <c r="X537" s="1636"/>
      <c r="Y537" s="1636"/>
      <c r="Z537" s="1636"/>
      <c r="AA537" s="139"/>
      <c r="AB537" s="105"/>
      <c r="AC537" s="238"/>
      <c r="AO537" s="230"/>
      <c r="AP537" s="265"/>
      <c r="AQ537" s="265"/>
      <c r="AR537" s="265"/>
      <c r="AS537" s="265"/>
      <c r="AT537" s="254"/>
      <c r="AU537" s="2"/>
      <c r="AV537" s="2"/>
      <c r="AW537" s="266"/>
      <c r="AX537" s="266"/>
      <c r="AY537" s="266"/>
      <c r="AZ537" s="266"/>
      <c r="BA537" s="2"/>
      <c r="BB537" s="2"/>
      <c r="BC537" s="2"/>
      <c r="BD537" s="2"/>
      <c r="BE537" s="2"/>
      <c r="BF537" s="2"/>
    </row>
    <row r="538" spans="2:58" s="3" customFormat="1" ht="15" hidden="1" customHeight="1">
      <c r="B538" s="1382" t="str">
        <f t="shared" ref="B538:F538" si="36">B464</f>
        <v>T024</v>
      </c>
      <c r="C538" s="1383" t="str">
        <f t="shared" si="36"/>
        <v>B7</v>
      </c>
      <c r="D538" s="1367">
        <f t="shared" si="36"/>
        <v>1</v>
      </c>
      <c r="E538" s="1367">
        <f t="shared" si="36"/>
        <v>1</v>
      </c>
      <c r="F538" s="1384">
        <f t="shared" si="36"/>
        <v>473.87</v>
      </c>
      <c r="G538" s="1367">
        <f>VLOOKUP(B538,'Seg Diario'!$B$13:$NX$78,310,FALSE)</f>
        <v>1</v>
      </c>
      <c r="H538" s="1367">
        <f>VLOOKUP(B538,'Seg Diario'!$B$13:$NX$78,314,FALSE)</f>
        <v>1</v>
      </c>
      <c r="I538" s="1367">
        <f>VLOOKUP(B538,'Seg Diario'!$B$13:$NX$78,318,FALSE)</f>
        <v>1</v>
      </c>
      <c r="J538" s="1367">
        <f>VLOOKUP(B538,'Seg Diario'!$B$13:$NX$78,322,FALSE)</f>
        <v>1</v>
      </c>
      <c r="K538" s="1370">
        <f>'Seg Diario'!LN36</f>
        <v>1</v>
      </c>
      <c r="L538" s="1367"/>
      <c r="M538" s="1367"/>
      <c r="N538" s="1370"/>
      <c r="O538" s="1367"/>
      <c r="P538" s="1367"/>
      <c r="Q538" s="1413"/>
      <c r="R538" s="1647"/>
      <c r="S538" s="1647"/>
      <c r="T538" s="1647"/>
      <c r="U538" s="1647"/>
      <c r="V538" s="1636"/>
      <c r="W538" s="1636"/>
      <c r="X538" s="1636"/>
      <c r="Y538" s="1685"/>
      <c r="Z538" s="1685"/>
      <c r="AA538" s="139"/>
      <c r="AB538" s="105"/>
      <c r="AC538" s="238"/>
      <c r="AO538" s="230"/>
      <c r="AP538" s="265"/>
      <c r="AQ538" s="265"/>
      <c r="AR538" s="265"/>
      <c r="AS538" s="265"/>
      <c r="AT538" s="254"/>
      <c r="AU538" s="2"/>
      <c r="AV538" s="2"/>
      <c r="AW538" s="266"/>
      <c r="AX538" s="266"/>
      <c r="AY538" s="266"/>
      <c r="AZ538" s="266"/>
      <c r="BA538" s="2"/>
      <c r="BB538" s="2"/>
      <c r="BC538" s="2"/>
      <c r="BD538" s="2"/>
      <c r="BE538" s="2"/>
      <c r="BF538" s="2"/>
    </row>
    <row r="539" spans="2:58" s="3" customFormat="1" ht="15" hidden="1" customHeight="1">
      <c r="B539" s="1382">
        <f t="shared" ref="B539:F539" si="37">B465</f>
        <v>0</v>
      </c>
      <c r="C539" s="1383">
        <f t="shared" si="37"/>
        <v>0</v>
      </c>
      <c r="D539" s="1367">
        <f t="shared" si="37"/>
        <v>0</v>
      </c>
      <c r="E539" s="1367">
        <f t="shared" si="37"/>
        <v>0</v>
      </c>
      <c r="F539" s="1384">
        <f t="shared" si="37"/>
        <v>313.7</v>
      </c>
      <c r="G539" s="1367" t="e">
        <f>VLOOKUP(B539,'Seg Diario'!$B$13:$NX$78,310,FALSE)</f>
        <v>#N/A</v>
      </c>
      <c r="H539" s="1367" t="e">
        <f>VLOOKUP(B539,'Seg Diario'!$B$13:$NX$78,314,FALSE)</f>
        <v>#N/A</v>
      </c>
      <c r="I539" s="1367"/>
      <c r="J539" s="1367"/>
      <c r="K539" s="1370"/>
      <c r="L539" s="1367"/>
      <c r="M539" s="1367"/>
      <c r="N539" s="1370"/>
      <c r="O539" s="1367"/>
      <c r="P539" s="1367"/>
      <c r="Q539" s="1413"/>
      <c r="R539" s="1648"/>
      <c r="S539" s="1631"/>
      <c r="T539" s="1631"/>
      <c r="U539" s="1632"/>
      <c r="V539" s="1648"/>
      <c r="W539" s="1631"/>
      <c r="X539" s="1631"/>
      <c r="Y539" s="1631"/>
      <c r="Z539" s="1632"/>
      <c r="AA539" s="139"/>
      <c r="AB539" s="105"/>
      <c r="AC539" s="238"/>
      <c r="AO539" s="230"/>
      <c r="AP539" s="265"/>
      <c r="AQ539" s="265"/>
      <c r="AR539" s="265"/>
      <c r="AS539" s="265"/>
      <c r="AT539" s="254"/>
      <c r="AU539" s="2"/>
      <c r="AV539" s="2"/>
      <c r="AW539" s="266"/>
      <c r="AX539" s="266"/>
      <c r="AY539" s="266"/>
      <c r="AZ539" s="266"/>
      <c r="BA539" s="2"/>
      <c r="BB539" s="2"/>
      <c r="BC539" s="2"/>
      <c r="BD539" s="2"/>
      <c r="BE539" s="2"/>
      <c r="BF539" s="2"/>
    </row>
    <row r="540" spans="2:58" s="3" customFormat="1" ht="15" hidden="1" customHeight="1">
      <c r="B540" s="1382" t="str">
        <f t="shared" ref="B540:F540" si="38">B466</f>
        <v>T026</v>
      </c>
      <c r="C540" s="1383" t="str">
        <f t="shared" si="38"/>
        <v>B3</v>
      </c>
      <c r="D540" s="1367">
        <f t="shared" si="38"/>
        <v>1</v>
      </c>
      <c r="E540" s="1367">
        <f t="shared" si="38"/>
        <v>1</v>
      </c>
      <c r="F540" s="1384">
        <f t="shared" si="38"/>
        <v>270.23</v>
      </c>
      <c r="G540" s="1367">
        <f>VLOOKUP(B540,'Seg Diario'!$B$13:$NX$78,310,FALSE)</f>
        <v>1</v>
      </c>
      <c r="H540" s="1367">
        <f>VLOOKUP(B540,'Seg Diario'!$B$13:$NX$78,314,FALSE)</f>
        <v>1</v>
      </c>
      <c r="I540" s="1367">
        <f>VLOOKUP(B540,'Seg Diario'!$B$13:$NX$78,318,FALSE)</f>
        <v>1</v>
      </c>
      <c r="J540" s="1367">
        <f>VLOOKUP(B540,'Seg Diario'!$B$13:$NX$78,322,FALSE)</f>
        <v>1</v>
      </c>
      <c r="K540" s="1370">
        <f>'Seg Diario'!LN37</f>
        <v>1</v>
      </c>
      <c r="L540" s="1367"/>
      <c r="M540" s="1367"/>
      <c r="N540" s="1370"/>
      <c r="O540" s="1367"/>
      <c r="P540" s="1367"/>
      <c r="Q540" s="1413"/>
      <c r="R540" s="1636"/>
      <c r="S540" s="1636"/>
      <c r="T540" s="1636"/>
      <c r="U540" s="1636"/>
      <c r="V540" s="1636"/>
      <c r="W540" s="1636"/>
      <c r="X540" s="1636"/>
      <c r="Y540" s="1685"/>
      <c r="Z540" s="1685"/>
      <c r="AA540" s="139"/>
      <c r="AB540" s="105"/>
      <c r="AC540" s="238"/>
      <c r="AO540" s="230"/>
      <c r="AP540" s="265"/>
      <c r="AQ540" s="265"/>
      <c r="AR540" s="265"/>
      <c r="AS540" s="265"/>
      <c r="AT540" s="254"/>
      <c r="AU540" s="2"/>
      <c r="AV540" s="2"/>
      <c r="AW540" s="266"/>
      <c r="AX540" s="266"/>
      <c r="AY540" s="266"/>
      <c r="AZ540" s="266"/>
      <c r="BA540" s="2"/>
      <c r="BB540" s="2"/>
      <c r="BC540" s="2"/>
      <c r="BD540" s="2"/>
      <c r="BE540" s="2"/>
      <c r="BF540" s="2"/>
    </row>
    <row r="541" spans="2:58" s="3" customFormat="1" ht="15" hidden="1" customHeight="1">
      <c r="B541" s="1382" t="str">
        <f t="shared" ref="B541:F541" si="39">B467</f>
        <v>T027</v>
      </c>
      <c r="C541" s="1383" t="str">
        <f t="shared" si="39"/>
        <v>A6</v>
      </c>
      <c r="D541" s="1367">
        <f t="shared" si="39"/>
        <v>1</v>
      </c>
      <c r="E541" s="1367">
        <f t="shared" si="39"/>
        <v>1</v>
      </c>
      <c r="F541" s="1384">
        <f t="shared" si="39"/>
        <v>390.85</v>
      </c>
      <c r="G541" s="1367">
        <f>VLOOKUP(B541,'Seg Diario'!$B$13:$NX$78,310,FALSE)</f>
        <v>1</v>
      </c>
      <c r="H541" s="1367">
        <f>VLOOKUP(B541,'Seg Diario'!$B$13:$NX$78,314,FALSE)</f>
        <v>1</v>
      </c>
      <c r="I541" s="1367">
        <f>VLOOKUP(B541,'Seg Diario'!$B$13:$NX$78,318,FALSE)</f>
        <v>1</v>
      </c>
      <c r="J541" s="1367">
        <f>VLOOKUP(B541,'Seg Diario'!$B$13:$NX$78,322,FALSE)</f>
        <v>1</v>
      </c>
      <c r="K541" s="1370">
        <f>'Seg Diario'!LN38</f>
        <v>1</v>
      </c>
      <c r="L541" s="1367"/>
      <c r="M541" s="1367"/>
      <c r="N541" s="1370"/>
      <c r="O541" s="1367"/>
      <c r="P541" s="1367"/>
      <c r="R541" s="1646"/>
      <c r="S541" s="1646"/>
      <c r="T541" s="1646"/>
      <c r="U541" s="1646"/>
      <c r="V541" s="1645"/>
      <c r="W541" s="1646"/>
      <c r="X541" s="1646"/>
      <c r="Y541" s="1686"/>
      <c r="Z541" s="1687"/>
      <c r="AA541" s="139"/>
      <c r="AB541" s="105"/>
      <c r="AC541" s="238"/>
      <c r="AO541" s="230"/>
      <c r="AP541" s="265"/>
      <c r="AQ541" s="265"/>
      <c r="AR541" s="265"/>
      <c r="AS541" s="265"/>
      <c r="AT541" s="254"/>
      <c r="AU541" s="2"/>
      <c r="AV541" s="2"/>
      <c r="AW541" s="266"/>
      <c r="AX541" s="266"/>
      <c r="AY541" s="266"/>
      <c r="AZ541" s="266"/>
      <c r="BA541" s="2"/>
      <c r="BB541" s="2"/>
      <c r="BC541" s="2"/>
      <c r="BD541" s="2"/>
      <c r="BE541" s="2"/>
      <c r="BF541" s="2"/>
    </row>
    <row r="542" spans="2:58" s="3" customFormat="1" ht="15" hidden="1" customHeight="1">
      <c r="B542" s="1382" t="str">
        <f t="shared" ref="B542:F542" si="40">B468</f>
        <v>T028</v>
      </c>
      <c r="C542" s="1383" t="str">
        <f t="shared" si="40"/>
        <v>B5</v>
      </c>
      <c r="D542" s="1367">
        <f t="shared" si="40"/>
        <v>1</v>
      </c>
      <c r="E542" s="1367">
        <f t="shared" si="40"/>
        <v>1</v>
      </c>
      <c r="F542" s="1384">
        <f t="shared" si="40"/>
        <v>359.48</v>
      </c>
      <c r="G542" s="1367">
        <f>VLOOKUP(B542,'Seg Diario'!$B$13:$NX$78,310,FALSE)</f>
        <v>1</v>
      </c>
      <c r="H542" s="1367">
        <f>VLOOKUP(B542,'Seg Diario'!$B$13:$NX$78,314,FALSE)</f>
        <v>1</v>
      </c>
      <c r="I542" s="1367">
        <f>VLOOKUP(B542,'Seg Diario'!$B$13:$NX$78,318,FALSE)</f>
        <v>1</v>
      </c>
      <c r="J542" s="1367">
        <f>VLOOKUP(B542,'Seg Diario'!$B$13:$NX$78,322,FALSE)</f>
        <v>1</v>
      </c>
      <c r="K542" s="1370">
        <f>'Seg Diario'!LN39</f>
        <v>1</v>
      </c>
      <c r="L542" s="1367"/>
      <c r="M542" s="1367"/>
      <c r="N542" s="1370"/>
      <c r="O542" s="1367">
        <f>'Seg Diario'!LT39</f>
        <v>1</v>
      </c>
      <c r="P542" s="1367"/>
      <c r="Q542" s="1433" t="s">
        <v>348</v>
      </c>
      <c r="R542" s="1636"/>
      <c r="S542" s="1636"/>
      <c r="T542" s="1636"/>
      <c r="U542" s="1636"/>
      <c r="V542" s="1636"/>
      <c r="W542" s="1636"/>
      <c r="X542" s="1636"/>
      <c r="Y542" s="1636"/>
      <c r="Z542" s="1636"/>
      <c r="AA542" s="139"/>
      <c r="AB542" s="105"/>
      <c r="AC542" s="238"/>
      <c r="AO542" s="230"/>
      <c r="AP542" s="265"/>
      <c r="AQ542" s="265"/>
      <c r="AR542" s="265"/>
      <c r="AS542" s="265"/>
      <c r="AT542" s="254"/>
      <c r="AU542" s="2"/>
      <c r="AV542" s="2"/>
      <c r="AW542" s="266"/>
      <c r="AX542" s="266"/>
      <c r="AY542" s="266"/>
      <c r="AZ542" s="266"/>
      <c r="BA542" s="2"/>
      <c r="BB542" s="2"/>
      <c r="BC542" s="2"/>
      <c r="BD542" s="2"/>
      <c r="BE542" s="2"/>
      <c r="BF542" s="2"/>
    </row>
    <row r="543" spans="2:58" s="3" customFormat="1" ht="15" hidden="1" customHeight="1">
      <c r="B543" s="1382" t="str">
        <f t="shared" ref="B543:F543" si="41">B469</f>
        <v>T029</v>
      </c>
      <c r="C543" s="1383" t="str">
        <f t="shared" si="41"/>
        <v>C4</v>
      </c>
      <c r="D543" s="1367">
        <f t="shared" si="41"/>
        <v>1</v>
      </c>
      <c r="E543" s="1367">
        <f t="shared" si="41"/>
        <v>1</v>
      </c>
      <c r="F543" s="1384">
        <f t="shared" si="41"/>
        <v>383.46</v>
      </c>
      <c r="G543" s="1367">
        <f>VLOOKUP(B543,'Seg Diario'!$B$13:$NX$78,310,FALSE)</f>
        <v>1</v>
      </c>
      <c r="H543" s="1367">
        <f>VLOOKUP(B543,'Seg Diario'!$B$13:$NX$78,314,FALSE)</f>
        <v>1</v>
      </c>
      <c r="I543" s="1367">
        <f>VLOOKUP(B543,'Seg Diario'!$B$13:$NX$78,318,FALSE)</f>
        <v>1</v>
      </c>
      <c r="J543" s="1367">
        <f>VLOOKUP(B543,'Seg Diario'!$B$13:$NX$78,322,FALSE)</f>
        <v>1</v>
      </c>
      <c r="K543" s="1370">
        <f>'Seg Diario'!LN40</f>
        <v>1</v>
      </c>
      <c r="L543" s="1367"/>
      <c r="M543" s="1367"/>
      <c r="N543" s="1370"/>
      <c r="O543" s="1367"/>
      <c r="P543" s="1367"/>
      <c r="Q543" s="1385"/>
      <c r="R543" s="1646"/>
      <c r="S543" s="1646"/>
      <c r="T543" s="1646"/>
      <c r="U543" s="1635"/>
      <c r="V543" s="1645"/>
      <c r="W543" s="1646"/>
      <c r="X543" s="1646"/>
      <c r="Y543" s="1686"/>
      <c r="Z543" s="1687"/>
      <c r="AA543" s="139"/>
      <c r="AB543" s="105"/>
      <c r="AC543" s="238"/>
      <c r="AO543" s="230"/>
      <c r="AP543" s="265"/>
      <c r="AQ543" s="265"/>
      <c r="AR543" s="265"/>
      <c r="AS543" s="265"/>
      <c r="AT543" s="254"/>
      <c r="AU543" s="2"/>
      <c r="AV543" s="2"/>
      <c r="AW543" s="266"/>
      <c r="AX543" s="266"/>
      <c r="AY543" s="266"/>
      <c r="AZ543" s="266"/>
      <c r="BA543" s="2"/>
      <c r="BB543" s="2"/>
      <c r="BC543" s="2"/>
      <c r="BD543" s="2"/>
      <c r="BE543" s="2"/>
      <c r="BF543" s="2"/>
    </row>
    <row r="544" spans="2:58" s="3" customFormat="1" ht="15" hidden="1" customHeight="1">
      <c r="B544" s="1382" t="str">
        <f t="shared" ref="B544:F544" si="42">B470</f>
        <v>T030</v>
      </c>
      <c r="C544" s="1383" t="str">
        <f t="shared" si="42"/>
        <v>B5</v>
      </c>
      <c r="D544" s="1367">
        <f t="shared" si="42"/>
        <v>1</v>
      </c>
      <c r="E544" s="1367">
        <f t="shared" si="42"/>
        <v>1</v>
      </c>
      <c r="F544" s="1384">
        <f t="shared" si="42"/>
        <v>316.33999999999997</v>
      </c>
      <c r="G544" s="1367">
        <f>VLOOKUP(B544,'Seg Diario'!$B$13:$NX$78,310,FALSE)</f>
        <v>1</v>
      </c>
      <c r="H544" s="1367">
        <f>VLOOKUP(B544,'Seg Diario'!$B$13:$NX$78,314,FALSE)</f>
        <v>1</v>
      </c>
      <c r="I544" s="1367">
        <f>VLOOKUP(B544,'Seg Diario'!$B$13:$NX$78,318,FALSE)</f>
        <v>1</v>
      </c>
      <c r="J544" s="1367">
        <f>VLOOKUP(B544,'Seg Diario'!$B$13:$NX$78,322,FALSE)</f>
        <v>1</v>
      </c>
      <c r="K544" s="1370">
        <f>'Seg Diario'!LN41</f>
        <v>1</v>
      </c>
      <c r="L544" s="1367"/>
      <c r="M544" s="1367"/>
      <c r="N544" s="1370">
        <f>'Seg Diario'!LQ41</f>
        <v>1</v>
      </c>
      <c r="O544" s="1367"/>
      <c r="P544" s="1367"/>
      <c r="Q544" s="1385"/>
      <c r="R544" s="1646"/>
      <c r="S544" s="1646"/>
      <c r="T544" s="1646"/>
      <c r="U544" s="1635"/>
      <c r="V544" s="1645"/>
      <c r="W544" s="1646"/>
      <c r="X544" s="1646"/>
      <c r="Y544" s="1686"/>
      <c r="Z544" s="1687"/>
      <c r="AA544" s="139"/>
      <c r="AB544" s="105"/>
      <c r="AC544" s="238"/>
      <c r="AO544" s="230"/>
      <c r="AP544" s="265"/>
      <c r="AQ544" s="265"/>
      <c r="AR544" s="265"/>
      <c r="AS544" s="265"/>
      <c r="AT544" s="254"/>
      <c r="AU544" s="2"/>
      <c r="AV544" s="2"/>
      <c r="AW544" s="266"/>
      <c r="AX544" s="266"/>
      <c r="AY544" s="266"/>
      <c r="AZ544" s="266"/>
      <c r="BA544" s="2"/>
      <c r="BB544" s="2"/>
      <c r="BC544" s="2"/>
      <c r="BD544" s="2"/>
      <c r="BE544" s="2"/>
      <c r="BF544" s="2"/>
    </row>
    <row r="545" spans="2:58" s="3" customFormat="1" ht="15" hidden="1" customHeight="1">
      <c r="B545" s="1382" t="str">
        <f t="shared" ref="B545:F545" si="43">B471</f>
        <v>T031</v>
      </c>
      <c r="C545" s="1383" t="str">
        <f t="shared" si="43"/>
        <v>A7</v>
      </c>
      <c r="D545" s="1367">
        <f t="shared" si="43"/>
        <v>1</v>
      </c>
      <c r="E545" s="1367">
        <f t="shared" si="43"/>
        <v>1</v>
      </c>
      <c r="F545" s="1384">
        <f t="shared" si="43"/>
        <v>428.76</v>
      </c>
      <c r="G545" s="1367">
        <f>VLOOKUP(B545,'Seg Diario'!$B$13:$NX$78,310,FALSE)</f>
        <v>1</v>
      </c>
      <c r="H545" s="1367">
        <f>VLOOKUP(B545,'Seg Diario'!$B$13:$NX$78,314,FALSE)</f>
        <v>1</v>
      </c>
      <c r="I545" s="1367">
        <f>VLOOKUP(B545,'Seg Diario'!$B$13:$NX$78,318,FALSE)</f>
        <v>1</v>
      </c>
      <c r="J545" s="1367">
        <f>VLOOKUP(B545,'Seg Diario'!$B$13:$NX$78,322,FALSE)</f>
        <v>1</v>
      </c>
      <c r="K545" s="1370">
        <f>'Seg Diario'!LN42</f>
        <v>1</v>
      </c>
      <c r="L545" s="1367"/>
      <c r="M545" s="1367"/>
      <c r="N545" s="1370"/>
      <c r="O545" s="1367"/>
      <c r="P545" s="1367"/>
      <c r="Q545" s="1385"/>
      <c r="R545" s="1646"/>
      <c r="S545" s="1646"/>
      <c r="T545" s="1646"/>
      <c r="U545" s="1635"/>
      <c r="V545" s="1645"/>
      <c r="W545" s="1646"/>
      <c r="X545" s="1646"/>
      <c r="Y545" s="1686"/>
      <c r="Z545" s="1687"/>
      <c r="AA545" s="139"/>
      <c r="AB545" s="105"/>
      <c r="AC545" s="238"/>
      <c r="AO545" s="230"/>
      <c r="AP545" s="265"/>
      <c r="AQ545" s="265"/>
      <c r="AR545" s="265"/>
      <c r="AS545" s="265"/>
      <c r="AT545" s="254"/>
      <c r="AU545" s="2"/>
      <c r="AV545" s="2"/>
      <c r="AW545" s="266"/>
      <c r="AX545" s="266"/>
      <c r="AY545" s="266"/>
      <c r="AZ545" s="266"/>
      <c r="BA545" s="2"/>
      <c r="BB545" s="2"/>
      <c r="BC545" s="2"/>
      <c r="BD545" s="2"/>
      <c r="BE545" s="2"/>
      <c r="BF545" s="2"/>
    </row>
    <row r="546" spans="2:58" s="3" customFormat="1" ht="15" hidden="1" customHeight="1">
      <c r="B546" s="1382" t="str">
        <f t="shared" ref="B546:F546" si="44">B472</f>
        <v>T032</v>
      </c>
      <c r="C546" s="1383" t="str">
        <f t="shared" si="44"/>
        <v>A6</v>
      </c>
      <c r="D546" s="1367">
        <f t="shared" si="44"/>
        <v>1</v>
      </c>
      <c r="E546" s="1367">
        <f t="shared" si="44"/>
        <v>1</v>
      </c>
      <c r="F546" s="1384">
        <f t="shared" si="44"/>
        <v>247.92</v>
      </c>
      <c r="G546" s="1367">
        <f>VLOOKUP(B546,'Seg Diario'!$B$13:$NX$78,310,FALSE)</f>
        <v>1</v>
      </c>
      <c r="H546" s="1367">
        <f>VLOOKUP(B546,'Seg Diario'!$B$13:$NX$78,314,FALSE)</f>
        <v>1</v>
      </c>
      <c r="I546" s="1367">
        <f>VLOOKUP(B546,'Seg Diario'!$B$13:$NX$78,318,FALSE)</f>
        <v>1</v>
      </c>
      <c r="J546" s="1367">
        <f>VLOOKUP(B546,'Seg Diario'!$B$13:$NX$78,322,FALSE)</f>
        <v>1</v>
      </c>
      <c r="K546" s="1370">
        <f>'Seg Diario'!LN43</f>
        <v>1</v>
      </c>
      <c r="L546" s="1367"/>
      <c r="M546" s="1367"/>
      <c r="N546" s="1370"/>
      <c r="O546" s="1367"/>
      <c r="P546" s="1367"/>
      <c r="Q546" s="1385"/>
      <c r="R546" s="1646"/>
      <c r="S546" s="1646"/>
      <c r="T546" s="1646"/>
      <c r="U546" s="1635"/>
      <c r="V546" s="1645"/>
      <c r="W546" s="1646"/>
      <c r="X546" s="1646"/>
      <c r="Y546" s="1686"/>
      <c r="Z546" s="1687"/>
      <c r="AA546" s="139"/>
      <c r="AB546" s="105"/>
      <c r="AC546" s="238"/>
      <c r="AO546" s="230"/>
      <c r="AP546" s="265"/>
      <c r="AQ546" s="265"/>
      <c r="AR546" s="265"/>
      <c r="AS546" s="265"/>
      <c r="AT546" s="254"/>
      <c r="AU546" s="2"/>
      <c r="AV546" s="2"/>
      <c r="AW546" s="266"/>
      <c r="AX546" s="266"/>
      <c r="AY546" s="266"/>
      <c r="AZ546" s="266"/>
      <c r="BA546" s="2"/>
      <c r="BB546" s="2"/>
      <c r="BC546" s="2"/>
      <c r="BD546" s="2"/>
      <c r="BE546" s="2"/>
      <c r="BF546" s="2"/>
    </row>
    <row r="547" spans="2:58" s="3" customFormat="1" ht="15" hidden="1" customHeight="1">
      <c r="B547" s="1382" t="str">
        <f t="shared" ref="B547:F547" si="45">B473</f>
        <v>T033</v>
      </c>
      <c r="C547" s="1383" t="str">
        <f t="shared" si="45"/>
        <v>B6</v>
      </c>
      <c r="D547" s="1367">
        <f t="shared" si="45"/>
        <v>1</v>
      </c>
      <c r="E547" s="1367">
        <f t="shared" si="45"/>
        <v>1</v>
      </c>
      <c r="F547" s="1384">
        <f t="shared" si="45"/>
        <v>331.39</v>
      </c>
      <c r="G547" s="1367">
        <f>VLOOKUP(B547,'Seg Diario'!$B$13:$NX$78,310,FALSE)</f>
        <v>1</v>
      </c>
      <c r="H547" s="1367">
        <f>VLOOKUP(B547,'Seg Diario'!$B$13:$NX$78,314,FALSE)</f>
        <v>1</v>
      </c>
      <c r="I547" s="1367">
        <f>VLOOKUP(B547,'Seg Diario'!$B$13:$NX$78,318,FALSE)</f>
        <v>1</v>
      </c>
      <c r="J547" s="1367">
        <f>VLOOKUP(B547,'Seg Diario'!$B$13:$NX$78,322,FALSE)</f>
        <v>1</v>
      </c>
      <c r="K547" s="1370">
        <f>'Seg Diario'!LN44</f>
        <v>1</v>
      </c>
      <c r="L547" s="1367"/>
      <c r="M547" s="1367"/>
      <c r="N547" s="1370"/>
      <c r="O547" s="1367"/>
      <c r="P547" s="1367"/>
      <c r="Q547" s="1385"/>
      <c r="R547" s="1646"/>
      <c r="S547" s="1646"/>
      <c r="T547" s="1646"/>
      <c r="U547" s="1635"/>
      <c r="V547" s="1645"/>
      <c r="W547" s="1646"/>
      <c r="X547" s="1646"/>
      <c r="Y547" s="1686"/>
      <c r="Z547" s="1687"/>
      <c r="AA547" s="139"/>
      <c r="AB547" s="105"/>
      <c r="AC547" s="238"/>
      <c r="AO547" s="230"/>
      <c r="AP547" s="265"/>
      <c r="AQ547" s="265"/>
      <c r="AR547" s="265"/>
      <c r="AS547" s="265"/>
      <c r="AT547" s="254"/>
      <c r="AU547" s="2"/>
      <c r="AV547" s="2"/>
      <c r="AW547" s="266"/>
      <c r="AX547" s="266"/>
      <c r="AY547" s="266"/>
      <c r="AZ547" s="266"/>
      <c r="BA547" s="2"/>
      <c r="BB547" s="2"/>
      <c r="BC547" s="2"/>
      <c r="BD547" s="2"/>
      <c r="BE547" s="2"/>
      <c r="BF547" s="2"/>
    </row>
    <row r="548" spans="2:58" s="3" customFormat="1" ht="15" hidden="1" customHeight="1">
      <c r="B548" s="1382" t="str">
        <f t="shared" ref="B548:F548" si="46">B474</f>
        <v>T034</v>
      </c>
      <c r="C548" s="1383" t="str">
        <f t="shared" si="46"/>
        <v>B4</v>
      </c>
      <c r="D548" s="1367">
        <f t="shared" si="46"/>
        <v>1</v>
      </c>
      <c r="E548" s="1367">
        <f t="shared" si="46"/>
        <v>1</v>
      </c>
      <c r="F548" s="1384">
        <f t="shared" si="46"/>
        <v>334.68</v>
      </c>
      <c r="G548" s="1367">
        <f>VLOOKUP(B548,'Seg Diario'!$B$13:$NX$78,310,FALSE)</f>
        <v>1</v>
      </c>
      <c r="H548" s="1367">
        <f>VLOOKUP(B548,'Seg Diario'!$B$13:$NX$78,314,FALSE)</f>
        <v>1</v>
      </c>
      <c r="I548" s="1367">
        <f>VLOOKUP(B548,'Seg Diario'!$B$13:$NX$78,318,FALSE)</f>
        <v>1</v>
      </c>
      <c r="J548" s="1367">
        <f>VLOOKUP(B548,'Seg Diario'!$B$13:$NX$78,322,FALSE)</f>
        <v>1</v>
      </c>
      <c r="K548" s="1370">
        <f>'Seg Diario'!LN45</f>
        <v>1</v>
      </c>
      <c r="L548" s="1367"/>
      <c r="M548" s="1367"/>
      <c r="N548" s="1370"/>
      <c r="O548" s="1367"/>
      <c r="P548" s="1367"/>
      <c r="Q548" s="1413"/>
      <c r="R548" s="1646"/>
      <c r="S548" s="1646"/>
      <c r="T548" s="1646"/>
      <c r="U548" s="1635"/>
      <c r="V548" s="1645"/>
      <c r="W548" s="1646"/>
      <c r="X548" s="1646"/>
      <c r="Y548" s="1686"/>
      <c r="Z548" s="1687"/>
      <c r="AA548" s="139"/>
      <c r="AB548" s="105"/>
      <c r="AC548" s="238"/>
      <c r="AO548" s="230"/>
      <c r="AP548" s="265"/>
      <c r="AQ548" s="265"/>
      <c r="AR548" s="265"/>
      <c r="AS548" s="265"/>
      <c r="AT548" s="254"/>
      <c r="AU548" s="2"/>
      <c r="AV548" s="2"/>
      <c r="AW548" s="266"/>
      <c r="AX548" s="266"/>
      <c r="AY548" s="266"/>
      <c r="AZ548" s="266"/>
      <c r="BA548" s="2"/>
      <c r="BB548" s="2"/>
      <c r="BC548" s="2"/>
      <c r="BD548" s="2"/>
      <c r="BE548" s="2"/>
      <c r="BF548" s="2"/>
    </row>
    <row r="549" spans="2:58" s="3" customFormat="1" ht="15" hidden="1" customHeight="1">
      <c r="B549" s="1382" t="str">
        <f t="shared" ref="B549:F549" si="47">B475</f>
        <v>T035</v>
      </c>
      <c r="C549" s="1383" t="str">
        <f t="shared" si="47"/>
        <v>B4</v>
      </c>
      <c r="D549" s="1367">
        <f t="shared" si="47"/>
        <v>1</v>
      </c>
      <c r="E549" s="1367">
        <f t="shared" si="47"/>
        <v>1</v>
      </c>
      <c r="F549" s="1384">
        <f t="shared" si="47"/>
        <v>294.69</v>
      </c>
      <c r="G549" s="1367">
        <f>VLOOKUP(B549,'Seg Diario'!$B$13:$NX$78,310,FALSE)</f>
        <v>1</v>
      </c>
      <c r="H549" s="1367">
        <f>VLOOKUP(B549,'Seg Diario'!$B$13:$NX$78,314,FALSE)</f>
        <v>1</v>
      </c>
      <c r="I549" s="1367">
        <f>VLOOKUP(B549,'Seg Diario'!$B$13:$NX$78,318,FALSE)</f>
        <v>1</v>
      </c>
      <c r="J549" s="1367">
        <f>VLOOKUP(B549,'Seg Diario'!$B$13:$NX$78,322,FALSE)</f>
        <v>1</v>
      </c>
      <c r="K549" s="1370">
        <f>'Seg Diario'!LN46</f>
        <v>1</v>
      </c>
      <c r="L549" s="1367"/>
      <c r="M549" s="1367"/>
      <c r="N549" s="1370"/>
      <c r="O549" s="1367"/>
      <c r="P549" s="1367"/>
      <c r="R549" s="1646"/>
      <c r="S549" s="1646"/>
      <c r="T549" s="1646"/>
      <c r="U549" s="1635"/>
      <c r="V549" s="1645"/>
      <c r="W549" s="1646"/>
      <c r="X549" s="1646"/>
      <c r="Y549" s="1686"/>
      <c r="Z549" s="1687"/>
      <c r="AA549" s="139"/>
      <c r="AB549" s="105"/>
      <c r="AC549" s="238"/>
      <c r="AO549" s="230"/>
      <c r="AP549" s="265"/>
      <c r="AQ549" s="265"/>
      <c r="AR549" s="265"/>
      <c r="AS549" s="265"/>
      <c r="AT549" s="254"/>
      <c r="AU549" s="2"/>
      <c r="AV549" s="2"/>
      <c r="AW549" s="266"/>
      <c r="AX549" s="266"/>
      <c r="AY549" s="266"/>
      <c r="AZ549" s="266"/>
      <c r="BA549" s="2"/>
      <c r="BB549" s="2"/>
      <c r="BC549" s="2"/>
      <c r="BD549" s="2"/>
      <c r="BE549" s="2"/>
      <c r="BF549" s="2"/>
    </row>
    <row r="550" spans="2:58" s="3" customFormat="1" ht="15" hidden="1" customHeight="1">
      <c r="B550" s="1382" t="str">
        <f t="shared" ref="B550:F550" si="48">B476</f>
        <v>T036</v>
      </c>
      <c r="C550" s="1383" t="str">
        <f t="shared" si="48"/>
        <v>D2</v>
      </c>
      <c r="D550" s="1367">
        <f t="shared" si="48"/>
        <v>1</v>
      </c>
      <c r="E550" s="1367">
        <f t="shared" si="48"/>
        <v>1</v>
      </c>
      <c r="F550" s="1384">
        <f t="shared" si="48"/>
        <v>351.38</v>
      </c>
      <c r="G550" s="1367">
        <f>VLOOKUP(B550,'Seg Diario'!$B$13:$NX$78,310,FALSE)</f>
        <v>1</v>
      </c>
      <c r="H550" s="1367">
        <f>VLOOKUP(B550,'Seg Diario'!$B$13:$NX$78,314,FALSE)</f>
        <v>1</v>
      </c>
      <c r="I550" s="1367">
        <f>VLOOKUP(B550,'Seg Diario'!$B$13:$NX$78,318,FALSE)</f>
        <v>1</v>
      </c>
      <c r="J550" s="1367">
        <f>VLOOKUP(B550,'Seg Diario'!$B$13:$NX$78,322,FALSE)</f>
        <v>1</v>
      </c>
      <c r="K550" s="1370">
        <f>'Seg Diario'!LN47</f>
        <v>1</v>
      </c>
      <c r="L550" s="1367"/>
      <c r="M550" s="1367"/>
      <c r="N550" s="1370"/>
      <c r="O550" s="1370">
        <f>'Seg Diario'!LT47</f>
        <v>1</v>
      </c>
      <c r="P550" s="1367"/>
      <c r="Q550" s="1433" t="s">
        <v>349</v>
      </c>
      <c r="R550" s="1636"/>
      <c r="S550" s="1636"/>
      <c r="T550" s="1636"/>
      <c r="U550" s="1636"/>
      <c r="V550" s="1636"/>
      <c r="W550" s="1636"/>
      <c r="X550" s="1636"/>
      <c r="Y550" s="1636"/>
      <c r="Z550" s="1636"/>
      <c r="AA550" s="139"/>
      <c r="AB550" s="105"/>
      <c r="AC550" s="238"/>
      <c r="AO550" s="230"/>
      <c r="AP550" s="265"/>
      <c r="AQ550" s="265"/>
      <c r="AR550" s="265"/>
      <c r="AS550" s="265"/>
      <c r="AT550" s="254"/>
      <c r="AU550" s="2"/>
      <c r="AV550" s="2"/>
      <c r="AW550" s="266"/>
      <c r="AX550" s="266"/>
      <c r="AY550" s="266"/>
      <c r="AZ550" s="266"/>
      <c r="BA550" s="2"/>
      <c r="BB550" s="2"/>
      <c r="BC550" s="2"/>
      <c r="BD550" s="2"/>
      <c r="BE550" s="2"/>
      <c r="BF550" s="2"/>
    </row>
    <row r="551" spans="2:58" s="3" customFormat="1" ht="15" hidden="1" customHeight="1">
      <c r="B551" s="1382" t="str">
        <f t="shared" ref="B551:F551" si="49">B477</f>
        <v>T037</v>
      </c>
      <c r="C551" s="1383" t="str">
        <f t="shared" si="49"/>
        <v>C2</v>
      </c>
      <c r="D551" s="1367">
        <f t="shared" si="49"/>
        <v>1</v>
      </c>
      <c r="E551" s="1367">
        <f t="shared" si="49"/>
        <v>1</v>
      </c>
      <c r="F551" s="1384">
        <f t="shared" si="49"/>
        <v>341.25</v>
      </c>
      <c r="G551" s="1367">
        <f>VLOOKUP(B551,'Seg Diario'!$B$13:$NX$78,310,FALSE)</f>
        <v>1</v>
      </c>
      <c r="H551" s="1367">
        <f>VLOOKUP(B551,'Seg Diario'!$B$13:$NX$78,314,FALSE)</f>
        <v>1</v>
      </c>
      <c r="I551" s="1367">
        <f>VLOOKUP(B551,'Seg Diario'!$B$13:$NX$78,318,FALSE)</f>
        <v>1</v>
      </c>
      <c r="J551" s="1367">
        <f>VLOOKUP(B551,'Seg Diario'!$B$13:$NX$78,322,FALSE)</f>
        <v>1</v>
      </c>
      <c r="K551" s="1370">
        <f>'Seg Diario'!LN48</f>
        <v>1</v>
      </c>
      <c r="L551" s="1367"/>
      <c r="M551" s="1367"/>
      <c r="N551" s="1370"/>
      <c r="O551" s="1367"/>
      <c r="P551" s="1367"/>
      <c r="Q551" s="1385"/>
      <c r="R551" s="1688"/>
      <c r="S551" s="1689"/>
      <c r="T551" s="1689"/>
      <c r="U551" s="1689"/>
      <c r="V551" s="1645"/>
      <c r="W551" s="1646"/>
      <c r="X551" s="1646"/>
      <c r="Y551" s="1686"/>
      <c r="Z551" s="1687"/>
      <c r="AA551" s="139"/>
      <c r="AB551" s="105"/>
      <c r="AC551" s="238"/>
      <c r="AO551" s="230"/>
      <c r="AP551" s="265"/>
      <c r="AQ551" s="265"/>
      <c r="AR551" s="265"/>
      <c r="AS551" s="265"/>
      <c r="AT551" s="254"/>
      <c r="AU551" s="2"/>
      <c r="AV551" s="2"/>
      <c r="AW551" s="266"/>
      <c r="AX551" s="266"/>
      <c r="AY551" s="266"/>
      <c r="AZ551" s="266"/>
      <c r="BA551" s="2"/>
      <c r="BB551" s="2"/>
      <c r="BC551" s="2"/>
      <c r="BD551" s="2"/>
      <c r="BE551" s="2"/>
      <c r="BF551" s="2"/>
    </row>
    <row r="552" spans="2:58" s="3" customFormat="1" ht="15" hidden="1" customHeight="1">
      <c r="B552" s="1382" t="str">
        <f t="shared" ref="B552:F552" si="50">B478</f>
        <v>T038</v>
      </c>
      <c r="C552" s="1383" t="str">
        <f t="shared" si="50"/>
        <v>A3</v>
      </c>
      <c r="D552" s="1367">
        <f t="shared" si="50"/>
        <v>1</v>
      </c>
      <c r="E552" s="1367">
        <f t="shared" si="50"/>
        <v>1</v>
      </c>
      <c r="F552" s="1384">
        <f t="shared" si="50"/>
        <v>361.63</v>
      </c>
      <c r="G552" s="1367">
        <f>VLOOKUP(B552,'Seg Diario'!$B$13:$NX$78,310,FALSE)</f>
        <v>1</v>
      </c>
      <c r="H552" s="1367">
        <f>VLOOKUP(B552,'Seg Diario'!$B$13:$NX$78,314,FALSE)</f>
        <v>1</v>
      </c>
      <c r="I552" s="1367">
        <f>VLOOKUP(B552,'Seg Diario'!$B$13:$NX$78,318,FALSE)</f>
        <v>1</v>
      </c>
      <c r="J552" s="1367">
        <f>VLOOKUP(B552,'Seg Diario'!$B$13:$NX$78,322,FALSE)</f>
        <v>1</v>
      </c>
      <c r="K552" s="1370">
        <f>'Seg Diario'!LN49</f>
        <v>1</v>
      </c>
      <c r="L552" s="1367"/>
      <c r="M552" s="1367"/>
      <c r="N552" s="1370"/>
      <c r="O552" s="1367"/>
      <c r="P552" s="1367"/>
      <c r="Q552" s="1385"/>
      <c r="R552" s="1688"/>
      <c r="S552" s="1689"/>
      <c r="T552" s="1689"/>
      <c r="U552" s="1689"/>
      <c r="V552" s="1645"/>
      <c r="W552" s="1646"/>
      <c r="X552" s="1646"/>
      <c r="Y552" s="1686"/>
      <c r="Z552" s="1687"/>
      <c r="AA552" s="139"/>
      <c r="AB552" s="105"/>
      <c r="AC552" s="238"/>
      <c r="AO552" s="230"/>
      <c r="AP552" s="265"/>
      <c r="AQ552" s="265"/>
      <c r="AR552" s="265"/>
      <c r="AS552" s="265"/>
      <c r="AT552" s="254"/>
      <c r="AU552" s="2"/>
      <c r="AV552" s="2"/>
      <c r="AW552" s="266"/>
      <c r="AX552" s="266"/>
      <c r="AY552" s="266"/>
      <c r="AZ552" s="266"/>
      <c r="BA552" s="2"/>
      <c r="BB552" s="2"/>
      <c r="BC552" s="2"/>
      <c r="BD552" s="2"/>
      <c r="BE552" s="2"/>
      <c r="BF552" s="2"/>
    </row>
    <row r="553" spans="2:58" s="3" customFormat="1" ht="15" hidden="1" customHeight="1">
      <c r="B553" s="1382" t="str">
        <f t="shared" ref="B553:F553" si="51">B479</f>
        <v>T039</v>
      </c>
      <c r="C553" s="1383" t="str">
        <f t="shared" si="51"/>
        <v>A3</v>
      </c>
      <c r="D553" s="1367">
        <f t="shared" si="51"/>
        <v>1</v>
      </c>
      <c r="E553" s="1367">
        <f t="shared" si="51"/>
        <v>1</v>
      </c>
      <c r="F553" s="1384">
        <f t="shared" si="51"/>
        <v>351.41</v>
      </c>
      <c r="G553" s="1367">
        <f>VLOOKUP(B553,'Seg Diario'!$B$13:$NX$78,310,FALSE)</f>
        <v>1</v>
      </c>
      <c r="H553" s="1367">
        <f>VLOOKUP(B553,'Seg Diario'!$B$13:$NX$78,314,FALSE)</f>
        <v>1</v>
      </c>
      <c r="I553" s="1367">
        <f>VLOOKUP(B553,'Seg Diario'!$B$13:$NX$78,318,FALSE)</f>
        <v>1</v>
      </c>
      <c r="J553" s="1367">
        <f>VLOOKUP(B553,'Seg Diario'!$B$13:$NX$78,322,FALSE)</f>
        <v>1</v>
      </c>
      <c r="K553" s="1370">
        <f>'Seg Diario'!LN50</f>
        <v>1</v>
      </c>
      <c r="L553" s="1367"/>
      <c r="M553" s="1367"/>
      <c r="N553" s="1370"/>
      <c r="O553" s="1367"/>
      <c r="P553" s="1367"/>
      <c r="Q553" s="1385"/>
      <c r="R553" s="1688"/>
      <c r="S553" s="1689"/>
      <c r="T553" s="1689"/>
      <c r="U553" s="1689"/>
      <c r="V553" s="1645"/>
      <c r="W553" s="1646"/>
      <c r="X553" s="1646"/>
      <c r="Y553" s="1686"/>
      <c r="Z553" s="1687"/>
      <c r="AA553" s="139"/>
      <c r="AB553" s="105"/>
      <c r="AC553" s="238"/>
      <c r="AO553" s="230"/>
      <c r="AP553" s="265"/>
      <c r="AQ553" s="265"/>
      <c r="AR553" s="265"/>
      <c r="AS553" s="265"/>
      <c r="AT553" s="254"/>
      <c r="AU553" s="2"/>
      <c r="AV553" s="2"/>
      <c r="AW553" s="266"/>
      <c r="AX553" s="266"/>
      <c r="AY553" s="266"/>
      <c r="AZ553" s="266"/>
      <c r="BA553" s="2"/>
      <c r="BB553" s="2"/>
      <c r="BC553" s="2"/>
      <c r="BD553" s="2"/>
      <c r="BE553" s="2"/>
      <c r="BF553" s="2"/>
    </row>
    <row r="554" spans="2:58" s="3" customFormat="1" ht="15" hidden="1" customHeight="1">
      <c r="B554" s="1382" t="str">
        <f t="shared" ref="B554:F554" si="52">B480</f>
        <v>T040</v>
      </c>
      <c r="C554" s="1383" t="str">
        <f t="shared" si="52"/>
        <v>A4</v>
      </c>
      <c r="D554" s="1367">
        <f t="shared" si="52"/>
        <v>1</v>
      </c>
      <c r="E554" s="1367">
        <f t="shared" si="52"/>
        <v>1</v>
      </c>
      <c r="F554" s="1384">
        <f t="shared" si="52"/>
        <v>350.53</v>
      </c>
      <c r="G554" s="1367">
        <f>VLOOKUP(B554,'Seg Diario'!$B$13:$NX$78,310,FALSE)</f>
        <v>1</v>
      </c>
      <c r="H554" s="1367">
        <f>VLOOKUP(B554,'Seg Diario'!$B$13:$NX$78,314,FALSE)</f>
        <v>1</v>
      </c>
      <c r="I554" s="1367">
        <f>VLOOKUP(B554,'Seg Diario'!$B$13:$NX$78,318,FALSE)</f>
        <v>1</v>
      </c>
      <c r="J554" s="1367">
        <f>VLOOKUP(B554,'Seg Diario'!$B$13:$NX$78,322,FALSE)</f>
        <v>1</v>
      </c>
      <c r="K554" s="1370">
        <f>'Seg Diario'!LN51</f>
        <v>1</v>
      </c>
      <c r="L554" s="1367"/>
      <c r="M554" s="1367"/>
      <c r="N554" s="1370"/>
      <c r="O554" s="1367"/>
      <c r="P554" s="1367"/>
      <c r="Q554" s="1385"/>
      <c r="R554" s="1688"/>
      <c r="S554" s="1689"/>
      <c r="T554" s="1689"/>
      <c r="U554" s="1689"/>
      <c r="V554" s="1645"/>
      <c r="W554" s="1646"/>
      <c r="X554" s="1646"/>
      <c r="Y554" s="1686"/>
      <c r="Z554" s="1687"/>
      <c r="AA554" s="139"/>
      <c r="AB554" s="105"/>
      <c r="AC554" s="238"/>
      <c r="AO554" s="230"/>
      <c r="AP554" s="265"/>
      <c r="AQ554" s="265"/>
      <c r="AR554" s="265"/>
      <c r="AS554" s="265"/>
      <c r="AT554" s="254"/>
      <c r="AU554" s="2"/>
      <c r="AV554" s="2"/>
      <c r="AW554" s="266"/>
      <c r="AX554" s="266"/>
      <c r="AY554" s="266"/>
      <c r="AZ554" s="266"/>
      <c r="BA554" s="2"/>
      <c r="BB554" s="2"/>
      <c r="BC554" s="2"/>
      <c r="BD554" s="2"/>
      <c r="BE554" s="2"/>
      <c r="BF554" s="2"/>
    </row>
    <row r="555" spans="2:58" s="3" customFormat="1" ht="15" hidden="1" customHeight="1">
      <c r="B555" s="1382" t="str">
        <f t="shared" ref="B555:F555" si="53">B481</f>
        <v>T041</v>
      </c>
      <c r="C555" s="1383" t="str">
        <f t="shared" si="53"/>
        <v>A4</v>
      </c>
      <c r="D555" s="1367">
        <f t="shared" si="53"/>
        <v>1</v>
      </c>
      <c r="E555" s="1367">
        <f t="shared" si="53"/>
        <v>1</v>
      </c>
      <c r="F555" s="1384">
        <f t="shared" si="53"/>
        <v>363.93</v>
      </c>
      <c r="G555" s="1367">
        <f>VLOOKUP(B555,'Seg Diario'!$B$13:$NX$78,310,FALSE)</f>
        <v>1</v>
      </c>
      <c r="H555" s="1367">
        <f>VLOOKUP(B555,'Seg Diario'!$B$13:$NX$78,314,FALSE)</f>
        <v>1</v>
      </c>
      <c r="I555" s="1367">
        <f>VLOOKUP(B555,'Seg Diario'!$B$13:$NX$78,318,FALSE)</f>
        <v>1</v>
      </c>
      <c r="J555" s="1367">
        <f>VLOOKUP(B555,'Seg Diario'!$B$13:$NX$78,322,FALSE)</f>
        <v>1</v>
      </c>
      <c r="K555" s="1370">
        <f>'Seg Diario'!LN52</f>
        <v>1</v>
      </c>
      <c r="L555" s="1367"/>
      <c r="M555" s="1367"/>
      <c r="N555" s="1370"/>
      <c r="O555" s="1367"/>
      <c r="P555" s="1367"/>
      <c r="Q555" s="1385"/>
      <c r="R555" s="1631"/>
      <c r="S555" s="1631"/>
      <c r="T555" s="1631"/>
      <c r="U555" s="1631"/>
      <c r="V555" s="1648"/>
      <c r="W555" s="1631"/>
      <c r="X555" s="1631"/>
      <c r="Y555" s="1638"/>
      <c r="Z555" s="1684"/>
      <c r="AA555" s="139"/>
      <c r="AB555" s="105"/>
      <c r="AC555" s="238"/>
      <c r="AO555" s="230"/>
      <c r="AP555" s="265"/>
      <c r="AQ555" s="265"/>
      <c r="AR555" s="265"/>
      <c r="AS555" s="265"/>
      <c r="AT555" s="254"/>
      <c r="AU555" s="2"/>
      <c r="AV555" s="2"/>
      <c r="AW555" s="266"/>
      <c r="AX555" s="266"/>
      <c r="AY555" s="266"/>
      <c r="AZ555" s="266"/>
      <c r="BA555" s="2"/>
      <c r="BB555" s="2"/>
      <c r="BC555" s="2"/>
      <c r="BD555" s="2"/>
      <c r="BE555" s="2"/>
      <c r="BF555" s="2"/>
    </row>
    <row r="556" spans="2:58" s="3" customFormat="1" ht="15" hidden="1" customHeight="1">
      <c r="B556" s="1382" t="str">
        <f t="shared" ref="B556:F556" si="54">B482</f>
        <v>T042</v>
      </c>
      <c r="C556" s="1383" t="str">
        <f t="shared" si="54"/>
        <v>A3</v>
      </c>
      <c r="D556" s="1367">
        <f t="shared" si="54"/>
        <v>1</v>
      </c>
      <c r="E556" s="1367">
        <f t="shared" si="54"/>
        <v>1</v>
      </c>
      <c r="F556" s="1384">
        <f t="shared" si="54"/>
        <v>376.83</v>
      </c>
      <c r="G556" s="1367">
        <f>VLOOKUP(B556,'Seg Diario'!$B$13:$NX$78,310,FALSE)</f>
        <v>1</v>
      </c>
      <c r="H556" s="1367">
        <f>VLOOKUP(B556,'Seg Diario'!$B$13:$NX$78,314,FALSE)</f>
        <v>1</v>
      </c>
      <c r="I556" s="1367">
        <f>VLOOKUP(B556,'Seg Diario'!$B$13:$NX$78,318,FALSE)</f>
        <v>1</v>
      </c>
      <c r="J556" s="1367">
        <f>VLOOKUP(B556,'Seg Diario'!$B$13:$NX$78,322,FALSE)</f>
        <v>1</v>
      </c>
      <c r="K556" s="1370">
        <f>'Seg Diario'!LN53</f>
        <v>1</v>
      </c>
      <c r="L556" s="1367"/>
      <c r="M556" s="1367"/>
      <c r="N556" s="1370"/>
      <c r="O556" s="1367"/>
      <c r="P556" s="1367"/>
      <c r="Q556" s="1413"/>
      <c r="R556" s="1631"/>
      <c r="S556" s="1631"/>
      <c r="T556" s="1631"/>
      <c r="U556" s="1631"/>
      <c r="V556" s="1645"/>
      <c r="W556" s="1646"/>
      <c r="X556" s="1646"/>
      <c r="Y556" s="1646"/>
      <c r="Z556" s="1646"/>
      <c r="AA556" s="139"/>
      <c r="AB556" s="105"/>
      <c r="AC556" s="238"/>
      <c r="AO556" s="230"/>
      <c r="AP556" s="265"/>
      <c r="AQ556" s="265"/>
      <c r="AR556" s="265"/>
      <c r="AS556" s="265"/>
      <c r="AT556" s="254"/>
      <c r="AU556" s="2"/>
      <c r="AV556" s="2"/>
      <c r="AW556" s="266"/>
      <c r="AX556" s="266"/>
      <c r="AY556" s="266"/>
      <c r="AZ556" s="266"/>
      <c r="BA556" s="2"/>
      <c r="BB556" s="2"/>
      <c r="BC556" s="2"/>
      <c r="BD556" s="2"/>
      <c r="BE556" s="2"/>
      <c r="BF556" s="2"/>
    </row>
    <row r="557" spans="2:58" s="3" customFormat="1" ht="15" hidden="1" customHeight="1">
      <c r="B557" s="1382" t="str">
        <f t="shared" ref="B557:F557" si="55">B483</f>
        <v>T043</v>
      </c>
      <c r="C557" s="1383" t="str">
        <f t="shared" si="55"/>
        <v>D5</v>
      </c>
      <c r="D557" s="1367">
        <f t="shared" si="55"/>
        <v>1</v>
      </c>
      <c r="E557" s="1367">
        <f t="shared" si="55"/>
        <v>1</v>
      </c>
      <c r="F557" s="1384">
        <f t="shared" si="55"/>
        <v>417.35</v>
      </c>
      <c r="G557" s="1367">
        <f>VLOOKUP(B557,'Seg Diario'!$B$13:$NX$78,310,FALSE)</f>
        <v>1</v>
      </c>
      <c r="H557" s="1367">
        <f>VLOOKUP(B557,'Seg Diario'!$B$13:$NX$78,314,FALSE)</f>
        <v>1</v>
      </c>
      <c r="I557" s="1367">
        <f>VLOOKUP(B557,'Seg Diario'!$B$13:$NX$78,318,FALSE)</f>
        <v>1</v>
      </c>
      <c r="J557" s="1367">
        <f>VLOOKUP(B557,'Seg Diario'!$B$13:$NX$78,322,FALSE)</f>
        <v>1</v>
      </c>
      <c r="K557" s="1370">
        <f>'Seg Diario'!LN54</f>
        <v>1</v>
      </c>
      <c r="L557" s="1367"/>
      <c r="M557" s="1367"/>
      <c r="N557" s="1370">
        <f>'Seg Diario'!LQ54</f>
        <v>1</v>
      </c>
      <c r="O557" s="1367"/>
      <c r="P557" s="1367"/>
      <c r="Q557" s="1413"/>
      <c r="R557" s="1636"/>
      <c r="S557" s="1636"/>
      <c r="T557" s="1636"/>
      <c r="U557" s="1636"/>
      <c r="V557" s="1645"/>
      <c r="W557" s="1646"/>
      <c r="X557" s="1646"/>
      <c r="Y557" s="1646"/>
      <c r="Z557" s="1646"/>
      <c r="AA557" s="139"/>
      <c r="AB557" s="105"/>
      <c r="AC557" s="238"/>
      <c r="AO557" s="230"/>
      <c r="AP557" s="265"/>
      <c r="AQ557" s="265"/>
      <c r="AR557" s="265"/>
      <c r="AS557" s="265"/>
      <c r="AT557" s="254"/>
      <c r="AU557" s="2"/>
      <c r="AV557" s="2"/>
      <c r="AW557" s="266"/>
      <c r="AX557" s="266"/>
      <c r="AY557" s="266"/>
      <c r="AZ557" s="266"/>
      <c r="BA557" s="2"/>
      <c r="BB557" s="2"/>
      <c r="BC557" s="2"/>
      <c r="BD557" s="2"/>
      <c r="BE557" s="2"/>
      <c r="BF557" s="2"/>
    </row>
    <row r="558" spans="2:58" s="3" customFormat="1" ht="15" hidden="1" customHeight="1">
      <c r="B558" s="1382" t="str">
        <f t="shared" ref="B558:F558" si="56">B484</f>
        <v>T044</v>
      </c>
      <c r="C558" s="1383" t="str">
        <f t="shared" si="56"/>
        <v>D5</v>
      </c>
      <c r="D558" s="1367">
        <f t="shared" si="56"/>
        <v>1</v>
      </c>
      <c r="E558" s="1367">
        <f t="shared" si="56"/>
        <v>1</v>
      </c>
      <c r="F558" s="1384">
        <f t="shared" si="56"/>
        <v>409.89</v>
      </c>
      <c r="G558" s="1367">
        <f>VLOOKUP(B558,'Seg Diario'!$B$13:$NX$78,310,FALSE)</f>
        <v>1</v>
      </c>
      <c r="H558" s="1367">
        <f>VLOOKUP(B558,'Seg Diario'!$B$13:$NX$78,314,FALSE)</f>
        <v>1</v>
      </c>
      <c r="I558" s="1367">
        <f>VLOOKUP(B558,'Seg Diario'!$B$13:$NX$78,318,FALSE)</f>
        <v>1</v>
      </c>
      <c r="J558" s="1367">
        <f>VLOOKUP(B558,'Seg Diario'!$B$13:$NX$78,322,FALSE)</f>
        <v>1</v>
      </c>
      <c r="K558" s="1370">
        <f>'Seg Diario'!LN55</f>
        <v>1</v>
      </c>
      <c r="L558" s="1367"/>
      <c r="M558" s="1367"/>
      <c r="N558" s="1370">
        <f>'Seg Diario'!LQ55</f>
        <v>1</v>
      </c>
      <c r="O558" s="1370">
        <f>'Seg Diario'!LT55</f>
        <v>1</v>
      </c>
      <c r="P558" s="1367"/>
      <c r="Q558" s="1433" t="s">
        <v>350</v>
      </c>
      <c r="R558" s="1636"/>
      <c r="S558" s="1636"/>
      <c r="T558" s="1636"/>
      <c r="U558" s="1636"/>
      <c r="V558" s="1645"/>
      <c r="W558" s="1646"/>
      <c r="X558" s="1646"/>
      <c r="Y558" s="1646"/>
      <c r="Z558" s="1646"/>
      <c r="AA558" s="139"/>
      <c r="AB558" s="105"/>
      <c r="AC558" s="238"/>
      <c r="AO558" s="230"/>
      <c r="AP558" s="265"/>
      <c r="AQ558" s="265"/>
      <c r="AR558" s="265"/>
      <c r="AS558" s="265"/>
      <c r="AT558" s="254"/>
      <c r="AU558" s="2"/>
      <c r="AV558" s="2"/>
      <c r="AW558" s="266"/>
      <c r="AX558" s="266"/>
      <c r="AY558" s="266"/>
      <c r="AZ558" s="266"/>
      <c r="BA558" s="2"/>
      <c r="BB558" s="2"/>
      <c r="BC558" s="2"/>
      <c r="BD558" s="2"/>
      <c r="BE558" s="2"/>
      <c r="BF558" s="2"/>
    </row>
    <row r="559" spans="2:58" s="3" customFormat="1" ht="15" hidden="1" customHeight="1">
      <c r="B559" s="1382" t="str">
        <f t="shared" ref="B559:F559" si="57">B485</f>
        <v>T045</v>
      </c>
      <c r="C559" s="1383" t="str">
        <f t="shared" si="57"/>
        <v>B7</v>
      </c>
      <c r="D559" s="1367">
        <f t="shared" si="57"/>
        <v>1</v>
      </c>
      <c r="E559" s="1367">
        <f t="shared" si="57"/>
        <v>1</v>
      </c>
      <c r="F559" s="1384">
        <f t="shared" si="57"/>
        <v>318.73</v>
      </c>
      <c r="G559" s="1367">
        <f>VLOOKUP(B559,'Seg Diario'!$B$13:$NX$78,310,FALSE)</f>
        <v>1</v>
      </c>
      <c r="H559" s="1367">
        <f>VLOOKUP(B559,'Seg Diario'!$B$13:$NX$78,314,FALSE)</f>
        <v>1</v>
      </c>
      <c r="I559" s="1367">
        <f>VLOOKUP(B559,'Seg Diario'!$B$13:$NX$78,318,FALSE)</f>
        <v>1</v>
      </c>
      <c r="J559" s="1367">
        <f>VLOOKUP(B559,'Seg Diario'!$B$13:$NX$78,322,FALSE)</f>
        <v>1</v>
      </c>
      <c r="K559" s="1370">
        <f>'Seg Diario'!LN56</f>
        <v>1</v>
      </c>
      <c r="L559" s="1367"/>
      <c r="M559" s="1367"/>
      <c r="N559" s="1370">
        <f>'Seg Diario'!LQ56</f>
        <v>1</v>
      </c>
      <c r="O559" s="1367"/>
      <c r="P559" s="1367"/>
      <c r="Q559" s="1385"/>
      <c r="R559" s="1636"/>
      <c r="S559" s="1636"/>
      <c r="T559" s="1636"/>
      <c r="U559" s="1636"/>
      <c r="V559" s="1645"/>
      <c r="W559" s="1646"/>
      <c r="X559" s="1646"/>
      <c r="Y559" s="1646"/>
      <c r="Z559" s="1646"/>
      <c r="AA559" s="139"/>
      <c r="AB559" s="105"/>
      <c r="AC559" s="238"/>
      <c r="AO559" s="230"/>
      <c r="AP559" s="265"/>
      <c r="AQ559" s="265"/>
      <c r="AR559" s="265"/>
      <c r="AS559" s="265"/>
      <c r="AT559" s="254"/>
      <c r="AU559" s="2"/>
      <c r="AV559" s="2"/>
      <c r="AW559" s="266"/>
      <c r="AX559" s="266"/>
      <c r="AY559" s="266"/>
      <c r="AZ559" s="266"/>
      <c r="BA559" s="2"/>
      <c r="BB559" s="2"/>
      <c r="BC559" s="2"/>
      <c r="BD559" s="2"/>
      <c r="BE559" s="2"/>
      <c r="BF559" s="2"/>
    </row>
    <row r="560" spans="2:58" s="3" customFormat="1" ht="15" hidden="1" customHeight="1">
      <c r="B560" s="1382" t="str">
        <f t="shared" ref="B560:F560" si="58">B486</f>
        <v>T046</v>
      </c>
      <c r="C560" s="1383" t="str">
        <f t="shared" si="58"/>
        <v>A7</v>
      </c>
      <c r="D560" s="1367">
        <f t="shared" si="58"/>
        <v>1</v>
      </c>
      <c r="E560" s="1367">
        <f t="shared" si="58"/>
        <v>1</v>
      </c>
      <c r="F560" s="1384">
        <f t="shared" si="58"/>
        <v>257.33999999999997</v>
      </c>
      <c r="G560" s="1367">
        <f>VLOOKUP(B560,'Seg Diario'!$B$13:$NX$78,310,FALSE)</f>
        <v>1</v>
      </c>
      <c r="H560" s="1367">
        <f>VLOOKUP(B560,'Seg Diario'!$B$13:$NX$78,314,FALSE)</f>
        <v>1</v>
      </c>
      <c r="I560" s="1367">
        <f>VLOOKUP(B560,'Seg Diario'!$B$13:$NX$78,318,FALSE)</f>
        <v>1</v>
      </c>
      <c r="J560" s="1367">
        <f>VLOOKUP(B560,'Seg Diario'!$B$13:$NX$78,322,FALSE)</f>
        <v>1</v>
      </c>
      <c r="K560" s="1370">
        <f>'Seg Diario'!LN57</f>
        <v>1</v>
      </c>
      <c r="L560" s="1367"/>
      <c r="M560" s="1367"/>
      <c r="N560" s="1370">
        <f>'Seg Diario'!LQ57</f>
        <v>1</v>
      </c>
      <c r="O560" s="1367"/>
      <c r="P560" s="1367"/>
      <c r="Q560" s="1385"/>
      <c r="R560" s="1636"/>
      <c r="S560" s="1636"/>
      <c r="T560" s="1636"/>
      <c r="U560" s="1636"/>
      <c r="V560" s="1645"/>
      <c r="W560" s="1646"/>
      <c r="X560" s="1646"/>
      <c r="Y560" s="1646"/>
      <c r="Z560" s="1646"/>
      <c r="AA560" s="139"/>
      <c r="AB560" s="105"/>
      <c r="AC560" s="238"/>
      <c r="AO560" s="230"/>
      <c r="AP560" s="265"/>
      <c r="AQ560" s="265"/>
      <c r="AR560" s="265"/>
      <c r="AS560" s="265"/>
      <c r="AT560" s="254"/>
      <c r="AU560" s="2"/>
      <c r="AV560" s="2"/>
      <c r="AW560" s="266"/>
      <c r="AX560" s="266"/>
      <c r="AY560" s="266"/>
      <c r="AZ560" s="266"/>
      <c r="BA560" s="2"/>
      <c r="BB560" s="2"/>
      <c r="BC560" s="2"/>
      <c r="BD560" s="2"/>
      <c r="BE560" s="2"/>
      <c r="BF560" s="2"/>
    </row>
    <row r="561" spans="2:58" s="3" customFormat="1" ht="15" hidden="1" customHeight="1">
      <c r="B561" s="1382" t="str">
        <f t="shared" ref="B561:F561" si="59">B487</f>
        <v>T047</v>
      </c>
      <c r="C561" s="1383" t="str">
        <f t="shared" si="59"/>
        <v>B7</v>
      </c>
      <c r="D561" s="1367">
        <f t="shared" si="59"/>
        <v>1</v>
      </c>
      <c r="E561" s="1367">
        <f t="shared" si="59"/>
        <v>1</v>
      </c>
      <c r="F561" s="1384">
        <f t="shared" si="59"/>
        <v>298.5</v>
      </c>
      <c r="G561" s="1367">
        <f>VLOOKUP(B561,'Seg Diario'!$B$13:$NX$78,310,FALSE)</f>
        <v>1</v>
      </c>
      <c r="H561" s="1367">
        <f>VLOOKUP(B561,'Seg Diario'!$B$13:$NX$78,314,FALSE)</f>
        <v>1</v>
      </c>
      <c r="I561" s="1367">
        <f>VLOOKUP(B561,'Seg Diario'!$B$13:$NX$78,318,FALSE)</f>
        <v>1</v>
      </c>
      <c r="J561" s="1367">
        <f>VLOOKUP(B561,'Seg Diario'!$B$13:$NX$78,322,FALSE)</f>
        <v>1</v>
      </c>
      <c r="K561" s="1370">
        <f>'Seg Diario'!LN58</f>
        <v>1</v>
      </c>
      <c r="L561" s="1367"/>
      <c r="M561" s="1367"/>
      <c r="N561" s="1370">
        <f>'Seg Diario'!LQ58</f>
        <v>1</v>
      </c>
      <c r="O561" s="1367"/>
      <c r="P561" s="1367"/>
      <c r="Q561" s="1385"/>
      <c r="R561" s="1636"/>
      <c r="S561" s="1636"/>
      <c r="T561" s="1636"/>
      <c r="U561" s="1636"/>
      <c r="V561" s="1645"/>
      <c r="W561" s="1646"/>
      <c r="X561" s="1646"/>
      <c r="Y561" s="1646"/>
      <c r="Z561" s="1646"/>
      <c r="AA561" s="139"/>
      <c r="AB561" s="105"/>
      <c r="AC561" s="238"/>
      <c r="AO561" s="230"/>
      <c r="AP561" s="265"/>
      <c r="AQ561" s="265"/>
      <c r="AR561" s="265"/>
      <c r="AS561" s="265"/>
      <c r="AT561" s="254"/>
      <c r="AU561" s="2"/>
      <c r="AV561" s="2"/>
      <c r="AW561" s="266"/>
      <c r="AX561" s="266"/>
      <c r="AY561" s="266"/>
      <c r="AZ561" s="266"/>
      <c r="BA561" s="2"/>
      <c r="BB561" s="2"/>
      <c r="BC561" s="2"/>
      <c r="BD561" s="2"/>
      <c r="BE561" s="2"/>
      <c r="BF561" s="2"/>
    </row>
    <row r="562" spans="2:58" s="3" customFormat="1" ht="15" hidden="1" customHeight="1">
      <c r="B562" s="1382" t="str">
        <f t="shared" ref="B562:F562" si="60">B488</f>
        <v>T048</v>
      </c>
      <c r="C562" s="1383" t="str">
        <f t="shared" si="60"/>
        <v>C5</v>
      </c>
      <c r="D562" s="1367">
        <f t="shared" si="60"/>
        <v>1</v>
      </c>
      <c r="E562" s="1367">
        <f t="shared" si="60"/>
        <v>1</v>
      </c>
      <c r="F562" s="1384">
        <f t="shared" si="60"/>
        <v>315.27</v>
      </c>
      <c r="G562" s="1367">
        <f>VLOOKUP(B562,'Seg Diario'!$B$13:$NX$78,310,FALSE)</f>
        <v>1</v>
      </c>
      <c r="H562" s="1367">
        <f>VLOOKUP(B562,'Seg Diario'!$B$13:$NX$78,314,FALSE)</f>
        <v>1</v>
      </c>
      <c r="I562" s="1367">
        <f>VLOOKUP(B562,'Seg Diario'!$B$13:$NX$78,318,FALSE)</f>
        <v>1</v>
      </c>
      <c r="J562" s="1367">
        <f>VLOOKUP(B562,'Seg Diario'!$B$13:$NX$78,322,FALSE)</f>
        <v>1</v>
      </c>
      <c r="K562" s="1370">
        <f>'Seg Diario'!LN59</f>
        <v>1</v>
      </c>
      <c r="L562" s="1367"/>
      <c r="M562" s="1367"/>
      <c r="N562" s="1370">
        <f>'Seg Diario'!LQ59</f>
        <v>1</v>
      </c>
      <c r="O562" s="1367"/>
      <c r="P562" s="1367"/>
      <c r="Q562" s="1385"/>
      <c r="R562" s="1636"/>
      <c r="S562" s="1636"/>
      <c r="T562" s="1636"/>
      <c r="U562" s="1636"/>
      <c r="V562" s="1645"/>
      <c r="W562" s="1646"/>
      <c r="X562" s="1646"/>
      <c r="Y562" s="1646"/>
      <c r="Z562" s="1646"/>
      <c r="AA562" s="139"/>
      <c r="AB562" s="105"/>
      <c r="AC562" s="238"/>
      <c r="AO562" s="230"/>
      <c r="AP562" s="265"/>
      <c r="AQ562" s="265"/>
      <c r="AR562" s="265"/>
      <c r="AS562" s="265"/>
      <c r="AT562" s="254"/>
      <c r="AU562" s="2"/>
      <c r="AV562" s="2"/>
      <c r="AW562" s="266"/>
      <c r="AX562" s="266"/>
      <c r="AY562" s="266"/>
      <c r="AZ562" s="266"/>
      <c r="BA562" s="2"/>
      <c r="BB562" s="2"/>
      <c r="BC562" s="2"/>
      <c r="BD562" s="2"/>
      <c r="BE562" s="2"/>
      <c r="BF562" s="2"/>
    </row>
    <row r="563" spans="2:58" s="3" customFormat="1" ht="15" hidden="1" customHeight="1">
      <c r="B563" s="1382" t="str">
        <f t="shared" ref="B563:F563" si="61">B489</f>
        <v>T049</v>
      </c>
      <c r="C563" s="1383" t="str">
        <f t="shared" si="61"/>
        <v>C5</v>
      </c>
      <c r="D563" s="1367">
        <f t="shared" si="61"/>
        <v>1</v>
      </c>
      <c r="E563" s="1367">
        <f t="shared" si="61"/>
        <v>1</v>
      </c>
      <c r="F563" s="1384">
        <f t="shared" si="61"/>
        <v>366.85</v>
      </c>
      <c r="G563" s="1367">
        <f>VLOOKUP(B563,'Seg Diario'!$B$13:$NX$78,310,FALSE)</f>
        <v>1</v>
      </c>
      <c r="H563" s="1367">
        <f>VLOOKUP(B563,'Seg Diario'!$B$13:$NX$78,314,FALSE)</f>
        <v>1</v>
      </c>
      <c r="I563" s="1367">
        <f>VLOOKUP(B563,'Seg Diario'!$B$13:$NX$78,318,FALSE)</f>
        <v>1</v>
      </c>
      <c r="J563" s="1367">
        <f>VLOOKUP(B563,'Seg Diario'!$B$13:$NX$78,322,FALSE)</f>
        <v>1</v>
      </c>
      <c r="K563" s="1370">
        <f>'Seg Diario'!LN60</f>
        <v>1</v>
      </c>
      <c r="L563" s="1367"/>
      <c r="M563" s="1367"/>
      <c r="N563" s="1370">
        <f>'Seg Diario'!LQ60</f>
        <v>1</v>
      </c>
      <c r="O563" s="1367"/>
      <c r="P563" s="1367"/>
      <c r="Q563" s="1385"/>
      <c r="R563" s="1636"/>
      <c r="S563" s="1636"/>
      <c r="T563" s="1636"/>
      <c r="U563" s="1636"/>
      <c r="V563" s="1645"/>
      <c r="W563" s="1646"/>
      <c r="X563" s="1646"/>
      <c r="Y563" s="1646"/>
      <c r="Z563" s="1646"/>
      <c r="AA563" s="139"/>
      <c r="AB563" s="105"/>
      <c r="AC563" s="238"/>
      <c r="AO563" s="230"/>
      <c r="AP563" s="265"/>
      <c r="AQ563" s="265"/>
      <c r="AR563" s="265"/>
      <c r="AS563" s="265"/>
      <c r="AT563" s="254"/>
      <c r="AU563" s="2"/>
      <c r="AV563" s="2"/>
      <c r="AW563" s="266"/>
      <c r="AX563" s="266"/>
      <c r="AY563" s="266"/>
      <c r="AZ563" s="266"/>
      <c r="BA563" s="2"/>
      <c r="BB563" s="2"/>
      <c r="BC563" s="2"/>
      <c r="BD563" s="2"/>
      <c r="BE563" s="2"/>
      <c r="BF563" s="2"/>
    </row>
    <row r="564" spans="2:58" s="3" customFormat="1" ht="15" hidden="1" customHeight="1">
      <c r="B564" s="1382" t="str">
        <f t="shared" ref="B564:F564" si="62">B490</f>
        <v>T050</v>
      </c>
      <c r="C564" s="1383" t="str">
        <f t="shared" si="62"/>
        <v>C5</v>
      </c>
      <c r="D564" s="1367">
        <f t="shared" si="62"/>
        <v>1</v>
      </c>
      <c r="E564" s="1367">
        <f t="shared" si="62"/>
        <v>1</v>
      </c>
      <c r="F564" s="1384">
        <f t="shared" si="62"/>
        <v>225.22</v>
      </c>
      <c r="G564" s="1367">
        <f>VLOOKUP(B564,'Seg Diario'!$B$13:$NX$78,310,FALSE)</f>
        <v>1</v>
      </c>
      <c r="H564" s="1367">
        <f>VLOOKUP(B564,'Seg Diario'!$B$13:$NX$78,314,FALSE)</f>
        <v>1</v>
      </c>
      <c r="I564" s="1367">
        <f>VLOOKUP(B564,'Seg Diario'!$B$13:$NX$78,318,FALSE)</f>
        <v>1</v>
      </c>
      <c r="J564" s="1367">
        <f>VLOOKUP(B564,'Seg Diario'!$B$13:$NX$78,322,FALSE)</f>
        <v>1</v>
      </c>
      <c r="K564" s="1370">
        <f>'Seg Diario'!LN61</f>
        <v>1</v>
      </c>
      <c r="L564" s="1367"/>
      <c r="M564" s="1367"/>
      <c r="N564" s="1370">
        <f>'Seg Diario'!LQ61</f>
        <v>1</v>
      </c>
      <c r="O564" s="1367"/>
      <c r="P564" s="1367"/>
      <c r="Q564" s="1413"/>
      <c r="R564" s="1636"/>
      <c r="S564" s="1636"/>
      <c r="T564" s="1636"/>
      <c r="U564" s="1636"/>
      <c r="V564" s="1645"/>
      <c r="W564" s="1646"/>
      <c r="X564" s="1646"/>
      <c r="Y564" s="1646"/>
      <c r="Z564" s="1646"/>
      <c r="AA564" s="139"/>
      <c r="AB564" s="105"/>
      <c r="AC564" s="238"/>
      <c r="AO564" s="230"/>
      <c r="AP564" s="265"/>
      <c r="AQ564" s="265"/>
      <c r="AR564" s="265"/>
      <c r="AS564" s="265"/>
      <c r="AT564" s="254"/>
      <c r="AU564" s="2"/>
      <c r="AV564" s="2"/>
      <c r="AW564" s="266"/>
      <c r="AX564" s="266"/>
      <c r="AY564" s="266"/>
      <c r="AZ564" s="266"/>
      <c r="BA564" s="2"/>
      <c r="BB564" s="2"/>
      <c r="BC564" s="2"/>
      <c r="BD564" s="2"/>
      <c r="BE564" s="2"/>
      <c r="BF564" s="2"/>
    </row>
    <row r="565" spans="2:58" s="3" customFormat="1" ht="15" hidden="1" customHeight="1">
      <c r="B565" s="1382" t="str">
        <f t="shared" ref="B565:F565" si="63">B491</f>
        <v>T051</v>
      </c>
      <c r="C565" s="1383" t="str">
        <f t="shared" si="63"/>
        <v>A4</v>
      </c>
      <c r="D565" s="1367">
        <f t="shared" si="63"/>
        <v>1</v>
      </c>
      <c r="E565" s="1367">
        <f t="shared" si="63"/>
        <v>1</v>
      </c>
      <c r="F565" s="1384">
        <f t="shared" si="63"/>
        <v>508.58</v>
      </c>
      <c r="G565" s="1367">
        <f>VLOOKUP(B565,'Seg Diario'!$B$13:$NX$78,310,FALSE)</f>
        <v>1</v>
      </c>
      <c r="H565" s="1367">
        <f>VLOOKUP(B565,'Seg Diario'!$B$13:$NX$78,314,FALSE)</f>
        <v>1</v>
      </c>
      <c r="I565" s="1367">
        <f>VLOOKUP(B565,'Seg Diario'!$B$13:$NX$78,318,FALSE)</f>
        <v>1</v>
      </c>
      <c r="J565" s="1367">
        <f>VLOOKUP(B565,'Seg Diario'!$B$13:$NX$78,322,FALSE)</f>
        <v>1</v>
      </c>
      <c r="K565" s="1370">
        <f>'Seg Diario'!LN62</f>
        <v>1</v>
      </c>
      <c r="L565" s="1367"/>
      <c r="M565" s="1367"/>
      <c r="N565" s="1370">
        <f>'Seg Diario'!LQ62</f>
        <v>1</v>
      </c>
      <c r="O565" s="1367"/>
      <c r="P565" s="1367"/>
      <c r="Q565" s="1413"/>
      <c r="R565" s="1636"/>
      <c r="S565" s="1636"/>
      <c r="T565" s="1636"/>
      <c r="U565" s="1636"/>
      <c r="V565" s="1645"/>
      <c r="W565" s="1646"/>
      <c r="X565" s="1646"/>
      <c r="Y565" s="1646"/>
      <c r="Z565" s="1646"/>
      <c r="AA565" s="139"/>
      <c r="AB565" s="105"/>
      <c r="AC565" s="238"/>
      <c r="AO565" s="230"/>
      <c r="AP565" s="265"/>
      <c r="AQ565" s="265"/>
      <c r="AR565" s="265"/>
      <c r="AS565" s="265"/>
      <c r="AT565" s="254"/>
      <c r="AU565" s="2"/>
      <c r="AV565" s="2"/>
      <c r="AW565" s="266"/>
      <c r="AX565" s="266"/>
      <c r="AY565" s="266"/>
      <c r="AZ565" s="266"/>
      <c r="BA565" s="2"/>
      <c r="BB565" s="2"/>
      <c r="BC565" s="2"/>
      <c r="BD565" s="2"/>
      <c r="BE565" s="2"/>
      <c r="BF565" s="2"/>
    </row>
    <row r="566" spans="2:58" s="3" customFormat="1" ht="15" hidden="1" customHeight="1">
      <c r="B566" s="1382" t="str">
        <f t="shared" ref="B566:F566" si="64">B492</f>
        <v>T052</v>
      </c>
      <c r="C566" s="1383" t="str">
        <f t="shared" si="64"/>
        <v>B6</v>
      </c>
      <c r="D566" s="1367">
        <f t="shared" si="64"/>
        <v>1</v>
      </c>
      <c r="E566" s="1367">
        <f t="shared" si="64"/>
        <v>1</v>
      </c>
      <c r="F566" s="1384">
        <f t="shared" si="64"/>
        <v>517.32000000000005</v>
      </c>
      <c r="G566" s="1367">
        <f>VLOOKUP(B566,'Seg Diario'!$B$13:$NX$78,310,FALSE)</f>
        <v>1</v>
      </c>
      <c r="H566" s="1367">
        <f>VLOOKUP(B566,'Seg Diario'!$B$13:$NX$78,314,FALSE)</f>
        <v>1</v>
      </c>
      <c r="I566" s="1367">
        <f>VLOOKUP(B566,'Seg Diario'!$B$13:$NX$78,318,FALSE)</f>
        <v>1</v>
      </c>
      <c r="J566" s="1367">
        <f>VLOOKUP(B566,'Seg Diario'!$B$13:$NX$78,322,FALSE)</f>
        <v>1</v>
      </c>
      <c r="K566" s="1370">
        <f>'Seg Diario'!LN63</f>
        <v>1</v>
      </c>
      <c r="L566" s="1367"/>
      <c r="M566" s="1367"/>
      <c r="N566" s="1370">
        <f>'Seg Diario'!LQ63</f>
        <v>1</v>
      </c>
      <c r="O566" s="1370">
        <f>'Seg Diario'!LT63</f>
        <v>1</v>
      </c>
      <c r="P566" s="1367"/>
      <c r="Q566" s="1433" t="s">
        <v>351</v>
      </c>
      <c r="R566" s="1636"/>
      <c r="S566" s="1636"/>
      <c r="T566" s="1636"/>
      <c r="U566" s="1636"/>
      <c r="V566" s="1645"/>
      <c r="W566" s="1646"/>
      <c r="X566" s="1646"/>
      <c r="Y566" s="1646"/>
      <c r="Z566" s="1646"/>
      <c r="AA566" s="139"/>
      <c r="AB566" s="105"/>
      <c r="AC566" s="238"/>
      <c r="AO566" s="230"/>
      <c r="AP566" s="265"/>
      <c r="AQ566" s="265"/>
      <c r="AR566" s="265"/>
      <c r="AS566" s="265"/>
      <c r="AT566" s="254"/>
      <c r="AU566" s="2"/>
      <c r="AV566" s="2"/>
      <c r="AW566" s="266"/>
      <c r="AX566" s="266"/>
      <c r="AY566" s="266"/>
      <c r="AZ566" s="266"/>
      <c r="BA566" s="2"/>
      <c r="BB566" s="2"/>
      <c r="BC566" s="2"/>
      <c r="BD566" s="2"/>
      <c r="BE566" s="2"/>
      <c r="BF566" s="2"/>
    </row>
    <row r="567" spans="2:58" s="3" customFormat="1" ht="15" hidden="1" customHeight="1">
      <c r="B567" s="1382" t="str">
        <f t="shared" ref="B567:F567" si="65">B493</f>
        <v>T053</v>
      </c>
      <c r="C567" s="1383" t="str">
        <f t="shared" si="65"/>
        <v>B7</v>
      </c>
      <c r="D567" s="1367">
        <f t="shared" si="65"/>
        <v>1</v>
      </c>
      <c r="E567" s="1367">
        <f t="shared" si="65"/>
        <v>1</v>
      </c>
      <c r="F567" s="1384">
        <f t="shared" si="65"/>
        <v>558</v>
      </c>
      <c r="G567" s="1367">
        <f>VLOOKUP(B567,'Seg Diario'!$B$13:$NX$78,310,FALSE)</f>
        <v>1</v>
      </c>
      <c r="H567" s="1367">
        <f>VLOOKUP(B567,'Seg Diario'!$B$13:$NX$78,314,FALSE)</f>
        <v>1</v>
      </c>
      <c r="I567" s="1367">
        <f>VLOOKUP(B567,'Seg Diario'!$B$13:$NX$78,318,FALSE)</f>
        <v>1</v>
      </c>
      <c r="J567" s="1367">
        <f>VLOOKUP(B567,'Seg Diario'!$B$13:$NX$78,322,FALSE)</f>
        <v>1</v>
      </c>
      <c r="K567" s="1370">
        <f>'Seg Diario'!LN64</f>
        <v>1</v>
      </c>
      <c r="L567" s="1367"/>
      <c r="M567" s="1367"/>
      <c r="N567" s="1370">
        <f>'Seg Diario'!LQ64</f>
        <v>1</v>
      </c>
      <c r="O567" s="1529"/>
      <c r="P567" s="1367"/>
      <c r="Q567" s="1385"/>
      <c r="R567" s="1636"/>
      <c r="S567" s="1636"/>
      <c r="T567" s="1636"/>
      <c r="U567" s="1636"/>
      <c r="V567" s="1645"/>
      <c r="W567" s="1646"/>
      <c r="X567" s="1646"/>
      <c r="Y567" s="1646"/>
      <c r="Z567" s="1646"/>
      <c r="AA567" s="139"/>
      <c r="AB567" s="105"/>
      <c r="AC567" s="238"/>
      <c r="AO567" s="230"/>
      <c r="AP567" s="265"/>
      <c r="AQ567" s="265"/>
      <c r="AR567" s="265"/>
      <c r="AS567" s="265"/>
      <c r="AT567" s="254"/>
      <c r="AU567" s="2"/>
      <c r="AV567" s="2"/>
      <c r="AW567" s="266"/>
      <c r="AX567" s="266"/>
      <c r="AY567" s="266"/>
      <c r="AZ567" s="266"/>
      <c r="BA567" s="2"/>
      <c r="BB567" s="2"/>
      <c r="BC567" s="2"/>
      <c r="BD567" s="2"/>
      <c r="BE567" s="2"/>
      <c r="BF567" s="2"/>
    </row>
    <row r="568" spans="2:58" s="3" customFormat="1" ht="15" hidden="1" customHeight="1">
      <c r="B568" s="1382" t="str">
        <f t="shared" ref="B568:F568" si="66">B494</f>
        <v>T054</v>
      </c>
      <c r="C568" s="1383" t="str">
        <f t="shared" si="66"/>
        <v>B4</v>
      </c>
      <c r="D568" s="1367">
        <f t="shared" si="66"/>
        <v>1</v>
      </c>
      <c r="E568" s="1367">
        <f t="shared" si="66"/>
        <v>1</v>
      </c>
      <c r="F568" s="1384">
        <f t="shared" si="66"/>
        <v>413.38</v>
      </c>
      <c r="G568" s="1367">
        <f>VLOOKUP(B568,'Seg Diario'!$B$13:$NX$78,310,FALSE)</f>
        <v>1</v>
      </c>
      <c r="H568" s="1367">
        <f>VLOOKUP(B568,'Seg Diario'!$B$13:$NX$78,314,FALSE)</f>
        <v>1</v>
      </c>
      <c r="I568" s="1367">
        <f>VLOOKUP(B568,'Seg Diario'!$B$13:$NX$78,318,FALSE)</f>
        <v>1</v>
      </c>
      <c r="J568" s="1367">
        <f>VLOOKUP(B568,'Seg Diario'!$B$13:$NX$78,322,FALSE)</f>
        <v>1</v>
      </c>
      <c r="K568" s="1370">
        <f>'Seg Diario'!LN65</f>
        <v>1</v>
      </c>
      <c r="L568" s="1367"/>
      <c r="M568" s="1367"/>
      <c r="N568" s="1370">
        <f>'Seg Diario'!LQ65</f>
        <v>1</v>
      </c>
      <c r="O568" s="1529"/>
      <c r="P568" s="1367"/>
      <c r="Q568" s="1385"/>
      <c r="R568" s="1636"/>
      <c r="S568" s="1636"/>
      <c r="T568" s="1636"/>
      <c r="U568" s="1636"/>
      <c r="V568" s="1645"/>
      <c r="W568" s="1646"/>
      <c r="X568" s="1646"/>
      <c r="Y568" s="1646"/>
      <c r="Z568" s="1646"/>
      <c r="AA568" s="139"/>
      <c r="AB568" s="105"/>
      <c r="AC568" s="238"/>
      <c r="AO568" s="230"/>
      <c r="AP568" s="265"/>
      <c r="AQ568" s="265"/>
      <c r="AR568" s="265"/>
      <c r="AS568" s="265"/>
      <c r="AT568" s="254"/>
      <c r="AU568" s="2"/>
      <c r="AV568" s="2"/>
      <c r="AW568" s="266"/>
      <c r="AX568" s="266"/>
      <c r="AY568" s="266"/>
      <c r="AZ568" s="266"/>
      <c r="BA568" s="2"/>
      <c r="BB568" s="2"/>
      <c r="BC568" s="2"/>
      <c r="BD568" s="2"/>
      <c r="BE568" s="2"/>
      <c r="BF568" s="2"/>
    </row>
    <row r="569" spans="2:58" s="3" customFormat="1" ht="15" hidden="1" customHeight="1">
      <c r="B569" s="1382" t="str">
        <f t="shared" ref="B569:F569" si="67">B495</f>
        <v>T055</v>
      </c>
      <c r="C569" s="1383" t="str">
        <f t="shared" si="67"/>
        <v>A4</v>
      </c>
      <c r="D569" s="1367">
        <f t="shared" si="67"/>
        <v>1</v>
      </c>
      <c r="E569" s="1367">
        <f t="shared" si="67"/>
        <v>1</v>
      </c>
      <c r="F569" s="1384">
        <f t="shared" si="67"/>
        <v>504.56</v>
      </c>
      <c r="G569" s="1367">
        <f>VLOOKUP(B569,'Seg Diario'!$B$13:$NX$78,310,FALSE)</f>
        <v>1</v>
      </c>
      <c r="H569" s="1367">
        <f>VLOOKUP(B569,'Seg Diario'!$B$13:$NX$78,314,FALSE)</f>
        <v>1</v>
      </c>
      <c r="I569" s="1367">
        <f>VLOOKUP(B569,'Seg Diario'!$B$13:$NX$78,318,FALSE)</f>
        <v>1</v>
      </c>
      <c r="J569" s="1367">
        <f>VLOOKUP(B569,'Seg Diario'!$B$13:$NX$78,322,FALSE)</f>
        <v>1</v>
      </c>
      <c r="K569" s="1370">
        <f>'Seg Diario'!LN66</f>
        <v>1</v>
      </c>
      <c r="L569" s="1367"/>
      <c r="M569" s="1367"/>
      <c r="N569" s="1370">
        <f>'Seg Diario'!LQ66</f>
        <v>1</v>
      </c>
      <c r="O569" s="1529"/>
      <c r="P569" s="1367"/>
      <c r="Q569" s="1385"/>
      <c r="R569" s="1636"/>
      <c r="S569" s="1636"/>
      <c r="T569" s="1636"/>
      <c r="U569" s="1636"/>
      <c r="V569" s="1645"/>
      <c r="W569" s="1646"/>
      <c r="X569" s="1646"/>
      <c r="Y569" s="1646"/>
      <c r="Z569" s="1646"/>
      <c r="AA569" s="139"/>
      <c r="AB569" s="105"/>
      <c r="AC569" s="238"/>
      <c r="AO569" s="230"/>
      <c r="AP569" s="265"/>
      <c r="AQ569" s="265"/>
      <c r="AR569" s="265"/>
      <c r="AS569" s="265"/>
      <c r="AT569" s="254"/>
      <c r="AU569" s="2"/>
      <c r="AV569" s="2"/>
      <c r="AW569" s="266"/>
      <c r="AX569" s="266"/>
      <c r="AY569" s="266"/>
      <c r="AZ569" s="266"/>
      <c r="BA569" s="2"/>
      <c r="BB569" s="2"/>
      <c r="BC569" s="2"/>
      <c r="BD569" s="2"/>
      <c r="BE569" s="2"/>
      <c r="BF569" s="2"/>
    </row>
    <row r="570" spans="2:58" s="3" customFormat="1" ht="15" hidden="1" customHeight="1">
      <c r="B570" s="1382" t="str">
        <f t="shared" ref="B570:F570" si="68">B496</f>
        <v>T056</v>
      </c>
      <c r="C570" s="1383" t="str">
        <f t="shared" si="68"/>
        <v>A4</v>
      </c>
      <c r="D570" s="1367">
        <f t="shared" si="68"/>
        <v>1</v>
      </c>
      <c r="E570" s="1367">
        <f t="shared" si="68"/>
        <v>1</v>
      </c>
      <c r="F570" s="1384">
        <f t="shared" si="68"/>
        <v>221.82</v>
      </c>
      <c r="G570" s="1367">
        <f>VLOOKUP(B570,'Seg Diario'!$B$13:$NX$78,310,FALSE)</f>
        <v>1</v>
      </c>
      <c r="H570" s="1367">
        <f>VLOOKUP(B570,'Seg Diario'!$B$13:$NX$78,314,FALSE)</f>
        <v>1</v>
      </c>
      <c r="I570" s="1367">
        <f>VLOOKUP(B570,'Seg Diario'!$B$13:$NX$78,318,FALSE)</f>
        <v>1</v>
      </c>
      <c r="J570" s="1367">
        <f>VLOOKUP(B570,'Seg Diario'!$B$13:$NX$78,322,FALSE)</f>
        <v>1</v>
      </c>
      <c r="K570" s="1370">
        <f>'Seg Diario'!LN67</f>
        <v>1</v>
      </c>
      <c r="L570" s="1367"/>
      <c r="M570" s="1367"/>
      <c r="N570" s="1370">
        <f>'Seg Diario'!LQ67</f>
        <v>1</v>
      </c>
      <c r="O570" s="1529"/>
      <c r="P570" s="1367"/>
      <c r="Q570" s="1385"/>
      <c r="R570" s="1647"/>
      <c r="S570" s="1647"/>
      <c r="T570" s="1647"/>
      <c r="U570" s="1647"/>
      <c r="V570" s="1645"/>
      <c r="W570" s="1646"/>
      <c r="X570" s="1646"/>
      <c r="Y570" s="1646"/>
      <c r="Z570" s="1646"/>
      <c r="AA570" s="139"/>
      <c r="AB570" s="105"/>
      <c r="AC570" s="238"/>
      <c r="AO570" s="230"/>
      <c r="AP570" s="265"/>
      <c r="AQ570" s="265"/>
      <c r="AR570" s="265"/>
      <c r="AS570" s="265"/>
      <c r="AT570" s="254"/>
      <c r="AU570" s="2"/>
      <c r="AV570" s="2"/>
      <c r="AW570" s="266"/>
      <c r="AX570" s="266"/>
      <c r="AY570" s="266"/>
      <c r="AZ570" s="266"/>
      <c r="BA570" s="2"/>
      <c r="BB570" s="2"/>
      <c r="BC570" s="2"/>
      <c r="BD570" s="2"/>
      <c r="BE570" s="2"/>
      <c r="BF570" s="2"/>
    </row>
    <row r="571" spans="2:58" s="3" customFormat="1" ht="15" hidden="1" customHeight="1">
      <c r="B571" s="1382" t="str">
        <f t="shared" ref="B571:F571" si="69">B497</f>
        <v>T057</v>
      </c>
      <c r="C571" s="1383" t="str">
        <f t="shared" si="69"/>
        <v>B3</v>
      </c>
      <c r="D571" s="1367">
        <f t="shared" si="69"/>
        <v>1</v>
      </c>
      <c r="E571" s="1367">
        <f t="shared" si="69"/>
        <v>1</v>
      </c>
      <c r="F571" s="1384">
        <f t="shared" si="69"/>
        <v>221.8</v>
      </c>
      <c r="G571" s="1367">
        <f>VLOOKUP(B571,'Seg Diario'!$B$13:$NX$78,310,FALSE)</f>
        <v>1</v>
      </c>
      <c r="H571" s="1367">
        <f>VLOOKUP(B571,'Seg Diario'!$B$13:$NX$78,314,FALSE)</f>
        <v>1</v>
      </c>
      <c r="I571" s="1367">
        <f>VLOOKUP(B571,'Seg Diario'!$B$13:$NX$78,318,FALSE)</f>
        <v>1</v>
      </c>
      <c r="J571" s="1367">
        <f>VLOOKUP(B571,'Seg Diario'!$B$13:$NX$78,322,FALSE)</f>
        <v>1</v>
      </c>
      <c r="K571" s="1370">
        <f>'Seg Diario'!LN68</f>
        <v>1</v>
      </c>
      <c r="L571" s="1367"/>
      <c r="M571" s="1367"/>
      <c r="N571" s="1370">
        <f>'Seg Diario'!LQ68</f>
        <v>1</v>
      </c>
      <c r="O571" s="1529"/>
      <c r="P571" s="1367"/>
      <c r="Q571" s="1385"/>
      <c r="R571" s="1647"/>
      <c r="S571" s="1647"/>
      <c r="T571" s="1647"/>
      <c r="U571" s="1647"/>
      <c r="V571" s="1645"/>
      <c r="W571" s="1646"/>
      <c r="X571" s="1646"/>
      <c r="Y571" s="1646"/>
      <c r="Z571" s="1646"/>
      <c r="AA571" s="139"/>
      <c r="AB571" s="105"/>
      <c r="AC571" s="238"/>
      <c r="AO571" s="230"/>
      <c r="AP571" s="265"/>
      <c r="AQ571" s="265"/>
      <c r="AR571" s="265"/>
      <c r="AS571" s="265"/>
      <c r="AT571" s="254"/>
      <c r="AU571" s="2"/>
      <c r="AV571" s="2"/>
      <c r="AW571" s="266"/>
      <c r="AX571" s="266"/>
      <c r="AY571" s="266"/>
      <c r="AZ571" s="266"/>
      <c r="BA571" s="2"/>
      <c r="BB571" s="2"/>
      <c r="BC571" s="2"/>
      <c r="BD571" s="2"/>
      <c r="BE571" s="2"/>
      <c r="BF571" s="2"/>
    </row>
    <row r="572" spans="2:58" s="3" customFormat="1" ht="15" hidden="1" customHeight="1">
      <c r="B572" s="1382" t="str">
        <f t="shared" ref="B572:F572" si="70">B498</f>
        <v>T058</v>
      </c>
      <c r="C572" s="1383" t="str">
        <f t="shared" si="70"/>
        <v>B3</v>
      </c>
      <c r="D572" s="1367">
        <f t="shared" si="70"/>
        <v>1</v>
      </c>
      <c r="E572" s="1367">
        <f t="shared" si="70"/>
        <v>1</v>
      </c>
      <c r="F572" s="1384">
        <f t="shared" si="70"/>
        <v>464.64</v>
      </c>
      <c r="G572" s="1367">
        <f>VLOOKUP(B572,'Seg Diario'!$B$13:$NX$78,310,FALSE)</f>
        <v>1</v>
      </c>
      <c r="H572" s="1367">
        <f>VLOOKUP(B572,'Seg Diario'!$B$13:$NX$78,314,FALSE)</f>
        <v>1</v>
      </c>
      <c r="I572" s="1367">
        <f>VLOOKUP(B572,'Seg Diario'!$B$13:$NX$78,318,FALSE)</f>
        <v>1</v>
      </c>
      <c r="J572" s="1367">
        <f>VLOOKUP(B572,'Seg Diario'!$B$13:$NX$78,322,FALSE)</f>
        <v>1</v>
      </c>
      <c r="K572" s="1370">
        <f>'Seg Diario'!LN69</f>
        <v>1</v>
      </c>
      <c r="L572" s="1367"/>
      <c r="M572" s="1367"/>
      <c r="N572" s="1370">
        <f>'Seg Diario'!LQ69</f>
        <v>1</v>
      </c>
      <c r="O572" s="1529"/>
      <c r="P572" s="1367"/>
      <c r="R572" s="1647"/>
      <c r="S572" s="1647"/>
      <c r="T572" s="1647"/>
      <c r="U572" s="1647"/>
      <c r="V572" s="1645"/>
      <c r="W572" s="1646"/>
      <c r="X572" s="1646"/>
      <c r="Y572" s="1646"/>
      <c r="Z572" s="1646"/>
      <c r="AA572" s="139"/>
      <c r="AB572" s="105"/>
      <c r="AC572" s="238"/>
      <c r="AO572" s="230"/>
      <c r="AP572" s="265"/>
      <c r="AQ572" s="265"/>
      <c r="AR572" s="265"/>
      <c r="AS572" s="265"/>
      <c r="AT572" s="254"/>
      <c r="AU572" s="2"/>
      <c r="AV572" s="2"/>
      <c r="AW572" s="266"/>
      <c r="AX572" s="266"/>
      <c r="AY572" s="266"/>
      <c r="AZ572" s="266"/>
      <c r="BA572" s="2"/>
      <c r="BB572" s="2"/>
      <c r="BC572" s="2"/>
      <c r="BD572" s="2"/>
      <c r="BE572" s="2"/>
      <c r="BF572" s="2"/>
    </row>
    <row r="573" spans="2:58" s="3" customFormat="1" ht="15" hidden="1" customHeight="1">
      <c r="B573" s="1382" t="str">
        <f t="shared" ref="B573:F573" si="71">B499</f>
        <v>T059</v>
      </c>
      <c r="C573" s="1383" t="str">
        <f t="shared" si="71"/>
        <v>B2</v>
      </c>
      <c r="D573" s="1367">
        <f t="shared" si="71"/>
        <v>1</v>
      </c>
      <c r="E573" s="1367">
        <f t="shared" si="71"/>
        <v>1</v>
      </c>
      <c r="F573" s="1384">
        <f t="shared" si="71"/>
        <v>412.36</v>
      </c>
      <c r="G573" s="1367">
        <f>VLOOKUP(B573,'Seg Diario'!$B$13:$NX$78,310,FALSE)</f>
        <v>1</v>
      </c>
      <c r="H573" s="1367">
        <f>VLOOKUP(B573,'Seg Diario'!$B$13:$NX$78,314,FALSE)</f>
        <v>1</v>
      </c>
      <c r="I573" s="1367">
        <f>VLOOKUP(B573,'Seg Diario'!$B$13:$NX$78,318,FALSE)</f>
        <v>1</v>
      </c>
      <c r="J573" s="1367">
        <f>VLOOKUP(B573,'Seg Diario'!$B$13:$NX$78,322,FALSE)</f>
        <v>1</v>
      </c>
      <c r="K573" s="1370">
        <f>'Seg Diario'!LN70</f>
        <v>1</v>
      </c>
      <c r="L573" s="1367"/>
      <c r="M573" s="1367"/>
      <c r="N573" s="1370">
        <f>'Seg Diario'!LQ70</f>
        <v>1</v>
      </c>
      <c r="O573" s="1370">
        <f>'Seg Diario'!LT70</f>
        <v>1</v>
      </c>
      <c r="P573" s="1367"/>
      <c r="Q573" s="1433" t="s">
        <v>352</v>
      </c>
      <c r="R573" s="1647"/>
      <c r="S573" s="1647"/>
      <c r="T573" s="1647"/>
      <c r="U573" s="1647"/>
      <c r="V573" s="1645"/>
      <c r="W573" s="1646"/>
      <c r="X573" s="1646"/>
      <c r="Y573" s="1646"/>
      <c r="Z573" s="1646"/>
      <c r="AA573" s="139"/>
      <c r="AB573" s="105"/>
      <c r="AC573" s="238"/>
      <c r="AO573" s="230"/>
      <c r="AP573" s="265"/>
      <c r="AQ573" s="265"/>
      <c r="AR573" s="265"/>
      <c r="AS573" s="265"/>
      <c r="AT573" s="254"/>
      <c r="AU573" s="2"/>
      <c r="AV573" s="2"/>
      <c r="AW573" s="266"/>
      <c r="AX573" s="266"/>
      <c r="AY573" s="266"/>
      <c r="AZ573" s="266"/>
      <c r="BA573" s="2"/>
      <c r="BB573" s="2"/>
      <c r="BC573" s="2"/>
      <c r="BD573" s="2"/>
      <c r="BE573" s="2"/>
      <c r="BF573" s="2"/>
    </row>
    <row r="574" spans="2:58" s="3" customFormat="1" ht="15" hidden="1" customHeight="1">
      <c r="B574" s="1382" t="str">
        <f t="shared" ref="B574:F574" si="72">B500</f>
        <v>T060</v>
      </c>
      <c r="C574" s="1383" t="str">
        <f t="shared" si="72"/>
        <v>A7</v>
      </c>
      <c r="D574" s="1367">
        <f t="shared" si="72"/>
        <v>1</v>
      </c>
      <c r="E574" s="1367">
        <f t="shared" si="72"/>
        <v>1</v>
      </c>
      <c r="F574" s="1384">
        <f t="shared" si="72"/>
        <v>394.25</v>
      </c>
      <c r="G574" s="1367">
        <f>VLOOKUP(B574,'Seg Diario'!$B$13:$NX$78,310,FALSE)</f>
        <v>1</v>
      </c>
      <c r="H574" s="1367">
        <f>VLOOKUP(B574,'Seg Diario'!$B$13:$NX$78,314,FALSE)</f>
        <v>1</v>
      </c>
      <c r="I574" s="1367">
        <f>VLOOKUP(B574,'Seg Diario'!$B$13:$NX$78,318,FALSE)</f>
        <v>1</v>
      </c>
      <c r="J574" s="1367">
        <f>VLOOKUP(B574,'Seg Diario'!$B$13:$NX$78,322,FALSE)</f>
        <v>1</v>
      </c>
      <c r="K574" s="1370">
        <f>'Seg Diario'!LN71</f>
        <v>1</v>
      </c>
      <c r="L574" s="1367"/>
      <c r="M574" s="1367"/>
      <c r="N574" s="1370">
        <f>'Seg Diario'!LQ71</f>
        <v>1</v>
      </c>
      <c r="O574" s="1370">
        <f>'Seg Diario'!LT71</f>
        <v>1</v>
      </c>
      <c r="P574" s="1367"/>
      <c r="Q574" s="1433" t="s">
        <v>353</v>
      </c>
      <c r="R574" s="1647"/>
      <c r="S574" s="1647"/>
      <c r="T574" s="1647"/>
      <c r="U574" s="1647"/>
      <c r="V574" s="1645"/>
      <c r="W574" s="1646"/>
      <c r="X574" s="1646"/>
      <c r="Y574" s="1646"/>
      <c r="Z574" s="1646"/>
      <c r="AA574" s="139"/>
      <c r="AB574" s="105"/>
      <c r="AC574" s="238"/>
      <c r="AO574" s="230"/>
      <c r="AP574" s="265"/>
      <c r="AQ574" s="265"/>
      <c r="AR574" s="265"/>
      <c r="AS574" s="265"/>
      <c r="AT574" s="254"/>
      <c r="AU574" s="2"/>
      <c r="AV574" s="2"/>
      <c r="AW574" s="266"/>
      <c r="AX574" s="266"/>
      <c r="AY574" s="266"/>
      <c r="AZ574" s="266"/>
      <c r="BA574" s="2"/>
      <c r="BB574" s="2"/>
      <c r="BC574" s="2"/>
      <c r="BD574" s="2"/>
      <c r="BE574" s="2"/>
      <c r="BF574" s="2"/>
    </row>
    <row r="575" spans="2:58" s="3" customFormat="1" ht="15" hidden="1" customHeight="1">
      <c r="B575" s="1382" t="str">
        <f t="shared" ref="B575:F575" si="73">B501</f>
        <v>T061</v>
      </c>
      <c r="C575" s="1383" t="str">
        <f t="shared" si="73"/>
        <v>A60M</v>
      </c>
      <c r="D575" s="1367">
        <f t="shared" si="73"/>
        <v>1</v>
      </c>
      <c r="E575" s="1367">
        <f t="shared" si="73"/>
        <v>1</v>
      </c>
      <c r="F575" s="1384">
        <f t="shared" si="73"/>
        <v>550.04999999999995</v>
      </c>
      <c r="G575" s="1367">
        <f>VLOOKUP(B575,'Seg Diario'!$B$13:$NX$78,310,FALSE)</f>
        <v>1</v>
      </c>
      <c r="H575" s="1367">
        <f>VLOOKUP(B575,'Seg Diario'!$B$13:$NX$78,314,FALSE)</f>
        <v>1</v>
      </c>
      <c r="I575" s="1367">
        <f>VLOOKUP(B575,'Seg Diario'!$B$13:$NX$78,318,FALSE)</f>
        <v>1</v>
      </c>
      <c r="J575" s="1367">
        <f>VLOOKUP(B575,'Seg Diario'!$B$13:$NX$78,322,FALSE)</f>
        <v>1</v>
      </c>
      <c r="K575" s="1370">
        <f>'Seg Diario'!LN72</f>
        <v>1</v>
      </c>
      <c r="L575" s="1367"/>
      <c r="M575" s="1367"/>
      <c r="N575" s="1370"/>
      <c r="O575" s="1367"/>
      <c r="P575" s="1367"/>
      <c r="Q575" s="1385"/>
      <c r="R575" s="1647"/>
      <c r="S575" s="1647"/>
      <c r="T575" s="1647"/>
      <c r="U575" s="1647"/>
      <c r="V575" s="1645"/>
      <c r="W575" s="1646"/>
      <c r="X575" s="1646"/>
      <c r="Y575" s="1646"/>
      <c r="Z575" s="1646"/>
      <c r="AA575" s="139"/>
      <c r="AB575" s="105"/>
      <c r="AC575" s="238"/>
      <c r="AO575" s="230"/>
      <c r="AP575" s="265"/>
      <c r="AQ575" s="265"/>
      <c r="AR575" s="265"/>
      <c r="AS575" s="265"/>
      <c r="AT575" s="254"/>
      <c r="AU575" s="2"/>
      <c r="AV575" s="2"/>
      <c r="AW575" s="266"/>
      <c r="AX575" s="266"/>
      <c r="AY575" s="266"/>
      <c r="AZ575" s="266"/>
      <c r="BA575" s="2"/>
      <c r="BB575" s="2"/>
      <c r="BC575" s="2"/>
      <c r="BD575" s="2"/>
      <c r="BE575" s="2"/>
      <c r="BF575" s="2"/>
    </row>
    <row r="576" spans="2:58" s="3" customFormat="1" ht="15" hidden="1" customHeight="1">
      <c r="B576" s="1382" t="str">
        <f t="shared" ref="B576:F576" si="74">B502</f>
        <v>T062</v>
      </c>
      <c r="C576" s="1383" t="str">
        <f t="shared" si="74"/>
        <v>B5</v>
      </c>
      <c r="D576" s="1367">
        <f t="shared" si="74"/>
        <v>1</v>
      </c>
      <c r="E576" s="1367">
        <f t="shared" si="74"/>
        <v>1</v>
      </c>
      <c r="F576" s="1384">
        <f t="shared" si="74"/>
        <v>1022.06</v>
      </c>
      <c r="G576" s="1367">
        <f>VLOOKUP(B576,'Seg Diario'!$B$13:$NX$78,310,FALSE)</f>
        <v>1</v>
      </c>
      <c r="H576" s="1367">
        <f>VLOOKUP(B576,'Seg Diario'!$B$13:$NX$78,314,FALSE)</f>
        <v>1</v>
      </c>
      <c r="I576" s="1367">
        <f>VLOOKUP(B576,'Seg Diario'!$B$13:$NX$78,318,FALSE)</f>
        <v>1</v>
      </c>
      <c r="J576" s="1367">
        <f>VLOOKUP(B576,'Seg Diario'!$B$13:$NX$78,322,FALSE)</f>
        <v>1</v>
      </c>
      <c r="K576" s="1370">
        <f>'Seg Diario'!LN73</f>
        <v>1</v>
      </c>
      <c r="L576" s="1367"/>
      <c r="M576" s="1367"/>
      <c r="N576" s="1370"/>
      <c r="O576" s="1367"/>
      <c r="P576" s="1367"/>
      <c r="Q576" s="1385"/>
      <c r="R576" s="1647"/>
      <c r="S576" s="1647"/>
      <c r="T576" s="1647"/>
      <c r="U576" s="1647"/>
      <c r="V576" s="1645"/>
      <c r="W576" s="1646"/>
      <c r="X576" s="1646"/>
      <c r="Y576" s="1646"/>
      <c r="Z576" s="1646"/>
      <c r="AA576" s="139"/>
      <c r="AB576" s="105"/>
      <c r="AC576" s="238"/>
      <c r="AO576" s="230"/>
      <c r="AP576" s="265"/>
      <c r="AQ576" s="265"/>
      <c r="AR576" s="265"/>
      <c r="AS576" s="265"/>
      <c r="AT576" s="254"/>
      <c r="AU576" s="2"/>
      <c r="AV576" s="2"/>
      <c r="AW576" s="266"/>
      <c r="AX576" s="266"/>
      <c r="AY576" s="266"/>
      <c r="AZ576" s="266"/>
      <c r="BA576" s="2"/>
      <c r="BB576" s="2"/>
      <c r="BC576" s="2"/>
      <c r="BD576" s="2"/>
      <c r="BE576" s="2"/>
      <c r="BF576" s="2"/>
    </row>
    <row r="577" spans="2:58" s="3" customFormat="1" ht="15" hidden="1" customHeight="1">
      <c r="B577" s="1382" t="str">
        <f t="shared" ref="B577:F577" si="75">B503</f>
        <v>T063</v>
      </c>
      <c r="C577" s="1383" t="str">
        <f t="shared" si="75"/>
        <v>AE</v>
      </c>
      <c r="D577" s="1367">
        <f t="shared" si="75"/>
        <v>1</v>
      </c>
      <c r="E577" s="1367">
        <f t="shared" si="75"/>
        <v>1</v>
      </c>
      <c r="F577" s="1384">
        <f t="shared" si="75"/>
        <v>203.19</v>
      </c>
      <c r="G577" s="1367">
        <f>VLOOKUP(B577,'Seg Diario'!$B$13:$NX$78,310,FALSE)</f>
        <v>1</v>
      </c>
      <c r="H577" s="1367">
        <f>VLOOKUP(B577,'Seg Diario'!$B$13:$NX$78,314,FALSE)</f>
        <v>1</v>
      </c>
      <c r="I577" s="1367">
        <f>VLOOKUP(B577,'Seg Diario'!$B$13:$NX$78,318,FALSE)</f>
        <v>1</v>
      </c>
      <c r="J577" s="1367">
        <f>VLOOKUP(B577,'Seg Diario'!$B$13:$NX$78,322,FALSE)</f>
        <v>1</v>
      </c>
      <c r="K577" s="1370">
        <f>'Seg Diario'!LN74</f>
        <v>1</v>
      </c>
      <c r="L577" s="1367"/>
      <c r="M577" s="1367"/>
      <c r="N577" s="1370">
        <f>'Seg Diario'!LQ74</f>
        <v>1</v>
      </c>
      <c r="O577" s="1367"/>
      <c r="P577" s="1367"/>
      <c r="Q577" s="1385"/>
      <c r="R577" s="1647"/>
      <c r="S577" s="1647"/>
      <c r="T577" s="1647"/>
      <c r="U577" s="1647"/>
      <c r="V577" s="1645"/>
      <c r="W577" s="1646"/>
      <c r="X577" s="1646"/>
      <c r="Y577" s="1646"/>
      <c r="Z577" s="1646"/>
      <c r="AA577" s="139"/>
      <c r="AB577" s="105"/>
      <c r="AC577" s="238"/>
      <c r="AO577" s="230"/>
      <c r="AP577" s="265"/>
      <c r="AQ577" s="265"/>
      <c r="AR577" s="265"/>
      <c r="AS577" s="265"/>
      <c r="AT577" s="254"/>
      <c r="AU577" s="2"/>
      <c r="AV577" s="2"/>
      <c r="AW577" s="266"/>
      <c r="AX577" s="266"/>
      <c r="AY577" s="266"/>
      <c r="AZ577" s="266"/>
      <c r="BA577" s="2"/>
      <c r="BB577" s="2"/>
      <c r="BC577" s="2"/>
      <c r="BD577" s="2"/>
      <c r="BE577" s="2"/>
      <c r="BF577" s="2"/>
    </row>
    <row r="578" spans="2:58" s="3" customFormat="1" ht="15" hidden="1" customHeight="1">
      <c r="B578" s="1382" t="str">
        <f t="shared" ref="B578:F578" si="76">B504</f>
        <v>T064</v>
      </c>
      <c r="C578" s="1383" t="str">
        <f t="shared" si="76"/>
        <v>AE</v>
      </c>
      <c r="D578" s="1367">
        <f t="shared" si="76"/>
        <v>1</v>
      </c>
      <c r="E578" s="1367">
        <f t="shared" si="76"/>
        <v>1</v>
      </c>
      <c r="F578" s="1384">
        <f t="shared" si="76"/>
        <v>48.9</v>
      </c>
      <c r="G578" s="1367">
        <f>VLOOKUP(B578,'Seg Diario'!$B$13:$NX$78,310,FALSE)</f>
        <v>1</v>
      </c>
      <c r="H578" s="1367">
        <f>VLOOKUP(B578,'Seg Diario'!$B$13:$NX$78,314,FALSE)</f>
        <v>1</v>
      </c>
      <c r="I578" s="1367">
        <f>VLOOKUP(B578,'Seg Diario'!$B$13:$NX$78,318,FALSE)</f>
        <v>1</v>
      </c>
      <c r="J578" s="1367">
        <f>VLOOKUP(B578,'Seg Diario'!$B$13:$NX$78,322,FALSE)</f>
        <v>1</v>
      </c>
      <c r="K578" s="1370">
        <f>'Seg Diario'!LN75</f>
        <v>1</v>
      </c>
      <c r="L578" s="1367"/>
      <c r="M578" s="1367"/>
      <c r="N578" s="1370"/>
      <c r="O578" s="1367"/>
      <c r="P578" s="1367"/>
      <c r="Q578" s="1385"/>
      <c r="R578" s="1631"/>
      <c r="S578" s="1631"/>
      <c r="T578" s="1631"/>
      <c r="U578" s="1631"/>
      <c r="V578" s="1645"/>
      <c r="W578" s="1646"/>
      <c r="X578" s="1646"/>
      <c r="Y578" s="1646"/>
      <c r="Z578" s="1646"/>
      <c r="AA578" s="139"/>
      <c r="AB578" s="105"/>
      <c r="AC578" s="238"/>
      <c r="AO578" s="230"/>
      <c r="AP578" s="265"/>
      <c r="AQ578" s="265"/>
      <c r="AR578" s="265"/>
      <c r="AS578" s="265"/>
      <c r="AT578" s="254"/>
      <c r="AU578" s="2"/>
      <c r="AV578" s="2"/>
      <c r="AW578" s="266"/>
      <c r="AX578" s="266"/>
      <c r="AY578" s="266"/>
      <c r="AZ578" s="266"/>
      <c r="BA578" s="2"/>
      <c r="BB578" s="2"/>
      <c r="BC578" s="2"/>
      <c r="BD578" s="2"/>
      <c r="BE578" s="2"/>
      <c r="BF578" s="2"/>
    </row>
    <row r="579" spans="2:58" s="3" customFormat="1" ht="15" hidden="1" customHeight="1">
      <c r="B579" s="1382" t="str">
        <f t="shared" ref="B579:F579" si="77">B505</f>
        <v>T065</v>
      </c>
      <c r="C579" s="1383" t="str">
        <f t="shared" si="77"/>
        <v>D</v>
      </c>
      <c r="D579" s="1367">
        <f t="shared" si="77"/>
        <v>1</v>
      </c>
      <c r="E579" s="1367">
        <f t="shared" si="77"/>
        <v>1</v>
      </c>
      <c r="F579" s="1384">
        <f t="shared" si="77"/>
        <v>0</v>
      </c>
      <c r="G579" s="1367">
        <f>VLOOKUP(B579,'Seg Diario'!$B$13:$NX$78,310,FALSE)</f>
        <v>1</v>
      </c>
      <c r="H579" s="1367">
        <f>VLOOKUP(B579,'Seg Diario'!$B$13:$NX$78,314,FALSE)</f>
        <v>1</v>
      </c>
      <c r="I579" s="1367">
        <f>VLOOKUP(B579,'Seg Diario'!$B$13:$NX$78,318,FALSE)</f>
        <v>1</v>
      </c>
      <c r="J579" s="1367">
        <f>VLOOKUP(B579,'Seg Diario'!$B$13:$NX$78,322,FALSE)</f>
        <v>1</v>
      </c>
      <c r="K579" s="1370">
        <f>'Seg Diario'!LN76</f>
        <v>1</v>
      </c>
      <c r="L579" s="1367"/>
      <c r="M579" s="1367"/>
      <c r="N579" s="1370"/>
      <c r="O579" s="1367"/>
      <c r="P579" s="1367"/>
      <c r="Q579" s="1385" t="s">
        <v>354</v>
      </c>
      <c r="R579" s="1631"/>
      <c r="S579" s="1631"/>
      <c r="T579" s="1631"/>
      <c r="U579" s="1631"/>
      <c r="V579" s="1645"/>
      <c r="W579" s="1646"/>
      <c r="X579" s="1646"/>
      <c r="Y579" s="1646"/>
      <c r="Z579" s="1646"/>
      <c r="AA579" s="139"/>
      <c r="AB579" s="105"/>
      <c r="AC579" s="238"/>
      <c r="AO579" s="230"/>
      <c r="AP579" s="265"/>
      <c r="AQ579" s="265"/>
      <c r="AR579" s="265"/>
      <c r="AS579" s="265"/>
      <c r="AT579" s="254"/>
      <c r="AU579" s="2"/>
      <c r="AV579" s="2"/>
      <c r="AW579" s="266"/>
      <c r="AX579" s="266"/>
      <c r="AY579" s="266"/>
      <c r="AZ579" s="266"/>
      <c r="BA579" s="2"/>
      <c r="BB579" s="2"/>
      <c r="BC579" s="2"/>
      <c r="BD579" s="2"/>
      <c r="BE579" s="2"/>
      <c r="BF579" s="2"/>
    </row>
    <row r="580" spans="2:58" s="3" customFormat="1" ht="25.2" hidden="1" customHeight="1">
      <c r="B580" s="1382" t="str">
        <f t="shared" ref="B580:E580" si="78">B506</f>
        <v>T64</v>
      </c>
      <c r="C580" s="1383" t="str">
        <f t="shared" si="78"/>
        <v>AE</v>
      </c>
      <c r="D580" s="1367" t="e">
        <f t="shared" si="78"/>
        <v>#N/A</v>
      </c>
      <c r="E580" s="1367" t="e">
        <f t="shared" si="78"/>
        <v>#N/A</v>
      </c>
      <c r="F580" s="1384"/>
      <c r="G580" s="1367"/>
      <c r="H580" s="1367"/>
      <c r="I580" s="1367"/>
      <c r="J580" s="1367"/>
      <c r="K580" s="1370">
        <f>'Seg Diario'!LN77</f>
        <v>0</v>
      </c>
      <c r="L580" s="1367"/>
      <c r="M580" s="1367"/>
      <c r="N580" s="1370"/>
      <c r="O580" s="1370">
        <f>'Seg Diario'!LT77</f>
        <v>1</v>
      </c>
      <c r="P580" s="1367"/>
      <c r="Q580" s="1433" t="s">
        <v>345</v>
      </c>
      <c r="R580" s="1683"/>
      <c r="S580" s="1683"/>
      <c r="T580" s="1683"/>
      <c r="U580" s="1683"/>
      <c r="V580" s="1645"/>
      <c r="W580" s="1646"/>
      <c r="X580" s="1646"/>
      <c r="Y580" s="1646"/>
      <c r="Z580" s="1646"/>
      <c r="AA580" s="139"/>
      <c r="AB580" s="105"/>
      <c r="AC580" s="238"/>
      <c r="AO580" s="230"/>
      <c r="AP580" s="265"/>
      <c r="AQ580" s="265"/>
      <c r="AR580" s="265"/>
      <c r="AS580" s="265"/>
      <c r="AT580" s="254"/>
      <c r="AU580" s="2"/>
      <c r="AV580" s="2"/>
      <c r="AW580" s="266"/>
      <c r="AX580" s="266"/>
      <c r="AY580" s="266"/>
      <c r="AZ580" s="266"/>
      <c r="BA580" s="2"/>
      <c r="BB580" s="2"/>
      <c r="BC580" s="2"/>
      <c r="BD580" s="2"/>
      <c r="BE580" s="2"/>
      <c r="BF580" s="2"/>
    </row>
    <row r="581" spans="2:58" s="3" customFormat="1" hidden="1">
      <c r="B581" s="1386"/>
      <c r="C581" s="1387"/>
      <c r="D581" s="1387"/>
      <c r="E581" s="1387"/>
      <c r="F581" s="1387"/>
      <c r="G581" s="1367"/>
      <c r="H581" s="1367"/>
      <c r="I581" s="1367"/>
      <c r="J581" s="1367"/>
      <c r="K581" s="1367"/>
      <c r="L581" s="1367"/>
      <c r="M581" s="1367"/>
      <c r="N581" s="1367"/>
      <c r="O581" s="1370"/>
      <c r="P581" s="1367"/>
      <c r="Q581" s="1385" t="s">
        <v>354</v>
      </c>
      <c r="R581" s="1683"/>
      <c r="S581" s="1683"/>
      <c r="T581" s="1683"/>
      <c r="U581" s="1683"/>
      <c r="V581" s="1648"/>
      <c r="W581" s="1631"/>
      <c r="X581" s="1631"/>
      <c r="Y581" s="1638"/>
      <c r="Z581" s="1684"/>
      <c r="AA581" s="139"/>
      <c r="AB581" s="105"/>
      <c r="AC581" s="238"/>
      <c r="AO581" s="230"/>
      <c r="AP581" s="265"/>
      <c r="AQ581" s="265"/>
      <c r="AR581" s="265"/>
      <c r="AS581" s="265"/>
      <c r="AT581" s="254"/>
      <c r="AU581" s="2"/>
      <c r="AV581" s="2"/>
      <c r="AW581" s="266"/>
      <c r="AX581" s="266"/>
      <c r="AY581" s="266"/>
      <c r="AZ581" s="266"/>
      <c r="BA581" s="2"/>
      <c r="BB581" s="2"/>
      <c r="BC581" s="2"/>
      <c r="BD581" s="2"/>
      <c r="BE581" s="2"/>
      <c r="BF581" s="2"/>
    </row>
    <row r="582" spans="2:58" s="3" customFormat="1" ht="18.75" customHeight="1" thickBot="1">
      <c r="B582" s="1388"/>
      <c r="C582" s="1389"/>
      <c r="D582" s="1389"/>
      <c r="E582" s="1389"/>
      <c r="F582" s="1389"/>
      <c r="G582" s="1369"/>
      <c r="H582" s="1390"/>
      <c r="I582" s="1391"/>
      <c r="J582" s="1367"/>
      <c r="K582" s="1393"/>
      <c r="L582" s="1393"/>
      <c r="M582" s="1393"/>
      <c r="N582" s="1393"/>
      <c r="O582" s="1393"/>
      <c r="P582" s="1393"/>
      <c r="Q582" s="1393"/>
      <c r="R582" s="1699"/>
      <c r="S582" s="1701"/>
      <c r="T582" s="1701"/>
      <c r="U582" s="1702"/>
      <c r="V582" s="1698"/>
      <c r="W582" s="1658"/>
      <c r="X582" s="1658"/>
      <c r="Y582" s="1659"/>
      <c r="Z582" s="1699"/>
      <c r="AA582" s="140"/>
      <c r="AB582" s="127"/>
      <c r="AC582" s="242"/>
      <c r="AO582" s="230"/>
      <c r="AP582" s="265"/>
      <c r="AQ582" s="265"/>
      <c r="AR582" s="265"/>
      <c r="AS582" s="265"/>
      <c r="AT582" s="254"/>
      <c r="AU582" s="2"/>
      <c r="AV582" s="2"/>
      <c r="AW582" s="266"/>
      <c r="AX582" s="266"/>
      <c r="AY582" s="266"/>
      <c r="AZ582" s="266"/>
      <c r="BA582" s="2"/>
      <c r="BB582" s="2"/>
      <c r="BC582" s="2"/>
      <c r="BD582" s="2"/>
      <c r="BE582" s="2"/>
      <c r="BF582" s="2"/>
    </row>
    <row r="583" spans="2:58" ht="10.8" thickBot="1">
      <c r="F583" s="100"/>
      <c r="AB583" s="9"/>
      <c r="AP583" s="1"/>
      <c r="AQ583" s="1"/>
      <c r="AR583" s="1"/>
      <c r="AS583" s="1"/>
    </row>
    <row r="584" spans="2:58" s="3" customFormat="1" ht="23.25" customHeight="1">
      <c r="B584" s="1690" t="s">
        <v>355</v>
      </c>
      <c r="C584" s="1691"/>
      <c r="D584" s="1691"/>
      <c r="E584" s="1691"/>
      <c r="F584" s="1691"/>
      <c r="G584" s="1691"/>
      <c r="H584" s="1691"/>
      <c r="I584" s="1691"/>
      <c r="J584" s="1691"/>
      <c r="K584" s="1691"/>
      <c r="L584" s="1691"/>
      <c r="M584" s="1691"/>
      <c r="N584" s="1691"/>
      <c r="O584" s="1691"/>
      <c r="P584" s="1691"/>
      <c r="Q584" s="1691"/>
      <c r="R584" s="1691"/>
      <c r="S584" s="1691"/>
      <c r="T584" s="1691"/>
      <c r="U584" s="1691"/>
      <c r="V584" s="1691"/>
      <c r="W584" s="1691"/>
      <c r="X584" s="1691"/>
      <c r="Y584" s="1691"/>
      <c r="Z584" s="1692"/>
      <c r="AA584" s="1742" t="s">
        <v>9</v>
      </c>
      <c r="AB584" s="2112" t="s">
        <v>21</v>
      </c>
      <c r="AC584" s="2101" t="s">
        <v>52</v>
      </c>
      <c r="AO584" s="1717"/>
      <c r="AP584" s="1717"/>
      <c r="AQ584" s="1717"/>
      <c r="AR584" s="1717"/>
      <c r="AS584" s="1717"/>
      <c r="AT584" s="1717"/>
      <c r="AU584" s="1717"/>
      <c r="AV584" s="2"/>
      <c r="AW584" s="2"/>
      <c r="AX584" s="2"/>
      <c r="AY584" s="2"/>
      <c r="AZ584" s="2"/>
      <c r="BA584" s="2"/>
      <c r="BB584" s="2"/>
      <c r="BC584" s="2"/>
      <c r="BD584" s="2"/>
      <c r="BE584" s="2"/>
      <c r="BF584" s="2"/>
    </row>
    <row r="585" spans="2:58" s="3" customFormat="1" ht="36" customHeight="1" thickBot="1">
      <c r="B585" s="1372" t="s">
        <v>322</v>
      </c>
      <c r="C585" s="1373" t="s">
        <v>37</v>
      </c>
      <c r="D585" s="1373" t="s">
        <v>323</v>
      </c>
      <c r="E585" s="1373" t="s">
        <v>324</v>
      </c>
      <c r="F585" s="1373" t="s">
        <v>325</v>
      </c>
      <c r="G585" s="1376" t="s">
        <v>326</v>
      </c>
      <c r="H585" s="1376" t="s">
        <v>327</v>
      </c>
      <c r="I585" s="1376" t="s">
        <v>328</v>
      </c>
      <c r="J585" s="1376" t="s">
        <v>329</v>
      </c>
      <c r="K585" s="1376" t="s">
        <v>330</v>
      </c>
      <c r="L585" s="1376" t="s">
        <v>342</v>
      </c>
      <c r="M585" s="1376" t="s">
        <v>332</v>
      </c>
      <c r="N585" s="1376" t="s">
        <v>343</v>
      </c>
      <c r="O585" s="1376" t="s">
        <v>344</v>
      </c>
      <c r="P585" s="1376"/>
      <c r="Q585" s="1424" t="s">
        <v>336</v>
      </c>
      <c r="R585" s="1700" t="s">
        <v>51</v>
      </c>
      <c r="S585" s="1700"/>
      <c r="T585" s="1700"/>
      <c r="U585" s="1700"/>
      <c r="V585" s="1700" t="s">
        <v>7</v>
      </c>
      <c r="W585" s="1700"/>
      <c r="X585" s="1700"/>
      <c r="Y585" s="1700"/>
      <c r="Z585" s="1425">
        <f>Z9</f>
        <v>46055</v>
      </c>
      <c r="AA585" s="1816"/>
      <c r="AB585" s="2113"/>
      <c r="AC585" s="2111"/>
      <c r="AO585" s="101"/>
      <c r="AP585" s="101"/>
      <c r="AQ585" s="101"/>
      <c r="AR585" s="101"/>
      <c r="AS585" s="101"/>
      <c r="AT585" s="101"/>
      <c r="AU585" s="267"/>
      <c r="AV585" s="2"/>
      <c r="AW585" s="2"/>
      <c r="AX585" s="2"/>
      <c r="AY585" s="2"/>
      <c r="AZ585" s="2"/>
      <c r="BA585" s="2"/>
      <c r="BB585" s="2"/>
      <c r="BC585" s="2"/>
      <c r="BD585" s="2"/>
      <c r="BE585" s="2"/>
      <c r="BF585" s="2"/>
    </row>
    <row r="586" spans="2:58" s="3" customFormat="1" ht="26.4" hidden="1" customHeight="1">
      <c r="B586" s="1378" t="s">
        <v>337</v>
      </c>
      <c r="C586" s="1379">
        <f t="shared" ref="C586:F586" si="79">C440</f>
        <v>0</v>
      </c>
      <c r="D586" s="1380">
        <f t="shared" si="79"/>
        <v>0</v>
      </c>
      <c r="E586" s="1380">
        <f t="shared" si="79"/>
        <v>0</v>
      </c>
      <c r="F586" s="1381">
        <f t="shared" si="79"/>
        <v>54.89</v>
      </c>
      <c r="G586" s="1367">
        <v>1</v>
      </c>
      <c r="H586" s="1367">
        <f>VLOOKUP(B586,'Seg Diario'!$B$12:$NX$78,342,FALSE)</f>
        <v>1</v>
      </c>
      <c r="I586" s="1367">
        <f>VLOOKUP(B586,'Seg Diario'!$B$12:$NX$78,346,FALSE)</f>
        <v>1</v>
      </c>
      <c r="J586" s="1367">
        <f>VLOOKUP(B586,'Seg Diario'!$B$12:$NX$78,350,FALSE)</f>
        <v>1</v>
      </c>
      <c r="K586" s="1367">
        <f>'Seg Diario'!MP12</f>
        <v>1</v>
      </c>
      <c r="L586" s="1367"/>
      <c r="M586" s="1367"/>
      <c r="N586" s="1367"/>
      <c r="O586" s="1367">
        <f>'Seg Diario'!MV12</f>
        <v>1</v>
      </c>
      <c r="P586" s="1367"/>
      <c r="Q586" s="1433" t="s">
        <v>345</v>
      </c>
      <c r="R586" s="1683"/>
      <c r="S586" s="1683"/>
      <c r="T586" s="1683"/>
      <c r="U586" s="1683"/>
      <c r="V586" s="1645"/>
      <c r="W586" s="1646"/>
      <c r="X586" s="1646"/>
      <c r="Y586" s="1646"/>
      <c r="Z586" s="1635"/>
      <c r="AA586" s="132"/>
      <c r="AB586" s="129"/>
      <c r="AC586" s="243"/>
      <c r="AO586" s="230"/>
      <c r="AP586" s="265"/>
      <c r="AQ586" s="265"/>
      <c r="AR586" s="265"/>
      <c r="AS586" s="265"/>
      <c r="AT586" s="254"/>
      <c r="AU586" s="2"/>
      <c r="AV586" s="2"/>
      <c r="AW586" s="266"/>
      <c r="AX586" s="266"/>
      <c r="AY586" s="266"/>
      <c r="AZ586" s="266"/>
      <c r="BA586" s="2"/>
      <c r="BB586" s="2"/>
      <c r="BC586" s="2"/>
      <c r="BD586" s="2"/>
      <c r="BE586" s="2"/>
      <c r="BF586" s="2"/>
    </row>
    <row r="587" spans="2:58" s="3" customFormat="1" ht="15" hidden="1" customHeight="1">
      <c r="B587" s="1382" t="str">
        <f t="shared" ref="B587:F587" si="80">B441</f>
        <v>T001</v>
      </c>
      <c r="C587" s="1383" t="str">
        <f t="shared" si="80"/>
        <v>D6</v>
      </c>
      <c r="D587" s="1367">
        <f t="shared" si="80"/>
        <v>1</v>
      </c>
      <c r="E587" s="1367">
        <f t="shared" si="80"/>
        <v>1</v>
      </c>
      <c r="F587" s="1384">
        <f t="shared" si="80"/>
        <v>416.52</v>
      </c>
      <c r="G587" s="1367">
        <f>VLOOKUP(B587,'Seg Diario'!$B$13:$NX$78,310,FALSE)</f>
        <v>1</v>
      </c>
      <c r="H587" s="1367">
        <f>VLOOKUP(B587,'Seg Diario'!$B$13:$NX$78,342,FALSE)</f>
        <v>1</v>
      </c>
      <c r="I587" s="1367">
        <f>VLOOKUP(B587,'Seg Diario'!$B$13:$NX$78,346,FALSE)</f>
        <v>1</v>
      </c>
      <c r="J587" s="1367">
        <f>VLOOKUP(B587,'Seg Diario'!$B$13:$NX$78,350,FALSE)</f>
        <v>1</v>
      </c>
      <c r="K587" s="1367">
        <f>'Seg Diario'!MP13</f>
        <v>1</v>
      </c>
      <c r="L587" s="1367"/>
      <c r="M587" s="1367"/>
      <c r="N587" s="1367">
        <f>'Seg Diario'!MS13</f>
        <v>1</v>
      </c>
      <c r="O587" s="1367"/>
      <c r="P587" s="1367"/>
      <c r="Q587" s="1385"/>
      <c r="R587" s="1669"/>
      <c r="S587" s="1669"/>
      <c r="T587" s="1669"/>
      <c r="U587" s="1669"/>
      <c r="V587" s="1645"/>
      <c r="W587" s="1646"/>
      <c r="X587" s="1646"/>
      <c r="Y587" s="1646"/>
      <c r="Z587" s="1635"/>
      <c r="AA587" s="95"/>
      <c r="AB587" s="105"/>
      <c r="AC587" s="238"/>
      <c r="AO587" s="230"/>
      <c r="AP587" s="265"/>
      <c r="AQ587" s="265"/>
      <c r="AR587" s="265"/>
      <c r="AS587" s="265"/>
      <c r="AT587" s="254"/>
      <c r="AU587" s="2"/>
      <c r="AV587" s="2"/>
      <c r="AW587" s="266"/>
      <c r="AX587" s="266"/>
      <c r="AY587" s="266"/>
      <c r="AZ587" s="266"/>
      <c r="BA587" s="2"/>
      <c r="BB587" s="2"/>
      <c r="BC587" s="2"/>
      <c r="BD587" s="2"/>
      <c r="BE587" s="2"/>
      <c r="BF587" s="2"/>
    </row>
    <row r="588" spans="2:58" s="3" customFormat="1" ht="15" hidden="1" customHeight="1">
      <c r="B588" s="1382" t="str">
        <f t="shared" ref="B588:F588" si="81">B442</f>
        <v>T002</v>
      </c>
      <c r="C588" s="1383" t="str">
        <f t="shared" si="81"/>
        <v>B4</v>
      </c>
      <c r="D588" s="1367">
        <f t="shared" si="81"/>
        <v>1</v>
      </c>
      <c r="E588" s="1367">
        <f t="shared" si="81"/>
        <v>1</v>
      </c>
      <c r="F588" s="1384">
        <f t="shared" si="81"/>
        <v>230.06</v>
      </c>
      <c r="G588" s="1367">
        <f>VLOOKUP(B588,'Seg Diario'!$B$13:$NX$78,338,FALSE)</f>
        <v>1</v>
      </c>
      <c r="H588" s="1367">
        <f>VLOOKUP(B588,'Seg Diario'!$B$13:$NX$78,342,FALSE)</f>
        <v>1</v>
      </c>
      <c r="I588" s="1367">
        <f>VLOOKUP(B588,'Seg Diario'!$B$13:$NX$78,346,FALSE)</f>
        <v>1</v>
      </c>
      <c r="J588" s="1367">
        <f>VLOOKUP(B588,'Seg Diario'!$B$13:$NX$78,350,FALSE)</f>
        <v>1</v>
      </c>
      <c r="K588" s="1367">
        <f>'Seg Diario'!MP14</f>
        <v>1</v>
      </c>
      <c r="L588" s="1367"/>
      <c r="M588" s="1367"/>
      <c r="N588" s="1367"/>
      <c r="O588" s="1367"/>
      <c r="P588" s="1367"/>
      <c r="Q588" s="1385"/>
      <c r="R588" s="1647"/>
      <c r="S588" s="1647"/>
      <c r="T588" s="1647"/>
      <c r="U588" s="1647"/>
      <c r="V588" s="1645"/>
      <c r="W588" s="1646"/>
      <c r="X588" s="1646"/>
      <c r="Y588" s="1646"/>
      <c r="Z588" s="1635"/>
      <c r="AA588" s="95"/>
      <c r="AB588" s="105"/>
      <c r="AC588" s="238"/>
      <c r="AO588" s="230"/>
      <c r="AP588" s="265"/>
      <c r="AQ588" s="265"/>
      <c r="AR588" s="265"/>
      <c r="AS588" s="265"/>
      <c r="AT588" s="254"/>
      <c r="AU588" s="2"/>
      <c r="AV588" s="2"/>
      <c r="AW588" s="266"/>
      <c r="AX588" s="266"/>
      <c r="AY588" s="266"/>
      <c r="AZ588" s="266"/>
      <c r="BA588" s="2"/>
      <c r="BB588" s="2"/>
      <c r="BC588" s="2"/>
      <c r="BD588" s="2"/>
      <c r="BE588" s="2"/>
      <c r="BF588" s="2"/>
    </row>
    <row r="589" spans="2:58" s="3" customFormat="1" ht="15" hidden="1" customHeight="1">
      <c r="B589" s="1382" t="str">
        <f t="shared" ref="B589:F589" si="82">B443</f>
        <v>T003</v>
      </c>
      <c r="C589" s="1383" t="str">
        <f t="shared" si="82"/>
        <v>B4</v>
      </c>
      <c r="D589" s="1367">
        <f t="shared" si="82"/>
        <v>1</v>
      </c>
      <c r="E589" s="1367">
        <f t="shared" si="82"/>
        <v>1</v>
      </c>
      <c r="F589" s="1384">
        <f t="shared" si="82"/>
        <v>287.98</v>
      </c>
      <c r="G589" s="1367">
        <f>VLOOKUP(B589,'Seg Diario'!$B$13:$NX$78,338,FALSE)</f>
        <v>1</v>
      </c>
      <c r="H589" s="1367">
        <f>VLOOKUP(B589,'Seg Diario'!$B$13:$NX$78,342,FALSE)</f>
        <v>1</v>
      </c>
      <c r="I589" s="1367">
        <f>VLOOKUP(B589,'Seg Diario'!$B$13:$NX$78,346,FALSE)</f>
        <v>1</v>
      </c>
      <c r="J589" s="1367">
        <f>VLOOKUP(B589,'Seg Diario'!$B$13:$NX$78,350,FALSE)</f>
        <v>1</v>
      </c>
      <c r="K589" s="1367">
        <f>'Seg Diario'!MP15</f>
        <v>1</v>
      </c>
      <c r="L589" s="1367"/>
      <c r="M589" s="1367"/>
      <c r="N589" s="1367">
        <f>'Seg Diario'!MS15</f>
        <v>1</v>
      </c>
      <c r="O589" s="1367"/>
      <c r="P589" s="1367"/>
      <c r="Q589" s="1385"/>
      <c r="R589" s="1669"/>
      <c r="S589" s="1669"/>
      <c r="T589" s="1669"/>
      <c r="U589" s="1669"/>
      <c r="V589" s="1645"/>
      <c r="W589" s="1646"/>
      <c r="X589" s="1646"/>
      <c r="Y589" s="1646"/>
      <c r="Z589" s="1635"/>
      <c r="AA589" s="95"/>
      <c r="AB589" s="90"/>
      <c r="AC589" s="238"/>
      <c r="AO589" s="230"/>
      <c r="AP589" s="265"/>
      <c r="AQ589" s="265"/>
      <c r="AR589" s="265"/>
      <c r="AS589" s="265"/>
      <c r="AT589" s="254"/>
      <c r="AU589" s="2"/>
      <c r="AV589" s="2"/>
      <c r="AW589" s="266"/>
      <c r="AX589" s="266"/>
      <c r="AY589" s="266"/>
      <c r="AZ589" s="266"/>
      <c r="BA589" s="2"/>
      <c r="BB589" s="2"/>
      <c r="BC589" s="2"/>
      <c r="BD589" s="2"/>
      <c r="BE589" s="2"/>
      <c r="BF589" s="2"/>
    </row>
    <row r="590" spans="2:58" s="3" customFormat="1" ht="15" hidden="1" customHeight="1">
      <c r="B590" s="1382" t="str">
        <f t="shared" ref="B590:F590" si="83">B444</f>
        <v>T004</v>
      </c>
      <c r="C590" s="1383" t="str">
        <f t="shared" si="83"/>
        <v>D4</v>
      </c>
      <c r="D590" s="1367">
        <f t="shared" si="83"/>
        <v>1</v>
      </c>
      <c r="E590" s="1367">
        <f t="shared" si="83"/>
        <v>1</v>
      </c>
      <c r="F590" s="1384">
        <f t="shared" si="83"/>
        <v>231.17</v>
      </c>
      <c r="G590" s="1367">
        <f>VLOOKUP(B590,'Seg Diario'!$B$13:$NX$78,338,FALSE)</f>
        <v>1</v>
      </c>
      <c r="H590" s="1367">
        <f>VLOOKUP(B590,'Seg Diario'!$B$13:$NX$78,342,FALSE)</f>
        <v>1</v>
      </c>
      <c r="I590" s="1367">
        <f>VLOOKUP(B590,'Seg Diario'!$B$13:$NX$78,346,FALSE)</f>
        <v>1</v>
      </c>
      <c r="J590" s="1367">
        <f>VLOOKUP(B590,'Seg Diario'!$B$13:$NX$78,350,FALSE)</f>
        <v>1</v>
      </c>
      <c r="K590" s="1367">
        <f>'Seg Diario'!MP16</f>
        <v>1</v>
      </c>
      <c r="L590" s="1367"/>
      <c r="M590" s="1367"/>
      <c r="N590" s="1367"/>
      <c r="O590" s="1367"/>
      <c r="P590" s="1367"/>
      <c r="Q590" s="1385"/>
      <c r="R590" s="1647"/>
      <c r="S590" s="1647"/>
      <c r="T590" s="1647"/>
      <c r="U590" s="1647"/>
      <c r="V590" s="1645"/>
      <c r="W590" s="1646"/>
      <c r="X590" s="1646"/>
      <c r="Y590" s="1646"/>
      <c r="Z590" s="1635"/>
      <c r="AA590" s="95"/>
      <c r="AB590" s="90"/>
      <c r="AC590" s="238"/>
      <c r="AO590" s="230"/>
      <c r="AP590" s="265"/>
      <c r="AQ590" s="265"/>
      <c r="AR590" s="265"/>
      <c r="AS590" s="265"/>
      <c r="AT590" s="254"/>
      <c r="AU590" s="2"/>
      <c r="AV590" s="2"/>
      <c r="AW590" s="266"/>
      <c r="AX590" s="266"/>
      <c r="AY590" s="266"/>
      <c r="AZ590" s="266"/>
      <c r="BA590" s="2"/>
      <c r="BB590" s="2"/>
      <c r="BC590" s="2"/>
      <c r="BD590" s="2"/>
      <c r="BE590" s="2"/>
      <c r="BF590" s="2"/>
    </row>
    <row r="591" spans="2:58" s="3" customFormat="1" ht="15" hidden="1" customHeight="1">
      <c r="B591" s="1382" t="str">
        <f t="shared" ref="B591:F591" si="84">B445</f>
        <v>T005</v>
      </c>
      <c r="C591" s="1383" t="str">
        <f t="shared" si="84"/>
        <v>B5</v>
      </c>
      <c r="D591" s="1367">
        <f t="shared" si="84"/>
        <v>1</v>
      </c>
      <c r="E591" s="1367">
        <f t="shared" si="84"/>
        <v>1</v>
      </c>
      <c r="F591" s="1384">
        <f t="shared" si="84"/>
        <v>333.61</v>
      </c>
      <c r="G591" s="1367">
        <f>VLOOKUP(B591,'Seg Diario'!$B$13:$NX$78,338,FALSE)</f>
        <v>1</v>
      </c>
      <c r="H591" s="1367">
        <f>VLOOKUP(B591,'Seg Diario'!$B$13:$NX$78,342,FALSE)</f>
        <v>1</v>
      </c>
      <c r="I591" s="1367">
        <f>VLOOKUP(B591,'Seg Diario'!$B$13:$NX$78,346,FALSE)</f>
        <v>1</v>
      </c>
      <c r="J591" s="1367">
        <f>VLOOKUP(B591,'Seg Diario'!$B$13:$NX$78,350,FALSE)</f>
        <v>1</v>
      </c>
      <c r="K591" s="1367">
        <f>'Seg Diario'!MP17</f>
        <v>1</v>
      </c>
      <c r="L591" s="1367"/>
      <c r="M591" s="1367"/>
      <c r="N591" s="1367">
        <f>'Seg Diario'!MS17</f>
        <v>1</v>
      </c>
      <c r="O591" s="1367"/>
      <c r="P591" s="1367"/>
      <c r="Q591" s="1385"/>
      <c r="R591" s="1647"/>
      <c r="S591" s="1647"/>
      <c r="T591" s="1647"/>
      <c r="U591" s="1647"/>
      <c r="V591" s="1645"/>
      <c r="W591" s="1646"/>
      <c r="X591" s="1646"/>
      <c r="Y591" s="1646"/>
      <c r="Z591" s="1635"/>
      <c r="AA591" s="95"/>
      <c r="AB591" s="90"/>
      <c r="AC591" s="238"/>
      <c r="AO591" s="230"/>
      <c r="AP591" s="265"/>
      <c r="AQ591" s="265"/>
      <c r="AR591" s="265"/>
      <c r="AS591" s="265"/>
      <c r="AT591" s="254"/>
      <c r="AU591" s="2"/>
      <c r="AV591" s="2"/>
      <c r="AW591" s="266"/>
      <c r="AX591" s="266"/>
      <c r="AY591" s="266"/>
      <c r="AZ591" s="266"/>
      <c r="BA591" s="2"/>
      <c r="BB591" s="2"/>
      <c r="BC591" s="2"/>
      <c r="BD591" s="2"/>
      <c r="BE591" s="2"/>
      <c r="BF591" s="2"/>
    </row>
    <row r="592" spans="2:58" s="3" customFormat="1" ht="15" hidden="1" customHeight="1">
      <c r="B592" s="1382" t="str">
        <f t="shared" ref="B592:F592" si="85">B446</f>
        <v>T006</v>
      </c>
      <c r="C592" s="1383" t="str">
        <f t="shared" si="85"/>
        <v>C5</v>
      </c>
      <c r="D592" s="1367">
        <f t="shared" si="85"/>
        <v>1</v>
      </c>
      <c r="E592" s="1367">
        <f t="shared" si="85"/>
        <v>1</v>
      </c>
      <c r="F592" s="1384">
        <f t="shared" si="85"/>
        <v>313.62</v>
      </c>
      <c r="G592" s="1367">
        <f>VLOOKUP(B592,'Seg Diario'!$B$13:$NX$78,338,FALSE)</f>
        <v>1</v>
      </c>
      <c r="H592" s="1367">
        <f>VLOOKUP(B592,'Seg Diario'!$B$13:$NX$78,342,FALSE)</f>
        <v>1</v>
      </c>
      <c r="I592" s="1367">
        <f>VLOOKUP(B592,'Seg Diario'!$B$13:$NX$78,346,FALSE)</f>
        <v>1</v>
      </c>
      <c r="J592" s="1367">
        <f>VLOOKUP(B592,'Seg Diario'!$B$13:$NX$78,350,FALSE)</f>
        <v>1</v>
      </c>
      <c r="K592" s="1367">
        <f>'Seg Diario'!MP18</f>
        <v>1</v>
      </c>
      <c r="L592" s="1367"/>
      <c r="M592" s="1367"/>
      <c r="N592" s="1367"/>
      <c r="O592" s="1367"/>
      <c r="P592" s="1367"/>
      <c r="Q592" s="1385"/>
      <c r="R592" s="1647"/>
      <c r="S592" s="1647"/>
      <c r="T592" s="1647"/>
      <c r="U592" s="1647"/>
      <c r="V592" s="1645"/>
      <c r="W592" s="1646"/>
      <c r="X592" s="1646"/>
      <c r="Y592" s="1646"/>
      <c r="Z592" s="1635"/>
      <c r="AA592" s="95"/>
      <c r="AB592" s="105"/>
      <c r="AC592" s="238"/>
      <c r="AO592" s="230"/>
      <c r="AP592" s="265"/>
      <c r="AQ592" s="265"/>
      <c r="AR592" s="265"/>
      <c r="AS592" s="265"/>
      <c r="AT592" s="254"/>
      <c r="AU592" s="2"/>
      <c r="AV592" s="2"/>
      <c r="AW592" s="266"/>
      <c r="AX592" s="266"/>
      <c r="AY592" s="266"/>
      <c r="AZ592" s="266"/>
      <c r="BA592" s="2"/>
      <c r="BB592" s="2"/>
      <c r="BC592" s="2"/>
      <c r="BD592" s="2"/>
      <c r="BE592" s="2"/>
      <c r="BF592" s="2"/>
    </row>
    <row r="593" spans="2:58" s="3" customFormat="1" ht="15" hidden="1" customHeight="1">
      <c r="B593" s="1382" t="str">
        <f t="shared" ref="B593:F593" si="86">B447</f>
        <v>T007</v>
      </c>
      <c r="C593" s="1383" t="str">
        <f t="shared" si="86"/>
        <v>B5</v>
      </c>
      <c r="D593" s="1367">
        <f t="shared" si="86"/>
        <v>1</v>
      </c>
      <c r="E593" s="1367">
        <f t="shared" si="86"/>
        <v>1</v>
      </c>
      <c r="F593" s="1384">
        <f t="shared" si="86"/>
        <v>370.75</v>
      </c>
      <c r="G593" s="1367">
        <f>VLOOKUP(B593,'Seg Diario'!$B$13:$NX$78,338,FALSE)</f>
        <v>1</v>
      </c>
      <c r="H593" s="1367">
        <f>VLOOKUP(B593,'Seg Diario'!$B$13:$NX$78,342,FALSE)</f>
        <v>1</v>
      </c>
      <c r="I593" s="1367">
        <f>VLOOKUP(B593,'Seg Diario'!$B$13:$NX$78,346,FALSE)</f>
        <v>1</v>
      </c>
      <c r="J593" s="1367">
        <f>VLOOKUP(B593,'Seg Diario'!$B$13:$NX$78,350,FALSE)</f>
        <v>1</v>
      </c>
      <c r="K593" s="1367">
        <f>'Seg Diario'!MP19</f>
        <v>1</v>
      </c>
      <c r="L593" s="1367"/>
      <c r="M593" s="1367"/>
      <c r="N593" s="1367">
        <f>'Seg Diario'!MS19</f>
        <v>1</v>
      </c>
      <c r="O593" s="1367"/>
      <c r="P593" s="1367"/>
      <c r="Q593" s="1413"/>
      <c r="R593" s="1693"/>
      <c r="S593" s="1693"/>
      <c r="T593" s="1693"/>
      <c r="U593" s="1693"/>
      <c r="V593" s="1645"/>
      <c r="W593" s="1646"/>
      <c r="X593" s="1646"/>
      <c r="Y593" s="1646"/>
      <c r="Z593" s="1635"/>
      <c r="AA593" s="95"/>
      <c r="AB593" s="105"/>
      <c r="AC593" s="238"/>
      <c r="AO593" s="230"/>
      <c r="AP593" s="265"/>
      <c r="AQ593" s="265"/>
      <c r="AR593" s="265"/>
      <c r="AS593" s="265"/>
      <c r="AT593" s="254"/>
      <c r="AU593" s="2"/>
      <c r="AV593" s="2"/>
      <c r="AW593" s="266"/>
      <c r="AX593" s="266"/>
      <c r="AY593" s="266"/>
      <c r="AZ593" s="266"/>
      <c r="BA593" s="2"/>
      <c r="BB593" s="2"/>
      <c r="BC593" s="2"/>
      <c r="BD593" s="2"/>
      <c r="BE593" s="2"/>
      <c r="BF593" s="2"/>
    </row>
    <row r="594" spans="2:58" s="3" customFormat="1" ht="15" hidden="1" customHeight="1">
      <c r="B594" s="1382" t="str">
        <f t="shared" ref="B594:F594" si="87">B448</f>
        <v>T008</v>
      </c>
      <c r="C594" s="1383" t="str">
        <f t="shared" si="87"/>
        <v>B6</v>
      </c>
      <c r="D594" s="1367">
        <f t="shared" si="87"/>
        <v>1</v>
      </c>
      <c r="E594" s="1367">
        <f t="shared" si="87"/>
        <v>1</v>
      </c>
      <c r="F594" s="1384">
        <f t="shared" si="87"/>
        <v>241.46</v>
      </c>
      <c r="G594" s="1367">
        <f>VLOOKUP(B594,'Seg Diario'!$B$13:$NX$78,338,FALSE)</f>
        <v>1</v>
      </c>
      <c r="H594" s="1367">
        <f>VLOOKUP(B594,'Seg Diario'!$B$13:$NX$78,342,FALSE)</f>
        <v>1</v>
      </c>
      <c r="I594" s="1367">
        <f>VLOOKUP(B594,'Seg Diario'!$B$13:$NX$78,346,FALSE)</f>
        <v>1</v>
      </c>
      <c r="J594" s="1367">
        <f>VLOOKUP(B594,'Seg Diario'!$B$13:$NX$78,350,FALSE)</f>
        <v>1</v>
      </c>
      <c r="K594" s="1367">
        <f>'Seg Diario'!MP20</f>
        <v>1</v>
      </c>
      <c r="L594" s="1367"/>
      <c r="M594" s="1367"/>
      <c r="N594" s="1367">
        <f>'Seg Diario'!MS20</f>
        <v>1</v>
      </c>
      <c r="O594" s="1367"/>
      <c r="P594" s="1367"/>
      <c r="Q594" s="1413"/>
      <c r="R594" s="1693"/>
      <c r="S594" s="1693"/>
      <c r="T594" s="1693"/>
      <c r="U594" s="1693"/>
      <c r="V594" s="1645"/>
      <c r="W594" s="1646"/>
      <c r="X594" s="1646"/>
      <c r="Y594" s="1646"/>
      <c r="Z594" s="1635"/>
      <c r="AA594" s="95"/>
      <c r="AB594" s="105"/>
      <c r="AC594" s="238"/>
      <c r="AO594" s="230"/>
      <c r="AP594" s="265"/>
      <c r="AQ594" s="265"/>
      <c r="AR594" s="265"/>
      <c r="AS594" s="265"/>
      <c r="AT594" s="254"/>
      <c r="AU594" s="2"/>
      <c r="AV594" s="2"/>
      <c r="AW594" s="266"/>
      <c r="AX594" s="266"/>
      <c r="AY594" s="266"/>
      <c r="AZ594" s="266"/>
      <c r="BA594" s="2"/>
      <c r="BB594" s="2"/>
      <c r="BC594" s="2"/>
      <c r="BD594" s="2"/>
      <c r="BE594" s="2"/>
      <c r="BF594" s="2"/>
    </row>
    <row r="595" spans="2:58" s="3" customFormat="1" ht="15" hidden="1" customHeight="1">
      <c r="B595" s="1382" t="str">
        <f t="shared" ref="B595:F595" si="88">B449</f>
        <v>T009</v>
      </c>
      <c r="C595" s="1383" t="str">
        <f t="shared" si="88"/>
        <v>B4</v>
      </c>
      <c r="D595" s="1367">
        <f t="shared" si="88"/>
        <v>1</v>
      </c>
      <c r="E595" s="1367">
        <f t="shared" si="88"/>
        <v>1</v>
      </c>
      <c r="F595" s="1384">
        <f t="shared" si="88"/>
        <v>242.94</v>
      </c>
      <c r="G595" s="1367">
        <f>VLOOKUP(B595,'Seg Diario'!$B$13:$NX$78,338,FALSE)</f>
        <v>1</v>
      </c>
      <c r="H595" s="1367">
        <f>VLOOKUP(B595,'Seg Diario'!$B$13:$NX$78,342,FALSE)</f>
        <v>1</v>
      </c>
      <c r="I595" s="1367">
        <f>VLOOKUP(B595,'Seg Diario'!$B$13:$NX$78,346,FALSE)</f>
        <v>1</v>
      </c>
      <c r="J595" s="1367">
        <f>VLOOKUP(B595,'Seg Diario'!$B$13:$NX$78,350,FALSE)</f>
        <v>1</v>
      </c>
      <c r="K595" s="1367">
        <f>'Seg Diario'!MP21</f>
        <v>1</v>
      </c>
      <c r="L595" s="1367"/>
      <c r="M595" s="1367"/>
      <c r="N595" s="1367"/>
      <c r="O595" s="1367"/>
      <c r="P595" s="1367"/>
      <c r="Q595" s="1413"/>
      <c r="R595" s="1693"/>
      <c r="S595" s="1693"/>
      <c r="T595" s="1693"/>
      <c r="U595" s="1693"/>
      <c r="V595" s="1645"/>
      <c r="W595" s="1646"/>
      <c r="X595" s="1646"/>
      <c r="Y595" s="1646"/>
      <c r="Z595" s="1635"/>
      <c r="AA595" s="95"/>
      <c r="AB595" s="105"/>
      <c r="AC595" s="238"/>
      <c r="AO595" s="230"/>
      <c r="AP595" s="265"/>
      <c r="AQ595" s="265"/>
      <c r="AR595" s="265"/>
      <c r="AS595" s="265"/>
      <c r="AT595" s="254"/>
      <c r="AU595" s="2"/>
      <c r="AV595" s="2"/>
      <c r="AW595" s="266"/>
      <c r="AX595" s="266"/>
      <c r="AY595" s="266"/>
      <c r="AZ595" s="266"/>
      <c r="BA595" s="2"/>
      <c r="BB595" s="2"/>
      <c r="BC595" s="2"/>
      <c r="BD595" s="2"/>
      <c r="BE595" s="2"/>
      <c r="BF595" s="2"/>
    </row>
    <row r="596" spans="2:58" s="3" customFormat="1" ht="15" hidden="1" customHeight="1">
      <c r="B596" s="1382" t="str">
        <f t="shared" ref="B596:F596" si="89">B450</f>
        <v>T010</v>
      </c>
      <c r="C596" s="1383" t="str">
        <f t="shared" si="89"/>
        <v>B3</v>
      </c>
      <c r="D596" s="1367">
        <f t="shared" si="89"/>
        <v>1</v>
      </c>
      <c r="E596" s="1367">
        <f t="shared" si="89"/>
        <v>1</v>
      </c>
      <c r="F596" s="1384">
        <f t="shared" si="89"/>
        <v>264.01</v>
      </c>
      <c r="G596" s="1367">
        <f>VLOOKUP(B596,'Seg Diario'!$B$13:$NX$78,338,FALSE)</f>
        <v>1</v>
      </c>
      <c r="H596" s="1367">
        <f>VLOOKUP(B596,'Seg Diario'!$B$13:$NX$78,342,FALSE)</f>
        <v>1</v>
      </c>
      <c r="I596" s="1367">
        <f>VLOOKUP(B596,'Seg Diario'!$B$13:$NX$78,346,FALSE)</f>
        <v>1</v>
      </c>
      <c r="J596" s="1367">
        <f>VLOOKUP(B596,'Seg Diario'!$B$13:$NX$78,350,FALSE)</f>
        <v>1</v>
      </c>
      <c r="K596" s="1367">
        <f>'Seg Diario'!MP22</f>
        <v>1</v>
      </c>
      <c r="L596" s="1367"/>
      <c r="M596" s="1367"/>
      <c r="N596" s="1367">
        <f>'Seg Diario'!MS22</f>
        <v>1</v>
      </c>
      <c r="O596" s="1367">
        <f>'Seg Diario'!MV22</f>
        <v>1</v>
      </c>
      <c r="P596" s="1367"/>
      <c r="Q596" s="1433" t="s">
        <v>346</v>
      </c>
      <c r="R596" s="1693"/>
      <c r="S596" s="1693"/>
      <c r="T596" s="1693"/>
      <c r="U596" s="1693"/>
      <c r="V596" s="1694"/>
      <c r="W596" s="1695"/>
      <c r="X596" s="1695"/>
      <c r="Y596" s="1695"/>
      <c r="Z596" s="1695"/>
      <c r="AA596" s="95"/>
      <c r="AB596" s="105"/>
      <c r="AC596" s="238"/>
      <c r="AO596" s="230"/>
      <c r="AP596" s="265"/>
      <c r="AQ596" s="265"/>
      <c r="AR596" s="265"/>
      <c r="AS596" s="265"/>
      <c r="AT596" s="254"/>
      <c r="AU596" s="2"/>
      <c r="AV596" s="2"/>
      <c r="AW596" s="266"/>
      <c r="AX596" s="266"/>
      <c r="AY596" s="266"/>
      <c r="AZ596" s="266"/>
      <c r="BA596" s="2"/>
      <c r="BB596" s="2"/>
      <c r="BC596" s="2"/>
      <c r="BD596" s="2"/>
      <c r="BE596" s="2"/>
      <c r="BF596" s="2"/>
    </row>
    <row r="597" spans="2:58" s="3" customFormat="1" ht="15" hidden="1" customHeight="1">
      <c r="B597" s="1382" t="str">
        <f t="shared" ref="B597:F597" si="90">B451</f>
        <v>T011</v>
      </c>
      <c r="C597" s="1383" t="str">
        <f t="shared" si="90"/>
        <v>C5</v>
      </c>
      <c r="D597" s="1367">
        <f t="shared" si="90"/>
        <v>1</v>
      </c>
      <c r="E597" s="1367">
        <f t="shared" si="90"/>
        <v>1</v>
      </c>
      <c r="F597" s="1384">
        <f t="shared" si="90"/>
        <v>500.55</v>
      </c>
      <c r="G597" s="1367">
        <f>VLOOKUP(B597,'Seg Diario'!$B$13:$NX$78,338,FALSE)</f>
        <v>1</v>
      </c>
      <c r="H597" s="1367">
        <f>VLOOKUP(B597,'Seg Diario'!$B$13:$NX$78,342,FALSE)</f>
        <v>1</v>
      </c>
      <c r="I597" s="1367">
        <f>VLOOKUP(B597,'Seg Diario'!$B$13:$NX$78,346,FALSE)</f>
        <v>1</v>
      </c>
      <c r="J597" s="1367">
        <f>VLOOKUP(B597,'Seg Diario'!$B$13:$NX$78,350,FALSE)</f>
        <v>1</v>
      </c>
      <c r="K597" s="1367">
        <f>'Seg Diario'!MP23</f>
        <v>1</v>
      </c>
      <c r="L597" s="1367"/>
      <c r="M597" s="1367"/>
      <c r="N597" s="1367">
        <f>'Seg Diario'!MS23</f>
        <v>1</v>
      </c>
      <c r="O597" s="1367"/>
      <c r="P597" s="1367"/>
      <c r="Q597" s="1413"/>
      <c r="R597" s="1647"/>
      <c r="S597" s="1647"/>
      <c r="T597" s="1647"/>
      <c r="U597" s="1647"/>
      <c r="V597" s="1645"/>
      <c r="W597" s="1646"/>
      <c r="X597" s="1646"/>
      <c r="Y597" s="1646"/>
      <c r="Z597" s="1635"/>
      <c r="AA597" s="95"/>
      <c r="AB597" s="105"/>
      <c r="AC597" s="238"/>
      <c r="AO597" s="230"/>
      <c r="AP597" s="265"/>
      <c r="AQ597" s="265"/>
      <c r="AR597" s="265"/>
      <c r="AS597" s="265"/>
      <c r="AT597" s="254"/>
      <c r="AU597" s="2"/>
      <c r="AV597" s="2"/>
      <c r="AW597" s="266"/>
      <c r="AX597" s="266"/>
      <c r="AY597" s="266"/>
      <c r="AZ597" s="266"/>
      <c r="BA597" s="2"/>
      <c r="BB597" s="2"/>
      <c r="BC597" s="2"/>
      <c r="BD597" s="2"/>
      <c r="BE597" s="2"/>
      <c r="BF597" s="2"/>
    </row>
    <row r="598" spans="2:58" s="3" customFormat="1" ht="15" hidden="1" customHeight="1">
      <c r="B598" s="1382" t="str">
        <f t="shared" ref="B598:F598" si="91">B452</f>
        <v>T012</v>
      </c>
      <c r="C598" s="1383" t="str">
        <f t="shared" si="91"/>
        <v>B7</v>
      </c>
      <c r="D598" s="1367">
        <f t="shared" si="91"/>
        <v>1</v>
      </c>
      <c r="E598" s="1367">
        <f t="shared" si="91"/>
        <v>1</v>
      </c>
      <c r="F598" s="1384">
        <f t="shared" si="91"/>
        <v>278.19</v>
      </c>
      <c r="G598" s="1367">
        <f>VLOOKUP(B598,'Seg Diario'!$B$13:$NX$78,338,FALSE)</f>
        <v>1</v>
      </c>
      <c r="H598" s="1367">
        <f>VLOOKUP(B598,'Seg Diario'!$B$13:$NX$78,342,FALSE)</f>
        <v>1</v>
      </c>
      <c r="I598" s="1367">
        <f>VLOOKUP(B598,'Seg Diario'!$B$13:$NX$78,346,FALSE)</f>
        <v>1</v>
      </c>
      <c r="J598" s="1367">
        <f>VLOOKUP(B598,'Seg Diario'!$B$13:$NX$78,350,FALSE)</f>
        <v>1</v>
      </c>
      <c r="K598" s="1367">
        <f>'Seg Diario'!MP24</f>
        <v>1</v>
      </c>
      <c r="L598" s="1367"/>
      <c r="M598" s="1367"/>
      <c r="N598" s="1367"/>
      <c r="O598" s="1367"/>
      <c r="P598" s="1367"/>
      <c r="Q598" s="1413"/>
      <c r="R598" s="1647"/>
      <c r="S598" s="1647"/>
      <c r="T598" s="1647"/>
      <c r="U598" s="1647"/>
      <c r="V598" s="1645"/>
      <c r="W598" s="1646"/>
      <c r="X598" s="1646"/>
      <c r="Y598" s="1646"/>
      <c r="Z598" s="1635"/>
      <c r="AA598" s="95"/>
      <c r="AB598" s="105"/>
      <c r="AC598" s="238"/>
      <c r="AO598" s="230"/>
      <c r="AP598" s="265"/>
      <c r="AQ598" s="265"/>
      <c r="AR598" s="265"/>
      <c r="AS598" s="265"/>
      <c r="AT598" s="254"/>
      <c r="AU598" s="2"/>
      <c r="AV598" s="2"/>
      <c r="AW598" s="266"/>
      <c r="AX598" s="266"/>
      <c r="AY598" s="266"/>
      <c r="AZ598" s="266"/>
      <c r="BA598" s="2"/>
      <c r="BB598" s="2"/>
      <c r="BC598" s="2"/>
      <c r="BD598" s="2"/>
      <c r="BE598" s="2"/>
      <c r="BF598" s="2"/>
    </row>
    <row r="599" spans="2:58" s="3" customFormat="1" ht="15" hidden="1" customHeight="1">
      <c r="B599" s="1382" t="str">
        <f t="shared" ref="B599:F599" si="92">B453</f>
        <v>T013</v>
      </c>
      <c r="C599" s="1383" t="str">
        <f t="shared" si="92"/>
        <v>C2</v>
      </c>
      <c r="D599" s="1367">
        <f t="shared" si="92"/>
        <v>1</v>
      </c>
      <c r="E599" s="1367">
        <f t="shared" si="92"/>
        <v>1</v>
      </c>
      <c r="F599" s="1384">
        <f t="shared" si="92"/>
        <v>333.13</v>
      </c>
      <c r="G599" s="1367">
        <f>VLOOKUP(B599,'Seg Diario'!$B$13:$NX$78,338,FALSE)</f>
        <v>1</v>
      </c>
      <c r="H599" s="1367">
        <f>VLOOKUP(B599,'Seg Diario'!$B$13:$NX$78,342,FALSE)</f>
        <v>1</v>
      </c>
      <c r="I599" s="1367">
        <f>VLOOKUP(B599,'Seg Diario'!$B$13:$NX$78,346,FALSE)</f>
        <v>1</v>
      </c>
      <c r="J599" s="1367">
        <f>VLOOKUP(B599,'Seg Diario'!$B$13:$NX$78,350,FALSE)</f>
        <v>1</v>
      </c>
      <c r="K599" s="1367">
        <f>'Seg Diario'!MP25</f>
        <v>1</v>
      </c>
      <c r="L599" s="1367"/>
      <c r="M599" s="1367"/>
      <c r="N599" s="1367">
        <f>'Seg Diario'!MS25</f>
        <v>1</v>
      </c>
      <c r="O599" s="1367"/>
      <c r="P599" s="1367"/>
      <c r="Q599" s="1413"/>
      <c r="R599" s="1647"/>
      <c r="S599" s="1647"/>
      <c r="T599" s="1647"/>
      <c r="U599" s="1647"/>
      <c r="V599" s="1645"/>
      <c r="W599" s="1646"/>
      <c r="X599" s="1646"/>
      <c r="Y599" s="1646"/>
      <c r="Z599" s="1635"/>
      <c r="AA599" s="95"/>
      <c r="AB599" s="105"/>
      <c r="AC599" s="238"/>
      <c r="AO599" s="230"/>
      <c r="AP599" s="265"/>
      <c r="AQ599" s="265"/>
      <c r="AR599" s="265"/>
      <c r="AS599" s="265"/>
      <c r="AT599" s="254"/>
      <c r="AU599" s="2"/>
      <c r="AV599" s="2"/>
      <c r="AW599" s="266"/>
      <c r="AX599" s="266"/>
      <c r="AY599" s="266"/>
      <c r="AZ599" s="266"/>
      <c r="BA599" s="2"/>
      <c r="BB599" s="2"/>
      <c r="BC599" s="2"/>
      <c r="BD599" s="2"/>
      <c r="BE599" s="2"/>
      <c r="BF599" s="2"/>
    </row>
    <row r="600" spans="2:58" s="3" customFormat="1" ht="15" hidden="1" customHeight="1">
      <c r="B600" s="1382" t="str">
        <f t="shared" ref="B600:F600" si="93">B454</f>
        <v>T014</v>
      </c>
      <c r="C600" s="1383" t="str">
        <f t="shared" si="93"/>
        <v>B4</v>
      </c>
      <c r="D600" s="1367">
        <f t="shared" si="93"/>
        <v>1</v>
      </c>
      <c r="E600" s="1367">
        <f t="shared" si="93"/>
        <v>1</v>
      </c>
      <c r="F600" s="1384">
        <f t="shared" si="93"/>
        <v>331.99</v>
      </c>
      <c r="G600" s="1367">
        <f>VLOOKUP(B600,'Seg Diario'!$B$13:$NX$78,338,FALSE)</f>
        <v>1</v>
      </c>
      <c r="H600" s="1367">
        <f>VLOOKUP(B600,'Seg Diario'!$B$13:$NX$78,342,FALSE)</f>
        <v>1</v>
      </c>
      <c r="I600" s="1367">
        <f>VLOOKUP(B600,'Seg Diario'!$B$13:$NX$78,346,FALSE)</f>
        <v>1</v>
      </c>
      <c r="J600" s="1367">
        <f>VLOOKUP(B600,'Seg Diario'!$B$13:$NX$78,350,FALSE)</f>
        <v>1</v>
      </c>
      <c r="K600" s="1367">
        <f>'Seg Diario'!MP26</f>
        <v>1</v>
      </c>
      <c r="L600" s="1367"/>
      <c r="M600" s="1367"/>
      <c r="N600" s="1367">
        <f>'Seg Diario'!MS26</f>
        <v>1</v>
      </c>
      <c r="O600" s="1367"/>
      <c r="P600" s="1367"/>
      <c r="Q600" s="1413"/>
      <c r="R600" s="1647"/>
      <c r="S600" s="1647"/>
      <c r="T600" s="1647"/>
      <c r="U600" s="1647"/>
      <c r="V600" s="1648"/>
      <c r="W600" s="1631"/>
      <c r="X600" s="1631"/>
      <c r="Y600" s="1631"/>
      <c r="Z600" s="1632"/>
      <c r="AA600" s="95"/>
      <c r="AB600" s="90"/>
      <c r="AC600" s="238"/>
      <c r="AO600" s="230"/>
      <c r="AP600" s="265"/>
      <c r="AQ600" s="265"/>
      <c r="AR600" s="265"/>
      <c r="AS600" s="265"/>
      <c r="AT600" s="254"/>
      <c r="AU600" s="2"/>
      <c r="AV600" s="2"/>
      <c r="AW600" s="266"/>
      <c r="AX600" s="266"/>
      <c r="AY600" s="266"/>
      <c r="AZ600" s="266"/>
      <c r="BA600" s="2"/>
      <c r="BB600" s="2"/>
      <c r="BC600" s="2"/>
      <c r="BD600" s="2"/>
      <c r="BE600" s="2"/>
      <c r="BF600" s="2"/>
    </row>
    <row r="601" spans="2:58" s="3" customFormat="1" ht="15" hidden="1" customHeight="1">
      <c r="B601" s="1382" t="str">
        <f t="shared" ref="B601:F601" si="94">B455</f>
        <v>T015</v>
      </c>
      <c r="C601" s="1383" t="str">
        <f t="shared" si="94"/>
        <v>A7</v>
      </c>
      <c r="D601" s="1367">
        <f t="shared" si="94"/>
        <v>1</v>
      </c>
      <c r="E601" s="1367">
        <f t="shared" si="94"/>
        <v>1</v>
      </c>
      <c r="F601" s="1384">
        <f t="shared" si="94"/>
        <v>380.03</v>
      </c>
      <c r="G601" s="1367">
        <f>VLOOKUP(B601,'Seg Diario'!$B$13:$NX$78,338,FALSE)</f>
        <v>1</v>
      </c>
      <c r="H601" s="1367">
        <f>VLOOKUP(B601,'Seg Diario'!$B$13:$NX$78,342,FALSE)</f>
        <v>1</v>
      </c>
      <c r="I601" s="1367">
        <f>VLOOKUP(B601,'Seg Diario'!$B$13:$NX$78,346,FALSE)</f>
        <v>1</v>
      </c>
      <c r="J601" s="1367">
        <f>VLOOKUP(B601,'Seg Diario'!$B$13:$NX$78,350,FALSE)</f>
        <v>1</v>
      </c>
      <c r="K601" s="1367">
        <f>'Seg Diario'!MP27</f>
        <v>1</v>
      </c>
      <c r="L601" s="1367"/>
      <c r="M601" s="1367"/>
      <c r="N601" s="1367">
        <f>'Seg Diario'!MS27</f>
        <v>1</v>
      </c>
      <c r="O601" s="1367"/>
      <c r="P601" s="1367"/>
      <c r="Q601" s="1413"/>
      <c r="R601" s="1647"/>
      <c r="S601" s="1647"/>
      <c r="T601" s="1647"/>
      <c r="U601" s="1647"/>
      <c r="V601" s="1636"/>
      <c r="W601" s="1636"/>
      <c r="X601" s="1636"/>
      <c r="Y601" s="1636"/>
      <c r="Z601" s="1636"/>
      <c r="AA601" s="95"/>
      <c r="AB601" s="105"/>
      <c r="AC601" s="238"/>
      <c r="AO601" s="230"/>
      <c r="AP601" s="265"/>
      <c r="AQ601" s="265"/>
      <c r="AR601" s="265"/>
      <c r="AS601" s="265"/>
      <c r="AT601" s="254"/>
      <c r="AU601" s="2"/>
      <c r="AV601" s="2"/>
      <c r="AW601" s="266"/>
      <c r="AX601" s="266"/>
      <c r="AY601" s="266"/>
      <c r="AZ601" s="266"/>
      <c r="BA601" s="2"/>
      <c r="BB601" s="2"/>
      <c r="BC601" s="2"/>
      <c r="BD601" s="2"/>
      <c r="BE601" s="2"/>
      <c r="BF601" s="2"/>
    </row>
    <row r="602" spans="2:58" s="3" customFormat="1" ht="15" hidden="1" customHeight="1">
      <c r="B602" s="1382" t="str">
        <f t="shared" ref="B602:F602" si="95">B456</f>
        <v>T016</v>
      </c>
      <c r="C602" s="1383" t="str">
        <f t="shared" si="95"/>
        <v>A5</v>
      </c>
      <c r="D602" s="1367">
        <f t="shared" si="95"/>
        <v>1</v>
      </c>
      <c r="E602" s="1367">
        <f t="shared" si="95"/>
        <v>1</v>
      </c>
      <c r="F602" s="1384">
        <f t="shared" si="95"/>
        <v>207.47</v>
      </c>
      <c r="G602" s="1367">
        <f>VLOOKUP(B602,'Seg Diario'!$B$13:$NX$78,338,FALSE)</f>
        <v>1</v>
      </c>
      <c r="H602" s="1367">
        <f>VLOOKUP(B602,'Seg Diario'!$B$13:$NX$78,342,FALSE)</f>
        <v>1</v>
      </c>
      <c r="I602" s="1367">
        <f>VLOOKUP(B602,'Seg Diario'!$B$13:$NX$78,346,FALSE)</f>
        <v>1</v>
      </c>
      <c r="J602" s="1367">
        <f>VLOOKUP(B602,'Seg Diario'!$B$13:$NX$78,350,FALSE)</f>
        <v>1</v>
      </c>
      <c r="K602" s="1367">
        <f>'Seg Diario'!MP28</f>
        <v>1</v>
      </c>
      <c r="L602" s="1367"/>
      <c r="M602" s="1367"/>
      <c r="N602" s="1367">
        <f>'Seg Diario'!MS28</f>
        <v>1</v>
      </c>
      <c r="O602" s="1367"/>
      <c r="P602" s="1367"/>
      <c r="Q602" s="1413"/>
      <c r="R602" s="1647"/>
      <c r="S602" s="1647"/>
      <c r="T602" s="1647"/>
      <c r="U602" s="1647"/>
      <c r="V602" s="1648"/>
      <c r="W602" s="1631"/>
      <c r="X602" s="1631"/>
      <c r="Y602" s="1631"/>
      <c r="Z602" s="1632"/>
      <c r="AA602" s="95"/>
      <c r="AB602" s="90"/>
      <c r="AC602" s="238"/>
      <c r="AO602" s="230"/>
      <c r="AP602" s="265"/>
      <c r="AQ602" s="265"/>
      <c r="AR602" s="265"/>
      <c r="AS602" s="265"/>
      <c r="AT602" s="254"/>
      <c r="AU602" s="2"/>
      <c r="AV602" s="2"/>
      <c r="AW602" s="266"/>
      <c r="AX602" s="266"/>
      <c r="AY602" s="266"/>
      <c r="AZ602" s="266"/>
      <c r="BA602" s="2"/>
      <c r="BB602" s="2"/>
      <c r="BC602" s="2"/>
      <c r="BD602" s="2"/>
      <c r="BE602" s="2"/>
      <c r="BF602" s="2"/>
    </row>
    <row r="603" spans="2:58" s="3" customFormat="1" ht="15" hidden="1" customHeight="1">
      <c r="B603" s="1382" t="str">
        <f t="shared" ref="B603:F603" si="96">B457</f>
        <v>T017</v>
      </c>
      <c r="C603" s="1383" t="str">
        <f t="shared" si="96"/>
        <v>A3</v>
      </c>
      <c r="D603" s="1367">
        <f t="shared" si="96"/>
        <v>1</v>
      </c>
      <c r="E603" s="1367">
        <f t="shared" si="96"/>
        <v>1</v>
      </c>
      <c r="F603" s="1384">
        <f t="shared" si="96"/>
        <v>211.16</v>
      </c>
      <c r="G603" s="1367">
        <f>VLOOKUP(B603,'Seg Diario'!$B$13:$NX$78,338,FALSE)</f>
        <v>1</v>
      </c>
      <c r="H603" s="1367">
        <f>VLOOKUP(B603,'Seg Diario'!$B$13:$NX$78,342,FALSE)</f>
        <v>1</v>
      </c>
      <c r="I603" s="1367">
        <f>VLOOKUP(B603,'Seg Diario'!$B$13:$NX$78,346,FALSE)</f>
        <v>1</v>
      </c>
      <c r="J603" s="1367">
        <f>VLOOKUP(B603,'Seg Diario'!$B$13:$NX$78,350,FALSE)</f>
        <v>1</v>
      </c>
      <c r="K603" s="1367">
        <f>'Seg Diario'!MP29</f>
        <v>1</v>
      </c>
      <c r="L603" s="1367"/>
      <c r="M603" s="1367"/>
      <c r="N603" s="1367">
        <f>'Seg Diario'!MS29</f>
        <v>1</v>
      </c>
      <c r="O603" s="1367"/>
      <c r="P603" s="1367"/>
      <c r="Q603" s="1413"/>
      <c r="R603" s="1647"/>
      <c r="S603" s="1647"/>
      <c r="T603" s="1647"/>
      <c r="U603" s="1647"/>
      <c r="V603" s="1648"/>
      <c r="W603" s="1631"/>
      <c r="X603" s="1631"/>
      <c r="Y603" s="1631"/>
      <c r="Z603" s="1632"/>
      <c r="AA603" s="95"/>
      <c r="AB603" s="90"/>
      <c r="AC603" s="238"/>
      <c r="AO603" s="230"/>
      <c r="AP603" s="265"/>
      <c r="AQ603" s="265"/>
      <c r="AR603" s="265"/>
      <c r="AS603" s="265"/>
      <c r="AT603" s="254"/>
      <c r="AU603" s="2"/>
      <c r="AV603" s="2"/>
      <c r="AW603" s="266"/>
      <c r="AX603" s="266"/>
      <c r="AY603" s="266"/>
      <c r="AZ603" s="266"/>
      <c r="BA603" s="2"/>
      <c r="BB603" s="2"/>
      <c r="BC603" s="2"/>
      <c r="BD603" s="2"/>
      <c r="BE603" s="2"/>
      <c r="BF603" s="2"/>
    </row>
    <row r="604" spans="2:58" s="3" customFormat="1" ht="15" hidden="1" customHeight="1">
      <c r="B604" s="1382" t="str">
        <f t="shared" ref="B604:F604" si="97">B458</f>
        <v>T018</v>
      </c>
      <c r="C604" s="1383" t="str">
        <f t="shared" si="97"/>
        <v>B2</v>
      </c>
      <c r="D604" s="1367">
        <f t="shared" si="97"/>
        <v>1</v>
      </c>
      <c r="E604" s="1367">
        <f t="shared" si="97"/>
        <v>1</v>
      </c>
      <c r="F604" s="1384">
        <f t="shared" si="97"/>
        <v>259.77999999999997</v>
      </c>
      <c r="G604" s="1367">
        <f>VLOOKUP(B604,'Seg Diario'!$B$13:$NX$78,338,FALSE)</f>
        <v>1</v>
      </c>
      <c r="H604" s="1367">
        <f>VLOOKUP(B604,'Seg Diario'!$B$13:$NX$78,342,FALSE)</f>
        <v>1</v>
      </c>
      <c r="I604" s="1367">
        <f>VLOOKUP(B604,'Seg Diario'!$B$13:$NX$78,346,FALSE)</f>
        <v>1</v>
      </c>
      <c r="J604" s="1367">
        <f>VLOOKUP(B604,'Seg Diario'!$B$13:$NX$78,350,FALSE)</f>
        <v>1</v>
      </c>
      <c r="K604" s="1367">
        <f>'Seg Diario'!MP30</f>
        <v>1</v>
      </c>
      <c r="L604" s="1367"/>
      <c r="M604" s="1367"/>
      <c r="N604" s="1367">
        <f>'Seg Diario'!MS30</f>
        <v>1</v>
      </c>
      <c r="O604" s="1367"/>
      <c r="P604" s="1367"/>
      <c r="Q604" s="1413"/>
      <c r="R604" s="1647"/>
      <c r="S604" s="1647"/>
      <c r="T604" s="1647"/>
      <c r="U604" s="1647"/>
      <c r="V604" s="1648"/>
      <c r="W604" s="1631"/>
      <c r="X604" s="1631"/>
      <c r="Y604" s="1631"/>
      <c r="Z604" s="1632"/>
      <c r="AA604" s="95"/>
      <c r="AB604" s="90"/>
      <c r="AC604" s="238"/>
      <c r="AO604" s="230"/>
      <c r="AP604" s="265"/>
      <c r="AQ604" s="265"/>
      <c r="AR604" s="265"/>
      <c r="AS604" s="265"/>
      <c r="AT604" s="254"/>
      <c r="AU604" s="2"/>
      <c r="AV604" s="2"/>
      <c r="AW604" s="266"/>
      <c r="AX604" s="266"/>
      <c r="AY604" s="266"/>
      <c r="AZ604" s="266"/>
      <c r="BA604" s="2"/>
      <c r="BB604" s="2"/>
      <c r="BC604" s="2"/>
      <c r="BD604" s="2"/>
      <c r="BE604" s="2"/>
      <c r="BF604" s="2"/>
    </row>
    <row r="605" spans="2:58" s="3" customFormat="1" ht="15" hidden="1" customHeight="1">
      <c r="B605" s="1382" t="str">
        <f t="shared" ref="B605:F605" si="98">B459</f>
        <v>T019</v>
      </c>
      <c r="C605" s="1383" t="str">
        <f t="shared" si="98"/>
        <v>A5</v>
      </c>
      <c r="D605" s="1367">
        <f t="shared" si="98"/>
        <v>1</v>
      </c>
      <c r="E605" s="1367">
        <f t="shared" si="98"/>
        <v>1</v>
      </c>
      <c r="F605" s="1384">
        <f t="shared" si="98"/>
        <v>309.86</v>
      </c>
      <c r="G605" s="1367">
        <f>VLOOKUP(B605,'Seg Diario'!$B$13:$NX$78,338,FALSE)</f>
        <v>1</v>
      </c>
      <c r="H605" s="1367">
        <f>VLOOKUP(B605,'Seg Diario'!$B$13:$NX$78,342,FALSE)</f>
        <v>1</v>
      </c>
      <c r="I605" s="1367">
        <f>VLOOKUP(B605,'Seg Diario'!$B$13:$NX$78,346,FALSE)</f>
        <v>1</v>
      </c>
      <c r="J605" s="1367">
        <f>VLOOKUP(B605,'Seg Diario'!$B$13:$NX$78,350,FALSE)</f>
        <v>1</v>
      </c>
      <c r="K605" s="1367">
        <f>'Seg Diario'!MP31</f>
        <v>1</v>
      </c>
      <c r="L605" s="1367"/>
      <c r="M605" s="1367"/>
      <c r="N605" s="1367">
        <f>'Seg Diario'!MS31</f>
        <v>1</v>
      </c>
      <c r="O605" s="1367">
        <f>'Seg Diario'!MV31</f>
        <v>1</v>
      </c>
      <c r="P605" s="1367"/>
      <c r="Q605" s="1433" t="s">
        <v>347</v>
      </c>
      <c r="R605" s="1647"/>
      <c r="S605" s="1647"/>
      <c r="T605" s="1647"/>
      <c r="U605" s="1647"/>
      <c r="V605" s="1648"/>
      <c r="W605" s="1631"/>
      <c r="X605" s="1631"/>
      <c r="Y605" s="1631"/>
      <c r="Z605" s="1632"/>
      <c r="AA605" s="95"/>
      <c r="AB605" s="90"/>
      <c r="AC605" s="238"/>
      <c r="AO605" s="230"/>
      <c r="AP605" s="265"/>
      <c r="AQ605" s="265"/>
      <c r="AR605" s="265"/>
      <c r="AS605" s="265"/>
      <c r="AT605" s="254"/>
      <c r="AU605" s="2"/>
      <c r="AV605" s="2"/>
      <c r="AW605" s="266"/>
      <c r="AX605" s="266"/>
      <c r="AY605" s="266"/>
      <c r="AZ605" s="266"/>
      <c r="BA605" s="2"/>
      <c r="BB605" s="2"/>
      <c r="BC605" s="2"/>
      <c r="BD605" s="2"/>
      <c r="BE605" s="2"/>
      <c r="BF605" s="2"/>
    </row>
    <row r="606" spans="2:58" s="3" customFormat="1" ht="15" hidden="1" customHeight="1">
      <c r="B606" s="1382" t="str">
        <f t="shared" ref="B606:F606" si="99">B460</f>
        <v>T020</v>
      </c>
      <c r="C606" s="1383" t="str">
        <f t="shared" si="99"/>
        <v>A6</v>
      </c>
      <c r="D606" s="1367">
        <f t="shared" si="99"/>
        <v>1</v>
      </c>
      <c r="E606" s="1367">
        <f t="shared" si="99"/>
        <v>1</v>
      </c>
      <c r="F606" s="1384">
        <f t="shared" si="99"/>
        <v>340.38</v>
      </c>
      <c r="G606" s="1367">
        <f>VLOOKUP(B606,'Seg Diario'!$B$13:$NX$78,338,FALSE)</f>
        <v>1</v>
      </c>
      <c r="H606" s="1367">
        <f>VLOOKUP(B606,'Seg Diario'!$B$13:$NX$78,342,FALSE)</f>
        <v>1</v>
      </c>
      <c r="I606" s="1367">
        <f>VLOOKUP(B606,'Seg Diario'!$B$13:$NX$78,346,FALSE)</f>
        <v>1</v>
      </c>
      <c r="J606" s="1367">
        <f>VLOOKUP(B606,'Seg Diario'!$B$13:$NX$78,350,FALSE)</f>
        <v>1</v>
      </c>
      <c r="K606" s="1367">
        <f>'Seg Diario'!MP32</f>
        <v>1</v>
      </c>
      <c r="L606" s="1367"/>
      <c r="M606" s="1367"/>
      <c r="N606" s="1367">
        <f>'Seg Diario'!MS32</f>
        <v>1</v>
      </c>
      <c r="O606" s="1367"/>
      <c r="P606" s="1367"/>
      <c r="Q606" s="1413"/>
      <c r="R606" s="1647"/>
      <c r="S606" s="1647"/>
      <c r="T606" s="1647"/>
      <c r="U606" s="1647"/>
      <c r="V606" s="1648"/>
      <c r="W606" s="1631"/>
      <c r="X606" s="1631"/>
      <c r="Y606" s="1631"/>
      <c r="Z606" s="1632"/>
      <c r="AA606" s="95"/>
      <c r="AB606" s="90"/>
      <c r="AC606" s="238"/>
      <c r="AO606" s="230"/>
      <c r="AP606" s="265"/>
      <c r="AQ606" s="265"/>
      <c r="AR606" s="265"/>
      <c r="AS606" s="265"/>
      <c r="AT606" s="254"/>
      <c r="AU606" s="2"/>
      <c r="AV606" s="2"/>
      <c r="AW606" s="266"/>
      <c r="AX606" s="266"/>
      <c r="AY606" s="266"/>
      <c r="AZ606" s="266"/>
      <c r="BA606" s="2"/>
      <c r="BB606" s="2"/>
      <c r="BC606" s="2"/>
      <c r="BD606" s="2"/>
      <c r="BE606" s="2"/>
      <c r="BF606" s="2"/>
    </row>
    <row r="607" spans="2:58" s="3" customFormat="1" ht="15" hidden="1" customHeight="1">
      <c r="B607" s="1382" t="str">
        <f t="shared" ref="B607:F607" si="100">B461</f>
        <v>T021</v>
      </c>
      <c r="C607" s="1383" t="str">
        <f t="shared" si="100"/>
        <v>B1</v>
      </c>
      <c r="D607" s="1367">
        <f t="shared" si="100"/>
        <v>1</v>
      </c>
      <c r="E607" s="1367">
        <f t="shared" si="100"/>
        <v>1</v>
      </c>
      <c r="F607" s="1384">
        <f t="shared" si="100"/>
        <v>312.19</v>
      </c>
      <c r="G607" s="1367">
        <f>VLOOKUP(B607,'Seg Diario'!$B$13:$NX$78,338,FALSE)</f>
        <v>1</v>
      </c>
      <c r="H607" s="1367">
        <f>VLOOKUP(B607,'Seg Diario'!$B$13:$NX$78,342,FALSE)</f>
        <v>1</v>
      </c>
      <c r="I607" s="1367">
        <f>VLOOKUP(B607,'Seg Diario'!$B$13:$NX$78,346,FALSE)</f>
        <v>1</v>
      </c>
      <c r="J607" s="1367">
        <f>VLOOKUP(B607,'Seg Diario'!$B$13:$NX$78,350,FALSE)</f>
        <v>1</v>
      </c>
      <c r="K607" s="1367">
        <f>'Seg Diario'!MP33</f>
        <v>1</v>
      </c>
      <c r="L607" s="1367"/>
      <c r="M607" s="1367"/>
      <c r="N607" s="1367">
        <f>'Seg Diario'!MS33</f>
        <v>1</v>
      </c>
      <c r="O607" s="1367"/>
      <c r="P607" s="1367"/>
      <c r="Q607" s="1413"/>
      <c r="R607" s="1647"/>
      <c r="S607" s="1647"/>
      <c r="T607" s="1647"/>
      <c r="U607" s="1647"/>
      <c r="V607" s="1636"/>
      <c r="W607" s="1636"/>
      <c r="X607" s="1636"/>
      <c r="Y607" s="1636"/>
      <c r="Z607" s="1636"/>
      <c r="AA607" s="95"/>
      <c r="AB607" s="90"/>
      <c r="AC607" s="238"/>
      <c r="AO607" s="230"/>
      <c r="AP607" s="265"/>
      <c r="AQ607" s="265"/>
      <c r="AR607" s="265"/>
      <c r="AS607" s="265"/>
      <c r="AT607" s="254"/>
      <c r="AU607" s="2"/>
      <c r="AV607" s="2"/>
      <c r="AW607" s="266"/>
      <c r="AX607" s="266"/>
      <c r="AY607" s="266"/>
      <c r="AZ607" s="266"/>
      <c r="BA607" s="2"/>
      <c r="BB607" s="2"/>
      <c r="BC607" s="2"/>
      <c r="BD607" s="2"/>
      <c r="BE607" s="2"/>
      <c r="BF607" s="2"/>
    </row>
    <row r="608" spans="2:58" s="3" customFormat="1" ht="15" hidden="1" customHeight="1">
      <c r="B608" s="1382" t="str">
        <f t="shared" ref="B608:F608" si="101">B462</f>
        <v>T022</v>
      </c>
      <c r="C608" s="1383" t="str">
        <f t="shared" si="101"/>
        <v>B6</v>
      </c>
      <c r="D608" s="1367">
        <f t="shared" si="101"/>
        <v>1</v>
      </c>
      <c r="E608" s="1367">
        <f t="shared" si="101"/>
        <v>1</v>
      </c>
      <c r="F608" s="1384">
        <f t="shared" si="101"/>
        <v>330.49</v>
      </c>
      <c r="G608" s="1367">
        <f>VLOOKUP(B608,'Seg Diario'!$B$13:$NX$78,338,FALSE)</f>
        <v>1</v>
      </c>
      <c r="H608" s="1367">
        <f>VLOOKUP(B608,'Seg Diario'!$B$13:$NX$78,342,FALSE)</f>
        <v>1</v>
      </c>
      <c r="I608" s="1367">
        <f>VLOOKUP(B608,'Seg Diario'!$B$13:$NX$78,346,FALSE)</f>
        <v>1</v>
      </c>
      <c r="J608" s="1367">
        <f>VLOOKUP(B608,'Seg Diario'!$B$13:$NX$78,350,FALSE)</f>
        <v>1</v>
      </c>
      <c r="K608" s="1367">
        <f>'Seg Diario'!MP34</f>
        <v>1</v>
      </c>
      <c r="L608" s="1367"/>
      <c r="M608" s="1367"/>
      <c r="N608" s="1367">
        <f>'Seg Diario'!MS34</f>
        <v>1</v>
      </c>
      <c r="O608" s="1367"/>
      <c r="P608" s="1367"/>
      <c r="Q608" s="1413"/>
      <c r="R608" s="1647"/>
      <c r="S608" s="1647"/>
      <c r="T608" s="1647"/>
      <c r="U608" s="1647"/>
      <c r="V608" s="1636"/>
      <c r="W608" s="1636"/>
      <c r="X608" s="1636"/>
      <c r="Y608" s="1636"/>
      <c r="Z608" s="1636"/>
      <c r="AA608" s="95"/>
      <c r="AB608" s="105"/>
      <c r="AC608" s="238"/>
      <c r="AO608" s="230"/>
      <c r="AP608" s="265"/>
      <c r="AQ608" s="265"/>
      <c r="AR608" s="265"/>
      <c r="AS608" s="265"/>
      <c r="AT608" s="254"/>
      <c r="AU608" s="2"/>
      <c r="AV608" s="2"/>
      <c r="AW608" s="266"/>
      <c r="AX608" s="266"/>
      <c r="AY608" s="266"/>
      <c r="AZ608" s="266"/>
      <c r="BA608" s="2"/>
      <c r="BB608" s="2"/>
      <c r="BC608" s="2"/>
      <c r="BD608" s="2"/>
      <c r="BE608" s="2"/>
      <c r="BF608" s="2"/>
    </row>
    <row r="609" spans="2:58" s="3" customFormat="1" ht="15" hidden="1" customHeight="1">
      <c r="B609" s="1382" t="str">
        <f t="shared" ref="B609:F609" si="102">B463</f>
        <v>T023</v>
      </c>
      <c r="C609" s="1383" t="str">
        <f t="shared" si="102"/>
        <v>B6</v>
      </c>
      <c r="D609" s="1367">
        <f t="shared" si="102"/>
        <v>1</v>
      </c>
      <c r="E609" s="1367">
        <f t="shared" si="102"/>
        <v>1</v>
      </c>
      <c r="F609" s="1384">
        <f t="shared" si="102"/>
        <v>428.52</v>
      </c>
      <c r="G609" s="1367">
        <f>VLOOKUP(B609,'Seg Diario'!$B$13:$NX$78,338,FALSE)</f>
        <v>1</v>
      </c>
      <c r="H609" s="1367">
        <f>VLOOKUP(B609,'Seg Diario'!$B$13:$NX$78,342,FALSE)</f>
        <v>1</v>
      </c>
      <c r="I609" s="1367">
        <f>VLOOKUP(B609,'Seg Diario'!$B$13:$NX$78,346,FALSE)</f>
        <v>1</v>
      </c>
      <c r="J609" s="1367">
        <f>VLOOKUP(B609,'Seg Diario'!$B$13:$NX$78,350,FALSE)</f>
        <v>1</v>
      </c>
      <c r="K609" s="1367">
        <f>'Seg Diario'!MP35</f>
        <v>1</v>
      </c>
      <c r="L609" s="1367"/>
      <c r="M609" s="1367"/>
      <c r="N609" s="1367">
        <f>'Seg Diario'!MS35</f>
        <v>1</v>
      </c>
      <c r="O609" s="1367"/>
      <c r="P609" s="1367"/>
      <c r="Q609" s="1413"/>
      <c r="R609" s="1647"/>
      <c r="S609" s="1647"/>
      <c r="T609" s="1647"/>
      <c r="U609" s="1647"/>
      <c r="V609" s="1636"/>
      <c r="W609" s="1636"/>
      <c r="X609" s="1636"/>
      <c r="Y609" s="1636"/>
      <c r="Z609" s="1636"/>
      <c r="AA609" s="95"/>
      <c r="AB609" s="105"/>
      <c r="AC609" s="238"/>
      <c r="AO609" s="230"/>
      <c r="AP609" s="265"/>
      <c r="AQ609" s="265"/>
      <c r="AR609" s="265"/>
      <c r="AS609" s="265"/>
      <c r="AT609" s="254"/>
      <c r="AU609" s="2"/>
      <c r="AV609" s="2"/>
      <c r="AW609" s="266"/>
      <c r="AX609" s="266"/>
      <c r="AY609" s="266"/>
      <c r="AZ609" s="266"/>
      <c r="BA609" s="2"/>
      <c r="BB609" s="2"/>
      <c r="BC609" s="2"/>
      <c r="BD609" s="2"/>
      <c r="BE609" s="2"/>
      <c r="BF609" s="2"/>
    </row>
    <row r="610" spans="2:58" s="3" customFormat="1" ht="15" hidden="1" customHeight="1">
      <c r="B610" s="1382" t="str">
        <f t="shared" ref="B610:F610" si="103">B464</f>
        <v>T024</v>
      </c>
      <c r="C610" s="1383" t="str">
        <f t="shared" si="103"/>
        <v>B7</v>
      </c>
      <c r="D610" s="1367">
        <f t="shared" si="103"/>
        <v>1</v>
      </c>
      <c r="E610" s="1367">
        <f t="shared" si="103"/>
        <v>1</v>
      </c>
      <c r="F610" s="1384">
        <f t="shared" si="103"/>
        <v>473.87</v>
      </c>
      <c r="G610" s="1367">
        <f>VLOOKUP(B610,'Seg Diario'!$B$13:$NX$78,338,FALSE)</f>
        <v>1</v>
      </c>
      <c r="H610" s="1367">
        <f>VLOOKUP(B610,'Seg Diario'!$B$13:$NX$78,342,FALSE)</f>
        <v>1</v>
      </c>
      <c r="I610" s="1367">
        <f>VLOOKUP(B610,'Seg Diario'!$B$13:$NX$78,346,FALSE)</f>
        <v>1</v>
      </c>
      <c r="J610" s="1367">
        <f>VLOOKUP(B610,'Seg Diario'!$B$13:$NX$78,350,FALSE)</f>
        <v>1</v>
      </c>
      <c r="K610" s="1367">
        <f>'Seg Diario'!MP36</f>
        <v>1</v>
      </c>
      <c r="L610" s="1367"/>
      <c r="M610" s="1367"/>
      <c r="N610" s="1367"/>
      <c r="O610" s="1367"/>
      <c r="P610" s="1367"/>
      <c r="Q610" s="1413"/>
      <c r="R610" s="1636"/>
      <c r="S610" s="1636"/>
      <c r="T610" s="1636"/>
      <c r="U610" s="1636"/>
      <c r="V610" s="1636"/>
      <c r="W610" s="1636"/>
      <c r="X610" s="1636"/>
      <c r="Y610" s="1685"/>
      <c r="Z610" s="1685"/>
      <c r="AA610" s="95"/>
      <c r="AB610" s="105"/>
      <c r="AC610" s="238"/>
      <c r="AO610" s="230"/>
      <c r="AP610" s="265"/>
      <c r="AQ610" s="265"/>
      <c r="AR610" s="265"/>
      <c r="AS610" s="265"/>
      <c r="AT610" s="254"/>
      <c r="AU610" s="2"/>
      <c r="AV610" s="2"/>
      <c r="AW610" s="266"/>
      <c r="AX610" s="266"/>
      <c r="AY610" s="266"/>
      <c r="AZ610" s="266"/>
      <c r="BA610" s="2"/>
      <c r="BB610" s="2"/>
      <c r="BC610" s="2"/>
      <c r="BD610" s="2"/>
      <c r="BE610" s="2"/>
      <c r="BF610" s="2"/>
    </row>
    <row r="611" spans="2:58" s="3" customFormat="1" ht="15" hidden="1" customHeight="1">
      <c r="B611" s="1382" t="str">
        <f t="shared" ref="B611:F611" si="104">B466</f>
        <v>T026</v>
      </c>
      <c r="C611" s="1383" t="str">
        <f t="shared" si="104"/>
        <v>B3</v>
      </c>
      <c r="D611" s="1367">
        <f t="shared" si="104"/>
        <v>1</v>
      </c>
      <c r="E611" s="1367">
        <f t="shared" si="104"/>
        <v>1</v>
      </c>
      <c r="F611" s="1384">
        <f t="shared" si="104"/>
        <v>270.23</v>
      </c>
      <c r="G611" s="1367">
        <f>VLOOKUP(B611,'Seg Diario'!$B$13:$NX$78,338,FALSE)</f>
        <v>1</v>
      </c>
      <c r="H611" s="1367">
        <f>VLOOKUP(B611,'Seg Diario'!$B$13:$NX$78,342,FALSE)</f>
        <v>1</v>
      </c>
      <c r="I611" s="1367">
        <f>VLOOKUP(B611,'Seg Diario'!$B$13:$NX$78,346,FALSE)</f>
        <v>1</v>
      </c>
      <c r="J611" s="1367">
        <f>VLOOKUP(B611,'Seg Diario'!$B$13:$NX$78,350,FALSE)</f>
        <v>1</v>
      </c>
      <c r="K611" s="1367">
        <f>'Seg Diario'!MP37</f>
        <v>1</v>
      </c>
      <c r="L611" s="1367"/>
      <c r="M611" s="1367"/>
      <c r="N611" s="1367"/>
      <c r="O611" s="1367"/>
      <c r="P611" s="1367"/>
      <c r="Q611" s="1413"/>
      <c r="R611" s="1648"/>
      <c r="S611" s="1631"/>
      <c r="T611" s="1631"/>
      <c r="U611" s="1632"/>
      <c r="V611" s="1648"/>
      <c r="W611" s="1631"/>
      <c r="X611" s="1631"/>
      <c r="Y611" s="1631"/>
      <c r="Z611" s="1632"/>
      <c r="AA611" s="95"/>
      <c r="AB611" s="105"/>
      <c r="AC611" s="238"/>
      <c r="AO611" s="230"/>
      <c r="AP611" s="265"/>
      <c r="AQ611" s="265"/>
      <c r="AR611" s="265"/>
      <c r="AS611" s="265"/>
      <c r="AT611" s="254"/>
      <c r="AU611" s="2"/>
      <c r="AV611" s="2"/>
      <c r="AW611" s="266"/>
      <c r="AX611" s="266"/>
      <c r="AY611" s="266"/>
      <c r="AZ611" s="266"/>
      <c r="BA611" s="2"/>
      <c r="BB611" s="2"/>
      <c r="BC611" s="2"/>
      <c r="BD611" s="2"/>
      <c r="BE611" s="2"/>
      <c r="BF611" s="2"/>
    </row>
    <row r="612" spans="2:58" s="3" customFormat="1" ht="15" hidden="1" customHeight="1">
      <c r="B612" s="1382" t="str">
        <f t="shared" ref="B612:F612" si="105">B467</f>
        <v>T027</v>
      </c>
      <c r="C612" s="1383" t="str">
        <f t="shared" si="105"/>
        <v>A6</v>
      </c>
      <c r="D612" s="1367">
        <f t="shared" si="105"/>
        <v>1</v>
      </c>
      <c r="E612" s="1367">
        <f t="shared" si="105"/>
        <v>1</v>
      </c>
      <c r="F612" s="1384">
        <f t="shared" si="105"/>
        <v>390.85</v>
      </c>
      <c r="G612" s="1367">
        <f>VLOOKUP(B612,'Seg Diario'!$B$13:$NX$78,338,FALSE)</f>
        <v>1</v>
      </c>
      <c r="H612" s="1367">
        <f>VLOOKUP(B612,'Seg Diario'!$B$13:$NX$78,342,FALSE)</f>
        <v>1</v>
      </c>
      <c r="I612" s="1367">
        <f>VLOOKUP(B612,'Seg Diario'!$B$13:$NX$78,346,FALSE)</f>
        <v>1</v>
      </c>
      <c r="J612" s="1367">
        <f>VLOOKUP(B612,'Seg Diario'!$B$13:$NX$78,350,FALSE)</f>
        <v>1</v>
      </c>
      <c r="K612" s="1367">
        <f>'Seg Diario'!MP38</f>
        <v>1</v>
      </c>
      <c r="L612" s="1367"/>
      <c r="M612" s="1367"/>
      <c r="N612" s="1367"/>
      <c r="O612" s="1367"/>
      <c r="P612" s="1367"/>
      <c r="Q612" s="1413"/>
      <c r="R612" s="1636"/>
      <c r="S612" s="1636"/>
      <c r="T612" s="1636"/>
      <c r="U612" s="1636"/>
      <c r="V612" s="1636"/>
      <c r="W612" s="1636"/>
      <c r="X612" s="1636"/>
      <c r="Y612" s="1685"/>
      <c r="Z612" s="1685"/>
      <c r="AA612" s="95"/>
      <c r="AB612" s="105"/>
      <c r="AC612" s="238"/>
      <c r="AO612" s="230"/>
      <c r="AP612" s="265"/>
      <c r="AQ612" s="265"/>
      <c r="AR612" s="265"/>
      <c r="AS612" s="265"/>
      <c r="AT612" s="254"/>
      <c r="AU612" s="2"/>
      <c r="AV612" s="2"/>
      <c r="AW612" s="266"/>
      <c r="AX612" s="266"/>
      <c r="AY612" s="266"/>
      <c r="AZ612" s="266"/>
      <c r="BA612" s="2"/>
      <c r="BB612" s="2"/>
      <c r="BC612" s="2"/>
      <c r="BD612" s="2"/>
      <c r="BE612" s="2"/>
      <c r="BF612" s="2"/>
    </row>
    <row r="613" spans="2:58" s="3" customFormat="1" ht="15" hidden="1" customHeight="1">
      <c r="B613" s="1382" t="str">
        <f t="shared" ref="B613:F613" si="106">B468</f>
        <v>T028</v>
      </c>
      <c r="C613" s="1383" t="str">
        <f t="shared" si="106"/>
        <v>B5</v>
      </c>
      <c r="D613" s="1367">
        <f t="shared" si="106"/>
        <v>1</v>
      </c>
      <c r="E613" s="1367">
        <f t="shared" si="106"/>
        <v>1</v>
      </c>
      <c r="F613" s="1384">
        <f t="shared" si="106"/>
        <v>359.48</v>
      </c>
      <c r="G613" s="1367">
        <f>VLOOKUP(B613,'Seg Diario'!$B$13:$NX$78,338,FALSE)</f>
        <v>1</v>
      </c>
      <c r="H613" s="1367">
        <f>VLOOKUP(B613,'Seg Diario'!$B$13:$NX$78,342,FALSE)</f>
        <v>1</v>
      </c>
      <c r="I613" s="1367">
        <f>VLOOKUP(B613,'Seg Diario'!$B$13:$NX$78,346,FALSE)</f>
        <v>1</v>
      </c>
      <c r="J613" s="1367">
        <f>VLOOKUP(B613,'Seg Diario'!$B$13:$NX$78,350,FALSE)</f>
        <v>1</v>
      </c>
      <c r="K613" s="1367">
        <f>'Seg Diario'!MP39</f>
        <v>1</v>
      </c>
      <c r="L613" s="1367"/>
      <c r="M613" s="1367"/>
      <c r="N613" s="1367"/>
      <c r="O613" s="1367">
        <f>'Seg Diario'!MV39</f>
        <v>1</v>
      </c>
      <c r="P613" s="1367"/>
      <c r="Q613" s="1433" t="s">
        <v>348</v>
      </c>
      <c r="R613" s="1646"/>
      <c r="S613" s="1646"/>
      <c r="T613" s="1646"/>
      <c r="U613" s="1646"/>
      <c r="V613" s="1645"/>
      <c r="W613" s="1646"/>
      <c r="X613" s="1646"/>
      <c r="Y613" s="1686"/>
      <c r="Z613" s="1687"/>
      <c r="AA613" s="95"/>
      <c r="AB613" s="105"/>
      <c r="AC613" s="238"/>
      <c r="AO613" s="230"/>
      <c r="AP613" s="265"/>
      <c r="AQ613" s="265"/>
      <c r="AR613" s="265"/>
      <c r="AS613" s="265"/>
      <c r="AT613" s="254"/>
      <c r="AU613" s="2"/>
      <c r="AV613" s="2"/>
      <c r="AW613" s="266"/>
      <c r="AX613" s="266"/>
      <c r="AY613" s="266"/>
      <c r="AZ613" s="266"/>
      <c r="BA613" s="2"/>
      <c r="BB613" s="2"/>
      <c r="BC613" s="2"/>
      <c r="BD613" s="2"/>
      <c r="BE613" s="2"/>
      <c r="BF613" s="2"/>
    </row>
    <row r="614" spans="2:58" s="3" customFormat="1" ht="15" hidden="1" customHeight="1">
      <c r="B614" s="1382" t="str">
        <f t="shared" ref="B614:F614" si="107">B469</f>
        <v>T029</v>
      </c>
      <c r="C614" s="1383" t="str">
        <f t="shared" si="107"/>
        <v>C4</v>
      </c>
      <c r="D614" s="1367">
        <f t="shared" si="107"/>
        <v>1</v>
      </c>
      <c r="E614" s="1367">
        <f t="shared" si="107"/>
        <v>1</v>
      </c>
      <c r="F614" s="1384">
        <f t="shared" si="107"/>
        <v>383.46</v>
      </c>
      <c r="G614" s="1367">
        <f>VLOOKUP(B614,'Seg Diario'!$B$13:$NX$78,338,FALSE)</f>
        <v>1</v>
      </c>
      <c r="H614" s="1367">
        <f>VLOOKUP(B614,'Seg Diario'!$B$13:$NX$78,342,FALSE)</f>
        <v>1</v>
      </c>
      <c r="I614" s="1367">
        <f>VLOOKUP(B614,'Seg Diario'!$B$13:$NX$78,346,FALSE)</f>
        <v>1</v>
      </c>
      <c r="J614" s="1367">
        <f>VLOOKUP(B614,'Seg Diario'!$B$13:$NX$78,350,FALSE)</f>
        <v>1</v>
      </c>
      <c r="K614" s="1367">
        <f>'Seg Diario'!MP40</f>
        <v>1</v>
      </c>
      <c r="L614" s="1367"/>
      <c r="M614" s="1367"/>
      <c r="N614" s="1367"/>
      <c r="O614" s="1367"/>
      <c r="P614" s="1367"/>
      <c r="Q614" s="1413"/>
      <c r="R614" s="1636"/>
      <c r="S614" s="1636"/>
      <c r="T614" s="1636"/>
      <c r="U614" s="1636"/>
      <c r="V614" s="1636"/>
      <c r="W614" s="1636"/>
      <c r="X614" s="1636"/>
      <c r="Y614" s="1636"/>
      <c r="Z614" s="1636"/>
      <c r="AA614" s="95"/>
      <c r="AB614" s="105"/>
      <c r="AC614" s="238"/>
      <c r="AO614" s="230"/>
      <c r="AP614" s="265"/>
      <c r="AQ614" s="265"/>
      <c r="AR614" s="265"/>
      <c r="AS614" s="265"/>
      <c r="AT614" s="254"/>
      <c r="AU614" s="2"/>
      <c r="AV614" s="2"/>
      <c r="AW614" s="266"/>
      <c r="AX614" s="266"/>
      <c r="AY614" s="266"/>
      <c r="AZ614" s="266"/>
      <c r="BA614" s="2"/>
      <c r="BB614" s="2"/>
      <c r="BC614" s="2"/>
      <c r="BD614" s="2"/>
      <c r="BE614" s="2"/>
      <c r="BF614" s="2"/>
    </row>
    <row r="615" spans="2:58" s="3" customFormat="1" ht="15" hidden="1" customHeight="1">
      <c r="B615" s="1382" t="str">
        <f t="shared" ref="B615:F615" si="108">B470</f>
        <v>T030</v>
      </c>
      <c r="C615" s="1383" t="str">
        <f t="shared" si="108"/>
        <v>B5</v>
      </c>
      <c r="D615" s="1367">
        <f t="shared" si="108"/>
        <v>1</v>
      </c>
      <c r="E615" s="1367">
        <f t="shared" si="108"/>
        <v>1</v>
      </c>
      <c r="F615" s="1384">
        <f t="shared" si="108"/>
        <v>316.33999999999997</v>
      </c>
      <c r="G615" s="1367">
        <f>VLOOKUP(B615,'Seg Diario'!$B$13:$NX$78,338,FALSE)</f>
        <v>1</v>
      </c>
      <c r="H615" s="1367">
        <f>VLOOKUP(B615,'Seg Diario'!$B$13:$NX$78,342,FALSE)</f>
        <v>1</v>
      </c>
      <c r="I615" s="1367">
        <f>VLOOKUP(B615,'Seg Diario'!$B$13:$NX$78,346,FALSE)</f>
        <v>1</v>
      </c>
      <c r="J615" s="1367">
        <f>VLOOKUP(B615,'Seg Diario'!$B$13:$NX$78,350,FALSE)</f>
        <v>1</v>
      </c>
      <c r="K615" s="1367">
        <f>'Seg Diario'!MP41</f>
        <v>1</v>
      </c>
      <c r="L615" s="1367"/>
      <c r="M615" s="1367"/>
      <c r="N615" s="1367">
        <f>'Seg Diario'!MS41</f>
        <v>1</v>
      </c>
      <c r="O615" s="1367"/>
      <c r="P615" s="1367"/>
      <c r="Q615" s="1385"/>
      <c r="R615" s="1646"/>
      <c r="S615" s="1646"/>
      <c r="T615" s="1646"/>
      <c r="U615" s="1635"/>
      <c r="V615" s="1645"/>
      <c r="W615" s="1646"/>
      <c r="X615" s="1646"/>
      <c r="Y615" s="1686"/>
      <c r="Z615" s="1687"/>
      <c r="AA615" s="95"/>
      <c r="AB615" s="105"/>
      <c r="AC615" s="238"/>
      <c r="AO615" s="230"/>
      <c r="AP615" s="265"/>
      <c r="AQ615" s="265"/>
      <c r="AR615" s="265"/>
      <c r="AS615" s="265"/>
      <c r="AT615" s="254"/>
      <c r="AU615" s="2"/>
      <c r="AV615" s="2"/>
      <c r="AW615" s="266"/>
      <c r="AX615" s="266"/>
      <c r="AY615" s="266"/>
      <c r="AZ615" s="266"/>
      <c r="BA615" s="2"/>
      <c r="BB615" s="2"/>
      <c r="BC615" s="2"/>
      <c r="BD615" s="2"/>
      <c r="BE615" s="2"/>
      <c r="BF615" s="2"/>
    </row>
    <row r="616" spans="2:58" s="3" customFormat="1" ht="15" hidden="1" customHeight="1">
      <c r="B616" s="1382" t="str">
        <f t="shared" ref="B616:F616" si="109">B471</f>
        <v>T031</v>
      </c>
      <c r="C616" s="1383" t="str">
        <f t="shared" si="109"/>
        <v>A7</v>
      </c>
      <c r="D616" s="1367">
        <f t="shared" si="109"/>
        <v>1</v>
      </c>
      <c r="E616" s="1367">
        <f t="shared" si="109"/>
        <v>1</v>
      </c>
      <c r="F616" s="1384">
        <f t="shared" si="109"/>
        <v>428.76</v>
      </c>
      <c r="G616" s="1367">
        <f>VLOOKUP(B616,'Seg Diario'!$B$13:$NX$78,338,FALSE)</f>
        <v>1</v>
      </c>
      <c r="H616" s="1367">
        <f>VLOOKUP(B616,'Seg Diario'!$B$13:$NX$78,342,FALSE)</f>
        <v>1</v>
      </c>
      <c r="I616" s="1367">
        <f>VLOOKUP(B616,'Seg Diario'!$B$13:$NX$78,346,FALSE)</f>
        <v>1</v>
      </c>
      <c r="J616" s="1367">
        <f>VLOOKUP(B616,'Seg Diario'!$B$13:$NX$78,350,FALSE)</f>
        <v>1</v>
      </c>
      <c r="K616" s="1367">
        <f>'Seg Diario'!MP42</f>
        <v>1</v>
      </c>
      <c r="L616" s="1367"/>
      <c r="M616" s="1367"/>
      <c r="N616" s="1367"/>
      <c r="O616" s="1367"/>
      <c r="P616" s="1367"/>
      <c r="Q616" s="1385"/>
      <c r="R616" s="1646"/>
      <c r="S616" s="1646"/>
      <c r="T616" s="1646"/>
      <c r="U616" s="1635"/>
      <c r="V616" s="1645"/>
      <c r="W616" s="1646"/>
      <c r="X616" s="1646"/>
      <c r="Y616" s="1686"/>
      <c r="Z616" s="1687"/>
      <c r="AA616" s="95"/>
      <c r="AB616" s="105"/>
      <c r="AC616" s="238"/>
      <c r="AO616" s="230"/>
      <c r="AP616" s="265"/>
      <c r="AQ616" s="265"/>
      <c r="AR616" s="265"/>
      <c r="AS616" s="265"/>
      <c r="AT616" s="254"/>
      <c r="AU616" s="2"/>
      <c r="AV616" s="2"/>
      <c r="AW616" s="266"/>
      <c r="AX616" s="266"/>
      <c r="AY616" s="266"/>
      <c r="AZ616" s="266"/>
      <c r="BA616" s="2"/>
      <c r="BB616" s="2"/>
      <c r="BC616" s="2"/>
      <c r="BD616" s="2"/>
      <c r="BE616" s="2"/>
      <c r="BF616" s="2"/>
    </row>
    <row r="617" spans="2:58" s="3" customFormat="1" ht="15" hidden="1" customHeight="1">
      <c r="B617" s="1382" t="str">
        <f t="shared" ref="B617:F617" si="110">B472</f>
        <v>T032</v>
      </c>
      <c r="C617" s="1383" t="str">
        <f t="shared" si="110"/>
        <v>A6</v>
      </c>
      <c r="D617" s="1367">
        <f t="shared" si="110"/>
        <v>1</v>
      </c>
      <c r="E617" s="1367">
        <f t="shared" si="110"/>
        <v>1</v>
      </c>
      <c r="F617" s="1384">
        <f t="shared" si="110"/>
        <v>247.92</v>
      </c>
      <c r="G617" s="1367">
        <f>VLOOKUP(B617,'Seg Diario'!$B$13:$NX$78,338,FALSE)</f>
        <v>1</v>
      </c>
      <c r="H617" s="1367">
        <f>VLOOKUP(B617,'Seg Diario'!$B$13:$NX$78,342,FALSE)</f>
        <v>1</v>
      </c>
      <c r="I617" s="1367">
        <f>VLOOKUP(B617,'Seg Diario'!$B$13:$NX$78,346,FALSE)</f>
        <v>1</v>
      </c>
      <c r="J617" s="1367">
        <f>VLOOKUP(B617,'Seg Diario'!$B$13:$NX$78,350,FALSE)</f>
        <v>1</v>
      </c>
      <c r="K617" s="1367">
        <f>'Seg Diario'!MP43</f>
        <v>1</v>
      </c>
      <c r="L617" s="1367"/>
      <c r="M617" s="1367"/>
      <c r="N617" s="1367"/>
      <c r="O617" s="1367"/>
      <c r="P617" s="1367"/>
      <c r="Q617" s="1385"/>
      <c r="R617" s="1646"/>
      <c r="S617" s="1646"/>
      <c r="T617" s="1646"/>
      <c r="U617" s="1635"/>
      <c r="V617" s="1645"/>
      <c r="W617" s="1646"/>
      <c r="X617" s="1646"/>
      <c r="Y617" s="1686"/>
      <c r="Z617" s="1687"/>
      <c r="AA617" s="95"/>
      <c r="AB617" s="105"/>
      <c r="AC617" s="238"/>
      <c r="AO617" s="230"/>
      <c r="AP617" s="265"/>
      <c r="AQ617" s="265"/>
      <c r="AR617" s="265"/>
      <c r="AS617" s="265"/>
      <c r="AT617" s="254"/>
      <c r="AU617" s="2"/>
      <c r="AV617" s="2"/>
      <c r="AW617" s="266"/>
      <c r="AX617" s="266"/>
      <c r="AY617" s="266"/>
      <c r="AZ617" s="266"/>
      <c r="BA617" s="2"/>
      <c r="BB617" s="2"/>
      <c r="BC617" s="2"/>
      <c r="BD617" s="2"/>
      <c r="BE617" s="2"/>
      <c r="BF617" s="2"/>
    </row>
    <row r="618" spans="2:58" s="3" customFormat="1" ht="15" hidden="1" customHeight="1">
      <c r="B618" s="1382" t="str">
        <f t="shared" ref="B618:F618" si="111">B473</f>
        <v>T033</v>
      </c>
      <c r="C618" s="1383" t="str">
        <f t="shared" si="111"/>
        <v>B6</v>
      </c>
      <c r="D618" s="1367">
        <f t="shared" si="111"/>
        <v>1</v>
      </c>
      <c r="E618" s="1367">
        <f t="shared" si="111"/>
        <v>1</v>
      </c>
      <c r="F618" s="1384">
        <f t="shared" si="111"/>
        <v>331.39</v>
      </c>
      <c r="G618" s="1367">
        <f>VLOOKUP(B618,'Seg Diario'!$B$13:$NX$78,338,FALSE)</f>
        <v>1</v>
      </c>
      <c r="H618" s="1367">
        <f>VLOOKUP(B618,'Seg Diario'!$B$13:$NX$78,342,FALSE)</f>
        <v>1</v>
      </c>
      <c r="I618" s="1367">
        <f>VLOOKUP(B618,'Seg Diario'!$B$13:$NX$78,346,FALSE)</f>
        <v>1</v>
      </c>
      <c r="J618" s="1367">
        <f>VLOOKUP(B618,'Seg Diario'!$B$13:$NX$78,350,FALSE)</f>
        <v>1</v>
      </c>
      <c r="K618" s="1367">
        <f>'Seg Diario'!MP44</f>
        <v>1</v>
      </c>
      <c r="L618" s="1367"/>
      <c r="M618" s="1367"/>
      <c r="N618" s="1367"/>
      <c r="O618" s="1367"/>
      <c r="P618" s="1367"/>
      <c r="Q618" s="1385"/>
      <c r="R618" s="1646"/>
      <c r="S618" s="1646"/>
      <c r="T618" s="1646"/>
      <c r="U618" s="1635"/>
      <c r="V618" s="1645"/>
      <c r="W618" s="1646"/>
      <c r="X618" s="1646"/>
      <c r="Y618" s="1686"/>
      <c r="Z618" s="1687"/>
      <c r="AA618" s="95"/>
      <c r="AB618" s="105"/>
      <c r="AC618" s="238"/>
      <c r="AO618" s="230"/>
      <c r="AP618" s="265"/>
      <c r="AQ618" s="265"/>
      <c r="AR618" s="265"/>
      <c r="AS618" s="265"/>
      <c r="AT618" s="254"/>
      <c r="AU618" s="2"/>
      <c r="AV618" s="2"/>
      <c r="AW618" s="266"/>
      <c r="AX618" s="266"/>
      <c r="AY618" s="266"/>
      <c r="AZ618" s="266"/>
      <c r="BA618" s="2"/>
      <c r="BB618" s="2"/>
      <c r="BC618" s="2"/>
      <c r="BD618" s="2"/>
      <c r="BE618" s="2"/>
      <c r="BF618" s="2"/>
    </row>
    <row r="619" spans="2:58" s="3" customFormat="1" ht="15" hidden="1" customHeight="1">
      <c r="B619" s="1382" t="str">
        <f t="shared" ref="B619:F619" si="112">B474</f>
        <v>T034</v>
      </c>
      <c r="C619" s="1383" t="str">
        <f t="shared" si="112"/>
        <v>B4</v>
      </c>
      <c r="D619" s="1367">
        <f t="shared" si="112"/>
        <v>1</v>
      </c>
      <c r="E619" s="1367">
        <f t="shared" si="112"/>
        <v>1</v>
      </c>
      <c r="F619" s="1384">
        <f t="shared" si="112"/>
        <v>334.68</v>
      </c>
      <c r="G619" s="1367">
        <f>VLOOKUP(B619,'Seg Diario'!$B$13:$NX$78,338,FALSE)</f>
        <v>1</v>
      </c>
      <c r="H619" s="1367">
        <f>VLOOKUP(B619,'Seg Diario'!$B$13:$NX$78,342,FALSE)</f>
        <v>1</v>
      </c>
      <c r="I619" s="1367">
        <f>VLOOKUP(B619,'Seg Diario'!$B$13:$NX$78,346,FALSE)</f>
        <v>1</v>
      </c>
      <c r="J619" s="1367">
        <f>VLOOKUP(B619,'Seg Diario'!$B$13:$NX$78,350,FALSE)</f>
        <v>1</v>
      </c>
      <c r="K619" s="1367">
        <f>'Seg Diario'!MP45</f>
        <v>1</v>
      </c>
      <c r="L619" s="1367"/>
      <c r="M619" s="1367"/>
      <c r="N619" s="1367"/>
      <c r="O619" s="1367"/>
      <c r="P619" s="1367"/>
      <c r="Q619" s="1385"/>
      <c r="R619" s="1646"/>
      <c r="S619" s="1646"/>
      <c r="T619" s="1646"/>
      <c r="U619" s="1635"/>
      <c r="V619" s="1645"/>
      <c r="W619" s="1646"/>
      <c r="X619" s="1646"/>
      <c r="Y619" s="1686"/>
      <c r="Z619" s="1687"/>
      <c r="AA619" s="95"/>
      <c r="AB619" s="105"/>
      <c r="AC619" s="238"/>
      <c r="AO619" s="230"/>
      <c r="AP619" s="265"/>
      <c r="AQ619" s="265"/>
      <c r="AR619" s="265"/>
      <c r="AS619" s="265"/>
      <c r="AT619" s="254"/>
      <c r="AU619" s="2"/>
      <c r="AV619" s="2"/>
      <c r="AW619" s="266"/>
      <c r="AX619" s="266"/>
      <c r="AY619" s="266"/>
      <c r="AZ619" s="266"/>
      <c r="BA619" s="2"/>
      <c r="BB619" s="2"/>
      <c r="BC619" s="2"/>
      <c r="BD619" s="2"/>
      <c r="BE619" s="2"/>
      <c r="BF619" s="2"/>
    </row>
    <row r="620" spans="2:58" s="3" customFormat="1" ht="15" hidden="1" customHeight="1">
      <c r="B620" s="1382" t="str">
        <f t="shared" ref="B620:F620" si="113">B475</f>
        <v>T035</v>
      </c>
      <c r="C620" s="1383" t="str">
        <f t="shared" si="113"/>
        <v>B4</v>
      </c>
      <c r="D620" s="1367">
        <f t="shared" si="113"/>
        <v>1</v>
      </c>
      <c r="E620" s="1367">
        <f t="shared" si="113"/>
        <v>1</v>
      </c>
      <c r="F620" s="1384">
        <f t="shared" si="113"/>
        <v>294.69</v>
      </c>
      <c r="G620" s="1367">
        <f>VLOOKUP(B620,'Seg Diario'!$B$13:$NX$78,338,FALSE)</f>
        <v>1</v>
      </c>
      <c r="H620" s="1367">
        <f>VLOOKUP(B620,'Seg Diario'!$B$13:$NX$78,342,FALSE)</f>
        <v>1</v>
      </c>
      <c r="I620" s="1367">
        <f>VLOOKUP(B620,'Seg Diario'!$B$13:$NX$78,346,FALSE)</f>
        <v>1</v>
      </c>
      <c r="J620" s="1367">
        <f>VLOOKUP(B620,'Seg Diario'!$B$13:$NX$78,350,FALSE)</f>
        <v>1</v>
      </c>
      <c r="K620" s="1367">
        <f>'Seg Diario'!MP46</f>
        <v>1</v>
      </c>
      <c r="L620" s="1367"/>
      <c r="M620" s="1367"/>
      <c r="N620" s="1367"/>
      <c r="O620" s="1367"/>
      <c r="P620" s="1367"/>
      <c r="Q620" s="1413"/>
      <c r="R620" s="1646"/>
      <c r="S620" s="1646"/>
      <c r="T620" s="1646"/>
      <c r="U620" s="1635"/>
      <c r="V620" s="1645"/>
      <c r="W620" s="1646"/>
      <c r="X620" s="1646"/>
      <c r="Y620" s="1686"/>
      <c r="Z620" s="1687"/>
      <c r="AA620" s="95"/>
      <c r="AB620" s="105"/>
      <c r="AC620" s="238"/>
      <c r="AO620" s="230"/>
      <c r="AP620" s="265"/>
      <c r="AQ620" s="265"/>
      <c r="AR620" s="265"/>
      <c r="AS620" s="265"/>
      <c r="AT620" s="254"/>
      <c r="AU620" s="2"/>
      <c r="AV620" s="2"/>
      <c r="AW620" s="266"/>
      <c r="AX620" s="266"/>
      <c r="AY620" s="266"/>
      <c r="AZ620" s="266"/>
      <c r="BA620" s="2"/>
      <c r="BB620" s="2"/>
      <c r="BC620" s="2"/>
      <c r="BD620" s="2"/>
      <c r="BE620" s="2"/>
      <c r="BF620" s="2"/>
    </row>
    <row r="621" spans="2:58" s="3" customFormat="1" ht="15" hidden="1" customHeight="1">
      <c r="B621" s="1382" t="str">
        <f t="shared" ref="B621:F621" si="114">B476</f>
        <v>T036</v>
      </c>
      <c r="C621" s="1383" t="str">
        <f t="shared" si="114"/>
        <v>D2</v>
      </c>
      <c r="D621" s="1367">
        <f t="shared" si="114"/>
        <v>1</v>
      </c>
      <c r="E621" s="1367">
        <f t="shared" si="114"/>
        <v>1</v>
      </c>
      <c r="F621" s="1384">
        <f t="shared" si="114"/>
        <v>351.38</v>
      </c>
      <c r="G621" s="1367">
        <f>VLOOKUP(B621,'Seg Diario'!$B$13:$NX$78,338,FALSE)</f>
        <v>1</v>
      </c>
      <c r="H621" s="1367">
        <f>VLOOKUP(B621,'Seg Diario'!$B$13:$NX$78,342,FALSE)</f>
        <v>1</v>
      </c>
      <c r="I621" s="1367">
        <f>VLOOKUP(B621,'Seg Diario'!$B$13:$NX$78,346,FALSE)</f>
        <v>1</v>
      </c>
      <c r="J621" s="1367">
        <f>VLOOKUP(B621,'Seg Diario'!$B$13:$NX$78,350,FALSE)</f>
        <v>1</v>
      </c>
      <c r="K621" s="1367">
        <f>'Seg Diario'!MP47</f>
        <v>1</v>
      </c>
      <c r="L621" s="1367"/>
      <c r="M621" s="1367"/>
      <c r="N621" s="1367"/>
      <c r="O621" s="1367">
        <f>'Seg Diario'!MV47</f>
        <v>1</v>
      </c>
      <c r="P621" s="1367"/>
      <c r="Q621" s="1433" t="s">
        <v>349</v>
      </c>
      <c r="R621" s="1646"/>
      <c r="S621" s="1646"/>
      <c r="T621" s="1646"/>
      <c r="U621" s="1635"/>
      <c r="V621" s="1645"/>
      <c r="W621" s="1646"/>
      <c r="X621" s="1646"/>
      <c r="Y621" s="1686"/>
      <c r="Z621" s="1687"/>
      <c r="AA621" s="95"/>
      <c r="AB621" s="105"/>
      <c r="AC621" s="238"/>
      <c r="AO621" s="230"/>
      <c r="AP621" s="265"/>
      <c r="AQ621" s="265"/>
      <c r="AR621" s="265"/>
      <c r="AS621" s="265"/>
      <c r="AT621" s="254"/>
      <c r="AU621" s="2"/>
      <c r="AV621" s="2"/>
      <c r="AW621" s="266"/>
      <c r="AX621" s="266"/>
      <c r="AY621" s="266"/>
      <c r="AZ621" s="266"/>
      <c r="BA621" s="2"/>
      <c r="BB621" s="2"/>
      <c r="BC621" s="2"/>
      <c r="BD621" s="2"/>
      <c r="BE621" s="2"/>
      <c r="BF621" s="2"/>
    </row>
    <row r="622" spans="2:58" s="3" customFormat="1" ht="15" hidden="1" customHeight="1">
      <c r="B622" s="1382" t="str">
        <f t="shared" ref="B622:F622" si="115">B477</f>
        <v>T037</v>
      </c>
      <c r="C622" s="1383" t="str">
        <f t="shared" si="115"/>
        <v>C2</v>
      </c>
      <c r="D622" s="1367">
        <f t="shared" si="115"/>
        <v>1</v>
      </c>
      <c r="E622" s="1367">
        <f t="shared" si="115"/>
        <v>1</v>
      </c>
      <c r="F622" s="1384">
        <f t="shared" si="115"/>
        <v>341.25</v>
      </c>
      <c r="G622" s="1367">
        <f>VLOOKUP(B622,'Seg Diario'!$B$13:$NX$78,338,FALSE)</f>
        <v>1</v>
      </c>
      <c r="H622" s="1367">
        <f>VLOOKUP(B622,'Seg Diario'!$B$13:$NX$78,342,FALSE)</f>
        <v>1</v>
      </c>
      <c r="I622" s="1367">
        <f>VLOOKUP(B622,'Seg Diario'!$B$13:$NX$78,346,FALSE)</f>
        <v>1</v>
      </c>
      <c r="J622" s="1367">
        <f>VLOOKUP(B622,'Seg Diario'!$B$13:$NX$78,350,FALSE)</f>
        <v>1</v>
      </c>
      <c r="K622" s="1367">
        <f>'Seg Diario'!MP48</f>
        <v>1</v>
      </c>
      <c r="L622" s="1367"/>
      <c r="M622" s="1367"/>
      <c r="N622" s="1367"/>
      <c r="O622" s="1367"/>
      <c r="P622" s="1367"/>
      <c r="Q622" s="1413"/>
      <c r="R622" s="1636"/>
      <c r="S622" s="1636"/>
      <c r="T622" s="1636"/>
      <c r="U622" s="1636"/>
      <c r="V622" s="1636"/>
      <c r="W622" s="1636"/>
      <c r="X622" s="1636"/>
      <c r="Y622" s="1636"/>
      <c r="Z622" s="1636"/>
      <c r="AA622" s="95"/>
      <c r="AB622" s="105"/>
      <c r="AC622" s="238"/>
      <c r="AO622" s="230"/>
      <c r="AP622" s="265"/>
      <c r="AQ622" s="265"/>
      <c r="AR622" s="265"/>
      <c r="AS622" s="265"/>
      <c r="AT622" s="254"/>
      <c r="AU622" s="2"/>
      <c r="AV622" s="2"/>
      <c r="AW622" s="266"/>
      <c r="AX622" s="266"/>
      <c r="AY622" s="266"/>
      <c r="AZ622" s="266"/>
      <c r="BA622" s="2"/>
      <c r="BB622" s="2"/>
      <c r="BC622" s="2"/>
      <c r="BD622" s="2"/>
      <c r="BE622" s="2"/>
      <c r="BF622" s="2"/>
    </row>
    <row r="623" spans="2:58" s="3" customFormat="1" ht="15" hidden="1" customHeight="1">
      <c r="B623" s="1382" t="str">
        <f t="shared" ref="B623:F623" si="116">B478</f>
        <v>T038</v>
      </c>
      <c r="C623" s="1383" t="str">
        <f t="shared" si="116"/>
        <v>A3</v>
      </c>
      <c r="D623" s="1367">
        <f t="shared" si="116"/>
        <v>1</v>
      </c>
      <c r="E623" s="1367">
        <f t="shared" si="116"/>
        <v>1</v>
      </c>
      <c r="F623" s="1384">
        <f t="shared" si="116"/>
        <v>361.63</v>
      </c>
      <c r="G623" s="1367">
        <f>VLOOKUP(B623,'Seg Diario'!$B$13:$NX$78,338,FALSE)</f>
        <v>1</v>
      </c>
      <c r="H623" s="1367">
        <f>VLOOKUP(B623,'Seg Diario'!$B$13:$NX$78,342,FALSE)</f>
        <v>1</v>
      </c>
      <c r="I623" s="1367">
        <f>VLOOKUP(B623,'Seg Diario'!$B$13:$NX$78,346,FALSE)</f>
        <v>1</v>
      </c>
      <c r="J623" s="1367">
        <f>VLOOKUP(B623,'Seg Diario'!$B$13:$NX$78,350,FALSE)</f>
        <v>1</v>
      </c>
      <c r="K623" s="1367">
        <f>'Seg Diario'!MP49</f>
        <v>1</v>
      </c>
      <c r="L623" s="1367"/>
      <c r="M623" s="1367"/>
      <c r="N623" s="1367"/>
      <c r="O623" s="1367"/>
      <c r="P623" s="1367"/>
      <c r="Q623" s="1385"/>
      <c r="R623" s="1688"/>
      <c r="S623" s="1689"/>
      <c r="T623" s="1689"/>
      <c r="U623" s="1689"/>
      <c r="V623" s="1645"/>
      <c r="W623" s="1646"/>
      <c r="X623" s="1646"/>
      <c r="Y623" s="1686"/>
      <c r="Z623" s="1687"/>
      <c r="AA623" s="95"/>
      <c r="AB623" s="105"/>
      <c r="AC623" s="238"/>
      <c r="AO623" s="230"/>
      <c r="AP623" s="265"/>
      <c r="AQ623" s="265"/>
      <c r="AR623" s="265"/>
      <c r="AS623" s="265"/>
      <c r="AT623" s="254"/>
      <c r="AU623" s="2"/>
      <c r="AV623" s="2"/>
      <c r="AW623" s="266"/>
      <c r="AX623" s="266"/>
      <c r="AY623" s="266"/>
      <c r="AZ623" s="266"/>
      <c r="BA623" s="2"/>
      <c r="BB623" s="2"/>
      <c r="BC623" s="2"/>
      <c r="BD623" s="2"/>
      <c r="BE623" s="2"/>
      <c r="BF623" s="2"/>
    </row>
    <row r="624" spans="2:58" s="3" customFormat="1" ht="15" hidden="1" customHeight="1">
      <c r="B624" s="1382" t="str">
        <f t="shared" ref="B624:F624" si="117">B479</f>
        <v>T039</v>
      </c>
      <c r="C624" s="1383" t="str">
        <f t="shared" si="117"/>
        <v>A3</v>
      </c>
      <c r="D624" s="1367">
        <f t="shared" si="117"/>
        <v>1</v>
      </c>
      <c r="E624" s="1367">
        <f t="shared" si="117"/>
        <v>1</v>
      </c>
      <c r="F624" s="1384">
        <f t="shared" si="117"/>
        <v>351.41</v>
      </c>
      <c r="G624" s="1367">
        <f>VLOOKUP(B624,'Seg Diario'!$B$13:$NX$78,338,FALSE)</f>
        <v>1</v>
      </c>
      <c r="H624" s="1367">
        <f>VLOOKUP(B624,'Seg Diario'!$B$13:$NX$78,342,FALSE)</f>
        <v>1</v>
      </c>
      <c r="I624" s="1367">
        <f>VLOOKUP(B624,'Seg Diario'!$B$13:$NX$78,346,FALSE)</f>
        <v>1</v>
      </c>
      <c r="J624" s="1367">
        <f>VLOOKUP(B624,'Seg Diario'!$B$13:$NX$78,350,FALSE)</f>
        <v>1</v>
      </c>
      <c r="K624" s="1367">
        <f>'Seg Diario'!MP50</f>
        <v>1</v>
      </c>
      <c r="L624" s="1367"/>
      <c r="M624" s="1367"/>
      <c r="N624" s="1367"/>
      <c r="O624" s="1367"/>
      <c r="P624" s="1367"/>
      <c r="Q624" s="1385"/>
      <c r="R624" s="1688"/>
      <c r="S624" s="1689"/>
      <c r="T624" s="1689"/>
      <c r="U624" s="1689"/>
      <c r="V624" s="1645"/>
      <c r="W624" s="1646"/>
      <c r="X624" s="1646"/>
      <c r="Y624" s="1686"/>
      <c r="Z624" s="1687"/>
      <c r="AA624" s="95"/>
      <c r="AB624" s="105"/>
      <c r="AC624" s="238"/>
      <c r="AO624" s="230"/>
      <c r="AP624" s="265"/>
      <c r="AQ624" s="265"/>
      <c r="AR624" s="265"/>
      <c r="AS624" s="265"/>
      <c r="AT624" s="254"/>
      <c r="AU624" s="2"/>
      <c r="AV624" s="2"/>
      <c r="AW624" s="266"/>
      <c r="AX624" s="266"/>
      <c r="AY624" s="266"/>
      <c r="AZ624" s="266"/>
      <c r="BA624" s="2"/>
      <c r="BB624" s="2"/>
      <c r="BC624" s="2"/>
      <c r="BD624" s="2"/>
      <c r="BE624" s="2"/>
      <c r="BF624" s="2"/>
    </row>
    <row r="625" spans="2:58" s="3" customFormat="1" ht="15" hidden="1" customHeight="1">
      <c r="B625" s="1382" t="str">
        <f t="shared" ref="B625:F625" si="118">B480</f>
        <v>T040</v>
      </c>
      <c r="C625" s="1383" t="str">
        <f t="shared" si="118"/>
        <v>A4</v>
      </c>
      <c r="D625" s="1367">
        <f t="shared" si="118"/>
        <v>1</v>
      </c>
      <c r="E625" s="1367">
        <f t="shared" si="118"/>
        <v>1</v>
      </c>
      <c r="F625" s="1384">
        <f t="shared" si="118"/>
        <v>350.53</v>
      </c>
      <c r="G625" s="1367">
        <f>VLOOKUP(B625,'Seg Diario'!$B$13:$NX$78,338,FALSE)</f>
        <v>1</v>
      </c>
      <c r="H625" s="1367">
        <f>VLOOKUP(B625,'Seg Diario'!$B$13:$NX$78,342,FALSE)</f>
        <v>1</v>
      </c>
      <c r="I625" s="1367">
        <f>VLOOKUP(B625,'Seg Diario'!$B$13:$NX$78,346,FALSE)</f>
        <v>1</v>
      </c>
      <c r="J625" s="1367">
        <f>VLOOKUP(B625,'Seg Diario'!$B$13:$NX$78,350,FALSE)</f>
        <v>1</v>
      </c>
      <c r="K625" s="1367">
        <f>'Seg Diario'!MP51</f>
        <v>1</v>
      </c>
      <c r="L625" s="1367"/>
      <c r="M625" s="1367"/>
      <c r="N625" s="1367"/>
      <c r="O625" s="1367"/>
      <c r="P625" s="1367"/>
      <c r="Q625" s="1385"/>
      <c r="R625" s="1688"/>
      <c r="S625" s="1689"/>
      <c r="T625" s="1689"/>
      <c r="U625" s="1689"/>
      <c r="V625" s="1645"/>
      <c r="W625" s="1646"/>
      <c r="X625" s="1646"/>
      <c r="Y625" s="1686"/>
      <c r="Z625" s="1687"/>
      <c r="AA625" s="95"/>
      <c r="AB625" s="105"/>
      <c r="AC625" s="238"/>
      <c r="AO625" s="230"/>
      <c r="AP625" s="265"/>
      <c r="AQ625" s="265"/>
      <c r="AR625" s="265"/>
      <c r="AS625" s="265"/>
      <c r="AT625" s="254"/>
      <c r="AU625" s="2"/>
      <c r="AV625" s="2"/>
      <c r="AW625" s="266"/>
      <c r="AX625" s="266"/>
      <c r="AY625" s="266"/>
      <c r="AZ625" s="266"/>
      <c r="BA625" s="2"/>
      <c r="BB625" s="2"/>
      <c r="BC625" s="2"/>
      <c r="BD625" s="2"/>
      <c r="BE625" s="2"/>
      <c r="BF625" s="2"/>
    </row>
    <row r="626" spans="2:58" s="3" customFormat="1" ht="15" hidden="1" customHeight="1">
      <c r="B626" s="1382" t="str">
        <f t="shared" ref="B626:F626" si="119">B481</f>
        <v>T041</v>
      </c>
      <c r="C626" s="1383" t="str">
        <f t="shared" si="119"/>
        <v>A4</v>
      </c>
      <c r="D626" s="1367">
        <f t="shared" si="119"/>
        <v>1</v>
      </c>
      <c r="E626" s="1367">
        <f t="shared" si="119"/>
        <v>1</v>
      </c>
      <c r="F626" s="1384">
        <f t="shared" si="119"/>
        <v>363.93</v>
      </c>
      <c r="G626" s="1367">
        <f>VLOOKUP(B626,'Seg Diario'!$B$13:$NX$78,338,FALSE)</f>
        <v>1</v>
      </c>
      <c r="H626" s="1367">
        <f>VLOOKUP(B626,'Seg Diario'!$B$13:$NX$78,342,FALSE)</f>
        <v>1</v>
      </c>
      <c r="I626" s="1367">
        <f>VLOOKUP(B626,'Seg Diario'!$B$13:$NX$78,346,FALSE)</f>
        <v>1</v>
      </c>
      <c r="J626" s="1367">
        <f>VLOOKUP(B626,'Seg Diario'!$B$13:$NX$78,350,FALSE)</f>
        <v>1</v>
      </c>
      <c r="K626" s="1367">
        <f>'Seg Diario'!MP52</f>
        <v>1</v>
      </c>
      <c r="L626" s="1367"/>
      <c r="M626" s="1367"/>
      <c r="N626" s="1367"/>
      <c r="O626" s="1367"/>
      <c r="P626" s="1367"/>
      <c r="Q626" s="1385"/>
      <c r="R626" s="1688"/>
      <c r="S626" s="1689"/>
      <c r="T626" s="1689"/>
      <c r="U626" s="1689"/>
      <c r="V626" s="1645"/>
      <c r="W626" s="1646"/>
      <c r="X626" s="1646"/>
      <c r="Y626" s="1686"/>
      <c r="Z626" s="1687"/>
      <c r="AA626" s="95"/>
      <c r="AB626" s="105"/>
      <c r="AC626" s="238"/>
      <c r="AO626" s="230"/>
      <c r="AP626" s="265"/>
      <c r="AQ626" s="265"/>
      <c r="AR626" s="265"/>
      <c r="AS626" s="265"/>
      <c r="AT626" s="254"/>
      <c r="AU626" s="2"/>
      <c r="AV626" s="2"/>
      <c r="AW626" s="266"/>
      <c r="AX626" s="266"/>
      <c r="AY626" s="266"/>
      <c r="AZ626" s="266"/>
      <c r="BA626" s="2"/>
      <c r="BB626" s="2"/>
      <c r="BC626" s="2"/>
      <c r="BD626" s="2"/>
      <c r="BE626" s="2"/>
      <c r="BF626" s="2"/>
    </row>
    <row r="627" spans="2:58" s="3" customFormat="1" ht="15" hidden="1" customHeight="1">
      <c r="B627" s="1382" t="str">
        <f t="shared" ref="B627:F627" si="120">B482</f>
        <v>T042</v>
      </c>
      <c r="C627" s="1383" t="str">
        <f t="shared" si="120"/>
        <v>A3</v>
      </c>
      <c r="D627" s="1367">
        <f t="shared" si="120"/>
        <v>1</v>
      </c>
      <c r="E627" s="1367">
        <f t="shared" si="120"/>
        <v>1</v>
      </c>
      <c r="F627" s="1384">
        <f t="shared" si="120"/>
        <v>376.83</v>
      </c>
      <c r="G627" s="1367">
        <f>VLOOKUP(B627,'Seg Diario'!$B$13:$NX$78,338,FALSE)</f>
        <v>1</v>
      </c>
      <c r="H627" s="1367">
        <f>VLOOKUP(B627,'Seg Diario'!$B$13:$NX$78,342,FALSE)</f>
        <v>1</v>
      </c>
      <c r="I627" s="1367">
        <f>VLOOKUP(B627,'Seg Diario'!$B$13:$NX$78,346,FALSE)</f>
        <v>1</v>
      </c>
      <c r="J627" s="1367">
        <f>VLOOKUP(B627,'Seg Diario'!$B$13:$NX$78,350,FALSE)</f>
        <v>1</v>
      </c>
      <c r="K627" s="1367">
        <f>'Seg Diario'!MP53</f>
        <v>1</v>
      </c>
      <c r="L627" s="1367"/>
      <c r="M627" s="1367"/>
      <c r="N627" s="1367"/>
      <c r="O627" s="1367"/>
      <c r="P627" s="1367"/>
      <c r="Q627" s="1385"/>
      <c r="R627" s="1631"/>
      <c r="S627" s="1631"/>
      <c r="T627" s="1631"/>
      <c r="U627" s="1631"/>
      <c r="V627" s="1648"/>
      <c r="W627" s="1631"/>
      <c r="X627" s="1631"/>
      <c r="Y627" s="1638"/>
      <c r="Z627" s="1684"/>
      <c r="AA627" s="95"/>
      <c r="AB627" s="105"/>
      <c r="AC627" s="238"/>
      <c r="AO627" s="230"/>
      <c r="AP627" s="265"/>
      <c r="AQ627" s="265"/>
      <c r="AR627" s="265"/>
      <c r="AS627" s="265"/>
      <c r="AT627" s="254"/>
      <c r="AU627" s="2"/>
      <c r="AV627" s="2"/>
      <c r="AW627" s="266"/>
      <c r="AX627" s="266"/>
      <c r="AY627" s="266"/>
      <c r="AZ627" s="266"/>
      <c r="BA627" s="2"/>
      <c r="BB627" s="2"/>
      <c r="BC627" s="2"/>
      <c r="BD627" s="2"/>
      <c r="BE627" s="2"/>
      <c r="BF627" s="2"/>
    </row>
    <row r="628" spans="2:58" s="3" customFormat="1" ht="15" hidden="1" customHeight="1">
      <c r="B628" s="1382" t="str">
        <f t="shared" ref="B628:F628" si="121">B483</f>
        <v>T043</v>
      </c>
      <c r="C628" s="1383" t="str">
        <f t="shared" si="121"/>
        <v>D5</v>
      </c>
      <c r="D628" s="1367">
        <f t="shared" si="121"/>
        <v>1</v>
      </c>
      <c r="E628" s="1367">
        <f t="shared" si="121"/>
        <v>1</v>
      </c>
      <c r="F628" s="1384">
        <f t="shared" si="121"/>
        <v>417.35</v>
      </c>
      <c r="G628" s="1367">
        <f>VLOOKUP(B628,'Seg Diario'!$B$13:$NX$78,338,FALSE)</f>
        <v>1</v>
      </c>
      <c r="H628" s="1367">
        <f>VLOOKUP(B628,'Seg Diario'!$B$13:$NX$78,342,FALSE)</f>
        <v>1</v>
      </c>
      <c r="I628" s="1367">
        <f>VLOOKUP(B628,'Seg Diario'!$B$13:$NX$78,346,FALSE)</f>
        <v>1</v>
      </c>
      <c r="J628" s="1367">
        <f>VLOOKUP(B628,'Seg Diario'!$B$13:$NX$78,350,FALSE)</f>
        <v>1</v>
      </c>
      <c r="K628" s="1367">
        <f>'Seg Diario'!MP54</f>
        <v>1</v>
      </c>
      <c r="L628" s="1367"/>
      <c r="M628" s="1367"/>
      <c r="N628" s="1367">
        <f>'Seg Diario'!MS54</f>
        <v>1</v>
      </c>
      <c r="O628" s="1367"/>
      <c r="P628" s="1367"/>
      <c r="Q628" s="1413"/>
      <c r="R628" s="1631"/>
      <c r="S628" s="1631"/>
      <c r="T628" s="1631"/>
      <c r="U628" s="1631"/>
      <c r="V628" s="1645"/>
      <c r="W628" s="1646"/>
      <c r="X628" s="1646"/>
      <c r="Y628" s="1646"/>
      <c r="Z628" s="1646"/>
      <c r="AA628" s="95"/>
      <c r="AB628" s="105"/>
      <c r="AC628" s="238"/>
      <c r="AO628" s="230"/>
      <c r="AP628" s="265"/>
      <c r="AQ628" s="265"/>
      <c r="AR628" s="265"/>
      <c r="AS628" s="265"/>
      <c r="AT628" s="254"/>
      <c r="AU628" s="2"/>
      <c r="AV628" s="2"/>
      <c r="AW628" s="266"/>
      <c r="AX628" s="266"/>
      <c r="AY628" s="266"/>
      <c r="AZ628" s="266"/>
      <c r="BA628" s="2"/>
      <c r="BB628" s="2"/>
      <c r="BC628" s="2"/>
      <c r="BD628" s="2"/>
      <c r="BE628" s="2"/>
      <c r="BF628" s="2"/>
    </row>
    <row r="629" spans="2:58" s="3" customFormat="1" ht="15" hidden="1" customHeight="1">
      <c r="B629" s="1382" t="str">
        <f t="shared" ref="B629:F629" si="122">B484</f>
        <v>T044</v>
      </c>
      <c r="C629" s="1383" t="str">
        <f t="shared" si="122"/>
        <v>D5</v>
      </c>
      <c r="D629" s="1367">
        <f t="shared" si="122"/>
        <v>1</v>
      </c>
      <c r="E629" s="1367">
        <f t="shared" si="122"/>
        <v>1</v>
      </c>
      <c r="F629" s="1384">
        <f t="shared" si="122"/>
        <v>409.89</v>
      </c>
      <c r="G629" s="1367">
        <f>VLOOKUP(B629,'Seg Diario'!$B$13:$NX$78,338,FALSE)</f>
        <v>1</v>
      </c>
      <c r="H629" s="1367">
        <f>VLOOKUP(B629,'Seg Diario'!$B$13:$NX$78,342,FALSE)</f>
        <v>1</v>
      </c>
      <c r="I629" s="1367">
        <f>VLOOKUP(B629,'Seg Diario'!$B$13:$NX$78,346,FALSE)</f>
        <v>1</v>
      </c>
      <c r="J629" s="1367">
        <f>VLOOKUP(B629,'Seg Diario'!$B$13:$NX$78,350,FALSE)</f>
        <v>1</v>
      </c>
      <c r="K629" s="1367">
        <f>'Seg Diario'!MP55</f>
        <v>1</v>
      </c>
      <c r="L629" s="1367"/>
      <c r="M629" s="1367"/>
      <c r="N629" s="1367">
        <f>'Seg Diario'!MS55</f>
        <v>1</v>
      </c>
      <c r="O629" s="1367">
        <f>'Seg Diario'!MV55</f>
        <v>1</v>
      </c>
      <c r="P629" s="1367"/>
      <c r="Q629" s="1433" t="s">
        <v>350</v>
      </c>
      <c r="R629" s="1631"/>
      <c r="S629" s="1631"/>
      <c r="T629" s="1631"/>
      <c r="U629" s="1631"/>
      <c r="V629" s="1645"/>
      <c r="W629" s="1646"/>
      <c r="X629" s="1646"/>
      <c r="Y629" s="1646"/>
      <c r="Z629" s="1646"/>
      <c r="AA629" s="95"/>
      <c r="AB629" s="105"/>
      <c r="AC629" s="238"/>
      <c r="AO629" s="230"/>
      <c r="AP629" s="265"/>
      <c r="AQ629" s="265"/>
      <c r="AR629" s="265"/>
      <c r="AS629" s="265"/>
      <c r="AT629" s="254"/>
      <c r="AU629" s="2"/>
      <c r="AV629" s="2"/>
      <c r="AW629" s="266"/>
      <c r="AX629" s="266"/>
      <c r="AY629" s="266"/>
      <c r="AZ629" s="266"/>
      <c r="BA629" s="2"/>
      <c r="BB629" s="2"/>
      <c r="BC629" s="2"/>
      <c r="BD629" s="2"/>
      <c r="BE629" s="2"/>
      <c r="BF629" s="2"/>
    </row>
    <row r="630" spans="2:58" s="3" customFormat="1" ht="15" hidden="1" customHeight="1">
      <c r="B630" s="1382" t="str">
        <f t="shared" ref="B630:F630" si="123">B485</f>
        <v>T045</v>
      </c>
      <c r="C630" s="1383" t="str">
        <f t="shared" si="123"/>
        <v>B7</v>
      </c>
      <c r="D630" s="1367">
        <f t="shared" si="123"/>
        <v>1</v>
      </c>
      <c r="E630" s="1367">
        <f t="shared" si="123"/>
        <v>1</v>
      </c>
      <c r="F630" s="1384">
        <f t="shared" si="123"/>
        <v>318.73</v>
      </c>
      <c r="G630" s="1367">
        <f>VLOOKUP(B630,'Seg Diario'!$B$13:$NX$78,338,FALSE)</f>
        <v>1</v>
      </c>
      <c r="H630" s="1367">
        <f>VLOOKUP(B630,'Seg Diario'!$B$13:$NX$78,342,FALSE)</f>
        <v>1</v>
      </c>
      <c r="I630" s="1367">
        <f>VLOOKUP(B630,'Seg Diario'!$B$13:$NX$78,346,FALSE)</f>
        <v>1</v>
      </c>
      <c r="J630" s="1367">
        <f>VLOOKUP(B630,'Seg Diario'!$B$13:$NX$78,350,FALSE)</f>
        <v>1</v>
      </c>
      <c r="K630" s="1367">
        <f>'Seg Diario'!MP56</f>
        <v>1</v>
      </c>
      <c r="L630" s="1367"/>
      <c r="M630" s="1367"/>
      <c r="N630" s="1367">
        <f>'Seg Diario'!MS56</f>
        <v>1</v>
      </c>
      <c r="O630" s="1367"/>
      <c r="P630" s="1367"/>
      <c r="Q630" s="1413"/>
      <c r="R630" s="1631"/>
      <c r="S630" s="1631"/>
      <c r="T630" s="1631"/>
      <c r="U630" s="1631"/>
      <c r="V630" s="1645"/>
      <c r="W630" s="1646"/>
      <c r="X630" s="1646"/>
      <c r="Y630" s="1646"/>
      <c r="Z630" s="1646"/>
      <c r="AA630" s="95"/>
      <c r="AB630" s="105"/>
      <c r="AC630" s="238"/>
      <c r="AO630" s="230"/>
      <c r="AP630" s="265"/>
      <c r="AQ630" s="265"/>
      <c r="AR630" s="265"/>
      <c r="AS630" s="265"/>
      <c r="AT630" s="254"/>
      <c r="AU630" s="2"/>
      <c r="AV630" s="2"/>
      <c r="AW630" s="266"/>
      <c r="AX630" s="266"/>
      <c r="AY630" s="266"/>
      <c r="AZ630" s="266"/>
      <c r="BA630" s="2"/>
      <c r="BB630" s="2"/>
      <c r="BC630" s="2"/>
      <c r="BD630" s="2"/>
      <c r="BE630" s="2"/>
      <c r="BF630" s="2"/>
    </row>
    <row r="631" spans="2:58" s="3" customFormat="1" ht="15" hidden="1" customHeight="1">
      <c r="B631" s="1382" t="str">
        <f t="shared" ref="B631:F631" si="124">B486</f>
        <v>T046</v>
      </c>
      <c r="C631" s="1383" t="str">
        <f t="shared" si="124"/>
        <v>A7</v>
      </c>
      <c r="D631" s="1367">
        <f t="shared" si="124"/>
        <v>1</v>
      </c>
      <c r="E631" s="1367">
        <f t="shared" si="124"/>
        <v>1</v>
      </c>
      <c r="F631" s="1384">
        <f t="shared" si="124"/>
        <v>257.33999999999997</v>
      </c>
      <c r="G631" s="1367">
        <f>VLOOKUP(B631,'Seg Diario'!$B$13:$NX$78,338,FALSE)</f>
        <v>1</v>
      </c>
      <c r="H631" s="1367">
        <f>VLOOKUP(B631,'Seg Diario'!$B$13:$NX$78,342,FALSE)</f>
        <v>1</v>
      </c>
      <c r="I631" s="1367">
        <f>VLOOKUP(B631,'Seg Diario'!$B$13:$NX$78,346,FALSE)</f>
        <v>1</v>
      </c>
      <c r="J631" s="1367">
        <f>VLOOKUP(B631,'Seg Diario'!$B$13:$NX$78,350,FALSE)</f>
        <v>1</v>
      </c>
      <c r="K631" s="1367">
        <f>'Seg Diario'!MP57</f>
        <v>1</v>
      </c>
      <c r="L631" s="1367"/>
      <c r="M631" s="1367"/>
      <c r="N631" s="1367">
        <f>'Seg Diario'!MS57</f>
        <v>1</v>
      </c>
      <c r="O631" s="1367"/>
      <c r="P631" s="1367"/>
      <c r="Q631" s="1385"/>
      <c r="R631" s="1631"/>
      <c r="S631" s="1631"/>
      <c r="T631" s="1631"/>
      <c r="U631" s="1631"/>
      <c r="V631" s="1645"/>
      <c r="W631" s="1646"/>
      <c r="X631" s="1646"/>
      <c r="Y631" s="1646"/>
      <c r="Z631" s="1646"/>
      <c r="AA631" s="95"/>
      <c r="AB631" s="105"/>
      <c r="AC631" s="238"/>
      <c r="AO631" s="230"/>
      <c r="AP631" s="265"/>
      <c r="AQ631" s="265"/>
      <c r="AR631" s="265"/>
      <c r="AS631" s="265"/>
      <c r="AT631" s="254"/>
      <c r="AU631" s="2"/>
      <c r="AV631" s="2"/>
      <c r="AW631" s="266"/>
      <c r="AX631" s="266"/>
      <c r="AY631" s="266"/>
      <c r="AZ631" s="266"/>
      <c r="BA631" s="2"/>
      <c r="BB631" s="2"/>
      <c r="BC631" s="2"/>
      <c r="BD631" s="2"/>
      <c r="BE631" s="2"/>
      <c r="BF631" s="2"/>
    </row>
    <row r="632" spans="2:58" s="3" customFormat="1" ht="15" hidden="1" customHeight="1">
      <c r="B632" s="1382" t="str">
        <f t="shared" ref="B632:F632" si="125">B487</f>
        <v>T047</v>
      </c>
      <c r="C632" s="1383" t="str">
        <f t="shared" si="125"/>
        <v>B7</v>
      </c>
      <c r="D632" s="1367">
        <f t="shared" si="125"/>
        <v>1</v>
      </c>
      <c r="E632" s="1367">
        <f t="shared" si="125"/>
        <v>1</v>
      </c>
      <c r="F632" s="1384">
        <f t="shared" si="125"/>
        <v>298.5</v>
      </c>
      <c r="G632" s="1367">
        <f>VLOOKUP(B632,'Seg Diario'!$B$13:$NX$78,338,FALSE)</f>
        <v>1</v>
      </c>
      <c r="H632" s="1367">
        <f>VLOOKUP(B632,'Seg Diario'!$B$13:$NX$78,342,FALSE)</f>
        <v>1</v>
      </c>
      <c r="I632" s="1367">
        <f>VLOOKUP(B632,'Seg Diario'!$B$13:$NX$78,346,FALSE)</f>
        <v>1</v>
      </c>
      <c r="J632" s="1367">
        <f>VLOOKUP(B632,'Seg Diario'!$B$13:$NX$78,350,FALSE)</f>
        <v>1</v>
      </c>
      <c r="K632" s="1367">
        <f>'Seg Diario'!MP58</f>
        <v>1</v>
      </c>
      <c r="L632" s="1367"/>
      <c r="M632" s="1367"/>
      <c r="N632" s="1367">
        <f>'Seg Diario'!MS58</f>
        <v>1</v>
      </c>
      <c r="O632" s="1367"/>
      <c r="P632" s="1367"/>
      <c r="Q632" s="1385"/>
      <c r="R632" s="1631"/>
      <c r="S632" s="1631"/>
      <c r="T632" s="1631"/>
      <c r="U632" s="1631"/>
      <c r="V632" s="1645"/>
      <c r="W632" s="1646"/>
      <c r="X632" s="1646"/>
      <c r="Y632" s="1646"/>
      <c r="Z632" s="1646"/>
      <c r="AA632" s="95"/>
      <c r="AB632" s="105"/>
      <c r="AC632" s="238"/>
      <c r="AO632" s="230"/>
      <c r="AP632" s="265"/>
      <c r="AQ632" s="265"/>
      <c r="AR632" s="265"/>
      <c r="AS632" s="265"/>
      <c r="AT632" s="254"/>
      <c r="AU632" s="2"/>
      <c r="AV632" s="2"/>
      <c r="AW632" s="266"/>
      <c r="AX632" s="266"/>
      <c r="AY632" s="266"/>
      <c r="AZ632" s="266"/>
      <c r="BA632" s="2"/>
      <c r="BB632" s="2"/>
      <c r="BC632" s="2"/>
      <c r="BD632" s="2"/>
      <c r="BE632" s="2"/>
      <c r="BF632" s="2"/>
    </row>
    <row r="633" spans="2:58" s="3" customFormat="1" ht="15" hidden="1" customHeight="1">
      <c r="B633" s="1382" t="str">
        <f t="shared" ref="B633:F633" si="126">B488</f>
        <v>T048</v>
      </c>
      <c r="C633" s="1383" t="str">
        <f t="shared" si="126"/>
        <v>C5</v>
      </c>
      <c r="D633" s="1367">
        <f t="shared" si="126"/>
        <v>1</v>
      </c>
      <c r="E633" s="1367">
        <f t="shared" si="126"/>
        <v>1</v>
      </c>
      <c r="F633" s="1384">
        <f t="shared" si="126"/>
        <v>315.27</v>
      </c>
      <c r="G633" s="1367">
        <f>VLOOKUP(B633,'Seg Diario'!$B$13:$NX$78,338,FALSE)</f>
        <v>1</v>
      </c>
      <c r="H633" s="1367">
        <f>VLOOKUP(B633,'Seg Diario'!$B$13:$NX$78,342,FALSE)</f>
        <v>1</v>
      </c>
      <c r="I633" s="1367">
        <f>VLOOKUP(B633,'Seg Diario'!$B$13:$NX$78,346,FALSE)</f>
        <v>1</v>
      </c>
      <c r="J633" s="1367">
        <f>VLOOKUP(B633,'Seg Diario'!$B$13:$NX$78,350,FALSE)</f>
        <v>1</v>
      </c>
      <c r="K633" s="1367">
        <f>'Seg Diario'!MP59</f>
        <v>1</v>
      </c>
      <c r="L633" s="1367"/>
      <c r="M633" s="1367"/>
      <c r="N633" s="1367">
        <f>'Seg Diario'!MS59</f>
        <v>1</v>
      </c>
      <c r="O633" s="1367"/>
      <c r="P633" s="1367"/>
      <c r="Q633" s="1385"/>
      <c r="R633" s="1631"/>
      <c r="S633" s="1631"/>
      <c r="T633" s="1631"/>
      <c r="U633" s="1631"/>
      <c r="V633" s="1645"/>
      <c r="W633" s="1646"/>
      <c r="X633" s="1646"/>
      <c r="Y633" s="1646"/>
      <c r="Z633" s="1646"/>
      <c r="AA633" s="95"/>
      <c r="AB633" s="105"/>
      <c r="AC633" s="238"/>
      <c r="AO633" s="230"/>
      <c r="AP633" s="265"/>
      <c r="AQ633" s="265"/>
      <c r="AR633" s="265"/>
      <c r="AS633" s="265"/>
      <c r="AT633" s="254"/>
      <c r="AU633" s="2"/>
      <c r="AV633" s="2"/>
      <c r="AW633" s="266"/>
      <c r="AX633" s="266"/>
      <c r="AY633" s="266"/>
      <c r="AZ633" s="266"/>
      <c r="BA633" s="2"/>
      <c r="BB633" s="2"/>
      <c r="BC633" s="2"/>
      <c r="BD633" s="2"/>
      <c r="BE633" s="2"/>
      <c r="BF633" s="2"/>
    </row>
    <row r="634" spans="2:58" s="3" customFormat="1" ht="15" hidden="1" customHeight="1">
      <c r="B634" s="1382" t="str">
        <f t="shared" ref="B634:F634" si="127">B489</f>
        <v>T049</v>
      </c>
      <c r="C634" s="1383" t="str">
        <f t="shared" si="127"/>
        <v>C5</v>
      </c>
      <c r="D634" s="1367">
        <f t="shared" si="127"/>
        <v>1</v>
      </c>
      <c r="E634" s="1367">
        <f t="shared" si="127"/>
        <v>1</v>
      </c>
      <c r="F634" s="1384">
        <f t="shared" si="127"/>
        <v>366.85</v>
      </c>
      <c r="G634" s="1367">
        <f>VLOOKUP(B634,'Seg Diario'!$B$13:$NX$78,338,FALSE)</f>
        <v>1</v>
      </c>
      <c r="H634" s="1367">
        <f>VLOOKUP(B634,'Seg Diario'!$B$13:$NX$78,342,FALSE)</f>
        <v>1</v>
      </c>
      <c r="I634" s="1367">
        <f>VLOOKUP(B634,'Seg Diario'!$B$13:$NX$78,346,FALSE)</f>
        <v>1</v>
      </c>
      <c r="J634" s="1367">
        <f>VLOOKUP(B634,'Seg Diario'!$B$13:$NX$78,350,FALSE)</f>
        <v>1</v>
      </c>
      <c r="K634" s="1367">
        <f>'Seg Diario'!MP60</f>
        <v>1</v>
      </c>
      <c r="L634" s="1367"/>
      <c r="M634" s="1367"/>
      <c r="N634" s="1367">
        <f>'Seg Diario'!MS60</f>
        <v>1</v>
      </c>
      <c r="O634" s="1367"/>
      <c r="P634" s="1367"/>
      <c r="Q634" s="1385"/>
      <c r="R634" s="1631"/>
      <c r="S634" s="1631"/>
      <c r="T634" s="1631"/>
      <c r="U634" s="1631"/>
      <c r="V634" s="1645"/>
      <c r="W634" s="1646"/>
      <c r="X634" s="1646"/>
      <c r="Y634" s="1646"/>
      <c r="Z634" s="1646"/>
      <c r="AA634" s="95"/>
      <c r="AB634" s="105"/>
      <c r="AC634" s="238"/>
      <c r="AO634" s="230"/>
      <c r="AP634" s="265"/>
      <c r="AQ634" s="265"/>
      <c r="AR634" s="265"/>
      <c r="AS634" s="265"/>
      <c r="AT634" s="254"/>
      <c r="AU634" s="2"/>
      <c r="AV634" s="2"/>
      <c r="AW634" s="266"/>
      <c r="AX634" s="266"/>
      <c r="AY634" s="266"/>
      <c r="AZ634" s="266"/>
      <c r="BA634" s="2"/>
      <c r="BB634" s="2"/>
      <c r="BC634" s="2"/>
      <c r="BD634" s="2"/>
      <c r="BE634" s="2"/>
      <c r="BF634" s="2"/>
    </row>
    <row r="635" spans="2:58" s="3" customFormat="1" ht="15" hidden="1" customHeight="1">
      <c r="B635" s="1382" t="str">
        <f t="shared" ref="B635:F635" si="128">B490</f>
        <v>T050</v>
      </c>
      <c r="C635" s="1383" t="str">
        <f t="shared" si="128"/>
        <v>C5</v>
      </c>
      <c r="D635" s="1367">
        <f t="shared" si="128"/>
        <v>1</v>
      </c>
      <c r="E635" s="1367">
        <f t="shared" si="128"/>
        <v>1</v>
      </c>
      <c r="F635" s="1384">
        <f t="shared" si="128"/>
        <v>225.22</v>
      </c>
      <c r="G635" s="1367">
        <f>VLOOKUP(B635,'Seg Diario'!$B$13:$NX$78,338,FALSE)</f>
        <v>1</v>
      </c>
      <c r="H635" s="1367">
        <f>VLOOKUP(B635,'Seg Diario'!$B$13:$NX$78,342,FALSE)</f>
        <v>1</v>
      </c>
      <c r="I635" s="1367">
        <f>VLOOKUP(B635,'Seg Diario'!$B$13:$NX$78,346,FALSE)</f>
        <v>1</v>
      </c>
      <c r="J635" s="1367">
        <f>VLOOKUP(B635,'Seg Diario'!$B$13:$NX$78,350,FALSE)</f>
        <v>1</v>
      </c>
      <c r="K635" s="1367">
        <f>'Seg Diario'!MP61</f>
        <v>1</v>
      </c>
      <c r="L635" s="1367"/>
      <c r="M635" s="1367"/>
      <c r="N635" s="1367">
        <f>'Seg Diario'!MS61</f>
        <v>1</v>
      </c>
      <c r="O635" s="1367"/>
      <c r="P635" s="1367"/>
      <c r="Q635" s="1385"/>
      <c r="R635" s="1631"/>
      <c r="S635" s="1631"/>
      <c r="T635" s="1631"/>
      <c r="U635" s="1631"/>
      <c r="V635" s="1645"/>
      <c r="W635" s="1646"/>
      <c r="X635" s="1646"/>
      <c r="Y635" s="1646"/>
      <c r="Z635" s="1646"/>
      <c r="AA635" s="95"/>
      <c r="AB635" s="105"/>
      <c r="AC635" s="238"/>
      <c r="AO635" s="230"/>
      <c r="AP635" s="265"/>
      <c r="AQ635" s="265"/>
      <c r="AR635" s="265"/>
      <c r="AS635" s="265"/>
      <c r="AT635" s="254"/>
      <c r="AU635" s="2"/>
      <c r="AV635" s="2"/>
      <c r="AW635" s="266"/>
      <c r="AX635" s="266"/>
      <c r="AY635" s="266"/>
      <c r="AZ635" s="266"/>
      <c r="BA635" s="2"/>
      <c r="BB635" s="2"/>
      <c r="BC635" s="2"/>
      <c r="BD635" s="2"/>
      <c r="BE635" s="2"/>
      <c r="BF635" s="2"/>
    </row>
    <row r="636" spans="2:58" s="3" customFormat="1" ht="15" hidden="1" customHeight="1">
      <c r="B636" s="1382" t="str">
        <f t="shared" ref="B636:F636" si="129">B491</f>
        <v>T051</v>
      </c>
      <c r="C636" s="1383" t="str">
        <f t="shared" si="129"/>
        <v>A4</v>
      </c>
      <c r="D636" s="1367">
        <f t="shared" si="129"/>
        <v>1</v>
      </c>
      <c r="E636" s="1367">
        <f t="shared" si="129"/>
        <v>1</v>
      </c>
      <c r="F636" s="1384">
        <f t="shared" si="129"/>
        <v>508.58</v>
      </c>
      <c r="G636" s="1367">
        <f>VLOOKUP(B636,'Seg Diario'!$B$13:$NX$78,338,FALSE)</f>
        <v>1</v>
      </c>
      <c r="H636" s="1367">
        <f>VLOOKUP(B636,'Seg Diario'!$B$13:$NX$78,342,FALSE)</f>
        <v>1</v>
      </c>
      <c r="I636" s="1367">
        <f>VLOOKUP(B636,'Seg Diario'!$B$13:$NX$78,346,FALSE)</f>
        <v>1</v>
      </c>
      <c r="J636" s="1367">
        <f>VLOOKUP(B636,'Seg Diario'!$B$13:$NX$78,350,FALSE)</f>
        <v>1</v>
      </c>
      <c r="K636" s="1367">
        <f>'Seg Diario'!MP62</f>
        <v>1</v>
      </c>
      <c r="L636" s="1367"/>
      <c r="M636" s="1367"/>
      <c r="N636" s="1367">
        <f>'Seg Diario'!MS62</f>
        <v>1</v>
      </c>
      <c r="O636" s="1367"/>
      <c r="P636" s="1367"/>
      <c r="Q636" s="1413"/>
      <c r="R636" s="1631"/>
      <c r="S636" s="1631"/>
      <c r="T636" s="1631"/>
      <c r="U636" s="1631"/>
      <c r="V636" s="1645"/>
      <c r="W636" s="1646"/>
      <c r="X636" s="1646"/>
      <c r="Y636" s="1646"/>
      <c r="Z636" s="1646"/>
      <c r="AA636" s="95"/>
      <c r="AB636" s="105"/>
      <c r="AC636" s="238"/>
      <c r="AO636" s="230"/>
      <c r="AP636" s="265"/>
      <c r="AQ636" s="265"/>
      <c r="AR636" s="265"/>
      <c r="AS636" s="265"/>
      <c r="AT636" s="254"/>
      <c r="AU636" s="2"/>
      <c r="AV636" s="2"/>
      <c r="AW636" s="266"/>
      <c r="AX636" s="266"/>
      <c r="AY636" s="266"/>
      <c r="AZ636" s="266"/>
      <c r="BA636" s="2"/>
      <c r="BB636" s="2"/>
      <c r="BC636" s="2"/>
      <c r="BD636" s="2"/>
      <c r="BE636" s="2"/>
      <c r="BF636" s="2"/>
    </row>
    <row r="637" spans="2:58" s="3" customFormat="1" ht="15" hidden="1" customHeight="1">
      <c r="B637" s="1382" t="str">
        <f t="shared" ref="B637:F637" si="130">B492</f>
        <v>T052</v>
      </c>
      <c r="C637" s="1383" t="str">
        <f t="shared" si="130"/>
        <v>B6</v>
      </c>
      <c r="D637" s="1367">
        <f t="shared" si="130"/>
        <v>1</v>
      </c>
      <c r="E637" s="1367">
        <f t="shared" si="130"/>
        <v>1</v>
      </c>
      <c r="F637" s="1384">
        <f t="shared" si="130"/>
        <v>517.32000000000005</v>
      </c>
      <c r="G637" s="1367">
        <f>VLOOKUP(B637,'Seg Diario'!$B$13:$NX$78,338,FALSE)</f>
        <v>1</v>
      </c>
      <c r="H637" s="1367">
        <f>VLOOKUP(B637,'Seg Diario'!$B$13:$NX$78,342,FALSE)</f>
        <v>1</v>
      </c>
      <c r="I637" s="1367">
        <f>VLOOKUP(B637,'Seg Diario'!$B$13:$NX$78,346,FALSE)</f>
        <v>1</v>
      </c>
      <c r="J637" s="1367">
        <f>VLOOKUP(B637,'Seg Diario'!$B$13:$NX$78,350,FALSE)</f>
        <v>1</v>
      </c>
      <c r="K637" s="1367">
        <f>'Seg Diario'!MP63</f>
        <v>1</v>
      </c>
      <c r="L637" s="1367"/>
      <c r="M637" s="1367"/>
      <c r="N637" s="1367">
        <f>'Seg Diario'!MS63</f>
        <v>1</v>
      </c>
      <c r="O637" s="1367">
        <f>'Seg Diario'!MV63</f>
        <v>1</v>
      </c>
      <c r="P637" s="1367"/>
      <c r="Q637" s="1433" t="s">
        <v>351</v>
      </c>
      <c r="R637" s="1631"/>
      <c r="S637" s="1631"/>
      <c r="T637" s="1631"/>
      <c r="U637" s="1631"/>
      <c r="V637" s="1645"/>
      <c r="W637" s="1646"/>
      <c r="X637" s="1646"/>
      <c r="Y637" s="1646"/>
      <c r="Z637" s="1646"/>
      <c r="AA637" s="95"/>
      <c r="AB637" s="105"/>
      <c r="AC637" s="238"/>
      <c r="AO637" s="230"/>
      <c r="AP637" s="265"/>
      <c r="AQ637" s="265"/>
      <c r="AR637" s="265"/>
      <c r="AS637" s="265"/>
      <c r="AT637" s="254"/>
      <c r="AU637" s="2"/>
      <c r="AV637" s="2"/>
      <c r="AW637" s="266"/>
      <c r="AX637" s="266"/>
      <c r="AY637" s="266"/>
      <c r="AZ637" s="266"/>
      <c r="BA637" s="2"/>
      <c r="BB637" s="2"/>
      <c r="BC637" s="2"/>
      <c r="BD637" s="2"/>
      <c r="BE637" s="2"/>
      <c r="BF637" s="2"/>
    </row>
    <row r="638" spans="2:58" s="3" customFormat="1" ht="15" hidden="1" customHeight="1">
      <c r="B638" s="1382" t="str">
        <f t="shared" ref="B638:F638" si="131">B493</f>
        <v>T053</v>
      </c>
      <c r="C638" s="1383" t="str">
        <f t="shared" si="131"/>
        <v>B7</v>
      </c>
      <c r="D638" s="1367">
        <f t="shared" si="131"/>
        <v>1</v>
      </c>
      <c r="E638" s="1367">
        <f t="shared" si="131"/>
        <v>1</v>
      </c>
      <c r="F638" s="1384">
        <f t="shared" si="131"/>
        <v>558</v>
      </c>
      <c r="G638" s="1367">
        <f>VLOOKUP(B638,'Seg Diario'!$B$13:$NX$78,338,FALSE)</f>
        <v>1</v>
      </c>
      <c r="H638" s="1367">
        <f>VLOOKUP(B638,'Seg Diario'!$B$13:$NX$78,342,FALSE)</f>
        <v>1</v>
      </c>
      <c r="I638" s="1367">
        <f>VLOOKUP(B638,'Seg Diario'!$B$13:$NX$78,346,FALSE)</f>
        <v>1</v>
      </c>
      <c r="J638" s="1367">
        <f>VLOOKUP(B638,'Seg Diario'!$B$13:$NX$78,350,FALSE)</f>
        <v>1</v>
      </c>
      <c r="K638" s="1367">
        <f>'Seg Diario'!MP64</f>
        <v>1</v>
      </c>
      <c r="L638" s="1367"/>
      <c r="M638" s="1367"/>
      <c r="N638" s="1367">
        <f>'Seg Diario'!MS64</f>
        <v>1</v>
      </c>
      <c r="O638" s="1367"/>
      <c r="P638" s="1367"/>
      <c r="Q638" s="1413"/>
      <c r="R638" s="1631"/>
      <c r="S638" s="1631"/>
      <c r="T638" s="1631"/>
      <c r="U638" s="1631"/>
      <c r="V638" s="1645"/>
      <c r="W638" s="1646"/>
      <c r="X638" s="1646"/>
      <c r="Y638" s="1646"/>
      <c r="Z638" s="1646"/>
      <c r="AA638" s="95"/>
      <c r="AB638" s="105"/>
      <c r="AC638" s="238"/>
      <c r="AO638" s="230"/>
      <c r="AP638" s="265"/>
      <c r="AQ638" s="265"/>
      <c r="AR638" s="265"/>
      <c r="AS638" s="265"/>
      <c r="AT638" s="254"/>
      <c r="AU638" s="2"/>
      <c r="AV638" s="2"/>
      <c r="AW638" s="266"/>
      <c r="AX638" s="266"/>
      <c r="AY638" s="266"/>
      <c r="AZ638" s="266"/>
      <c r="BA638" s="2"/>
      <c r="BB638" s="2"/>
      <c r="BC638" s="2"/>
      <c r="BD638" s="2"/>
      <c r="BE638" s="2"/>
      <c r="BF638" s="2"/>
    </row>
    <row r="639" spans="2:58" s="3" customFormat="1" ht="15" hidden="1" customHeight="1">
      <c r="B639" s="1382" t="str">
        <f t="shared" ref="B639:F639" si="132">B494</f>
        <v>T054</v>
      </c>
      <c r="C639" s="1383" t="str">
        <f t="shared" si="132"/>
        <v>B4</v>
      </c>
      <c r="D639" s="1367">
        <f t="shared" si="132"/>
        <v>1</v>
      </c>
      <c r="E639" s="1367">
        <f t="shared" si="132"/>
        <v>1</v>
      </c>
      <c r="F639" s="1384">
        <f t="shared" si="132"/>
        <v>413.38</v>
      </c>
      <c r="G639" s="1367">
        <f>VLOOKUP(B639,'Seg Diario'!$B$13:$NX$78,338,FALSE)</f>
        <v>1</v>
      </c>
      <c r="H639" s="1367">
        <f>VLOOKUP(B639,'Seg Diario'!$B$13:$NX$78,342,FALSE)</f>
        <v>1</v>
      </c>
      <c r="I639" s="1367">
        <f>VLOOKUP(B639,'Seg Diario'!$B$13:$NX$78,346,FALSE)</f>
        <v>1</v>
      </c>
      <c r="J639" s="1367">
        <f>VLOOKUP(B639,'Seg Diario'!$B$13:$NX$78,350,FALSE)</f>
        <v>1</v>
      </c>
      <c r="K639" s="1367">
        <f>'Seg Diario'!MP65</f>
        <v>1</v>
      </c>
      <c r="L639" s="1367"/>
      <c r="M639" s="1367"/>
      <c r="N639" s="1367">
        <f>'Seg Diario'!MS65</f>
        <v>1</v>
      </c>
      <c r="O639" s="1367"/>
      <c r="P639" s="1367"/>
      <c r="Q639" s="1385"/>
      <c r="R639" s="1631"/>
      <c r="S639" s="1631"/>
      <c r="T639" s="1631"/>
      <c r="U639" s="1631"/>
      <c r="V639" s="1645"/>
      <c r="W639" s="1646"/>
      <c r="X639" s="1646"/>
      <c r="Y639" s="1646"/>
      <c r="Z639" s="1646"/>
      <c r="AA639" s="95"/>
      <c r="AB639" s="105"/>
      <c r="AC639" s="238"/>
      <c r="AO639" s="230"/>
      <c r="AP639" s="265"/>
      <c r="AQ639" s="265"/>
      <c r="AR639" s="265"/>
      <c r="AS639" s="265"/>
      <c r="AT639" s="254"/>
      <c r="AU639" s="2"/>
      <c r="AV639" s="2"/>
      <c r="AW639" s="266"/>
      <c r="AX639" s="266"/>
      <c r="AY639" s="266"/>
      <c r="AZ639" s="266"/>
      <c r="BA639" s="2"/>
      <c r="BB639" s="2"/>
      <c r="BC639" s="2"/>
      <c r="BD639" s="2"/>
      <c r="BE639" s="2"/>
      <c r="BF639" s="2"/>
    </row>
    <row r="640" spans="2:58" s="3" customFormat="1" ht="15" hidden="1" customHeight="1">
      <c r="B640" s="1382" t="str">
        <f t="shared" ref="B640:F640" si="133">B495</f>
        <v>T055</v>
      </c>
      <c r="C640" s="1383" t="str">
        <f t="shared" si="133"/>
        <v>A4</v>
      </c>
      <c r="D640" s="1367">
        <f t="shared" si="133"/>
        <v>1</v>
      </c>
      <c r="E640" s="1367">
        <f t="shared" si="133"/>
        <v>1</v>
      </c>
      <c r="F640" s="1384">
        <f t="shared" si="133"/>
        <v>504.56</v>
      </c>
      <c r="G640" s="1367">
        <f>VLOOKUP(B640,'Seg Diario'!$B$13:$NX$78,338,FALSE)</f>
        <v>1</v>
      </c>
      <c r="H640" s="1367">
        <f>VLOOKUP(B640,'Seg Diario'!$B$13:$NX$78,342,FALSE)</f>
        <v>1</v>
      </c>
      <c r="I640" s="1367">
        <f>VLOOKUP(B640,'Seg Diario'!$B$13:$NX$78,346,FALSE)</f>
        <v>1</v>
      </c>
      <c r="J640" s="1367">
        <f>VLOOKUP(B640,'Seg Diario'!$B$13:$NX$78,350,FALSE)</f>
        <v>1</v>
      </c>
      <c r="K640" s="1367">
        <f>'Seg Diario'!MP66</f>
        <v>1</v>
      </c>
      <c r="L640" s="1367"/>
      <c r="M640" s="1367"/>
      <c r="N640" s="1367">
        <f>'Seg Diario'!MS66</f>
        <v>1</v>
      </c>
      <c r="O640" s="1367"/>
      <c r="P640" s="1367"/>
      <c r="Q640" s="1385"/>
      <c r="R640" s="1631"/>
      <c r="S640" s="1631"/>
      <c r="T640" s="1631"/>
      <c r="U640" s="1631"/>
      <c r="V640" s="1645"/>
      <c r="W640" s="1646"/>
      <c r="X640" s="1646"/>
      <c r="Y640" s="1646"/>
      <c r="Z640" s="1646"/>
      <c r="AA640" s="95"/>
      <c r="AB640" s="105"/>
      <c r="AC640" s="238"/>
      <c r="AO640" s="230"/>
      <c r="AP640" s="265"/>
      <c r="AQ640" s="265"/>
      <c r="AR640" s="265"/>
      <c r="AS640" s="265"/>
      <c r="AT640" s="254"/>
      <c r="AU640" s="2"/>
      <c r="AV640" s="2"/>
      <c r="AW640" s="266"/>
      <c r="AX640" s="266"/>
      <c r="AY640" s="266"/>
      <c r="AZ640" s="266"/>
      <c r="BA640" s="2"/>
      <c r="BB640" s="2"/>
      <c r="BC640" s="2"/>
      <c r="BD640" s="2"/>
      <c r="BE640" s="2"/>
      <c r="BF640" s="2"/>
    </row>
    <row r="641" spans="2:58" s="3" customFormat="1" ht="15" hidden="1" customHeight="1">
      <c r="B641" s="1382" t="str">
        <f t="shared" ref="B641:F641" si="134">B496</f>
        <v>T056</v>
      </c>
      <c r="C641" s="1383" t="str">
        <f t="shared" si="134"/>
        <v>A4</v>
      </c>
      <c r="D641" s="1367">
        <f t="shared" si="134"/>
        <v>1</v>
      </c>
      <c r="E641" s="1367">
        <f t="shared" si="134"/>
        <v>1</v>
      </c>
      <c r="F641" s="1384">
        <f t="shared" si="134"/>
        <v>221.82</v>
      </c>
      <c r="G641" s="1367">
        <f>VLOOKUP(B641,'Seg Diario'!$B$13:$NX$78,338,FALSE)</f>
        <v>1</v>
      </c>
      <c r="H641" s="1367">
        <f>VLOOKUP(B641,'Seg Diario'!$B$13:$NX$78,342,FALSE)</f>
        <v>1</v>
      </c>
      <c r="I641" s="1367">
        <f>VLOOKUP(B641,'Seg Diario'!$B$13:$NX$78,346,FALSE)</f>
        <v>1</v>
      </c>
      <c r="J641" s="1367">
        <f>VLOOKUP(B641,'Seg Diario'!$B$13:$NX$78,350,FALSE)</f>
        <v>1</v>
      </c>
      <c r="K641" s="1367">
        <f>'Seg Diario'!MP67</f>
        <v>1</v>
      </c>
      <c r="L641" s="1367"/>
      <c r="M641" s="1367"/>
      <c r="N641" s="1367">
        <f>'Seg Diario'!MS67</f>
        <v>1</v>
      </c>
      <c r="O641" s="1367"/>
      <c r="P641" s="1367"/>
      <c r="Q641" s="1385"/>
      <c r="R641" s="1631"/>
      <c r="S641" s="1631"/>
      <c r="T641" s="1631"/>
      <c r="U641" s="1631"/>
      <c r="V641" s="1645"/>
      <c r="W641" s="1646"/>
      <c r="X641" s="1646"/>
      <c r="Y641" s="1646"/>
      <c r="Z641" s="1646"/>
      <c r="AA641" s="95"/>
      <c r="AB641" s="105"/>
      <c r="AC641" s="238"/>
      <c r="AO641" s="230"/>
      <c r="AP641" s="265"/>
      <c r="AQ641" s="265"/>
      <c r="AR641" s="265"/>
      <c r="AS641" s="265"/>
      <c r="AT641" s="254"/>
      <c r="AU641" s="2"/>
      <c r="AV641" s="2"/>
      <c r="AW641" s="266"/>
      <c r="AX641" s="266"/>
      <c r="AY641" s="266"/>
      <c r="AZ641" s="266"/>
      <c r="BA641" s="2"/>
      <c r="BB641" s="2"/>
      <c r="BC641" s="2"/>
      <c r="BD641" s="2"/>
      <c r="BE641" s="2"/>
      <c r="BF641" s="2"/>
    </row>
    <row r="642" spans="2:58" s="3" customFormat="1" ht="15" hidden="1" customHeight="1">
      <c r="B642" s="1382" t="str">
        <f t="shared" ref="B642:F642" si="135">B497</f>
        <v>T057</v>
      </c>
      <c r="C642" s="1383" t="str">
        <f t="shared" si="135"/>
        <v>B3</v>
      </c>
      <c r="D642" s="1367">
        <f t="shared" si="135"/>
        <v>1</v>
      </c>
      <c r="E642" s="1367">
        <f t="shared" si="135"/>
        <v>1</v>
      </c>
      <c r="F642" s="1384">
        <f t="shared" si="135"/>
        <v>221.8</v>
      </c>
      <c r="G642" s="1367">
        <f>VLOOKUP(B642,'Seg Diario'!$B$13:$NX$78,338,FALSE)</f>
        <v>1</v>
      </c>
      <c r="H642" s="1367">
        <f>VLOOKUP(B642,'Seg Diario'!$B$13:$NX$78,342,FALSE)</f>
        <v>1</v>
      </c>
      <c r="I642" s="1367">
        <f>VLOOKUP(B642,'Seg Diario'!$B$13:$NX$78,346,FALSE)</f>
        <v>1</v>
      </c>
      <c r="J642" s="1367">
        <f>VLOOKUP(B642,'Seg Diario'!$B$13:$NX$78,350,FALSE)</f>
        <v>1</v>
      </c>
      <c r="K642" s="1367">
        <f>'Seg Diario'!MP68</f>
        <v>1</v>
      </c>
      <c r="L642" s="1367"/>
      <c r="M642" s="1367"/>
      <c r="N642" s="1367">
        <f>'Seg Diario'!MS68</f>
        <v>1</v>
      </c>
      <c r="O642" s="1367"/>
      <c r="P642" s="1367"/>
      <c r="Q642" s="1385"/>
      <c r="R642" s="1631"/>
      <c r="S642" s="1631"/>
      <c r="T642" s="1631"/>
      <c r="U642" s="1631"/>
      <c r="V642" s="1645"/>
      <c r="W642" s="1646"/>
      <c r="X642" s="1646"/>
      <c r="Y642" s="1646"/>
      <c r="Z642" s="1646"/>
      <c r="AA642" s="95"/>
      <c r="AB642" s="105"/>
      <c r="AC642" s="238"/>
      <c r="AO642" s="230"/>
      <c r="AP642" s="265"/>
      <c r="AQ642" s="265"/>
      <c r="AR642" s="265"/>
      <c r="AS642" s="265"/>
      <c r="AT642" s="254"/>
      <c r="AU642" s="2"/>
      <c r="AV642" s="2"/>
      <c r="AW642" s="266"/>
      <c r="AX642" s="266"/>
      <c r="AY642" s="266"/>
      <c r="AZ642" s="266"/>
      <c r="BA642" s="2"/>
      <c r="BB642" s="2"/>
      <c r="BC642" s="2"/>
      <c r="BD642" s="2"/>
      <c r="BE642" s="2"/>
      <c r="BF642" s="2"/>
    </row>
    <row r="643" spans="2:58" s="3" customFormat="1" ht="15" hidden="1" customHeight="1">
      <c r="B643" s="1382" t="str">
        <f t="shared" ref="B643:F643" si="136">B498</f>
        <v>T058</v>
      </c>
      <c r="C643" s="1383" t="str">
        <f t="shared" si="136"/>
        <v>B3</v>
      </c>
      <c r="D643" s="1367">
        <f t="shared" si="136"/>
        <v>1</v>
      </c>
      <c r="E643" s="1367">
        <f t="shared" si="136"/>
        <v>1</v>
      </c>
      <c r="F643" s="1384">
        <f t="shared" si="136"/>
        <v>464.64</v>
      </c>
      <c r="G643" s="1367">
        <f>VLOOKUP(B643,'Seg Diario'!$B$13:$NX$78,338,FALSE)</f>
        <v>1</v>
      </c>
      <c r="H643" s="1367">
        <f>VLOOKUP(B643,'Seg Diario'!$B$13:$NX$78,342,FALSE)</f>
        <v>1</v>
      </c>
      <c r="I643" s="1367">
        <f>VLOOKUP(B643,'Seg Diario'!$B$13:$NX$78,346,FALSE)</f>
        <v>1</v>
      </c>
      <c r="J643" s="1367">
        <f>VLOOKUP(B643,'Seg Diario'!$B$13:$NX$78,350,FALSE)</f>
        <v>1</v>
      </c>
      <c r="K643" s="1367">
        <f>'Seg Diario'!MP69</f>
        <v>1</v>
      </c>
      <c r="L643" s="1367"/>
      <c r="M643" s="1367"/>
      <c r="N643" s="1367">
        <f>'Seg Diario'!MS69</f>
        <v>1</v>
      </c>
      <c r="O643" s="1367"/>
      <c r="P643" s="1367"/>
      <c r="Q643" s="1385"/>
      <c r="R643" s="1631"/>
      <c r="S643" s="1631"/>
      <c r="T643" s="1631"/>
      <c r="U643" s="1631"/>
      <c r="V643" s="1645"/>
      <c r="W643" s="1646"/>
      <c r="X643" s="1646"/>
      <c r="Y643" s="1646"/>
      <c r="Z643" s="1646"/>
      <c r="AA643" s="95"/>
      <c r="AB643" s="105"/>
      <c r="AC643" s="238"/>
      <c r="AO643" s="230"/>
      <c r="AP643" s="265"/>
      <c r="AQ643" s="265"/>
      <c r="AR643" s="265"/>
      <c r="AS643" s="265"/>
      <c r="AT643" s="254"/>
      <c r="AU643" s="2"/>
      <c r="AV643" s="2"/>
      <c r="AW643" s="266"/>
      <c r="AX643" s="266"/>
      <c r="AY643" s="266"/>
      <c r="AZ643" s="266"/>
      <c r="BA643" s="2"/>
      <c r="BB643" s="2"/>
      <c r="BC643" s="2"/>
      <c r="BD643" s="2"/>
      <c r="BE643" s="2"/>
      <c r="BF643" s="2"/>
    </row>
    <row r="644" spans="2:58" s="3" customFormat="1" ht="15" hidden="1" customHeight="1">
      <c r="B644" s="1382" t="str">
        <f t="shared" ref="B644:F644" si="137">B499</f>
        <v>T059</v>
      </c>
      <c r="C644" s="1383" t="str">
        <f t="shared" si="137"/>
        <v>B2</v>
      </c>
      <c r="D644" s="1367">
        <f t="shared" si="137"/>
        <v>1</v>
      </c>
      <c r="E644" s="1367">
        <f t="shared" si="137"/>
        <v>1</v>
      </c>
      <c r="F644" s="1384">
        <f t="shared" si="137"/>
        <v>412.36</v>
      </c>
      <c r="G644" s="1367">
        <f>VLOOKUP(B644,'Seg Diario'!$B$13:$NX$78,338,FALSE)</f>
        <v>1</v>
      </c>
      <c r="H644" s="1367">
        <f>VLOOKUP(B644,'Seg Diario'!$B$13:$NX$78,342,FALSE)</f>
        <v>1</v>
      </c>
      <c r="I644" s="1367">
        <f>VLOOKUP(B644,'Seg Diario'!$B$13:$NX$78,346,FALSE)</f>
        <v>1</v>
      </c>
      <c r="J644" s="1367">
        <f>VLOOKUP(B644,'Seg Diario'!$B$13:$NX$78,350,FALSE)</f>
        <v>1</v>
      </c>
      <c r="K644" s="1367">
        <f>'Seg Diario'!MP70</f>
        <v>1</v>
      </c>
      <c r="L644" s="1367"/>
      <c r="M644" s="1367"/>
      <c r="N644" s="1367">
        <f>'Seg Diario'!MS70</f>
        <v>1</v>
      </c>
      <c r="O644" s="1367">
        <f>'Seg Diario'!MV70</f>
        <v>1</v>
      </c>
      <c r="P644" s="1367"/>
      <c r="Q644" s="1433" t="s">
        <v>352</v>
      </c>
      <c r="R644" s="1631"/>
      <c r="S644" s="1631"/>
      <c r="T644" s="1631"/>
      <c r="U644" s="1631"/>
      <c r="V644" s="1645"/>
      <c r="W644" s="1646"/>
      <c r="X644" s="1646"/>
      <c r="Y644" s="1646"/>
      <c r="Z644" s="1646"/>
      <c r="AA644" s="95"/>
      <c r="AB644" s="105"/>
      <c r="AC644" s="238"/>
      <c r="AO644" s="230"/>
      <c r="AP644" s="265"/>
      <c r="AQ644" s="265"/>
      <c r="AR644" s="265"/>
      <c r="AS644" s="265"/>
      <c r="AT644" s="254"/>
      <c r="AU644" s="2"/>
      <c r="AV644" s="2"/>
      <c r="AW644" s="266"/>
      <c r="AX644" s="266"/>
      <c r="AY644" s="266"/>
      <c r="AZ644" s="266"/>
      <c r="BA644" s="2"/>
      <c r="BB644" s="2"/>
      <c r="BC644" s="2"/>
      <c r="BD644" s="2"/>
      <c r="BE644" s="2"/>
      <c r="BF644" s="2"/>
    </row>
    <row r="645" spans="2:58" s="3" customFormat="1" ht="15" hidden="1" customHeight="1">
      <c r="B645" s="1382" t="str">
        <f t="shared" ref="B645:F645" si="138">B500</f>
        <v>T060</v>
      </c>
      <c r="C645" s="1383" t="str">
        <f t="shared" si="138"/>
        <v>A7</v>
      </c>
      <c r="D645" s="1367">
        <f t="shared" si="138"/>
        <v>1</v>
      </c>
      <c r="E645" s="1367">
        <f t="shared" si="138"/>
        <v>1</v>
      </c>
      <c r="F645" s="1384">
        <f t="shared" si="138"/>
        <v>394.25</v>
      </c>
      <c r="G645" s="1367">
        <f>VLOOKUP(B645,'Seg Diario'!$B$13:$NX$78,338,FALSE)</f>
        <v>1</v>
      </c>
      <c r="H645" s="1367">
        <f>VLOOKUP(B645,'Seg Diario'!$B$13:$NX$78,342,FALSE)</f>
        <v>1</v>
      </c>
      <c r="I645" s="1367">
        <f>VLOOKUP(B645,'Seg Diario'!$B$13:$NX$78,346,FALSE)</f>
        <v>1</v>
      </c>
      <c r="J645" s="1367">
        <f>VLOOKUP(B645,'Seg Diario'!$B$13:$NX$78,350,FALSE)</f>
        <v>1</v>
      </c>
      <c r="K645" s="1367">
        <f>'Seg Diario'!MP71</f>
        <v>1</v>
      </c>
      <c r="L645" s="1367"/>
      <c r="M645" s="1367"/>
      <c r="N645" s="1367">
        <f>'Seg Diario'!MS71</f>
        <v>1</v>
      </c>
      <c r="O645" s="1367">
        <f>'Seg Diario'!MV71</f>
        <v>1</v>
      </c>
      <c r="P645" s="1367"/>
      <c r="Q645" s="1433" t="s">
        <v>353</v>
      </c>
      <c r="R645" s="1631"/>
      <c r="S645" s="1631"/>
      <c r="T645" s="1631"/>
      <c r="U645" s="1631"/>
      <c r="V645" s="1645"/>
      <c r="W645" s="1646"/>
      <c r="X645" s="1646"/>
      <c r="Y645" s="1646"/>
      <c r="Z645" s="1646"/>
      <c r="AA645" s="95"/>
      <c r="AB645" s="105"/>
      <c r="AC645" s="238"/>
      <c r="AO645" s="230"/>
      <c r="AP645" s="265"/>
      <c r="AQ645" s="265"/>
      <c r="AR645" s="265"/>
      <c r="AS645" s="265"/>
      <c r="AT645" s="254"/>
      <c r="AU645" s="2"/>
      <c r="AV645" s="2"/>
      <c r="AW645" s="266"/>
      <c r="AX645" s="266"/>
      <c r="AY645" s="266"/>
      <c r="AZ645" s="266"/>
      <c r="BA645" s="2"/>
      <c r="BB645" s="2"/>
      <c r="BC645" s="2"/>
      <c r="BD645" s="2"/>
      <c r="BE645" s="2"/>
      <c r="BF645" s="2"/>
    </row>
    <row r="646" spans="2:58" s="3" customFormat="1" ht="15" hidden="1" customHeight="1">
      <c r="B646" s="1382" t="str">
        <f t="shared" ref="B646:F646" si="139">B501</f>
        <v>T061</v>
      </c>
      <c r="C646" s="1383" t="str">
        <f t="shared" si="139"/>
        <v>A60M</v>
      </c>
      <c r="D646" s="1367">
        <f t="shared" si="139"/>
        <v>1</v>
      </c>
      <c r="E646" s="1367">
        <f t="shared" si="139"/>
        <v>1</v>
      </c>
      <c r="F646" s="1384">
        <f t="shared" si="139"/>
        <v>550.04999999999995</v>
      </c>
      <c r="G646" s="1367">
        <f>VLOOKUP(B646,'Seg Diario'!$B$13:$NX$78,338,FALSE)</f>
        <v>1</v>
      </c>
      <c r="H646" s="1367">
        <f>VLOOKUP(B646,'Seg Diario'!$B$13:$NX$78,342,FALSE)</f>
        <v>1</v>
      </c>
      <c r="I646" s="1367">
        <f>VLOOKUP(B646,'Seg Diario'!$B$13:$NX$78,346,FALSE)</f>
        <v>1</v>
      </c>
      <c r="J646" s="1367">
        <f>VLOOKUP(B646,'Seg Diario'!$B$13:$NX$78,350,FALSE)</f>
        <v>1</v>
      </c>
      <c r="K646" s="1367">
        <f>'Seg Diario'!MP72</f>
        <v>1</v>
      </c>
      <c r="L646" s="1367"/>
      <c r="M646" s="1367"/>
      <c r="N646" s="1367"/>
      <c r="O646" s="1367"/>
      <c r="P646" s="1367"/>
      <c r="Q646" s="1385"/>
      <c r="R646" s="1631"/>
      <c r="S646" s="1631"/>
      <c r="T646" s="1631"/>
      <c r="U646" s="1631"/>
      <c r="V646" s="1645"/>
      <c r="W646" s="1646"/>
      <c r="X646" s="1646"/>
      <c r="Y646" s="1646"/>
      <c r="Z646" s="1646"/>
      <c r="AA646" s="95"/>
      <c r="AB646" s="105"/>
      <c r="AC646" s="238"/>
      <c r="AO646" s="230"/>
      <c r="AP646" s="265"/>
      <c r="AQ646" s="265"/>
      <c r="AR646" s="265"/>
      <c r="AS646" s="265"/>
      <c r="AT646" s="254"/>
      <c r="AU646" s="2"/>
      <c r="AV646" s="2"/>
      <c r="AW646" s="266"/>
      <c r="AX646" s="266"/>
      <c r="AY646" s="266"/>
      <c r="AZ646" s="266"/>
      <c r="BA646" s="2"/>
      <c r="BB646" s="2"/>
      <c r="BC646" s="2"/>
      <c r="BD646" s="2"/>
      <c r="BE646" s="2"/>
      <c r="BF646" s="2"/>
    </row>
    <row r="647" spans="2:58" s="3" customFormat="1" ht="15" hidden="1" customHeight="1">
      <c r="B647" s="1382" t="str">
        <f t="shared" ref="B647:F647" si="140">B502</f>
        <v>T062</v>
      </c>
      <c r="C647" s="1383" t="str">
        <f t="shared" si="140"/>
        <v>B5</v>
      </c>
      <c r="D647" s="1367">
        <f t="shared" si="140"/>
        <v>1</v>
      </c>
      <c r="E647" s="1367">
        <f t="shared" si="140"/>
        <v>1</v>
      </c>
      <c r="F647" s="1384">
        <f t="shared" si="140"/>
        <v>1022.06</v>
      </c>
      <c r="G647" s="1367">
        <f>VLOOKUP(B647,'Seg Diario'!$B$13:$NX$78,338,FALSE)</f>
        <v>1</v>
      </c>
      <c r="H647" s="1367">
        <f>VLOOKUP(B647,'Seg Diario'!$B$13:$NX$78,342,FALSE)</f>
        <v>1</v>
      </c>
      <c r="I647" s="1367">
        <f>VLOOKUP(B647,'Seg Diario'!$B$13:$NX$78,346,FALSE)</f>
        <v>1</v>
      </c>
      <c r="J647" s="1367">
        <f>VLOOKUP(B647,'Seg Diario'!$B$13:$NX$78,350,FALSE)</f>
        <v>1</v>
      </c>
      <c r="K647" s="1367">
        <f>'Seg Diario'!MP73</f>
        <v>1</v>
      </c>
      <c r="L647" s="1367"/>
      <c r="M647" s="1367"/>
      <c r="N647" s="1367"/>
      <c r="O647" s="1367"/>
      <c r="P647" s="1367"/>
      <c r="Q647" s="1385"/>
      <c r="R647" s="1631"/>
      <c r="S647" s="1631"/>
      <c r="T647" s="1631"/>
      <c r="U647" s="1631"/>
      <c r="V647" s="1645"/>
      <c r="W647" s="1646"/>
      <c r="X647" s="1646"/>
      <c r="Y647" s="1646"/>
      <c r="Z647" s="1646"/>
      <c r="AA647" s="95"/>
      <c r="AB647" s="105"/>
      <c r="AC647" s="238"/>
      <c r="AO647" s="230"/>
      <c r="AP647" s="265"/>
      <c r="AQ647" s="265"/>
      <c r="AR647" s="265"/>
      <c r="AS647" s="265"/>
      <c r="AT647" s="254"/>
      <c r="AU647" s="2"/>
      <c r="AV647" s="2"/>
      <c r="AW647" s="266"/>
      <c r="AX647" s="266"/>
      <c r="AY647" s="266"/>
      <c r="AZ647" s="266"/>
      <c r="BA647" s="2"/>
      <c r="BB647" s="2"/>
      <c r="BC647" s="2"/>
      <c r="BD647" s="2"/>
      <c r="BE647" s="2"/>
      <c r="BF647" s="2"/>
    </row>
    <row r="648" spans="2:58" s="3" customFormat="1" ht="15" hidden="1" customHeight="1">
      <c r="B648" s="1382" t="str">
        <f t="shared" ref="B648:F648" si="141">B503</f>
        <v>T063</v>
      </c>
      <c r="C648" s="1383" t="str">
        <f t="shared" si="141"/>
        <v>AE</v>
      </c>
      <c r="D648" s="1367">
        <f t="shared" si="141"/>
        <v>1</v>
      </c>
      <c r="E648" s="1367">
        <f t="shared" si="141"/>
        <v>1</v>
      </c>
      <c r="F648" s="1384">
        <f t="shared" si="141"/>
        <v>203.19</v>
      </c>
      <c r="G648" s="1367">
        <f>VLOOKUP(B648,'Seg Diario'!$B$13:$NX$78,338,FALSE)</f>
        <v>1</v>
      </c>
      <c r="H648" s="1367">
        <f>VLOOKUP(B648,'Seg Diario'!$B$13:$NX$78,342,FALSE)</f>
        <v>1</v>
      </c>
      <c r="I648" s="1367">
        <f>VLOOKUP(B648,'Seg Diario'!$B$13:$NX$78,346,FALSE)</f>
        <v>1</v>
      </c>
      <c r="J648" s="1367">
        <f>VLOOKUP(B648,'Seg Diario'!$B$13:$NX$78,350,FALSE)</f>
        <v>1</v>
      </c>
      <c r="K648" s="1367">
        <f>'Seg Diario'!MP74</f>
        <v>1</v>
      </c>
      <c r="L648" s="1367"/>
      <c r="M648" s="1367"/>
      <c r="N648" s="1367">
        <f>'Seg Diario'!MS74</f>
        <v>1</v>
      </c>
      <c r="O648" s="1367"/>
      <c r="P648" s="1367"/>
      <c r="Q648" s="1385"/>
      <c r="R648" s="1631"/>
      <c r="S648" s="1631"/>
      <c r="T648" s="1631"/>
      <c r="U648" s="1631"/>
      <c r="V648" s="1645"/>
      <c r="W648" s="1646"/>
      <c r="X648" s="1646"/>
      <c r="Y648" s="1646"/>
      <c r="Z648" s="1646"/>
      <c r="AA648" s="95"/>
      <c r="AB648" s="105"/>
      <c r="AC648" s="238"/>
      <c r="AO648" s="230"/>
      <c r="AP648" s="265"/>
      <c r="AQ648" s="265"/>
      <c r="AR648" s="265"/>
      <c r="AS648" s="265"/>
      <c r="AT648" s="254"/>
      <c r="AU648" s="2"/>
      <c r="AV648" s="2"/>
      <c r="AW648" s="266"/>
      <c r="AX648" s="266"/>
      <c r="AY648" s="266"/>
      <c r="AZ648" s="266"/>
      <c r="BA648" s="2"/>
      <c r="BB648" s="2"/>
      <c r="BC648" s="2"/>
      <c r="BD648" s="2"/>
      <c r="BE648" s="2"/>
      <c r="BF648" s="2"/>
    </row>
    <row r="649" spans="2:58" s="3" customFormat="1" ht="15" hidden="1" customHeight="1">
      <c r="B649" s="1382" t="str">
        <f t="shared" ref="B649:F649" si="142">B504</f>
        <v>T064</v>
      </c>
      <c r="C649" s="1383" t="str">
        <f t="shared" si="142"/>
        <v>AE</v>
      </c>
      <c r="D649" s="1367">
        <f t="shared" si="142"/>
        <v>1</v>
      </c>
      <c r="E649" s="1367">
        <f t="shared" si="142"/>
        <v>1</v>
      </c>
      <c r="F649" s="1384">
        <f t="shared" si="142"/>
        <v>48.9</v>
      </c>
      <c r="G649" s="1367">
        <f>VLOOKUP(B649,'Seg Diario'!$B$13:$NX$78,338,FALSE)</f>
        <v>1</v>
      </c>
      <c r="H649" s="1367">
        <f>VLOOKUP(B649,'Seg Diario'!$B$13:$NX$78,342,FALSE)</f>
        <v>1</v>
      </c>
      <c r="I649" s="1367">
        <f>VLOOKUP(B649,'Seg Diario'!$B$13:$NX$78,346,FALSE)</f>
        <v>1</v>
      </c>
      <c r="J649" s="1367">
        <f>VLOOKUP(B649,'Seg Diario'!$B$13:$NX$78,350,FALSE)</f>
        <v>1</v>
      </c>
      <c r="K649" s="1367">
        <f>'Seg Diario'!MP75</f>
        <v>1</v>
      </c>
      <c r="L649" s="1367"/>
      <c r="M649" s="1367"/>
      <c r="N649" s="1367"/>
      <c r="O649" s="1367"/>
      <c r="P649" s="1367"/>
      <c r="Q649" s="1385"/>
      <c r="R649" s="1631"/>
      <c r="S649" s="1631"/>
      <c r="T649" s="1631"/>
      <c r="U649" s="1631"/>
      <c r="V649" s="1645"/>
      <c r="W649" s="1646"/>
      <c r="X649" s="1646"/>
      <c r="Y649" s="1646"/>
      <c r="Z649" s="1646"/>
      <c r="AA649" s="95"/>
      <c r="AB649" s="105"/>
      <c r="AC649" s="238"/>
      <c r="AO649" s="230"/>
      <c r="AP649" s="265"/>
      <c r="AQ649" s="265"/>
      <c r="AR649" s="265"/>
      <c r="AS649" s="265"/>
      <c r="AT649" s="254"/>
      <c r="AU649" s="2"/>
      <c r="AV649" s="2"/>
      <c r="AW649" s="266"/>
      <c r="AX649" s="266"/>
      <c r="AY649" s="266"/>
      <c r="AZ649" s="266"/>
      <c r="BA649" s="2"/>
      <c r="BB649" s="2"/>
      <c r="BC649" s="2"/>
      <c r="BD649" s="2"/>
      <c r="BE649" s="2"/>
      <c r="BF649" s="2"/>
    </row>
    <row r="650" spans="2:58" s="3" customFormat="1" ht="15" hidden="1" customHeight="1">
      <c r="B650" s="1382" t="str">
        <f t="shared" ref="B650:F650" si="143">B505</f>
        <v>T065</v>
      </c>
      <c r="C650" s="1383" t="str">
        <f t="shared" si="143"/>
        <v>D</v>
      </c>
      <c r="D650" s="1367">
        <f t="shared" si="143"/>
        <v>1</v>
      </c>
      <c r="E650" s="1367">
        <f t="shared" si="143"/>
        <v>1</v>
      </c>
      <c r="F650" s="1384">
        <f t="shared" si="143"/>
        <v>0</v>
      </c>
      <c r="G650" s="1367">
        <f>VLOOKUP(B650,'Seg Diario'!$B$13:$NX$78,338,FALSE)</f>
        <v>1</v>
      </c>
      <c r="H650" s="1367">
        <f>VLOOKUP(B650,'Seg Diario'!$B$13:$NX$78,342,FALSE)</f>
        <v>1</v>
      </c>
      <c r="I650" s="1367">
        <f>VLOOKUP(B650,'Seg Diario'!$B$13:$NX$78,346,FALSE)</f>
        <v>1</v>
      </c>
      <c r="J650" s="1367">
        <f>VLOOKUP(B650,'Seg Diario'!$B$13:$NX$78,350,FALSE)</f>
        <v>1</v>
      </c>
      <c r="K650" s="1367">
        <f>'Seg Diario'!MP76</f>
        <v>1</v>
      </c>
      <c r="L650" s="1367"/>
      <c r="M650" s="1367"/>
      <c r="N650" s="1367"/>
      <c r="O650" s="1367"/>
      <c r="P650" s="1367"/>
      <c r="Q650" s="1385"/>
      <c r="R650" s="1631"/>
      <c r="S650" s="1631"/>
      <c r="T650" s="1631"/>
      <c r="U650" s="1631"/>
      <c r="V650" s="1645"/>
      <c r="W650" s="1646"/>
      <c r="X650" s="1646"/>
      <c r="Y650" s="1646"/>
      <c r="Z650" s="1646"/>
      <c r="AA650" s="95"/>
      <c r="AB650" s="105"/>
      <c r="AC650" s="238"/>
      <c r="AO650" s="230"/>
      <c r="AP650" s="265"/>
      <c r="AQ650" s="265"/>
      <c r="AR650" s="265"/>
      <c r="AS650" s="265"/>
      <c r="AT650" s="254"/>
      <c r="AU650" s="2"/>
      <c r="AV650" s="2"/>
      <c r="AW650" s="266"/>
      <c r="AX650" s="266"/>
      <c r="AY650" s="266"/>
      <c r="AZ650" s="266"/>
      <c r="BA650" s="2"/>
      <c r="BB650" s="2"/>
      <c r="BC650" s="2"/>
      <c r="BD650" s="2"/>
      <c r="BE650" s="2"/>
      <c r="BF650" s="2"/>
    </row>
    <row r="651" spans="2:58" s="3" customFormat="1" ht="26.4" hidden="1" customHeight="1">
      <c r="B651" s="1382" t="str">
        <f t="shared" ref="B651:F651" si="144">B506</f>
        <v>T64</v>
      </c>
      <c r="C651" s="1383" t="str">
        <f t="shared" si="144"/>
        <v>AE</v>
      </c>
      <c r="D651" s="1367" t="e">
        <f t="shared" si="144"/>
        <v>#N/A</v>
      </c>
      <c r="E651" s="1367" t="e">
        <f t="shared" si="144"/>
        <v>#N/A</v>
      </c>
      <c r="F651" s="1384">
        <f t="shared" si="144"/>
        <v>0</v>
      </c>
      <c r="G651" s="1367"/>
      <c r="H651" s="1367"/>
      <c r="I651" s="1367"/>
      <c r="J651" s="1367"/>
      <c r="K651" s="1367">
        <f>'Seg Diario'!MP77</f>
        <v>0</v>
      </c>
      <c r="L651" s="1367"/>
      <c r="M651" s="1367"/>
      <c r="N651" s="1367"/>
      <c r="O651" s="1367">
        <f>'Seg Diario'!MV77</f>
        <v>1</v>
      </c>
      <c r="P651" s="1367"/>
      <c r="Q651" s="1433" t="s">
        <v>345</v>
      </c>
      <c r="R651" s="1683"/>
      <c r="S651" s="1683"/>
      <c r="T651" s="1683"/>
      <c r="U651" s="1683"/>
      <c r="V651" s="1636"/>
      <c r="W651" s="1636"/>
      <c r="X651" s="1636"/>
      <c r="Y651" s="1636"/>
      <c r="Z651" s="1636"/>
      <c r="AA651" s="95"/>
      <c r="AB651" s="105"/>
      <c r="AC651" s="239"/>
      <c r="AO651" s="230"/>
      <c r="AP651" s="265"/>
      <c r="AQ651" s="265"/>
      <c r="AR651" s="265"/>
      <c r="AS651" s="265"/>
      <c r="AT651" s="254"/>
      <c r="AU651" s="2"/>
      <c r="AV651" s="2"/>
      <c r="AW651" s="266"/>
      <c r="AX651" s="266"/>
      <c r="AY651" s="266"/>
      <c r="AZ651" s="266"/>
      <c r="BA651" s="2"/>
      <c r="BB651" s="2"/>
      <c r="BC651" s="2"/>
      <c r="BD651" s="2"/>
      <c r="BE651" s="2"/>
      <c r="BF651" s="2"/>
    </row>
    <row r="652" spans="2:58" s="3" customFormat="1" ht="12" thickBot="1">
      <c r="B652" s="1388"/>
      <c r="C652" s="1389"/>
      <c r="D652" s="1368"/>
      <c r="E652" s="1368"/>
      <c r="F652" s="110"/>
      <c r="G652" s="1369"/>
      <c r="H652" s="1390"/>
      <c r="I652" s="1391"/>
      <c r="J652" s="1392"/>
      <c r="K652" s="1393"/>
      <c r="L652" s="1393"/>
      <c r="M652" s="1393"/>
      <c r="N652" s="1393"/>
      <c r="O652" s="1393"/>
      <c r="P652" s="1393"/>
      <c r="Q652" s="1385" t="s">
        <v>354</v>
      </c>
      <c r="R652" s="1631"/>
      <c r="S652" s="1631"/>
      <c r="T652" s="1631"/>
      <c r="U652" s="1631"/>
      <c r="V652" s="1645"/>
      <c r="W652" s="1646"/>
      <c r="X652" s="1646"/>
      <c r="Y652" s="1646"/>
      <c r="Z652" s="1646"/>
      <c r="AA652" s="122"/>
      <c r="AB652" s="122"/>
      <c r="AC652" s="123"/>
      <c r="AO652" s="230"/>
      <c r="AP652" s="265"/>
      <c r="AQ652" s="265"/>
      <c r="AR652" s="265"/>
      <c r="AS652" s="265"/>
      <c r="AT652" s="254"/>
      <c r="AU652" s="2"/>
      <c r="AV652" s="2"/>
      <c r="AW652" s="266"/>
      <c r="AX652" s="266"/>
      <c r="AY652" s="266"/>
      <c r="AZ652" s="266"/>
      <c r="BA652" s="2"/>
      <c r="BB652" s="2"/>
      <c r="BC652" s="2"/>
      <c r="BD652" s="2"/>
      <c r="BE652" s="2"/>
      <c r="BF652" s="2"/>
    </row>
    <row r="653" spans="2:58" ht="10.8" thickBot="1">
      <c r="F653" s="100"/>
      <c r="P653" s="108"/>
      <c r="AB653" s="92"/>
      <c r="AC653" s="21"/>
      <c r="AW653" s="266"/>
      <c r="AX653" s="266"/>
      <c r="AY653" s="266"/>
      <c r="AZ653" s="266"/>
    </row>
    <row r="654" spans="2:58" ht="13.8">
      <c r="B654" s="1649" t="s">
        <v>356</v>
      </c>
      <c r="C654" s="1650"/>
      <c r="D654" s="1650"/>
      <c r="E654" s="1650"/>
      <c r="F654" s="1650"/>
      <c r="G654" s="1650"/>
      <c r="H654" s="1650"/>
      <c r="I654" s="1650"/>
      <c r="J654" s="1650"/>
      <c r="K654" s="1650"/>
      <c r="L654" s="1650"/>
      <c r="M654" s="1650"/>
      <c r="N654" s="1650"/>
      <c r="O654" s="1650"/>
      <c r="P654" s="1650"/>
      <c r="Q654" s="1650"/>
      <c r="R654" s="1650"/>
      <c r="S654" s="1650"/>
      <c r="T654" s="1650"/>
      <c r="U654" s="1650"/>
      <c r="V654" s="1650"/>
      <c r="W654" s="1650"/>
      <c r="X654" s="1650"/>
      <c r="Y654" s="1650"/>
      <c r="Z654" s="1651"/>
      <c r="AA654" s="1742" t="s">
        <v>9</v>
      </c>
      <c r="AB654" s="2109" t="s">
        <v>21</v>
      </c>
      <c r="AC654" s="2108" t="s">
        <v>52</v>
      </c>
      <c r="AW654" s="266"/>
      <c r="AX654" s="266"/>
      <c r="AY654" s="266"/>
      <c r="AZ654" s="266"/>
    </row>
    <row r="655" spans="2:58" ht="22.2" customHeight="1" thickBot="1">
      <c r="B655" s="277">
        <v>0</v>
      </c>
      <c r="C655" s="278" t="s">
        <v>357</v>
      </c>
      <c r="D655" s="1672" t="s">
        <v>358</v>
      </c>
      <c r="E655" s="1672"/>
      <c r="F655" s="278" t="s">
        <v>359</v>
      </c>
      <c r="G655" s="1672" t="s">
        <v>360</v>
      </c>
      <c r="H655" s="1672"/>
      <c r="I655" s="1672" t="s">
        <v>361</v>
      </c>
      <c r="J655" s="1672"/>
      <c r="K655" s="1672" t="s">
        <v>362</v>
      </c>
      <c r="L655" s="1672"/>
      <c r="M655" s="1672" t="s">
        <v>363</v>
      </c>
      <c r="N655" s="1672"/>
      <c r="O655" s="1672" t="s">
        <v>364</v>
      </c>
      <c r="P655" s="1672"/>
      <c r="Q655" s="278"/>
      <c r="R655" s="1881" t="s">
        <v>7</v>
      </c>
      <c r="S655" s="1881"/>
      <c r="T655" s="1881"/>
      <c r="U655" s="279">
        <f>U585</f>
        <v>0</v>
      </c>
      <c r="V655" s="1881" t="s">
        <v>51</v>
      </c>
      <c r="W655" s="1881"/>
      <c r="X655" s="1881"/>
      <c r="Y655" s="1881"/>
      <c r="Z655" s="1882"/>
      <c r="AA655" s="1743"/>
      <c r="AB655" s="2110"/>
      <c r="AC655" s="2102"/>
      <c r="AW655" s="266"/>
      <c r="AX655" s="266"/>
      <c r="AY655" s="266"/>
      <c r="AZ655" s="266"/>
    </row>
    <row r="656" spans="2:58" ht="20.399999999999999" hidden="1">
      <c r="B656" s="130"/>
      <c r="C656" s="103" t="s">
        <v>365</v>
      </c>
      <c r="D656" s="1671"/>
      <c r="E656" s="1671"/>
      <c r="F656" s="113">
        <v>54.448999999999998</v>
      </c>
      <c r="G656" s="1671"/>
      <c r="H656" s="1671"/>
      <c r="I656" s="1671"/>
      <c r="J656" s="1671"/>
      <c r="K656" s="1673"/>
      <c r="L656" s="1674"/>
      <c r="M656" s="1675"/>
      <c r="N656" s="1676"/>
      <c r="O656" s="1680"/>
      <c r="P656" s="1681"/>
      <c r="Q656" s="1682"/>
      <c r="R656" s="1883"/>
      <c r="S656" s="1884"/>
      <c r="T656" s="1884"/>
      <c r="U656" s="1884"/>
      <c r="V656" s="1677"/>
      <c r="W656" s="1678"/>
      <c r="X656" s="1678"/>
      <c r="Y656" s="1679"/>
      <c r="Z656" s="1679"/>
      <c r="AA656" s="142"/>
      <c r="AB656" s="105"/>
      <c r="AC656" s="239"/>
      <c r="AW656" s="266"/>
      <c r="AX656" s="266"/>
      <c r="AY656" s="266"/>
      <c r="AZ656" s="266"/>
    </row>
    <row r="657" spans="2:52" ht="13.2" hidden="1">
      <c r="B657" s="18"/>
      <c r="C657" s="19">
        <v>1</v>
      </c>
      <c r="D657" s="1639"/>
      <c r="E657" s="1639"/>
      <c r="F657" s="19">
        <v>416.52499999999998</v>
      </c>
      <c r="G657" s="1639"/>
      <c r="H657" s="1639"/>
      <c r="I657" s="1639"/>
      <c r="J657" s="1639"/>
      <c r="K657" s="1640"/>
      <c r="L657" s="1641"/>
      <c r="M657" s="1633"/>
      <c r="N657" s="1634"/>
      <c r="O657" s="1642"/>
      <c r="P657" s="1643"/>
      <c r="Q657" s="1644"/>
      <c r="R657" s="1632"/>
      <c r="S657" s="1647"/>
      <c r="T657" s="1647"/>
      <c r="U657" s="1647"/>
      <c r="V657" s="1637"/>
      <c r="W657" s="1631"/>
      <c r="X657" s="1631"/>
      <c r="Y657" s="1638"/>
      <c r="Z657" s="1638"/>
      <c r="AA657" s="139"/>
      <c r="AB657" s="105"/>
      <c r="AC657" s="239"/>
      <c r="AW657" s="266"/>
      <c r="AX657" s="266"/>
      <c r="AY657" s="266"/>
      <c r="AZ657" s="266"/>
    </row>
    <row r="658" spans="2:52" ht="13.2" hidden="1">
      <c r="B658" s="18"/>
      <c r="C658" s="19">
        <v>2</v>
      </c>
      <c r="D658" s="1639"/>
      <c r="E658" s="1639"/>
      <c r="F658" s="19">
        <v>222.52500000000001</v>
      </c>
      <c r="G658" s="1639"/>
      <c r="H658" s="1639"/>
      <c r="I658" s="1639"/>
      <c r="J658" s="1639"/>
      <c r="K658" s="1640"/>
      <c r="L658" s="1641"/>
      <c r="M658" s="1633"/>
      <c r="N658" s="1634"/>
      <c r="O658" s="1642"/>
      <c r="P658" s="1643"/>
      <c r="Q658" s="1644"/>
      <c r="R658" s="1632"/>
      <c r="S658" s="1647"/>
      <c r="T658" s="1647"/>
      <c r="U658" s="1647"/>
      <c r="V658" s="1648"/>
      <c r="W658" s="1631"/>
      <c r="X658" s="1631"/>
      <c r="Y658" s="1631"/>
      <c r="Z658" s="1631"/>
      <c r="AA658" s="139"/>
      <c r="AB658" s="105"/>
      <c r="AC658" s="239"/>
      <c r="AW658" s="266"/>
      <c r="AX658" s="266"/>
      <c r="AY658" s="266"/>
      <c r="AZ658" s="266"/>
    </row>
    <row r="659" spans="2:52" ht="13.2" hidden="1">
      <c r="B659" s="18"/>
      <c r="C659" s="19">
        <v>3</v>
      </c>
      <c r="D659" s="1639"/>
      <c r="E659" s="1639"/>
      <c r="F659" s="19">
        <v>294.48599999999999</v>
      </c>
      <c r="G659" s="1639"/>
      <c r="H659" s="1639"/>
      <c r="I659" s="1639"/>
      <c r="J659" s="1639"/>
      <c r="K659" s="1640"/>
      <c r="L659" s="1641"/>
      <c r="M659" s="1633"/>
      <c r="N659" s="1634"/>
      <c r="O659" s="1642"/>
      <c r="P659" s="1643"/>
      <c r="Q659" s="1644"/>
      <c r="R659" s="1632"/>
      <c r="S659" s="1647"/>
      <c r="T659" s="1647"/>
      <c r="U659" s="1647"/>
      <c r="V659" s="1631"/>
      <c r="W659" s="1631"/>
      <c r="X659" s="1631"/>
      <c r="Y659" s="1631"/>
      <c r="Z659" s="1631"/>
      <c r="AA659" s="139"/>
      <c r="AB659" s="90"/>
      <c r="AC659" s="240"/>
      <c r="AW659" s="266"/>
      <c r="AX659" s="266"/>
      <c r="AY659" s="266"/>
      <c r="AZ659" s="266"/>
    </row>
    <row r="660" spans="2:52" ht="13.2" hidden="1">
      <c r="B660" s="18"/>
      <c r="C660" s="19">
        <v>4</v>
      </c>
      <c r="D660" s="1639"/>
      <c r="E660" s="1639"/>
      <c r="F660" s="19">
        <v>231.15799999999999</v>
      </c>
      <c r="G660" s="1639"/>
      <c r="H660" s="1639"/>
      <c r="I660" s="1639"/>
      <c r="J660" s="1639"/>
      <c r="K660" s="1640"/>
      <c r="L660" s="1641"/>
      <c r="M660" s="1633"/>
      <c r="N660" s="1634"/>
      <c r="O660" s="1642"/>
      <c r="P660" s="1643"/>
      <c r="Q660" s="1644"/>
      <c r="R660" s="1632"/>
      <c r="S660" s="1647"/>
      <c r="T660" s="1647"/>
      <c r="U660" s="1647"/>
      <c r="V660" s="1631"/>
      <c r="W660" s="1631"/>
      <c r="X660" s="1631"/>
      <c r="Y660" s="1631"/>
      <c r="Z660" s="1631"/>
      <c r="AA660" s="139"/>
      <c r="AB660" s="90"/>
      <c r="AC660" s="240"/>
      <c r="AW660" s="266"/>
      <c r="AX660" s="266"/>
      <c r="AY660" s="266"/>
      <c r="AZ660" s="266"/>
    </row>
    <row r="661" spans="2:52" ht="13.2" hidden="1">
      <c r="B661" s="18"/>
      <c r="C661" s="19">
        <v>5</v>
      </c>
      <c r="D661" s="1639"/>
      <c r="E661" s="1639"/>
      <c r="F661" s="19">
        <v>333.60899999999998</v>
      </c>
      <c r="G661" s="1639"/>
      <c r="H661" s="1639"/>
      <c r="I661" s="1639"/>
      <c r="J661" s="1639"/>
      <c r="K661" s="1640"/>
      <c r="L661" s="1641"/>
      <c r="M661" s="1633"/>
      <c r="N661" s="1634"/>
      <c r="O661" s="1642"/>
      <c r="P661" s="1643"/>
      <c r="Q661" s="1644"/>
      <c r="R661" s="1632"/>
      <c r="S661" s="1647"/>
      <c r="T661" s="1647"/>
      <c r="U661" s="1647"/>
      <c r="V661" s="1637"/>
      <c r="W661" s="1631"/>
      <c r="X661" s="1631"/>
      <c r="Y661" s="1631"/>
      <c r="Z661" s="1631"/>
      <c r="AA661" s="139"/>
      <c r="AB661" s="90"/>
      <c r="AC661" s="240"/>
      <c r="AW661" s="266"/>
      <c r="AX661" s="266"/>
      <c r="AY661" s="266"/>
      <c r="AZ661" s="266"/>
    </row>
    <row r="662" spans="2:52" ht="13.2" hidden="1">
      <c r="B662" s="18"/>
      <c r="C662" s="19">
        <v>6</v>
      </c>
      <c r="D662" s="1639"/>
      <c r="E662" s="1639"/>
      <c r="F662" s="19">
        <v>313.60599999999999</v>
      </c>
      <c r="G662" s="1639"/>
      <c r="H662" s="1639"/>
      <c r="I662" s="1639"/>
      <c r="J662" s="1639"/>
      <c r="K662" s="1633"/>
      <c r="L662" s="1634"/>
      <c r="M662" s="1633"/>
      <c r="N662" s="1634"/>
      <c r="O662" s="1642"/>
      <c r="P662" s="1643"/>
      <c r="Q662" s="1644"/>
      <c r="R662" s="1632"/>
      <c r="S662" s="1647"/>
      <c r="T662" s="1647"/>
      <c r="U662" s="1647"/>
      <c r="V662" s="1669"/>
      <c r="W662" s="1669"/>
      <c r="X662" s="1669"/>
      <c r="Y662" s="1669"/>
      <c r="Z662" s="1670"/>
      <c r="AA662" s="139"/>
      <c r="AB662" s="105"/>
      <c r="AC662" s="239"/>
      <c r="AW662" s="266"/>
      <c r="AX662" s="266"/>
      <c r="AY662" s="266"/>
      <c r="AZ662" s="266"/>
    </row>
    <row r="663" spans="2:52" ht="13.2" hidden="1">
      <c r="B663" s="18"/>
      <c r="C663" s="19">
        <v>7</v>
      </c>
      <c r="D663" s="1639"/>
      <c r="E663" s="1639"/>
      <c r="F663" s="19">
        <v>370.75099999999998</v>
      </c>
      <c r="G663" s="1639"/>
      <c r="H663" s="1639"/>
      <c r="I663" s="1639"/>
      <c r="J663" s="1639"/>
      <c r="K663" s="1633"/>
      <c r="L663" s="1634"/>
      <c r="M663" s="1633"/>
      <c r="N663" s="1634"/>
      <c r="O663" s="1642"/>
      <c r="P663" s="1643"/>
      <c r="Q663" s="1644"/>
      <c r="R663" s="1632"/>
      <c r="S663" s="1647"/>
      <c r="T663" s="1647"/>
      <c r="U663" s="1647"/>
      <c r="V663" s="1637"/>
      <c r="W663" s="1631"/>
      <c r="X663" s="1631"/>
      <c r="Y663" s="1638"/>
      <c r="Z663" s="1638"/>
      <c r="AA663" s="139"/>
      <c r="AB663" s="105"/>
      <c r="AC663" s="239"/>
      <c r="AW663" s="266"/>
      <c r="AX663" s="266"/>
      <c r="AY663" s="266"/>
      <c r="AZ663" s="266"/>
    </row>
    <row r="664" spans="2:52" ht="13.2" hidden="1">
      <c r="B664" s="18"/>
      <c r="C664" s="19">
        <v>8</v>
      </c>
      <c r="D664" s="1639"/>
      <c r="E664" s="1639"/>
      <c r="F664" s="19">
        <v>241.453</v>
      </c>
      <c r="G664" s="1639"/>
      <c r="H664" s="1639"/>
      <c r="I664" s="1639"/>
      <c r="J664" s="1639"/>
      <c r="K664" s="1640"/>
      <c r="L664" s="1641"/>
      <c r="M664" s="1633"/>
      <c r="N664" s="1634"/>
      <c r="O664" s="1642"/>
      <c r="P664" s="1643"/>
      <c r="Q664" s="1644"/>
      <c r="R664" s="1632"/>
      <c r="S664" s="1647"/>
      <c r="T664" s="1647"/>
      <c r="U664" s="1647"/>
      <c r="V664" s="1637"/>
      <c r="W664" s="1631"/>
      <c r="X664" s="1631"/>
      <c r="Y664" s="1638"/>
      <c r="Z664" s="1638"/>
      <c r="AA664" s="139"/>
      <c r="AB664" s="105"/>
      <c r="AC664" s="239"/>
      <c r="AW664" s="266"/>
      <c r="AX664" s="266"/>
      <c r="AY664" s="266"/>
      <c r="AZ664" s="266"/>
    </row>
    <row r="665" spans="2:52" ht="13.2" hidden="1">
      <c r="B665" s="18"/>
      <c r="C665" s="19">
        <v>9</v>
      </c>
      <c r="D665" s="1639"/>
      <c r="E665" s="1639"/>
      <c r="F665" s="19">
        <v>242.93</v>
      </c>
      <c r="G665" s="1639"/>
      <c r="H665" s="1639"/>
      <c r="I665" s="1639"/>
      <c r="J665" s="1639"/>
      <c r="K665" s="1640"/>
      <c r="L665" s="1641"/>
      <c r="M665" s="1633"/>
      <c r="N665" s="1634"/>
      <c r="O665" s="1642"/>
      <c r="P665" s="1643"/>
      <c r="Q665" s="1644"/>
      <c r="R665" s="1632"/>
      <c r="S665" s="1647"/>
      <c r="T665" s="1647"/>
      <c r="U665" s="1647"/>
      <c r="V665" s="1637"/>
      <c r="W665" s="1631"/>
      <c r="X665" s="1631"/>
      <c r="Y665" s="1638"/>
      <c r="Z665" s="1638"/>
      <c r="AA665" s="139"/>
      <c r="AB665" s="105"/>
      <c r="AC665" s="239"/>
      <c r="AW665" s="266"/>
      <c r="AX665" s="266"/>
      <c r="AY665" s="266"/>
      <c r="AZ665" s="266"/>
    </row>
    <row r="666" spans="2:52" ht="13.2" hidden="1">
      <c r="B666" s="18"/>
      <c r="C666" s="19">
        <v>10</v>
      </c>
      <c r="D666" s="1639"/>
      <c r="E666" s="1639"/>
      <c r="F666" s="19">
        <v>264.029</v>
      </c>
      <c r="G666" s="1639"/>
      <c r="H666" s="1639"/>
      <c r="I666" s="1639"/>
      <c r="J666" s="1639"/>
      <c r="K666" s="1640"/>
      <c r="L666" s="1641"/>
      <c r="M666" s="1633"/>
      <c r="N666" s="1634"/>
      <c r="O666" s="1642"/>
      <c r="P666" s="1643"/>
      <c r="Q666" s="1644"/>
      <c r="R666" s="1632"/>
      <c r="S666" s="1647"/>
      <c r="T666" s="1647"/>
      <c r="U666" s="1647"/>
      <c r="V666" s="1637"/>
      <c r="W666" s="1631"/>
      <c r="X666" s="1631"/>
      <c r="Y666" s="1638"/>
      <c r="Z666" s="1638"/>
      <c r="AA666" s="139"/>
      <c r="AB666" s="105"/>
      <c r="AC666" s="239"/>
      <c r="AW666" s="266"/>
      <c r="AX666" s="266"/>
      <c r="AY666" s="266"/>
      <c r="AZ666" s="266"/>
    </row>
    <row r="667" spans="2:52" ht="13.2" hidden="1">
      <c r="B667" s="18"/>
      <c r="C667" s="19">
        <v>11</v>
      </c>
      <c r="D667" s="1639"/>
      <c r="E667" s="1639"/>
      <c r="F667" s="19">
        <v>495.55399999999997</v>
      </c>
      <c r="G667" s="1639"/>
      <c r="H667" s="1639"/>
      <c r="I667" s="1639"/>
      <c r="J667" s="1639"/>
      <c r="K667" s="1640"/>
      <c r="L667" s="1641"/>
      <c r="M667" s="1633"/>
      <c r="N667" s="1634"/>
      <c r="O667" s="1642"/>
      <c r="P667" s="1643"/>
      <c r="Q667" s="1644"/>
      <c r="R667" s="1632"/>
      <c r="S667" s="1647"/>
      <c r="T667" s="1647"/>
      <c r="U667" s="1647"/>
      <c r="V667" s="1637"/>
      <c r="W667" s="1631"/>
      <c r="X667" s="1631"/>
      <c r="Y667" s="1638"/>
      <c r="Z667" s="1638"/>
      <c r="AA667" s="139"/>
      <c r="AB667" s="105"/>
      <c r="AC667" s="239"/>
      <c r="AW667" s="266"/>
      <c r="AX667" s="266"/>
      <c r="AY667" s="266"/>
      <c r="AZ667" s="266"/>
    </row>
    <row r="668" spans="2:52" ht="13.2" hidden="1">
      <c r="B668" s="18"/>
      <c r="C668" s="19">
        <v>12</v>
      </c>
      <c r="D668" s="1639"/>
      <c r="E668" s="1639"/>
      <c r="F668" s="19">
        <v>283.18299999999999</v>
      </c>
      <c r="G668" s="1639"/>
      <c r="H668" s="1639"/>
      <c r="I668" s="1639"/>
      <c r="J668" s="1639"/>
      <c r="K668" s="1640"/>
      <c r="L668" s="1641"/>
      <c r="M668" s="1633"/>
      <c r="N668" s="1634"/>
      <c r="O668" s="1642"/>
      <c r="P668" s="1643"/>
      <c r="Q668" s="1644"/>
      <c r="R668" s="1631"/>
      <c r="S668" s="1631"/>
      <c r="T668" s="1631"/>
      <c r="U668" s="1632"/>
      <c r="V668" s="1637"/>
      <c r="W668" s="1631"/>
      <c r="X668" s="1631"/>
      <c r="Y668" s="1638"/>
      <c r="Z668" s="1638"/>
      <c r="AA668" s="139"/>
      <c r="AB668" s="105"/>
      <c r="AC668" s="239"/>
      <c r="AW668" s="266"/>
      <c r="AX668" s="266"/>
      <c r="AY668" s="266"/>
      <c r="AZ668" s="266"/>
    </row>
    <row r="669" spans="2:52" ht="13.2" hidden="1">
      <c r="B669" s="18"/>
      <c r="C669" s="19">
        <v>13</v>
      </c>
      <c r="D669" s="1639"/>
      <c r="E669" s="1639"/>
      <c r="F669" s="19">
        <v>333.13099999999997</v>
      </c>
      <c r="G669" s="1639"/>
      <c r="H669" s="1639"/>
      <c r="I669" s="1639"/>
      <c r="J669" s="1639"/>
      <c r="K669" s="1640"/>
      <c r="L669" s="1641"/>
      <c r="M669" s="1633"/>
      <c r="N669" s="1634"/>
      <c r="O669" s="1642"/>
      <c r="P669" s="1643"/>
      <c r="Q669" s="1644"/>
      <c r="R669" s="1631"/>
      <c r="S669" s="1631"/>
      <c r="T669" s="1631"/>
      <c r="U669" s="1632"/>
      <c r="V669" s="1637"/>
      <c r="W669" s="1631"/>
      <c r="X669" s="1631"/>
      <c r="Y669" s="1638"/>
      <c r="Z669" s="1638"/>
      <c r="AA669" s="139"/>
      <c r="AB669" s="105"/>
      <c r="AC669" s="239"/>
      <c r="AW669" s="266"/>
      <c r="AX669" s="266"/>
      <c r="AY669" s="266"/>
      <c r="AZ669" s="266"/>
    </row>
    <row r="670" spans="2:52" ht="13.2" hidden="1">
      <c r="B670" s="18"/>
      <c r="C670" s="19">
        <v>14</v>
      </c>
      <c r="D670" s="1639"/>
      <c r="E670" s="1639"/>
      <c r="F670" s="19">
        <v>339.60899999999998</v>
      </c>
      <c r="G670" s="1639"/>
      <c r="H670" s="1639"/>
      <c r="I670" s="1639"/>
      <c r="J670" s="1639"/>
      <c r="K670" s="1640"/>
      <c r="L670" s="1641"/>
      <c r="M670" s="1633"/>
      <c r="N670" s="1634"/>
      <c r="O670" s="1642"/>
      <c r="P670" s="1643"/>
      <c r="Q670" s="1644"/>
      <c r="R670" s="1631"/>
      <c r="S670" s="1631"/>
      <c r="T670" s="1631"/>
      <c r="U670" s="1632"/>
      <c r="V670" s="1631"/>
      <c r="W670" s="1631"/>
      <c r="X670" s="1631"/>
      <c r="Y670" s="1631"/>
      <c r="Z670" s="1631"/>
      <c r="AA670" s="139"/>
      <c r="AB670" s="90"/>
      <c r="AC670" s="240"/>
      <c r="AW670" s="266"/>
      <c r="AX670" s="266"/>
      <c r="AY670" s="266"/>
      <c r="AZ670" s="266"/>
    </row>
    <row r="671" spans="2:52" ht="13.2" hidden="1">
      <c r="B671" s="18"/>
      <c r="C671" s="19">
        <v>15</v>
      </c>
      <c r="D671" s="1639"/>
      <c r="E671" s="1639"/>
      <c r="F671" s="19">
        <v>372.41800000000001</v>
      </c>
      <c r="G671" s="1639"/>
      <c r="H671" s="1639"/>
      <c r="I671" s="1639"/>
      <c r="J671" s="1639"/>
      <c r="K671" s="1640"/>
      <c r="L671" s="1641"/>
      <c r="M671" s="1633"/>
      <c r="N671" s="1634"/>
      <c r="O671" s="1642"/>
      <c r="P671" s="1643"/>
      <c r="Q671" s="1644"/>
      <c r="R671" s="1631"/>
      <c r="S671" s="1631"/>
      <c r="T671" s="1631"/>
      <c r="U671" s="1632"/>
      <c r="V671" s="1637"/>
      <c r="W671" s="1631"/>
      <c r="X671" s="1631"/>
      <c r="Y671" s="1638"/>
      <c r="Z671" s="1638"/>
      <c r="AA671" s="139"/>
      <c r="AB671" s="105"/>
      <c r="AC671" s="240"/>
      <c r="AW671" s="266"/>
      <c r="AX671" s="266"/>
      <c r="AY671" s="266"/>
      <c r="AZ671" s="266"/>
    </row>
    <row r="672" spans="2:52" ht="13.2" hidden="1">
      <c r="B672" s="18"/>
      <c r="C672" s="19">
        <v>16</v>
      </c>
      <c r="D672" s="1639"/>
      <c r="E672" s="1639"/>
      <c r="F672" s="19">
        <v>207.46899999999999</v>
      </c>
      <c r="G672" s="1639"/>
      <c r="H672" s="1639"/>
      <c r="I672" s="1639"/>
      <c r="J672" s="1639"/>
      <c r="K672" s="1640"/>
      <c r="L672" s="1641"/>
      <c r="M672" s="1633"/>
      <c r="N672" s="1634"/>
      <c r="O672" s="1642"/>
      <c r="P672" s="1643"/>
      <c r="Q672" s="1644"/>
      <c r="R672" s="1631"/>
      <c r="S672" s="1631"/>
      <c r="T672" s="1631"/>
      <c r="U672" s="1632"/>
      <c r="V672" s="1669"/>
      <c r="W672" s="1669"/>
      <c r="X672" s="1669"/>
      <c r="Y672" s="1669"/>
      <c r="Z672" s="1670"/>
      <c r="AA672" s="139"/>
      <c r="AB672" s="90"/>
      <c r="AC672" s="240"/>
      <c r="AW672" s="266"/>
      <c r="AX672" s="266"/>
      <c r="AY672" s="266"/>
      <c r="AZ672" s="266"/>
    </row>
    <row r="673" spans="2:52" ht="13.2" hidden="1">
      <c r="B673" s="18"/>
      <c r="C673" s="19">
        <v>17</v>
      </c>
      <c r="D673" s="1639"/>
      <c r="E673" s="1639"/>
      <c r="F673" s="19">
        <v>211.15700000000001</v>
      </c>
      <c r="G673" s="1639"/>
      <c r="H673" s="1639"/>
      <c r="I673" s="1639"/>
      <c r="J673" s="1639"/>
      <c r="K673" s="1640"/>
      <c r="L673" s="1641"/>
      <c r="M673" s="1633"/>
      <c r="N673" s="1634"/>
      <c r="O673" s="1642"/>
      <c r="P673" s="1643"/>
      <c r="Q673" s="1644"/>
      <c r="R673" s="1631"/>
      <c r="S673" s="1631"/>
      <c r="T673" s="1631"/>
      <c r="U673" s="1632"/>
      <c r="V673" s="1631"/>
      <c r="W673" s="1631"/>
      <c r="X673" s="1631"/>
      <c r="Y673" s="1631"/>
      <c r="Z673" s="1631"/>
      <c r="AA673" s="139"/>
      <c r="AB673" s="90"/>
      <c r="AC673" s="240"/>
      <c r="AW673" s="266"/>
      <c r="AX673" s="266"/>
      <c r="AY673" s="266"/>
      <c r="AZ673" s="266"/>
    </row>
    <row r="674" spans="2:52" ht="13.2" hidden="1">
      <c r="B674" s="18"/>
      <c r="C674" s="19">
        <v>18</v>
      </c>
      <c r="D674" s="1639"/>
      <c r="E674" s="1639"/>
      <c r="F674" s="19">
        <v>259.78300000000002</v>
      </c>
      <c r="G674" s="1639"/>
      <c r="H674" s="1639"/>
      <c r="I674" s="1639"/>
      <c r="J674" s="1639"/>
      <c r="K674" s="1640"/>
      <c r="L674" s="1641"/>
      <c r="M674" s="1633"/>
      <c r="N674" s="1634"/>
      <c r="O674" s="1642"/>
      <c r="P674" s="1643"/>
      <c r="Q674" s="1644"/>
      <c r="R674" s="1632"/>
      <c r="S674" s="1647"/>
      <c r="T674" s="1647"/>
      <c r="U674" s="1647"/>
      <c r="V674" s="1669"/>
      <c r="W674" s="1669"/>
      <c r="X674" s="1669"/>
      <c r="Y674" s="1669"/>
      <c r="Z674" s="1670"/>
      <c r="AA674" s="139"/>
      <c r="AB674" s="90"/>
      <c r="AC674" s="240"/>
      <c r="AW674" s="266"/>
      <c r="AX674" s="266"/>
      <c r="AY674" s="266"/>
      <c r="AZ674" s="266"/>
    </row>
    <row r="675" spans="2:52" ht="13.2" hidden="1">
      <c r="B675" s="18"/>
      <c r="C675" s="19">
        <v>19</v>
      </c>
      <c r="D675" s="1639"/>
      <c r="E675" s="1639"/>
      <c r="F675" s="19">
        <v>309.85199999999998</v>
      </c>
      <c r="G675" s="1639"/>
      <c r="H675" s="1639"/>
      <c r="I675" s="1639"/>
      <c r="J675" s="1639"/>
      <c r="K675" s="1640"/>
      <c r="L675" s="1641"/>
      <c r="M675" s="1633"/>
      <c r="N675" s="1634"/>
      <c r="O675" s="1642"/>
      <c r="P675" s="1643"/>
      <c r="Q675" s="1644"/>
      <c r="R675" s="1632"/>
      <c r="S675" s="1647"/>
      <c r="T675" s="1647"/>
      <c r="U675" s="1647"/>
      <c r="V675" s="1669"/>
      <c r="W675" s="1669"/>
      <c r="X675" s="1669"/>
      <c r="Y675" s="1669"/>
      <c r="Z675" s="1670"/>
      <c r="AA675" s="139"/>
      <c r="AB675" s="90"/>
      <c r="AC675" s="240"/>
      <c r="AW675" s="266"/>
      <c r="AX675" s="266"/>
      <c r="AY675" s="266"/>
      <c r="AZ675" s="266"/>
    </row>
    <row r="676" spans="2:52" ht="13.2" hidden="1">
      <c r="B676" s="18"/>
      <c r="C676" s="19">
        <v>20</v>
      </c>
      <c r="D676" s="1639"/>
      <c r="E676" s="1639"/>
      <c r="F676" s="19">
        <v>340.37799999999999</v>
      </c>
      <c r="G676" s="1639"/>
      <c r="H676" s="1639"/>
      <c r="I676" s="1639"/>
      <c r="J676" s="1639"/>
      <c r="K676" s="1640"/>
      <c r="L676" s="1641"/>
      <c r="M676" s="1633"/>
      <c r="N676" s="1634"/>
      <c r="O676" s="1642"/>
      <c r="P676" s="1643"/>
      <c r="Q676" s="1644"/>
      <c r="R676" s="1632"/>
      <c r="S676" s="1647"/>
      <c r="T676" s="1647"/>
      <c r="U676" s="1647"/>
      <c r="V676" s="1631"/>
      <c r="W676" s="1631"/>
      <c r="X676" s="1631"/>
      <c r="Y676" s="1631"/>
      <c r="Z676" s="1631"/>
      <c r="AA676" s="139"/>
      <c r="AB676" s="90"/>
      <c r="AC676" s="240"/>
      <c r="AW676" s="266"/>
      <c r="AX676" s="266"/>
      <c r="AY676" s="266"/>
      <c r="AZ676" s="266"/>
    </row>
    <row r="677" spans="2:52" ht="13.2" hidden="1">
      <c r="B677" s="18"/>
      <c r="C677" s="19">
        <v>21</v>
      </c>
      <c r="D677" s="1639"/>
      <c r="E677" s="1639"/>
      <c r="F677" s="19">
        <v>312.18</v>
      </c>
      <c r="G677" s="1639"/>
      <c r="H677" s="1639"/>
      <c r="I677" s="1639"/>
      <c r="J677" s="1639"/>
      <c r="K677" s="1640"/>
      <c r="L677" s="1641"/>
      <c r="M677" s="1633"/>
      <c r="N677" s="1634"/>
      <c r="O677" s="1642"/>
      <c r="P677" s="1643"/>
      <c r="Q677" s="1644"/>
      <c r="R677" s="1632"/>
      <c r="S677" s="1647"/>
      <c r="T677" s="1647"/>
      <c r="U677" s="1647"/>
      <c r="V677" s="1631"/>
      <c r="W677" s="1631"/>
      <c r="X677" s="1631"/>
      <c r="Y677" s="1631"/>
      <c r="Z677" s="1631"/>
      <c r="AA677" s="139"/>
      <c r="AB677" s="90"/>
      <c r="AC677" s="240"/>
      <c r="AW677" s="266"/>
      <c r="AX677" s="266"/>
      <c r="AY677" s="266"/>
      <c r="AZ677" s="266"/>
    </row>
    <row r="678" spans="2:52" ht="13.2" hidden="1">
      <c r="B678" s="18"/>
      <c r="C678" s="19">
        <v>22</v>
      </c>
      <c r="D678" s="1639"/>
      <c r="E678" s="1639"/>
      <c r="F678" s="19">
        <v>330.49599999999998</v>
      </c>
      <c r="G678" s="1639"/>
      <c r="H678" s="1639"/>
      <c r="I678" s="1639"/>
      <c r="J678" s="1639"/>
      <c r="K678" s="1640"/>
      <c r="L678" s="1641"/>
      <c r="M678" s="1633"/>
      <c r="N678" s="1634"/>
      <c r="O678" s="1642"/>
      <c r="P678" s="1643"/>
      <c r="Q678" s="1644"/>
      <c r="R678" s="1631"/>
      <c r="S678" s="1631"/>
      <c r="T678" s="1631"/>
      <c r="U678" s="1632"/>
      <c r="V678" s="1637"/>
      <c r="W678" s="1631"/>
      <c r="X678" s="1631"/>
      <c r="Y678" s="1638"/>
      <c r="Z678" s="1638"/>
      <c r="AA678" s="139"/>
      <c r="AB678" s="105"/>
      <c r="AC678" s="239"/>
      <c r="AW678" s="266"/>
      <c r="AX678" s="266"/>
      <c r="AY678" s="266"/>
      <c r="AZ678" s="266"/>
    </row>
    <row r="679" spans="2:52" ht="13.2" hidden="1">
      <c r="B679" s="18"/>
      <c r="C679" s="19">
        <v>23</v>
      </c>
      <c r="D679" s="1639"/>
      <c r="E679" s="1639"/>
      <c r="F679" s="19">
        <v>428.53899999999999</v>
      </c>
      <c r="G679" s="1639"/>
      <c r="H679" s="1639"/>
      <c r="I679" s="1639"/>
      <c r="J679" s="1639"/>
      <c r="K679" s="1640"/>
      <c r="L679" s="1641"/>
      <c r="M679" s="1633"/>
      <c r="N679" s="1634"/>
      <c r="O679" s="1642"/>
      <c r="P679" s="1643"/>
      <c r="Q679" s="1644"/>
      <c r="R679" s="1631"/>
      <c r="S679" s="1631"/>
      <c r="T679" s="1631"/>
      <c r="U679" s="1632"/>
      <c r="V679" s="1637"/>
      <c r="W679" s="1631"/>
      <c r="X679" s="1631"/>
      <c r="Y679" s="1638"/>
      <c r="Z679" s="1638"/>
      <c r="AA679" s="139"/>
      <c r="AB679" s="105"/>
      <c r="AC679" s="240"/>
      <c r="AW679" s="266"/>
      <c r="AX679" s="266"/>
      <c r="AY679" s="266"/>
      <c r="AZ679" s="266"/>
    </row>
    <row r="680" spans="2:52" ht="13.2" hidden="1">
      <c r="B680" s="18"/>
      <c r="C680" s="19">
        <v>24</v>
      </c>
      <c r="D680" s="1639"/>
      <c r="E680" s="1639"/>
      <c r="F680" s="228">
        <v>235.34700000000001</v>
      </c>
      <c r="G680" s="1639"/>
      <c r="H680" s="1639"/>
      <c r="I680" s="1639"/>
      <c r="J680" s="1639"/>
      <c r="K680" s="1640"/>
      <c r="L680" s="1641"/>
      <c r="M680" s="1633"/>
      <c r="N680" s="1634"/>
      <c r="O680" s="1642"/>
      <c r="P680" s="1643"/>
      <c r="Q680" s="1644"/>
      <c r="R680" s="1635"/>
      <c r="S680" s="1636"/>
      <c r="T680" s="1636"/>
      <c r="U680" s="1636"/>
      <c r="V680" s="1637"/>
      <c r="W680" s="1631"/>
      <c r="X680" s="1631"/>
      <c r="Y680" s="1638"/>
      <c r="Z680" s="1638"/>
      <c r="AA680" s="139"/>
      <c r="AB680" s="105"/>
      <c r="AC680" s="239"/>
      <c r="AW680" s="266"/>
      <c r="AX680" s="266"/>
      <c r="AY680" s="266"/>
      <c r="AZ680" s="266"/>
    </row>
    <row r="681" spans="2:52" ht="13.2" hidden="1">
      <c r="B681" s="18"/>
      <c r="C681" s="19">
        <v>25</v>
      </c>
      <c r="D681" s="1639"/>
      <c r="E681" s="1639"/>
      <c r="F681" s="228">
        <v>238.511</v>
      </c>
      <c r="G681" s="1639"/>
      <c r="H681" s="1639"/>
      <c r="I681" s="1639"/>
      <c r="J681" s="1639"/>
      <c r="K681" s="1640"/>
      <c r="L681" s="1641"/>
      <c r="M681" s="1633"/>
      <c r="N681" s="1634"/>
      <c r="O681" s="1642"/>
      <c r="P681" s="1643"/>
      <c r="Q681" s="1644"/>
      <c r="R681" s="1635"/>
      <c r="S681" s="1636"/>
      <c r="T681" s="1636"/>
      <c r="U681" s="1636"/>
      <c r="V681" s="1637"/>
      <c r="W681" s="1631"/>
      <c r="X681" s="1631"/>
      <c r="Y681" s="1638"/>
      <c r="Z681" s="1638"/>
      <c r="AA681" s="139"/>
      <c r="AB681" s="105"/>
      <c r="AC681" s="239"/>
      <c r="AW681" s="266"/>
      <c r="AX681" s="266"/>
      <c r="AY681" s="266"/>
      <c r="AZ681" s="266"/>
    </row>
    <row r="682" spans="2:52" ht="13.2" hidden="1">
      <c r="B682" s="18"/>
      <c r="C682" s="19">
        <v>26</v>
      </c>
      <c r="D682" s="1639"/>
      <c r="E682" s="1639"/>
      <c r="F682" s="19">
        <v>313.714</v>
      </c>
      <c r="G682" s="1639"/>
      <c r="H682" s="1639"/>
      <c r="I682" s="1639"/>
      <c r="J682" s="1639"/>
      <c r="K682" s="1640"/>
      <c r="L682" s="1641"/>
      <c r="M682" s="1633"/>
      <c r="N682" s="1634"/>
      <c r="O682" s="1642"/>
      <c r="P682" s="1643"/>
      <c r="Q682" s="1644"/>
      <c r="R682" s="1631"/>
      <c r="S682" s="1631"/>
      <c r="T682" s="1631"/>
      <c r="U682" s="1632"/>
      <c r="V682" s="1637"/>
      <c r="W682" s="1631"/>
      <c r="X682" s="1631"/>
      <c r="Y682" s="1631"/>
      <c r="Z682" s="1631"/>
      <c r="AA682" s="139"/>
      <c r="AB682" s="105"/>
      <c r="AC682" s="239"/>
      <c r="AW682" s="266"/>
      <c r="AX682" s="266"/>
      <c r="AY682" s="266"/>
      <c r="AZ682" s="266"/>
    </row>
    <row r="683" spans="2:52" ht="13.2" hidden="1">
      <c r="B683" s="18"/>
      <c r="C683" s="19">
        <v>27</v>
      </c>
      <c r="D683" s="1639"/>
      <c r="E683" s="1639"/>
      <c r="F683" s="19">
        <v>270.22300000000001</v>
      </c>
      <c r="G683" s="1639"/>
      <c r="H683" s="1639"/>
      <c r="I683" s="1639"/>
      <c r="J683" s="1639"/>
      <c r="K683" s="1640"/>
      <c r="L683" s="1641"/>
      <c r="M683" s="1633"/>
      <c r="N683" s="1634"/>
      <c r="O683" s="1642"/>
      <c r="P683" s="1643"/>
      <c r="Q683" s="1644"/>
      <c r="R683" s="1631"/>
      <c r="S683" s="1631"/>
      <c r="T683" s="1631"/>
      <c r="U683" s="1632"/>
      <c r="V683" s="1637"/>
      <c r="W683" s="1631"/>
      <c r="X683" s="1631"/>
      <c r="Y683" s="1638"/>
      <c r="Z683" s="1638"/>
      <c r="AA683" s="139"/>
      <c r="AB683" s="105"/>
      <c r="AC683" s="239"/>
      <c r="AW683" s="266"/>
      <c r="AX683" s="266"/>
      <c r="AY683" s="266"/>
      <c r="AZ683" s="266"/>
    </row>
    <row r="684" spans="2:52" ht="13.2" hidden="1">
      <c r="B684" s="18"/>
      <c r="C684" s="19">
        <v>28</v>
      </c>
      <c r="D684" s="1639"/>
      <c r="E684" s="1639"/>
      <c r="F684" s="19">
        <v>390.85399999999998</v>
      </c>
      <c r="G684" s="1639"/>
      <c r="H684" s="1639"/>
      <c r="I684" s="1639"/>
      <c r="J684" s="1639"/>
      <c r="K684" s="1640"/>
      <c r="L684" s="1641"/>
      <c r="M684" s="1633"/>
      <c r="N684" s="1634"/>
      <c r="O684" s="1642"/>
      <c r="P684" s="1643"/>
      <c r="Q684" s="1644"/>
      <c r="R684" s="1631"/>
      <c r="S684" s="1631"/>
      <c r="T684" s="1631"/>
      <c r="U684" s="1632"/>
      <c r="V684" s="1648"/>
      <c r="W684" s="1631"/>
      <c r="X684" s="1631"/>
      <c r="Y684" s="1631"/>
      <c r="Z684" s="1631"/>
      <c r="AA684" s="139"/>
      <c r="AB684" s="105"/>
      <c r="AC684" s="239"/>
      <c r="AW684" s="266"/>
      <c r="AX684" s="266"/>
      <c r="AY684" s="266"/>
      <c r="AZ684" s="266"/>
    </row>
    <row r="685" spans="2:52" ht="13.2" hidden="1">
      <c r="B685" s="18"/>
      <c r="C685" s="19">
        <v>29</v>
      </c>
      <c r="D685" s="1639"/>
      <c r="E685" s="1639"/>
      <c r="F685" s="19">
        <v>359.495</v>
      </c>
      <c r="G685" s="1639"/>
      <c r="H685" s="1639"/>
      <c r="I685" s="1639"/>
      <c r="J685" s="1639"/>
      <c r="K685" s="1640"/>
      <c r="L685" s="1641"/>
      <c r="M685" s="1633"/>
      <c r="N685" s="1634"/>
      <c r="O685" s="1642"/>
      <c r="P685" s="1643"/>
      <c r="Q685" s="1644"/>
      <c r="R685" s="1631"/>
      <c r="S685" s="1631"/>
      <c r="T685" s="1631"/>
      <c r="U685" s="1632"/>
      <c r="V685" s="1648"/>
      <c r="W685" s="1631"/>
      <c r="X685" s="1631"/>
      <c r="Y685" s="1631"/>
      <c r="Z685" s="1631"/>
      <c r="AA685" s="139"/>
      <c r="AB685" s="105"/>
      <c r="AC685" s="239"/>
      <c r="AW685" s="266"/>
      <c r="AX685" s="266"/>
      <c r="AY685" s="266"/>
      <c r="AZ685" s="266"/>
    </row>
    <row r="686" spans="2:52" ht="13.2" hidden="1">
      <c r="B686" s="18"/>
      <c r="C686" s="19">
        <v>30</v>
      </c>
      <c r="D686" s="1639"/>
      <c r="E686" s="1639"/>
      <c r="F686" s="19">
        <v>362.58499999999998</v>
      </c>
      <c r="G686" s="1639"/>
      <c r="H686" s="1639"/>
      <c r="I686" s="1639"/>
      <c r="J686" s="1639"/>
      <c r="K686" s="1640"/>
      <c r="L686" s="1641"/>
      <c r="M686" s="1633"/>
      <c r="N686" s="1634"/>
      <c r="O686" s="1642"/>
      <c r="P686" s="1643"/>
      <c r="Q686" s="1644"/>
      <c r="R686" s="1631"/>
      <c r="S686" s="1631"/>
      <c r="T686" s="1631"/>
      <c r="U686" s="1632"/>
      <c r="V686" s="1637"/>
      <c r="W686" s="1631"/>
      <c r="X686" s="1631"/>
      <c r="Y686" s="1638"/>
      <c r="Z686" s="1638"/>
      <c r="AA686" s="139"/>
      <c r="AB686" s="105"/>
      <c r="AC686" s="239"/>
      <c r="AW686" s="266"/>
      <c r="AX686" s="266"/>
      <c r="AY686" s="266"/>
      <c r="AZ686" s="266"/>
    </row>
    <row r="687" spans="2:52" ht="13.2" hidden="1">
      <c r="B687" s="18"/>
      <c r="C687" s="19">
        <v>31</v>
      </c>
      <c r="D687" s="1639"/>
      <c r="E687" s="1639"/>
      <c r="F687" s="19">
        <v>337.25599999999997</v>
      </c>
      <c r="G687" s="1639"/>
      <c r="H687" s="1639"/>
      <c r="I687" s="1639"/>
      <c r="J687" s="1639"/>
      <c r="K687" s="1640"/>
      <c r="L687" s="1641"/>
      <c r="M687" s="1633"/>
      <c r="N687" s="1634"/>
      <c r="O687" s="1642"/>
      <c r="P687" s="1643"/>
      <c r="Q687" s="1644"/>
      <c r="R687" s="1631"/>
      <c r="S687" s="1631"/>
      <c r="T687" s="1631"/>
      <c r="U687" s="1632"/>
      <c r="V687" s="1637"/>
      <c r="W687" s="1631"/>
      <c r="X687" s="1631"/>
      <c r="Y687" s="1638"/>
      <c r="Z687" s="1638"/>
      <c r="AA687" s="139"/>
      <c r="AB687" s="105"/>
      <c r="AC687" s="239"/>
      <c r="AW687" s="266"/>
      <c r="AX687" s="266"/>
      <c r="AY687" s="266"/>
      <c r="AZ687" s="266"/>
    </row>
    <row r="688" spans="2:52" ht="13.2" hidden="1">
      <c r="B688" s="18"/>
      <c r="C688" s="19">
        <v>32</v>
      </c>
      <c r="D688" s="1639"/>
      <c r="E688" s="1639"/>
      <c r="F688" s="19">
        <v>428.69600000000003</v>
      </c>
      <c r="G688" s="1639"/>
      <c r="H688" s="1639"/>
      <c r="I688" s="1639"/>
      <c r="J688" s="1639"/>
      <c r="K688" s="1640"/>
      <c r="L688" s="1641"/>
      <c r="M688" s="1633"/>
      <c r="N688" s="1634"/>
      <c r="O688" s="1642"/>
      <c r="P688" s="1643"/>
      <c r="Q688" s="1644"/>
      <c r="R688" s="1631"/>
      <c r="S688" s="1631"/>
      <c r="T688" s="1631"/>
      <c r="U688" s="1632"/>
      <c r="V688" s="1637"/>
      <c r="W688" s="1631"/>
      <c r="X688" s="1631"/>
      <c r="Y688" s="1638"/>
      <c r="Z688" s="1638"/>
      <c r="AA688" s="139"/>
      <c r="AB688" s="105"/>
      <c r="AC688" s="239"/>
      <c r="AW688" s="266"/>
      <c r="AX688" s="266"/>
      <c r="AY688" s="266"/>
      <c r="AZ688" s="266"/>
    </row>
    <row r="689" spans="2:52" ht="13.2" hidden="1">
      <c r="B689" s="18"/>
      <c r="C689" s="19">
        <v>33</v>
      </c>
      <c r="D689" s="1639"/>
      <c r="E689" s="1639"/>
      <c r="F689" s="19">
        <v>247.93700000000001</v>
      </c>
      <c r="G689" s="1639"/>
      <c r="H689" s="1639"/>
      <c r="I689" s="1639"/>
      <c r="J689" s="1639"/>
      <c r="K689" s="1640"/>
      <c r="L689" s="1641"/>
      <c r="M689" s="1633"/>
      <c r="N689" s="1634"/>
      <c r="O689" s="1642"/>
      <c r="P689" s="1643"/>
      <c r="Q689" s="1644"/>
      <c r="R689" s="1631"/>
      <c r="S689" s="1631"/>
      <c r="T689" s="1631"/>
      <c r="U689" s="1632"/>
      <c r="V689" s="1637"/>
      <c r="W689" s="1631"/>
      <c r="X689" s="1631"/>
      <c r="Y689" s="1638"/>
      <c r="Z689" s="1638"/>
      <c r="AA689" s="139"/>
      <c r="AB689" s="105"/>
      <c r="AC689" s="239"/>
      <c r="AW689" s="266"/>
      <c r="AX689" s="266"/>
      <c r="AY689" s="266"/>
      <c r="AZ689" s="266"/>
    </row>
    <row r="690" spans="2:52" ht="13.2" hidden="1">
      <c r="B690" s="18"/>
      <c r="C690" s="19">
        <v>34</v>
      </c>
      <c r="D690" s="1639"/>
      <c r="E690" s="1639"/>
      <c r="F690" s="19">
        <v>331.38900000000001</v>
      </c>
      <c r="G690" s="1639"/>
      <c r="H690" s="1639"/>
      <c r="I690" s="1639"/>
      <c r="J690" s="1639"/>
      <c r="K690" s="1640"/>
      <c r="L690" s="1641"/>
      <c r="M690" s="1633"/>
      <c r="N690" s="1634"/>
      <c r="O690" s="1642"/>
      <c r="P690" s="1643"/>
      <c r="Q690" s="1644"/>
      <c r="R690" s="1631"/>
      <c r="S690" s="1631"/>
      <c r="T690" s="1631"/>
      <c r="U690" s="1632"/>
      <c r="V690" s="1637"/>
      <c r="W690" s="1631"/>
      <c r="X690" s="1631"/>
      <c r="Y690" s="1638"/>
      <c r="Z690" s="1638"/>
      <c r="AA690" s="139"/>
      <c r="AB690" s="105"/>
      <c r="AC690" s="239"/>
      <c r="AW690" s="266"/>
      <c r="AX690" s="266"/>
      <c r="AY690" s="266"/>
      <c r="AZ690" s="266"/>
    </row>
    <row r="691" spans="2:52" ht="13.2" hidden="1">
      <c r="B691" s="18"/>
      <c r="C691" s="19">
        <v>35</v>
      </c>
      <c r="D691" s="1639"/>
      <c r="E691" s="1639"/>
      <c r="F691" s="19">
        <v>334.67399999999998</v>
      </c>
      <c r="G691" s="1639"/>
      <c r="H691" s="1639"/>
      <c r="I691" s="1639"/>
      <c r="J691" s="1639"/>
      <c r="K691" s="1640"/>
      <c r="L691" s="1641"/>
      <c r="M691" s="1633"/>
      <c r="N691" s="1634"/>
      <c r="O691" s="1642"/>
      <c r="P691" s="1643"/>
      <c r="Q691" s="1644"/>
      <c r="R691" s="1631"/>
      <c r="S691" s="1631"/>
      <c r="T691" s="1631"/>
      <c r="U691" s="1632"/>
      <c r="V691" s="1637"/>
      <c r="W691" s="1631"/>
      <c r="X691" s="1631"/>
      <c r="Y691" s="1638"/>
      <c r="Z691" s="1638"/>
      <c r="AA691" s="139"/>
      <c r="AB691" s="105"/>
      <c r="AC691" s="239"/>
      <c r="AW691" s="266"/>
      <c r="AX691" s="266"/>
      <c r="AY691" s="266"/>
      <c r="AZ691" s="266"/>
    </row>
    <row r="692" spans="2:52" ht="13.2" hidden="1">
      <c r="B692" s="18"/>
      <c r="C692" s="19">
        <v>36</v>
      </c>
      <c r="D692" s="1639"/>
      <c r="E692" s="1639"/>
      <c r="F692" s="19">
        <v>294.71800000000002</v>
      </c>
      <c r="G692" s="1639"/>
      <c r="H692" s="1639"/>
      <c r="I692" s="1639"/>
      <c r="J692" s="1639"/>
      <c r="K692" s="1640"/>
      <c r="L692" s="1641"/>
      <c r="M692" s="1633"/>
      <c r="N692" s="1634"/>
      <c r="O692" s="1642"/>
      <c r="P692" s="1643"/>
      <c r="Q692" s="1644"/>
      <c r="R692" s="1631"/>
      <c r="S692" s="1631"/>
      <c r="T692" s="1631"/>
      <c r="U692" s="1632"/>
      <c r="V692" s="1637"/>
      <c r="W692" s="1631"/>
      <c r="X692" s="1631"/>
      <c r="Y692" s="1638"/>
      <c r="Z692" s="1638"/>
      <c r="AA692" s="139"/>
      <c r="AB692" s="105"/>
      <c r="AC692" s="239"/>
      <c r="AW692" s="266"/>
      <c r="AX692" s="266"/>
      <c r="AY692" s="266"/>
      <c r="AZ692" s="266"/>
    </row>
    <row r="693" spans="2:52" ht="13.2" hidden="1">
      <c r="B693" s="18"/>
      <c r="C693" s="19">
        <v>37</v>
      </c>
      <c r="D693" s="1639"/>
      <c r="E693" s="1639"/>
      <c r="F693" s="19">
        <v>351.39600000000002</v>
      </c>
      <c r="G693" s="1639"/>
      <c r="H693" s="1639"/>
      <c r="I693" s="1639"/>
      <c r="J693" s="1639"/>
      <c r="K693" s="1640"/>
      <c r="L693" s="1641"/>
      <c r="M693" s="1633"/>
      <c r="N693" s="1634"/>
      <c r="O693" s="1642"/>
      <c r="P693" s="1643"/>
      <c r="Q693" s="1644"/>
      <c r="R693" s="1631"/>
      <c r="S693" s="1631"/>
      <c r="T693" s="1631"/>
      <c r="U693" s="1632"/>
      <c r="V693" s="1637"/>
      <c r="W693" s="1631"/>
      <c r="X693" s="1631"/>
      <c r="Y693" s="1638"/>
      <c r="Z693" s="1638"/>
      <c r="AA693" s="139"/>
      <c r="AB693" s="105"/>
      <c r="AC693" s="239"/>
      <c r="AW693" s="266"/>
      <c r="AX693" s="266"/>
      <c r="AY693" s="266"/>
      <c r="AZ693" s="266"/>
    </row>
    <row r="694" spans="2:52" ht="13.2" hidden="1">
      <c r="B694" s="18"/>
      <c r="C694" s="19">
        <v>38</v>
      </c>
      <c r="D694" s="1639"/>
      <c r="E694" s="1639"/>
      <c r="F694" s="19">
        <v>341.21699999999998</v>
      </c>
      <c r="G694" s="1639"/>
      <c r="H694" s="1639"/>
      <c r="I694" s="1639"/>
      <c r="J694" s="1639"/>
      <c r="K694" s="1640"/>
      <c r="L694" s="1641"/>
      <c r="M694" s="1633"/>
      <c r="N694" s="1634"/>
      <c r="O694" s="1642"/>
      <c r="P694" s="1643"/>
      <c r="Q694" s="1644"/>
      <c r="R694" s="1631"/>
      <c r="S694" s="1631"/>
      <c r="T694" s="1631"/>
      <c r="U694" s="1632"/>
      <c r="V694" s="1637"/>
      <c r="W694" s="1631"/>
      <c r="X694" s="1631"/>
      <c r="Y694" s="1638"/>
      <c r="Z694" s="1638"/>
      <c r="AA694" s="139"/>
      <c r="AB694" s="105"/>
      <c r="AC694" s="239"/>
      <c r="AW694" s="266"/>
      <c r="AX694" s="266"/>
      <c r="AY694" s="266"/>
      <c r="AZ694" s="266"/>
    </row>
    <row r="695" spans="2:52" ht="13.2" hidden="1">
      <c r="B695" s="18"/>
      <c r="C695" s="19">
        <v>39</v>
      </c>
      <c r="D695" s="1639"/>
      <c r="E695" s="1639"/>
      <c r="F695" s="19">
        <v>361.63900000000001</v>
      </c>
      <c r="G695" s="1639"/>
      <c r="H695" s="1639"/>
      <c r="I695" s="1639"/>
      <c r="J695" s="1639"/>
      <c r="K695" s="1640"/>
      <c r="L695" s="1641"/>
      <c r="M695" s="1633"/>
      <c r="N695" s="1634"/>
      <c r="O695" s="1642"/>
      <c r="P695" s="1643"/>
      <c r="Q695" s="1644"/>
      <c r="R695" s="1631"/>
      <c r="S695" s="1631"/>
      <c r="T695" s="1631"/>
      <c r="U695" s="1632"/>
      <c r="V695" s="1637"/>
      <c r="W695" s="1631"/>
      <c r="X695" s="1631"/>
      <c r="Y695" s="1638"/>
      <c r="Z695" s="1638"/>
      <c r="AA695" s="139"/>
      <c r="AB695" s="105"/>
      <c r="AC695" s="239"/>
      <c r="AW695" s="266"/>
      <c r="AX695" s="266"/>
      <c r="AY695" s="266"/>
      <c r="AZ695" s="266"/>
    </row>
    <row r="696" spans="2:52" ht="13.2" hidden="1">
      <c r="B696" s="18"/>
      <c r="C696" s="19">
        <v>40</v>
      </c>
      <c r="D696" s="1639"/>
      <c r="E696" s="1639"/>
      <c r="F696" s="19">
        <v>351.40199999999999</v>
      </c>
      <c r="G696" s="1639"/>
      <c r="H696" s="1639"/>
      <c r="I696" s="1639"/>
      <c r="J696" s="1639"/>
      <c r="K696" s="1640"/>
      <c r="L696" s="1641"/>
      <c r="M696" s="1633"/>
      <c r="N696" s="1634"/>
      <c r="O696" s="1642"/>
      <c r="P696" s="1643"/>
      <c r="Q696" s="1644"/>
      <c r="R696" s="1631"/>
      <c r="S696" s="1631"/>
      <c r="T696" s="1631"/>
      <c r="U696" s="1632"/>
      <c r="V696" s="1637"/>
      <c r="W696" s="1631"/>
      <c r="X696" s="1631"/>
      <c r="Y696" s="1638"/>
      <c r="Z696" s="1638"/>
      <c r="AA696" s="139"/>
      <c r="AB696" s="105"/>
      <c r="AC696" s="239"/>
      <c r="AW696" s="266"/>
      <c r="AX696" s="266"/>
      <c r="AY696" s="266"/>
      <c r="AZ696" s="266"/>
    </row>
    <row r="697" spans="2:52" ht="13.2" hidden="1">
      <c r="B697" s="18"/>
      <c r="C697" s="19">
        <v>41</v>
      </c>
      <c r="D697" s="1639"/>
      <c r="E697" s="1639"/>
      <c r="F697" s="19">
        <v>350.52800000000002</v>
      </c>
      <c r="G697" s="1639"/>
      <c r="H697" s="1639"/>
      <c r="I697" s="1639"/>
      <c r="J697" s="1639"/>
      <c r="K697" s="1640"/>
      <c r="L697" s="1641"/>
      <c r="M697" s="1633"/>
      <c r="N697" s="1634"/>
      <c r="O697" s="1642"/>
      <c r="P697" s="1643"/>
      <c r="Q697" s="1644"/>
      <c r="R697" s="1631"/>
      <c r="S697" s="1631"/>
      <c r="T697" s="1631"/>
      <c r="U697" s="1632"/>
      <c r="V697" s="1637"/>
      <c r="W697" s="1631"/>
      <c r="X697" s="1631"/>
      <c r="Y697" s="1638"/>
      <c r="Z697" s="1638"/>
      <c r="AA697" s="139"/>
      <c r="AB697" s="105"/>
      <c r="AC697" s="239"/>
      <c r="AW697" s="266"/>
      <c r="AX697" s="266"/>
      <c r="AY697" s="266"/>
      <c r="AZ697" s="266"/>
    </row>
    <row r="698" spans="2:52" ht="13.2" hidden="1">
      <c r="B698" s="18"/>
      <c r="C698" s="19">
        <v>42</v>
      </c>
      <c r="D698" s="1639"/>
      <c r="E698" s="1639"/>
      <c r="F698" s="19">
        <v>363.928</v>
      </c>
      <c r="G698" s="1639"/>
      <c r="H698" s="1639"/>
      <c r="I698" s="1639"/>
      <c r="J698" s="1639"/>
      <c r="K698" s="1640"/>
      <c r="L698" s="1641"/>
      <c r="M698" s="1633"/>
      <c r="N698" s="1634"/>
      <c r="O698" s="1642"/>
      <c r="P698" s="1643"/>
      <c r="Q698" s="1644"/>
      <c r="R698" s="1631"/>
      <c r="S698" s="1631"/>
      <c r="T698" s="1631"/>
      <c r="U698" s="1632"/>
      <c r="V698" s="1637"/>
      <c r="W698" s="1631"/>
      <c r="X698" s="1631"/>
      <c r="Y698" s="1638"/>
      <c r="Z698" s="1638"/>
      <c r="AA698" s="139"/>
      <c r="AB698" s="105"/>
      <c r="AC698" s="244"/>
      <c r="AW698" s="266"/>
      <c r="AX698" s="266"/>
      <c r="AY698" s="266"/>
      <c r="AZ698" s="266"/>
    </row>
    <row r="699" spans="2:52" ht="13.2" hidden="1">
      <c r="B699" s="18"/>
      <c r="C699" s="19">
        <v>43</v>
      </c>
      <c r="D699" s="1639"/>
      <c r="E699" s="1639"/>
      <c r="F699" s="19">
        <v>376.839</v>
      </c>
      <c r="G699" s="1639"/>
      <c r="H699" s="1639"/>
      <c r="I699" s="1639"/>
      <c r="J699" s="1639"/>
      <c r="K699" s="1640"/>
      <c r="L699" s="1641"/>
      <c r="M699" s="1633"/>
      <c r="N699" s="1634"/>
      <c r="O699" s="1666"/>
      <c r="P699" s="1667"/>
      <c r="Q699" s="1668"/>
      <c r="R699" s="1631"/>
      <c r="S699" s="1631"/>
      <c r="T699" s="1631"/>
      <c r="U699" s="1632"/>
      <c r="V699" s="1637"/>
      <c r="W699" s="1631"/>
      <c r="X699" s="1631"/>
      <c r="Y699" s="1638"/>
      <c r="Z699" s="1638"/>
      <c r="AA699" s="139"/>
      <c r="AB699" s="105"/>
      <c r="AC699" s="239"/>
      <c r="AW699" s="266"/>
      <c r="AX699" s="266"/>
      <c r="AY699" s="266"/>
      <c r="AZ699" s="266"/>
    </row>
    <row r="700" spans="2:52" ht="13.2" hidden="1">
      <c r="B700" s="18"/>
      <c r="C700" s="19">
        <v>44</v>
      </c>
      <c r="D700" s="1639"/>
      <c r="E700" s="1639"/>
      <c r="F700" s="19">
        <v>417.35899999999998</v>
      </c>
      <c r="G700" s="1639"/>
      <c r="H700" s="1639"/>
      <c r="I700" s="1639"/>
      <c r="J700" s="1639"/>
      <c r="K700" s="1640"/>
      <c r="L700" s="1641"/>
      <c r="M700" s="1633"/>
      <c r="N700" s="1634"/>
      <c r="O700" s="1666"/>
      <c r="P700" s="1667"/>
      <c r="Q700" s="1668"/>
      <c r="R700" s="1631"/>
      <c r="S700" s="1631"/>
      <c r="T700" s="1631"/>
      <c r="U700" s="1632"/>
      <c r="V700" s="1637"/>
      <c r="W700" s="1631"/>
      <c r="X700" s="1631"/>
      <c r="Y700" s="1638"/>
      <c r="Z700" s="1638"/>
      <c r="AA700" s="139"/>
      <c r="AB700" s="105"/>
      <c r="AC700" s="239"/>
      <c r="AW700" s="266"/>
      <c r="AX700" s="266"/>
      <c r="AY700" s="266"/>
      <c r="AZ700" s="266"/>
    </row>
    <row r="701" spans="2:52" ht="13.2" hidden="1">
      <c r="B701" s="18"/>
      <c r="C701" s="19">
        <v>45</v>
      </c>
      <c r="D701" s="1639"/>
      <c r="E701" s="1639"/>
      <c r="F701" s="19">
        <v>409.86900000000003</v>
      </c>
      <c r="G701" s="1639"/>
      <c r="H701" s="1639"/>
      <c r="I701" s="1639"/>
      <c r="J701" s="1639"/>
      <c r="K701" s="1640"/>
      <c r="L701" s="1641"/>
      <c r="M701" s="1633"/>
      <c r="N701" s="1634"/>
      <c r="O701" s="1642"/>
      <c r="P701" s="1643"/>
      <c r="Q701" s="1644"/>
      <c r="R701" s="1631"/>
      <c r="S701" s="1631"/>
      <c r="T701" s="1631"/>
      <c r="U701" s="1632"/>
      <c r="V701" s="1637"/>
      <c r="W701" s="1631"/>
      <c r="X701" s="1631"/>
      <c r="Y701" s="1638"/>
      <c r="Z701" s="1638"/>
      <c r="AA701" s="139"/>
      <c r="AB701" s="105"/>
      <c r="AC701" s="239"/>
      <c r="AW701" s="266"/>
      <c r="AX701" s="266"/>
      <c r="AY701" s="266"/>
      <c r="AZ701" s="266"/>
    </row>
    <row r="702" spans="2:52" ht="13.2" hidden="1">
      <c r="B702" s="18"/>
      <c r="C702" s="19">
        <v>46</v>
      </c>
      <c r="D702" s="1639"/>
      <c r="E702" s="1639"/>
      <c r="F702" s="19">
        <v>318.75099999999998</v>
      </c>
      <c r="G702" s="1639"/>
      <c r="H702" s="1639"/>
      <c r="I702" s="1639"/>
      <c r="J702" s="1639"/>
      <c r="K702" s="1640"/>
      <c r="L702" s="1641"/>
      <c r="M702" s="1633"/>
      <c r="N702" s="1634"/>
      <c r="O702" s="1642"/>
      <c r="P702" s="1643"/>
      <c r="Q702" s="1644"/>
      <c r="R702" s="1631"/>
      <c r="S702" s="1631"/>
      <c r="T702" s="1631"/>
      <c r="U702" s="1632"/>
      <c r="V702" s="1637"/>
      <c r="W702" s="1631"/>
      <c r="X702" s="1631"/>
      <c r="Y702" s="1638"/>
      <c r="Z702" s="1638"/>
      <c r="AA702" s="139"/>
      <c r="AB702" s="105"/>
      <c r="AC702" s="239"/>
      <c r="AW702" s="266"/>
      <c r="AX702" s="266"/>
      <c r="AY702" s="266"/>
      <c r="AZ702" s="266"/>
    </row>
    <row r="703" spans="2:52" ht="13.2" hidden="1">
      <c r="B703" s="18"/>
      <c r="C703" s="19">
        <v>47</v>
      </c>
      <c r="D703" s="1639"/>
      <c r="E703" s="1639"/>
      <c r="F703" s="19">
        <v>257.33300000000003</v>
      </c>
      <c r="G703" s="1639"/>
      <c r="H703" s="1639"/>
      <c r="I703" s="1639"/>
      <c r="J703" s="1639"/>
      <c r="K703" s="1640"/>
      <c r="L703" s="1641"/>
      <c r="M703" s="1633"/>
      <c r="N703" s="1634"/>
      <c r="O703" s="1642"/>
      <c r="P703" s="1643"/>
      <c r="Q703" s="1644"/>
      <c r="R703" s="1631"/>
      <c r="S703" s="1631"/>
      <c r="T703" s="1631"/>
      <c r="U703" s="1632"/>
      <c r="V703" s="1637"/>
      <c r="W703" s="1631"/>
      <c r="X703" s="1631"/>
      <c r="Y703" s="1638"/>
      <c r="Z703" s="1638"/>
      <c r="AA703" s="139"/>
      <c r="AB703" s="105"/>
      <c r="AC703" s="239"/>
      <c r="AW703" s="266"/>
      <c r="AX703" s="266"/>
      <c r="AY703" s="266"/>
      <c r="AZ703" s="266"/>
    </row>
    <row r="704" spans="2:52" ht="13.2" hidden="1">
      <c r="B704" s="18"/>
      <c r="C704" s="19">
        <v>48</v>
      </c>
      <c r="D704" s="1639"/>
      <c r="E704" s="1639"/>
      <c r="F704" s="19">
        <v>298.48899999999998</v>
      </c>
      <c r="G704" s="1639"/>
      <c r="H704" s="1639"/>
      <c r="I704" s="1639"/>
      <c r="J704" s="1639"/>
      <c r="K704" s="1640"/>
      <c r="L704" s="1641"/>
      <c r="M704" s="1633"/>
      <c r="N704" s="1634"/>
      <c r="O704" s="1642"/>
      <c r="P704" s="1643"/>
      <c r="Q704" s="1644"/>
      <c r="R704" s="1631"/>
      <c r="S704" s="1631"/>
      <c r="T704" s="1631"/>
      <c r="U704" s="1632"/>
      <c r="V704" s="1637"/>
      <c r="W704" s="1631"/>
      <c r="X704" s="1631"/>
      <c r="Y704" s="1638"/>
      <c r="Z704" s="1638"/>
      <c r="AA704" s="139"/>
      <c r="AB704" s="105"/>
      <c r="AC704" s="239"/>
      <c r="AW704" s="266"/>
      <c r="AX704" s="266"/>
      <c r="AY704" s="266"/>
      <c r="AZ704" s="266"/>
    </row>
    <row r="705" spans="2:52" ht="13.2" hidden="1">
      <c r="B705" s="18"/>
      <c r="C705" s="19">
        <v>49</v>
      </c>
      <c r="D705" s="1639"/>
      <c r="E705" s="1639"/>
      <c r="F705" s="19">
        <v>315.29399999999998</v>
      </c>
      <c r="G705" s="1639"/>
      <c r="H705" s="1639"/>
      <c r="I705" s="1639"/>
      <c r="J705" s="1639"/>
      <c r="K705" s="1640"/>
      <c r="L705" s="1641"/>
      <c r="M705" s="1633"/>
      <c r="N705" s="1634"/>
      <c r="O705" s="1642"/>
      <c r="P705" s="1643"/>
      <c r="Q705" s="1644"/>
      <c r="R705" s="1631"/>
      <c r="S705" s="1631"/>
      <c r="T705" s="1631"/>
      <c r="U705" s="1632"/>
      <c r="V705" s="1637"/>
      <c r="W705" s="1631"/>
      <c r="X705" s="1631"/>
      <c r="Y705" s="1638"/>
      <c r="Z705" s="1638"/>
      <c r="AA705" s="139"/>
      <c r="AB705" s="105"/>
      <c r="AC705" s="239"/>
      <c r="AW705" s="266"/>
      <c r="AX705" s="266"/>
      <c r="AY705" s="266"/>
      <c r="AZ705" s="266"/>
    </row>
    <row r="706" spans="2:52" ht="13.2" hidden="1">
      <c r="B706" s="18"/>
      <c r="C706" s="19">
        <v>50</v>
      </c>
      <c r="D706" s="1639"/>
      <c r="E706" s="1639"/>
      <c r="F706" s="19">
        <v>366.83199999999999</v>
      </c>
      <c r="G706" s="1639"/>
      <c r="H706" s="1639"/>
      <c r="I706" s="1639"/>
      <c r="J706" s="1639"/>
      <c r="K706" s="1640"/>
      <c r="L706" s="1641"/>
      <c r="M706" s="1633"/>
      <c r="N706" s="1634"/>
      <c r="O706" s="1642"/>
      <c r="P706" s="1643"/>
      <c r="Q706" s="1644"/>
      <c r="R706" s="1631"/>
      <c r="S706" s="1631"/>
      <c r="T706" s="1631"/>
      <c r="U706" s="1632"/>
      <c r="V706" s="1637"/>
      <c r="W706" s="1631"/>
      <c r="X706" s="1631"/>
      <c r="Y706" s="1638"/>
      <c r="Z706" s="1638"/>
      <c r="AA706" s="139"/>
      <c r="AB706" s="105"/>
      <c r="AC706" s="239"/>
      <c r="AW706" s="266"/>
      <c r="AX706" s="266"/>
      <c r="AY706" s="266"/>
      <c r="AZ706" s="266"/>
    </row>
    <row r="707" spans="2:52" ht="13.2" hidden="1">
      <c r="B707" s="18"/>
      <c r="C707" s="19">
        <v>51</v>
      </c>
      <c r="D707" s="1639"/>
      <c r="E707" s="1639"/>
      <c r="F707" s="19">
        <v>236.57900000000001</v>
      </c>
      <c r="G707" s="1639"/>
      <c r="H707" s="1639"/>
      <c r="I707" s="1639"/>
      <c r="J707" s="1639"/>
      <c r="K707" s="1640"/>
      <c r="L707" s="1641"/>
      <c r="M707" s="1633"/>
      <c r="N707" s="1634"/>
      <c r="O707" s="1642"/>
      <c r="P707" s="1643"/>
      <c r="Q707" s="1644"/>
      <c r="R707" s="1631"/>
      <c r="S707" s="1631"/>
      <c r="T707" s="1631"/>
      <c r="U707" s="1632"/>
      <c r="V707" s="1637"/>
      <c r="W707" s="1631"/>
      <c r="X707" s="1631"/>
      <c r="Y707" s="1638"/>
      <c r="Z707" s="1638"/>
      <c r="AA707" s="139"/>
      <c r="AB707" s="105"/>
      <c r="AC707" s="239"/>
      <c r="AW707" s="266"/>
      <c r="AX707" s="266"/>
      <c r="AY707" s="266"/>
      <c r="AZ707" s="266"/>
    </row>
    <row r="708" spans="2:52" ht="13.2" hidden="1">
      <c r="B708" s="18"/>
      <c r="C708" s="19">
        <v>52</v>
      </c>
      <c r="D708" s="1639"/>
      <c r="E708" s="1639"/>
      <c r="F708" s="19">
        <v>503.346</v>
      </c>
      <c r="G708" s="1639"/>
      <c r="H708" s="1639"/>
      <c r="I708" s="1639"/>
      <c r="J708" s="1639"/>
      <c r="K708" s="1640"/>
      <c r="L708" s="1641"/>
      <c r="M708" s="1633"/>
      <c r="N708" s="1634"/>
      <c r="O708" s="1642"/>
      <c r="P708" s="1643"/>
      <c r="Q708" s="1644"/>
      <c r="R708" s="1631"/>
      <c r="S708" s="1631"/>
      <c r="T708" s="1631"/>
      <c r="U708" s="1632"/>
      <c r="V708" s="1637"/>
      <c r="W708" s="1631"/>
      <c r="X708" s="1631"/>
      <c r="Y708" s="1638"/>
      <c r="Z708" s="1638"/>
      <c r="AA708" s="139"/>
      <c r="AB708" s="105"/>
      <c r="AC708" s="239"/>
      <c r="AW708" s="266"/>
      <c r="AX708" s="266"/>
      <c r="AY708" s="266"/>
      <c r="AZ708" s="266"/>
    </row>
    <row r="709" spans="2:52" ht="13.2" hidden="1">
      <c r="B709" s="18"/>
      <c r="C709" s="19">
        <v>53</v>
      </c>
      <c r="D709" s="1639"/>
      <c r="E709" s="1639"/>
      <c r="F709" s="19">
        <v>518.58600000000001</v>
      </c>
      <c r="G709" s="1639"/>
      <c r="H709" s="1639"/>
      <c r="I709" s="1639"/>
      <c r="J709" s="1639"/>
      <c r="K709" s="1640"/>
      <c r="L709" s="1641"/>
      <c r="M709" s="1633"/>
      <c r="N709" s="1634"/>
      <c r="O709" s="1642"/>
      <c r="P709" s="1643"/>
      <c r="Q709" s="1644"/>
      <c r="R709" s="1631"/>
      <c r="S709" s="1631"/>
      <c r="T709" s="1631"/>
      <c r="U709" s="1632"/>
      <c r="V709" s="1637"/>
      <c r="W709" s="1631"/>
      <c r="X709" s="1631"/>
      <c r="Y709" s="1638"/>
      <c r="Z709" s="1638"/>
      <c r="AA709" s="139"/>
      <c r="AB709" s="105"/>
      <c r="AC709" s="239"/>
      <c r="AW709" s="266"/>
      <c r="AX709" s="266"/>
      <c r="AY709" s="266"/>
      <c r="AZ709" s="266"/>
    </row>
    <row r="710" spans="2:52" ht="13.2" hidden="1">
      <c r="B710" s="18"/>
      <c r="C710" s="19">
        <v>54</v>
      </c>
      <c r="D710" s="1639"/>
      <c r="E710" s="1639"/>
      <c r="F710" s="19">
        <v>542.096</v>
      </c>
      <c r="G710" s="1639"/>
      <c r="H710" s="1639"/>
      <c r="I710" s="1639"/>
      <c r="J710" s="1639"/>
      <c r="K710" s="1640"/>
      <c r="L710" s="1641"/>
      <c r="M710" s="1633"/>
      <c r="N710" s="1634"/>
      <c r="O710" s="1642"/>
      <c r="P710" s="1643"/>
      <c r="Q710" s="1644"/>
      <c r="R710" s="1631"/>
      <c r="S710" s="1631"/>
      <c r="T710" s="1631"/>
      <c r="U710" s="1632"/>
      <c r="V710" s="1637"/>
      <c r="W710" s="1631"/>
      <c r="X710" s="1631"/>
      <c r="Y710" s="1638"/>
      <c r="Z710" s="1638"/>
      <c r="AA710" s="139"/>
      <c r="AB710" s="105"/>
      <c r="AC710" s="239"/>
      <c r="AW710" s="266"/>
      <c r="AX710" s="266"/>
      <c r="AY710" s="266"/>
      <c r="AZ710" s="266"/>
    </row>
    <row r="711" spans="2:52" ht="13.2" hidden="1">
      <c r="B711" s="18"/>
      <c r="C711" s="19">
        <v>55</v>
      </c>
      <c r="D711" s="1639"/>
      <c r="E711" s="1639"/>
      <c r="F711" s="19">
        <v>408.017</v>
      </c>
      <c r="G711" s="1639"/>
      <c r="H711" s="1639"/>
      <c r="I711" s="1639"/>
      <c r="J711" s="1639"/>
      <c r="K711" s="1640"/>
      <c r="L711" s="1641"/>
      <c r="M711" s="1633"/>
      <c r="N711" s="1634"/>
      <c r="O711" s="1642"/>
      <c r="P711" s="1643"/>
      <c r="Q711" s="1644"/>
      <c r="R711" s="1631"/>
      <c r="S711" s="1631"/>
      <c r="T711" s="1631"/>
      <c r="U711" s="1632"/>
      <c r="V711" s="1637"/>
      <c r="W711" s="1631"/>
      <c r="X711" s="1631"/>
      <c r="Y711" s="1638"/>
      <c r="Z711" s="1638"/>
      <c r="AA711" s="139"/>
      <c r="AB711" s="105"/>
      <c r="AC711" s="239"/>
      <c r="AW711" s="266"/>
      <c r="AX711" s="266"/>
      <c r="AY711" s="266"/>
      <c r="AZ711" s="266"/>
    </row>
    <row r="712" spans="2:52" ht="13.2" hidden="1">
      <c r="B712" s="18"/>
      <c r="C712" s="19">
        <v>56</v>
      </c>
      <c r="D712" s="1639"/>
      <c r="E712" s="1639"/>
      <c r="F712" s="19">
        <v>514.03200000000004</v>
      </c>
      <c r="G712" s="1639"/>
      <c r="H712" s="1639"/>
      <c r="I712" s="1639"/>
      <c r="J712" s="1639"/>
      <c r="K712" s="1640"/>
      <c r="L712" s="1641"/>
      <c r="M712" s="1633"/>
      <c r="N712" s="1634"/>
      <c r="O712" s="1642"/>
      <c r="P712" s="1643"/>
      <c r="Q712" s="1644"/>
      <c r="R712" s="1631"/>
      <c r="S712" s="1631"/>
      <c r="T712" s="1631"/>
      <c r="U712" s="1632"/>
      <c r="V712" s="1637"/>
      <c r="W712" s="1631"/>
      <c r="X712" s="1631"/>
      <c r="Y712" s="1638"/>
      <c r="Z712" s="1638"/>
      <c r="AA712" s="139"/>
      <c r="AB712" s="105"/>
      <c r="AC712" s="239"/>
      <c r="AW712" s="266"/>
      <c r="AX712" s="266"/>
      <c r="AY712" s="266"/>
      <c r="AZ712" s="266"/>
    </row>
    <row r="713" spans="2:52" ht="13.2" hidden="1">
      <c r="B713" s="18"/>
      <c r="C713" s="19">
        <v>57</v>
      </c>
      <c r="D713" s="1639"/>
      <c r="E713" s="1639"/>
      <c r="F713" s="19">
        <v>221.82</v>
      </c>
      <c r="G713" s="1639"/>
      <c r="H713" s="1639"/>
      <c r="I713" s="1639"/>
      <c r="J713" s="1639"/>
      <c r="K713" s="1640"/>
      <c r="L713" s="1641"/>
      <c r="M713" s="1633"/>
      <c r="N713" s="1634"/>
      <c r="O713" s="1642"/>
      <c r="P713" s="1643"/>
      <c r="Q713" s="1644"/>
      <c r="R713" s="1631"/>
      <c r="S713" s="1631"/>
      <c r="T713" s="1631"/>
      <c r="U713" s="1632"/>
      <c r="V713" s="1637"/>
      <c r="W713" s="1631"/>
      <c r="X713" s="1631"/>
      <c r="Y713" s="1638"/>
      <c r="Z713" s="1638"/>
      <c r="AA713" s="139"/>
      <c r="AB713" s="105"/>
      <c r="AC713" s="239"/>
      <c r="AW713" s="266"/>
      <c r="AX713" s="266"/>
      <c r="AY713" s="266"/>
      <c r="AZ713" s="266"/>
    </row>
    <row r="714" spans="2:52" ht="13.2" hidden="1">
      <c r="B714" s="18"/>
      <c r="C714" s="19">
        <v>58</v>
      </c>
      <c r="D714" s="1639"/>
      <c r="E714" s="1639"/>
      <c r="F714" s="19">
        <v>221.81200000000001</v>
      </c>
      <c r="G714" s="1639"/>
      <c r="H714" s="1639"/>
      <c r="I714" s="1639"/>
      <c r="J714" s="1639"/>
      <c r="K714" s="1640"/>
      <c r="L714" s="1641"/>
      <c r="M714" s="1633"/>
      <c r="N714" s="1634"/>
      <c r="O714" s="1642"/>
      <c r="P714" s="1643"/>
      <c r="Q714" s="1644"/>
      <c r="R714" s="1631"/>
      <c r="S714" s="1631"/>
      <c r="T714" s="1631"/>
      <c r="U714" s="1632"/>
      <c r="V714" s="1637"/>
      <c r="W714" s="1631"/>
      <c r="X714" s="1631"/>
      <c r="Y714" s="1638"/>
      <c r="Z714" s="1638"/>
      <c r="AA714" s="139"/>
      <c r="AB714" s="105"/>
      <c r="AC714" s="239"/>
      <c r="AW714" s="266"/>
      <c r="AX714" s="266"/>
      <c r="AY714" s="266"/>
      <c r="AZ714" s="266"/>
    </row>
    <row r="715" spans="2:52" ht="13.2" hidden="1">
      <c r="B715" s="18"/>
      <c r="C715" s="19">
        <v>59</v>
      </c>
      <c r="D715" s="1639"/>
      <c r="E715" s="1639"/>
      <c r="F715" s="229">
        <v>451.23899999999998</v>
      </c>
      <c r="G715" s="1639"/>
      <c r="H715" s="1639"/>
      <c r="I715" s="1639"/>
      <c r="J715" s="1639"/>
      <c r="K715" s="1640"/>
      <c r="L715" s="1641"/>
      <c r="M715" s="1633"/>
      <c r="N715" s="1634"/>
      <c r="O715" s="1642"/>
      <c r="P715" s="1643"/>
      <c r="Q715" s="1644"/>
      <c r="R715" s="1631"/>
      <c r="S715" s="1631"/>
      <c r="T715" s="1631"/>
      <c r="U715" s="1632"/>
      <c r="V715" s="1637"/>
      <c r="W715" s="1631"/>
      <c r="X715" s="1631"/>
      <c r="Y715" s="1638"/>
      <c r="Z715" s="1638"/>
      <c r="AA715" s="139"/>
      <c r="AB715" s="105"/>
      <c r="AC715" s="239"/>
      <c r="AW715" s="266"/>
      <c r="AX715" s="266"/>
      <c r="AY715" s="266"/>
      <c r="AZ715" s="266"/>
    </row>
    <row r="716" spans="2:52" ht="13.2" hidden="1">
      <c r="B716" s="18"/>
      <c r="C716" s="19">
        <v>60</v>
      </c>
      <c r="D716" s="1639"/>
      <c r="E716" s="1639"/>
      <c r="F716" s="229">
        <v>441.67099999999999</v>
      </c>
      <c r="G716" s="1639"/>
      <c r="H716" s="1639"/>
      <c r="I716" s="1639"/>
      <c r="J716" s="1639"/>
      <c r="K716" s="1640"/>
      <c r="L716" s="1641"/>
      <c r="M716" s="1633"/>
      <c r="N716" s="1634"/>
      <c r="O716" s="1642"/>
      <c r="P716" s="1643"/>
      <c r="Q716" s="1644"/>
      <c r="R716" s="1635"/>
      <c r="S716" s="1636"/>
      <c r="T716" s="1636"/>
      <c r="U716" s="1636"/>
      <c r="V716" s="1637"/>
      <c r="W716" s="1631"/>
      <c r="X716" s="1631"/>
      <c r="Y716" s="1638"/>
      <c r="Z716" s="1638"/>
      <c r="AA716" s="139"/>
      <c r="AB716" s="105"/>
      <c r="AC716" s="239"/>
      <c r="AW716" s="266"/>
      <c r="AX716" s="266"/>
      <c r="AY716" s="266"/>
      <c r="AZ716" s="266"/>
    </row>
    <row r="717" spans="2:52" ht="13.2" hidden="1">
      <c r="B717" s="18"/>
      <c r="C717" s="19">
        <v>61</v>
      </c>
      <c r="D717" s="1639"/>
      <c r="E717" s="1639"/>
      <c r="F717" s="229">
        <v>378.279</v>
      </c>
      <c r="G717" s="1639"/>
      <c r="H717" s="1639"/>
      <c r="I717" s="1639"/>
      <c r="J717" s="1639"/>
      <c r="K717" s="1640"/>
      <c r="L717" s="1641"/>
      <c r="M717" s="1633"/>
      <c r="N717" s="1634"/>
      <c r="O717" s="1642"/>
      <c r="P717" s="1643"/>
      <c r="Q717" s="1644"/>
      <c r="R717" s="1631"/>
      <c r="S717" s="1631"/>
      <c r="T717" s="1631"/>
      <c r="U717" s="1632"/>
      <c r="V717" s="1637"/>
      <c r="W717" s="1631"/>
      <c r="X717" s="1631"/>
      <c r="Y717" s="1638"/>
      <c r="Z717" s="1638"/>
      <c r="AA717" s="139"/>
      <c r="AB717" s="105"/>
      <c r="AC717" s="239"/>
      <c r="AW717" s="266"/>
      <c r="AX717" s="266"/>
      <c r="AY717" s="266"/>
      <c r="AZ717" s="266"/>
    </row>
    <row r="718" spans="2:52" ht="13.2" hidden="1">
      <c r="B718" s="18"/>
      <c r="C718" s="19">
        <v>62</v>
      </c>
      <c r="D718" s="1639"/>
      <c r="E718" s="1639"/>
      <c r="F718" s="19">
        <v>550.05999999999995</v>
      </c>
      <c r="G718" s="1639"/>
      <c r="H718" s="1639"/>
      <c r="I718" s="1639"/>
      <c r="J718" s="1639"/>
      <c r="K718" s="1640"/>
      <c r="L718" s="1641"/>
      <c r="M718" s="1633"/>
      <c r="N718" s="1634"/>
      <c r="O718" s="1642"/>
      <c r="P718" s="1643"/>
      <c r="Q718" s="1644"/>
      <c r="R718" s="1631"/>
      <c r="S718" s="1631"/>
      <c r="T718" s="1631"/>
      <c r="U718" s="1632"/>
      <c r="V718" s="1637"/>
      <c r="W718" s="1631"/>
      <c r="X718" s="1631"/>
      <c r="Y718" s="1638"/>
      <c r="Z718" s="1638"/>
      <c r="AA718" s="139"/>
      <c r="AB718" s="105"/>
      <c r="AC718" s="239"/>
      <c r="AW718" s="266"/>
      <c r="AX718" s="266"/>
      <c r="AY718" s="266"/>
      <c r="AZ718" s="266"/>
    </row>
    <row r="719" spans="2:52" ht="13.2" hidden="1">
      <c r="B719" s="18"/>
      <c r="C719" s="19">
        <v>63</v>
      </c>
      <c r="D719" s="1639"/>
      <c r="E719" s="1639"/>
      <c r="F719" s="19">
        <v>1022.058</v>
      </c>
      <c r="G719" s="1639"/>
      <c r="H719" s="1639"/>
      <c r="I719" s="1639"/>
      <c r="J719" s="1639"/>
      <c r="K719" s="1640"/>
      <c r="L719" s="1641"/>
      <c r="M719" s="1633"/>
      <c r="N719" s="1634"/>
      <c r="O719" s="1642"/>
      <c r="P719" s="1643"/>
      <c r="Q719" s="1644"/>
      <c r="R719" s="1635"/>
      <c r="S719" s="1636"/>
      <c r="T719" s="1636"/>
      <c r="U719" s="1636"/>
      <c r="V719" s="1637"/>
      <c r="W719" s="1631"/>
      <c r="X719" s="1631"/>
      <c r="Y719" s="1638"/>
      <c r="Z719" s="1638"/>
      <c r="AA719" s="139"/>
      <c r="AB719" s="105"/>
      <c r="AC719" s="239"/>
      <c r="AW719" s="266"/>
      <c r="AX719" s="266"/>
      <c r="AY719" s="266"/>
      <c r="AZ719" s="266"/>
    </row>
    <row r="720" spans="2:52" ht="13.2" hidden="1">
      <c r="B720" s="18"/>
      <c r="C720" s="19">
        <v>64</v>
      </c>
      <c r="D720" s="1639"/>
      <c r="E720" s="1639"/>
      <c r="F720" s="19">
        <v>203.20500000000001</v>
      </c>
      <c r="G720" s="1639"/>
      <c r="H720" s="1639"/>
      <c r="I720" s="1639"/>
      <c r="J720" s="1639"/>
      <c r="K720" s="1640"/>
      <c r="L720" s="1641"/>
      <c r="M720" s="1633"/>
      <c r="N720" s="1634"/>
      <c r="O720" s="1642"/>
      <c r="P720" s="1643"/>
      <c r="Q720" s="1644"/>
      <c r="R720" s="1635"/>
      <c r="S720" s="1636"/>
      <c r="T720" s="1636"/>
      <c r="U720" s="1636"/>
      <c r="V720" s="1637"/>
      <c r="W720" s="1631"/>
      <c r="X720" s="1631"/>
      <c r="Y720" s="1638"/>
      <c r="Z720" s="1638"/>
      <c r="AA720" s="139"/>
      <c r="AB720" s="105"/>
      <c r="AC720" s="239"/>
      <c r="AW720" s="266"/>
      <c r="AX720" s="266"/>
      <c r="AY720" s="266"/>
      <c r="AZ720" s="266"/>
    </row>
    <row r="721" spans="2:58" ht="13.2" hidden="1">
      <c r="B721" s="18"/>
      <c r="C721" s="19">
        <v>65</v>
      </c>
      <c r="D721" s="1639"/>
      <c r="E721" s="1639"/>
      <c r="F721" s="19">
        <v>43.343000000000004</v>
      </c>
      <c r="G721" s="1639"/>
      <c r="H721" s="1639"/>
      <c r="I721" s="1639"/>
      <c r="J721" s="1639"/>
      <c r="K721" s="1640"/>
      <c r="L721" s="1641"/>
      <c r="M721" s="1633"/>
      <c r="N721" s="1634"/>
      <c r="O721" s="1642"/>
      <c r="P721" s="1643"/>
      <c r="Q721" s="1644"/>
      <c r="R721" s="1635"/>
      <c r="S721" s="1636"/>
      <c r="T721" s="1636"/>
      <c r="U721" s="1636"/>
      <c r="V721" s="1637"/>
      <c r="W721" s="1631"/>
      <c r="X721" s="1631"/>
      <c r="Y721" s="1638"/>
      <c r="Z721" s="1638"/>
      <c r="AA721" s="139"/>
      <c r="AB721" s="105"/>
      <c r="AC721" s="239"/>
      <c r="AW721" s="266"/>
      <c r="AX721" s="266"/>
      <c r="AY721" s="266"/>
      <c r="AZ721" s="266"/>
    </row>
    <row r="722" spans="2:58" ht="13.2" hidden="1">
      <c r="B722" s="18"/>
      <c r="C722" s="19" t="s">
        <v>366</v>
      </c>
      <c r="D722" s="1639"/>
      <c r="E722" s="1639"/>
      <c r="F722" s="99"/>
      <c r="G722" s="1639"/>
      <c r="H722" s="1639"/>
      <c r="I722" s="1639"/>
      <c r="J722" s="1639"/>
      <c r="K722" s="1640"/>
      <c r="L722" s="1641"/>
      <c r="M722" s="1633"/>
      <c r="N722" s="1634"/>
      <c r="O722" s="1642"/>
      <c r="P722" s="1643"/>
      <c r="Q722" s="1644"/>
      <c r="R722" s="1631"/>
      <c r="S722" s="1631"/>
      <c r="T722" s="1631"/>
      <c r="U722" s="1632"/>
      <c r="V722" s="1637"/>
      <c r="W722" s="1631"/>
      <c r="X722" s="1631"/>
      <c r="Y722" s="1638"/>
      <c r="Z722" s="1638"/>
      <c r="AA722" s="139"/>
      <c r="AB722" s="105"/>
      <c r="AC722" s="239"/>
      <c r="AW722" s="266"/>
      <c r="AX722" s="266"/>
      <c r="AY722" s="266"/>
      <c r="AZ722" s="266"/>
    </row>
    <row r="723" spans="2:58" ht="10.8" hidden="1" thickBot="1">
      <c r="B723" s="16"/>
      <c r="C723" s="98"/>
      <c r="D723" s="1662"/>
      <c r="E723" s="1662"/>
      <c r="F723" s="104"/>
      <c r="G723" s="1663"/>
      <c r="H723" s="1664"/>
      <c r="I723" s="1663"/>
      <c r="J723" s="1664"/>
      <c r="K723" s="1663"/>
      <c r="L723" s="1664"/>
      <c r="M723" s="1663"/>
      <c r="N723" s="1664"/>
      <c r="O723" s="1652"/>
      <c r="P723" s="1653"/>
      <c r="Q723" s="1654"/>
      <c r="R723" s="1655"/>
      <c r="S723" s="1656"/>
      <c r="T723" s="1656"/>
      <c r="U723" s="1656"/>
      <c r="V723" s="1657"/>
      <c r="W723" s="1658"/>
      <c r="X723" s="1658"/>
      <c r="Y723" s="1659"/>
      <c r="Z723" s="1659"/>
      <c r="AA723" s="143"/>
      <c r="AB723" s="141"/>
      <c r="AC723" s="245"/>
      <c r="AW723" s="266"/>
      <c r="AX723" s="266"/>
      <c r="AY723" s="266"/>
      <c r="AZ723" s="266"/>
    </row>
    <row r="724" spans="2:58" ht="10.8" thickBot="1">
      <c r="F724" s="100"/>
      <c r="AB724" s="92"/>
      <c r="AC724" s="21"/>
      <c r="AW724" s="266"/>
      <c r="AX724" s="266"/>
      <c r="AY724" s="266"/>
      <c r="AZ724" s="266"/>
    </row>
    <row r="725" spans="2:58" ht="13.8" thickBot="1">
      <c r="B725" s="1859" t="s">
        <v>367</v>
      </c>
      <c r="C725" s="1860"/>
      <c r="D725" s="1860"/>
      <c r="E725" s="1860"/>
      <c r="F725" s="1860"/>
      <c r="G725" s="1860"/>
      <c r="H725" s="1860"/>
      <c r="I725" s="1837">
        <f>O9</f>
        <v>46054</v>
      </c>
      <c r="J725" s="1838"/>
      <c r="K725" s="22"/>
      <c r="L725" s="22"/>
      <c r="M725" s="1321"/>
      <c r="N725" s="22"/>
      <c r="O725" s="22"/>
      <c r="P725" s="22"/>
      <c r="Q725" s="22"/>
      <c r="R725" s="22"/>
      <c r="S725" s="22"/>
      <c r="T725" s="22"/>
      <c r="U725" s="22"/>
      <c r="V725" s="22"/>
      <c r="W725" s="22"/>
      <c r="X725" s="22"/>
      <c r="Y725" s="22"/>
      <c r="Z725" s="23"/>
      <c r="AA725" s="1749" t="s">
        <v>9</v>
      </c>
      <c r="AB725" s="92"/>
      <c r="AC725" s="21"/>
      <c r="AW725" s="266"/>
      <c r="AX725" s="266"/>
      <c r="AY725" s="266"/>
      <c r="AZ725" s="266"/>
    </row>
    <row r="726" spans="2:58" ht="20.100000000000001" customHeight="1" thickBot="1">
      <c r="B726" s="280" t="s">
        <v>368</v>
      </c>
      <c r="C726" s="1855" t="s">
        <v>369</v>
      </c>
      <c r="D726" s="1856"/>
      <c r="E726" s="1848" t="s">
        <v>370</v>
      </c>
      <c r="F726" s="1849"/>
      <c r="G726" s="1849"/>
      <c r="H726" s="1850"/>
      <c r="I726" s="1857" t="s">
        <v>371</v>
      </c>
      <c r="J726" s="1858"/>
      <c r="K726" s="1857" t="s">
        <v>372</v>
      </c>
      <c r="L726" s="1858"/>
      <c r="M726" s="1846" t="s">
        <v>373</v>
      </c>
      <c r="N726" s="1847"/>
      <c r="O726" s="358">
        <v>0</v>
      </c>
      <c r="P726" s="359" t="s">
        <v>374</v>
      </c>
      <c r="Q726" s="1865">
        <v>0</v>
      </c>
      <c r="R726" s="1865"/>
      <c r="S726" s="1865"/>
      <c r="T726" s="1865"/>
      <c r="U726" s="1865"/>
      <c r="V726" s="1865"/>
      <c r="W726" s="1865"/>
      <c r="X726" s="1865"/>
      <c r="Y726" s="1865"/>
      <c r="Z726" s="1866"/>
      <c r="AA726" s="1880"/>
      <c r="AB726" s="92"/>
      <c r="AC726" s="21"/>
      <c r="AW726" s="266"/>
      <c r="AX726" s="266"/>
      <c r="AY726" s="266"/>
      <c r="AZ726" s="266"/>
    </row>
    <row r="727" spans="2:58" ht="25.35" customHeight="1">
      <c r="B727" s="1841" t="s">
        <v>375</v>
      </c>
      <c r="C727" s="1842"/>
      <c r="D727" s="1842"/>
      <c r="E727" s="1842"/>
      <c r="F727" s="1842"/>
      <c r="G727" s="1842"/>
      <c r="H727" s="1842"/>
      <c r="I727" s="1842"/>
      <c r="J727" s="1842"/>
      <c r="K727" s="1842"/>
      <c r="L727" s="1842"/>
      <c r="M727" s="1843"/>
      <c r="N727" s="1842"/>
      <c r="O727" s="1842"/>
      <c r="P727" s="1842"/>
      <c r="Q727" s="1842"/>
      <c r="R727" s="1842"/>
      <c r="S727" s="1842"/>
      <c r="T727" s="1842"/>
      <c r="U727" s="1842"/>
      <c r="V727" s="1842"/>
      <c r="W727" s="1842"/>
      <c r="X727" s="1842"/>
      <c r="Y727" s="1842"/>
      <c r="Z727" s="1844"/>
      <c r="AA727" s="65"/>
      <c r="AB727" s="92"/>
      <c r="AC727" s="21"/>
      <c r="AW727" s="266"/>
      <c r="AX727" s="266"/>
      <c r="AY727" s="266"/>
      <c r="AZ727" s="266"/>
    </row>
    <row r="728" spans="2:58" ht="25.35" customHeight="1" thickBot="1">
      <c r="B728" s="1851" t="s">
        <v>1162</v>
      </c>
      <c r="C728" s="1868"/>
      <c r="D728" s="1869"/>
      <c r="E728" s="1868"/>
      <c r="F728" s="1868"/>
      <c r="G728" s="1868"/>
      <c r="H728" s="1868"/>
      <c r="I728" s="1868"/>
      <c r="J728" s="1868"/>
      <c r="K728" s="1868"/>
      <c r="L728" s="1868"/>
      <c r="M728" s="1869"/>
      <c r="N728" s="1868"/>
      <c r="O728" s="1868"/>
      <c r="P728" s="1868"/>
      <c r="Q728" s="1868"/>
      <c r="R728" s="1868"/>
      <c r="S728" s="1868"/>
      <c r="T728" s="1868"/>
      <c r="U728" s="1868"/>
      <c r="V728" s="1868"/>
      <c r="W728" s="1868"/>
      <c r="X728" s="1868"/>
      <c r="Y728" s="1868"/>
      <c r="Z728" s="1870"/>
      <c r="AA728" s="65"/>
      <c r="AB728" s="92"/>
      <c r="AC728" s="21"/>
      <c r="AW728" s="266"/>
      <c r="AX728" s="266"/>
      <c r="AY728" s="266"/>
      <c r="AZ728" s="266"/>
    </row>
    <row r="729" spans="2:58" ht="94.2" customHeight="1" thickBot="1">
      <c r="B729" s="1851" t="s">
        <v>1164</v>
      </c>
      <c r="C729" s="1852"/>
      <c r="D729" s="1852"/>
      <c r="E729" s="1852"/>
      <c r="F729" s="1852"/>
      <c r="G729" s="1852"/>
      <c r="H729" s="1852"/>
      <c r="I729" s="1852"/>
      <c r="J729" s="1852"/>
      <c r="K729" s="1852"/>
      <c r="L729" s="1852"/>
      <c r="M729" s="1853"/>
      <c r="N729" s="1852"/>
      <c r="O729" s="1852"/>
      <c r="P729" s="1852"/>
      <c r="Q729" s="1852"/>
      <c r="R729" s="1852"/>
      <c r="S729" s="1852"/>
      <c r="T729" s="1852"/>
      <c r="U729" s="1852"/>
      <c r="V729" s="1852"/>
      <c r="W729" s="1852"/>
      <c r="X729" s="1852"/>
      <c r="Y729" s="1852"/>
      <c r="Z729" s="1854"/>
      <c r="AA729" s="65"/>
      <c r="AB729" s="92"/>
      <c r="AC729" s="21"/>
      <c r="AW729" s="266"/>
      <c r="AX729" s="266"/>
      <c r="AY729" s="266"/>
      <c r="AZ729" s="266"/>
    </row>
    <row r="730" spans="2:58" ht="128.4" customHeight="1" thickBot="1">
      <c r="B730" s="1862" t="s">
        <v>1168</v>
      </c>
      <c r="C730" s="1863"/>
      <c r="D730" s="1863"/>
      <c r="E730" s="1863"/>
      <c r="F730" s="1863"/>
      <c r="G730" s="1863"/>
      <c r="H730" s="1863"/>
      <c r="I730" s="1863"/>
      <c r="J730" s="1863"/>
      <c r="K730" s="1863"/>
      <c r="L730" s="1863"/>
      <c r="M730" s="1863"/>
      <c r="N730" s="1863"/>
      <c r="O730" s="1863"/>
      <c r="P730" s="1863"/>
      <c r="Q730" s="1863"/>
      <c r="R730" s="1863"/>
      <c r="S730" s="1863"/>
      <c r="T730" s="1863"/>
      <c r="U730" s="1863"/>
      <c r="V730" s="1863"/>
      <c r="W730" s="1863"/>
      <c r="X730" s="1863"/>
      <c r="Y730" s="1863"/>
      <c r="Z730" s="1864"/>
      <c r="AA730" s="65"/>
      <c r="AB730" s="92"/>
      <c r="AC730" s="21"/>
    </row>
    <row r="731" spans="2:58" ht="20.100000000000001" customHeight="1" thickBot="1">
      <c r="B731" s="1839" t="s">
        <v>376</v>
      </c>
      <c r="C731" s="1840"/>
      <c r="D731" s="1840"/>
      <c r="E731" s="1840"/>
      <c r="F731" s="1840"/>
      <c r="G731" s="1840"/>
      <c r="H731" s="1845">
        <f>Z9</f>
        <v>46055</v>
      </c>
      <c r="I731" s="1845"/>
      <c r="J731" s="24"/>
      <c r="K731" s="24"/>
      <c r="L731" s="24"/>
      <c r="M731" s="1320"/>
      <c r="N731" s="24"/>
      <c r="O731" s="24"/>
      <c r="P731" s="24"/>
      <c r="Q731" s="24"/>
      <c r="R731" s="24"/>
      <c r="S731" s="24"/>
      <c r="T731" s="24"/>
      <c r="U731" s="24"/>
      <c r="V731" s="24"/>
      <c r="W731" s="24"/>
      <c r="X731" s="24"/>
      <c r="Y731" s="24"/>
      <c r="Z731" s="25"/>
      <c r="AA731" s="285" t="s">
        <v>9</v>
      </c>
      <c r="AB731" s="92"/>
      <c r="AC731" s="21"/>
    </row>
    <row r="732" spans="2:58" ht="94.8" customHeight="1" thickBot="1">
      <c r="B732" s="1861" t="s">
        <v>1166</v>
      </c>
      <c r="C732" s="1852"/>
      <c r="D732" s="1852"/>
      <c r="E732" s="1852"/>
      <c r="F732" s="1852"/>
      <c r="G732" s="1852"/>
      <c r="H732" s="1852"/>
      <c r="I732" s="1852"/>
      <c r="J732" s="1852"/>
      <c r="K732" s="1852"/>
      <c r="L732" s="1852"/>
      <c r="M732" s="1853"/>
      <c r="N732" s="1852"/>
      <c r="O732" s="1852"/>
      <c r="P732" s="1852"/>
      <c r="Q732" s="1852"/>
      <c r="R732" s="1852"/>
      <c r="S732" s="1852"/>
      <c r="T732" s="1852"/>
      <c r="U732" s="1852"/>
      <c r="V732" s="1852"/>
      <c r="W732" s="1852"/>
      <c r="X732" s="1852"/>
      <c r="Y732" s="1852"/>
      <c r="Z732" s="1854"/>
      <c r="AA732" s="65"/>
      <c r="AB732" s="92"/>
      <c r="AC732" s="21"/>
    </row>
    <row r="733" spans="2:58" ht="60" customHeight="1" thickBot="1">
      <c r="B733" s="1862" t="s">
        <v>1169</v>
      </c>
      <c r="C733" s="1863"/>
      <c r="D733" s="1863"/>
      <c r="E733" s="1863"/>
      <c r="F733" s="1863"/>
      <c r="G733" s="1863"/>
      <c r="H733" s="1863"/>
      <c r="I733" s="1863"/>
      <c r="J733" s="1863"/>
      <c r="K733" s="1863"/>
      <c r="L733" s="1863"/>
      <c r="M733" s="1863"/>
      <c r="N733" s="1863"/>
      <c r="O733" s="1863"/>
      <c r="P733" s="1863"/>
      <c r="Q733" s="1863"/>
      <c r="R733" s="1863"/>
      <c r="S733" s="1863"/>
      <c r="T733" s="1863"/>
      <c r="U733" s="1863"/>
      <c r="V733" s="1863"/>
      <c r="W733" s="1863"/>
      <c r="X733" s="1863"/>
      <c r="Y733" s="1863"/>
      <c r="Z733" s="1864"/>
      <c r="AA733" s="65"/>
      <c r="AB733" s="92"/>
      <c r="AC733" s="21"/>
    </row>
    <row r="734" spans="2:58" ht="21" customHeight="1" thickBot="1">
      <c r="B734" s="1872"/>
      <c r="C734" s="1842"/>
      <c r="D734" s="1842"/>
      <c r="E734" s="1842"/>
      <c r="F734" s="1842"/>
      <c r="G734" s="1842"/>
      <c r="H734" s="1842"/>
      <c r="I734" s="1842"/>
      <c r="J734" s="1842"/>
      <c r="K734" s="1842"/>
      <c r="L734" s="1842"/>
      <c r="M734" s="1843"/>
      <c r="N734" s="1842"/>
      <c r="O734" s="1842"/>
      <c r="P734" s="1842"/>
      <c r="Q734" s="1842"/>
      <c r="R734" s="1842"/>
      <c r="S734" s="1842"/>
      <c r="T734" s="1842"/>
      <c r="U734" s="1842"/>
      <c r="V734" s="1842"/>
      <c r="W734" s="1842"/>
      <c r="X734" s="1842"/>
      <c r="Y734" s="1842"/>
      <c r="Z734" s="1844"/>
      <c r="AA734" s="360"/>
      <c r="AB734" s="92"/>
      <c r="AC734" s="21"/>
    </row>
    <row r="735" spans="2:58" s="8" customFormat="1" ht="20.100000000000001" customHeight="1" thickBot="1">
      <c r="B735" s="1871" t="s">
        <v>377</v>
      </c>
      <c r="C735" s="1665"/>
      <c r="D735" s="1665"/>
      <c r="E735" s="1665"/>
      <c r="F735" s="1665"/>
      <c r="G735" s="1665"/>
      <c r="H735" s="1665"/>
      <c r="I735" s="1665"/>
      <c r="J735" s="1665"/>
      <c r="K735" s="1836"/>
      <c r="L735" s="1835" t="s">
        <v>378</v>
      </c>
      <c r="M735" s="1665"/>
      <c r="N735" s="1665"/>
      <c r="O735" s="1665"/>
      <c r="P735" s="1665"/>
      <c r="Q735" s="1665"/>
      <c r="R735" s="1665"/>
      <c r="S735" s="1665"/>
      <c r="T735" s="1836"/>
      <c r="U735" s="1835" t="s">
        <v>379</v>
      </c>
      <c r="V735" s="1665"/>
      <c r="W735" s="1665"/>
      <c r="X735" s="1665"/>
      <c r="Y735" s="1665"/>
      <c r="Z735" s="1665"/>
      <c r="AA735" s="1867"/>
      <c r="AB735" s="92"/>
      <c r="AC735" s="61"/>
    </row>
    <row r="736" spans="2:58" s="8" customFormat="1" ht="20.100000000000001" customHeight="1">
      <c r="B736" s="281" t="s">
        <v>380</v>
      </c>
      <c r="C736" s="1828" t="s">
        <v>381</v>
      </c>
      <c r="D736" s="1829"/>
      <c r="E736" s="1829"/>
      <c r="F736" s="1829"/>
      <c r="G736" s="1829"/>
      <c r="H736" s="1829"/>
      <c r="I736" s="1829"/>
      <c r="J736" s="1829"/>
      <c r="K736" s="1830"/>
      <c r="L736" s="1833" t="s">
        <v>382</v>
      </c>
      <c r="M736" s="1834"/>
      <c r="N736" s="1834"/>
      <c r="O736" s="1834"/>
      <c r="P736" s="1834"/>
      <c r="Q736" s="1834"/>
      <c r="R736" s="1834"/>
      <c r="S736" s="1834"/>
      <c r="T736" s="1834"/>
      <c r="U736" s="1877"/>
      <c r="V736" s="1878"/>
      <c r="W736" s="1878"/>
      <c r="X736" s="1878"/>
      <c r="Y736" s="1878"/>
      <c r="Z736" s="1878"/>
      <c r="AA736" s="1879"/>
      <c r="AB736" s="92"/>
      <c r="AC736" s="61"/>
      <c r="AU736" s="2"/>
      <c r="AV736" s="2"/>
      <c r="AW736" s="2"/>
      <c r="AX736" s="2"/>
      <c r="AY736" s="2"/>
      <c r="AZ736" s="2"/>
      <c r="BA736" s="2"/>
      <c r="BB736" s="2"/>
      <c r="BC736" s="2"/>
      <c r="BD736" s="2"/>
      <c r="BE736" s="2"/>
      <c r="BF736" s="2"/>
    </row>
    <row r="737" spans="2:29" ht="20.100000000000001" customHeight="1">
      <c r="B737" s="282" t="s">
        <v>383</v>
      </c>
      <c r="C737" s="1825" t="s">
        <v>1161</v>
      </c>
      <c r="D737" s="1826"/>
      <c r="E737" s="1826"/>
      <c r="F737" s="1826"/>
      <c r="G737" s="1826"/>
      <c r="H737" s="1826"/>
      <c r="I737" s="1826"/>
      <c r="J737" s="1826"/>
      <c r="K737" s="1827"/>
      <c r="L737" s="1831"/>
      <c r="M737" s="1832"/>
      <c r="N737" s="1832"/>
      <c r="O737" s="1832"/>
      <c r="P737" s="1832"/>
      <c r="Q737" s="1832"/>
      <c r="R737" s="1832"/>
      <c r="S737" s="1832"/>
      <c r="T737" s="1832"/>
      <c r="U737" s="1874"/>
      <c r="V737" s="1875"/>
      <c r="W737" s="1875"/>
      <c r="X737" s="1875"/>
      <c r="Y737" s="1875"/>
      <c r="Z737" s="1875"/>
      <c r="AA737" s="1876"/>
      <c r="AB737" s="92"/>
      <c r="AC737" s="21"/>
    </row>
    <row r="738" spans="2:29" ht="60.75" customHeight="1">
      <c r="B738" s="283" t="s">
        <v>384</v>
      </c>
      <c r="C738" s="1822"/>
      <c r="D738" s="1823"/>
      <c r="E738" s="1823"/>
      <c r="F738" s="1823"/>
      <c r="G738" s="1823"/>
      <c r="H738" s="1823"/>
      <c r="I738" s="1823"/>
      <c r="J738" s="1823"/>
      <c r="K738" s="1824"/>
      <c r="L738" s="1831"/>
      <c r="M738" s="1832"/>
      <c r="N738" s="1832"/>
      <c r="O738" s="1832"/>
      <c r="P738" s="1832"/>
      <c r="Q738" s="1832"/>
      <c r="R738" s="1832"/>
      <c r="S738" s="1832"/>
      <c r="T738" s="1832"/>
      <c r="U738" s="1874"/>
      <c r="V738" s="1875"/>
      <c r="W738" s="1875"/>
      <c r="X738" s="1875"/>
      <c r="Y738" s="1875"/>
      <c r="Z738" s="1875"/>
      <c r="AA738" s="1876"/>
      <c r="AB738" s="92"/>
      <c r="AC738" s="21"/>
    </row>
    <row r="739" spans="2:29" s="8" customFormat="1" ht="20.100000000000001" customHeight="1" thickBot="1">
      <c r="B739" s="284" t="s">
        <v>385</v>
      </c>
      <c r="C739" s="1819">
        <f>O9</f>
        <v>46054</v>
      </c>
      <c r="D739" s="1820"/>
      <c r="E739" s="1820"/>
      <c r="F739" s="1820"/>
      <c r="G739" s="1820"/>
      <c r="H739" s="1820"/>
      <c r="I739" s="1820"/>
      <c r="J739" s="1820"/>
      <c r="K739" s="1821"/>
      <c r="L739" s="1819">
        <f>C739</f>
        <v>46054</v>
      </c>
      <c r="M739" s="1820"/>
      <c r="N739" s="1820"/>
      <c r="O739" s="1820"/>
      <c r="P739" s="1820"/>
      <c r="Q739" s="1820"/>
      <c r="R739" s="1820"/>
      <c r="S739" s="1820"/>
      <c r="T739" s="1821"/>
      <c r="U739" s="1819">
        <f>L739</f>
        <v>46054</v>
      </c>
      <c r="V739" s="1820"/>
      <c r="W739" s="1820"/>
      <c r="X739" s="1820"/>
      <c r="Y739" s="1820"/>
      <c r="Z739" s="1820"/>
      <c r="AA739" s="1873"/>
      <c r="AB739" s="92"/>
      <c r="AC739" s="61"/>
    </row>
    <row r="740" spans="2:29" ht="37.5" customHeight="1">
      <c r="AB740" s="92"/>
      <c r="AC740" s="21"/>
    </row>
  </sheetData>
  <sheetProtection insertColumns="0" insertRows="0" insertHyperlinks="0" sort="0" autoFilter="0"/>
  <protectedRanges>
    <protectedRange sqref="AA13:AA18 L736:AA739 AA732:AA734 AA514:AA582 AA21:AA34 AA656:AA723 AA138:AA297 AA371:AA435 AA300:AA366 AA586:AA652 AA727:AA730 AA440:AA510" name="Rango1"/>
  </protectedRanges>
  <autoFilter ref="A37:JY367" xr:uid="{00000000-0001-0000-0000-000000000000}">
    <filterColumn colId="0">
      <filters blank="1">
        <filter val="Encabezado"/>
        <filter val="T023"/>
        <filter val="T053"/>
        <filter val="T054"/>
        <filter val="T063-m"/>
      </filters>
    </filterColumn>
  </autoFilter>
  <mergeCells count="2589">
    <mergeCell ref="F415:G415"/>
    <mergeCell ref="K415:Q415"/>
    <mergeCell ref="V479:Z479"/>
    <mergeCell ref="V513:Y513"/>
    <mergeCell ref="R462:U462"/>
    <mergeCell ref="R450:U450"/>
    <mergeCell ref="R460:U460"/>
    <mergeCell ref="V536:Z536"/>
    <mergeCell ref="R442:U442"/>
    <mergeCell ref="R446:U446"/>
    <mergeCell ref="R487:U487"/>
    <mergeCell ref="V469:Z469"/>
    <mergeCell ref="R471:U471"/>
    <mergeCell ref="V475:Z475"/>
    <mergeCell ref="R455:U455"/>
    <mergeCell ref="R441:U441"/>
    <mergeCell ref="R463:U463"/>
    <mergeCell ref="R456:U456"/>
    <mergeCell ref="R457:U457"/>
    <mergeCell ref="V467:Z467"/>
    <mergeCell ref="V466:Z466"/>
    <mergeCell ref="R453:U453"/>
    <mergeCell ref="V460:Z460"/>
    <mergeCell ref="V461:Z461"/>
    <mergeCell ref="V452:Z452"/>
    <mergeCell ref="V450:Z450"/>
    <mergeCell ref="V506:Z506"/>
    <mergeCell ref="V505:Z505"/>
    <mergeCell ref="R506:U506"/>
    <mergeCell ref="R418:U418"/>
    <mergeCell ref="V418:Z418"/>
    <mergeCell ref="R431:U431"/>
    <mergeCell ref="V481:Z481"/>
    <mergeCell ref="V478:Z478"/>
    <mergeCell ref="R476:U476"/>
    <mergeCell ref="R465:U465"/>
    <mergeCell ref="B512:Z512"/>
    <mergeCell ref="F384:G384"/>
    <mergeCell ref="K384:Q384"/>
    <mergeCell ref="F429:G429"/>
    <mergeCell ref="K429:Q429"/>
    <mergeCell ref="R421:U421"/>
    <mergeCell ref="K417:Q417"/>
    <mergeCell ref="V442:Z442"/>
    <mergeCell ref="R473:U473"/>
    <mergeCell ref="V473:Z473"/>
    <mergeCell ref="V464:Z464"/>
    <mergeCell ref="V424:Z424"/>
    <mergeCell ref="R425:U425"/>
    <mergeCell ref="V425:Z425"/>
    <mergeCell ref="V443:Z443"/>
    <mergeCell ref="F427:G427"/>
    <mergeCell ref="K427:Q427"/>
    <mergeCell ref="F430:G430"/>
    <mergeCell ref="K430:Q430"/>
    <mergeCell ref="R432:U432"/>
    <mergeCell ref="F431:G431"/>
    <mergeCell ref="K431:Q431"/>
    <mergeCell ref="V470:Z470"/>
    <mergeCell ref="V451:Z451"/>
    <mergeCell ref="R424:U424"/>
    <mergeCell ref="F426:G426"/>
    <mergeCell ref="K426:Q426"/>
    <mergeCell ref="V448:Z448"/>
    <mergeCell ref="R461:U461"/>
    <mergeCell ref="R459:U459"/>
    <mergeCell ref="V459:Z459"/>
    <mergeCell ref="V465:Z465"/>
    <mergeCell ref="F433:G433"/>
    <mergeCell ref="K433:Q433"/>
    <mergeCell ref="R433:U433"/>
    <mergeCell ref="V433:Z433"/>
    <mergeCell ref="F434:G434"/>
    <mergeCell ref="K434:Q434"/>
    <mergeCell ref="R434:U434"/>
    <mergeCell ref="V434:Z434"/>
    <mergeCell ref="F435:G435"/>
    <mergeCell ref="K435:Q435"/>
    <mergeCell ref="R435:U435"/>
    <mergeCell ref="V435:Z435"/>
    <mergeCell ref="R447:U447"/>
    <mergeCell ref="R444:U444"/>
    <mergeCell ref="V445:Z445"/>
    <mergeCell ref="V447:Z447"/>
    <mergeCell ref="R443:U443"/>
    <mergeCell ref="R451:U451"/>
    <mergeCell ref="V458:Z458"/>
    <mergeCell ref="V449:Z449"/>
    <mergeCell ref="V446:Z446"/>
    <mergeCell ref="V439:Y439"/>
    <mergeCell ref="R439:U439"/>
    <mergeCell ref="R445:U445"/>
    <mergeCell ref="B438:Z438"/>
    <mergeCell ref="V430:Z430"/>
    <mergeCell ref="V431:Z431"/>
    <mergeCell ref="V454:Z454"/>
    <mergeCell ref="V427:Z427"/>
    <mergeCell ref="AC369:AC370"/>
    <mergeCell ref="AB369:AB370"/>
    <mergeCell ref="F377:G377"/>
    <mergeCell ref="F397:G397"/>
    <mergeCell ref="F398:G398"/>
    <mergeCell ref="K398:Q398"/>
    <mergeCell ref="K397:Q397"/>
    <mergeCell ref="F387:G387"/>
    <mergeCell ref="F402:G402"/>
    <mergeCell ref="F403:G403"/>
    <mergeCell ref="R403:U403"/>
    <mergeCell ref="R375:U375"/>
    <mergeCell ref="R376:U376"/>
    <mergeCell ref="V370:Z370"/>
    <mergeCell ref="V414:Z414"/>
    <mergeCell ref="V398:Z398"/>
    <mergeCell ref="F396:G396"/>
    <mergeCell ref="F392:G392"/>
    <mergeCell ref="K401:Q401"/>
    <mergeCell ref="F399:G399"/>
    <mergeCell ref="R395:U395"/>
    <mergeCell ref="V395:Z395"/>
    <mergeCell ref="R377:U377"/>
    <mergeCell ref="F383:G383"/>
    <mergeCell ref="V411:Z411"/>
    <mergeCell ref="K414:Q414"/>
    <mergeCell ref="F412:G412"/>
    <mergeCell ref="F408:G408"/>
    <mergeCell ref="R404:U404"/>
    <mergeCell ref="K380:Q380"/>
    <mergeCell ref="F390:G390"/>
    <mergeCell ref="V392:Z392"/>
    <mergeCell ref="AC654:AC655"/>
    <mergeCell ref="AB654:AB655"/>
    <mergeCell ref="AC584:AC585"/>
    <mergeCell ref="AB584:AB585"/>
    <mergeCell ref="K400:Q400"/>
    <mergeCell ref="K402:Q402"/>
    <mergeCell ref="K403:Q403"/>
    <mergeCell ref="K404:Q404"/>
    <mergeCell ref="K405:Q405"/>
    <mergeCell ref="K406:Q406"/>
    <mergeCell ref="K407:Q407"/>
    <mergeCell ref="AC438:AC439"/>
    <mergeCell ref="AB438:AB439"/>
    <mergeCell ref="R407:U407"/>
    <mergeCell ref="R408:U408"/>
    <mergeCell ref="V504:Z504"/>
    <mergeCell ref="B437:AA437"/>
    <mergeCell ref="F404:G404"/>
    <mergeCell ref="F432:G432"/>
    <mergeCell ref="V432:Z432"/>
    <mergeCell ref="R639:U639"/>
    <mergeCell ref="V472:Z472"/>
    <mergeCell ref="R466:U466"/>
    <mergeCell ref="R468:U468"/>
    <mergeCell ref="V404:Z404"/>
    <mergeCell ref="R475:U475"/>
    <mergeCell ref="V480:Z480"/>
    <mergeCell ref="R523:U523"/>
    <mergeCell ref="R469:U469"/>
    <mergeCell ref="V441:Z441"/>
    <mergeCell ref="R449:U449"/>
    <mergeCell ref="V533:Z533"/>
    <mergeCell ref="R526:U526"/>
    <mergeCell ref="R528:U528"/>
    <mergeCell ref="V532:Z532"/>
    <mergeCell ref="R520:U520"/>
    <mergeCell ref="V553:Z553"/>
    <mergeCell ref="V550:Z550"/>
    <mergeCell ref="R545:U545"/>
    <mergeCell ref="V551:Z551"/>
    <mergeCell ref="V483:Z483"/>
    <mergeCell ref="V484:Z484"/>
    <mergeCell ref="V486:Z486"/>
    <mergeCell ref="R480:U480"/>
    <mergeCell ref="R483:U483"/>
    <mergeCell ref="R537:U537"/>
    <mergeCell ref="V540:Z540"/>
    <mergeCell ref="V542:Z542"/>
    <mergeCell ref="V519:Z519"/>
    <mergeCell ref="V482:Z482"/>
    <mergeCell ref="R485:U485"/>
    <mergeCell ref="V488:Z488"/>
    <mergeCell ref="V491:Z491"/>
    <mergeCell ref="R503:U503"/>
    <mergeCell ref="V487:Z487"/>
    <mergeCell ref="V502:Z502"/>
    <mergeCell ref="V493:Z493"/>
    <mergeCell ref="V492:Z492"/>
    <mergeCell ref="V495:Z495"/>
    <mergeCell ref="R481:U481"/>
    <mergeCell ref="V498:Z498"/>
    <mergeCell ref="R532:U532"/>
    <mergeCell ref="R543:U543"/>
    <mergeCell ref="V440:Z440"/>
    <mergeCell ref="F409:G409"/>
    <mergeCell ref="K409:Q409"/>
    <mergeCell ref="F428:G428"/>
    <mergeCell ref="V423:Z423"/>
    <mergeCell ref="R415:U415"/>
    <mergeCell ref="F418:G418"/>
    <mergeCell ref="K412:Q412"/>
    <mergeCell ref="R412:U412"/>
    <mergeCell ref="K416:Q416"/>
    <mergeCell ref="R416:U416"/>
    <mergeCell ref="V416:Z416"/>
    <mergeCell ref="V474:Z474"/>
    <mergeCell ref="V462:Z462"/>
    <mergeCell ref="R452:U452"/>
    <mergeCell ref="R458:U458"/>
    <mergeCell ref="V453:Z453"/>
    <mergeCell ref="R454:U454"/>
    <mergeCell ref="R411:U411"/>
    <mergeCell ref="V417:Z417"/>
    <mergeCell ref="F421:G421"/>
    <mergeCell ref="V428:Z428"/>
    <mergeCell ref="R429:U429"/>
    <mergeCell ref="V429:Z429"/>
    <mergeCell ref="R417:U417"/>
    <mergeCell ref="K424:Q424"/>
    <mergeCell ref="F425:G425"/>
    <mergeCell ref="V516:Z516"/>
    <mergeCell ref="V535:Z535"/>
    <mergeCell ref="V564:Z564"/>
    <mergeCell ref="R546:U546"/>
    <mergeCell ref="R540:U540"/>
    <mergeCell ref="R544:U544"/>
    <mergeCell ref="V522:Z522"/>
    <mergeCell ref="V528:Z528"/>
    <mergeCell ref="V547:Z547"/>
    <mergeCell ref="R550:U550"/>
    <mergeCell ref="R553:U553"/>
    <mergeCell ref="R551:U551"/>
    <mergeCell ref="R529:U529"/>
    <mergeCell ref="V537:Z537"/>
    <mergeCell ref="V548:Z548"/>
    <mergeCell ref="R548:U548"/>
    <mergeCell ref="R530:U530"/>
    <mergeCell ref="V563:Z563"/>
    <mergeCell ref="V568:Z568"/>
    <mergeCell ref="V565:Z565"/>
    <mergeCell ref="V530:Z530"/>
    <mergeCell ref="V549:Z549"/>
    <mergeCell ref="V523:Z523"/>
    <mergeCell ref="V531:Z531"/>
    <mergeCell ref="V560:Z560"/>
    <mergeCell ref="AO584:AU584"/>
    <mergeCell ref="AC512:AC513"/>
    <mergeCell ref="AB512:AB513"/>
    <mergeCell ref="V575:Z575"/>
    <mergeCell ref="V574:Z574"/>
    <mergeCell ref="R570:U570"/>
    <mergeCell ref="V567:Z567"/>
    <mergeCell ref="R542:U542"/>
    <mergeCell ref="R541:U541"/>
    <mergeCell ref="R516:U516"/>
    <mergeCell ref="R514:U514"/>
    <mergeCell ref="R522:U522"/>
    <mergeCell ref="V515:Z515"/>
    <mergeCell ref="R515:U515"/>
    <mergeCell ref="V527:Z527"/>
    <mergeCell ref="V525:Z525"/>
    <mergeCell ref="V554:Z554"/>
    <mergeCell ref="V573:Z573"/>
    <mergeCell ref="V539:Z539"/>
    <mergeCell ref="R524:U524"/>
    <mergeCell ref="V518:Z518"/>
    <mergeCell ref="R534:U534"/>
    <mergeCell ref="V558:Z558"/>
    <mergeCell ref="V559:Z559"/>
    <mergeCell ref="R559:U559"/>
    <mergeCell ref="V534:Z534"/>
    <mergeCell ref="R518:U518"/>
    <mergeCell ref="V546:Z546"/>
    <mergeCell ref="V514:Z514"/>
    <mergeCell ref="R525:U525"/>
    <mergeCell ref="R519:U519"/>
    <mergeCell ref="R554:U554"/>
    <mergeCell ref="F420:G420"/>
    <mergeCell ref="F411:G411"/>
    <mergeCell ref="F401:G401"/>
    <mergeCell ref="V409:Z409"/>
    <mergeCell ref="R405:U405"/>
    <mergeCell ref="R409:U409"/>
    <mergeCell ref="V393:Z393"/>
    <mergeCell ref="V410:Z410"/>
    <mergeCell ref="F410:G410"/>
    <mergeCell ref="V406:Z406"/>
    <mergeCell ref="V407:Z407"/>
    <mergeCell ref="V408:Z408"/>
    <mergeCell ref="R406:U406"/>
    <mergeCell ref="R494:U494"/>
    <mergeCell ref="R500:U500"/>
    <mergeCell ref="V497:Z497"/>
    <mergeCell ref="V490:Z490"/>
    <mergeCell ref="R497:U497"/>
    <mergeCell ref="R495:U495"/>
    <mergeCell ref="R492:U492"/>
    <mergeCell ref="K425:Q425"/>
    <mergeCell ref="K419:Q419"/>
    <mergeCell ref="R419:U419"/>
    <mergeCell ref="V419:Z419"/>
    <mergeCell ref="R420:U420"/>
    <mergeCell ref="R467:U467"/>
    <mergeCell ref="V457:Z457"/>
    <mergeCell ref="V463:Z463"/>
    <mergeCell ref="V456:Z456"/>
    <mergeCell ref="V455:Z455"/>
    <mergeCell ref="R489:U489"/>
    <mergeCell ref="R488:U488"/>
    <mergeCell ref="K388:Q388"/>
    <mergeCell ref="K387:Q387"/>
    <mergeCell ref="R385:U385"/>
    <mergeCell ref="R390:U390"/>
    <mergeCell ref="F407:G407"/>
    <mergeCell ref="V394:Z394"/>
    <mergeCell ref="F424:G424"/>
    <mergeCell ref="F405:G405"/>
    <mergeCell ref="K408:Q408"/>
    <mergeCell ref="K421:Q421"/>
    <mergeCell ref="F422:G422"/>
    <mergeCell ref="K422:Q422"/>
    <mergeCell ref="F423:G423"/>
    <mergeCell ref="K423:Q423"/>
    <mergeCell ref="K418:Q418"/>
    <mergeCell ref="R414:U414"/>
    <mergeCell ref="V415:Z415"/>
    <mergeCell ref="V402:Z402"/>
    <mergeCell ref="K413:Q413"/>
    <mergeCell ref="R413:U413"/>
    <mergeCell ref="V413:Z413"/>
    <mergeCell ref="F414:G414"/>
    <mergeCell ref="F413:G413"/>
    <mergeCell ref="F417:G417"/>
    <mergeCell ref="F400:G400"/>
    <mergeCell ref="K399:Q399"/>
    <mergeCell ref="R399:U399"/>
    <mergeCell ref="V421:Z421"/>
    <mergeCell ref="R422:U422"/>
    <mergeCell ref="V422:Z422"/>
    <mergeCell ref="R423:U423"/>
    <mergeCell ref="F419:G419"/>
    <mergeCell ref="K394:Q394"/>
    <mergeCell ref="K411:Q411"/>
    <mergeCell ref="K389:Q389"/>
    <mergeCell ref="F416:G416"/>
    <mergeCell ref="V412:Z412"/>
    <mergeCell ref="K390:Q390"/>
    <mergeCell ref="R401:U401"/>
    <mergeCell ref="V401:Z401"/>
    <mergeCell ref="V390:Z390"/>
    <mergeCell ref="V389:Z389"/>
    <mergeCell ref="V391:Z391"/>
    <mergeCell ref="F389:G389"/>
    <mergeCell ref="R389:U389"/>
    <mergeCell ref="R396:U396"/>
    <mergeCell ref="K391:Q391"/>
    <mergeCell ref="F391:G391"/>
    <mergeCell ref="F393:G393"/>
    <mergeCell ref="F395:G395"/>
    <mergeCell ref="K395:Q395"/>
    <mergeCell ref="K410:Q410"/>
    <mergeCell ref="R410:U410"/>
    <mergeCell ref="R391:U391"/>
    <mergeCell ref="R402:U402"/>
    <mergeCell ref="R397:U397"/>
    <mergeCell ref="V397:Z397"/>
    <mergeCell ref="R398:U398"/>
    <mergeCell ref="V405:Z405"/>
    <mergeCell ref="F406:G406"/>
    <mergeCell ref="R393:U393"/>
    <mergeCell ref="V400:Z400"/>
    <mergeCell ref="R400:U400"/>
    <mergeCell ref="V399:Z399"/>
    <mergeCell ref="K396:Q396"/>
    <mergeCell ref="V388:Z388"/>
    <mergeCell ref="G364:H364"/>
    <mergeCell ref="M367:N367"/>
    <mergeCell ref="V375:Z375"/>
    <mergeCell ref="V376:Z376"/>
    <mergeCell ref="V371:Z371"/>
    <mergeCell ref="I365:J365"/>
    <mergeCell ref="R380:U380"/>
    <mergeCell ref="F386:G386"/>
    <mergeCell ref="F385:G385"/>
    <mergeCell ref="V383:Z383"/>
    <mergeCell ref="R383:U383"/>
    <mergeCell ref="O365:P365"/>
    <mergeCell ref="R365:U365"/>
    <mergeCell ref="V374:Z374"/>
    <mergeCell ref="K373:Q373"/>
    <mergeCell ref="V378:Z378"/>
    <mergeCell ref="D366:Q366"/>
    <mergeCell ref="D367:E367"/>
    <mergeCell ref="K385:Q385"/>
    <mergeCell ref="I367:J367"/>
    <mergeCell ref="F375:G375"/>
    <mergeCell ref="V382:Z382"/>
    <mergeCell ref="R382:U382"/>
    <mergeCell ref="D365:E365"/>
    <mergeCell ref="F371:G371"/>
    <mergeCell ref="F374:G374"/>
    <mergeCell ref="K370:Q370"/>
    <mergeCell ref="R384:U384"/>
    <mergeCell ref="F380:G380"/>
    <mergeCell ref="G367:H367"/>
    <mergeCell ref="G365:H365"/>
    <mergeCell ref="V365:Z365"/>
    <mergeCell ref="F376:G376"/>
    <mergeCell ref="K379:Q379"/>
    <mergeCell ref="K371:Q371"/>
    <mergeCell ref="V372:Z372"/>
    <mergeCell ref="B369:Z369"/>
    <mergeCell ref="I364:J364"/>
    <mergeCell ref="K364:L364"/>
    <mergeCell ref="V384:Z384"/>
    <mergeCell ref="F373:G373"/>
    <mergeCell ref="K374:Q374"/>
    <mergeCell ref="K375:Q375"/>
    <mergeCell ref="K377:Q377"/>
    <mergeCell ref="K372:Q372"/>
    <mergeCell ref="R379:U379"/>
    <mergeCell ref="K378:Q378"/>
    <mergeCell ref="D363:E363"/>
    <mergeCell ref="D356:E356"/>
    <mergeCell ref="G354:H354"/>
    <mergeCell ref="D358:E358"/>
    <mergeCell ref="D346:E346"/>
    <mergeCell ref="D364:E364"/>
    <mergeCell ref="D361:E361"/>
    <mergeCell ref="I361:J361"/>
    <mergeCell ref="K357:L357"/>
    <mergeCell ref="I353:J353"/>
    <mergeCell ref="I360:J360"/>
    <mergeCell ref="G362:H362"/>
    <mergeCell ref="F394:G394"/>
    <mergeCell ref="K393:Q393"/>
    <mergeCell ref="K392:Q392"/>
    <mergeCell ref="R392:U392"/>
    <mergeCell ref="R378:U378"/>
    <mergeCell ref="F370:G370"/>
    <mergeCell ref="D352:E352"/>
    <mergeCell ref="G353:H353"/>
    <mergeCell ref="I346:J346"/>
    <mergeCell ref="D353:E353"/>
    <mergeCell ref="G363:H363"/>
    <mergeCell ref="I355:J355"/>
    <mergeCell ref="I354:J354"/>
    <mergeCell ref="I359:J359"/>
    <mergeCell ref="G361:H361"/>
    <mergeCell ref="K365:L365"/>
    <mergeCell ref="G347:H347"/>
    <mergeCell ref="I347:J347"/>
    <mergeCell ref="F379:G379"/>
    <mergeCell ref="K376:Q376"/>
    <mergeCell ref="D362:E362"/>
    <mergeCell ref="D354:E354"/>
    <mergeCell ref="D355:E355"/>
    <mergeCell ref="G357:H357"/>
    <mergeCell ref="G355:H355"/>
    <mergeCell ref="R364:U364"/>
    <mergeCell ref="I356:J356"/>
    <mergeCell ref="K338:L338"/>
    <mergeCell ref="K343:L343"/>
    <mergeCell ref="O345:P345"/>
    <mergeCell ref="G345:H345"/>
    <mergeCell ref="I345:J345"/>
    <mergeCell ref="G346:H346"/>
    <mergeCell ref="R339:U339"/>
    <mergeCell ref="O338:P338"/>
    <mergeCell ref="R358:U358"/>
    <mergeCell ref="R345:U345"/>
    <mergeCell ref="D360:E360"/>
    <mergeCell ref="G360:H360"/>
    <mergeCell ref="D344:E344"/>
    <mergeCell ref="G358:H358"/>
    <mergeCell ref="G359:H359"/>
    <mergeCell ref="D357:E357"/>
    <mergeCell ref="I357:J357"/>
    <mergeCell ref="G356:H356"/>
    <mergeCell ref="I362:J362"/>
    <mergeCell ref="I363:J363"/>
    <mergeCell ref="I343:J343"/>
    <mergeCell ref="G352:H352"/>
    <mergeCell ref="O361:P361"/>
    <mergeCell ref="D340:E340"/>
    <mergeCell ref="D338:E338"/>
    <mergeCell ref="G334:H334"/>
    <mergeCell ref="I334:J334"/>
    <mergeCell ref="K332:L332"/>
    <mergeCell ref="O347:P347"/>
    <mergeCell ref="D339:E339"/>
    <mergeCell ref="D350:E350"/>
    <mergeCell ref="D349:E349"/>
    <mergeCell ref="G348:H348"/>
    <mergeCell ref="G349:H349"/>
    <mergeCell ref="I349:J349"/>
    <mergeCell ref="G344:H344"/>
    <mergeCell ref="D333:E333"/>
    <mergeCell ref="D343:E343"/>
    <mergeCell ref="D342:E342"/>
    <mergeCell ref="G342:H342"/>
    <mergeCell ref="I342:J342"/>
    <mergeCell ref="D345:E345"/>
    <mergeCell ref="K333:L333"/>
    <mergeCell ref="G337:H337"/>
    <mergeCell ref="K348:L348"/>
    <mergeCell ref="O339:P339"/>
    <mergeCell ref="D335:E335"/>
    <mergeCell ref="D336:E336"/>
    <mergeCell ref="D337:E337"/>
    <mergeCell ref="I339:J339"/>
    <mergeCell ref="K335:L335"/>
    <mergeCell ref="K350:L350"/>
    <mergeCell ref="D348:E348"/>
    <mergeCell ref="I338:J338"/>
    <mergeCell ref="D323:E323"/>
    <mergeCell ref="I330:J330"/>
    <mergeCell ref="D329:E329"/>
    <mergeCell ref="D334:E334"/>
    <mergeCell ref="O333:P333"/>
    <mergeCell ref="K323:L323"/>
    <mergeCell ref="G323:H323"/>
    <mergeCell ref="D330:E330"/>
    <mergeCell ref="I332:J332"/>
    <mergeCell ref="D326:E326"/>
    <mergeCell ref="O329:P329"/>
    <mergeCell ref="G326:H326"/>
    <mergeCell ref="I325:J325"/>
    <mergeCell ref="D324:E324"/>
    <mergeCell ref="G330:H330"/>
    <mergeCell ref="I326:J326"/>
    <mergeCell ref="G324:H324"/>
    <mergeCell ref="D325:E325"/>
    <mergeCell ref="D327:E327"/>
    <mergeCell ref="K331:L331"/>
    <mergeCell ref="I331:J331"/>
    <mergeCell ref="D332:E332"/>
    <mergeCell ref="G331:H331"/>
    <mergeCell ref="I333:J333"/>
    <mergeCell ref="G325:H325"/>
    <mergeCell ref="G333:H333"/>
    <mergeCell ref="G327:H327"/>
    <mergeCell ref="I327:J327"/>
    <mergeCell ref="G328:H328"/>
    <mergeCell ref="G332:H332"/>
    <mergeCell ref="I329:J329"/>
    <mergeCell ref="D331:E331"/>
    <mergeCell ref="V356:Z356"/>
    <mergeCell ref="O346:P346"/>
    <mergeCell ref="V350:Z350"/>
    <mergeCell ref="O356:P356"/>
    <mergeCell ref="O359:P359"/>
    <mergeCell ref="O331:P331"/>
    <mergeCell ref="D359:E359"/>
    <mergeCell ref="G343:H343"/>
    <mergeCell ref="D347:E347"/>
    <mergeCell ref="I358:J358"/>
    <mergeCell ref="D341:E341"/>
    <mergeCell ref="I352:J352"/>
    <mergeCell ref="G351:H351"/>
    <mergeCell ref="G341:H341"/>
    <mergeCell ref="G339:H339"/>
    <mergeCell ref="G329:H329"/>
    <mergeCell ref="G335:H335"/>
    <mergeCell ref="O352:P352"/>
    <mergeCell ref="D351:E351"/>
    <mergeCell ref="G350:H350"/>
    <mergeCell ref="I340:J340"/>
    <mergeCell ref="G340:H340"/>
    <mergeCell ref="I350:J350"/>
    <mergeCell ref="I344:J344"/>
    <mergeCell ref="K342:L342"/>
    <mergeCell ref="G338:H338"/>
    <mergeCell ref="G336:H336"/>
    <mergeCell ref="I336:J336"/>
    <mergeCell ref="O337:P337"/>
    <mergeCell ref="O340:P340"/>
    <mergeCell ref="K340:L340"/>
    <mergeCell ref="I337:J337"/>
    <mergeCell ref="O357:P357"/>
    <mergeCell ref="O342:P342"/>
    <mergeCell ref="R355:U355"/>
    <mergeCell ref="O360:P360"/>
    <mergeCell ref="K339:L339"/>
    <mergeCell ref="K353:L353"/>
    <mergeCell ref="R335:U335"/>
    <mergeCell ref="K356:L356"/>
    <mergeCell ref="K355:L355"/>
    <mergeCell ref="O355:P355"/>
    <mergeCell ref="K358:L358"/>
    <mergeCell ref="O349:P349"/>
    <mergeCell ref="R356:U356"/>
    <mergeCell ref="O336:P336"/>
    <mergeCell ref="O335:P335"/>
    <mergeCell ref="O343:P343"/>
    <mergeCell ref="K354:L354"/>
    <mergeCell ref="R343:U343"/>
    <mergeCell ref="R342:U342"/>
    <mergeCell ref="O350:P350"/>
    <mergeCell ref="R357:U357"/>
    <mergeCell ref="K359:L359"/>
    <mergeCell ref="K336:L336"/>
    <mergeCell ref="K337:L337"/>
    <mergeCell ref="K345:L345"/>
    <mergeCell ref="V337:Z337"/>
    <mergeCell ref="O334:P334"/>
    <mergeCell ref="K351:L351"/>
    <mergeCell ref="V340:Z340"/>
    <mergeCell ref="V347:Z347"/>
    <mergeCell ref="V354:Z354"/>
    <mergeCell ref="O354:P354"/>
    <mergeCell ref="I348:J348"/>
    <mergeCell ref="I335:J335"/>
    <mergeCell ref="I341:J341"/>
    <mergeCell ref="V342:Z342"/>
    <mergeCell ref="K334:L334"/>
    <mergeCell ref="V336:Z336"/>
    <mergeCell ref="V333:Z333"/>
    <mergeCell ref="V339:Z339"/>
    <mergeCell ref="K344:L344"/>
    <mergeCell ref="K349:L349"/>
    <mergeCell ref="R349:U349"/>
    <mergeCell ref="R337:U337"/>
    <mergeCell ref="O348:P348"/>
    <mergeCell ref="R338:U338"/>
    <mergeCell ref="O341:P341"/>
    <mergeCell ref="R341:U341"/>
    <mergeCell ref="V352:Z352"/>
    <mergeCell ref="R344:U344"/>
    <mergeCell ref="R340:U340"/>
    <mergeCell ref="K341:L341"/>
    <mergeCell ref="R346:U346"/>
    <mergeCell ref="R362:U362"/>
    <mergeCell ref="K362:L362"/>
    <mergeCell ref="O362:P362"/>
    <mergeCell ref="V343:Z343"/>
    <mergeCell ref="O344:P344"/>
    <mergeCell ref="R332:U332"/>
    <mergeCell ref="K363:L363"/>
    <mergeCell ref="K367:L367"/>
    <mergeCell ref="R363:U363"/>
    <mergeCell ref="O363:P363"/>
    <mergeCell ref="V355:Z355"/>
    <mergeCell ref="K347:L347"/>
    <mergeCell ref="R347:U347"/>
    <mergeCell ref="K346:L346"/>
    <mergeCell ref="R350:U350"/>
    <mergeCell ref="K352:L352"/>
    <mergeCell ref="R371:U371"/>
    <mergeCell ref="K360:L360"/>
    <mergeCell ref="K361:L361"/>
    <mergeCell ref="O358:P358"/>
    <mergeCell ref="R360:U360"/>
    <mergeCell ref="O351:P351"/>
    <mergeCell ref="R351:U351"/>
    <mergeCell ref="R353:U353"/>
    <mergeCell ref="R352:U352"/>
    <mergeCell ref="O353:P353"/>
    <mergeCell ref="V348:Z348"/>
    <mergeCell ref="V353:Z353"/>
    <mergeCell ref="O364:P364"/>
    <mergeCell ref="V364:Z364"/>
    <mergeCell ref="V359:Z359"/>
    <mergeCell ref="V346:Z346"/>
    <mergeCell ref="O322:P322"/>
    <mergeCell ref="V326:Z326"/>
    <mergeCell ref="R325:U325"/>
    <mergeCell ref="R324:U324"/>
    <mergeCell ref="O325:P325"/>
    <mergeCell ref="K322:L322"/>
    <mergeCell ref="V329:Z329"/>
    <mergeCell ref="K329:L329"/>
    <mergeCell ref="K330:L330"/>
    <mergeCell ref="K327:L327"/>
    <mergeCell ref="V330:Z330"/>
    <mergeCell ref="V327:Z327"/>
    <mergeCell ref="R330:U330"/>
    <mergeCell ref="O330:P330"/>
    <mergeCell ref="R329:U329"/>
    <mergeCell ref="R327:U327"/>
    <mergeCell ref="K326:L326"/>
    <mergeCell ref="O323:P323"/>
    <mergeCell ref="V328:Z328"/>
    <mergeCell ref="O327:P327"/>
    <mergeCell ref="O326:P326"/>
    <mergeCell ref="I322:J322"/>
    <mergeCell ref="O312:P312"/>
    <mergeCell ref="O319:P319"/>
    <mergeCell ref="O320:P320"/>
    <mergeCell ref="I323:J323"/>
    <mergeCell ref="K315:L315"/>
    <mergeCell ref="I316:J316"/>
    <mergeCell ref="V321:Z321"/>
    <mergeCell ref="R322:U322"/>
    <mergeCell ref="R323:U323"/>
    <mergeCell ref="R336:U336"/>
    <mergeCell ref="V351:Z351"/>
    <mergeCell ref="I351:J351"/>
    <mergeCell ref="O324:P324"/>
    <mergeCell ref="I328:J328"/>
    <mergeCell ref="O332:P332"/>
    <mergeCell ref="R318:U318"/>
    <mergeCell ref="V320:Z320"/>
    <mergeCell ref="R320:U320"/>
    <mergeCell ref="V322:Z322"/>
    <mergeCell ref="V335:Z335"/>
    <mergeCell ref="V334:Z334"/>
    <mergeCell ref="R334:U334"/>
    <mergeCell ref="V341:Z341"/>
    <mergeCell ref="V331:Z331"/>
    <mergeCell ref="V338:Z338"/>
    <mergeCell ref="V324:Z324"/>
    <mergeCell ref="O328:P328"/>
    <mergeCell ref="V345:Z345"/>
    <mergeCell ref="K325:L325"/>
    <mergeCell ref="R333:U333"/>
    <mergeCell ref="V332:Z332"/>
    <mergeCell ref="D322:E322"/>
    <mergeCell ref="R315:U315"/>
    <mergeCell ref="I324:J324"/>
    <mergeCell ref="K324:L324"/>
    <mergeCell ref="R328:U328"/>
    <mergeCell ref="K328:L328"/>
    <mergeCell ref="D328:E328"/>
    <mergeCell ref="I309:J309"/>
    <mergeCell ref="R311:U311"/>
    <mergeCell ref="R310:U310"/>
    <mergeCell ref="D314:E314"/>
    <mergeCell ref="G319:H319"/>
    <mergeCell ref="R319:U319"/>
    <mergeCell ref="O318:P318"/>
    <mergeCell ref="R312:U312"/>
    <mergeCell ref="O316:P316"/>
    <mergeCell ref="R316:U316"/>
    <mergeCell ref="G312:H312"/>
    <mergeCell ref="D313:E313"/>
    <mergeCell ref="D312:E312"/>
    <mergeCell ref="O314:P314"/>
    <mergeCell ref="O317:P317"/>
    <mergeCell ref="K320:L320"/>
    <mergeCell ref="D321:E321"/>
    <mergeCell ref="G321:H321"/>
    <mergeCell ref="I321:J321"/>
    <mergeCell ref="O321:P321"/>
    <mergeCell ref="K321:L321"/>
    <mergeCell ref="R321:U321"/>
    <mergeCell ref="G320:H320"/>
    <mergeCell ref="D319:E319"/>
    <mergeCell ref="I319:J319"/>
    <mergeCell ref="D310:E310"/>
    <mergeCell ref="G310:H310"/>
    <mergeCell ref="I318:J318"/>
    <mergeCell ref="K311:L311"/>
    <mergeCell ref="D311:E311"/>
    <mergeCell ref="K313:L313"/>
    <mergeCell ref="I317:J317"/>
    <mergeCell ref="D320:E320"/>
    <mergeCell ref="K316:L316"/>
    <mergeCell ref="G316:H316"/>
    <mergeCell ref="K319:L319"/>
    <mergeCell ref="D316:E316"/>
    <mergeCell ref="K317:L317"/>
    <mergeCell ref="K318:L318"/>
    <mergeCell ref="I320:J320"/>
    <mergeCell ref="D315:E315"/>
    <mergeCell ref="I315:J315"/>
    <mergeCell ref="G318:H318"/>
    <mergeCell ref="D318:E318"/>
    <mergeCell ref="D305:E305"/>
    <mergeCell ref="D303:E303"/>
    <mergeCell ref="G302:H302"/>
    <mergeCell ref="K307:L307"/>
    <mergeCell ref="I307:J307"/>
    <mergeCell ref="D306:E306"/>
    <mergeCell ref="G303:H303"/>
    <mergeCell ref="D304:E304"/>
    <mergeCell ref="K310:L310"/>
    <mergeCell ref="D308:E308"/>
    <mergeCell ref="G317:H317"/>
    <mergeCell ref="D317:E317"/>
    <mergeCell ref="R299:U299"/>
    <mergeCell ref="I308:J308"/>
    <mergeCell ref="G304:H304"/>
    <mergeCell ref="O309:P309"/>
    <mergeCell ref="O310:P310"/>
    <mergeCell ref="I310:J310"/>
    <mergeCell ref="O313:P313"/>
    <mergeCell ref="G315:H315"/>
    <mergeCell ref="R313:U313"/>
    <mergeCell ref="G307:H307"/>
    <mergeCell ref="G306:H306"/>
    <mergeCell ref="O315:P315"/>
    <mergeCell ref="D299:E299"/>
    <mergeCell ref="K305:L305"/>
    <mergeCell ref="I304:J304"/>
    <mergeCell ref="K304:L304"/>
    <mergeCell ref="G300:H300"/>
    <mergeCell ref="D302:E302"/>
    <mergeCell ref="G299:H299"/>
    <mergeCell ref="G313:H313"/>
    <mergeCell ref="G305:H305"/>
    <mergeCell ref="V314:Z314"/>
    <mergeCell ref="K306:L306"/>
    <mergeCell ref="I306:J306"/>
    <mergeCell ref="R306:U306"/>
    <mergeCell ref="V306:Z306"/>
    <mergeCell ref="K314:L314"/>
    <mergeCell ref="V313:Z313"/>
    <mergeCell ref="K309:L309"/>
    <mergeCell ref="R309:U309"/>
    <mergeCell ref="G309:H309"/>
    <mergeCell ref="V311:Z311"/>
    <mergeCell ref="I314:J314"/>
    <mergeCell ref="V308:Z308"/>
    <mergeCell ref="R307:U307"/>
    <mergeCell ref="R314:U314"/>
    <mergeCell ref="I313:J313"/>
    <mergeCell ref="I312:J312"/>
    <mergeCell ref="O311:P311"/>
    <mergeCell ref="K312:L312"/>
    <mergeCell ref="V307:Z307"/>
    <mergeCell ref="O307:P307"/>
    <mergeCell ref="G314:H314"/>
    <mergeCell ref="I303:J303"/>
    <mergeCell ref="I305:J305"/>
    <mergeCell ref="O304:P304"/>
    <mergeCell ref="V294:Z297"/>
    <mergeCell ref="V303:Z303"/>
    <mergeCell ref="O301:P301"/>
    <mergeCell ref="R303:U303"/>
    <mergeCell ref="K299:L299"/>
    <mergeCell ref="V304:Z304"/>
    <mergeCell ref="V299:Y299"/>
    <mergeCell ref="V305:Z305"/>
    <mergeCell ref="V302:Z302"/>
    <mergeCell ref="R301:U301"/>
    <mergeCell ref="K301:L301"/>
    <mergeCell ref="R302:U302"/>
    <mergeCell ref="R305:U305"/>
    <mergeCell ref="O303:P303"/>
    <mergeCell ref="R300:U300"/>
    <mergeCell ref="I302:J302"/>
    <mergeCell ref="K303:L303"/>
    <mergeCell ref="I299:J299"/>
    <mergeCell ref="O305:P305"/>
    <mergeCell ref="V300:Z300"/>
    <mergeCell ref="B278:B281"/>
    <mergeCell ref="D294:D297"/>
    <mergeCell ref="E294:E297"/>
    <mergeCell ref="V262:Z265"/>
    <mergeCell ref="R278:U281"/>
    <mergeCell ref="R290:U293"/>
    <mergeCell ref="B294:B297"/>
    <mergeCell ref="E274:E277"/>
    <mergeCell ref="C290:C293"/>
    <mergeCell ref="C294:C297"/>
    <mergeCell ref="AB294:AB297"/>
    <mergeCell ref="B290:B293"/>
    <mergeCell ref="D282:D285"/>
    <mergeCell ref="E282:E285"/>
    <mergeCell ref="C282:C285"/>
    <mergeCell ref="B286:B289"/>
    <mergeCell ref="D286:D289"/>
    <mergeCell ref="F286:F289"/>
    <mergeCell ref="B282:B285"/>
    <mergeCell ref="D278:D281"/>
    <mergeCell ref="D266:D269"/>
    <mergeCell ref="F290:F293"/>
    <mergeCell ref="E290:E293"/>
    <mergeCell ref="D290:D293"/>
    <mergeCell ref="R294:U297"/>
    <mergeCell ref="AC286:AC289"/>
    <mergeCell ref="AB282:AB285"/>
    <mergeCell ref="AC294:AC297"/>
    <mergeCell ref="AB290:AB293"/>
    <mergeCell ref="AC290:AC293"/>
    <mergeCell ref="AA294:AA297"/>
    <mergeCell ref="AB278:AB281"/>
    <mergeCell ref="V282:Z285"/>
    <mergeCell ref="C286:C289"/>
    <mergeCell ref="E266:E269"/>
    <mergeCell ref="F274:F277"/>
    <mergeCell ref="F270:F273"/>
    <mergeCell ref="F262:F265"/>
    <mergeCell ref="E286:E289"/>
    <mergeCell ref="R270:U273"/>
    <mergeCell ref="R274:U277"/>
    <mergeCell ref="V286:Z289"/>
    <mergeCell ref="R286:U289"/>
    <mergeCell ref="V274:Z277"/>
    <mergeCell ref="V266:Z269"/>
    <mergeCell ref="F282:F285"/>
    <mergeCell ref="AC262:AC265"/>
    <mergeCell ref="V278:Z281"/>
    <mergeCell ref="V290:Z293"/>
    <mergeCell ref="B230:B233"/>
    <mergeCell ref="E226:E229"/>
    <mergeCell ref="B234:B237"/>
    <mergeCell ref="B238:B241"/>
    <mergeCell ref="B258:B261"/>
    <mergeCell ref="B266:B269"/>
    <mergeCell ref="B270:B273"/>
    <mergeCell ref="B246:B249"/>
    <mergeCell ref="B242:B245"/>
    <mergeCell ref="E238:E241"/>
    <mergeCell ref="C242:C245"/>
    <mergeCell ref="D242:D245"/>
    <mergeCell ref="C262:C265"/>
    <mergeCell ref="D258:D261"/>
    <mergeCell ref="C130:C133"/>
    <mergeCell ref="C202:C205"/>
    <mergeCell ref="D202:D205"/>
    <mergeCell ref="B158:B161"/>
    <mergeCell ref="C170:C173"/>
    <mergeCell ref="E270:E273"/>
    <mergeCell ref="D254:D257"/>
    <mergeCell ref="E210:E213"/>
    <mergeCell ref="C234:C237"/>
    <mergeCell ref="E254:E257"/>
    <mergeCell ref="E154:E157"/>
    <mergeCell ref="E190:E193"/>
    <mergeCell ref="B118:B121"/>
    <mergeCell ref="B122:B125"/>
    <mergeCell ref="D210:D213"/>
    <mergeCell ref="B214:B217"/>
    <mergeCell ref="C138:C141"/>
    <mergeCell ref="D182:D185"/>
    <mergeCell ref="C134:C137"/>
    <mergeCell ref="C146:C149"/>
    <mergeCell ref="B206:B209"/>
    <mergeCell ref="D170:D173"/>
    <mergeCell ref="B170:B173"/>
    <mergeCell ref="C158:C161"/>
    <mergeCell ref="B142:B145"/>
    <mergeCell ref="C174:C177"/>
    <mergeCell ref="D178:D181"/>
    <mergeCell ref="B174:B177"/>
    <mergeCell ref="D134:D137"/>
    <mergeCell ref="C182:C185"/>
    <mergeCell ref="C206:C209"/>
    <mergeCell ref="D194:D197"/>
    <mergeCell ref="B210:B213"/>
    <mergeCell ref="C118:C121"/>
    <mergeCell ref="B154:B157"/>
    <mergeCell ref="B162:B165"/>
    <mergeCell ref="D166:D169"/>
    <mergeCell ref="C166:C169"/>
    <mergeCell ref="B202:B205"/>
    <mergeCell ref="D150:D153"/>
    <mergeCell ref="D206:D209"/>
    <mergeCell ref="C210:C213"/>
    <mergeCell ref="D198:D201"/>
    <mergeCell ref="C94:C97"/>
    <mergeCell ref="C102:C105"/>
    <mergeCell ref="C66:C69"/>
    <mergeCell ref="E94:E97"/>
    <mergeCell ref="D58:D61"/>
    <mergeCell ref="D110:D113"/>
    <mergeCell ref="E90:E93"/>
    <mergeCell ref="B186:B189"/>
    <mergeCell ref="B190:B193"/>
    <mergeCell ref="C190:C193"/>
    <mergeCell ref="C150:C153"/>
    <mergeCell ref="D162:D165"/>
    <mergeCell ref="D190:D193"/>
    <mergeCell ref="C122:C125"/>
    <mergeCell ref="C186:C189"/>
    <mergeCell ref="C198:C201"/>
    <mergeCell ref="B134:B137"/>
    <mergeCell ref="B138:B141"/>
    <mergeCell ref="C194:C197"/>
    <mergeCell ref="B198:B201"/>
    <mergeCell ref="B182:B185"/>
    <mergeCell ref="B194:B197"/>
    <mergeCell ref="B178:B181"/>
    <mergeCell ref="B166:B169"/>
    <mergeCell ref="C154:C157"/>
    <mergeCell ref="B150:B153"/>
    <mergeCell ref="B146:B149"/>
    <mergeCell ref="B130:B133"/>
    <mergeCell ref="D122:D125"/>
    <mergeCell ref="B126:B129"/>
    <mergeCell ref="C126:C129"/>
    <mergeCell ref="D130:D133"/>
    <mergeCell ref="B106:B109"/>
    <mergeCell ref="C162:C165"/>
    <mergeCell ref="C54:C57"/>
    <mergeCell ref="F146:F149"/>
    <mergeCell ref="F118:F121"/>
    <mergeCell ref="F142:F145"/>
    <mergeCell ref="F122:F125"/>
    <mergeCell ref="B62:B65"/>
    <mergeCell ref="E70:E73"/>
    <mergeCell ref="R74:U77"/>
    <mergeCell ref="B86:B89"/>
    <mergeCell ref="B50:B53"/>
    <mergeCell ref="B78:B81"/>
    <mergeCell ref="E54:E57"/>
    <mergeCell ref="B70:B73"/>
    <mergeCell ref="C86:C89"/>
    <mergeCell ref="B98:B101"/>
    <mergeCell ref="B90:B93"/>
    <mergeCell ref="E98:E101"/>
    <mergeCell ref="B110:B113"/>
    <mergeCell ref="B102:B105"/>
    <mergeCell ref="B74:B77"/>
    <mergeCell ref="D118:D121"/>
    <mergeCell ref="E106:E109"/>
    <mergeCell ref="D102:D105"/>
    <mergeCell ref="F82:F85"/>
    <mergeCell ref="B54:B57"/>
    <mergeCell ref="D82:D85"/>
    <mergeCell ref="B66:B69"/>
    <mergeCell ref="R110:U113"/>
    <mergeCell ref="R98:U101"/>
    <mergeCell ref="C98:C101"/>
    <mergeCell ref="O9:Q9"/>
    <mergeCell ref="H16:I16"/>
    <mergeCell ref="V23:Z23"/>
    <mergeCell ref="V186:Z189"/>
    <mergeCell ref="V122:Z125"/>
    <mergeCell ref="V138:Z141"/>
    <mergeCell ref="E102:E105"/>
    <mergeCell ref="F126:F129"/>
    <mergeCell ref="V31:Z31"/>
    <mergeCell ref="H31:I31"/>
    <mergeCell ref="J31:Q31"/>
    <mergeCell ref="R178:U181"/>
    <mergeCell ref="C178:C181"/>
    <mergeCell ref="D186:D189"/>
    <mergeCell ref="E186:E189"/>
    <mergeCell ref="E150:E153"/>
    <mergeCell ref="R122:U125"/>
    <mergeCell ref="D174:D177"/>
    <mergeCell ref="D154:D157"/>
    <mergeCell ref="D146:D149"/>
    <mergeCell ref="R134:U137"/>
    <mergeCell ref="R14:Z14"/>
    <mergeCell ref="J20:N20"/>
    <mergeCell ref="C33:G33"/>
    <mergeCell ref="C58:C61"/>
    <mergeCell ref="C32:G32"/>
    <mergeCell ref="C30:G30"/>
    <mergeCell ref="H34:I34"/>
    <mergeCell ref="C31:G31"/>
    <mergeCell ref="J30:Q30"/>
    <mergeCell ref="F178:F181"/>
    <mergeCell ref="E170:E173"/>
    <mergeCell ref="T2:AA6"/>
    <mergeCell ref="B2:G6"/>
    <mergeCell ref="R16:Z16"/>
    <mergeCell ref="C21:G21"/>
    <mergeCell ref="AA11:AA12"/>
    <mergeCell ref="T7:AA7"/>
    <mergeCell ref="H25:I25"/>
    <mergeCell ref="B7:G7"/>
    <mergeCell ref="H7:S7"/>
    <mergeCell ref="AA19:AA20"/>
    <mergeCell ref="H15:I15"/>
    <mergeCell ref="U9:Y9"/>
    <mergeCell ref="H17:I17"/>
    <mergeCell ref="B19:Z19"/>
    <mergeCell ref="Z9:AA9"/>
    <mergeCell ref="H2:S6"/>
    <mergeCell ref="C13:G13"/>
    <mergeCell ref="H13:I13"/>
    <mergeCell ref="M9:N9"/>
    <mergeCell ref="R9:T9"/>
    <mergeCell ref="C25:G25"/>
    <mergeCell ref="B11:Z11"/>
    <mergeCell ref="J13:Q13"/>
    <mergeCell ref="V20:Z20"/>
    <mergeCell ref="J14:Q14"/>
    <mergeCell ref="R12:Z12"/>
    <mergeCell ref="B9:L9"/>
    <mergeCell ref="H12:I12"/>
    <mergeCell ref="R15:Z15"/>
    <mergeCell ref="R20:T20"/>
    <mergeCell ref="C17:G17"/>
    <mergeCell ref="C12:G12"/>
    <mergeCell ref="J12:Q12"/>
    <mergeCell ref="B38:B41"/>
    <mergeCell ref="V29:Z29"/>
    <mergeCell ref="V30:Z30"/>
    <mergeCell ref="H33:I33"/>
    <mergeCell ref="C15:G15"/>
    <mergeCell ref="R13:Z13"/>
    <mergeCell ref="J26:Q26"/>
    <mergeCell ref="J25:Q25"/>
    <mergeCell ref="C20:G20"/>
    <mergeCell ref="V28:Z28"/>
    <mergeCell ref="E38:E41"/>
    <mergeCell ref="J29:Q29"/>
    <mergeCell ref="J15:Q15"/>
    <mergeCell ref="F50:F53"/>
    <mergeCell ref="V25:Z25"/>
    <mergeCell ref="C16:G16"/>
    <mergeCell ref="R42:U45"/>
    <mergeCell ref="B42:B45"/>
    <mergeCell ref="F46:F49"/>
    <mergeCell ref="D50:D53"/>
    <mergeCell ref="C26:G26"/>
    <mergeCell ref="H26:I26"/>
    <mergeCell ref="H27:I27"/>
    <mergeCell ref="R25:U25"/>
    <mergeCell ref="H30:I30"/>
    <mergeCell ref="J28:Q28"/>
    <mergeCell ref="H20:I20"/>
    <mergeCell ref="V24:Z24"/>
    <mergeCell ref="J21:Q21"/>
    <mergeCell ref="D46:D49"/>
    <mergeCell ref="E46:E49"/>
    <mergeCell ref="C14:G14"/>
    <mergeCell ref="H14:I14"/>
    <mergeCell ref="E146:E149"/>
    <mergeCell ref="R17:Z17"/>
    <mergeCell ref="J16:Q16"/>
    <mergeCell ref="J24:Q24"/>
    <mergeCell ref="R24:U24"/>
    <mergeCell ref="F66:F69"/>
    <mergeCell ref="R29:U29"/>
    <mergeCell ref="J17:Q17"/>
    <mergeCell ref="O20:Q20"/>
    <mergeCell ref="J22:Q22"/>
    <mergeCell ref="R90:U93"/>
    <mergeCell ref="R50:U53"/>
    <mergeCell ref="F90:F93"/>
    <mergeCell ref="F86:F89"/>
    <mergeCell ref="R102:U105"/>
    <mergeCell ref="R86:U89"/>
    <mergeCell ref="R82:U85"/>
    <mergeCell ref="E78:E81"/>
    <mergeCell ref="H24:I24"/>
    <mergeCell ref="V27:Z27"/>
    <mergeCell ref="C24:G24"/>
    <mergeCell ref="C74:C77"/>
    <mergeCell ref="C90:C93"/>
    <mergeCell ref="C82:C85"/>
    <mergeCell ref="D90:D93"/>
    <mergeCell ref="D86:D89"/>
    <mergeCell ref="C114:C117"/>
    <mergeCell ref="D138:D141"/>
    <mergeCell ref="F134:F137"/>
    <mergeCell ref="D54:D57"/>
    <mergeCell ref="C22:G22"/>
    <mergeCell ref="R23:U23"/>
    <mergeCell ref="C23:G23"/>
    <mergeCell ref="V21:Z21"/>
    <mergeCell ref="R21:U21"/>
    <mergeCell ref="F138:F141"/>
    <mergeCell ref="E138:E141"/>
    <mergeCell ref="D62:D65"/>
    <mergeCell ref="H32:I32"/>
    <mergeCell ref="F74:F77"/>
    <mergeCell ref="D106:D109"/>
    <mergeCell ref="V22:Z22"/>
    <mergeCell ref="R66:U69"/>
    <mergeCell ref="R78:U81"/>
    <mergeCell ref="J23:Q23"/>
    <mergeCell ref="H21:I21"/>
    <mergeCell ref="H22:I22"/>
    <mergeCell ref="R22:U22"/>
    <mergeCell ref="C28:G28"/>
    <mergeCell ref="R27:U27"/>
    <mergeCell ref="J27:Q27"/>
    <mergeCell ref="R30:U30"/>
    <mergeCell ref="F54:F57"/>
    <mergeCell ref="F62:F65"/>
    <mergeCell ref="R54:U57"/>
    <mergeCell ref="D74:D77"/>
    <mergeCell ref="R26:U26"/>
    <mergeCell ref="V26:Z26"/>
    <mergeCell ref="R38:U41"/>
    <mergeCell ref="R28:U28"/>
    <mergeCell ref="R62:U65"/>
    <mergeCell ref="R70:U73"/>
    <mergeCell ref="H23:I23"/>
    <mergeCell ref="E50:E53"/>
    <mergeCell ref="C27:G27"/>
    <mergeCell ref="H28:I28"/>
    <mergeCell ref="H29:I29"/>
    <mergeCell ref="C29:G29"/>
    <mergeCell ref="V33:Z33"/>
    <mergeCell ref="V32:Z32"/>
    <mergeCell ref="F42:F45"/>
    <mergeCell ref="C70:C73"/>
    <mergeCell ref="D78:D81"/>
    <mergeCell ref="C38:C41"/>
    <mergeCell ref="C42:C45"/>
    <mergeCell ref="C78:C81"/>
    <mergeCell ref="C46:C49"/>
    <mergeCell ref="J32:Q32"/>
    <mergeCell ref="V98:Z101"/>
    <mergeCell ref="E82:E85"/>
    <mergeCell ref="R31:U31"/>
    <mergeCell ref="D70:D73"/>
    <mergeCell ref="E86:E89"/>
    <mergeCell ref="R46:U49"/>
    <mergeCell ref="R58:U61"/>
    <mergeCell ref="F78:F81"/>
    <mergeCell ref="D38:D41"/>
    <mergeCell ref="F94:F97"/>
    <mergeCell ref="F98:F101"/>
    <mergeCell ref="R32:U32"/>
    <mergeCell ref="C50:C53"/>
    <mergeCell ref="C62:C65"/>
    <mergeCell ref="D66:D69"/>
    <mergeCell ref="D98:D101"/>
    <mergeCell ref="AA35:AA36"/>
    <mergeCell ref="AA206:AA209"/>
    <mergeCell ref="F38:F41"/>
    <mergeCell ref="R33:U33"/>
    <mergeCell ref="Q50:Q53"/>
    <mergeCell ref="R36:U36"/>
    <mergeCell ref="B35:Z35"/>
    <mergeCell ref="R146:U149"/>
    <mergeCell ref="D94:D97"/>
    <mergeCell ref="E74:E77"/>
    <mergeCell ref="D114:D117"/>
    <mergeCell ref="E62:E65"/>
    <mergeCell ref="D126:D129"/>
    <mergeCell ref="V90:Z93"/>
    <mergeCell ref="J33:Q33"/>
    <mergeCell ref="R142:U145"/>
    <mergeCell ref="E66:E69"/>
    <mergeCell ref="D42:D45"/>
    <mergeCell ref="E42:E45"/>
    <mergeCell ref="V42:Z45"/>
    <mergeCell ref="E162:E165"/>
    <mergeCell ref="B46:B49"/>
    <mergeCell ref="B94:B97"/>
    <mergeCell ref="B82:B85"/>
    <mergeCell ref="D158:D161"/>
    <mergeCell ref="F162:F165"/>
    <mergeCell ref="B114:B117"/>
    <mergeCell ref="C142:C145"/>
    <mergeCell ref="D142:D145"/>
    <mergeCell ref="C110:C113"/>
    <mergeCell ref="C106:C109"/>
    <mergeCell ref="B58:B61"/>
    <mergeCell ref="F58:F61"/>
    <mergeCell ref="R94:U97"/>
    <mergeCell ref="E58:E61"/>
    <mergeCell ref="F182:F185"/>
    <mergeCell ref="R170:U173"/>
    <mergeCell ref="F174:F177"/>
    <mergeCell ref="V142:Z145"/>
    <mergeCell ref="V166:Z169"/>
    <mergeCell ref="R106:U109"/>
    <mergeCell ref="E126:E129"/>
    <mergeCell ref="E134:E137"/>
    <mergeCell ref="F130:F133"/>
    <mergeCell ref="E118:E121"/>
    <mergeCell ref="R130:U133"/>
    <mergeCell ref="F114:F117"/>
    <mergeCell ref="E114:E117"/>
    <mergeCell ref="V106:Z109"/>
    <mergeCell ref="F166:F169"/>
    <mergeCell ref="V102:Z105"/>
    <mergeCell ref="V174:Z177"/>
    <mergeCell ref="V126:Z129"/>
    <mergeCell ref="E122:E125"/>
    <mergeCell ref="R126:U129"/>
    <mergeCell ref="F106:F109"/>
    <mergeCell ref="V118:Z121"/>
    <mergeCell ref="V78:Z81"/>
    <mergeCell ref="Q170:Q173"/>
    <mergeCell ref="AA154:AA157"/>
    <mergeCell ref="AA202:AA205"/>
    <mergeCell ref="AA198:AA201"/>
    <mergeCell ref="F158:F161"/>
    <mergeCell ref="R182:U185"/>
    <mergeCell ref="F198:F201"/>
    <mergeCell ref="R210:U213"/>
    <mergeCell ref="V206:Z209"/>
    <mergeCell ref="V70:Z73"/>
    <mergeCell ref="F218:F221"/>
    <mergeCell ref="V218:Z221"/>
    <mergeCell ref="V150:Z153"/>
    <mergeCell ref="AA134:AA137"/>
    <mergeCell ref="R162:U165"/>
    <mergeCell ref="F70:F73"/>
    <mergeCell ref="R114:U117"/>
    <mergeCell ref="F102:F105"/>
    <mergeCell ref="R190:U193"/>
    <mergeCell ref="AA214:AA217"/>
    <mergeCell ref="AA190:AA193"/>
    <mergeCell ref="V158:Z161"/>
    <mergeCell ref="F202:F205"/>
    <mergeCell ref="R202:U205"/>
    <mergeCell ref="V210:Z213"/>
    <mergeCell ref="AA218:AA221"/>
    <mergeCell ref="R150:U153"/>
    <mergeCell ref="F150:F153"/>
    <mergeCell ref="V154:Z157"/>
    <mergeCell ref="V162:Z165"/>
    <mergeCell ref="F190:F193"/>
    <mergeCell ref="R166:U169"/>
    <mergeCell ref="R118:U121"/>
    <mergeCell ref="V198:Z201"/>
    <mergeCell ref="E110:E113"/>
    <mergeCell ref="E202:E205"/>
    <mergeCell ref="E130:E133"/>
    <mergeCell ref="R174:U177"/>
    <mergeCell ref="F170:F173"/>
    <mergeCell ref="V190:Z193"/>
    <mergeCell ref="F110:F113"/>
    <mergeCell ref="R186:U189"/>
    <mergeCell ref="Q166:Q169"/>
    <mergeCell ref="Q110:Q113"/>
    <mergeCell ref="R138:U141"/>
    <mergeCell ref="F154:F157"/>
    <mergeCell ref="E158:E161"/>
    <mergeCell ref="E142:E145"/>
    <mergeCell ref="E182:E185"/>
    <mergeCell ref="E174:E177"/>
    <mergeCell ref="E178:E181"/>
    <mergeCell ref="E166:E169"/>
    <mergeCell ref="V178:Z181"/>
    <mergeCell ref="R158:U161"/>
    <mergeCell ref="F186:F189"/>
    <mergeCell ref="E194:E197"/>
    <mergeCell ref="R154:U157"/>
    <mergeCell ref="V134:Z137"/>
    <mergeCell ref="Q126:Q129"/>
    <mergeCell ref="D309:E309"/>
    <mergeCell ref="D307:E307"/>
    <mergeCell ref="D214:D217"/>
    <mergeCell ref="E218:E221"/>
    <mergeCell ref="R198:U201"/>
    <mergeCell ref="E198:E201"/>
    <mergeCell ref="E214:E217"/>
    <mergeCell ref="E206:E209"/>
    <mergeCell ref="F194:F197"/>
    <mergeCell ref="E278:E281"/>
    <mergeCell ref="D270:D273"/>
    <mergeCell ref="D301:E301"/>
    <mergeCell ref="G301:H301"/>
    <mergeCell ref="D300:E300"/>
    <mergeCell ref="B298:AC298"/>
    <mergeCell ref="F210:F213"/>
    <mergeCell ref="D250:D253"/>
    <mergeCell ref="D246:D249"/>
    <mergeCell ref="D274:D277"/>
    <mergeCell ref="V230:Z233"/>
    <mergeCell ref="C270:C273"/>
    <mergeCell ref="V270:Z273"/>
    <mergeCell ref="B218:B221"/>
    <mergeCell ref="C274:C277"/>
    <mergeCell ref="E258:E261"/>
    <mergeCell ref="V194:Z197"/>
    <mergeCell ref="V214:Z217"/>
    <mergeCell ref="R206:U209"/>
    <mergeCell ref="R218:U221"/>
    <mergeCell ref="B226:B229"/>
    <mergeCell ref="E222:E225"/>
    <mergeCell ref="F246:F249"/>
    <mergeCell ref="F222:F225"/>
    <mergeCell ref="F226:F229"/>
    <mergeCell ref="R214:U217"/>
    <mergeCell ref="C222:C225"/>
    <mergeCell ref="C214:C217"/>
    <mergeCell ref="R234:U237"/>
    <mergeCell ref="R222:U225"/>
    <mergeCell ref="D222:D225"/>
    <mergeCell ref="C230:C233"/>
    <mergeCell ref="D226:D229"/>
    <mergeCell ref="F234:F237"/>
    <mergeCell ref="C218:C221"/>
    <mergeCell ref="D218:D221"/>
    <mergeCell ref="E242:E245"/>
    <mergeCell ref="C250:C253"/>
    <mergeCell ref="R266:U269"/>
    <mergeCell ref="F214:F217"/>
    <mergeCell ref="Q234:Q237"/>
    <mergeCell ref="Q250:Q253"/>
    <mergeCell ref="D234:D237"/>
    <mergeCell ref="C258:C261"/>
    <mergeCell ref="R250:U253"/>
    <mergeCell ref="Q258:Q261"/>
    <mergeCell ref="R226:U229"/>
    <mergeCell ref="F230:F233"/>
    <mergeCell ref="R242:U245"/>
    <mergeCell ref="F250:F253"/>
    <mergeCell ref="R246:U249"/>
    <mergeCell ref="F258:F261"/>
    <mergeCell ref="Q246:Q249"/>
    <mergeCell ref="V222:Z225"/>
    <mergeCell ref="B262:B265"/>
    <mergeCell ref="B274:B277"/>
    <mergeCell ref="C238:C241"/>
    <mergeCell ref="C254:C257"/>
    <mergeCell ref="C246:C249"/>
    <mergeCell ref="B254:B257"/>
    <mergeCell ref="B250:B253"/>
    <mergeCell ref="C226:C229"/>
    <mergeCell ref="E230:E233"/>
    <mergeCell ref="AA290:AA293"/>
    <mergeCell ref="R238:U241"/>
    <mergeCell ref="AA286:AA289"/>
    <mergeCell ref="C266:C269"/>
    <mergeCell ref="AA262:AA265"/>
    <mergeCell ref="AA258:AA261"/>
    <mergeCell ref="D262:D265"/>
    <mergeCell ref="D238:D241"/>
    <mergeCell ref="R254:U257"/>
    <mergeCell ref="AA226:AA229"/>
    <mergeCell ref="B222:B225"/>
    <mergeCell ref="AA250:AA253"/>
    <mergeCell ref="E250:E253"/>
    <mergeCell ref="R258:U261"/>
    <mergeCell ref="R262:U265"/>
    <mergeCell ref="E246:E249"/>
    <mergeCell ref="D230:D233"/>
    <mergeCell ref="E234:E237"/>
    <mergeCell ref="C278:C281"/>
    <mergeCell ref="E262:E265"/>
    <mergeCell ref="F278:F281"/>
    <mergeCell ref="R230:U233"/>
    <mergeCell ref="M655:N655"/>
    <mergeCell ref="O655:P655"/>
    <mergeCell ref="R655:T655"/>
    <mergeCell ref="V655:Z655"/>
    <mergeCell ref="R656:U656"/>
    <mergeCell ref="R652:U652"/>
    <mergeCell ref="R650:U650"/>
    <mergeCell ref="AA654:AA655"/>
    <mergeCell ref="B367:C367"/>
    <mergeCell ref="R370:T370"/>
    <mergeCell ref="R498:U498"/>
    <mergeCell ref="R499:U499"/>
    <mergeCell ref="R491:U491"/>
    <mergeCell ref="R472:U472"/>
    <mergeCell ref="V645:Z645"/>
    <mergeCell ref="R448:U448"/>
    <mergeCell ref="R470:U470"/>
    <mergeCell ref="V373:Z373"/>
    <mergeCell ref="R387:U387"/>
    <mergeCell ref="V387:Z387"/>
    <mergeCell ref="F382:G382"/>
    <mergeCell ref="F372:G372"/>
    <mergeCell ref="F381:G381"/>
    <mergeCell ref="F388:G388"/>
    <mergeCell ref="F378:G378"/>
    <mergeCell ref="V381:Z381"/>
    <mergeCell ref="K382:Q382"/>
    <mergeCell ref="K381:Q381"/>
    <mergeCell ref="K428:Q428"/>
    <mergeCell ref="K386:Q386"/>
    <mergeCell ref="K383:Q383"/>
    <mergeCell ref="V386:Z386"/>
    <mergeCell ref="U738:AA738"/>
    <mergeCell ref="U737:AA737"/>
    <mergeCell ref="U736:AA736"/>
    <mergeCell ref="L739:T739"/>
    <mergeCell ref="AA725:AA726"/>
    <mergeCell ref="B733:Z733"/>
    <mergeCell ref="K658:L658"/>
    <mergeCell ref="V657:Z657"/>
    <mergeCell ref="I660:J660"/>
    <mergeCell ref="K660:L660"/>
    <mergeCell ref="M660:N660"/>
    <mergeCell ref="R660:U660"/>
    <mergeCell ref="V660:Z660"/>
    <mergeCell ref="D661:E661"/>
    <mergeCell ref="G661:H661"/>
    <mergeCell ref="I661:J661"/>
    <mergeCell ref="K661:L661"/>
    <mergeCell ref="M661:N661"/>
    <mergeCell ref="R661:U661"/>
    <mergeCell ref="V661:Z661"/>
    <mergeCell ref="R659:U659"/>
    <mergeCell ref="V659:Z659"/>
    <mergeCell ref="O657:Q657"/>
    <mergeCell ref="O658:Q658"/>
    <mergeCell ref="O659:Q659"/>
    <mergeCell ref="D657:E657"/>
    <mergeCell ref="D666:E666"/>
    <mergeCell ref="G666:H666"/>
    <mergeCell ref="I666:J666"/>
    <mergeCell ref="K666:L666"/>
    <mergeCell ref="M666:N666"/>
    <mergeCell ref="R666:U666"/>
    <mergeCell ref="R633:U633"/>
    <mergeCell ref="R638:U638"/>
    <mergeCell ref="V569:Z569"/>
    <mergeCell ref="V639:Z639"/>
    <mergeCell ref="R645:U645"/>
    <mergeCell ref="C739:K739"/>
    <mergeCell ref="C738:K738"/>
    <mergeCell ref="C737:K737"/>
    <mergeCell ref="C736:K736"/>
    <mergeCell ref="L737:T737"/>
    <mergeCell ref="L738:T738"/>
    <mergeCell ref="L736:T736"/>
    <mergeCell ref="L735:T735"/>
    <mergeCell ref="I725:J725"/>
    <mergeCell ref="B731:G731"/>
    <mergeCell ref="B727:Z727"/>
    <mergeCell ref="H731:I731"/>
    <mergeCell ref="M726:N726"/>
    <mergeCell ref="E726:H726"/>
    <mergeCell ref="B729:Z729"/>
    <mergeCell ref="C726:D726"/>
    <mergeCell ref="I726:J726"/>
    <mergeCell ref="B725:H725"/>
    <mergeCell ref="B732:Z732"/>
    <mergeCell ref="K726:L726"/>
    <mergeCell ref="B730:Z730"/>
    <mergeCell ref="Q726:Z726"/>
    <mergeCell ref="U735:AA735"/>
    <mergeCell ref="B728:Z728"/>
    <mergeCell ref="B735:K735"/>
    <mergeCell ref="B734:Z734"/>
    <mergeCell ref="U739:AA739"/>
    <mergeCell ref="F206:F209"/>
    <mergeCell ref="V349:Z349"/>
    <mergeCell ref="V226:Z229"/>
    <mergeCell ref="AA254:AA257"/>
    <mergeCell ref="Q254:Q257"/>
    <mergeCell ref="R592:U592"/>
    <mergeCell ref="R388:U388"/>
    <mergeCell ref="R589:U589"/>
    <mergeCell ref="V592:Z592"/>
    <mergeCell ref="V576:Z576"/>
    <mergeCell ref="R585:U585"/>
    <mergeCell ref="V593:Z593"/>
    <mergeCell ref="R591:U591"/>
    <mergeCell ref="V591:Z591"/>
    <mergeCell ref="V581:Z581"/>
    <mergeCell ref="R587:U587"/>
    <mergeCell ref="R549:U549"/>
    <mergeCell ref="R564:U564"/>
    <mergeCell ref="R581:U581"/>
    <mergeCell ref="R558:U558"/>
    <mergeCell ref="R576:U576"/>
    <mergeCell ref="R590:U590"/>
    <mergeCell ref="R560:U560"/>
    <mergeCell ref="V571:Z571"/>
    <mergeCell ref="R569:U569"/>
    <mergeCell ref="V579:Z579"/>
    <mergeCell ref="V587:Z587"/>
    <mergeCell ref="F294:F297"/>
    <mergeCell ref="G322:H322"/>
    <mergeCell ref="V315:Z315"/>
    <mergeCell ref="F254:F257"/>
    <mergeCell ref="AA222:AA225"/>
    <mergeCell ref="AA210:AA213"/>
    <mergeCell ref="R194:U197"/>
    <mergeCell ref="AA234:AA237"/>
    <mergeCell ref="AA194:AA197"/>
    <mergeCell ref="V234:Z237"/>
    <mergeCell ref="O300:P300"/>
    <mergeCell ref="O299:P299"/>
    <mergeCell ref="O302:P302"/>
    <mergeCell ref="V301:Z301"/>
    <mergeCell ref="K302:L302"/>
    <mergeCell ref="I301:J301"/>
    <mergeCell ref="Q242:Q245"/>
    <mergeCell ref="Q238:Q241"/>
    <mergeCell ref="AA238:AA241"/>
    <mergeCell ref="Q230:Q233"/>
    <mergeCell ref="F242:F245"/>
    <mergeCell ref="AA584:AA585"/>
    <mergeCell ref="F238:F241"/>
    <mergeCell ref="F266:F269"/>
    <mergeCell ref="K300:L300"/>
    <mergeCell ref="I300:J300"/>
    <mergeCell ref="O306:P306"/>
    <mergeCell ref="V312:Z312"/>
    <mergeCell ref="V309:Z309"/>
    <mergeCell ref="I311:J311"/>
    <mergeCell ref="G311:H311"/>
    <mergeCell ref="O308:P308"/>
    <mergeCell ref="K308:L308"/>
    <mergeCell ref="G308:H308"/>
    <mergeCell ref="R317:U317"/>
    <mergeCell ref="V310:Z310"/>
    <mergeCell ref="V319:Z319"/>
    <mergeCell ref="AE38:AE41"/>
    <mergeCell ref="AB38:AB41"/>
    <mergeCell ref="AC126:AC129"/>
    <mergeCell ref="AA38:AA41"/>
    <mergeCell ref="AB122:AB125"/>
    <mergeCell ref="V38:Z41"/>
    <mergeCell ref="AC42:AC45"/>
    <mergeCell ref="AD86:AD89"/>
    <mergeCell ref="AB62:AB65"/>
    <mergeCell ref="AB46:AB49"/>
    <mergeCell ref="AC46:AC49"/>
    <mergeCell ref="AB54:AB57"/>
    <mergeCell ref="AC54:AC57"/>
    <mergeCell ref="AA62:AA65"/>
    <mergeCell ref="AA66:AA69"/>
    <mergeCell ref="AA70:AA73"/>
    <mergeCell ref="AA90:AA93"/>
    <mergeCell ref="V82:Z85"/>
    <mergeCell ref="AC114:AC117"/>
    <mergeCell ref="AA78:AA81"/>
    <mergeCell ref="AB110:AB113"/>
    <mergeCell ref="AA94:AA97"/>
    <mergeCell ref="AA110:AA113"/>
    <mergeCell ref="AC90:AC93"/>
    <mergeCell ref="AB94:AB97"/>
    <mergeCell ref="V74:Z77"/>
    <mergeCell ref="V86:Z89"/>
    <mergeCell ref="V58:Z61"/>
    <mergeCell ref="AA102:AA105"/>
    <mergeCell ref="V62:Z65"/>
    <mergeCell ref="V66:Z69"/>
    <mergeCell ref="V54:Z57"/>
    <mergeCell ref="AA58:AA61"/>
    <mergeCell ref="AA126:AA129"/>
    <mergeCell ref="AE98:AE101"/>
    <mergeCell ref="AC98:AC101"/>
    <mergeCell ref="V46:Z49"/>
    <mergeCell ref="R308:U308"/>
    <mergeCell ref="V202:Z205"/>
    <mergeCell ref="V258:Z261"/>
    <mergeCell ref="V238:Z241"/>
    <mergeCell ref="V246:Z249"/>
    <mergeCell ref="V250:Z253"/>
    <mergeCell ref="V242:Z245"/>
    <mergeCell ref="V170:Z173"/>
    <mergeCell ref="V182:Z185"/>
    <mergeCell ref="AB166:AB169"/>
    <mergeCell ref="AA150:AA153"/>
    <mergeCell ref="AA166:AA169"/>
    <mergeCell ref="V146:Z149"/>
    <mergeCell ref="AA182:AA185"/>
    <mergeCell ref="AB138:AB141"/>
    <mergeCell ref="AB58:AB61"/>
    <mergeCell ref="AC118:AC121"/>
    <mergeCell ref="AC122:AC125"/>
    <mergeCell ref="AB70:AB73"/>
    <mergeCell ref="AC250:AC253"/>
    <mergeCell ref="AB198:AB201"/>
    <mergeCell ref="AC194:AC197"/>
    <mergeCell ref="AB82:AB85"/>
    <mergeCell ref="AB114:AB117"/>
    <mergeCell ref="AB90:AB93"/>
    <mergeCell ref="AA74:AA77"/>
    <mergeCell ref="AE50:AE53"/>
    <mergeCell ref="V50:Z53"/>
    <mergeCell ref="AB126:AB129"/>
    <mergeCell ref="AK98:AK101"/>
    <mergeCell ref="AE42:AE45"/>
    <mergeCell ref="AC66:AC69"/>
    <mergeCell ref="AB50:AB53"/>
    <mergeCell ref="AC50:AC53"/>
    <mergeCell ref="AC58:AC61"/>
    <mergeCell ref="AA46:AA49"/>
    <mergeCell ref="AD98:AD101"/>
    <mergeCell ref="AC110:AC113"/>
    <mergeCell ref="AC86:AC89"/>
    <mergeCell ref="AC94:AC97"/>
    <mergeCell ref="AD42:AD45"/>
    <mergeCell ref="AD50:AD53"/>
    <mergeCell ref="AD82:AD85"/>
    <mergeCell ref="AC82:AC85"/>
    <mergeCell ref="AC70:AC73"/>
    <mergeCell ref="AB102:AB105"/>
    <mergeCell ref="AE82:AE85"/>
    <mergeCell ref="AA82:AA85"/>
    <mergeCell ref="AB66:AB69"/>
    <mergeCell ref="AA42:AA45"/>
    <mergeCell ref="AB42:AB45"/>
    <mergeCell ref="AA50:AA53"/>
    <mergeCell ref="AE86:AE89"/>
    <mergeCell ref="AB86:AB89"/>
    <mergeCell ref="AC62:AC65"/>
    <mergeCell ref="AC74:AC77"/>
    <mergeCell ref="AK42:AK45"/>
    <mergeCell ref="AB106:AB109"/>
    <mergeCell ref="AB98:AB101"/>
    <mergeCell ref="AA86:AA89"/>
    <mergeCell ref="AK50:AK53"/>
    <mergeCell ref="AB78:AB81"/>
    <mergeCell ref="AC102:AC105"/>
    <mergeCell ref="AC106:AC109"/>
    <mergeCell ref="AC146:AC149"/>
    <mergeCell ref="AA174:AA177"/>
    <mergeCell ref="AA178:AA181"/>
    <mergeCell ref="AC138:AC141"/>
    <mergeCell ref="AA186:AA189"/>
    <mergeCell ref="V94:Z97"/>
    <mergeCell ref="V110:Z113"/>
    <mergeCell ref="V114:Z117"/>
    <mergeCell ref="AA146:AA149"/>
    <mergeCell ref="AB150:AB153"/>
    <mergeCell ref="V130:Z133"/>
    <mergeCell ref="AB162:AB165"/>
    <mergeCell ref="AA158:AA161"/>
    <mergeCell ref="AA138:AA141"/>
    <mergeCell ref="AC78:AC81"/>
    <mergeCell ref="AA98:AA101"/>
    <mergeCell ref="AC130:AC133"/>
    <mergeCell ref="AB130:AB133"/>
    <mergeCell ref="AA162:AA165"/>
    <mergeCell ref="AA142:AA145"/>
    <mergeCell ref="AB118:AB121"/>
    <mergeCell ref="AA106:AA109"/>
    <mergeCell ref="AA170:AA173"/>
    <mergeCell ref="AA118:AA121"/>
    <mergeCell ref="AA114:AA117"/>
    <mergeCell ref="AA122:AA125"/>
    <mergeCell ref="AA130:AA133"/>
    <mergeCell ref="AK146:AK149"/>
    <mergeCell ref="AE166:AE169"/>
    <mergeCell ref="AD146:AD149"/>
    <mergeCell ref="AB202:AB205"/>
    <mergeCell ref="AD278:AD281"/>
    <mergeCell ref="AB158:AB161"/>
    <mergeCell ref="AC142:AC145"/>
    <mergeCell ref="AA246:AA249"/>
    <mergeCell ref="AE274:AE277"/>
    <mergeCell ref="AC214:AC217"/>
    <mergeCell ref="AA230:AA233"/>
    <mergeCell ref="AA242:AA245"/>
    <mergeCell ref="AB238:AB241"/>
    <mergeCell ref="AC218:AC221"/>
    <mergeCell ref="AB270:AB273"/>
    <mergeCell ref="AC238:AC241"/>
    <mergeCell ref="AB262:AB265"/>
    <mergeCell ref="AB258:AB261"/>
    <mergeCell ref="AA266:AA269"/>
    <mergeCell ref="AB250:AB253"/>
    <mergeCell ref="AA270:AA273"/>
    <mergeCell ref="AC178:AC181"/>
    <mergeCell ref="AC174:AC177"/>
    <mergeCell ref="AC182:AC185"/>
    <mergeCell ref="AB254:AB257"/>
    <mergeCell ref="AC254:AC257"/>
    <mergeCell ref="AC170:AC173"/>
    <mergeCell ref="AB214:AB217"/>
    <mergeCell ref="AC158:AC161"/>
    <mergeCell ref="AC226:AC229"/>
    <mergeCell ref="AC198:AC201"/>
    <mergeCell ref="AC186:AC189"/>
    <mergeCell ref="AB190:AB193"/>
    <mergeCell ref="AE146:AE149"/>
    <mergeCell ref="AE142:AE145"/>
    <mergeCell ref="AD130:AD133"/>
    <mergeCell ref="AD166:AD169"/>
    <mergeCell ref="AB218:AB221"/>
    <mergeCell ref="AC278:AC281"/>
    <mergeCell ref="AC162:AC165"/>
    <mergeCell ref="AB226:AB229"/>
    <mergeCell ref="AC202:AC205"/>
    <mergeCell ref="AC134:AC137"/>
    <mergeCell ref="AC242:AC245"/>
    <mergeCell ref="AB274:AB277"/>
    <mergeCell ref="AC274:AC277"/>
    <mergeCell ref="AC150:AC153"/>
    <mergeCell ref="AB170:AB173"/>
    <mergeCell ref="AC206:AC209"/>
    <mergeCell ref="AD274:AD277"/>
    <mergeCell ref="AB146:AB149"/>
    <mergeCell ref="AB186:AB189"/>
    <mergeCell ref="AB234:AB237"/>
    <mergeCell ref="AE130:AE133"/>
    <mergeCell ref="AB134:AB137"/>
    <mergeCell ref="AB142:AB145"/>
    <mergeCell ref="AB154:AB157"/>
    <mergeCell ref="AB242:AB245"/>
    <mergeCell ref="AB194:AB197"/>
    <mergeCell ref="AC222:AC225"/>
    <mergeCell ref="AB246:AB249"/>
    <mergeCell ref="AC234:AC237"/>
    <mergeCell ref="AC258:AC261"/>
    <mergeCell ref="AD282:AD285"/>
    <mergeCell ref="AQ17:AR17"/>
    <mergeCell ref="AQ18:AR18"/>
    <mergeCell ref="AN31:AP31"/>
    <mergeCell ref="AC270:AC273"/>
    <mergeCell ref="AC230:AC233"/>
    <mergeCell ref="AB266:AB269"/>
    <mergeCell ref="AC266:AC269"/>
    <mergeCell ref="AC210:AC213"/>
    <mergeCell ref="AK142:AK145"/>
    <mergeCell ref="AB210:AB213"/>
    <mergeCell ref="AB206:AB209"/>
    <mergeCell ref="AC166:AC169"/>
    <mergeCell ref="AC154:AC157"/>
    <mergeCell ref="AB174:AB177"/>
    <mergeCell ref="AN25:AP25"/>
    <mergeCell ref="AQ19:AR19"/>
    <mergeCell ref="AN26:AP26"/>
    <mergeCell ref="AQ21:AR21"/>
    <mergeCell ref="AK38:AK41"/>
    <mergeCell ref="AB74:AB77"/>
    <mergeCell ref="AQ22:AR22"/>
    <mergeCell ref="AC38:AC41"/>
    <mergeCell ref="AD38:AD41"/>
    <mergeCell ref="AC246:AC249"/>
    <mergeCell ref="AB178:AB181"/>
    <mergeCell ref="AB222:AB225"/>
    <mergeCell ref="AB182:AB185"/>
    <mergeCell ref="AQ20:AR20"/>
    <mergeCell ref="AB230:AB233"/>
    <mergeCell ref="AC190:AC193"/>
    <mergeCell ref="AD142:AD145"/>
    <mergeCell ref="AE282:AE285"/>
    <mergeCell ref="AK274:AK277"/>
    <mergeCell ref="AK282:AK285"/>
    <mergeCell ref="V622:Z622"/>
    <mergeCell ref="R626:U626"/>
    <mergeCell ref="V620:Z620"/>
    <mergeCell ref="R620:U620"/>
    <mergeCell ref="R613:U613"/>
    <mergeCell ref="R594:U594"/>
    <mergeCell ref="V594:Z594"/>
    <mergeCell ref="R595:U595"/>
    <mergeCell ref="AB286:AB289"/>
    <mergeCell ref="R304:U304"/>
    <mergeCell ref="AA512:AA513"/>
    <mergeCell ref="V510:Z510"/>
    <mergeCell ref="R565:U565"/>
    <mergeCell ref="R510:U510"/>
    <mergeCell ref="V538:Z538"/>
    <mergeCell ref="V555:Z555"/>
    <mergeCell ref="R588:U588"/>
    <mergeCell ref="R618:U618"/>
    <mergeCell ref="V318:Z318"/>
    <mergeCell ref="R464:U464"/>
    <mergeCell ref="AE278:AE281"/>
    <mergeCell ref="AK278:AK281"/>
    <mergeCell ref="R539:U539"/>
    <mergeCell ref="R533:U533"/>
    <mergeCell ref="AC282:AC285"/>
    <mergeCell ref="R504:U504"/>
    <mergeCell ref="V526:Z526"/>
    <mergeCell ref="AA438:AA439"/>
    <mergeCell ref="AA369:AA370"/>
    <mergeCell ref="V254:Z257"/>
    <mergeCell ref="V377:Z377"/>
    <mergeCell ref="R381:U381"/>
    <mergeCell ref="V420:Z420"/>
    <mergeCell ref="V561:Z561"/>
    <mergeCell ref="R531:U531"/>
    <mergeCell ref="V363:Z363"/>
    <mergeCell ref="V556:Z556"/>
    <mergeCell ref="V444:Z444"/>
    <mergeCell ref="O367:P367"/>
    <mergeCell ref="V541:Z541"/>
    <mergeCell ref="V545:Z545"/>
    <mergeCell ref="R477:U477"/>
    <mergeCell ref="R479:U479"/>
    <mergeCell ref="R366:U366"/>
    <mergeCell ref="R372:U372"/>
    <mergeCell ref="R373:U373"/>
    <mergeCell ref="R374:U374"/>
    <mergeCell ref="V379:Z379"/>
    <mergeCell ref="V380:Z380"/>
    <mergeCell ref="K432:Q432"/>
    <mergeCell ref="Q274:Q277"/>
    <mergeCell ref="V477:Z477"/>
    <mergeCell ref="V485:Z485"/>
    <mergeCell ref="R478:U478"/>
    <mergeCell ref="R428:U428"/>
    <mergeCell ref="R513:U513"/>
    <mergeCell ref="R507:U507"/>
    <mergeCell ref="R555:U555"/>
    <mergeCell ref="R282:U285"/>
    <mergeCell ref="V471:Z471"/>
    <mergeCell ref="R474:U474"/>
    <mergeCell ref="V316:Z316"/>
    <mergeCell ref="V317:Z317"/>
    <mergeCell ref="R359:U359"/>
    <mergeCell ref="V517:Z517"/>
    <mergeCell ref="V552:Z552"/>
    <mergeCell ref="R521:U521"/>
    <mergeCell ref="V344:Z344"/>
    <mergeCell ref="V323:Z323"/>
    <mergeCell ref="R326:U326"/>
    <mergeCell ref="V325:Z325"/>
    <mergeCell ref="V357:Z357"/>
    <mergeCell ref="R354:U354"/>
    <mergeCell ref="R348:U348"/>
    <mergeCell ref="V385:Z385"/>
    <mergeCell ref="V366:Z366"/>
    <mergeCell ref="R386:U386"/>
    <mergeCell ref="R394:U394"/>
    <mergeCell ref="R538:U538"/>
    <mergeCell ref="R501:U501"/>
    <mergeCell ref="V489:Z489"/>
    <mergeCell ref="V499:Z499"/>
    <mergeCell ref="R426:U426"/>
    <mergeCell ref="V426:Z426"/>
    <mergeCell ref="R427:U427"/>
    <mergeCell ref="R361:U361"/>
    <mergeCell ref="V362:Z362"/>
    <mergeCell ref="V360:Z360"/>
    <mergeCell ref="V358:Z358"/>
    <mergeCell ref="R331:U331"/>
    <mergeCell ref="V361:Z361"/>
    <mergeCell ref="V396:Z396"/>
    <mergeCell ref="V521:Z521"/>
    <mergeCell ref="R496:U496"/>
    <mergeCell ref="V585:Y585"/>
    <mergeCell ref="V577:Z577"/>
    <mergeCell ref="R582:U582"/>
    <mergeCell ref="R579:U579"/>
    <mergeCell ref="R573:U573"/>
    <mergeCell ref="R577:U577"/>
    <mergeCell ref="K420:Q420"/>
    <mergeCell ref="R517:U517"/>
    <mergeCell ref="V403:Z403"/>
    <mergeCell ref="R430:U430"/>
    <mergeCell ref="R556:U556"/>
    <mergeCell ref="V557:Z557"/>
    <mergeCell ref="V468:Z468"/>
    <mergeCell ref="R552:U552"/>
    <mergeCell ref="R527:U527"/>
    <mergeCell ref="V529:Z529"/>
    <mergeCell ref="R505:U505"/>
    <mergeCell ref="R486:U486"/>
    <mergeCell ref="R484:U484"/>
    <mergeCell ref="R482:U482"/>
    <mergeCell ref="V476:Z476"/>
    <mergeCell ref="R440:U440"/>
    <mergeCell ref="V503:Z503"/>
    <mergeCell ref="V507:Z507"/>
    <mergeCell ref="V500:Z500"/>
    <mergeCell ref="R490:U490"/>
    <mergeCell ref="V524:Z524"/>
    <mergeCell ref="R561:U561"/>
    <mergeCell ref="R562:U562"/>
    <mergeCell ref="R567:U567"/>
    <mergeCell ref="R568:U568"/>
    <mergeCell ref="R600:U600"/>
    <mergeCell ref="V600:Z600"/>
    <mergeCell ref="R572:U572"/>
    <mergeCell ref="V599:Z599"/>
    <mergeCell ref="R598:U598"/>
    <mergeCell ref="V598:Z598"/>
    <mergeCell ref="V520:Z520"/>
    <mergeCell ref="R502:U502"/>
    <mergeCell ref="V496:Z496"/>
    <mergeCell ref="R493:U493"/>
    <mergeCell ref="V562:Z562"/>
    <mergeCell ref="R602:U602"/>
    <mergeCell ref="V602:Z602"/>
    <mergeCell ref="R580:U580"/>
    <mergeCell ref="V580:Z580"/>
    <mergeCell ref="R605:U605"/>
    <mergeCell ref="V605:Z605"/>
    <mergeCell ref="R599:U599"/>
    <mergeCell ref="V582:Z582"/>
    <mergeCell ref="R557:U557"/>
    <mergeCell ref="V501:Z501"/>
    <mergeCell ref="V601:Z601"/>
    <mergeCell ref="R596:U596"/>
    <mergeCell ref="V589:Z589"/>
    <mergeCell ref="V595:Z595"/>
    <mergeCell ref="R536:U536"/>
    <mergeCell ref="R535:U535"/>
    <mergeCell ref="R547:U547"/>
    <mergeCell ref="V544:Z544"/>
    <mergeCell ref="V543:Z543"/>
    <mergeCell ref="V572:Z572"/>
    <mergeCell ref="V494:Z494"/>
    <mergeCell ref="V617:Z617"/>
    <mergeCell ref="R622:U622"/>
    <mergeCell ref="B584:Z584"/>
    <mergeCell ref="R586:U586"/>
    <mergeCell ref="V586:Z586"/>
    <mergeCell ref="V588:Z588"/>
    <mergeCell ref="V590:Z590"/>
    <mergeCell ref="R574:U574"/>
    <mergeCell ref="R575:U575"/>
    <mergeCell ref="R578:U578"/>
    <mergeCell ref="R593:U593"/>
    <mergeCell ref="R571:U571"/>
    <mergeCell ref="V566:Z566"/>
    <mergeCell ref="R563:U563"/>
    <mergeCell ref="V570:Z570"/>
    <mergeCell ref="V604:Z604"/>
    <mergeCell ref="R601:U601"/>
    <mergeCell ref="R603:U603"/>
    <mergeCell ref="V616:Z616"/>
    <mergeCell ref="R615:U615"/>
    <mergeCell ref="V621:Z621"/>
    <mergeCell ref="V578:Z578"/>
    <mergeCell ref="R566:U566"/>
    <mergeCell ref="R606:U606"/>
    <mergeCell ref="V606:Z606"/>
    <mergeCell ref="V603:Z603"/>
    <mergeCell ref="R604:U604"/>
    <mergeCell ref="R614:U614"/>
    <mergeCell ref="V614:Z614"/>
    <mergeCell ref="V596:Z596"/>
    <mergeCell ref="R597:U597"/>
    <mergeCell ref="V597:Z597"/>
    <mergeCell ref="R634:U634"/>
    <mergeCell ref="V636:Z636"/>
    <mergeCell ref="V630:Z630"/>
    <mergeCell ref="V634:Z634"/>
    <mergeCell ref="V632:Z632"/>
    <mergeCell ref="V633:Z633"/>
    <mergeCell ref="R630:U630"/>
    <mergeCell ref="R631:U631"/>
    <mergeCell ref="R624:U624"/>
    <mergeCell ref="V624:Z624"/>
    <mergeCell ref="V608:Z608"/>
    <mergeCell ref="R607:U607"/>
    <mergeCell ref="V607:Z607"/>
    <mergeCell ref="R628:U628"/>
    <mergeCell ref="V626:Z626"/>
    <mergeCell ref="R623:U623"/>
    <mergeCell ref="R621:U621"/>
    <mergeCell ref="V613:Z613"/>
    <mergeCell ref="R609:U609"/>
    <mergeCell ref="V609:Z609"/>
    <mergeCell ref="V628:Z628"/>
    <mergeCell ref="R636:U636"/>
    <mergeCell ref="R619:U619"/>
    <mergeCell ref="R629:U629"/>
    <mergeCell ref="V619:Z619"/>
    <mergeCell ref="V635:Z635"/>
    <mergeCell ref="V631:Z631"/>
    <mergeCell ref="R625:U625"/>
    <mergeCell ref="R610:U610"/>
    <mergeCell ref="V610:Z610"/>
    <mergeCell ref="V618:Z618"/>
    <mergeCell ref="R616:U616"/>
    <mergeCell ref="R627:U627"/>
    <mergeCell ref="V627:Z627"/>
    <mergeCell ref="V612:Z612"/>
    <mergeCell ref="R612:U612"/>
    <mergeCell ref="R611:U611"/>
    <mergeCell ref="V611:Z611"/>
    <mergeCell ref="V615:Z615"/>
    <mergeCell ref="R608:U608"/>
    <mergeCell ref="R617:U617"/>
    <mergeCell ref="V629:Z629"/>
    <mergeCell ref="V625:Z625"/>
    <mergeCell ref="V652:Z652"/>
    <mergeCell ref="R640:U640"/>
    <mergeCell ref="V640:Z640"/>
    <mergeCell ref="R635:U635"/>
    <mergeCell ref="D662:E662"/>
    <mergeCell ref="G662:H662"/>
    <mergeCell ref="I662:J662"/>
    <mergeCell ref="K662:L662"/>
    <mergeCell ref="M662:N662"/>
    <mergeCell ref="R662:U662"/>
    <mergeCell ref="V662:Z662"/>
    <mergeCell ref="O660:Q660"/>
    <mergeCell ref="O661:Q661"/>
    <mergeCell ref="O662:Q662"/>
    <mergeCell ref="V623:Z623"/>
    <mergeCell ref="R643:U643"/>
    <mergeCell ref="D659:E659"/>
    <mergeCell ref="G659:H659"/>
    <mergeCell ref="I659:J659"/>
    <mergeCell ref="K659:L659"/>
    <mergeCell ref="M659:N659"/>
    <mergeCell ref="V637:Z637"/>
    <mergeCell ref="V642:Z642"/>
    <mergeCell ref="V644:Z644"/>
    <mergeCell ref="R641:U641"/>
    <mergeCell ref="G656:H656"/>
    <mergeCell ref="I656:J656"/>
    <mergeCell ref="K656:L656"/>
    <mergeCell ref="M656:N656"/>
    <mergeCell ref="V656:Z656"/>
    <mergeCell ref="O656:Q656"/>
    <mergeCell ref="G657:H657"/>
    <mergeCell ref="I657:J657"/>
    <mergeCell ref="K657:L657"/>
    <mergeCell ref="M657:N657"/>
    <mergeCell ref="R646:U646"/>
    <mergeCell ref="R644:U644"/>
    <mergeCell ref="G658:H658"/>
    <mergeCell ref="I658:J658"/>
    <mergeCell ref="V641:Z641"/>
    <mergeCell ref="V643:Z643"/>
    <mergeCell ref="R637:U637"/>
    <mergeCell ref="R642:U642"/>
    <mergeCell ref="V650:Z650"/>
    <mergeCell ref="R651:U651"/>
    <mergeCell ref="V651:Z651"/>
    <mergeCell ref="R647:U647"/>
    <mergeCell ref="V647:Z647"/>
    <mergeCell ref="R648:U648"/>
    <mergeCell ref="V648:Z648"/>
    <mergeCell ref="R657:U657"/>
    <mergeCell ref="G655:H655"/>
    <mergeCell ref="I655:J655"/>
    <mergeCell ref="R649:U649"/>
    <mergeCell ref="V649:Z649"/>
    <mergeCell ref="D658:E658"/>
    <mergeCell ref="D664:E664"/>
    <mergeCell ref="G664:H664"/>
    <mergeCell ref="I664:J664"/>
    <mergeCell ref="K664:L664"/>
    <mergeCell ref="M664:N664"/>
    <mergeCell ref="R664:U664"/>
    <mergeCell ref="V664:Z664"/>
    <mergeCell ref="D665:E665"/>
    <mergeCell ref="G665:H665"/>
    <mergeCell ref="I665:J665"/>
    <mergeCell ref="K665:L665"/>
    <mergeCell ref="M665:N665"/>
    <mergeCell ref="R665:U665"/>
    <mergeCell ref="V665:Z665"/>
    <mergeCell ref="O663:Q663"/>
    <mergeCell ref="O664:Q664"/>
    <mergeCell ref="O665:Q665"/>
    <mergeCell ref="D663:E663"/>
    <mergeCell ref="G663:H663"/>
    <mergeCell ref="I663:J663"/>
    <mergeCell ref="K663:L663"/>
    <mergeCell ref="M663:N663"/>
    <mergeCell ref="R663:U663"/>
    <mergeCell ref="V663:Z663"/>
    <mergeCell ref="D656:E656"/>
    <mergeCell ref="D660:E660"/>
    <mergeCell ref="G660:H660"/>
    <mergeCell ref="D655:E655"/>
    <mergeCell ref="K655:L655"/>
    <mergeCell ref="V666:Z666"/>
    <mergeCell ref="D667:E667"/>
    <mergeCell ref="G667:H667"/>
    <mergeCell ref="I667:J667"/>
    <mergeCell ref="K667:L667"/>
    <mergeCell ref="M667:N667"/>
    <mergeCell ref="R667:U667"/>
    <mergeCell ref="V667:Z667"/>
    <mergeCell ref="D668:E668"/>
    <mergeCell ref="G668:H668"/>
    <mergeCell ref="I668:J668"/>
    <mergeCell ref="K668:L668"/>
    <mergeCell ref="M668:N668"/>
    <mergeCell ref="R668:U668"/>
    <mergeCell ref="V668:Z668"/>
    <mergeCell ref="O666:Q666"/>
    <mergeCell ref="O667:Q667"/>
    <mergeCell ref="O668:Q668"/>
    <mergeCell ref="D669:E669"/>
    <mergeCell ref="G669:H669"/>
    <mergeCell ref="I669:J669"/>
    <mergeCell ref="K669:L669"/>
    <mergeCell ref="M669:N669"/>
    <mergeCell ref="R669:U669"/>
    <mergeCell ref="V669:Z669"/>
    <mergeCell ref="D670:E670"/>
    <mergeCell ref="G670:H670"/>
    <mergeCell ref="I670:J670"/>
    <mergeCell ref="K670:L670"/>
    <mergeCell ref="M670:N670"/>
    <mergeCell ref="R670:U670"/>
    <mergeCell ref="V670:Z670"/>
    <mergeCell ref="D671:E671"/>
    <mergeCell ref="G671:H671"/>
    <mergeCell ref="I671:J671"/>
    <mergeCell ref="K671:L671"/>
    <mergeCell ref="M671:N671"/>
    <mergeCell ref="R671:U671"/>
    <mergeCell ref="V671:Z671"/>
    <mergeCell ref="O669:Q669"/>
    <mergeCell ref="O670:Q670"/>
    <mergeCell ref="O671:Q671"/>
    <mergeCell ref="D672:E672"/>
    <mergeCell ref="G672:H672"/>
    <mergeCell ref="I672:J672"/>
    <mergeCell ref="K672:L672"/>
    <mergeCell ref="M672:N672"/>
    <mergeCell ref="R672:U672"/>
    <mergeCell ref="V672:Z672"/>
    <mergeCell ref="D673:E673"/>
    <mergeCell ref="G673:H673"/>
    <mergeCell ref="I673:J673"/>
    <mergeCell ref="K673:L673"/>
    <mergeCell ref="M673:N673"/>
    <mergeCell ref="R673:U673"/>
    <mergeCell ref="V673:Z673"/>
    <mergeCell ref="D674:E674"/>
    <mergeCell ref="G674:H674"/>
    <mergeCell ref="I674:J674"/>
    <mergeCell ref="K674:L674"/>
    <mergeCell ref="M674:N674"/>
    <mergeCell ref="R674:U674"/>
    <mergeCell ref="V674:Z674"/>
    <mergeCell ref="O672:Q672"/>
    <mergeCell ref="O673:Q673"/>
    <mergeCell ref="O674:Q674"/>
    <mergeCell ref="D675:E675"/>
    <mergeCell ref="G675:H675"/>
    <mergeCell ref="I675:J675"/>
    <mergeCell ref="K675:L675"/>
    <mergeCell ref="M675:N675"/>
    <mergeCell ref="R675:U675"/>
    <mergeCell ref="V675:Z675"/>
    <mergeCell ref="D676:E676"/>
    <mergeCell ref="G676:H676"/>
    <mergeCell ref="I676:J676"/>
    <mergeCell ref="K676:L676"/>
    <mergeCell ref="M676:N676"/>
    <mergeCell ref="R676:U676"/>
    <mergeCell ref="V676:Z676"/>
    <mergeCell ref="D677:E677"/>
    <mergeCell ref="G677:H677"/>
    <mergeCell ref="I677:J677"/>
    <mergeCell ref="K677:L677"/>
    <mergeCell ref="M677:N677"/>
    <mergeCell ref="R677:U677"/>
    <mergeCell ref="V677:Z677"/>
    <mergeCell ref="O675:Q675"/>
    <mergeCell ref="O676:Q676"/>
    <mergeCell ref="O677:Q677"/>
    <mergeCell ref="D678:E678"/>
    <mergeCell ref="G678:H678"/>
    <mergeCell ref="I678:J678"/>
    <mergeCell ref="K678:L678"/>
    <mergeCell ref="M678:N678"/>
    <mergeCell ref="R678:U678"/>
    <mergeCell ref="V678:Z678"/>
    <mergeCell ref="D679:E679"/>
    <mergeCell ref="G679:H679"/>
    <mergeCell ref="I679:J679"/>
    <mergeCell ref="K679:L679"/>
    <mergeCell ref="M679:N679"/>
    <mergeCell ref="R679:U679"/>
    <mergeCell ref="V679:Z679"/>
    <mergeCell ref="D680:E680"/>
    <mergeCell ref="G680:H680"/>
    <mergeCell ref="I680:J680"/>
    <mergeCell ref="K680:L680"/>
    <mergeCell ref="M680:N680"/>
    <mergeCell ref="R680:U680"/>
    <mergeCell ref="V680:Z680"/>
    <mergeCell ref="O678:Q678"/>
    <mergeCell ref="O679:Q679"/>
    <mergeCell ref="O680:Q680"/>
    <mergeCell ref="D681:E681"/>
    <mergeCell ref="G681:H681"/>
    <mergeCell ref="I681:J681"/>
    <mergeCell ref="K681:L681"/>
    <mergeCell ref="M681:N681"/>
    <mergeCell ref="R681:U681"/>
    <mergeCell ref="V681:Z681"/>
    <mergeCell ref="D682:E682"/>
    <mergeCell ref="G682:H682"/>
    <mergeCell ref="I682:J682"/>
    <mergeCell ref="K682:L682"/>
    <mergeCell ref="M682:N682"/>
    <mergeCell ref="R682:U682"/>
    <mergeCell ref="V682:Z682"/>
    <mergeCell ref="D683:E683"/>
    <mergeCell ref="G683:H683"/>
    <mergeCell ref="I683:J683"/>
    <mergeCell ref="K683:L683"/>
    <mergeCell ref="M683:N683"/>
    <mergeCell ref="R683:U683"/>
    <mergeCell ref="V683:Z683"/>
    <mergeCell ref="O681:Q681"/>
    <mergeCell ref="O682:Q682"/>
    <mergeCell ref="O683:Q683"/>
    <mergeCell ref="D684:E684"/>
    <mergeCell ref="G684:H684"/>
    <mergeCell ref="I684:J684"/>
    <mergeCell ref="K684:L684"/>
    <mergeCell ref="M684:N684"/>
    <mergeCell ref="R684:U684"/>
    <mergeCell ref="V684:Z684"/>
    <mergeCell ref="D685:E685"/>
    <mergeCell ref="G685:H685"/>
    <mergeCell ref="I685:J685"/>
    <mergeCell ref="K685:L685"/>
    <mergeCell ref="M685:N685"/>
    <mergeCell ref="R685:U685"/>
    <mergeCell ref="V685:Z685"/>
    <mergeCell ref="D686:E686"/>
    <mergeCell ref="G686:H686"/>
    <mergeCell ref="I686:J686"/>
    <mergeCell ref="K686:L686"/>
    <mergeCell ref="M686:N686"/>
    <mergeCell ref="R686:U686"/>
    <mergeCell ref="V686:Z686"/>
    <mergeCell ref="O684:Q684"/>
    <mergeCell ref="O685:Q685"/>
    <mergeCell ref="O686:Q686"/>
    <mergeCell ref="D687:E687"/>
    <mergeCell ref="G687:H687"/>
    <mergeCell ref="I687:J687"/>
    <mergeCell ref="K687:L687"/>
    <mergeCell ref="M687:N687"/>
    <mergeCell ref="R687:U687"/>
    <mergeCell ref="V687:Z687"/>
    <mergeCell ref="D688:E688"/>
    <mergeCell ref="G688:H688"/>
    <mergeCell ref="I688:J688"/>
    <mergeCell ref="K688:L688"/>
    <mergeCell ref="M688:N688"/>
    <mergeCell ref="R688:U688"/>
    <mergeCell ref="V688:Z688"/>
    <mergeCell ref="D689:E689"/>
    <mergeCell ref="G689:H689"/>
    <mergeCell ref="I689:J689"/>
    <mergeCell ref="K689:L689"/>
    <mergeCell ref="M689:N689"/>
    <mergeCell ref="R689:U689"/>
    <mergeCell ref="V689:Z689"/>
    <mergeCell ref="O687:Q687"/>
    <mergeCell ref="O688:Q688"/>
    <mergeCell ref="O689:Q689"/>
    <mergeCell ref="D690:E690"/>
    <mergeCell ref="G690:H690"/>
    <mergeCell ref="I690:J690"/>
    <mergeCell ref="K690:L690"/>
    <mergeCell ref="M690:N690"/>
    <mergeCell ref="R690:U690"/>
    <mergeCell ref="V690:Z690"/>
    <mergeCell ref="D691:E691"/>
    <mergeCell ref="G691:H691"/>
    <mergeCell ref="I691:J691"/>
    <mergeCell ref="K691:L691"/>
    <mergeCell ref="M691:N691"/>
    <mergeCell ref="R691:U691"/>
    <mergeCell ref="V691:Z691"/>
    <mergeCell ref="D692:E692"/>
    <mergeCell ref="G692:H692"/>
    <mergeCell ref="I692:J692"/>
    <mergeCell ref="K692:L692"/>
    <mergeCell ref="M692:N692"/>
    <mergeCell ref="R692:U692"/>
    <mergeCell ref="V692:Z692"/>
    <mergeCell ref="O690:Q690"/>
    <mergeCell ref="O691:Q691"/>
    <mergeCell ref="O692:Q692"/>
    <mergeCell ref="D693:E693"/>
    <mergeCell ref="G693:H693"/>
    <mergeCell ref="I693:J693"/>
    <mergeCell ref="K693:L693"/>
    <mergeCell ref="M693:N693"/>
    <mergeCell ref="R693:U693"/>
    <mergeCell ref="V693:Z693"/>
    <mergeCell ref="D694:E694"/>
    <mergeCell ref="G694:H694"/>
    <mergeCell ref="I694:J694"/>
    <mergeCell ref="K694:L694"/>
    <mergeCell ref="M694:N694"/>
    <mergeCell ref="R694:U694"/>
    <mergeCell ref="V694:Z694"/>
    <mergeCell ref="D695:E695"/>
    <mergeCell ref="G695:H695"/>
    <mergeCell ref="I695:J695"/>
    <mergeCell ref="K695:L695"/>
    <mergeCell ref="M695:N695"/>
    <mergeCell ref="R695:U695"/>
    <mergeCell ref="V695:Z695"/>
    <mergeCell ref="O693:Q693"/>
    <mergeCell ref="O694:Q694"/>
    <mergeCell ref="O695:Q695"/>
    <mergeCell ref="D696:E696"/>
    <mergeCell ref="G696:H696"/>
    <mergeCell ref="I696:J696"/>
    <mergeCell ref="K696:L696"/>
    <mergeCell ref="M696:N696"/>
    <mergeCell ref="R696:U696"/>
    <mergeCell ref="V696:Z696"/>
    <mergeCell ref="D697:E697"/>
    <mergeCell ref="G697:H697"/>
    <mergeCell ref="I697:J697"/>
    <mergeCell ref="K697:L697"/>
    <mergeCell ref="M697:N697"/>
    <mergeCell ref="R697:U697"/>
    <mergeCell ref="V697:Z697"/>
    <mergeCell ref="D698:E698"/>
    <mergeCell ref="G698:H698"/>
    <mergeCell ref="I698:J698"/>
    <mergeCell ref="K698:L698"/>
    <mergeCell ref="M698:N698"/>
    <mergeCell ref="R698:U698"/>
    <mergeCell ref="V698:Z698"/>
    <mergeCell ref="O696:Q696"/>
    <mergeCell ref="O697:Q697"/>
    <mergeCell ref="O698:Q698"/>
    <mergeCell ref="D699:E699"/>
    <mergeCell ref="G699:H699"/>
    <mergeCell ref="I699:J699"/>
    <mergeCell ref="K699:L699"/>
    <mergeCell ref="M699:N699"/>
    <mergeCell ref="R699:U699"/>
    <mergeCell ref="V699:Z699"/>
    <mergeCell ref="D700:E700"/>
    <mergeCell ref="G700:H700"/>
    <mergeCell ref="I700:J700"/>
    <mergeCell ref="K700:L700"/>
    <mergeCell ref="M700:N700"/>
    <mergeCell ref="R700:U700"/>
    <mergeCell ref="V700:Z700"/>
    <mergeCell ref="D701:E701"/>
    <mergeCell ref="G701:H701"/>
    <mergeCell ref="I701:J701"/>
    <mergeCell ref="K701:L701"/>
    <mergeCell ref="M701:N701"/>
    <mergeCell ref="R701:U701"/>
    <mergeCell ref="V701:Z701"/>
    <mergeCell ref="O699:Q699"/>
    <mergeCell ref="O700:Q700"/>
    <mergeCell ref="O701:Q701"/>
    <mergeCell ref="O706:Q706"/>
    <mergeCell ref="O707:Q707"/>
    <mergeCell ref="D702:E702"/>
    <mergeCell ref="G702:H702"/>
    <mergeCell ref="I702:J702"/>
    <mergeCell ref="K702:L702"/>
    <mergeCell ref="M702:N702"/>
    <mergeCell ref="R702:U702"/>
    <mergeCell ref="V702:Z702"/>
    <mergeCell ref="D703:E703"/>
    <mergeCell ref="G703:H703"/>
    <mergeCell ref="I703:J703"/>
    <mergeCell ref="K703:L703"/>
    <mergeCell ref="M703:N703"/>
    <mergeCell ref="R703:U703"/>
    <mergeCell ref="V703:Z703"/>
    <mergeCell ref="D704:E704"/>
    <mergeCell ref="G704:H704"/>
    <mergeCell ref="I704:J704"/>
    <mergeCell ref="K704:L704"/>
    <mergeCell ref="M704:N704"/>
    <mergeCell ref="R704:U704"/>
    <mergeCell ref="V704:Z704"/>
    <mergeCell ref="O702:Q702"/>
    <mergeCell ref="O703:Q703"/>
    <mergeCell ref="O704:Q704"/>
    <mergeCell ref="R710:U710"/>
    <mergeCell ref="V710:Z710"/>
    <mergeCell ref="O708:Q708"/>
    <mergeCell ref="O709:Q709"/>
    <mergeCell ref="O710:Q710"/>
    <mergeCell ref="D712:E712"/>
    <mergeCell ref="G712:H712"/>
    <mergeCell ref="I712:J712"/>
    <mergeCell ref="K712:L712"/>
    <mergeCell ref="M712:N712"/>
    <mergeCell ref="D705:E705"/>
    <mergeCell ref="G705:H705"/>
    <mergeCell ref="I705:J705"/>
    <mergeCell ref="K705:L705"/>
    <mergeCell ref="M705:N705"/>
    <mergeCell ref="R705:U705"/>
    <mergeCell ref="V705:Z705"/>
    <mergeCell ref="D706:E706"/>
    <mergeCell ref="G706:H706"/>
    <mergeCell ref="I706:J706"/>
    <mergeCell ref="K706:L706"/>
    <mergeCell ref="M706:N706"/>
    <mergeCell ref="R706:U706"/>
    <mergeCell ref="V706:Z706"/>
    <mergeCell ref="D707:E707"/>
    <mergeCell ref="G707:H707"/>
    <mergeCell ref="I707:J707"/>
    <mergeCell ref="K707:L707"/>
    <mergeCell ref="M707:N707"/>
    <mergeCell ref="R707:U707"/>
    <mergeCell ref="V707:Z707"/>
    <mergeCell ref="O705:Q705"/>
    <mergeCell ref="D722:E722"/>
    <mergeCell ref="D719:E719"/>
    <mergeCell ref="G719:H719"/>
    <mergeCell ref="O715:Q715"/>
    <mergeCell ref="O716:Q716"/>
    <mergeCell ref="V718:Z718"/>
    <mergeCell ref="I719:J719"/>
    <mergeCell ref="K719:L719"/>
    <mergeCell ref="M719:N719"/>
    <mergeCell ref="R719:U719"/>
    <mergeCell ref="D718:E718"/>
    <mergeCell ref="G718:H718"/>
    <mergeCell ref="I718:J718"/>
    <mergeCell ref="D708:E708"/>
    <mergeCell ref="G708:H708"/>
    <mergeCell ref="I708:J708"/>
    <mergeCell ref="K708:L708"/>
    <mergeCell ref="M708:N708"/>
    <mergeCell ref="R708:U708"/>
    <mergeCell ref="V708:Z708"/>
    <mergeCell ref="D709:E709"/>
    <mergeCell ref="G709:H709"/>
    <mergeCell ref="I709:J709"/>
    <mergeCell ref="K709:L709"/>
    <mergeCell ref="M709:N709"/>
    <mergeCell ref="R709:U709"/>
    <mergeCell ref="V709:Z709"/>
    <mergeCell ref="D710:E710"/>
    <mergeCell ref="G710:H710"/>
    <mergeCell ref="I710:J710"/>
    <mergeCell ref="K710:L710"/>
    <mergeCell ref="M710:N710"/>
    <mergeCell ref="AT25:AW25"/>
    <mergeCell ref="AO512:AU512"/>
    <mergeCell ref="D723:E723"/>
    <mergeCell ref="G723:H723"/>
    <mergeCell ref="I723:J723"/>
    <mergeCell ref="K723:L723"/>
    <mergeCell ref="M723:N723"/>
    <mergeCell ref="D720:E720"/>
    <mergeCell ref="G720:H720"/>
    <mergeCell ref="I720:J720"/>
    <mergeCell ref="K720:L720"/>
    <mergeCell ref="M720:N720"/>
    <mergeCell ref="R720:U720"/>
    <mergeCell ref="V720:Z720"/>
    <mergeCell ref="D721:E721"/>
    <mergeCell ref="G721:H721"/>
    <mergeCell ref="I721:J721"/>
    <mergeCell ref="K721:L721"/>
    <mergeCell ref="V36:Y36"/>
    <mergeCell ref="D717:E717"/>
    <mergeCell ref="R712:U712"/>
    <mergeCell ref="V712:Z712"/>
    <mergeCell ref="D713:E713"/>
    <mergeCell ref="G713:H713"/>
    <mergeCell ref="I713:J713"/>
    <mergeCell ref="K713:L713"/>
    <mergeCell ref="M713:N713"/>
    <mergeCell ref="R713:U713"/>
    <mergeCell ref="V713:Z713"/>
    <mergeCell ref="O711:Q711"/>
    <mergeCell ref="O712:Q712"/>
    <mergeCell ref="O713:Q713"/>
    <mergeCell ref="V638:Z638"/>
    <mergeCell ref="V646:Z646"/>
    <mergeCell ref="M717:N717"/>
    <mergeCell ref="R717:U717"/>
    <mergeCell ref="V717:Z717"/>
    <mergeCell ref="O714:Q714"/>
    <mergeCell ref="R632:U632"/>
    <mergeCell ref="M658:N658"/>
    <mergeCell ref="R658:U658"/>
    <mergeCell ref="V658:Z658"/>
    <mergeCell ref="B654:Z654"/>
    <mergeCell ref="M715:N715"/>
    <mergeCell ref="R715:U715"/>
    <mergeCell ref="O723:Q723"/>
    <mergeCell ref="M722:N722"/>
    <mergeCell ref="R722:U722"/>
    <mergeCell ref="I722:J722"/>
    <mergeCell ref="K722:L722"/>
    <mergeCell ref="V719:Z719"/>
    <mergeCell ref="O717:Q717"/>
    <mergeCell ref="O718:Q718"/>
    <mergeCell ref="O719:Q719"/>
    <mergeCell ref="K717:L717"/>
    <mergeCell ref="R723:U723"/>
    <mergeCell ref="V723:Z723"/>
    <mergeCell ref="V715:Z715"/>
    <mergeCell ref="D716:E716"/>
    <mergeCell ref="G716:H716"/>
    <mergeCell ref="I716:J716"/>
    <mergeCell ref="K716:L716"/>
    <mergeCell ref="K718:L718"/>
    <mergeCell ref="M718:N718"/>
    <mergeCell ref="R718:U718"/>
    <mergeCell ref="M721:N721"/>
    <mergeCell ref="R721:U721"/>
    <mergeCell ref="V721:Z721"/>
    <mergeCell ref="G722:H722"/>
    <mergeCell ref="D715:E715"/>
    <mergeCell ref="G715:H715"/>
    <mergeCell ref="I715:J715"/>
    <mergeCell ref="K715:L715"/>
    <mergeCell ref="D714:E714"/>
    <mergeCell ref="V722:Z722"/>
    <mergeCell ref="O720:Q720"/>
    <mergeCell ref="O721:Q721"/>
    <mergeCell ref="O722:Q722"/>
    <mergeCell ref="D711:E711"/>
    <mergeCell ref="G711:H711"/>
    <mergeCell ref="I711:J711"/>
    <mergeCell ref="K711:L711"/>
    <mergeCell ref="M711:N711"/>
    <mergeCell ref="R711:U711"/>
    <mergeCell ref="V711:Z711"/>
    <mergeCell ref="G717:H717"/>
    <mergeCell ref="I717:J717"/>
    <mergeCell ref="G714:H714"/>
    <mergeCell ref="I714:J714"/>
    <mergeCell ref="K714:L714"/>
    <mergeCell ref="M714:N714"/>
    <mergeCell ref="R714:U714"/>
    <mergeCell ref="V714:Z714"/>
    <mergeCell ref="M716:N716"/>
    <mergeCell ref="R716:U716"/>
    <mergeCell ref="V716:Z716"/>
  </mergeCells>
  <phoneticPr fontId="21" type="noConversion"/>
  <conditionalFormatting sqref="B300:B365 V366">
    <cfRule type="dataBar" priority="655">
      <dataBar>
        <cfvo type="min"/>
        <cfvo type="max"/>
        <color rgb="FF92D050"/>
      </dataBar>
      <extLst>
        <ext xmlns:x14="http://schemas.microsoft.com/office/spreadsheetml/2009/9/main" uri="{B025F937-C7B1-47D3-B67F-A62EFF666E3E}">
          <x14:id>{5517DBF3-D96D-4351-B5CF-381F71C70711}</x14:id>
        </ext>
      </extLst>
    </cfRule>
  </conditionalFormatting>
  <conditionalFormatting sqref="D300:D365">
    <cfRule type="dataBar" priority="9845">
      <dataBar>
        <cfvo type="min"/>
        <cfvo type="max"/>
        <color rgb="FF92D050"/>
      </dataBar>
      <extLst>
        <ext xmlns:x14="http://schemas.microsoft.com/office/spreadsheetml/2009/9/main" uri="{B025F937-C7B1-47D3-B67F-A62EFF666E3E}">
          <x14:id>{ACACA9DA-BEC1-462B-91EB-8974D710870A}</x14:id>
        </ext>
      </extLst>
    </cfRule>
  </conditionalFormatting>
  <conditionalFormatting sqref="D510">
    <cfRule type="dataBar" priority="5292">
      <dataBar>
        <cfvo type="min"/>
        <cfvo type="max"/>
        <color rgb="FF92D050"/>
      </dataBar>
      <extLst>
        <ext xmlns:x14="http://schemas.microsoft.com/office/spreadsheetml/2009/9/main" uri="{B025F937-C7B1-47D3-B67F-A62EFF666E3E}">
          <x14:id>{095A475A-5B44-41B4-9796-F5A85D00F970}</x14:id>
        </ext>
      </extLst>
    </cfRule>
  </conditionalFormatting>
  <conditionalFormatting sqref="D656:D722">
    <cfRule type="dataBar" priority="19868">
      <dataBar>
        <cfvo type="min"/>
        <cfvo type="max"/>
        <color rgb="FF92D050"/>
      </dataBar>
      <extLst>
        <ext xmlns:x14="http://schemas.microsoft.com/office/spreadsheetml/2009/9/main" uri="{B025F937-C7B1-47D3-B67F-A62EFF666E3E}">
          <x14:id>{22E5290B-131B-4A80-95D3-8414A8EBC2CA}</x14:id>
        </ext>
      </extLst>
    </cfRule>
  </conditionalFormatting>
  <conditionalFormatting sqref="D723">
    <cfRule type="dataBar" priority="2719">
      <dataBar>
        <cfvo type="min"/>
        <cfvo type="max"/>
        <color rgb="FF92D050"/>
      </dataBar>
      <extLst>
        <ext xmlns:x14="http://schemas.microsoft.com/office/spreadsheetml/2009/9/main" uri="{B025F937-C7B1-47D3-B67F-A62EFF666E3E}">
          <x14:id>{7CD520A9-734B-43C6-B23A-2921D17963D3}</x14:id>
        </ext>
      </extLst>
    </cfRule>
  </conditionalFormatting>
  <conditionalFormatting sqref="D440:E440">
    <cfRule type="dataBar" priority="333">
      <dataBar>
        <cfvo type="min"/>
        <cfvo type="max"/>
        <color rgb="FF92D050"/>
      </dataBar>
      <extLst>
        <ext xmlns:x14="http://schemas.microsoft.com/office/spreadsheetml/2009/9/main" uri="{B025F937-C7B1-47D3-B67F-A62EFF666E3E}">
          <x14:id>{C36F6909-D1BA-431A-9AA7-35B9BBBDB0D4}</x14:id>
        </ext>
      </extLst>
    </cfRule>
  </conditionalFormatting>
  <conditionalFormatting sqref="D441:E509">
    <cfRule type="dataBar" priority="20570">
      <dataBar>
        <cfvo type="min"/>
        <cfvo type="max"/>
        <color rgb="FF92D050"/>
      </dataBar>
      <extLst>
        <ext xmlns:x14="http://schemas.microsoft.com/office/spreadsheetml/2009/9/main" uri="{B025F937-C7B1-47D3-B67F-A62EFF666E3E}">
          <x14:id>{6437AEF2-9971-4CA6-90BA-981828BA6807}</x14:id>
        </ext>
      </extLst>
    </cfRule>
  </conditionalFormatting>
  <conditionalFormatting sqref="D514:E580">
    <cfRule type="dataBar" priority="325">
      <dataBar>
        <cfvo type="min"/>
        <cfvo type="max"/>
        <color rgb="FF92D050"/>
      </dataBar>
      <extLst>
        <ext xmlns:x14="http://schemas.microsoft.com/office/spreadsheetml/2009/9/main" uri="{B025F937-C7B1-47D3-B67F-A62EFF666E3E}">
          <x14:id>{44094DEE-904C-4CD3-B709-5C77B849EA61}</x14:id>
        </ext>
      </extLst>
    </cfRule>
  </conditionalFormatting>
  <conditionalFormatting sqref="D586:E652">
    <cfRule type="dataBar" priority="20573">
      <dataBar>
        <cfvo type="min"/>
        <cfvo type="max"/>
        <color rgb="FF92D050"/>
      </dataBar>
      <extLst>
        <ext xmlns:x14="http://schemas.microsoft.com/office/spreadsheetml/2009/9/main" uri="{B025F937-C7B1-47D3-B67F-A62EFF666E3E}">
          <x14:id>{FBC6CC81-058F-46AE-9AC5-A0E9B96A0BAF}</x14:id>
        </ext>
      </extLst>
    </cfRule>
  </conditionalFormatting>
  <conditionalFormatting sqref="E38:F297">
    <cfRule type="dataBar" priority="20118">
      <dataBar>
        <cfvo type="min"/>
        <cfvo type="max"/>
        <color rgb="FF63C384"/>
      </dataBar>
      <extLst>
        <ext xmlns:x14="http://schemas.microsoft.com/office/spreadsheetml/2009/9/main" uri="{B025F937-C7B1-47D3-B67F-A62EFF666E3E}">
          <x14:id>{0E23211F-2D74-45C9-894F-1164FF2EE83F}</x14:id>
        </ext>
      </extLst>
    </cfRule>
  </conditionalFormatting>
  <conditionalFormatting sqref="G300:G312 G315:G365">
    <cfRule type="dataBar" priority="9843">
      <dataBar>
        <cfvo type="min"/>
        <cfvo type="max"/>
        <color rgb="FF92D050"/>
      </dataBar>
      <extLst>
        <ext xmlns:x14="http://schemas.microsoft.com/office/spreadsheetml/2009/9/main" uri="{B025F937-C7B1-47D3-B67F-A62EFF666E3E}">
          <x14:id>{DA69C683-33F1-4251-9C42-1B78E503C31D}</x14:id>
        </ext>
      </extLst>
    </cfRule>
  </conditionalFormatting>
  <conditionalFormatting sqref="G313:G314">
    <cfRule type="dataBar" priority="497">
      <dataBar>
        <cfvo type="min"/>
        <cfvo type="max"/>
        <color rgb="FF92D050"/>
      </dataBar>
      <extLst>
        <ext xmlns:x14="http://schemas.microsoft.com/office/spreadsheetml/2009/9/main" uri="{B025F937-C7B1-47D3-B67F-A62EFF666E3E}">
          <x14:id>{0C56F6D4-A754-4864-A2E6-6FEBFDC10133}</x14:id>
        </ext>
      </extLst>
    </cfRule>
  </conditionalFormatting>
  <conditionalFormatting sqref="G510 I510 K510 M510 O510">
    <cfRule type="dataBar" priority="15514">
      <dataBar>
        <cfvo type="min"/>
        <cfvo type="max"/>
        <color rgb="FF92D050"/>
      </dataBar>
      <extLst>
        <ext xmlns:x14="http://schemas.microsoft.com/office/spreadsheetml/2009/9/main" uri="{B025F937-C7B1-47D3-B67F-A62EFF666E3E}">
          <x14:id>{48D63736-36A2-4564-9FC2-A10E6D562D97}</x14:id>
        </ext>
      </extLst>
    </cfRule>
  </conditionalFormatting>
  <conditionalFormatting sqref="G514:G579">
    <cfRule type="dataBar" priority="310">
      <dataBar>
        <cfvo type="min"/>
        <cfvo type="max"/>
        <color rgb="FF92D050"/>
      </dataBar>
      <extLst>
        <ext xmlns:x14="http://schemas.microsoft.com/office/spreadsheetml/2009/9/main" uri="{B025F937-C7B1-47D3-B67F-A62EFF666E3E}">
          <x14:id>{B4BE469D-373A-447A-8068-4690A6D55A69}</x14:id>
        </ext>
      </extLst>
    </cfRule>
  </conditionalFormatting>
  <conditionalFormatting sqref="G582">
    <cfRule type="dataBar" priority="12757">
      <dataBar>
        <cfvo type="min"/>
        <cfvo type="max"/>
        <color rgb="FF92D050"/>
      </dataBar>
      <extLst>
        <ext xmlns:x14="http://schemas.microsoft.com/office/spreadsheetml/2009/9/main" uri="{B025F937-C7B1-47D3-B67F-A62EFF666E3E}">
          <x14:id>{101DE994-3174-49A5-AA82-AD950D9F7F0B}</x14:id>
        </ext>
      </extLst>
    </cfRule>
  </conditionalFormatting>
  <conditionalFormatting sqref="G652">
    <cfRule type="dataBar" priority="4522">
      <dataBar>
        <cfvo type="min"/>
        <cfvo type="max"/>
        <color rgb="FF92D050"/>
      </dataBar>
      <extLst>
        <ext xmlns:x14="http://schemas.microsoft.com/office/spreadsheetml/2009/9/main" uri="{B025F937-C7B1-47D3-B67F-A62EFF666E3E}">
          <x14:id>{640C99E0-3861-48E3-880D-3375F4439169}</x14:id>
        </ext>
      </extLst>
    </cfRule>
  </conditionalFormatting>
  <conditionalFormatting sqref="G656">
    <cfRule type="dataBar" priority="708">
      <dataBar>
        <cfvo type="min"/>
        <cfvo type="max"/>
        <color rgb="FF92D050"/>
      </dataBar>
      <extLst>
        <ext xmlns:x14="http://schemas.microsoft.com/office/spreadsheetml/2009/9/main" uri="{B025F937-C7B1-47D3-B67F-A62EFF666E3E}">
          <x14:id>{4D5F5A08-4B6F-4DFE-A745-0C6AB9FBC68F}</x14:id>
        </ext>
      </extLst>
    </cfRule>
  </conditionalFormatting>
  <conditionalFormatting sqref="G657:G722">
    <cfRule type="dataBar" priority="19869">
      <dataBar>
        <cfvo type="min"/>
        <cfvo type="max"/>
        <color rgb="FF92D050"/>
      </dataBar>
      <extLst>
        <ext xmlns:x14="http://schemas.microsoft.com/office/spreadsheetml/2009/9/main" uri="{B025F937-C7B1-47D3-B67F-A62EFF666E3E}">
          <x14:id>{DDDE1728-5BE2-4603-A710-17C67029D4AE}</x14:id>
        </ext>
      </extLst>
    </cfRule>
  </conditionalFormatting>
  <conditionalFormatting sqref="G580:I580 I540:I579 J540:J582 M514:P514 M516 L517:M580 P550 I514:J539 O551:P557 P580 O559:P565 P558 O575:P579 O515:P549 P566:P574">
    <cfRule type="dataBar" priority="321">
      <dataBar>
        <cfvo type="min"/>
        <cfvo type="max"/>
        <color rgb="FF92D050"/>
      </dataBar>
      <extLst>
        <ext xmlns:x14="http://schemas.microsoft.com/office/spreadsheetml/2009/9/main" uri="{B025F937-C7B1-47D3-B67F-A62EFF666E3E}">
          <x14:id>{191D3F89-4586-45C4-8AD0-691285C64B55}</x14:id>
        </ext>
      </extLst>
    </cfRule>
  </conditionalFormatting>
  <conditionalFormatting sqref="G586:P651">
    <cfRule type="dataBar" priority="20575">
      <dataBar>
        <cfvo type="min"/>
        <cfvo type="max"/>
        <color rgb="FF92D050"/>
      </dataBar>
      <extLst>
        <ext xmlns:x14="http://schemas.microsoft.com/office/spreadsheetml/2009/9/main" uri="{B025F937-C7B1-47D3-B67F-A62EFF666E3E}">
          <x14:id>{B2CAD06C-8B55-4876-B718-4BD85957C66D}</x14:id>
        </ext>
      </extLst>
    </cfRule>
  </conditionalFormatting>
  <conditionalFormatting sqref="H13:H17">
    <cfRule type="dataBar" priority="150">
      <dataBar>
        <cfvo type="min"/>
        <cfvo type="max"/>
        <color rgb="FF92D050"/>
      </dataBar>
      <extLst>
        <ext xmlns:x14="http://schemas.microsoft.com/office/spreadsheetml/2009/9/main" uri="{B025F937-C7B1-47D3-B67F-A62EFF666E3E}">
          <x14:id>{BC04532B-00C6-42C8-889E-3E407E059569}</x14:id>
        </ext>
      </extLst>
    </cfRule>
  </conditionalFormatting>
  <conditionalFormatting sqref="H21:H24">
    <cfRule type="dataBar" priority="10861">
      <dataBar>
        <cfvo type="min"/>
        <cfvo type="max"/>
        <color rgb="FF92D050"/>
      </dataBar>
      <extLst>
        <ext xmlns:x14="http://schemas.microsoft.com/office/spreadsheetml/2009/9/main" uri="{B025F937-C7B1-47D3-B67F-A62EFF666E3E}">
          <x14:id>{2083B377-6D0B-4AF6-ACFC-2D6B04B28FB1}</x14:id>
        </ext>
      </extLst>
    </cfRule>
  </conditionalFormatting>
  <conditionalFormatting sqref="H25">
    <cfRule type="dataBar" priority="10869">
      <dataBar>
        <cfvo type="min"/>
        <cfvo type="max"/>
        <color rgb="FF92D050"/>
      </dataBar>
      <extLst>
        <ext xmlns:x14="http://schemas.microsoft.com/office/spreadsheetml/2009/9/main" uri="{B025F937-C7B1-47D3-B67F-A62EFF666E3E}">
          <x14:id>{024061D8-33FA-4333-A266-A6C83FD97FA6}</x14:id>
        </ext>
      </extLst>
    </cfRule>
  </conditionalFormatting>
  <conditionalFormatting sqref="H26">
    <cfRule type="dataBar" priority="645">
      <dataBar>
        <cfvo type="min"/>
        <cfvo type="max"/>
        <color rgb="FF92D050"/>
      </dataBar>
      <extLst>
        <ext xmlns:x14="http://schemas.microsoft.com/office/spreadsheetml/2009/9/main" uri="{B025F937-C7B1-47D3-B67F-A62EFF666E3E}">
          <x14:id>{C1025EF6-7697-4097-A4F5-F821DE0F73C8}</x14:id>
        </ext>
      </extLst>
    </cfRule>
    <cfRule type="dataBar" priority="646">
      <dataBar>
        <cfvo type="min"/>
        <cfvo type="max"/>
        <color rgb="FF92D050"/>
      </dataBar>
      <extLst>
        <ext xmlns:x14="http://schemas.microsoft.com/office/spreadsheetml/2009/9/main" uri="{B025F937-C7B1-47D3-B67F-A62EFF666E3E}">
          <x14:id>{0673DF5C-7923-41C4-A80D-89E4E4343109}</x14:id>
        </ext>
      </extLst>
    </cfRule>
  </conditionalFormatting>
  <conditionalFormatting sqref="H26:H29">
    <cfRule type="dataBar" priority="10868">
      <dataBar>
        <cfvo type="min"/>
        <cfvo type="max"/>
        <color rgb="FF92D050"/>
      </dataBar>
      <extLst>
        <ext xmlns:x14="http://schemas.microsoft.com/office/spreadsheetml/2009/9/main" uri="{B025F937-C7B1-47D3-B67F-A62EFF666E3E}">
          <x14:id>{C0269C89-3E7A-4E9D-B875-E4170A9A762F}</x14:id>
        </ext>
      </extLst>
    </cfRule>
  </conditionalFormatting>
  <conditionalFormatting sqref="H30">
    <cfRule type="dataBar" priority="9988">
      <dataBar>
        <cfvo type="min"/>
        <cfvo type="max"/>
        <color rgb="FF92D050"/>
      </dataBar>
      <extLst>
        <ext xmlns:x14="http://schemas.microsoft.com/office/spreadsheetml/2009/9/main" uri="{B025F937-C7B1-47D3-B67F-A62EFF666E3E}">
          <x14:id>{EA06A166-A8B9-4EB4-B95B-F16F6500CC11}</x14:id>
        </ext>
      </extLst>
    </cfRule>
    <cfRule type="dataBar" priority="644">
      <dataBar>
        <cfvo type="min"/>
        <cfvo type="max"/>
        <color rgb="FF92D050"/>
      </dataBar>
      <extLst>
        <ext xmlns:x14="http://schemas.microsoft.com/office/spreadsheetml/2009/9/main" uri="{B025F937-C7B1-47D3-B67F-A62EFF666E3E}">
          <x14:id>{B0344055-2C85-4E03-96C7-FBECE2B0BE66}</x14:id>
        </ext>
      </extLst>
    </cfRule>
  </conditionalFormatting>
  <conditionalFormatting sqref="H31:H32">
    <cfRule type="dataBar" priority="10536">
      <dataBar>
        <cfvo type="min"/>
        <cfvo type="max"/>
        <color rgb="FF92D050"/>
      </dataBar>
      <extLst>
        <ext xmlns:x14="http://schemas.microsoft.com/office/spreadsheetml/2009/9/main" uri="{B025F937-C7B1-47D3-B67F-A62EFF666E3E}">
          <x14:id>{7EF0D4A9-2A2A-42D0-BCFA-30372C8FBA11}</x14:id>
        </ext>
      </extLst>
    </cfRule>
  </conditionalFormatting>
  <conditionalFormatting sqref="H32">
    <cfRule type="dataBar" priority="9919">
      <dataBar>
        <cfvo type="min"/>
        <cfvo type="max"/>
        <color rgb="FF92D050"/>
      </dataBar>
      <extLst>
        <ext xmlns:x14="http://schemas.microsoft.com/office/spreadsheetml/2009/9/main" uri="{B025F937-C7B1-47D3-B67F-A62EFF666E3E}">
          <x14:id>{028DF064-CF25-4BEE-A032-88F7466281E3}</x14:id>
        </ext>
      </extLst>
    </cfRule>
    <cfRule type="dataBar" priority="627">
      <dataBar>
        <cfvo type="min"/>
        <cfvo type="max"/>
        <color rgb="FF92D050"/>
      </dataBar>
      <extLst>
        <ext xmlns:x14="http://schemas.microsoft.com/office/spreadsheetml/2009/9/main" uri="{B025F937-C7B1-47D3-B67F-A62EFF666E3E}">
          <x14:id>{CC09BE35-4580-4A26-9D19-E6A05FA24E79}</x14:id>
        </ext>
      </extLst>
    </cfRule>
  </conditionalFormatting>
  <conditionalFormatting sqref="H33">
    <cfRule type="dataBar" priority="10535">
      <dataBar>
        <cfvo type="min"/>
        <cfvo type="max"/>
        <color rgb="FF92D050"/>
      </dataBar>
      <extLst>
        <ext xmlns:x14="http://schemas.microsoft.com/office/spreadsheetml/2009/9/main" uri="{B025F937-C7B1-47D3-B67F-A62EFF666E3E}">
          <x14:id>{50CA4282-59F5-4ABD-A17A-B444DFCE0458}</x14:id>
        </ext>
      </extLst>
    </cfRule>
  </conditionalFormatting>
  <conditionalFormatting sqref="H34">
    <cfRule type="dataBar" priority="10867">
      <dataBar>
        <cfvo type="min"/>
        <cfvo type="max"/>
        <color rgb="FF92D050"/>
      </dataBar>
      <extLst>
        <ext xmlns:x14="http://schemas.microsoft.com/office/spreadsheetml/2009/9/main" uri="{B025F937-C7B1-47D3-B67F-A62EFF666E3E}">
          <x14:id>{572BB551-E004-438A-94D0-D2B24CBFA0B2}</x14:id>
        </ext>
      </extLst>
    </cfRule>
  </conditionalFormatting>
  <conditionalFormatting sqref="H43:H45 H47:H49 H51:H53 H55:H57 H59:H61 H63:H65 H67:H69 H71:H73 H75:H77 H79:H81 H83:H85 H87:H89 H91:H93 H95:H97 H99:H101 H103:H105 H107:H109 H111:H113 H115:H117 H119:H121 H123:H125 H127:H129 H131:H133 H135:H137 H139:H141 H143:H145 H147:H149 H151:H153 H155:H157 H159:H161 H163:H165 H167:H169 H171:H173 H175:H177 H179:H181 H183:H185 H187:H189 H191:H193 H195:H197 H199:H201 H203:H205 H207:H209 H211:H213 H215:H217 H219:H221 H223:H225 H227:H229 H231:H233 H235:H237 H239:H241 H243:H245 H247:H249 H251:H253 H255:H257 H259:H261 H263:H265 H267:H269 H271:H273 H275:H277 H279:H281 H283:H285 H287:H289 H291:H293 H295:H297 H39:H41">
    <cfRule type="dataBar" priority="9863">
      <dataBar>
        <cfvo type="min"/>
        <cfvo type="max"/>
        <color rgb="FF92D050"/>
      </dataBar>
      <extLst>
        <ext xmlns:x14="http://schemas.microsoft.com/office/spreadsheetml/2009/9/main" uri="{B025F937-C7B1-47D3-B67F-A62EFF666E3E}">
          <x14:id>{DDB14810-2FAB-4C4C-B334-B45D6FB6E2C1}</x14:id>
        </ext>
      </extLst>
    </cfRule>
  </conditionalFormatting>
  <conditionalFormatting sqref="H514:H579">
    <cfRule type="dataBar" priority="309">
      <dataBar>
        <cfvo type="min"/>
        <cfvo type="max"/>
        <color rgb="FF92D050"/>
      </dataBar>
      <extLst>
        <ext xmlns:x14="http://schemas.microsoft.com/office/spreadsheetml/2009/9/main" uri="{B025F937-C7B1-47D3-B67F-A62EFF666E3E}">
          <x14:id>{60E933D9-2925-4C15-B607-025786ABB1F7}</x14:id>
        </ext>
      </extLst>
    </cfRule>
  </conditionalFormatting>
  <conditionalFormatting sqref="H13:I17">
    <cfRule type="dataBar" priority="151">
      <dataBar>
        <cfvo type="percentile" val="10"/>
        <cfvo type="max"/>
        <color theme="9"/>
      </dataBar>
      <extLst>
        <ext xmlns:x14="http://schemas.microsoft.com/office/spreadsheetml/2009/9/main" uri="{B025F937-C7B1-47D3-B67F-A62EFF666E3E}">
          <x14:id>{794DE16D-9B8A-40C7-8A9C-DAC86F6A7D4D}</x14:id>
        </ext>
      </extLst>
    </cfRule>
  </conditionalFormatting>
  <conditionalFormatting sqref="H21:I33">
    <cfRule type="dataBar" priority="20016">
      <dataBar>
        <cfvo type="percentile" val="10"/>
        <cfvo type="max"/>
        <color theme="9"/>
      </dataBar>
      <extLst>
        <ext xmlns:x14="http://schemas.microsoft.com/office/spreadsheetml/2009/9/main" uri="{B025F937-C7B1-47D3-B67F-A62EFF666E3E}">
          <x14:id>{215AAA11-6EDB-4767-9899-B8C6EBA09E8C}</x14:id>
        </ext>
      </extLst>
    </cfRule>
  </conditionalFormatting>
  <conditionalFormatting sqref="H34:I34">
    <cfRule type="dataBar" priority="625">
      <dataBar>
        <cfvo type="min"/>
        <cfvo type="max"/>
        <color rgb="FF63C384"/>
      </dataBar>
      <extLst>
        <ext xmlns:x14="http://schemas.microsoft.com/office/spreadsheetml/2009/9/main" uri="{B025F937-C7B1-47D3-B67F-A62EFF666E3E}">
          <x14:id>{F48FAE0F-BD79-45A0-843B-35AFED0641EA}</x14:id>
        </ext>
      </extLst>
    </cfRule>
  </conditionalFormatting>
  <conditionalFormatting sqref="H42:I42 I43:I45 H46:I46 I47:I49 H50:I50 I51:I53 H54:I54 I55:I57 H58:I58 I59:I61 H62:I62 H66:I66 H70:I70 H74:I74 H78:I78 H82:I82 H86:I86 H90:I90 H94:I94 H98:I98 H102:I102 H106:I106 H110:I110 H114:I114 H118:I118 H122:I122 H126:I126 H130:I130 H134:I134 H138:I138 H142:I142 H146:I146 H150:I150 H154:I154 H158:I158 H162:I162 H166:I166 H170:I170 H174:I174 H178:I178 H182:I182 H186:I186 H190:I190 H194:I194 H198:I198 H202:I202 H206:I206 H210:I210 H214:I214 H218:I218 H222:I222 H226:I226 H230:I230 H234:I234 H238:I238 H242:I242 H246:I246 H250:I250 H254:I254 H258:I258 H262:I262 H266:I266 H270:I270 H274:I274 H278:I278 H282:I282 H286:I286 H290:I290 H294:I294 I63:I65 I67:I69 I71:I73 I75:I77 I79:I81 I83:I85 I87:I89 I91:I93 I95:I97 I99:I101 I103:I105 I107:I109 I111:I113 I115:I117 I119:I121 I123:I125 I127:I129 I131:I133 I135:I137 I139:I141 I143:I145 I147:I149 I151:I153 I155:I157 I159:I161 I163:I165 I167:I169 I171:I173 I175:I177 I179:I181 I183:I185 I187:I189 I191:I193 I195:I197 I199:I201 I203:I205 I207:I209 I211:I213 I215:I217 I219:I221 I223:I225 I227:I229 I231:I233 I235:I237 I239:I241 I243:I245 I247:I249 I251:I253 I255:I257 I259:I261 I263:I265 I267:I269 I271:I273 I275:I277 I279:I281 I283:I285 I287:I289 I291:I293 I295:I297 H38:I38 I39:I41 J38:P297">
    <cfRule type="dataBar" priority="9864">
      <dataBar>
        <cfvo type="min"/>
        <cfvo type="max"/>
        <color rgb="FF92D050"/>
      </dataBar>
      <extLst>
        <ext xmlns:x14="http://schemas.microsoft.com/office/spreadsheetml/2009/9/main" uri="{B025F937-C7B1-47D3-B67F-A62EFF666E3E}">
          <x14:id>{FF2CD8AD-07A5-4762-9602-FE6DC400D45C}</x14:id>
        </ext>
      </extLst>
    </cfRule>
  </conditionalFormatting>
  <conditionalFormatting sqref="I300:I306 I312 I315:I365">
    <cfRule type="dataBar" priority="9844">
      <dataBar>
        <cfvo type="min"/>
        <cfvo type="max"/>
        <color rgb="FF92D050"/>
      </dataBar>
      <extLst>
        <ext xmlns:x14="http://schemas.microsoft.com/office/spreadsheetml/2009/9/main" uri="{B025F937-C7B1-47D3-B67F-A62EFF666E3E}">
          <x14:id>{EEA368EA-1AD2-401F-A612-399AAD5F1F1C}</x14:id>
        </ext>
      </extLst>
    </cfRule>
  </conditionalFormatting>
  <conditionalFormatting sqref="I307">
    <cfRule type="dataBar" priority="516">
      <dataBar>
        <cfvo type="min"/>
        <cfvo type="max"/>
        <color rgb="FF92D050"/>
      </dataBar>
      <extLst>
        <ext xmlns:x14="http://schemas.microsoft.com/office/spreadsheetml/2009/9/main" uri="{B025F937-C7B1-47D3-B67F-A62EFF666E3E}">
          <x14:id>{0AAA2ED9-3ABF-4624-860F-5CFDAD29AF27}</x14:id>
        </ext>
      </extLst>
    </cfRule>
  </conditionalFormatting>
  <conditionalFormatting sqref="I308:I311">
    <cfRule type="dataBar" priority="522">
      <dataBar>
        <cfvo type="min"/>
        <cfvo type="max"/>
        <color rgb="FF92D050"/>
      </dataBar>
      <extLst>
        <ext xmlns:x14="http://schemas.microsoft.com/office/spreadsheetml/2009/9/main" uri="{B025F937-C7B1-47D3-B67F-A62EFF666E3E}">
          <x14:id>{CBFA0B17-536C-430E-BFD4-822E3B5C8B6C}</x14:id>
        </ext>
      </extLst>
    </cfRule>
  </conditionalFormatting>
  <conditionalFormatting sqref="I313:I314">
    <cfRule type="dataBar" priority="537">
      <dataBar>
        <cfvo type="min"/>
        <cfvo type="max"/>
        <color rgb="FF92D050"/>
      </dataBar>
      <extLst>
        <ext xmlns:x14="http://schemas.microsoft.com/office/spreadsheetml/2009/9/main" uri="{B025F937-C7B1-47D3-B67F-A62EFF666E3E}">
          <x14:id>{81CE9306-3DA2-4A0B-8195-362C172A1366}</x14:id>
        </ext>
      </extLst>
    </cfRule>
  </conditionalFormatting>
  <conditionalFormatting sqref="I581">
    <cfRule type="dataBar" priority="1718">
      <dataBar>
        <cfvo type="min"/>
        <cfvo type="max"/>
        <color rgb="FF92D050"/>
      </dataBar>
      <extLst>
        <ext xmlns:x14="http://schemas.microsoft.com/office/spreadsheetml/2009/9/main" uri="{B025F937-C7B1-47D3-B67F-A62EFF666E3E}">
          <x14:id>{F582732F-57B5-47FF-B061-8175E1456DF7}</x14:id>
        </ext>
      </extLst>
    </cfRule>
  </conditionalFormatting>
  <conditionalFormatting sqref="I656:I722">
    <cfRule type="dataBar" priority="19870">
      <dataBar>
        <cfvo type="min"/>
        <cfvo type="max"/>
        <color rgb="FF92D050"/>
      </dataBar>
      <extLst>
        <ext xmlns:x14="http://schemas.microsoft.com/office/spreadsheetml/2009/9/main" uri="{B025F937-C7B1-47D3-B67F-A62EFF666E3E}">
          <x14:id>{E98A6098-00AC-48E7-B840-84F8FB432CC3}</x14:id>
        </ext>
      </extLst>
    </cfRule>
  </conditionalFormatting>
  <conditionalFormatting sqref="J13:J17 AA586:AA651 AA732:AA734">
    <cfRule type="cellIs" dxfId="354" priority="623" operator="greaterThan">
      <formula>0</formula>
    </cfRule>
  </conditionalFormatting>
  <conditionalFormatting sqref="J21:J33 R21:U33 AA514:AA582 R656:R723">
    <cfRule type="cellIs" dxfId="353" priority="9948" operator="greaterThan">
      <formula>0</formula>
    </cfRule>
  </conditionalFormatting>
  <conditionalFormatting sqref="K582">
    <cfRule type="dataBar" priority="19308">
      <dataBar>
        <cfvo type="min"/>
        <cfvo type="max"/>
        <color rgb="FF92D050"/>
      </dataBar>
      <extLst>
        <ext xmlns:x14="http://schemas.microsoft.com/office/spreadsheetml/2009/9/main" uri="{B025F937-C7B1-47D3-B67F-A62EFF666E3E}">
          <x14:id>{9BE1E971-BA06-4070-90DF-9BA37D55C359}</x14:id>
        </ext>
      </extLst>
    </cfRule>
  </conditionalFormatting>
  <conditionalFormatting sqref="K652">
    <cfRule type="dataBar" priority="4524">
      <dataBar>
        <cfvo type="min"/>
        <cfvo type="max"/>
        <color rgb="FF92D050"/>
      </dataBar>
      <extLst>
        <ext xmlns:x14="http://schemas.microsoft.com/office/spreadsheetml/2009/9/main" uri="{B025F937-C7B1-47D3-B67F-A62EFF666E3E}">
          <x14:id>{DAF78206-697E-4F8A-9EC2-B46DF7AE5383}</x14:id>
        </ext>
      </extLst>
    </cfRule>
  </conditionalFormatting>
  <conditionalFormatting sqref="K656:K722">
    <cfRule type="containsText" dxfId="352" priority="711" operator="containsText" text="SI">
      <formula>NOT(ISERROR(SEARCH("SI",K656)))</formula>
    </cfRule>
  </conditionalFormatting>
  <conditionalFormatting sqref="K300:L301 K303:L305">
    <cfRule type="dataBar" priority="8190">
      <dataBar>
        <cfvo type="min"/>
        <cfvo type="max"/>
        <color rgb="FF92D050"/>
      </dataBar>
      <extLst>
        <ext xmlns:x14="http://schemas.microsoft.com/office/spreadsheetml/2009/9/main" uri="{B025F937-C7B1-47D3-B67F-A62EFF666E3E}">
          <x14:id>{7AE91B96-A5A6-40AA-9629-3479CBF8151C}</x14:id>
        </ext>
      </extLst>
    </cfRule>
  </conditionalFormatting>
  <conditionalFormatting sqref="K302:L302">
    <cfRule type="dataBar" priority="395">
      <dataBar>
        <cfvo type="min"/>
        <cfvo type="max"/>
        <color rgb="FF92D050"/>
      </dataBar>
      <extLst>
        <ext xmlns:x14="http://schemas.microsoft.com/office/spreadsheetml/2009/9/main" uri="{B025F937-C7B1-47D3-B67F-A62EFF666E3E}">
          <x14:id>{55778576-C5FC-489C-B07A-9EF085700F90}</x14:id>
        </ext>
      </extLst>
    </cfRule>
  </conditionalFormatting>
  <conditionalFormatting sqref="K306:L306">
    <cfRule type="dataBar" priority="556">
      <dataBar>
        <cfvo type="min"/>
        <cfvo type="max"/>
        <color rgb="FF92D050"/>
      </dataBar>
      <extLst>
        <ext xmlns:x14="http://schemas.microsoft.com/office/spreadsheetml/2009/9/main" uri="{B025F937-C7B1-47D3-B67F-A62EFF666E3E}">
          <x14:id>{88AE79EE-0C1D-40AB-981C-EE91E74340CC}</x14:id>
        </ext>
      </extLst>
    </cfRule>
  </conditionalFormatting>
  <conditionalFormatting sqref="K307:L307">
    <cfRule type="dataBar" priority="552">
      <dataBar>
        <cfvo type="min"/>
        <cfvo type="max"/>
        <color rgb="FF92D050"/>
      </dataBar>
      <extLst>
        <ext xmlns:x14="http://schemas.microsoft.com/office/spreadsheetml/2009/9/main" uri="{B025F937-C7B1-47D3-B67F-A62EFF666E3E}">
          <x14:id>{A4D27298-C1CB-4869-949B-AFDAF469B66E}</x14:id>
        </ext>
      </extLst>
    </cfRule>
  </conditionalFormatting>
  <conditionalFormatting sqref="K308:L308">
    <cfRule type="dataBar" priority="549">
      <dataBar>
        <cfvo type="min"/>
        <cfvo type="max"/>
        <color rgb="FF92D050"/>
      </dataBar>
      <extLst>
        <ext xmlns:x14="http://schemas.microsoft.com/office/spreadsheetml/2009/9/main" uri="{B025F937-C7B1-47D3-B67F-A62EFF666E3E}">
          <x14:id>{EA6DC0EE-0A1D-4055-88C4-795EE5A95C74}</x14:id>
        </ext>
      </extLst>
    </cfRule>
  </conditionalFormatting>
  <conditionalFormatting sqref="K309:L309">
    <cfRule type="dataBar" priority="530">
      <dataBar>
        <cfvo type="min"/>
        <cfvo type="max"/>
        <color rgb="FF92D050"/>
      </dataBar>
      <extLst>
        <ext xmlns:x14="http://schemas.microsoft.com/office/spreadsheetml/2009/9/main" uri="{B025F937-C7B1-47D3-B67F-A62EFF666E3E}">
          <x14:id>{FDDECEAC-CC39-4003-900A-803550137949}</x14:id>
        </ext>
      </extLst>
    </cfRule>
  </conditionalFormatting>
  <conditionalFormatting sqref="K310:L310">
    <cfRule type="dataBar" priority="528">
      <dataBar>
        <cfvo type="min"/>
        <cfvo type="max"/>
        <color rgb="FF92D050"/>
      </dataBar>
      <extLst>
        <ext xmlns:x14="http://schemas.microsoft.com/office/spreadsheetml/2009/9/main" uri="{B025F937-C7B1-47D3-B67F-A62EFF666E3E}">
          <x14:id>{89106430-1949-4A8E-B9A9-0496C05CB764}</x14:id>
        </ext>
      </extLst>
    </cfRule>
  </conditionalFormatting>
  <conditionalFormatting sqref="K311:L311">
    <cfRule type="dataBar" priority="447">
      <dataBar>
        <cfvo type="min"/>
        <cfvo type="max"/>
        <color rgb="FF92D050"/>
      </dataBar>
      <extLst>
        <ext xmlns:x14="http://schemas.microsoft.com/office/spreadsheetml/2009/9/main" uri="{B025F937-C7B1-47D3-B67F-A62EFF666E3E}">
          <x14:id>{1AAB52E4-F482-43D8-B4FD-D4C36EE613F0}</x14:id>
        </ext>
      </extLst>
    </cfRule>
  </conditionalFormatting>
  <conditionalFormatting sqref="K312:L312">
    <cfRule type="dataBar" priority="474">
      <dataBar>
        <cfvo type="min"/>
        <cfvo type="max"/>
        <color rgb="FF92D050"/>
      </dataBar>
      <extLst>
        <ext xmlns:x14="http://schemas.microsoft.com/office/spreadsheetml/2009/9/main" uri="{B025F937-C7B1-47D3-B67F-A62EFF666E3E}">
          <x14:id>{38DD2732-D6E6-4EF7-8166-3DAF1C68A7A9}</x14:id>
        </ext>
      </extLst>
    </cfRule>
  </conditionalFormatting>
  <conditionalFormatting sqref="K313:L313">
    <cfRule type="dataBar" priority="535">
      <dataBar>
        <cfvo type="min"/>
        <cfvo type="max"/>
        <color rgb="FF92D050"/>
      </dataBar>
      <extLst>
        <ext xmlns:x14="http://schemas.microsoft.com/office/spreadsheetml/2009/9/main" uri="{B025F937-C7B1-47D3-B67F-A62EFF666E3E}">
          <x14:id>{C2724BAC-D5AE-4174-A93C-589AD3BBC665}</x14:id>
        </ext>
      </extLst>
    </cfRule>
  </conditionalFormatting>
  <conditionalFormatting sqref="K314:L314">
    <cfRule type="dataBar" priority="406">
      <dataBar>
        <cfvo type="min"/>
        <cfvo type="max"/>
        <color rgb="FF92D050"/>
      </dataBar>
      <extLst>
        <ext xmlns:x14="http://schemas.microsoft.com/office/spreadsheetml/2009/9/main" uri="{B025F937-C7B1-47D3-B67F-A62EFF666E3E}">
          <x14:id>{216D3215-BAC5-4F3D-B127-56F8ACC2932F}</x14:id>
        </ext>
      </extLst>
    </cfRule>
  </conditionalFormatting>
  <conditionalFormatting sqref="K315:L365">
    <cfRule type="dataBar" priority="504">
      <dataBar>
        <cfvo type="min"/>
        <cfvo type="max"/>
        <color rgb="FF92D050"/>
      </dataBar>
      <extLst>
        <ext xmlns:x14="http://schemas.microsoft.com/office/spreadsheetml/2009/9/main" uri="{B025F937-C7B1-47D3-B67F-A62EFF666E3E}">
          <x14:id>{FB129EA4-4CD2-444A-9A7B-60EE1911A0C2}</x14:id>
        </ext>
      </extLst>
    </cfRule>
  </conditionalFormatting>
  <conditionalFormatting sqref="M300:M303 M306:M307 O300:Q365">
    <cfRule type="dataBar" priority="19482">
      <dataBar>
        <cfvo type="min"/>
        <cfvo type="max"/>
        <color rgb="FF92D050"/>
      </dataBar>
      <extLst>
        <ext xmlns:x14="http://schemas.microsoft.com/office/spreadsheetml/2009/9/main" uri="{B025F937-C7B1-47D3-B67F-A62EFF666E3E}">
          <x14:id>{29504A5D-5E0F-4093-857F-DC1DA683358A}</x14:id>
        </ext>
      </extLst>
    </cfRule>
  </conditionalFormatting>
  <conditionalFormatting sqref="M304:M305">
    <cfRule type="dataBar" priority="460">
      <dataBar>
        <cfvo type="min"/>
        <cfvo type="max"/>
        <color rgb="FF92D050"/>
      </dataBar>
      <extLst>
        <ext xmlns:x14="http://schemas.microsoft.com/office/spreadsheetml/2009/9/main" uri="{B025F937-C7B1-47D3-B67F-A62EFF666E3E}">
          <x14:id>{20362880-45D4-4149-9A8A-691A936ED4B7}</x14:id>
        </ext>
      </extLst>
    </cfRule>
  </conditionalFormatting>
  <conditionalFormatting sqref="M308">
    <cfRule type="dataBar" priority="541">
      <dataBar>
        <cfvo type="min"/>
        <cfvo type="max"/>
        <color rgb="FF92D050"/>
      </dataBar>
      <extLst>
        <ext xmlns:x14="http://schemas.microsoft.com/office/spreadsheetml/2009/9/main" uri="{B025F937-C7B1-47D3-B67F-A62EFF666E3E}">
          <x14:id>{931FA623-64A2-4AC9-B3D2-BD09CA6D0A4A}</x14:id>
        </ext>
      </extLst>
    </cfRule>
  </conditionalFormatting>
  <conditionalFormatting sqref="M309">
    <cfRule type="dataBar" priority="529">
      <dataBar>
        <cfvo type="min"/>
        <cfvo type="max"/>
        <color rgb="FF92D050"/>
      </dataBar>
      <extLst>
        <ext xmlns:x14="http://schemas.microsoft.com/office/spreadsheetml/2009/9/main" uri="{B025F937-C7B1-47D3-B67F-A62EFF666E3E}">
          <x14:id>{B33D8C1E-F131-4B60-BE5D-8741B92C227B}</x14:id>
        </ext>
      </extLst>
    </cfRule>
  </conditionalFormatting>
  <conditionalFormatting sqref="M310">
    <cfRule type="dataBar" priority="393">
      <dataBar>
        <cfvo type="min"/>
        <cfvo type="max"/>
        <color rgb="FF92D050"/>
      </dataBar>
      <extLst>
        <ext xmlns:x14="http://schemas.microsoft.com/office/spreadsheetml/2009/9/main" uri="{B025F937-C7B1-47D3-B67F-A62EFF666E3E}">
          <x14:id>{D1A475F2-BFED-44E1-AA90-BCF6C4052648}</x14:id>
        </ext>
      </extLst>
    </cfRule>
  </conditionalFormatting>
  <conditionalFormatting sqref="M311">
    <cfRule type="dataBar" priority="446">
      <dataBar>
        <cfvo type="min"/>
        <cfvo type="max"/>
        <color rgb="FF92D050"/>
      </dataBar>
      <extLst>
        <ext xmlns:x14="http://schemas.microsoft.com/office/spreadsheetml/2009/9/main" uri="{B025F937-C7B1-47D3-B67F-A62EFF666E3E}">
          <x14:id>{07489C5B-1A47-4F7F-B4CD-0D7B0BD0A673}</x14:id>
        </ext>
      </extLst>
    </cfRule>
  </conditionalFormatting>
  <conditionalFormatting sqref="M312">
    <cfRule type="dataBar" priority="461">
      <dataBar>
        <cfvo type="min"/>
        <cfvo type="max"/>
        <color rgb="FF92D050"/>
      </dataBar>
      <extLst>
        <ext xmlns:x14="http://schemas.microsoft.com/office/spreadsheetml/2009/9/main" uri="{B025F937-C7B1-47D3-B67F-A62EFF666E3E}">
          <x14:id>{8591CCB3-548A-4C9A-ABD8-FB12A6D9D251}</x14:id>
        </ext>
      </extLst>
    </cfRule>
  </conditionalFormatting>
  <conditionalFormatting sqref="M314 M319 M321">
    <cfRule type="dataBar" priority="463">
      <dataBar>
        <cfvo type="min"/>
        <cfvo type="max"/>
        <color rgb="FF92D050"/>
      </dataBar>
      <extLst>
        <ext xmlns:x14="http://schemas.microsoft.com/office/spreadsheetml/2009/9/main" uri="{B025F937-C7B1-47D3-B67F-A62EFF666E3E}">
          <x14:id>{88955E51-9DAF-4F00-9520-3BA2849E6E6F}</x14:id>
        </ext>
      </extLst>
    </cfRule>
  </conditionalFormatting>
  <conditionalFormatting sqref="M323:M331">
    <cfRule type="dataBar" priority="397">
      <dataBar>
        <cfvo type="min"/>
        <cfvo type="max"/>
        <color rgb="FF92D050"/>
      </dataBar>
      <extLst>
        <ext xmlns:x14="http://schemas.microsoft.com/office/spreadsheetml/2009/9/main" uri="{B025F937-C7B1-47D3-B67F-A62EFF666E3E}">
          <x14:id>{5A025633-71E5-4975-B732-FB7118F3FE2F}</x14:id>
        </ext>
      </extLst>
    </cfRule>
  </conditionalFormatting>
  <conditionalFormatting sqref="M332">
    <cfRule type="dataBar" priority="464">
      <dataBar>
        <cfvo type="min"/>
        <cfvo type="max"/>
        <color rgb="FF92D050"/>
      </dataBar>
      <extLst>
        <ext xmlns:x14="http://schemas.microsoft.com/office/spreadsheetml/2009/9/main" uri="{B025F937-C7B1-47D3-B67F-A62EFF666E3E}">
          <x14:id>{C6894B1F-AD6D-4C26-A637-AA7855A90553}</x14:id>
        </ext>
      </extLst>
    </cfRule>
  </conditionalFormatting>
  <conditionalFormatting sqref="M333">
    <cfRule type="dataBar" priority="471">
      <dataBar>
        <cfvo type="min"/>
        <cfvo type="max"/>
        <color rgb="FF92D050"/>
      </dataBar>
      <extLst>
        <ext xmlns:x14="http://schemas.microsoft.com/office/spreadsheetml/2009/9/main" uri="{B025F937-C7B1-47D3-B67F-A62EFF666E3E}">
          <x14:id>{86462510-DCE6-4AFB-A480-5E4FEA339BA4}</x14:id>
        </ext>
      </extLst>
    </cfRule>
  </conditionalFormatting>
  <conditionalFormatting sqref="M334:M341">
    <cfRule type="dataBar" priority="479">
      <dataBar>
        <cfvo type="min"/>
        <cfvo type="max"/>
        <color rgb="FF92D050"/>
      </dataBar>
      <extLst>
        <ext xmlns:x14="http://schemas.microsoft.com/office/spreadsheetml/2009/9/main" uri="{B025F937-C7B1-47D3-B67F-A62EFF666E3E}">
          <x14:id>{65A4D4FD-AB28-446D-B0DA-2C15FB6EAD2A}</x14:id>
        </ext>
      </extLst>
    </cfRule>
  </conditionalFormatting>
  <conditionalFormatting sqref="M342">
    <cfRule type="dataBar" priority="340">
      <dataBar>
        <cfvo type="min"/>
        <cfvo type="max"/>
        <color rgb="FF92D050"/>
      </dataBar>
      <extLst>
        <ext xmlns:x14="http://schemas.microsoft.com/office/spreadsheetml/2009/9/main" uri="{B025F937-C7B1-47D3-B67F-A62EFF666E3E}">
          <x14:id>{794509E9-196C-4C83-88D7-9C423F82914D}</x14:id>
        </ext>
      </extLst>
    </cfRule>
  </conditionalFormatting>
  <conditionalFormatting sqref="M343">
    <cfRule type="dataBar" priority="357">
      <dataBar>
        <cfvo type="min"/>
        <cfvo type="max"/>
        <color rgb="FF92D050"/>
      </dataBar>
      <extLst>
        <ext xmlns:x14="http://schemas.microsoft.com/office/spreadsheetml/2009/9/main" uri="{B025F937-C7B1-47D3-B67F-A62EFF666E3E}">
          <x14:id>{72DD3457-2E29-4ACB-9806-F3AA4A59D5F0}</x14:id>
        </ext>
      </extLst>
    </cfRule>
  </conditionalFormatting>
  <conditionalFormatting sqref="M344:M365">
    <cfRule type="dataBar" priority="435">
      <dataBar>
        <cfvo type="min"/>
        <cfvo type="max"/>
        <color rgb="FF92D050"/>
      </dataBar>
      <extLst>
        <ext xmlns:x14="http://schemas.microsoft.com/office/spreadsheetml/2009/9/main" uri="{B025F937-C7B1-47D3-B67F-A62EFF666E3E}">
          <x14:id>{BD123275-2996-47F0-A5A8-BEDFA56117B2}</x14:id>
        </ext>
      </extLst>
    </cfRule>
  </conditionalFormatting>
  <conditionalFormatting sqref="M581 K581 G581">
    <cfRule type="dataBar" priority="19846">
      <dataBar>
        <cfvo type="min"/>
        <cfvo type="max"/>
        <color rgb="FF92D050"/>
      </dataBar>
      <extLst>
        <ext xmlns:x14="http://schemas.microsoft.com/office/spreadsheetml/2009/9/main" uri="{B025F937-C7B1-47D3-B67F-A62EFF666E3E}">
          <x14:id>{C8DC19BA-5B71-4423-A11A-DCC2B500C3BF}</x14:id>
        </ext>
      </extLst>
    </cfRule>
  </conditionalFormatting>
  <conditionalFormatting sqref="M582">
    <cfRule type="dataBar" priority="17032">
      <dataBar>
        <cfvo type="min"/>
        <cfvo type="max"/>
        <color rgb="FF92D050"/>
      </dataBar>
      <extLst>
        <ext xmlns:x14="http://schemas.microsoft.com/office/spreadsheetml/2009/9/main" uri="{B025F937-C7B1-47D3-B67F-A62EFF666E3E}">
          <x14:id>{89029E43-E649-4553-9D20-813960F8979B}</x14:id>
        </ext>
      </extLst>
    </cfRule>
  </conditionalFormatting>
  <conditionalFormatting sqref="M652">
    <cfRule type="dataBar" priority="4523">
      <dataBar>
        <cfvo type="min"/>
        <cfvo type="max"/>
        <color rgb="FF92D050"/>
      </dataBar>
      <extLst>
        <ext xmlns:x14="http://schemas.microsoft.com/office/spreadsheetml/2009/9/main" uri="{B025F937-C7B1-47D3-B67F-A62EFF666E3E}">
          <x14:id>{B0997954-29D7-4AB9-8E58-818F94E1FFD4}</x14:id>
        </ext>
      </extLst>
    </cfRule>
  </conditionalFormatting>
  <conditionalFormatting sqref="M656:M722">
    <cfRule type="containsText" dxfId="351" priority="710" operator="containsText" text="APTO">
      <formula>NOT(ISERROR(SEARCH("APTO",M656)))</formula>
    </cfRule>
  </conditionalFormatting>
  <conditionalFormatting sqref="M313:N313">
    <cfRule type="dataBar" priority="534">
      <dataBar>
        <cfvo type="min"/>
        <cfvo type="max"/>
        <color rgb="FF92D050"/>
      </dataBar>
      <extLst>
        <ext xmlns:x14="http://schemas.microsoft.com/office/spreadsheetml/2009/9/main" uri="{B025F937-C7B1-47D3-B67F-A62EFF666E3E}">
          <x14:id>{14B454EB-8136-4AE6-8490-09FDB61FA768}</x14:id>
        </ext>
      </extLst>
    </cfRule>
  </conditionalFormatting>
  <conditionalFormatting sqref="M320:N320 M322 M315:M318">
    <cfRule type="dataBar" priority="484">
      <dataBar>
        <cfvo type="min"/>
        <cfvo type="max"/>
        <color rgb="FF92D050"/>
      </dataBar>
      <extLst>
        <ext xmlns:x14="http://schemas.microsoft.com/office/spreadsheetml/2009/9/main" uri="{B025F937-C7B1-47D3-B67F-A62EFF666E3E}">
          <x14:id>{617EFEAD-EEB3-4BF0-B6A6-337D01616A23}</x14:id>
        </ext>
      </extLst>
    </cfRule>
  </conditionalFormatting>
  <conditionalFormatting sqref="M515:N515 O550 K514:K580 O580:O581 O558 O566:O574 N516:N580">
    <cfRule type="dataBar" priority="20591">
      <dataBar>
        <cfvo type="min"/>
        <cfvo type="max"/>
        <color rgb="FF92D050"/>
      </dataBar>
      <extLst>
        <ext xmlns:x14="http://schemas.microsoft.com/office/spreadsheetml/2009/9/main" uri="{B025F937-C7B1-47D3-B67F-A62EFF666E3E}">
          <x14:id>{E3753AD5-06FA-4D6A-A269-24AA3DEBEFED}</x14:id>
        </ext>
      </extLst>
    </cfRule>
  </conditionalFormatting>
  <conditionalFormatting sqref="M440:O440 Q440 K440:K506 M441:M506 N466:N505 N441:Q464 Q465 O466:Q506">
    <cfRule type="dataBar" priority="334">
      <dataBar>
        <cfvo type="min"/>
        <cfvo type="max"/>
        <color rgb="FF92D050"/>
      </dataBar>
      <extLst>
        <ext xmlns:x14="http://schemas.microsoft.com/office/spreadsheetml/2009/9/main" uri="{B025F937-C7B1-47D3-B67F-A62EFF666E3E}">
          <x14:id>{0F42012B-0BA3-491D-A452-98EADAF45121}</x14:id>
        </ext>
      </extLst>
    </cfRule>
  </conditionalFormatting>
  <conditionalFormatting sqref="M507:Q509 G507:K509 G440:J506 N506">
    <cfRule type="dataBar" priority="20572">
      <dataBar>
        <cfvo type="min"/>
        <cfvo type="max"/>
        <color rgb="FF92D050"/>
      </dataBar>
      <extLst>
        <ext xmlns:x14="http://schemas.microsoft.com/office/spreadsheetml/2009/9/main" uri="{B025F937-C7B1-47D3-B67F-A62EFF666E3E}">
          <x14:id>{F1EBF0BC-8B2C-49E9-ADC2-CAB23CC5B794}</x14:id>
        </ext>
      </extLst>
    </cfRule>
  </conditionalFormatting>
  <conditionalFormatting sqref="N300 N308">
    <cfRule type="dataBar" priority="389">
      <dataBar>
        <cfvo type="min"/>
        <cfvo type="max"/>
        <color rgb="FF92D050"/>
      </dataBar>
      <extLst>
        <ext xmlns:x14="http://schemas.microsoft.com/office/spreadsheetml/2009/9/main" uri="{B025F937-C7B1-47D3-B67F-A62EFF666E3E}">
          <x14:id>{2FA7BCA9-549F-421B-A9D4-7CAD6E5D3AF3}</x14:id>
        </ext>
      </extLst>
    </cfRule>
    <cfRule type="dataBar" priority="388">
      <dataBar>
        <cfvo type="min"/>
        <cfvo type="max"/>
        <color rgb="FF92D050"/>
      </dataBar>
      <extLst>
        <ext xmlns:x14="http://schemas.microsoft.com/office/spreadsheetml/2009/9/main" uri="{B025F937-C7B1-47D3-B67F-A62EFF666E3E}">
          <x14:id>{008ED7D5-C029-4D08-B149-A846137D005E}</x14:id>
        </ext>
      </extLst>
    </cfRule>
  </conditionalFormatting>
  <conditionalFormatting sqref="N300:N365">
    <cfRule type="cellIs" dxfId="350" priority="339" operator="equal">
      <formula>"OK"</formula>
    </cfRule>
  </conditionalFormatting>
  <conditionalFormatting sqref="N304">
    <cfRule type="dataBar" priority="451">
      <dataBar>
        <cfvo type="min"/>
        <cfvo type="max"/>
        <color rgb="FF92D050"/>
      </dataBar>
      <extLst>
        <ext xmlns:x14="http://schemas.microsoft.com/office/spreadsheetml/2009/9/main" uri="{B025F937-C7B1-47D3-B67F-A62EFF666E3E}">
          <x14:id>{F3A142D9-75AA-4535-B3D5-F0E6457C9FBD}</x14:id>
        </ext>
      </extLst>
    </cfRule>
  </conditionalFormatting>
  <conditionalFormatting sqref="N305">
    <cfRule type="dataBar" priority="453">
      <dataBar>
        <cfvo type="min"/>
        <cfvo type="max"/>
        <color rgb="FF92D050"/>
      </dataBar>
      <extLst>
        <ext xmlns:x14="http://schemas.microsoft.com/office/spreadsheetml/2009/9/main" uri="{B025F937-C7B1-47D3-B67F-A62EFF666E3E}">
          <x14:id>{B33CF5F9-A4CE-4D51-90CB-E1A2CB3AC65A}</x14:id>
        </ext>
      </extLst>
    </cfRule>
  </conditionalFormatting>
  <conditionalFormatting sqref="N306:N307 N310 N301:N303">
    <cfRule type="dataBar" priority="449">
      <dataBar>
        <cfvo type="min"/>
        <cfvo type="max"/>
        <color rgb="FF92D050"/>
      </dataBar>
      <extLst>
        <ext xmlns:x14="http://schemas.microsoft.com/office/spreadsheetml/2009/9/main" uri="{B025F937-C7B1-47D3-B67F-A62EFF666E3E}">
          <x14:id>{83F9A6F2-72A9-45BD-8F62-A44A74996D74}</x14:id>
        </ext>
      </extLst>
    </cfRule>
  </conditionalFormatting>
  <conditionalFormatting sqref="N309">
    <cfRule type="dataBar" priority="455">
      <dataBar>
        <cfvo type="min"/>
        <cfvo type="max"/>
        <color rgb="FF92D050"/>
      </dataBar>
      <extLst>
        <ext xmlns:x14="http://schemas.microsoft.com/office/spreadsheetml/2009/9/main" uri="{B025F937-C7B1-47D3-B67F-A62EFF666E3E}">
          <x14:id>{1DA9803C-ED5A-4B37-B5C9-AFE9B7F82EEA}</x14:id>
        </ext>
      </extLst>
    </cfRule>
  </conditionalFormatting>
  <conditionalFormatting sqref="N311">
    <cfRule type="dataBar" priority="394">
      <dataBar>
        <cfvo type="min"/>
        <cfvo type="max"/>
        <color rgb="FF92D050"/>
      </dataBar>
      <extLst>
        <ext xmlns:x14="http://schemas.microsoft.com/office/spreadsheetml/2009/9/main" uri="{B025F937-C7B1-47D3-B67F-A62EFF666E3E}">
          <x14:id>{D610A91C-CA62-47E0-B4D1-8D88D25DFC38}</x14:id>
        </ext>
      </extLst>
    </cfRule>
    <cfRule type="dataBar" priority="445">
      <dataBar>
        <cfvo type="min"/>
        <cfvo type="max"/>
        <color rgb="FF92D050"/>
      </dataBar>
      <extLst>
        <ext xmlns:x14="http://schemas.microsoft.com/office/spreadsheetml/2009/9/main" uri="{B025F937-C7B1-47D3-B67F-A62EFF666E3E}">
          <x14:id>{1CBEE0FB-5201-4DC9-AFAA-CDE4C640A081}</x14:id>
        </ext>
      </extLst>
    </cfRule>
  </conditionalFormatting>
  <conditionalFormatting sqref="N311:N323 N325:N343 N345:N347 N350:N353">
    <cfRule type="dataBar" priority="473">
      <dataBar>
        <cfvo type="min"/>
        <cfvo type="max"/>
        <color rgb="FF92D050"/>
      </dataBar>
      <extLst>
        <ext xmlns:x14="http://schemas.microsoft.com/office/spreadsheetml/2009/9/main" uri="{B025F937-C7B1-47D3-B67F-A62EFF666E3E}">
          <x14:id>{71F44D7D-8471-4A32-AF82-2656818A5F98}</x14:id>
        </ext>
      </extLst>
    </cfRule>
  </conditionalFormatting>
  <conditionalFormatting sqref="N314 N319 N327:N328 N332:N334 N341:N343 N321">
    <cfRule type="dataBar" priority="8456">
      <dataBar>
        <cfvo type="min"/>
        <cfvo type="max"/>
        <color rgb="FF92D050"/>
      </dataBar>
      <extLst>
        <ext xmlns:x14="http://schemas.microsoft.com/office/spreadsheetml/2009/9/main" uri="{B025F937-C7B1-47D3-B67F-A62EFF666E3E}">
          <x14:id>{CEE293EF-A0F8-4014-AB05-37808F983BFE}</x14:id>
        </ext>
      </extLst>
    </cfRule>
  </conditionalFormatting>
  <conditionalFormatting sqref="N327:N328 N319 N332:N334 N341:N343 N321">
    <cfRule type="dataBar" priority="355">
      <dataBar>
        <cfvo type="min"/>
        <cfvo type="max"/>
        <color rgb="FF92D050"/>
      </dataBar>
      <extLst>
        <ext xmlns:x14="http://schemas.microsoft.com/office/spreadsheetml/2009/9/main" uri="{B025F937-C7B1-47D3-B67F-A62EFF666E3E}">
          <x14:id>{CF52711D-A977-439D-A1B3-0A8B69AA5838}</x14:id>
        </ext>
      </extLst>
    </cfRule>
  </conditionalFormatting>
  <conditionalFormatting sqref="N330">
    <cfRule type="dataBar" priority="8380">
      <dataBar>
        <cfvo type="min"/>
        <cfvo type="max"/>
        <color rgb="FF92D050"/>
      </dataBar>
      <extLst>
        <ext xmlns:x14="http://schemas.microsoft.com/office/spreadsheetml/2009/9/main" uri="{B025F937-C7B1-47D3-B67F-A62EFF666E3E}">
          <x14:id>{2BAC0D37-E25A-4ADF-8759-D60F5353DB95}</x14:id>
        </ext>
      </extLst>
    </cfRule>
  </conditionalFormatting>
  <conditionalFormatting sqref="N331">
    <cfRule type="dataBar" priority="503">
      <dataBar>
        <cfvo type="min"/>
        <cfvo type="max"/>
        <color rgb="FF92D050"/>
      </dataBar>
      <extLst>
        <ext xmlns:x14="http://schemas.microsoft.com/office/spreadsheetml/2009/9/main" uri="{B025F937-C7B1-47D3-B67F-A62EFF666E3E}">
          <x14:id>{53878FCE-1041-4082-BF17-7EFB85A77CD0}</x14:id>
        </ext>
      </extLst>
    </cfRule>
    <cfRule type="dataBar" priority="434">
      <dataBar>
        <cfvo type="min"/>
        <cfvo type="max"/>
        <color rgb="FF92D050"/>
      </dataBar>
      <extLst>
        <ext xmlns:x14="http://schemas.microsoft.com/office/spreadsheetml/2009/9/main" uri="{B025F937-C7B1-47D3-B67F-A62EFF666E3E}">
          <x14:id>{73A18632-54FA-4A00-A9DE-5388932B604C}</x14:id>
        </ext>
      </extLst>
    </cfRule>
  </conditionalFormatting>
  <conditionalFormatting sqref="N348:N349 N344 N354:N365">
    <cfRule type="dataBar" priority="433">
      <dataBar>
        <cfvo type="min"/>
        <cfvo type="max"/>
        <color rgb="FF92D050"/>
      </dataBar>
      <extLst>
        <ext xmlns:x14="http://schemas.microsoft.com/office/spreadsheetml/2009/9/main" uri="{B025F937-C7B1-47D3-B67F-A62EFF666E3E}">
          <x14:id>{01F048AD-E2C8-4C91-854A-CFC5781938D3}</x14:id>
        </ext>
      </extLst>
    </cfRule>
  </conditionalFormatting>
  <conditionalFormatting sqref="O582">
    <cfRule type="dataBar" priority="840">
      <dataBar>
        <cfvo type="min"/>
        <cfvo type="max"/>
        <color rgb="FF92D050"/>
      </dataBar>
      <extLst>
        <ext xmlns:x14="http://schemas.microsoft.com/office/spreadsheetml/2009/9/main" uri="{B025F937-C7B1-47D3-B67F-A62EFF666E3E}">
          <x14:id>{4A33D9AE-FF10-4AE4-BD19-001B6268D890}</x14:id>
        </ext>
      </extLst>
    </cfRule>
  </conditionalFormatting>
  <conditionalFormatting sqref="O652">
    <cfRule type="dataBar" priority="843">
      <dataBar>
        <cfvo type="min"/>
        <cfvo type="max"/>
        <color rgb="FF92D050"/>
      </dataBar>
      <extLst>
        <ext xmlns:x14="http://schemas.microsoft.com/office/spreadsheetml/2009/9/main" uri="{B025F937-C7B1-47D3-B67F-A62EFF666E3E}">
          <x14:id>{7DA6B902-7431-47DA-9082-71E7391B8899}</x14:id>
        </ext>
      </extLst>
    </cfRule>
  </conditionalFormatting>
  <conditionalFormatting sqref="Q54:Q61">
    <cfRule type="dataBar" priority="10402">
      <dataBar>
        <cfvo type="min"/>
        <cfvo type="max"/>
        <color rgb="FF92D050"/>
      </dataBar>
      <extLst>
        <ext xmlns:x14="http://schemas.microsoft.com/office/spreadsheetml/2009/9/main" uri="{B025F937-C7B1-47D3-B67F-A62EFF666E3E}">
          <x14:id>{2BB28990-6852-46EB-9591-8B2C075D9650}</x14:id>
        </ext>
      </extLst>
    </cfRule>
  </conditionalFormatting>
  <conditionalFormatting sqref="Q62:Q65">
    <cfRule type="dataBar" priority="10389">
      <dataBar>
        <cfvo type="min"/>
        <cfvo type="max"/>
        <color rgb="FF92D050"/>
      </dataBar>
      <extLst>
        <ext xmlns:x14="http://schemas.microsoft.com/office/spreadsheetml/2009/9/main" uri="{B025F937-C7B1-47D3-B67F-A62EFF666E3E}">
          <x14:id>{1097C5ED-6269-4B5D-B471-6BB7D81A2E94}</x14:id>
        </ext>
      </extLst>
    </cfRule>
  </conditionalFormatting>
  <conditionalFormatting sqref="Q66:Q69">
    <cfRule type="dataBar" priority="10376">
      <dataBar>
        <cfvo type="min"/>
        <cfvo type="max"/>
        <color rgb="FF92D050"/>
      </dataBar>
      <extLst>
        <ext xmlns:x14="http://schemas.microsoft.com/office/spreadsheetml/2009/9/main" uri="{B025F937-C7B1-47D3-B67F-A62EFF666E3E}">
          <x14:id>{316C6A9C-C1A9-434E-8742-BE7D3DB7ED05}</x14:id>
        </ext>
      </extLst>
    </cfRule>
  </conditionalFormatting>
  <conditionalFormatting sqref="Q70:Q73">
    <cfRule type="dataBar" priority="10363">
      <dataBar>
        <cfvo type="min"/>
        <cfvo type="max"/>
        <color rgb="FF92D050"/>
      </dataBar>
      <extLst>
        <ext xmlns:x14="http://schemas.microsoft.com/office/spreadsheetml/2009/9/main" uri="{B025F937-C7B1-47D3-B67F-A62EFF666E3E}">
          <x14:id>{EA9595AC-E2F0-4C01-B38E-9AA67D77FBD4}</x14:id>
        </ext>
      </extLst>
    </cfRule>
  </conditionalFormatting>
  <conditionalFormatting sqref="Q74:Q77">
    <cfRule type="dataBar" priority="10350">
      <dataBar>
        <cfvo type="min"/>
        <cfvo type="max"/>
        <color rgb="FF92D050"/>
      </dataBar>
      <extLst>
        <ext xmlns:x14="http://schemas.microsoft.com/office/spreadsheetml/2009/9/main" uri="{B025F937-C7B1-47D3-B67F-A62EFF666E3E}">
          <x14:id>{3B4C6391-B2D7-47A9-83CD-A323750E5582}</x14:id>
        </ext>
      </extLst>
    </cfRule>
  </conditionalFormatting>
  <conditionalFormatting sqref="Q78:Q81 Q94:Q97 Q134:Q137 Q238 Q162:Q166 Q114:Q126 Q102:Q110 Q38:Q50 Q234 Q246 Q254 Q278:Q297 Q262:Q274 Q258 Q174:Q230 Q170 Q250">
    <cfRule type="dataBar" priority="20174">
      <dataBar>
        <cfvo type="min"/>
        <cfvo type="max"/>
        <color rgb="FF92D050"/>
      </dataBar>
      <extLst>
        <ext xmlns:x14="http://schemas.microsoft.com/office/spreadsheetml/2009/9/main" uri="{B025F937-C7B1-47D3-B67F-A62EFF666E3E}">
          <x14:id>{585F1103-11E2-4705-BB86-1A9CC948B880}</x14:id>
        </ext>
      </extLst>
    </cfRule>
  </conditionalFormatting>
  <conditionalFormatting sqref="Q82:Q85">
    <cfRule type="dataBar" priority="19540">
      <dataBar>
        <cfvo type="min"/>
        <cfvo type="max"/>
        <color rgb="FF92D050"/>
      </dataBar>
      <extLst>
        <ext xmlns:x14="http://schemas.microsoft.com/office/spreadsheetml/2009/9/main" uri="{B025F937-C7B1-47D3-B67F-A62EFF666E3E}">
          <x14:id>{9809D8B4-EFF6-4AE1-96B7-A8691BCEE4F9}</x14:id>
        </ext>
      </extLst>
    </cfRule>
  </conditionalFormatting>
  <conditionalFormatting sqref="Q86:Q89">
    <cfRule type="dataBar" priority="19544">
      <dataBar>
        <cfvo type="min"/>
        <cfvo type="max"/>
        <color rgb="FF92D050"/>
      </dataBar>
      <extLst>
        <ext xmlns:x14="http://schemas.microsoft.com/office/spreadsheetml/2009/9/main" uri="{B025F937-C7B1-47D3-B67F-A62EFF666E3E}">
          <x14:id>{F83F3867-9544-4CB7-9A52-B0673D7D8371}</x14:id>
        </ext>
      </extLst>
    </cfRule>
  </conditionalFormatting>
  <conditionalFormatting sqref="Q90:Q93">
    <cfRule type="dataBar" priority="4283">
      <dataBar>
        <cfvo type="min"/>
        <cfvo type="max"/>
        <color rgb="FF92D050"/>
      </dataBar>
      <extLst>
        <ext xmlns:x14="http://schemas.microsoft.com/office/spreadsheetml/2009/9/main" uri="{B025F937-C7B1-47D3-B67F-A62EFF666E3E}">
          <x14:id>{1D251090-5C6B-4107-A700-67C6D7CF2411}</x14:id>
        </ext>
      </extLst>
    </cfRule>
  </conditionalFormatting>
  <conditionalFormatting sqref="Q98:Q101">
    <cfRule type="dataBar" priority="19548">
      <dataBar>
        <cfvo type="min"/>
        <cfvo type="max"/>
        <color rgb="FF92D050"/>
      </dataBar>
      <extLst>
        <ext xmlns:x14="http://schemas.microsoft.com/office/spreadsheetml/2009/9/main" uri="{B025F937-C7B1-47D3-B67F-A62EFF666E3E}">
          <x14:id>{D31FC14D-B9CC-4273-9FE0-97E42E80F7EE}</x14:id>
        </ext>
      </extLst>
    </cfRule>
  </conditionalFormatting>
  <conditionalFormatting sqref="Q130:Q133">
    <cfRule type="dataBar" priority="19551">
      <dataBar>
        <cfvo type="min"/>
        <cfvo type="max"/>
        <color rgb="FF92D050"/>
      </dataBar>
      <extLst>
        <ext xmlns:x14="http://schemas.microsoft.com/office/spreadsheetml/2009/9/main" uri="{B025F937-C7B1-47D3-B67F-A62EFF666E3E}">
          <x14:id>{DB47894E-9DCA-4D99-8CC9-F0B532CD5945}</x14:id>
        </ext>
      </extLst>
    </cfRule>
  </conditionalFormatting>
  <conditionalFormatting sqref="Q142:Q145">
    <cfRule type="dataBar" priority="19555">
      <dataBar>
        <cfvo type="min"/>
        <cfvo type="max"/>
        <color rgb="FF92D050"/>
      </dataBar>
      <extLst>
        <ext xmlns:x14="http://schemas.microsoft.com/office/spreadsheetml/2009/9/main" uri="{B025F937-C7B1-47D3-B67F-A62EFF666E3E}">
          <x14:id>{5D410B6A-F7BD-482D-A3FD-5C948ED612BD}</x14:id>
        </ext>
      </extLst>
    </cfRule>
  </conditionalFormatting>
  <conditionalFormatting sqref="Q146:Q149">
    <cfRule type="dataBar" priority="19657">
      <dataBar>
        <cfvo type="min"/>
        <cfvo type="max"/>
        <color rgb="FF92D050"/>
      </dataBar>
      <extLst>
        <ext xmlns:x14="http://schemas.microsoft.com/office/spreadsheetml/2009/9/main" uri="{B025F937-C7B1-47D3-B67F-A62EFF666E3E}">
          <x14:id>{08C974D8-0589-4445-AB7F-695D52E0C76A}</x14:id>
        </ext>
      </extLst>
    </cfRule>
  </conditionalFormatting>
  <conditionalFormatting sqref="Q150:Q161 Q138:Q141">
    <cfRule type="dataBar" priority="6350">
      <dataBar>
        <cfvo type="min"/>
        <cfvo type="max"/>
        <color rgb="FF92D050"/>
      </dataBar>
      <extLst>
        <ext xmlns:x14="http://schemas.microsoft.com/office/spreadsheetml/2009/9/main" uri="{B025F937-C7B1-47D3-B67F-A62EFF666E3E}">
          <x14:id>{6EB4FBE1-0144-47F5-B8B2-CCB06FFC5197}</x14:id>
        </ext>
      </extLst>
    </cfRule>
  </conditionalFormatting>
  <conditionalFormatting sqref="Q242">
    <cfRule type="dataBar" priority="52">
      <dataBar>
        <cfvo type="min"/>
        <cfvo type="max"/>
        <color rgb="FF92D050"/>
      </dataBar>
      <extLst>
        <ext xmlns:x14="http://schemas.microsoft.com/office/spreadsheetml/2009/9/main" uri="{B025F937-C7B1-47D3-B67F-A62EFF666E3E}">
          <x14:id>{CB60F8D4-1173-482D-8925-3E7CC575AD71}</x14:id>
        </ext>
      </extLst>
    </cfRule>
  </conditionalFormatting>
  <conditionalFormatting sqref="Q510">
    <cfRule type="dataBar" priority="847">
      <dataBar>
        <cfvo type="min"/>
        <cfvo type="max"/>
        <color rgb="FF92D050"/>
      </dataBar>
      <extLst>
        <ext xmlns:x14="http://schemas.microsoft.com/office/spreadsheetml/2009/9/main" uri="{B025F937-C7B1-47D3-B67F-A62EFF666E3E}">
          <x14:id>{A4861548-A249-4062-9DA1-7EA7F7C5BBA7}</x14:id>
        </ext>
      </extLst>
    </cfRule>
  </conditionalFormatting>
  <conditionalFormatting sqref="R13:R17">
    <cfRule type="cellIs" dxfId="349" priority="616" operator="greaterThan">
      <formula>0</formula>
    </cfRule>
  </conditionalFormatting>
  <conditionalFormatting sqref="R308:R309">
    <cfRule type="cellIs" dxfId="348" priority="2278" operator="greaterThan">
      <formula>0</formula>
    </cfRule>
  </conditionalFormatting>
  <conditionalFormatting sqref="R315">
    <cfRule type="cellIs" dxfId="347" priority="223" operator="greaterThan">
      <formula>0</formula>
    </cfRule>
  </conditionalFormatting>
  <conditionalFormatting sqref="R323">
    <cfRule type="cellIs" dxfId="346" priority="210" operator="greaterThan">
      <formula>0</formula>
    </cfRule>
  </conditionalFormatting>
  <conditionalFormatting sqref="R328">
    <cfRule type="cellIs" dxfId="345" priority="197" operator="greaterThan">
      <formula>0</formula>
    </cfRule>
  </conditionalFormatting>
  <conditionalFormatting sqref="R337:R338">
    <cfRule type="cellIs" dxfId="344" priority="230" operator="greaterThan">
      <formula>0</formula>
    </cfRule>
  </conditionalFormatting>
  <conditionalFormatting sqref="R341:R345">
    <cfRule type="cellIs" dxfId="343" priority="312" operator="greaterThan">
      <formula>0</formula>
    </cfRule>
  </conditionalFormatting>
  <conditionalFormatting sqref="R347">
    <cfRule type="cellIs" dxfId="342" priority="314" operator="greaterThan">
      <formula>0</formula>
    </cfRule>
  </conditionalFormatting>
  <conditionalFormatting sqref="R353:R354">
    <cfRule type="cellIs" dxfId="341" priority="194" operator="greaterThan">
      <formula>0</formula>
    </cfRule>
  </conditionalFormatting>
  <conditionalFormatting sqref="R362:R365">
    <cfRule type="cellIs" dxfId="340" priority="214" operator="greaterThan">
      <formula>0</formula>
    </cfRule>
  </conditionalFormatting>
  <conditionalFormatting sqref="R440:R510">
    <cfRule type="cellIs" dxfId="339" priority="89" operator="greaterThan">
      <formula>0</formula>
    </cfRule>
  </conditionalFormatting>
  <conditionalFormatting sqref="R514:R582">
    <cfRule type="cellIs" dxfId="338" priority="16" operator="greaterThan">
      <formula>0</formula>
    </cfRule>
  </conditionalFormatting>
  <conditionalFormatting sqref="R586:R652">
    <cfRule type="cellIs" dxfId="337" priority="18" operator="greaterThan">
      <formula>0</formula>
    </cfRule>
  </conditionalFormatting>
  <conditionalFormatting sqref="R38:U41 R42:Z53">
    <cfRule type="cellIs" dxfId="336" priority="1426" operator="greaterThan">
      <formula>0</formula>
    </cfRule>
  </conditionalFormatting>
  <conditionalFormatting sqref="R50:U221">
    <cfRule type="cellIs" dxfId="335" priority="121" operator="greaterThan">
      <formula>0</formula>
    </cfRule>
  </conditionalFormatting>
  <conditionalFormatting sqref="R246:U289">
    <cfRule type="cellIs" dxfId="334" priority="21" operator="greaterThan">
      <formula>0</formula>
    </cfRule>
  </conditionalFormatting>
  <conditionalFormatting sqref="R302:U312">
    <cfRule type="cellIs" dxfId="333" priority="371" operator="greaterThan">
      <formula>0</formula>
    </cfRule>
  </conditionalFormatting>
  <conditionalFormatting sqref="R315:U365">
    <cfRule type="cellIs" dxfId="332" priority="199" operator="greaterThan">
      <formula>0</formula>
    </cfRule>
  </conditionalFormatting>
  <conditionalFormatting sqref="R313:X314">
    <cfRule type="cellIs" dxfId="331" priority="377" operator="greaterThan">
      <formula>0</formula>
    </cfRule>
  </conditionalFormatting>
  <conditionalFormatting sqref="R222:Z245">
    <cfRule type="cellIs" dxfId="330" priority="122" operator="greaterThan">
      <formula>0</formula>
    </cfRule>
  </conditionalFormatting>
  <conditionalFormatting sqref="R290:Z297">
    <cfRule type="cellIs" dxfId="329" priority="170" operator="greaterThan">
      <formula>0</formula>
    </cfRule>
  </conditionalFormatting>
  <conditionalFormatting sqref="R300:Z301 V306:Z308 V311:Z312">
    <cfRule type="cellIs" dxfId="328" priority="382" operator="greaterThan">
      <formula>0</formula>
    </cfRule>
  </conditionalFormatting>
  <conditionalFormatting sqref="V336">
    <cfRule type="dataBar" priority="213">
      <dataBar>
        <cfvo type="min"/>
        <cfvo type="max"/>
        <color rgb="FF92D050"/>
      </dataBar>
      <extLst>
        <ext xmlns:x14="http://schemas.microsoft.com/office/spreadsheetml/2009/9/main" uri="{B025F937-C7B1-47D3-B67F-A62EFF666E3E}">
          <x14:id>{73CF8DBD-2E15-4A8D-91FA-1494C803DB6B}</x14:id>
        </ext>
      </extLst>
    </cfRule>
  </conditionalFormatting>
  <conditionalFormatting sqref="V440:V506">
    <cfRule type="cellIs" dxfId="327" priority="85" operator="greaterThan">
      <formula>0</formula>
    </cfRule>
  </conditionalFormatting>
  <conditionalFormatting sqref="V514:V537">
    <cfRule type="cellIs" dxfId="326" priority="12" operator="greaterThan">
      <formula>0</formula>
    </cfRule>
  </conditionalFormatting>
  <conditionalFormatting sqref="V542">
    <cfRule type="cellIs" dxfId="325" priority="13" operator="greaterThan">
      <formula>0</formula>
    </cfRule>
  </conditionalFormatting>
  <conditionalFormatting sqref="V550">
    <cfRule type="cellIs" dxfId="324" priority="14" operator="greaterThan">
      <formula>0</formula>
    </cfRule>
  </conditionalFormatting>
  <conditionalFormatting sqref="V556:V580">
    <cfRule type="cellIs" dxfId="323" priority="11" operator="greaterThan">
      <formula>0</formula>
    </cfRule>
  </conditionalFormatting>
  <conditionalFormatting sqref="V586:V609">
    <cfRule type="cellIs" dxfId="322" priority="8" operator="greaterThan">
      <formula>0</formula>
    </cfRule>
  </conditionalFormatting>
  <conditionalFormatting sqref="V614">
    <cfRule type="cellIs" dxfId="321" priority="9" operator="greaterThan">
      <formula>0</formula>
    </cfRule>
  </conditionalFormatting>
  <conditionalFormatting sqref="V622">
    <cfRule type="cellIs" dxfId="320" priority="10" operator="greaterThan">
      <formula>0</formula>
    </cfRule>
  </conditionalFormatting>
  <conditionalFormatting sqref="V628:V652">
    <cfRule type="cellIs" dxfId="319" priority="17" operator="greaterThan">
      <formula>0</formula>
    </cfRule>
  </conditionalFormatting>
  <conditionalFormatting sqref="V658">
    <cfRule type="cellIs" dxfId="318" priority="2663" operator="greaterThan">
      <formula>0</formula>
    </cfRule>
  </conditionalFormatting>
  <conditionalFormatting sqref="V661">
    <cfRule type="cellIs" dxfId="317" priority="2662" operator="greaterThan">
      <formula>0</formula>
    </cfRule>
  </conditionalFormatting>
  <conditionalFormatting sqref="V682">
    <cfRule type="cellIs" dxfId="316" priority="2379" operator="greaterThan">
      <formula>0</formula>
    </cfRule>
  </conditionalFormatting>
  <conditionalFormatting sqref="V54:X54">
    <cfRule type="cellIs" dxfId="315" priority="164" operator="greaterThan">
      <formula>0</formula>
    </cfRule>
  </conditionalFormatting>
  <conditionalFormatting sqref="V58:X58">
    <cfRule type="cellIs" dxfId="314" priority="163" operator="greaterThan">
      <formula>0</formula>
    </cfRule>
  </conditionalFormatting>
  <conditionalFormatting sqref="V62:X62">
    <cfRule type="cellIs" dxfId="313" priority="159" operator="greaterThan">
      <formula>0</formula>
    </cfRule>
  </conditionalFormatting>
  <conditionalFormatting sqref="V66:X66">
    <cfRule type="cellIs" dxfId="312" priority="156" operator="greaterThan">
      <formula>0</formula>
    </cfRule>
  </conditionalFormatting>
  <conditionalFormatting sqref="V74:X74">
    <cfRule type="cellIs" dxfId="311" priority="155" operator="greaterThan">
      <formula>0</formula>
    </cfRule>
  </conditionalFormatting>
  <conditionalFormatting sqref="V78:X78">
    <cfRule type="cellIs" dxfId="310" priority="162" operator="greaterThan">
      <formula>0</formula>
    </cfRule>
  </conditionalFormatting>
  <conditionalFormatting sqref="V82:X82">
    <cfRule type="cellIs" dxfId="309" priority="152" operator="greaterThan">
      <formula>0</formula>
    </cfRule>
  </conditionalFormatting>
  <conditionalFormatting sqref="V86:X86">
    <cfRule type="cellIs" dxfId="308" priority="173" operator="greaterThan">
      <formula>0</formula>
    </cfRule>
  </conditionalFormatting>
  <conditionalFormatting sqref="V90:X90">
    <cfRule type="cellIs" dxfId="307" priority="165" operator="greaterThan">
      <formula>0</formula>
    </cfRule>
  </conditionalFormatting>
  <conditionalFormatting sqref="V94:X94">
    <cfRule type="cellIs" dxfId="306" priority="171" operator="greaterThan">
      <formula>0</formula>
    </cfRule>
  </conditionalFormatting>
  <conditionalFormatting sqref="V166:X166">
    <cfRule type="cellIs" dxfId="305" priority="6" operator="greaterThan">
      <formula>0</formula>
    </cfRule>
  </conditionalFormatting>
  <conditionalFormatting sqref="V262:X262">
    <cfRule type="cellIs" dxfId="304" priority="158" operator="greaterThan">
      <formula>0</formula>
    </cfRule>
  </conditionalFormatting>
  <conditionalFormatting sqref="V266:X266">
    <cfRule type="cellIs" dxfId="303" priority="161" operator="greaterThan">
      <formula>0</formula>
    </cfRule>
  </conditionalFormatting>
  <conditionalFormatting sqref="V270:X270">
    <cfRule type="cellIs" dxfId="302" priority="157" operator="greaterThan">
      <formula>0</formula>
    </cfRule>
  </conditionalFormatting>
  <conditionalFormatting sqref="V278:X278">
    <cfRule type="cellIs" dxfId="301" priority="166" operator="greaterThan">
      <formula>0</formula>
    </cfRule>
  </conditionalFormatting>
  <conditionalFormatting sqref="V282:X282">
    <cfRule type="cellIs" dxfId="300" priority="167" operator="greaterThan">
      <formula>0</formula>
    </cfRule>
  </conditionalFormatting>
  <conditionalFormatting sqref="V286:X286">
    <cfRule type="cellIs" dxfId="299" priority="153" operator="greaterThan">
      <formula>0</formula>
    </cfRule>
  </conditionalFormatting>
  <conditionalFormatting sqref="V302:X302">
    <cfRule type="cellIs" dxfId="298" priority="372" operator="greaterThan">
      <formula>0</formula>
    </cfRule>
  </conditionalFormatting>
  <conditionalFormatting sqref="V305:X312">
    <cfRule type="cellIs" dxfId="297" priority="369" operator="greaterThan">
      <formula>0</formula>
    </cfRule>
  </conditionalFormatting>
  <conditionalFormatting sqref="V315:X335">
    <cfRule type="cellIs" dxfId="296" priority="211" operator="greaterThan">
      <formula>0</formula>
    </cfRule>
  </conditionalFormatting>
  <conditionalFormatting sqref="V337:X338">
    <cfRule type="cellIs" dxfId="295" priority="221" operator="greaterThan">
      <formula>0</formula>
    </cfRule>
  </conditionalFormatting>
  <conditionalFormatting sqref="V340:X345">
    <cfRule type="cellIs" dxfId="294" priority="246" operator="greaterThan">
      <formula>0</formula>
    </cfRule>
  </conditionalFormatting>
  <conditionalFormatting sqref="V348:X365">
    <cfRule type="cellIs" dxfId="293" priority="204" operator="greaterThan">
      <formula>0</formula>
    </cfRule>
  </conditionalFormatting>
  <conditionalFormatting sqref="V659:X660">
    <cfRule type="cellIs" dxfId="292" priority="2656" operator="greaterThan">
      <formula>0</formula>
    </cfRule>
  </conditionalFormatting>
  <conditionalFormatting sqref="V670:X670">
    <cfRule type="cellIs" dxfId="291" priority="2670" operator="greaterThan">
      <formula>0</formula>
    </cfRule>
  </conditionalFormatting>
  <conditionalFormatting sqref="V672:X677">
    <cfRule type="cellIs" dxfId="290" priority="2665" operator="greaterThan">
      <formula>0</formula>
    </cfRule>
  </conditionalFormatting>
  <conditionalFormatting sqref="V22:Z23">
    <cfRule type="cellIs" dxfId="289" priority="640" operator="greaterThan">
      <formula>0</formula>
    </cfRule>
  </conditionalFormatting>
  <conditionalFormatting sqref="V25:Z25">
    <cfRule type="cellIs" dxfId="288" priority="643" operator="greaterThan">
      <formula>0</formula>
    </cfRule>
  </conditionalFormatting>
  <conditionalFormatting sqref="V27:Z28">
    <cfRule type="cellIs" dxfId="287" priority="606" operator="greaterThan">
      <formula>0</formula>
    </cfRule>
  </conditionalFormatting>
  <conditionalFormatting sqref="V38:Z53">
    <cfRule type="cellIs" dxfId="286" priority="182" operator="greaterThan">
      <formula>0</formula>
    </cfRule>
  </conditionalFormatting>
  <conditionalFormatting sqref="V70:Z73">
    <cfRule type="cellIs" dxfId="285" priority="190" operator="greaterThan">
      <formula>0</formula>
    </cfRule>
  </conditionalFormatting>
  <conditionalFormatting sqref="V98:Z165">
    <cfRule type="cellIs" dxfId="284" priority="116" operator="greaterThan">
      <formula>0</formula>
    </cfRule>
  </conditionalFormatting>
  <conditionalFormatting sqref="V170:Z221">
    <cfRule type="cellIs" dxfId="283" priority="4" operator="greaterThan">
      <formula>0</formula>
    </cfRule>
  </conditionalFormatting>
  <conditionalFormatting sqref="V246:Z261">
    <cfRule type="cellIs" dxfId="282" priority="2" operator="greaterThan">
      <formula>0</formula>
    </cfRule>
  </conditionalFormatting>
  <conditionalFormatting sqref="V274:Z277">
    <cfRule type="cellIs" dxfId="281" priority="1" operator="greaterThan">
      <formula>0</formula>
    </cfRule>
  </conditionalFormatting>
  <conditionalFormatting sqref="V303:Z304">
    <cfRule type="cellIs" dxfId="280" priority="189" operator="greaterThan">
      <formula>0</formula>
    </cfRule>
  </conditionalFormatting>
  <conditionalFormatting sqref="V319:Z335">
    <cfRule type="cellIs" dxfId="279" priority="212" operator="greaterThan">
      <formula>0</formula>
    </cfRule>
  </conditionalFormatting>
  <conditionalFormatting sqref="V346:Z365">
    <cfRule type="cellIs" dxfId="278" priority="180" operator="greaterThan">
      <formula>0</formula>
    </cfRule>
  </conditionalFormatting>
  <conditionalFormatting sqref="V662:Z662">
    <cfRule type="cellIs" dxfId="277" priority="2657" operator="greaterThan">
      <formula>0</formula>
    </cfRule>
  </conditionalFormatting>
  <conditionalFormatting sqref="V672:Z672">
    <cfRule type="cellIs" dxfId="276" priority="2678" operator="greaterThan">
      <formula>0</formula>
    </cfRule>
  </conditionalFormatting>
  <conditionalFormatting sqref="V674:Z675">
    <cfRule type="cellIs" dxfId="275" priority="2681" operator="greaterThan">
      <formula>0</formula>
    </cfRule>
  </conditionalFormatting>
  <conditionalFormatting sqref="V317:AB317 V337:Z339">
    <cfRule type="cellIs" dxfId="274" priority="222" operator="greaterThan">
      <formula>0</formula>
    </cfRule>
  </conditionalFormatting>
  <conditionalFormatting sqref="AA27:AA29">
    <cfRule type="cellIs" dxfId="273" priority="10730" operator="greaterThan">
      <formula>0</formula>
    </cfRule>
  </conditionalFormatting>
  <conditionalFormatting sqref="AA38:AA297">
    <cfRule type="cellIs" dxfId="272" priority="9748" operator="greaterThan">
      <formula>0</formula>
    </cfRule>
  </conditionalFormatting>
  <conditionalFormatting sqref="AA321">
    <cfRule type="cellIs" dxfId="271" priority="302" operator="greaterThan">
      <formula>0</formula>
    </cfRule>
  </conditionalFormatting>
  <conditionalFormatting sqref="AA371:AA435">
    <cfRule type="cellIs" dxfId="270" priority="10658" operator="greaterThan">
      <formula>0</formula>
    </cfRule>
  </conditionalFormatting>
  <conditionalFormatting sqref="AA656:AA722">
    <cfRule type="cellIs" dxfId="269" priority="2858" operator="greaterThan">
      <formula>0</formula>
    </cfRule>
  </conditionalFormatting>
  <conditionalFormatting sqref="AA727:AA730">
    <cfRule type="cellIs" dxfId="268" priority="10546" operator="greaterThan">
      <formula>0</formula>
    </cfRule>
  </conditionalFormatting>
  <conditionalFormatting sqref="AA300:AB311 AB312 AA313:AB314 AB315:AB316 AB318">
    <cfRule type="cellIs" dxfId="267" priority="8411" operator="greaterThan">
      <formula>0</formula>
    </cfRule>
  </conditionalFormatting>
  <conditionalFormatting sqref="AA319:AB320 AB321:AB322">
    <cfRule type="cellIs" dxfId="266" priority="361" operator="greaterThan">
      <formula>0</formula>
    </cfRule>
  </conditionalFormatting>
  <conditionalFormatting sqref="AA323:AB366">
    <cfRule type="cellIs" dxfId="265" priority="305" operator="greaterThan">
      <formula>0</formula>
    </cfRule>
  </conditionalFormatting>
  <conditionalFormatting sqref="AB102:AB105 AB371:AC438 AB586:AC651 AB724:AC1048576">
    <cfRule type="containsText" dxfId="264" priority="3185" operator="containsText" text="BRAND">
      <formula>NOT(ISERROR(SEARCH("BRAND",AB102)))</formula>
    </cfRule>
  </conditionalFormatting>
  <conditionalFormatting sqref="AB126:AB129">
    <cfRule type="containsText" dxfId="263" priority="2352" operator="containsText" text="BRAND">
      <formula>NOT(ISERROR(SEARCH("BRAND",AB126)))</formula>
    </cfRule>
  </conditionalFormatting>
  <conditionalFormatting sqref="AB206:AB209">
    <cfRule type="containsText" dxfId="262" priority="3097" operator="containsText" text="BRAND">
      <formula>NOT(ISERROR(SEARCH("BRAND",AB206)))</formula>
    </cfRule>
  </conditionalFormatting>
  <conditionalFormatting sqref="AB234:AB237">
    <cfRule type="containsText" dxfId="261" priority="318" operator="containsText" text="BRAND">
      <formula>NOT(ISERROR(SEARCH("BRAND",AB234)))</formula>
    </cfRule>
  </conditionalFormatting>
  <conditionalFormatting sqref="AB250:AB265">
    <cfRule type="containsText" dxfId="260" priority="2314" operator="containsText" text="BRAND">
      <formula>NOT(ISERROR(SEARCH("BRAND",AB250)))</formula>
    </cfRule>
  </conditionalFormatting>
  <conditionalFormatting sqref="AB270:AB273">
    <cfRule type="containsText" dxfId="259" priority="319" operator="containsText" text="BRAND">
      <formula>NOT(ISERROR(SEARCH("BRAND",AB270)))</formula>
    </cfRule>
  </conditionalFormatting>
  <conditionalFormatting sqref="AB286:AB289">
    <cfRule type="containsText" dxfId="258" priority="336" operator="containsText" text="BRAND">
      <formula>NOT(ISERROR(SEARCH("BRAND",AB286)))</formula>
    </cfRule>
  </conditionalFormatting>
  <conditionalFormatting sqref="AB445">
    <cfRule type="containsText" dxfId="257" priority="1958" operator="containsText" text="BRAND">
      <formula>NOT(ISERROR(SEARCH("BRAND",AB445)))</formula>
    </cfRule>
  </conditionalFormatting>
  <conditionalFormatting sqref="AB451">
    <cfRule type="containsText" dxfId="256" priority="2008" operator="containsText" text="BRAND">
      <formula>NOT(ISERROR(SEARCH("BRAND",AB451)))</formula>
    </cfRule>
  </conditionalFormatting>
  <conditionalFormatting sqref="AB453:AB454">
    <cfRule type="containsText" dxfId="255" priority="1991" operator="containsText" text="BRAND">
      <formula>NOT(ISERROR(SEARCH("BRAND",AB453)))</formula>
    </cfRule>
  </conditionalFormatting>
  <conditionalFormatting sqref="AB456">
    <cfRule type="containsText" dxfId="254" priority="2007" operator="containsText" text="BRAND">
      <formula>NOT(ISERROR(SEARCH("BRAND",AB456)))</formula>
    </cfRule>
  </conditionalFormatting>
  <conditionalFormatting sqref="AB463:AB464">
    <cfRule type="containsText" dxfId="253" priority="1989" operator="containsText" text="BRAND">
      <formula>NOT(ISERROR(SEARCH("BRAND",AB463)))</formula>
    </cfRule>
  </conditionalFormatting>
  <conditionalFormatting sqref="AB1:AC299 AA440:AA510">
    <cfRule type="containsText" dxfId="252" priority="716" operator="containsText" text="BRAND">
      <formula>NOT(ISERROR(SEARCH("BRAND",AA1)))</formula>
    </cfRule>
    <cfRule type="containsText" dxfId="251" priority="717" operator="containsText" text="FORESTAL">
      <formula>NOT(ISERROR(SEARCH("FORESTAL",AA1)))</formula>
    </cfRule>
    <cfRule type="containsText" dxfId="250" priority="718" operator="containsText" text="SNEIDER">
      <formula>NOT(ISERROR(SEARCH("SNEIDER",AA1)))</formula>
    </cfRule>
    <cfRule type="containsText" dxfId="249" priority="720" operator="containsText" text="TULIO">
      <formula>NOT(ISERROR(SEARCH("TULIO",AA1)))</formula>
    </cfRule>
    <cfRule type="containsText" dxfId="248" priority="719" operator="containsText" text="SIM">
      <formula>NOT(ISERROR(SEARCH("SIM",AA1)))</formula>
    </cfRule>
    <cfRule type="containsText" dxfId="247" priority="721" operator="containsText" text="SD">
      <formula>NOT(ISERROR(SEARCH("SD",AA1)))</formula>
    </cfRule>
    <cfRule type="containsText" dxfId="246" priority="722" operator="containsText" text="TECOPREL">
      <formula>NOT(ISERROR(SEARCH("TECOPREL",AA1)))</formula>
    </cfRule>
  </conditionalFormatting>
  <conditionalFormatting sqref="AB367:AC369 AB584:AC584 AB653:AC654 AC342 AB371:AC438 AB586:AC651 AB724:AC1048576 AC351:AC366 AB514:AC582 AB441:AC512">
    <cfRule type="containsText" dxfId="245" priority="9163" operator="containsText" text="FORESTAL">
      <formula>NOT(ISERROR(SEARCH("FORESTAL",AB342)))</formula>
    </cfRule>
  </conditionalFormatting>
  <conditionalFormatting sqref="AB367:AC369 AB584:AC584">
    <cfRule type="containsText" dxfId="244" priority="9161" operator="containsText" text="BRAND">
      <formula>NOT(ISERROR(SEARCH("BRAND",AB367)))</formula>
    </cfRule>
  </conditionalFormatting>
  <conditionalFormatting sqref="AB440:AC440">
    <cfRule type="containsText" dxfId="243" priority="330" operator="containsText" text="TULIO">
      <formula>NOT(ISERROR(SEARCH("TULIO",AB440)))</formula>
    </cfRule>
    <cfRule type="containsText" dxfId="242" priority="331" operator="containsText" text="SD">
      <formula>NOT(ISERROR(SEARCH("SD",AB440)))</formula>
    </cfRule>
    <cfRule type="containsText" dxfId="241" priority="332" operator="containsText" text="TECOPREL">
      <formula>NOT(ISERROR(SEARCH("TECOPREL",AB440)))</formula>
    </cfRule>
    <cfRule type="containsText" dxfId="240" priority="328" operator="containsText" text="SNEIDER">
      <formula>NOT(ISERROR(SEARCH("SNEIDER",AB440)))</formula>
    </cfRule>
    <cfRule type="containsText" dxfId="239" priority="327" operator="containsText" text="FORESTAL">
      <formula>NOT(ISERROR(SEARCH("FORESTAL",AB440)))</formula>
    </cfRule>
    <cfRule type="containsText" dxfId="238" priority="329" operator="containsText" text="SIM">
      <formula>NOT(ISERROR(SEARCH("SIM",AB440)))</formula>
    </cfRule>
  </conditionalFormatting>
  <conditionalFormatting sqref="AB440:AC512">
    <cfRule type="containsText" dxfId="237" priority="326" operator="containsText" text="BRAND">
      <formula>NOT(ISERROR(SEARCH("BRAND",AB440)))</formula>
    </cfRule>
  </conditionalFormatting>
  <conditionalFormatting sqref="AB653:AC654">
    <cfRule type="containsText" dxfId="236" priority="3901" operator="containsText" text="BRAND">
      <formula>NOT(ISERROR(SEARCH("BRAND",AB653)))</formula>
    </cfRule>
  </conditionalFormatting>
  <conditionalFormatting sqref="AB656:AC722">
    <cfRule type="containsText" dxfId="235" priority="1362" operator="containsText" text="TECOPREL">
      <formula>NOT(ISERROR(SEARCH("TECOPREL",AB656)))</formula>
    </cfRule>
    <cfRule type="containsText" dxfId="234" priority="1361" operator="containsText" text="SD">
      <formula>NOT(ISERROR(SEARCH("SD",AB656)))</formula>
    </cfRule>
    <cfRule type="containsText" dxfId="233" priority="1359" operator="containsText" text="SIM">
      <formula>NOT(ISERROR(SEARCH("SIM",AB656)))</formula>
    </cfRule>
    <cfRule type="containsText" dxfId="232" priority="1360" operator="containsText" text="TULIO">
      <formula>NOT(ISERROR(SEARCH("TULIO",AB656)))</formula>
    </cfRule>
    <cfRule type="containsText" dxfId="231" priority="1357" operator="containsText" text="FORESTAL">
      <formula>NOT(ISERROR(SEARCH("FORESTAL",AB656)))</formula>
    </cfRule>
    <cfRule type="containsText" dxfId="230" priority="1358" operator="containsText" text="SNEIDER">
      <formula>NOT(ISERROR(SEARCH("SNEIDER",AB656)))</formula>
    </cfRule>
    <cfRule type="containsText" dxfId="229" priority="1339" operator="containsText" text="BRAND">
      <formula>NOT(ISERROR(SEARCH("BRAND",AB656)))</formula>
    </cfRule>
  </conditionalFormatting>
  <conditionalFormatting sqref="AC300:AC326">
    <cfRule type="containsText" dxfId="228" priority="2181" operator="containsText" text="FORESTAL">
      <formula>NOT(ISERROR(SEARCH("FORESTAL",AC300)))</formula>
    </cfRule>
    <cfRule type="containsText" dxfId="227" priority="2182" operator="containsText" text="SNEIDER">
      <formula>NOT(ISERROR(SEARCH("SNEIDER",AC300)))</formula>
    </cfRule>
    <cfRule type="containsText" dxfId="226" priority="2186" operator="containsText" text="TECOPREL">
      <formula>NOT(ISERROR(SEARCH("TECOPREL",AC300)))</formula>
    </cfRule>
    <cfRule type="containsText" dxfId="225" priority="2183" operator="containsText" text="SIM">
      <formula>NOT(ISERROR(SEARCH("SIM",AC300)))</formula>
    </cfRule>
    <cfRule type="containsText" dxfId="224" priority="2184" operator="containsText" text="TULIO">
      <formula>NOT(ISERROR(SEARCH("TULIO",AC300)))</formula>
    </cfRule>
    <cfRule type="containsText" dxfId="223" priority="2185" operator="containsText" text="SD">
      <formula>NOT(ISERROR(SEARCH("SD",AC300)))</formula>
    </cfRule>
  </conditionalFormatting>
  <conditionalFormatting sqref="AC300:AC334">
    <cfRule type="containsText" dxfId="222" priority="2179" operator="containsText" text="BRAND">
      <formula>NOT(ISERROR(SEARCH("BRAND",AC300)))</formula>
    </cfRule>
  </conditionalFormatting>
  <conditionalFormatting sqref="AC327:AC342">
    <cfRule type="containsText" dxfId="221" priority="2096" operator="containsText" text="TULIO">
      <formula>NOT(ISERROR(SEARCH("TULIO",AC327)))</formula>
    </cfRule>
    <cfRule type="containsText" dxfId="220" priority="2094" operator="containsText" text="SNEIDER">
      <formula>NOT(ISERROR(SEARCH("SNEIDER",AC327)))</formula>
    </cfRule>
    <cfRule type="containsText" dxfId="219" priority="2093" operator="containsText" text="FORESTAL">
      <formula>NOT(ISERROR(SEARCH("FORESTAL",AC327)))</formula>
    </cfRule>
    <cfRule type="containsText" dxfId="218" priority="2095" operator="containsText" text="SIM">
      <formula>NOT(ISERROR(SEARCH("SIM",AC327)))</formula>
    </cfRule>
    <cfRule type="containsText" dxfId="217" priority="2098" operator="containsText" text="TECOPREL">
      <formula>NOT(ISERROR(SEARCH("TECOPREL",AC327)))</formula>
    </cfRule>
    <cfRule type="containsText" dxfId="216" priority="2097" operator="containsText" text="SD">
      <formula>NOT(ISERROR(SEARCH("SD",AC327)))</formula>
    </cfRule>
  </conditionalFormatting>
  <conditionalFormatting sqref="AC327:AC351">
    <cfRule type="containsText" dxfId="215" priority="737" operator="containsText" text="BRAND">
      <formula>NOT(ISERROR(SEARCH("BRAND",AC327)))</formula>
    </cfRule>
  </conditionalFormatting>
  <conditionalFormatting sqref="AC341:AC342">
    <cfRule type="containsText" dxfId="214" priority="3345" operator="containsText" text="BRAND">
      <formula>NOT(ISERROR(SEARCH("BRAND",AC341)))</formula>
    </cfRule>
  </conditionalFormatting>
  <conditionalFormatting sqref="AC342 AC351:AC366 AB367:AC369 AB371:AC438 AB441:AC512 AB514:AC582 AB584:AC584 AB586:AC651 AB653:AC654 AB724:AC1048576">
    <cfRule type="containsText" dxfId="213" priority="9167" operator="containsText" text="SD">
      <formula>NOT(ISERROR(SEARCH("SD",AB342)))</formula>
    </cfRule>
    <cfRule type="containsText" dxfId="212" priority="9166" operator="containsText" text="TULIO">
      <formula>NOT(ISERROR(SEARCH("TULIO",AB342)))</formula>
    </cfRule>
    <cfRule type="containsText" dxfId="211" priority="9168" operator="containsText" text="TECOPREL">
      <formula>NOT(ISERROR(SEARCH("TECOPREL",AB342)))</formula>
    </cfRule>
    <cfRule type="containsText" dxfId="210" priority="9165" operator="containsText" text="SIM">
      <formula>NOT(ISERROR(SEARCH("SIM",AB342)))</formula>
    </cfRule>
    <cfRule type="containsText" dxfId="209" priority="9164" operator="containsText" text="SNEIDER">
      <formula>NOT(ISERROR(SEARCH("SNEIDER",AB342)))</formula>
    </cfRule>
  </conditionalFormatting>
  <conditionalFormatting sqref="AC343:AC346">
    <cfRule type="containsText" dxfId="208" priority="734" operator="containsText" text="TULIO">
      <formula>NOT(ISERROR(SEARCH("TULIO",AC343)))</formula>
    </cfRule>
    <cfRule type="containsText" dxfId="207" priority="733" operator="containsText" text="SIM">
      <formula>NOT(ISERROR(SEARCH("SIM",AC343)))</formula>
    </cfRule>
    <cfRule type="containsText" dxfId="206" priority="732" operator="containsText" text="SNEIDER">
      <formula>NOT(ISERROR(SEARCH("SNEIDER",AC343)))</formula>
    </cfRule>
    <cfRule type="containsText" dxfId="205" priority="730" operator="containsText" text="BRAND">
      <formula>NOT(ISERROR(SEARCH("BRAND",AC343)))</formula>
    </cfRule>
    <cfRule type="containsText" dxfId="204" priority="731" operator="containsText" text="FORESTAL">
      <formula>NOT(ISERROR(SEARCH("FORESTAL",AC343)))</formula>
    </cfRule>
    <cfRule type="containsText" dxfId="203" priority="736" operator="containsText" text="TECOPREL">
      <formula>NOT(ISERROR(SEARCH("TECOPREL",AC343)))</formula>
    </cfRule>
    <cfRule type="containsText" dxfId="202" priority="735" operator="containsText" text="SD">
      <formula>NOT(ISERROR(SEARCH("SD",AC343)))</formula>
    </cfRule>
  </conditionalFormatting>
  <conditionalFormatting sqref="AC347:AC351">
    <cfRule type="containsText" dxfId="201" priority="2565" operator="containsText" text="FORESTAL">
      <formula>NOT(ISERROR(SEARCH("FORESTAL",AC347)))</formula>
    </cfRule>
    <cfRule type="containsText" dxfId="200" priority="2566" operator="containsText" text="SNEIDER">
      <formula>NOT(ISERROR(SEARCH("SNEIDER",AC347)))</formula>
    </cfRule>
    <cfRule type="containsText" dxfId="199" priority="2567" operator="containsText" text="SIM">
      <formula>NOT(ISERROR(SEARCH("SIM",AC347)))</formula>
    </cfRule>
    <cfRule type="containsText" dxfId="198" priority="2568" operator="containsText" text="TULIO">
      <formula>NOT(ISERROR(SEARCH("TULIO",AC347)))</formula>
    </cfRule>
    <cfRule type="containsText" dxfId="197" priority="2569" operator="containsText" text="SD">
      <formula>NOT(ISERROR(SEARCH("SD",AC347)))</formula>
    </cfRule>
    <cfRule type="containsText" dxfId="196" priority="2570" operator="containsText" text="TECOPREL">
      <formula>NOT(ISERROR(SEARCH("TECOPREL",AC347)))</formula>
    </cfRule>
  </conditionalFormatting>
  <conditionalFormatting sqref="AC351:AC369 AB514:AC582">
    <cfRule type="containsText" dxfId="195" priority="3154" operator="containsText" text="BRAND">
      <formula>NOT(ISERROR(SEARCH("BRAND",AB351)))</formula>
    </cfRule>
  </conditionalFormatting>
  <conditionalFormatting sqref="AC440:AC441">
    <cfRule type="containsText" dxfId="194" priority="2384" operator="containsText" text="BRAND">
      <formula>NOT(ISERROR(SEARCH("BRAND",AC440)))</formula>
    </cfRule>
  </conditionalFormatting>
  <conditionalFormatting sqref="AC443:AC444">
    <cfRule type="containsText" dxfId="193" priority="1981" operator="containsText" text="BRAND">
      <formula>NOT(ISERROR(SEARCH("BRAND",AC443)))</formula>
    </cfRule>
  </conditionalFormatting>
  <dataValidations disablePrompts="1" count="1">
    <dataValidation type="decimal" allowBlank="1" showInputMessage="1" showErrorMessage="1" errorTitle="Numero Invalido" error="Valores entre 0% a 100%" sqref="D656:D722 E658:E722 H658:H722 G657:G722" xr:uid="{00000000-0002-0000-0000-000000000000}">
      <formula1>0</formula1>
      <formula2>1</formula2>
    </dataValidation>
  </dataValidations>
  <printOptions horizontalCentered="1" verticalCentered="1"/>
  <pageMargins left="0.23622047244094491" right="0.23622047244094491" top="0.74803149606299213" bottom="0.74803149606299213" header="0.31496062992125984" footer="0.31496062992125984"/>
  <pageSetup scale="38" fitToHeight="0" orientation="landscape" horizontalDpi="360" verticalDpi="360" r:id="rId1"/>
  <rowBreaks count="2" manualBreakCount="2">
    <brk id="34" max="28" man="1"/>
    <brk id="615" max="28"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5517DBF3-D96D-4351-B5CF-381F71C70711}">
            <x14:dataBar minLength="0" maxLength="100" gradient="0">
              <x14:cfvo type="autoMin"/>
              <x14:cfvo type="autoMax"/>
              <x14:negativeFillColor rgb="FFFF0000"/>
              <x14:axisColor rgb="FF000000"/>
            </x14:dataBar>
          </x14:cfRule>
          <xm:sqref>B300:B365 V366</xm:sqref>
        </x14:conditionalFormatting>
        <x14:conditionalFormatting xmlns:xm="http://schemas.microsoft.com/office/excel/2006/main">
          <x14:cfRule type="dataBar" id="{ACACA9DA-BEC1-462B-91EB-8974D710870A}">
            <x14:dataBar minLength="0" maxLength="100" gradient="0">
              <x14:cfvo type="autoMin"/>
              <x14:cfvo type="autoMax"/>
              <x14:negativeFillColor rgb="FFFF0000"/>
              <x14:axisColor rgb="FF000000"/>
            </x14:dataBar>
          </x14:cfRule>
          <xm:sqref>D300:D365</xm:sqref>
        </x14:conditionalFormatting>
        <x14:conditionalFormatting xmlns:xm="http://schemas.microsoft.com/office/excel/2006/main">
          <x14:cfRule type="dataBar" id="{095A475A-5B44-41B4-9796-F5A85D00F970}">
            <x14:dataBar minLength="0" maxLength="100" gradient="0">
              <x14:cfvo type="autoMin"/>
              <x14:cfvo type="autoMax"/>
              <x14:negativeFillColor rgb="FFFF0000"/>
              <x14:axisColor rgb="FF000000"/>
            </x14:dataBar>
          </x14:cfRule>
          <xm:sqref>D510</xm:sqref>
        </x14:conditionalFormatting>
        <x14:conditionalFormatting xmlns:xm="http://schemas.microsoft.com/office/excel/2006/main">
          <x14:cfRule type="dataBar" id="{22E5290B-131B-4A80-95D3-8414A8EBC2CA}">
            <x14:dataBar minLength="0" maxLength="100" gradient="0">
              <x14:cfvo type="autoMin"/>
              <x14:cfvo type="autoMax"/>
              <x14:negativeFillColor rgb="FFFF0000"/>
              <x14:axisColor rgb="FF000000"/>
            </x14:dataBar>
          </x14:cfRule>
          <xm:sqref>D656:D722</xm:sqref>
        </x14:conditionalFormatting>
        <x14:conditionalFormatting xmlns:xm="http://schemas.microsoft.com/office/excel/2006/main">
          <x14:cfRule type="dataBar" id="{7CD520A9-734B-43C6-B23A-2921D17963D3}">
            <x14:dataBar minLength="0" maxLength="100" gradient="0">
              <x14:cfvo type="autoMin"/>
              <x14:cfvo type="autoMax"/>
              <x14:negativeFillColor rgb="FFFF0000"/>
              <x14:axisColor rgb="FF000000"/>
            </x14:dataBar>
          </x14:cfRule>
          <xm:sqref>D723</xm:sqref>
        </x14:conditionalFormatting>
        <x14:conditionalFormatting xmlns:xm="http://schemas.microsoft.com/office/excel/2006/main">
          <x14:cfRule type="dataBar" id="{C36F6909-D1BA-431A-9AA7-35B9BBBDB0D4}">
            <x14:dataBar minLength="0" maxLength="100" gradient="0">
              <x14:cfvo type="autoMin"/>
              <x14:cfvo type="autoMax"/>
              <x14:negativeFillColor rgb="FFFF0000"/>
              <x14:axisColor rgb="FF000000"/>
            </x14:dataBar>
          </x14:cfRule>
          <xm:sqref>D440:E440</xm:sqref>
        </x14:conditionalFormatting>
        <x14:conditionalFormatting xmlns:xm="http://schemas.microsoft.com/office/excel/2006/main">
          <x14:cfRule type="dataBar" id="{6437AEF2-9971-4CA6-90BA-981828BA6807}">
            <x14:dataBar minLength="0" maxLength="100" gradient="0">
              <x14:cfvo type="autoMin"/>
              <x14:cfvo type="autoMax"/>
              <x14:negativeFillColor rgb="FFFF0000"/>
              <x14:axisColor rgb="FF000000"/>
            </x14:dataBar>
          </x14:cfRule>
          <xm:sqref>D441:E509</xm:sqref>
        </x14:conditionalFormatting>
        <x14:conditionalFormatting xmlns:xm="http://schemas.microsoft.com/office/excel/2006/main">
          <x14:cfRule type="dataBar" id="{44094DEE-904C-4CD3-B709-5C77B849EA61}">
            <x14:dataBar minLength="0" maxLength="100" gradient="0">
              <x14:cfvo type="autoMin"/>
              <x14:cfvo type="autoMax"/>
              <x14:negativeFillColor rgb="FFFF0000"/>
              <x14:axisColor rgb="FF000000"/>
            </x14:dataBar>
          </x14:cfRule>
          <xm:sqref>D514:E580</xm:sqref>
        </x14:conditionalFormatting>
        <x14:conditionalFormatting xmlns:xm="http://schemas.microsoft.com/office/excel/2006/main">
          <x14:cfRule type="dataBar" id="{FBC6CC81-058F-46AE-9AC5-A0E9B96A0BAF}">
            <x14:dataBar minLength="0" maxLength="100" gradient="0">
              <x14:cfvo type="autoMin"/>
              <x14:cfvo type="autoMax"/>
              <x14:negativeFillColor rgb="FFFF0000"/>
              <x14:axisColor rgb="FF000000"/>
            </x14:dataBar>
          </x14:cfRule>
          <xm:sqref>D586:E652</xm:sqref>
        </x14:conditionalFormatting>
        <x14:conditionalFormatting xmlns:xm="http://schemas.microsoft.com/office/excel/2006/main">
          <x14:cfRule type="dataBar" id="{0E23211F-2D74-45C9-894F-1164FF2EE83F}">
            <x14:dataBar minLength="0" maxLength="100" border="1" negativeBarBorderColorSameAsPositive="0">
              <x14:cfvo type="autoMin"/>
              <x14:cfvo type="autoMax"/>
              <x14:borderColor rgb="FF63C384"/>
              <x14:negativeFillColor rgb="FFFF0000"/>
              <x14:negativeBorderColor rgb="FFFF0000"/>
              <x14:axisColor rgb="FF000000"/>
            </x14:dataBar>
          </x14:cfRule>
          <xm:sqref>E38:F297</xm:sqref>
        </x14:conditionalFormatting>
        <x14:conditionalFormatting xmlns:xm="http://schemas.microsoft.com/office/excel/2006/main">
          <x14:cfRule type="dataBar" id="{DA69C683-33F1-4251-9C42-1B78E503C31D}">
            <x14:dataBar minLength="0" maxLength="100" gradient="0">
              <x14:cfvo type="autoMin"/>
              <x14:cfvo type="autoMax"/>
              <x14:negativeFillColor rgb="FFFF0000"/>
              <x14:axisColor rgb="FF000000"/>
            </x14:dataBar>
          </x14:cfRule>
          <xm:sqref>G300:G312 G315:G365</xm:sqref>
        </x14:conditionalFormatting>
        <x14:conditionalFormatting xmlns:xm="http://schemas.microsoft.com/office/excel/2006/main">
          <x14:cfRule type="dataBar" id="{0C56F6D4-A754-4864-A2E6-6FEBFDC10133}">
            <x14:dataBar minLength="0" maxLength="100" gradient="0">
              <x14:cfvo type="autoMin"/>
              <x14:cfvo type="autoMax"/>
              <x14:negativeFillColor rgb="FFFF0000"/>
              <x14:axisColor rgb="FF000000"/>
            </x14:dataBar>
          </x14:cfRule>
          <xm:sqref>G313:G314</xm:sqref>
        </x14:conditionalFormatting>
        <x14:conditionalFormatting xmlns:xm="http://schemas.microsoft.com/office/excel/2006/main">
          <x14:cfRule type="dataBar" id="{48D63736-36A2-4564-9FC2-A10E6D562D97}">
            <x14:dataBar minLength="0" maxLength="100" gradient="0">
              <x14:cfvo type="autoMin"/>
              <x14:cfvo type="autoMax"/>
              <x14:negativeFillColor rgb="FFFF0000"/>
              <x14:axisColor rgb="FF000000"/>
            </x14:dataBar>
          </x14:cfRule>
          <xm:sqref>G510 I510 K510 M510 O510</xm:sqref>
        </x14:conditionalFormatting>
        <x14:conditionalFormatting xmlns:xm="http://schemas.microsoft.com/office/excel/2006/main">
          <x14:cfRule type="dataBar" id="{B4BE469D-373A-447A-8068-4690A6D55A69}">
            <x14:dataBar minLength="0" maxLength="100" gradient="0">
              <x14:cfvo type="autoMin"/>
              <x14:cfvo type="autoMax"/>
              <x14:negativeFillColor rgb="FFFF0000"/>
              <x14:axisColor rgb="FF000000"/>
            </x14:dataBar>
          </x14:cfRule>
          <xm:sqref>G514:G579</xm:sqref>
        </x14:conditionalFormatting>
        <x14:conditionalFormatting xmlns:xm="http://schemas.microsoft.com/office/excel/2006/main">
          <x14:cfRule type="dataBar" id="{101DE994-3174-49A5-AA82-AD950D9F7F0B}">
            <x14:dataBar minLength="0" maxLength="100" gradient="0">
              <x14:cfvo type="autoMin"/>
              <x14:cfvo type="autoMax"/>
              <x14:negativeFillColor rgb="FFFF0000"/>
              <x14:axisColor rgb="FF000000"/>
            </x14:dataBar>
          </x14:cfRule>
          <xm:sqref>G582</xm:sqref>
        </x14:conditionalFormatting>
        <x14:conditionalFormatting xmlns:xm="http://schemas.microsoft.com/office/excel/2006/main">
          <x14:cfRule type="dataBar" id="{640C99E0-3861-48E3-880D-3375F4439169}">
            <x14:dataBar minLength="0" maxLength="100" gradient="0">
              <x14:cfvo type="autoMin"/>
              <x14:cfvo type="autoMax"/>
              <x14:negativeFillColor rgb="FFFF0000"/>
              <x14:axisColor rgb="FF000000"/>
            </x14:dataBar>
          </x14:cfRule>
          <xm:sqref>G652</xm:sqref>
        </x14:conditionalFormatting>
        <x14:conditionalFormatting xmlns:xm="http://schemas.microsoft.com/office/excel/2006/main">
          <x14:cfRule type="dataBar" id="{4D5F5A08-4B6F-4DFE-A745-0C6AB9FBC68F}">
            <x14:dataBar minLength="0" maxLength="100" gradient="0">
              <x14:cfvo type="autoMin"/>
              <x14:cfvo type="autoMax"/>
              <x14:negativeFillColor rgb="FFFF0000"/>
              <x14:axisColor rgb="FF000000"/>
            </x14:dataBar>
          </x14:cfRule>
          <xm:sqref>G656</xm:sqref>
        </x14:conditionalFormatting>
        <x14:conditionalFormatting xmlns:xm="http://schemas.microsoft.com/office/excel/2006/main">
          <x14:cfRule type="dataBar" id="{DDDE1728-5BE2-4603-A710-17C67029D4AE}">
            <x14:dataBar minLength="0" maxLength="100" gradient="0">
              <x14:cfvo type="autoMin"/>
              <x14:cfvo type="autoMax"/>
              <x14:negativeFillColor rgb="FFFF0000"/>
              <x14:axisColor rgb="FF000000"/>
            </x14:dataBar>
          </x14:cfRule>
          <xm:sqref>G657:G722</xm:sqref>
        </x14:conditionalFormatting>
        <x14:conditionalFormatting xmlns:xm="http://schemas.microsoft.com/office/excel/2006/main">
          <x14:cfRule type="dataBar" id="{191D3F89-4586-45C4-8AD0-691285C64B55}">
            <x14:dataBar minLength="0" maxLength="100" gradient="0">
              <x14:cfvo type="autoMin"/>
              <x14:cfvo type="autoMax"/>
              <x14:negativeFillColor rgb="FFFF0000"/>
              <x14:axisColor rgb="FF000000"/>
            </x14:dataBar>
          </x14:cfRule>
          <xm:sqref>G580:I580 I540:I579 J540:J582 M514:P514 M516 L517:M580 P550 I514:J539 O551:P557 P580 O559:P565 P558 O575:P579 O515:P549 P566:P574</xm:sqref>
        </x14:conditionalFormatting>
        <x14:conditionalFormatting xmlns:xm="http://schemas.microsoft.com/office/excel/2006/main">
          <x14:cfRule type="dataBar" id="{B2CAD06C-8B55-4876-B718-4BD85957C66D}">
            <x14:dataBar minLength="0" maxLength="100" gradient="0">
              <x14:cfvo type="autoMin"/>
              <x14:cfvo type="autoMax"/>
              <x14:negativeFillColor rgb="FFFF0000"/>
              <x14:axisColor rgb="FF000000"/>
            </x14:dataBar>
          </x14:cfRule>
          <xm:sqref>G586:P651</xm:sqref>
        </x14:conditionalFormatting>
        <x14:conditionalFormatting xmlns:xm="http://schemas.microsoft.com/office/excel/2006/main">
          <x14:cfRule type="dataBar" id="{BC04532B-00C6-42C8-889E-3E407E059569}">
            <x14:dataBar minLength="0" maxLength="100" gradient="0">
              <x14:cfvo type="autoMin"/>
              <x14:cfvo type="autoMax"/>
              <x14:negativeFillColor rgb="FFFF0000"/>
              <x14:axisColor rgb="FF000000"/>
            </x14:dataBar>
          </x14:cfRule>
          <xm:sqref>H13:H17</xm:sqref>
        </x14:conditionalFormatting>
        <x14:conditionalFormatting xmlns:xm="http://schemas.microsoft.com/office/excel/2006/main">
          <x14:cfRule type="dataBar" id="{2083B377-6D0B-4AF6-ACFC-2D6B04B28FB1}">
            <x14:dataBar minLength="0" maxLength="100" gradient="0">
              <x14:cfvo type="autoMin"/>
              <x14:cfvo type="autoMax"/>
              <x14:negativeFillColor rgb="FFFF0000"/>
              <x14:axisColor rgb="FF000000"/>
            </x14:dataBar>
          </x14:cfRule>
          <xm:sqref>H21:H24</xm:sqref>
        </x14:conditionalFormatting>
        <x14:conditionalFormatting xmlns:xm="http://schemas.microsoft.com/office/excel/2006/main">
          <x14:cfRule type="dataBar" id="{024061D8-33FA-4333-A266-A6C83FD97FA6}">
            <x14:dataBar minLength="0" maxLength="100" gradient="0">
              <x14:cfvo type="autoMin"/>
              <x14:cfvo type="autoMax"/>
              <x14:negativeFillColor rgb="FFFF0000"/>
              <x14:axisColor rgb="FF000000"/>
            </x14:dataBar>
          </x14:cfRule>
          <xm:sqref>H25</xm:sqref>
        </x14:conditionalFormatting>
        <x14:conditionalFormatting xmlns:xm="http://schemas.microsoft.com/office/excel/2006/main">
          <x14:cfRule type="dataBar" id="{C1025EF6-7697-4097-A4F5-F821DE0F73C8}">
            <x14:dataBar minLength="0" maxLength="100" gradient="0">
              <x14:cfvo type="autoMin"/>
              <x14:cfvo type="autoMax"/>
              <x14:negativeFillColor rgb="FFFF0000"/>
              <x14:axisColor rgb="FF000000"/>
            </x14:dataBar>
          </x14:cfRule>
          <x14:cfRule type="dataBar" id="{0673DF5C-7923-41C4-A80D-89E4E4343109}">
            <x14:dataBar minLength="0" maxLength="100" gradient="0">
              <x14:cfvo type="autoMin"/>
              <x14:cfvo type="autoMax"/>
              <x14:negativeFillColor rgb="FFFF0000"/>
              <x14:axisColor rgb="FF000000"/>
            </x14:dataBar>
          </x14:cfRule>
          <xm:sqref>H26</xm:sqref>
        </x14:conditionalFormatting>
        <x14:conditionalFormatting xmlns:xm="http://schemas.microsoft.com/office/excel/2006/main">
          <x14:cfRule type="dataBar" id="{C0269C89-3E7A-4E9D-B875-E4170A9A762F}">
            <x14:dataBar minLength="0" maxLength="100" gradient="0">
              <x14:cfvo type="autoMin"/>
              <x14:cfvo type="autoMax"/>
              <x14:negativeFillColor rgb="FFFF0000"/>
              <x14:axisColor rgb="FF000000"/>
            </x14:dataBar>
          </x14:cfRule>
          <xm:sqref>H26:H29</xm:sqref>
        </x14:conditionalFormatting>
        <x14:conditionalFormatting xmlns:xm="http://schemas.microsoft.com/office/excel/2006/main">
          <x14:cfRule type="dataBar" id="{EA06A166-A8B9-4EB4-B95B-F16F6500CC11}">
            <x14:dataBar minLength="0" maxLength="100" gradient="0">
              <x14:cfvo type="autoMin"/>
              <x14:cfvo type="autoMax"/>
              <x14:negativeFillColor rgb="FFFF0000"/>
              <x14:axisColor rgb="FF000000"/>
            </x14:dataBar>
          </x14:cfRule>
          <x14:cfRule type="dataBar" id="{B0344055-2C85-4E03-96C7-FBECE2B0BE66}">
            <x14:dataBar minLength="0" maxLength="100" gradient="0">
              <x14:cfvo type="autoMin"/>
              <x14:cfvo type="autoMax"/>
              <x14:negativeFillColor rgb="FFFF0000"/>
              <x14:axisColor rgb="FF000000"/>
            </x14:dataBar>
          </x14:cfRule>
          <xm:sqref>H30</xm:sqref>
        </x14:conditionalFormatting>
        <x14:conditionalFormatting xmlns:xm="http://schemas.microsoft.com/office/excel/2006/main">
          <x14:cfRule type="dataBar" id="{7EF0D4A9-2A2A-42D0-BCFA-30372C8FBA11}">
            <x14:dataBar minLength="0" maxLength="100" gradient="0">
              <x14:cfvo type="autoMin"/>
              <x14:cfvo type="autoMax"/>
              <x14:negativeFillColor rgb="FFFF0000"/>
              <x14:axisColor rgb="FF000000"/>
            </x14:dataBar>
          </x14:cfRule>
          <xm:sqref>H31:H32</xm:sqref>
        </x14:conditionalFormatting>
        <x14:conditionalFormatting xmlns:xm="http://schemas.microsoft.com/office/excel/2006/main">
          <x14:cfRule type="dataBar" id="{028DF064-CF25-4BEE-A032-88F7466281E3}">
            <x14:dataBar minLength="0" maxLength="100" gradient="0">
              <x14:cfvo type="autoMin"/>
              <x14:cfvo type="autoMax"/>
              <x14:negativeFillColor rgb="FFFF0000"/>
              <x14:axisColor rgb="FF000000"/>
            </x14:dataBar>
          </x14:cfRule>
          <x14:cfRule type="dataBar" id="{CC09BE35-4580-4A26-9D19-E6A05FA24E79}">
            <x14:dataBar minLength="0" maxLength="100" gradient="0">
              <x14:cfvo type="autoMin"/>
              <x14:cfvo type="autoMax"/>
              <x14:negativeFillColor rgb="FFFF0000"/>
              <x14:axisColor rgb="FF000000"/>
            </x14:dataBar>
          </x14:cfRule>
          <xm:sqref>H32</xm:sqref>
        </x14:conditionalFormatting>
        <x14:conditionalFormatting xmlns:xm="http://schemas.microsoft.com/office/excel/2006/main">
          <x14:cfRule type="dataBar" id="{50CA4282-59F5-4ABD-A17A-B444DFCE0458}">
            <x14:dataBar minLength="0" maxLength="100" gradient="0">
              <x14:cfvo type="autoMin"/>
              <x14:cfvo type="autoMax"/>
              <x14:negativeFillColor rgb="FFFF0000"/>
              <x14:axisColor rgb="FF000000"/>
            </x14:dataBar>
          </x14:cfRule>
          <xm:sqref>H33</xm:sqref>
        </x14:conditionalFormatting>
        <x14:conditionalFormatting xmlns:xm="http://schemas.microsoft.com/office/excel/2006/main">
          <x14:cfRule type="dataBar" id="{572BB551-E004-438A-94D0-D2B24CBFA0B2}">
            <x14:dataBar minLength="0" maxLength="100" gradient="0">
              <x14:cfvo type="autoMin"/>
              <x14:cfvo type="autoMax"/>
              <x14:negativeFillColor rgb="FFFF0000"/>
              <x14:axisColor rgb="FF000000"/>
            </x14:dataBar>
          </x14:cfRule>
          <xm:sqref>H34</xm:sqref>
        </x14:conditionalFormatting>
        <x14:conditionalFormatting xmlns:xm="http://schemas.microsoft.com/office/excel/2006/main">
          <x14:cfRule type="dataBar" id="{DDB14810-2FAB-4C4C-B334-B45D6FB6E2C1}">
            <x14:dataBar minLength="0" maxLength="100" gradient="0">
              <x14:cfvo type="autoMin"/>
              <x14:cfvo type="autoMax"/>
              <x14:negativeFillColor rgb="FFFF0000"/>
              <x14:axisColor rgb="FF000000"/>
            </x14:dataBar>
          </x14:cfRule>
          <xm:sqref>H43:H45 H47:H49 H51:H53 H55:H57 H59:H61 H63:H65 H67:H69 H71:H73 H75:H77 H79:H81 H83:H85 H87:H89 H91:H93 H95:H97 H99:H101 H103:H105 H107:H109 H111:H113 H115:H117 H119:H121 H123:H125 H127:H129 H131:H133 H135:H137 H139:H141 H143:H145 H147:H149 H151:H153 H155:H157 H159:H161 H163:H165 H167:H169 H171:H173 H175:H177 H179:H181 H183:H185 H187:H189 H191:H193 H195:H197 H199:H201 H203:H205 H207:H209 H211:H213 H215:H217 H219:H221 H223:H225 H227:H229 H231:H233 H235:H237 H239:H241 H243:H245 H247:H249 H251:H253 H255:H257 H259:H261 H263:H265 H267:H269 H271:H273 H275:H277 H279:H281 H283:H285 H287:H289 H291:H293 H295:H297 H39:H41</xm:sqref>
        </x14:conditionalFormatting>
        <x14:conditionalFormatting xmlns:xm="http://schemas.microsoft.com/office/excel/2006/main">
          <x14:cfRule type="dataBar" id="{60E933D9-2925-4C15-B607-025786ABB1F7}">
            <x14:dataBar minLength="0" maxLength="100" gradient="0">
              <x14:cfvo type="autoMin"/>
              <x14:cfvo type="autoMax"/>
              <x14:negativeFillColor rgb="FFFF0000"/>
              <x14:axisColor rgb="FF000000"/>
            </x14:dataBar>
          </x14:cfRule>
          <xm:sqref>H514:H579</xm:sqref>
        </x14:conditionalFormatting>
        <x14:conditionalFormatting xmlns:xm="http://schemas.microsoft.com/office/excel/2006/main">
          <x14:cfRule type="dataBar" id="{794DE16D-9B8A-40C7-8A9C-DAC86F6A7D4D}">
            <x14:dataBar minLength="0" maxLength="100" gradient="0">
              <x14:cfvo type="percentile">
                <xm:f>10</xm:f>
              </x14:cfvo>
              <x14:cfvo type="autoMax"/>
              <x14:negativeFillColor rgb="FFFF0000"/>
              <x14:axisColor rgb="FF000000"/>
            </x14:dataBar>
          </x14:cfRule>
          <xm:sqref>H13:I17</xm:sqref>
        </x14:conditionalFormatting>
        <x14:conditionalFormatting xmlns:xm="http://schemas.microsoft.com/office/excel/2006/main">
          <x14:cfRule type="dataBar" id="{215AAA11-6EDB-4767-9899-B8C6EBA09E8C}">
            <x14:dataBar minLength="0" maxLength="100" gradient="0">
              <x14:cfvo type="percentile">
                <xm:f>10</xm:f>
              </x14:cfvo>
              <x14:cfvo type="autoMax"/>
              <x14:negativeFillColor rgb="FFFF0000"/>
              <x14:axisColor rgb="FF000000"/>
            </x14:dataBar>
          </x14:cfRule>
          <xm:sqref>H21:I33</xm:sqref>
        </x14:conditionalFormatting>
        <x14:conditionalFormatting xmlns:xm="http://schemas.microsoft.com/office/excel/2006/main">
          <x14:cfRule type="dataBar" id="{F48FAE0F-BD79-45A0-843B-35AFED0641EA}">
            <x14:dataBar minLength="0" maxLength="100" border="1" negativeBarBorderColorSameAsPositive="0">
              <x14:cfvo type="autoMin"/>
              <x14:cfvo type="autoMax"/>
              <x14:borderColor rgb="FF63C384"/>
              <x14:negativeFillColor rgb="FFFF0000"/>
              <x14:negativeBorderColor rgb="FFFF0000"/>
              <x14:axisColor rgb="FF000000"/>
            </x14:dataBar>
          </x14:cfRule>
          <xm:sqref>H34:I34</xm:sqref>
        </x14:conditionalFormatting>
        <x14:conditionalFormatting xmlns:xm="http://schemas.microsoft.com/office/excel/2006/main">
          <x14:cfRule type="dataBar" id="{FF2CD8AD-07A5-4762-9602-FE6DC400D45C}">
            <x14:dataBar minLength="0" maxLength="100" gradient="0">
              <x14:cfvo type="autoMin"/>
              <x14:cfvo type="autoMax"/>
              <x14:negativeFillColor rgb="FFFF0000"/>
              <x14:axisColor rgb="FF000000"/>
            </x14:dataBar>
          </x14:cfRule>
          <xm:sqref>H42:I42 I43:I45 H46:I46 I47:I49 H50:I50 I51:I53 H54:I54 I55:I57 H58:I58 I59:I61 H62:I62 H66:I66 H70:I70 H74:I74 H78:I78 H82:I82 H86:I86 H90:I90 H94:I94 H98:I98 H102:I102 H106:I106 H110:I110 H114:I114 H118:I118 H122:I122 H126:I126 H130:I130 H134:I134 H138:I138 H142:I142 H146:I146 H150:I150 H154:I154 H158:I158 H162:I162 H166:I166 H170:I170 H174:I174 H178:I178 H182:I182 H186:I186 H190:I190 H194:I194 H198:I198 H202:I202 H206:I206 H210:I210 H214:I214 H218:I218 H222:I222 H226:I226 H230:I230 H234:I234 H238:I238 H242:I242 H246:I246 H250:I250 H254:I254 H258:I258 H262:I262 H266:I266 H270:I270 H274:I274 H278:I278 H282:I282 H286:I286 H290:I290 H294:I294 I63:I65 I67:I69 I71:I73 I75:I77 I79:I81 I83:I85 I87:I89 I91:I93 I95:I97 I99:I101 I103:I105 I107:I109 I111:I113 I115:I117 I119:I121 I123:I125 I127:I129 I131:I133 I135:I137 I139:I141 I143:I145 I147:I149 I151:I153 I155:I157 I159:I161 I163:I165 I167:I169 I171:I173 I175:I177 I179:I181 I183:I185 I187:I189 I191:I193 I195:I197 I199:I201 I203:I205 I207:I209 I211:I213 I215:I217 I219:I221 I223:I225 I227:I229 I231:I233 I235:I237 I239:I241 I243:I245 I247:I249 I251:I253 I255:I257 I259:I261 I263:I265 I267:I269 I271:I273 I275:I277 I279:I281 I283:I285 I287:I289 I291:I293 I295:I297 H38:I38 I39:I41 J38:P297</xm:sqref>
        </x14:conditionalFormatting>
        <x14:conditionalFormatting xmlns:xm="http://schemas.microsoft.com/office/excel/2006/main">
          <x14:cfRule type="dataBar" id="{EEA368EA-1AD2-401F-A612-399AAD5F1F1C}">
            <x14:dataBar minLength="0" maxLength="100" gradient="0">
              <x14:cfvo type="autoMin"/>
              <x14:cfvo type="autoMax"/>
              <x14:negativeFillColor rgb="FFFF0000"/>
              <x14:axisColor rgb="FF000000"/>
            </x14:dataBar>
          </x14:cfRule>
          <xm:sqref>I300:I306 I312 I315:I365</xm:sqref>
        </x14:conditionalFormatting>
        <x14:conditionalFormatting xmlns:xm="http://schemas.microsoft.com/office/excel/2006/main">
          <x14:cfRule type="dataBar" id="{0AAA2ED9-3ABF-4624-860F-5CFDAD29AF27}">
            <x14:dataBar minLength="0" maxLength="100" gradient="0">
              <x14:cfvo type="autoMin"/>
              <x14:cfvo type="autoMax"/>
              <x14:negativeFillColor rgb="FFFF0000"/>
              <x14:axisColor rgb="FF000000"/>
            </x14:dataBar>
          </x14:cfRule>
          <xm:sqref>I307</xm:sqref>
        </x14:conditionalFormatting>
        <x14:conditionalFormatting xmlns:xm="http://schemas.microsoft.com/office/excel/2006/main">
          <x14:cfRule type="dataBar" id="{CBFA0B17-536C-430E-BFD4-822E3B5C8B6C}">
            <x14:dataBar minLength="0" maxLength="100" gradient="0">
              <x14:cfvo type="autoMin"/>
              <x14:cfvo type="autoMax"/>
              <x14:negativeFillColor rgb="FFFF0000"/>
              <x14:axisColor rgb="FF000000"/>
            </x14:dataBar>
          </x14:cfRule>
          <xm:sqref>I308:I311</xm:sqref>
        </x14:conditionalFormatting>
        <x14:conditionalFormatting xmlns:xm="http://schemas.microsoft.com/office/excel/2006/main">
          <x14:cfRule type="dataBar" id="{81CE9306-3DA2-4A0B-8195-362C172A1366}">
            <x14:dataBar minLength="0" maxLength="100" gradient="0">
              <x14:cfvo type="autoMin"/>
              <x14:cfvo type="autoMax"/>
              <x14:negativeFillColor rgb="FFFF0000"/>
              <x14:axisColor rgb="FF000000"/>
            </x14:dataBar>
          </x14:cfRule>
          <xm:sqref>I313:I314</xm:sqref>
        </x14:conditionalFormatting>
        <x14:conditionalFormatting xmlns:xm="http://schemas.microsoft.com/office/excel/2006/main">
          <x14:cfRule type="dataBar" id="{F582732F-57B5-47FF-B061-8175E1456DF7}">
            <x14:dataBar minLength="0" maxLength="100" gradient="0">
              <x14:cfvo type="autoMin"/>
              <x14:cfvo type="autoMax"/>
              <x14:negativeFillColor rgb="FFFF0000"/>
              <x14:axisColor rgb="FF000000"/>
            </x14:dataBar>
          </x14:cfRule>
          <xm:sqref>I581</xm:sqref>
        </x14:conditionalFormatting>
        <x14:conditionalFormatting xmlns:xm="http://schemas.microsoft.com/office/excel/2006/main">
          <x14:cfRule type="dataBar" id="{E98A6098-00AC-48E7-B840-84F8FB432CC3}">
            <x14:dataBar minLength="0" maxLength="100" gradient="0">
              <x14:cfvo type="autoMin"/>
              <x14:cfvo type="autoMax"/>
              <x14:negativeFillColor rgb="FFFF0000"/>
              <x14:axisColor rgb="FF000000"/>
            </x14:dataBar>
          </x14:cfRule>
          <xm:sqref>I656:I722</xm:sqref>
        </x14:conditionalFormatting>
        <x14:conditionalFormatting xmlns:xm="http://schemas.microsoft.com/office/excel/2006/main">
          <x14:cfRule type="dataBar" id="{9BE1E971-BA06-4070-90DF-9BA37D55C359}">
            <x14:dataBar minLength="0" maxLength="100" gradient="0">
              <x14:cfvo type="autoMin"/>
              <x14:cfvo type="autoMax"/>
              <x14:negativeFillColor rgb="FFFF0000"/>
              <x14:axisColor rgb="FF000000"/>
            </x14:dataBar>
          </x14:cfRule>
          <xm:sqref>K582</xm:sqref>
        </x14:conditionalFormatting>
        <x14:conditionalFormatting xmlns:xm="http://schemas.microsoft.com/office/excel/2006/main">
          <x14:cfRule type="dataBar" id="{DAF78206-697E-4F8A-9EC2-B46DF7AE5383}">
            <x14:dataBar minLength="0" maxLength="100" gradient="0">
              <x14:cfvo type="autoMin"/>
              <x14:cfvo type="autoMax"/>
              <x14:negativeFillColor rgb="FFFF0000"/>
              <x14:axisColor rgb="FF000000"/>
            </x14:dataBar>
          </x14:cfRule>
          <xm:sqref>K652</xm:sqref>
        </x14:conditionalFormatting>
        <x14:conditionalFormatting xmlns:xm="http://schemas.microsoft.com/office/excel/2006/main">
          <x14:cfRule type="dataBar" id="{7AE91B96-A5A6-40AA-9629-3479CBF8151C}">
            <x14:dataBar minLength="0" maxLength="100" gradient="0">
              <x14:cfvo type="autoMin"/>
              <x14:cfvo type="autoMax"/>
              <x14:negativeFillColor rgb="FFFF0000"/>
              <x14:axisColor rgb="FF000000"/>
            </x14:dataBar>
          </x14:cfRule>
          <xm:sqref>K300:L301 K303:L305</xm:sqref>
        </x14:conditionalFormatting>
        <x14:conditionalFormatting xmlns:xm="http://schemas.microsoft.com/office/excel/2006/main">
          <x14:cfRule type="dataBar" id="{55778576-C5FC-489C-B07A-9EF085700F90}">
            <x14:dataBar minLength="0" maxLength="100" gradient="0">
              <x14:cfvo type="autoMin"/>
              <x14:cfvo type="autoMax"/>
              <x14:negativeFillColor rgb="FFFF0000"/>
              <x14:axisColor rgb="FF000000"/>
            </x14:dataBar>
          </x14:cfRule>
          <xm:sqref>K302:L302</xm:sqref>
        </x14:conditionalFormatting>
        <x14:conditionalFormatting xmlns:xm="http://schemas.microsoft.com/office/excel/2006/main">
          <x14:cfRule type="dataBar" id="{88AE79EE-0C1D-40AB-981C-EE91E74340CC}">
            <x14:dataBar minLength="0" maxLength="100" gradient="0">
              <x14:cfvo type="autoMin"/>
              <x14:cfvo type="autoMax"/>
              <x14:negativeFillColor rgb="FFFF0000"/>
              <x14:axisColor rgb="FF000000"/>
            </x14:dataBar>
          </x14:cfRule>
          <xm:sqref>K306:L306</xm:sqref>
        </x14:conditionalFormatting>
        <x14:conditionalFormatting xmlns:xm="http://schemas.microsoft.com/office/excel/2006/main">
          <x14:cfRule type="dataBar" id="{A4D27298-C1CB-4869-949B-AFDAF469B66E}">
            <x14:dataBar minLength="0" maxLength="100" gradient="0">
              <x14:cfvo type="autoMin"/>
              <x14:cfvo type="autoMax"/>
              <x14:negativeFillColor rgb="FFFF0000"/>
              <x14:axisColor rgb="FF000000"/>
            </x14:dataBar>
          </x14:cfRule>
          <xm:sqref>K307:L307</xm:sqref>
        </x14:conditionalFormatting>
        <x14:conditionalFormatting xmlns:xm="http://schemas.microsoft.com/office/excel/2006/main">
          <x14:cfRule type="dataBar" id="{EA6DC0EE-0A1D-4055-88C4-795EE5A95C74}">
            <x14:dataBar minLength="0" maxLength="100" gradient="0">
              <x14:cfvo type="autoMin"/>
              <x14:cfvo type="autoMax"/>
              <x14:negativeFillColor rgb="FFFF0000"/>
              <x14:axisColor rgb="FF000000"/>
            </x14:dataBar>
          </x14:cfRule>
          <xm:sqref>K308:L308</xm:sqref>
        </x14:conditionalFormatting>
        <x14:conditionalFormatting xmlns:xm="http://schemas.microsoft.com/office/excel/2006/main">
          <x14:cfRule type="dataBar" id="{FDDECEAC-CC39-4003-900A-803550137949}">
            <x14:dataBar minLength="0" maxLength="100" gradient="0">
              <x14:cfvo type="autoMin"/>
              <x14:cfvo type="autoMax"/>
              <x14:negativeFillColor rgb="FFFF0000"/>
              <x14:axisColor rgb="FF000000"/>
            </x14:dataBar>
          </x14:cfRule>
          <xm:sqref>K309:L309</xm:sqref>
        </x14:conditionalFormatting>
        <x14:conditionalFormatting xmlns:xm="http://schemas.microsoft.com/office/excel/2006/main">
          <x14:cfRule type="dataBar" id="{89106430-1949-4A8E-B9A9-0496C05CB764}">
            <x14:dataBar minLength="0" maxLength="100" gradient="0">
              <x14:cfvo type="autoMin"/>
              <x14:cfvo type="autoMax"/>
              <x14:negativeFillColor rgb="FFFF0000"/>
              <x14:axisColor rgb="FF000000"/>
            </x14:dataBar>
          </x14:cfRule>
          <xm:sqref>K310:L310</xm:sqref>
        </x14:conditionalFormatting>
        <x14:conditionalFormatting xmlns:xm="http://schemas.microsoft.com/office/excel/2006/main">
          <x14:cfRule type="dataBar" id="{1AAB52E4-F482-43D8-B4FD-D4C36EE613F0}">
            <x14:dataBar minLength="0" maxLength="100" gradient="0">
              <x14:cfvo type="autoMin"/>
              <x14:cfvo type="autoMax"/>
              <x14:negativeFillColor rgb="FFFF0000"/>
              <x14:axisColor rgb="FF000000"/>
            </x14:dataBar>
          </x14:cfRule>
          <xm:sqref>K311:L311</xm:sqref>
        </x14:conditionalFormatting>
        <x14:conditionalFormatting xmlns:xm="http://schemas.microsoft.com/office/excel/2006/main">
          <x14:cfRule type="dataBar" id="{38DD2732-D6E6-4EF7-8166-3DAF1C68A7A9}">
            <x14:dataBar minLength="0" maxLength="100" gradient="0">
              <x14:cfvo type="autoMin"/>
              <x14:cfvo type="autoMax"/>
              <x14:negativeFillColor rgb="FFFF0000"/>
              <x14:axisColor rgb="FF000000"/>
            </x14:dataBar>
          </x14:cfRule>
          <xm:sqref>K312:L312</xm:sqref>
        </x14:conditionalFormatting>
        <x14:conditionalFormatting xmlns:xm="http://schemas.microsoft.com/office/excel/2006/main">
          <x14:cfRule type="dataBar" id="{C2724BAC-D5AE-4174-A93C-589AD3BBC665}">
            <x14:dataBar minLength="0" maxLength="100" gradient="0">
              <x14:cfvo type="autoMin"/>
              <x14:cfvo type="autoMax"/>
              <x14:negativeFillColor rgb="FFFF0000"/>
              <x14:axisColor rgb="FF000000"/>
            </x14:dataBar>
          </x14:cfRule>
          <xm:sqref>K313:L313</xm:sqref>
        </x14:conditionalFormatting>
        <x14:conditionalFormatting xmlns:xm="http://schemas.microsoft.com/office/excel/2006/main">
          <x14:cfRule type="dataBar" id="{216D3215-BAC5-4F3D-B127-56F8ACC2932F}">
            <x14:dataBar minLength="0" maxLength="100" gradient="0">
              <x14:cfvo type="autoMin"/>
              <x14:cfvo type="autoMax"/>
              <x14:negativeFillColor rgb="FFFF0000"/>
              <x14:axisColor rgb="FF000000"/>
            </x14:dataBar>
          </x14:cfRule>
          <xm:sqref>K314:L314</xm:sqref>
        </x14:conditionalFormatting>
        <x14:conditionalFormatting xmlns:xm="http://schemas.microsoft.com/office/excel/2006/main">
          <x14:cfRule type="dataBar" id="{FB129EA4-4CD2-444A-9A7B-60EE1911A0C2}">
            <x14:dataBar minLength="0" maxLength="100" gradient="0">
              <x14:cfvo type="autoMin"/>
              <x14:cfvo type="autoMax"/>
              <x14:negativeFillColor rgb="FFFF0000"/>
              <x14:axisColor rgb="FF000000"/>
            </x14:dataBar>
          </x14:cfRule>
          <xm:sqref>K315:L365</xm:sqref>
        </x14:conditionalFormatting>
        <x14:conditionalFormatting xmlns:xm="http://schemas.microsoft.com/office/excel/2006/main">
          <x14:cfRule type="dataBar" id="{29504A5D-5E0F-4093-857F-DC1DA683358A}">
            <x14:dataBar minLength="0" maxLength="100" gradient="0">
              <x14:cfvo type="autoMin"/>
              <x14:cfvo type="autoMax"/>
              <x14:negativeFillColor rgb="FFFF0000"/>
              <x14:axisColor rgb="FF000000"/>
            </x14:dataBar>
          </x14:cfRule>
          <xm:sqref>M300:M303 M306:M307 O300:Q365</xm:sqref>
        </x14:conditionalFormatting>
        <x14:conditionalFormatting xmlns:xm="http://schemas.microsoft.com/office/excel/2006/main">
          <x14:cfRule type="dataBar" id="{20362880-45D4-4149-9A8A-691A936ED4B7}">
            <x14:dataBar minLength="0" maxLength="100" gradient="0">
              <x14:cfvo type="autoMin"/>
              <x14:cfvo type="autoMax"/>
              <x14:negativeFillColor rgb="FFFF0000"/>
              <x14:axisColor rgb="FF000000"/>
            </x14:dataBar>
          </x14:cfRule>
          <xm:sqref>M304:M305</xm:sqref>
        </x14:conditionalFormatting>
        <x14:conditionalFormatting xmlns:xm="http://schemas.microsoft.com/office/excel/2006/main">
          <x14:cfRule type="dataBar" id="{931FA623-64A2-4AC9-B3D2-BD09CA6D0A4A}">
            <x14:dataBar minLength="0" maxLength="100" gradient="0">
              <x14:cfvo type="autoMin"/>
              <x14:cfvo type="autoMax"/>
              <x14:negativeFillColor rgb="FFFF0000"/>
              <x14:axisColor rgb="FF000000"/>
            </x14:dataBar>
          </x14:cfRule>
          <xm:sqref>M308</xm:sqref>
        </x14:conditionalFormatting>
        <x14:conditionalFormatting xmlns:xm="http://schemas.microsoft.com/office/excel/2006/main">
          <x14:cfRule type="dataBar" id="{B33D8C1E-F131-4B60-BE5D-8741B92C227B}">
            <x14:dataBar minLength="0" maxLength="100" gradient="0">
              <x14:cfvo type="autoMin"/>
              <x14:cfvo type="autoMax"/>
              <x14:negativeFillColor rgb="FFFF0000"/>
              <x14:axisColor rgb="FF000000"/>
            </x14:dataBar>
          </x14:cfRule>
          <xm:sqref>M309</xm:sqref>
        </x14:conditionalFormatting>
        <x14:conditionalFormatting xmlns:xm="http://schemas.microsoft.com/office/excel/2006/main">
          <x14:cfRule type="dataBar" id="{D1A475F2-BFED-44E1-AA90-BCF6C4052648}">
            <x14:dataBar minLength="0" maxLength="100" gradient="0">
              <x14:cfvo type="autoMin"/>
              <x14:cfvo type="autoMax"/>
              <x14:negativeFillColor rgb="FFFF0000"/>
              <x14:axisColor rgb="FF000000"/>
            </x14:dataBar>
          </x14:cfRule>
          <xm:sqref>M310</xm:sqref>
        </x14:conditionalFormatting>
        <x14:conditionalFormatting xmlns:xm="http://schemas.microsoft.com/office/excel/2006/main">
          <x14:cfRule type="dataBar" id="{07489C5B-1A47-4F7F-B4CD-0D7B0BD0A673}">
            <x14:dataBar minLength="0" maxLength="100" gradient="0">
              <x14:cfvo type="autoMin"/>
              <x14:cfvo type="autoMax"/>
              <x14:negativeFillColor rgb="FFFF0000"/>
              <x14:axisColor rgb="FF000000"/>
            </x14:dataBar>
          </x14:cfRule>
          <xm:sqref>M311</xm:sqref>
        </x14:conditionalFormatting>
        <x14:conditionalFormatting xmlns:xm="http://schemas.microsoft.com/office/excel/2006/main">
          <x14:cfRule type="dataBar" id="{8591CCB3-548A-4C9A-ABD8-FB12A6D9D251}">
            <x14:dataBar minLength="0" maxLength="100" gradient="0">
              <x14:cfvo type="autoMin"/>
              <x14:cfvo type="autoMax"/>
              <x14:negativeFillColor rgb="FFFF0000"/>
              <x14:axisColor rgb="FF000000"/>
            </x14:dataBar>
          </x14:cfRule>
          <xm:sqref>M312</xm:sqref>
        </x14:conditionalFormatting>
        <x14:conditionalFormatting xmlns:xm="http://schemas.microsoft.com/office/excel/2006/main">
          <x14:cfRule type="dataBar" id="{88955E51-9DAF-4F00-9520-3BA2849E6E6F}">
            <x14:dataBar minLength="0" maxLength="100" gradient="0">
              <x14:cfvo type="autoMin"/>
              <x14:cfvo type="autoMax"/>
              <x14:negativeFillColor rgb="FFFF0000"/>
              <x14:axisColor rgb="FF000000"/>
            </x14:dataBar>
          </x14:cfRule>
          <xm:sqref>M314 M319 M321</xm:sqref>
        </x14:conditionalFormatting>
        <x14:conditionalFormatting xmlns:xm="http://schemas.microsoft.com/office/excel/2006/main">
          <x14:cfRule type="dataBar" id="{5A025633-71E5-4975-B732-FB7118F3FE2F}">
            <x14:dataBar minLength="0" maxLength="100" gradient="0">
              <x14:cfvo type="autoMin"/>
              <x14:cfvo type="autoMax"/>
              <x14:negativeFillColor rgb="FFFF0000"/>
              <x14:axisColor rgb="FF000000"/>
            </x14:dataBar>
          </x14:cfRule>
          <xm:sqref>M323:M331</xm:sqref>
        </x14:conditionalFormatting>
        <x14:conditionalFormatting xmlns:xm="http://schemas.microsoft.com/office/excel/2006/main">
          <x14:cfRule type="dataBar" id="{C6894B1F-AD6D-4C26-A637-AA7855A90553}">
            <x14:dataBar minLength="0" maxLength="100" gradient="0">
              <x14:cfvo type="autoMin"/>
              <x14:cfvo type="autoMax"/>
              <x14:negativeFillColor rgb="FFFF0000"/>
              <x14:axisColor rgb="FF000000"/>
            </x14:dataBar>
          </x14:cfRule>
          <xm:sqref>M332</xm:sqref>
        </x14:conditionalFormatting>
        <x14:conditionalFormatting xmlns:xm="http://schemas.microsoft.com/office/excel/2006/main">
          <x14:cfRule type="dataBar" id="{86462510-DCE6-4AFB-A480-5E4FEA339BA4}">
            <x14:dataBar minLength="0" maxLength="100" gradient="0">
              <x14:cfvo type="autoMin"/>
              <x14:cfvo type="autoMax"/>
              <x14:negativeFillColor rgb="FFFF0000"/>
              <x14:axisColor rgb="FF000000"/>
            </x14:dataBar>
          </x14:cfRule>
          <xm:sqref>M333</xm:sqref>
        </x14:conditionalFormatting>
        <x14:conditionalFormatting xmlns:xm="http://schemas.microsoft.com/office/excel/2006/main">
          <x14:cfRule type="dataBar" id="{65A4D4FD-AB28-446D-B0DA-2C15FB6EAD2A}">
            <x14:dataBar minLength="0" maxLength="100" gradient="0">
              <x14:cfvo type="autoMin"/>
              <x14:cfvo type="autoMax"/>
              <x14:negativeFillColor rgb="FFFF0000"/>
              <x14:axisColor rgb="FF000000"/>
            </x14:dataBar>
          </x14:cfRule>
          <xm:sqref>M334:M341</xm:sqref>
        </x14:conditionalFormatting>
        <x14:conditionalFormatting xmlns:xm="http://schemas.microsoft.com/office/excel/2006/main">
          <x14:cfRule type="dataBar" id="{794509E9-196C-4C83-88D7-9C423F82914D}">
            <x14:dataBar minLength="0" maxLength="100" gradient="0">
              <x14:cfvo type="autoMin"/>
              <x14:cfvo type="autoMax"/>
              <x14:negativeFillColor rgb="FFFF0000"/>
              <x14:axisColor rgb="FF000000"/>
            </x14:dataBar>
          </x14:cfRule>
          <xm:sqref>M342</xm:sqref>
        </x14:conditionalFormatting>
        <x14:conditionalFormatting xmlns:xm="http://schemas.microsoft.com/office/excel/2006/main">
          <x14:cfRule type="dataBar" id="{72DD3457-2E29-4ACB-9806-F3AA4A59D5F0}">
            <x14:dataBar minLength="0" maxLength="100" gradient="0">
              <x14:cfvo type="autoMin"/>
              <x14:cfvo type="autoMax"/>
              <x14:negativeFillColor rgb="FFFF0000"/>
              <x14:axisColor rgb="FF000000"/>
            </x14:dataBar>
          </x14:cfRule>
          <xm:sqref>M343</xm:sqref>
        </x14:conditionalFormatting>
        <x14:conditionalFormatting xmlns:xm="http://schemas.microsoft.com/office/excel/2006/main">
          <x14:cfRule type="dataBar" id="{BD123275-2996-47F0-A5A8-BEDFA56117B2}">
            <x14:dataBar minLength="0" maxLength="100" gradient="0">
              <x14:cfvo type="autoMin"/>
              <x14:cfvo type="autoMax"/>
              <x14:negativeFillColor rgb="FFFF0000"/>
              <x14:axisColor rgb="FF000000"/>
            </x14:dataBar>
          </x14:cfRule>
          <xm:sqref>M344:M365</xm:sqref>
        </x14:conditionalFormatting>
        <x14:conditionalFormatting xmlns:xm="http://schemas.microsoft.com/office/excel/2006/main">
          <x14:cfRule type="dataBar" id="{C8DC19BA-5B71-4423-A11A-DCC2B500C3BF}">
            <x14:dataBar minLength="0" maxLength="100" gradient="0">
              <x14:cfvo type="autoMin"/>
              <x14:cfvo type="autoMax"/>
              <x14:negativeFillColor rgb="FFFF0000"/>
              <x14:axisColor rgb="FF000000"/>
            </x14:dataBar>
          </x14:cfRule>
          <xm:sqref>M581 K581 G581</xm:sqref>
        </x14:conditionalFormatting>
        <x14:conditionalFormatting xmlns:xm="http://schemas.microsoft.com/office/excel/2006/main">
          <x14:cfRule type="dataBar" id="{89029E43-E649-4553-9D20-813960F8979B}">
            <x14:dataBar minLength="0" maxLength="100" gradient="0">
              <x14:cfvo type="autoMin"/>
              <x14:cfvo type="autoMax"/>
              <x14:negativeFillColor rgb="FFFF0000"/>
              <x14:axisColor rgb="FF000000"/>
            </x14:dataBar>
          </x14:cfRule>
          <xm:sqref>M582</xm:sqref>
        </x14:conditionalFormatting>
        <x14:conditionalFormatting xmlns:xm="http://schemas.microsoft.com/office/excel/2006/main">
          <x14:cfRule type="dataBar" id="{B0997954-29D7-4AB9-8E58-818F94E1FFD4}">
            <x14:dataBar minLength="0" maxLength="100" gradient="0">
              <x14:cfvo type="autoMin"/>
              <x14:cfvo type="autoMax"/>
              <x14:negativeFillColor rgb="FFFF0000"/>
              <x14:axisColor rgb="FF000000"/>
            </x14:dataBar>
          </x14:cfRule>
          <xm:sqref>M652</xm:sqref>
        </x14:conditionalFormatting>
        <x14:conditionalFormatting xmlns:xm="http://schemas.microsoft.com/office/excel/2006/main">
          <x14:cfRule type="dataBar" id="{14B454EB-8136-4AE6-8490-09FDB61FA768}">
            <x14:dataBar minLength="0" maxLength="100" gradient="0">
              <x14:cfvo type="autoMin"/>
              <x14:cfvo type="autoMax"/>
              <x14:negativeFillColor rgb="FFFF0000"/>
              <x14:axisColor rgb="FF000000"/>
            </x14:dataBar>
          </x14:cfRule>
          <xm:sqref>M313:N313</xm:sqref>
        </x14:conditionalFormatting>
        <x14:conditionalFormatting xmlns:xm="http://schemas.microsoft.com/office/excel/2006/main">
          <x14:cfRule type="dataBar" id="{617EFEAD-EEB3-4BF0-B6A6-337D01616A23}">
            <x14:dataBar minLength="0" maxLength="100" gradient="0">
              <x14:cfvo type="autoMin"/>
              <x14:cfvo type="autoMax"/>
              <x14:negativeFillColor rgb="FFFF0000"/>
              <x14:axisColor rgb="FF000000"/>
            </x14:dataBar>
          </x14:cfRule>
          <xm:sqref>M320:N320 M322 M315:M318</xm:sqref>
        </x14:conditionalFormatting>
        <x14:conditionalFormatting xmlns:xm="http://schemas.microsoft.com/office/excel/2006/main">
          <x14:cfRule type="dataBar" id="{E3753AD5-06FA-4D6A-A269-24AA3DEBEFED}">
            <x14:dataBar minLength="0" maxLength="100" gradient="0">
              <x14:cfvo type="autoMin"/>
              <x14:cfvo type="autoMax"/>
              <x14:negativeFillColor rgb="FFFF0000"/>
              <x14:axisColor rgb="FF000000"/>
            </x14:dataBar>
          </x14:cfRule>
          <xm:sqref>M515:N515 O550 K514:K580 O580:O581 O558 O566:O574 N516:N580</xm:sqref>
        </x14:conditionalFormatting>
        <x14:conditionalFormatting xmlns:xm="http://schemas.microsoft.com/office/excel/2006/main">
          <x14:cfRule type="dataBar" id="{0F42012B-0BA3-491D-A452-98EADAF45121}">
            <x14:dataBar minLength="0" maxLength="100" gradient="0">
              <x14:cfvo type="autoMin"/>
              <x14:cfvo type="autoMax"/>
              <x14:negativeFillColor rgb="FFFF0000"/>
              <x14:axisColor rgb="FF000000"/>
            </x14:dataBar>
          </x14:cfRule>
          <xm:sqref>M440:O440 Q440 K440:K506 M441:M506 N466:N505 N441:Q464 Q465 O466:Q506</xm:sqref>
        </x14:conditionalFormatting>
        <x14:conditionalFormatting xmlns:xm="http://schemas.microsoft.com/office/excel/2006/main">
          <x14:cfRule type="dataBar" id="{F1EBF0BC-8B2C-49E9-ADC2-CAB23CC5B794}">
            <x14:dataBar minLength="0" maxLength="100" gradient="0">
              <x14:cfvo type="autoMin"/>
              <x14:cfvo type="autoMax"/>
              <x14:negativeFillColor rgb="FFFF0000"/>
              <x14:axisColor rgb="FF000000"/>
            </x14:dataBar>
          </x14:cfRule>
          <xm:sqref>M507:Q509 G507:K509 G440:J506 N506</xm:sqref>
        </x14:conditionalFormatting>
        <x14:conditionalFormatting xmlns:xm="http://schemas.microsoft.com/office/excel/2006/main">
          <x14:cfRule type="dataBar" id="{2FA7BCA9-549F-421B-A9D4-7CAD6E5D3AF3}">
            <x14:dataBar minLength="0" maxLength="100" gradient="0">
              <x14:cfvo type="autoMin"/>
              <x14:cfvo type="autoMax"/>
              <x14:negativeFillColor rgb="FFFF0000"/>
              <x14:axisColor rgb="FF000000"/>
            </x14:dataBar>
          </x14:cfRule>
          <x14:cfRule type="dataBar" id="{008ED7D5-C029-4D08-B149-A846137D005E}">
            <x14:dataBar minLength="0" maxLength="100" gradient="0">
              <x14:cfvo type="autoMin"/>
              <x14:cfvo type="autoMax"/>
              <x14:negativeFillColor rgb="FFFF0000"/>
              <x14:axisColor rgb="FF000000"/>
            </x14:dataBar>
          </x14:cfRule>
          <xm:sqref>N300 N308</xm:sqref>
        </x14:conditionalFormatting>
        <x14:conditionalFormatting xmlns:xm="http://schemas.microsoft.com/office/excel/2006/main">
          <x14:cfRule type="dataBar" id="{F3A142D9-75AA-4535-B3D5-F0E6457C9FBD}">
            <x14:dataBar minLength="0" maxLength="100" gradient="0">
              <x14:cfvo type="autoMin"/>
              <x14:cfvo type="autoMax"/>
              <x14:negativeFillColor rgb="FFFF0000"/>
              <x14:axisColor rgb="FF000000"/>
            </x14:dataBar>
          </x14:cfRule>
          <xm:sqref>N304</xm:sqref>
        </x14:conditionalFormatting>
        <x14:conditionalFormatting xmlns:xm="http://schemas.microsoft.com/office/excel/2006/main">
          <x14:cfRule type="dataBar" id="{B33CF5F9-A4CE-4D51-90CB-E1A2CB3AC65A}">
            <x14:dataBar minLength="0" maxLength="100" gradient="0">
              <x14:cfvo type="autoMin"/>
              <x14:cfvo type="autoMax"/>
              <x14:negativeFillColor rgb="FFFF0000"/>
              <x14:axisColor rgb="FF000000"/>
            </x14:dataBar>
          </x14:cfRule>
          <xm:sqref>N305</xm:sqref>
        </x14:conditionalFormatting>
        <x14:conditionalFormatting xmlns:xm="http://schemas.microsoft.com/office/excel/2006/main">
          <x14:cfRule type="dataBar" id="{83F9A6F2-72A9-45BD-8F62-A44A74996D74}">
            <x14:dataBar minLength="0" maxLength="100" gradient="0">
              <x14:cfvo type="autoMin"/>
              <x14:cfvo type="autoMax"/>
              <x14:negativeFillColor rgb="FFFF0000"/>
              <x14:axisColor rgb="FF000000"/>
            </x14:dataBar>
          </x14:cfRule>
          <xm:sqref>N306:N307 N310 N301:N303</xm:sqref>
        </x14:conditionalFormatting>
        <x14:conditionalFormatting xmlns:xm="http://schemas.microsoft.com/office/excel/2006/main">
          <x14:cfRule type="dataBar" id="{1DA9803C-ED5A-4B37-B5C9-AFE9B7F82EEA}">
            <x14:dataBar minLength="0" maxLength="100" gradient="0">
              <x14:cfvo type="autoMin"/>
              <x14:cfvo type="autoMax"/>
              <x14:negativeFillColor rgb="FFFF0000"/>
              <x14:axisColor rgb="FF000000"/>
            </x14:dataBar>
          </x14:cfRule>
          <xm:sqref>N309</xm:sqref>
        </x14:conditionalFormatting>
        <x14:conditionalFormatting xmlns:xm="http://schemas.microsoft.com/office/excel/2006/main">
          <x14:cfRule type="dataBar" id="{D610A91C-CA62-47E0-B4D1-8D88D25DFC38}">
            <x14:dataBar minLength="0" maxLength="100" gradient="0">
              <x14:cfvo type="autoMin"/>
              <x14:cfvo type="autoMax"/>
              <x14:negativeFillColor rgb="FFFF0000"/>
              <x14:axisColor rgb="FF000000"/>
            </x14:dataBar>
          </x14:cfRule>
          <x14:cfRule type="dataBar" id="{1CBEE0FB-5201-4DC9-AFAA-CDE4C640A081}">
            <x14:dataBar minLength="0" maxLength="100" gradient="0">
              <x14:cfvo type="autoMin"/>
              <x14:cfvo type="autoMax"/>
              <x14:negativeFillColor rgb="FFFF0000"/>
              <x14:axisColor rgb="FF000000"/>
            </x14:dataBar>
          </x14:cfRule>
          <xm:sqref>N311</xm:sqref>
        </x14:conditionalFormatting>
        <x14:conditionalFormatting xmlns:xm="http://schemas.microsoft.com/office/excel/2006/main">
          <x14:cfRule type="dataBar" id="{71F44D7D-8471-4A32-AF82-2656818A5F98}">
            <x14:dataBar minLength="0" maxLength="100" gradient="0">
              <x14:cfvo type="autoMin"/>
              <x14:cfvo type="autoMax"/>
              <x14:negativeFillColor rgb="FFFF0000"/>
              <x14:axisColor rgb="FF000000"/>
            </x14:dataBar>
          </x14:cfRule>
          <xm:sqref>N311:N323 N325:N343 N345:N347 N350:N353</xm:sqref>
        </x14:conditionalFormatting>
        <x14:conditionalFormatting xmlns:xm="http://schemas.microsoft.com/office/excel/2006/main">
          <x14:cfRule type="dataBar" id="{CEE293EF-A0F8-4014-AB05-37808F983BFE}">
            <x14:dataBar minLength="0" maxLength="100" gradient="0">
              <x14:cfvo type="autoMin"/>
              <x14:cfvo type="autoMax"/>
              <x14:negativeFillColor rgb="FFFF0000"/>
              <x14:axisColor rgb="FF000000"/>
            </x14:dataBar>
          </x14:cfRule>
          <xm:sqref>N314 N319 N327:N328 N332:N334 N341:N343 N321</xm:sqref>
        </x14:conditionalFormatting>
        <x14:conditionalFormatting xmlns:xm="http://schemas.microsoft.com/office/excel/2006/main">
          <x14:cfRule type="dataBar" id="{CF52711D-A977-439D-A1B3-0A8B69AA5838}">
            <x14:dataBar minLength="0" maxLength="100" gradient="0">
              <x14:cfvo type="autoMin"/>
              <x14:cfvo type="autoMax"/>
              <x14:negativeFillColor rgb="FFFF0000"/>
              <x14:axisColor rgb="FF000000"/>
            </x14:dataBar>
          </x14:cfRule>
          <xm:sqref>N327:N328 N319 N332:N334 N341:N343 N321</xm:sqref>
        </x14:conditionalFormatting>
        <x14:conditionalFormatting xmlns:xm="http://schemas.microsoft.com/office/excel/2006/main">
          <x14:cfRule type="dataBar" id="{2BAC0D37-E25A-4ADF-8759-D60F5353DB95}">
            <x14:dataBar minLength="0" maxLength="100" gradient="0">
              <x14:cfvo type="autoMin"/>
              <x14:cfvo type="autoMax"/>
              <x14:negativeFillColor rgb="FFFF0000"/>
              <x14:axisColor rgb="FF000000"/>
            </x14:dataBar>
          </x14:cfRule>
          <xm:sqref>N330</xm:sqref>
        </x14:conditionalFormatting>
        <x14:conditionalFormatting xmlns:xm="http://schemas.microsoft.com/office/excel/2006/main">
          <x14:cfRule type="dataBar" id="{53878FCE-1041-4082-BF17-7EFB85A77CD0}">
            <x14:dataBar minLength="0" maxLength="100" gradient="0">
              <x14:cfvo type="autoMin"/>
              <x14:cfvo type="autoMax"/>
              <x14:negativeFillColor rgb="FFFF0000"/>
              <x14:axisColor rgb="FF000000"/>
            </x14:dataBar>
          </x14:cfRule>
          <x14:cfRule type="dataBar" id="{73A18632-54FA-4A00-A9DE-5388932B604C}">
            <x14:dataBar minLength="0" maxLength="100" gradient="0">
              <x14:cfvo type="autoMin"/>
              <x14:cfvo type="autoMax"/>
              <x14:negativeFillColor rgb="FFFF0000"/>
              <x14:axisColor rgb="FF000000"/>
            </x14:dataBar>
          </x14:cfRule>
          <xm:sqref>N331</xm:sqref>
        </x14:conditionalFormatting>
        <x14:conditionalFormatting xmlns:xm="http://schemas.microsoft.com/office/excel/2006/main">
          <x14:cfRule type="dataBar" id="{01F048AD-E2C8-4C91-854A-CFC5781938D3}">
            <x14:dataBar minLength="0" maxLength="100" gradient="0">
              <x14:cfvo type="autoMin"/>
              <x14:cfvo type="autoMax"/>
              <x14:negativeFillColor rgb="FFFF0000"/>
              <x14:axisColor rgb="FF000000"/>
            </x14:dataBar>
          </x14:cfRule>
          <xm:sqref>N348:N349 N344 N354:N365</xm:sqref>
        </x14:conditionalFormatting>
        <x14:conditionalFormatting xmlns:xm="http://schemas.microsoft.com/office/excel/2006/main">
          <x14:cfRule type="dataBar" id="{4A33D9AE-FF10-4AE4-BD19-001B6268D890}">
            <x14:dataBar minLength="0" maxLength="100" gradient="0">
              <x14:cfvo type="autoMin"/>
              <x14:cfvo type="autoMax"/>
              <x14:negativeFillColor rgb="FFFF0000"/>
              <x14:axisColor rgb="FF000000"/>
            </x14:dataBar>
          </x14:cfRule>
          <xm:sqref>O582</xm:sqref>
        </x14:conditionalFormatting>
        <x14:conditionalFormatting xmlns:xm="http://schemas.microsoft.com/office/excel/2006/main">
          <x14:cfRule type="dataBar" id="{7DA6B902-7431-47DA-9082-71E7391B8899}">
            <x14:dataBar minLength="0" maxLength="100" gradient="0">
              <x14:cfvo type="autoMin"/>
              <x14:cfvo type="autoMax"/>
              <x14:negativeFillColor rgb="FFFF0000"/>
              <x14:axisColor rgb="FF000000"/>
            </x14:dataBar>
          </x14:cfRule>
          <xm:sqref>O652</xm:sqref>
        </x14:conditionalFormatting>
        <x14:conditionalFormatting xmlns:xm="http://schemas.microsoft.com/office/excel/2006/main">
          <x14:cfRule type="dataBar" id="{2BB28990-6852-46EB-9591-8B2C075D9650}">
            <x14:dataBar minLength="0" maxLength="100" gradient="0">
              <x14:cfvo type="autoMin"/>
              <x14:cfvo type="autoMax"/>
              <x14:negativeFillColor rgb="FFFF0000"/>
              <x14:axisColor rgb="FF000000"/>
            </x14:dataBar>
          </x14:cfRule>
          <xm:sqref>Q54:Q61</xm:sqref>
        </x14:conditionalFormatting>
        <x14:conditionalFormatting xmlns:xm="http://schemas.microsoft.com/office/excel/2006/main">
          <x14:cfRule type="dataBar" id="{1097C5ED-6269-4B5D-B471-6BB7D81A2E94}">
            <x14:dataBar minLength="0" maxLength="100" gradient="0">
              <x14:cfvo type="autoMin"/>
              <x14:cfvo type="autoMax"/>
              <x14:negativeFillColor rgb="FFFF0000"/>
              <x14:axisColor rgb="FF000000"/>
            </x14:dataBar>
          </x14:cfRule>
          <xm:sqref>Q62:Q65</xm:sqref>
        </x14:conditionalFormatting>
        <x14:conditionalFormatting xmlns:xm="http://schemas.microsoft.com/office/excel/2006/main">
          <x14:cfRule type="dataBar" id="{316C6A9C-C1A9-434E-8742-BE7D3DB7ED05}">
            <x14:dataBar minLength="0" maxLength="100" gradient="0">
              <x14:cfvo type="autoMin"/>
              <x14:cfvo type="autoMax"/>
              <x14:negativeFillColor rgb="FFFF0000"/>
              <x14:axisColor rgb="FF000000"/>
            </x14:dataBar>
          </x14:cfRule>
          <xm:sqref>Q66:Q69</xm:sqref>
        </x14:conditionalFormatting>
        <x14:conditionalFormatting xmlns:xm="http://schemas.microsoft.com/office/excel/2006/main">
          <x14:cfRule type="dataBar" id="{EA9595AC-E2F0-4C01-B38E-9AA67D77FBD4}">
            <x14:dataBar minLength="0" maxLength="100" gradient="0">
              <x14:cfvo type="autoMin"/>
              <x14:cfvo type="autoMax"/>
              <x14:negativeFillColor rgb="FFFF0000"/>
              <x14:axisColor rgb="FF000000"/>
            </x14:dataBar>
          </x14:cfRule>
          <xm:sqref>Q70:Q73</xm:sqref>
        </x14:conditionalFormatting>
        <x14:conditionalFormatting xmlns:xm="http://schemas.microsoft.com/office/excel/2006/main">
          <x14:cfRule type="dataBar" id="{3B4C6391-B2D7-47A9-83CD-A323750E5582}">
            <x14:dataBar minLength="0" maxLength="100" gradient="0">
              <x14:cfvo type="autoMin"/>
              <x14:cfvo type="autoMax"/>
              <x14:negativeFillColor rgb="FFFF0000"/>
              <x14:axisColor rgb="FF000000"/>
            </x14:dataBar>
          </x14:cfRule>
          <xm:sqref>Q74:Q77</xm:sqref>
        </x14:conditionalFormatting>
        <x14:conditionalFormatting xmlns:xm="http://schemas.microsoft.com/office/excel/2006/main">
          <x14:cfRule type="dataBar" id="{585F1103-11E2-4705-BB86-1A9CC948B880}">
            <x14:dataBar minLength="0" maxLength="100" gradient="0">
              <x14:cfvo type="autoMin"/>
              <x14:cfvo type="autoMax"/>
              <x14:negativeFillColor rgb="FFFF0000"/>
              <x14:axisColor rgb="FF000000"/>
            </x14:dataBar>
          </x14:cfRule>
          <xm:sqref>Q78:Q81 Q94:Q97 Q134:Q137 Q238 Q162:Q166 Q114:Q126 Q102:Q110 Q38:Q50 Q234 Q246 Q254 Q278:Q297 Q262:Q274 Q258 Q174:Q230 Q170 Q250</xm:sqref>
        </x14:conditionalFormatting>
        <x14:conditionalFormatting xmlns:xm="http://schemas.microsoft.com/office/excel/2006/main">
          <x14:cfRule type="dataBar" id="{9809D8B4-EFF6-4AE1-96B7-A8691BCEE4F9}">
            <x14:dataBar minLength="0" maxLength="100" gradient="0">
              <x14:cfvo type="autoMin"/>
              <x14:cfvo type="autoMax"/>
              <x14:negativeFillColor rgb="FFFF0000"/>
              <x14:axisColor rgb="FF000000"/>
            </x14:dataBar>
          </x14:cfRule>
          <xm:sqref>Q82:Q85</xm:sqref>
        </x14:conditionalFormatting>
        <x14:conditionalFormatting xmlns:xm="http://schemas.microsoft.com/office/excel/2006/main">
          <x14:cfRule type="dataBar" id="{F83F3867-9544-4CB7-9A52-B0673D7D8371}">
            <x14:dataBar minLength="0" maxLength="100" gradient="0">
              <x14:cfvo type="autoMin"/>
              <x14:cfvo type="autoMax"/>
              <x14:negativeFillColor rgb="FFFF0000"/>
              <x14:axisColor rgb="FF000000"/>
            </x14:dataBar>
          </x14:cfRule>
          <xm:sqref>Q86:Q89</xm:sqref>
        </x14:conditionalFormatting>
        <x14:conditionalFormatting xmlns:xm="http://schemas.microsoft.com/office/excel/2006/main">
          <x14:cfRule type="dataBar" id="{1D251090-5C6B-4107-A700-67C6D7CF2411}">
            <x14:dataBar minLength="0" maxLength="100" gradient="0">
              <x14:cfvo type="autoMin"/>
              <x14:cfvo type="autoMax"/>
              <x14:negativeFillColor rgb="FFFF0000"/>
              <x14:axisColor rgb="FF000000"/>
            </x14:dataBar>
          </x14:cfRule>
          <xm:sqref>Q90:Q93</xm:sqref>
        </x14:conditionalFormatting>
        <x14:conditionalFormatting xmlns:xm="http://schemas.microsoft.com/office/excel/2006/main">
          <x14:cfRule type="dataBar" id="{D31FC14D-B9CC-4273-9FE0-97E42E80F7EE}">
            <x14:dataBar minLength="0" maxLength="100" gradient="0">
              <x14:cfvo type="autoMin"/>
              <x14:cfvo type="autoMax"/>
              <x14:negativeFillColor rgb="FFFF0000"/>
              <x14:axisColor rgb="FF000000"/>
            </x14:dataBar>
          </x14:cfRule>
          <xm:sqref>Q98:Q101</xm:sqref>
        </x14:conditionalFormatting>
        <x14:conditionalFormatting xmlns:xm="http://schemas.microsoft.com/office/excel/2006/main">
          <x14:cfRule type="dataBar" id="{DB47894E-9DCA-4D99-8CC9-F0B532CD5945}">
            <x14:dataBar minLength="0" maxLength="100" gradient="0">
              <x14:cfvo type="autoMin"/>
              <x14:cfvo type="autoMax"/>
              <x14:negativeFillColor rgb="FFFF0000"/>
              <x14:axisColor rgb="FF000000"/>
            </x14:dataBar>
          </x14:cfRule>
          <xm:sqref>Q130:Q133</xm:sqref>
        </x14:conditionalFormatting>
        <x14:conditionalFormatting xmlns:xm="http://schemas.microsoft.com/office/excel/2006/main">
          <x14:cfRule type="dataBar" id="{5D410B6A-F7BD-482D-A3FD-5C948ED612BD}">
            <x14:dataBar minLength="0" maxLength="100" gradient="0">
              <x14:cfvo type="autoMin"/>
              <x14:cfvo type="autoMax"/>
              <x14:negativeFillColor rgb="FFFF0000"/>
              <x14:axisColor rgb="FF000000"/>
            </x14:dataBar>
          </x14:cfRule>
          <xm:sqref>Q142:Q145</xm:sqref>
        </x14:conditionalFormatting>
        <x14:conditionalFormatting xmlns:xm="http://schemas.microsoft.com/office/excel/2006/main">
          <x14:cfRule type="dataBar" id="{08C974D8-0589-4445-AB7F-695D52E0C76A}">
            <x14:dataBar minLength="0" maxLength="100" gradient="0">
              <x14:cfvo type="autoMin"/>
              <x14:cfvo type="autoMax"/>
              <x14:negativeFillColor rgb="FFFF0000"/>
              <x14:axisColor rgb="FF000000"/>
            </x14:dataBar>
          </x14:cfRule>
          <xm:sqref>Q146:Q149</xm:sqref>
        </x14:conditionalFormatting>
        <x14:conditionalFormatting xmlns:xm="http://schemas.microsoft.com/office/excel/2006/main">
          <x14:cfRule type="dataBar" id="{6EB4FBE1-0144-47F5-B8B2-CCB06FFC5197}">
            <x14:dataBar minLength="0" maxLength="100" gradient="0">
              <x14:cfvo type="autoMin"/>
              <x14:cfvo type="autoMax"/>
              <x14:negativeFillColor rgb="FFFF0000"/>
              <x14:axisColor rgb="FF000000"/>
            </x14:dataBar>
          </x14:cfRule>
          <xm:sqref>Q150:Q161 Q138:Q141</xm:sqref>
        </x14:conditionalFormatting>
        <x14:conditionalFormatting xmlns:xm="http://schemas.microsoft.com/office/excel/2006/main">
          <x14:cfRule type="dataBar" id="{CB60F8D4-1173-482D-8925-3E7CC575AD71}">
            <x14:dataBar minLength="0" maxLength="100" gradient="0">
              <x14:cfvo type="autoMin"/>
              <x14:cfvo type="autoMax"/>
              <x14:negativeFillColor rgb="FFFF0000"/>
              <x14:axisColor rgb="FF000000"/>
            </x14:dataBar>
          </x14:cfRule>
          <xm:sqref>Q242</xm:sqref>
        </x14:conditionalFormatting>
        <x14:conditionalFormatting xmlns:xm="http://schemas.microsoft.com/office/excel/2006/main">
          <x14:cfRule type="dataBar" id="{A4861548-A249-4062-9DA1-7EA7F7C5BBA7}">
            <x14:dataBar minLength="0" maxLength="100" gradient="0">
              <x14:cfvo type="autoMin"/>
              <x14:cfvo type="autoMax"/>
              <x14:negativeFillColor rgb="FFFF0000"/>
              <x14:axisColor rgb="FF000000"/>
            </x14:dataBar>
          </x14:cfRule>
          <xm:sqref>Q510</xm:sqref>
        </x14:conditionalFormatting>
        <x14:conditionalFormatting xmlns:xm="http://schemas.microsoft.com/office/excel/2006/main">
          <x14:cfRule type="dataBar" id="{73CF8DBD-2E15-4A8D-91FA-1494C803DB6B}">
            <x14:dataBar minLength="0" maxLength="100" gradient="0">
              <x14:cfvo type="autoMin"/>
              <x14:cfvo type="autoMax"/>
              <x14:negativeFillColor rgb="FFFF0000"/>
              <x14:axisColor rgb="FF000000"/>
            </x14:dataBar>
          </x14:cfRule>
          <xm:sqref>V336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rgb="FF00B050"/>
  </sheetPr>
  <dimension ref="A1:QT228"/>
  <sheetViews>
    <sheetView topLeftCell="A9" workbookViewId="0">
      <pane xSplit="5" ySplit="3" topLeftCell="F12" activePane="bottomRight" state="frozen"/>
      <selection activeCell="A9" sqref="A9"/>
      <selection pane="topRight" activeCell="F9" sqref="F9"/>
      <selection pane="bottomLeft" activeCell="A12" sqref="A12"/>
      <selection pane="bottomRight" activeCell="AV9" sqref="AV9"/>
    </sheetView>
  </sheetViews>
  <sheetFormatPr baseColWidth="10" defaultColWidth="11.44140625" defaultRowHeight="11.25" customHeight="1" outlineLevelRow="1" outlineLevelCol="2"/>
  <cols>
    <col min="1" max="1" width="4.5546875" style="459" customWidth="1"/>
    <col min="2" max="2" width="14.109375" style="374" customWidth="1"/>
    <col min="3" max="3" width="11" style="374" bestFit="1" customWidth="1" outlineLevel="1"/>
    <col min="4" max="4" width="10.109375" style="374" bestFit="1" customWidth="1"/>
    <col min="5" max="5" width="8.44140625" style="374" customWidth="1"/>
    <col min="6" max="6" width="8.6640625" style="374" customWidth="1"/>
    <col min="7" max="7" width="10.5546875" style="374" customWidth="1"/>
    <col min="8" max="8" width="11.88671875" style="374" customWidth="1"/>
    <col min="9" max="9" width="10.109375" style="374" customWidth="1"/>
    <col min="10" max="13" width="10" style="374" customWidth="1" outlineLevel="1"/>
    <col min="14" max="14" width="9.5546875" style="374" customWidth="1"/>
    <col min="15" max="17" width="8.44140625" style="374" customWidth="1" outlineLevel="1"/>
    <col min="18" max="18" width="7.44140625" style="374" customWidth="1" outlineLevel="1"/>
    <col min="19" max="19" width="13.5546875" style="374" customWidth="1"/>
    <col min="20" max="22" width="12.5546875" style="374" customWidth="1" outlineLevel="2"/>
    <col min="23" max="23" width="10.44140625" style="374" customWidth="1" outlineLevel="2"/>
    <col min="24" max="24" width="9.5546875" style="374" customWidth="1" outlineLevel="2"/>
    <col min="25" max="25" width="11" style="374" customWidth="1" outlineLevel="2"/>
    <col min="26" max="47" width="12.5546875" style="374" customWidth="1" outlineLevel="2"/>
    <col min="48" max="48" width="9.5546875" style="374" customWidth="1" outlineLevel="2"/>
    <col min="49" max="49" width="11.5546875" style="374" customWidth="1"/>
    <col min="50" max="50" width="12.5546875" style="374" customWidth="1"/>
    <col min="51" max="51" width="16.44140625" style="374" customWidth="1"/>
    <col min="52" max="52" width="22.88671875" style="374" customWidth="1"/>
    <col min="53" max="53" width="13.5546875" style="375" customWidth="1"/>
    <col min="54" max="54" width="14.5546875" style="409" customWidth="1"/>
    <col min="55" max="55" width="12.5546875" style="409" customWidth="1" outlineLevel="1"/>
    <col min="56" max="56" width="11.5546875" style="409" customWidth="1" outlineLevel="1"/>
    <col min="57" max="57" width="9.44140625" style="375" customWidth="1"/>
    <col min="58" max="58" width="8.5546875" style="409" customWidth="1"/>
    <col min="59" max="59" width="11.44140625" style="374" customWidth="1"/>
    <col min="60" max="63" width="8.5546875" style="374" customWidth="1"/>
    <col min="64" max="64" width="12.44140625" style="375" customWidth="1"/>
    <col min="65" max="65" width="8.5546875" style="409" customWidth="1"/>
    <col min="66" max="66" width="12.5546875" style="375" customWidth="1"/>
    <col min="67" max="67" width="12.44140625" style="375" customWidth="1"/>
    <col min="68" max="68" width="8.5546875" style="409" customWidth="1"/>
    <col min="69" max="69" width="12.5546875" style="375" customWidth="1"/>
    <col min="70" max="70" width="8.5546875" style="375" customWidth="1"/>
    <col min="71" max="71" width="8.5546875" style="409" customWidth="1"/>
    <col min="72" max="72" width="8.5546875" style="375" customWidth="1"/>
    <col min="73" max="73" width="9.44140625" style="375" customWidth="1"/>
    <col min="74" max="74" width="8.5546875" style="409" customWidth="1"/>
    <col min="75" max="75" width="12.5546875" style="375" customWidth="1"/>
    <col min="76" max="76" width="14.5546875" style="375" customWidth="1"/>
    <col min="77" max="77" width="8.5546875" style="375" customWidth="1"/>
    <col min="78" max="78" width="14.5546875" style="409" customWidth="1"/>
    <col min="79" max="79" width="8.5546875" style="375" customWidth="1"/>
    <col min="80" max="80" width="8.5546875" style="409" customWidth="1"/>
    <col min="81" max="82" width="8.5546875" style="375" customWidth="1"/>
    <col min="83" max="83" width="8.5546875" style="409" customWidth="1"/>
    <col min="84" max="85" width="8.5546875" style="375" customWidth="1"/>
    <col min="86" max="86" width="8.5546875" style="409" customWidth="1"/>
    <col min="87" max="88" width="8.5546875" style="375" customWidth="1"/>
    <col min="89" max="89" width="8.5546875" style="409" customWidth="1"/>
    <col min="90" max="93" width="8.5546875" style="375" customWidth="1"/>
    <col min="94" max="94" width="8.5546875" style="375" customWidth="1" outlineLevel="1"/>
    <col min="95" max="95" width="8.5546875" style="409" customWidth="1" outlineLevel="1"/>
    <col min="96" max="97" width="8.5546875" style="375" customWidth="1" outlineLevel="1"/>
    <col min="98" max="98" width="8.5546875" style="409" customWidth="1" outlineLevel="1"/>
    <col min="99" max="99" width="8.5546875" style="375" customWidth="1" outlineLevel="1"/>
    <col min="100" max="100" width="9.33203125" style="375" customWidth="1" outlineLevel="1"/>
    <col min="101" max="101" width="8.5546875" style="409" customWidth="1" outlineLevel="1"/>
    <col min="102" max="102" width="9.5546875" style="375" customWidth="1" outlineLevel="1"/>
    <col min="103" max="103" width="9" style="375" customWidth="1" outlineLevel="1"/>
    <col min="104" max="104" width="8.5546875" style="409" customWidth="1" outlineLevel="1"/>
    <col min="105" max="105" width="9" style="375" customWidth="1" outlineLevel="1"/>
    <col min="106" max="108" width="8.5546875" style="375" customWidth="1" outlineLevel="1"/>
    <col min="109" max="109" width="8.5546875" style="375" customWidth="1"/>
    <col min="110" max="110" width="8.5546875" style="409" customWidth="1"/>
    <col min="111" max="112" width="8.5546875" style="375" customWidth="1"/>
    <col min="113" max="113" width="8.5546875" style="409" customWidth="1"/>
    <col min="114" max="115" width="8.5546875" style="375" customWidth="1"/>
    <col min="116" max="116" width="8.5546875" style="409" customWidth="1"/>
    <col min="117" max="118" width="8.5546875" style="375" customWidth="1"/>
    <col min="119" max="119" width="8.5546875" style="409" customWidth="1"/>
    <col min="120" max="124" width="8.5546875" style="375" customWidth="1"/>
    <col min="125" max="125" width="8.5546875" style="409" customWidth="1"/>
    <col min="126" max="127" width="8.5546875" style="375" customWidth="1"/>
    <col min="128" max="128" width="8.5546875" style="409" customWidth="1"/>
    <col min="129" max="130" width="8.5546875" style="375" customWidth="1"/>
    <col min="131" max="131" width="8.5546875" style="409" customWidth="1"/>
    <col min="132" max="133" width="8.5546875" style="375" customWidth="1"/>
    <col min="134" max="134" width="8.5546875" style="409" customWidth="1"/>
    <col min="135" max="137" width="8.5546875" style="375" customWidth="1"/>
    <col min="138" max="138" width="8.5546875" style="409" customWidth="1"/>
    <col min="139" max="139" width="8.5546875" style="375" customWidth="1"/>
    <col min="140" max="140" width="8.5546875" style="409" customWidth="1"/>
    <col min="141" max="142" width="8.5546875" style="375" customWidth="1"/>
    <col min="143" max="143" width="8.5546875" style="409" customWidth="1"/>
    <col min="144" max="145" width="8.5546875" style="375" customWidth="1"/>
    <col min="146" max="146" width="8.5546875" style="409" customWidth="1"/>
    <col min="147" max="148" width="8.5546875" style="375" customWidth="1"/>
    <col min="149" max="149" width="8.5546875" style="409" customWidth="1"/>
    <col min="150" max="154" width="8.5546875" style="375" customWidth="1"/>
    <col min="155" max="155" width="8.5546875" style="409" customWidth="1"/>
    <col min="156" max="157" width="8.5546875" style="375" customWidth="1"/>
    <col min="158" max="158" width="8.5546875" style="409" customWidth="1"/>
    <col min="159" max="160" width="8.5546875" style="375" customWidth="1"/>
    <col min="161" max="161" width="8.5546875" style="409" customWidth="1"/>
    <col min="162" max="163" width="8.5546875" style="375" customWidth="1"/>
    <col min="164" max="164" width="8.5546875" style="409" customWidth="1"/>
    <col min="165" max="167" width="8.5546875" style="375" customWidth="1"/>
    <col min="168" max="168" width="8.5546875" style="409" customWidth="1"/>
    <col min="169" max="169" width="8.5546875" style="375" customWidth="1"/>
    <col min="170" max="170" width="8.5546875" style="409" customWidth="1"/>
    <col min="171" max="172" width="8.5546875" style="375" customWidth="1"/>
    <col min="173" max="173" width="8.5546875" style="409" customWidth="1"/>
    <col min="174" max="175" width="8.5546875" style="375" customWidth="1"/>
    <col min="176" max="176" width="8.5546875" style="409" customWidth="1"/>
    <col min="177" max="178" width="8.5546875" style="375" customWidth="1"/>
    <col min="179" max="179" width="8.5546875" style="409" customWidth="1"/>
    <col min="180" max="182" width="8.5546875" style="375" customWidth="1"/>
    <col min="183" max="183" width="8.5546875" style="409" customWidth="1"/>
    <col min="184" max="184" width="8.5546875" style="375" customWidth="1" outlineLevel="1"/>
    <col min="185" max="185" width="8.5546875" style="409" customWidth="1" outlineLevel="1"/>
    <col min="186" max="187" width="8.5546875" style="375" customWidth="1" outlineLevel="1"/>
    <col min="188" max="188" width="8.5546875" style="409" customWidth="1" outlineLevel="1"/>
    <col min="189" max="190" width="8.5546875" style="375" customWidth="1" outlineLevel="1"/>
    <col min="191" max="191" width="8.5546875" style="409" customWidth="1" outlineLevel="1"/>
    <col min="192" max="193" width="8.5546875" style="375" customWidth="1" outlineLevel="1"/>
    <col min="194" max="194" width="8.5546875" style="409" customWidth="1" outlineLevel="1"/>
    <col min="195" max="197" width="8.5546875" style="375" customWidth="1" outlineLevel="1"/>
    <col min="198" max="198" width="8.5546875" style="409" customWidth="1" outlineLevel="1"/>
    <col min="199" max="199" width="10.109375" style="409" customWidth="1"/>
    <col min="200" max="200" width="10.5546875" style="409" customWidth="1"/>
    <col min="201" max="201" width="12.109375" style="409" customWidth="1"/>
    <col min="202" max="202" width="10.109375" style="409" customWidth="1"/>
    <col min="203" max="203" width="8.5546875" style="409" customWidth="1"/>
    <col min="204" max="204" width="8.5546875" style="375" customWidth="1" outlineLevel="1"/>
    <col min="205" max="205" width="8.5546875" style="409" customWidth="1" outlineLevel="1"/>
    <col min="206" max="207" width="8.5546875" style="375" customWidth="1" outlineLevel="1"/>
    <col min="208" max="208" width="8.5546875" style="409" customWidth="1" outlineLevel="1"/>
    <col min="209" max="210" width="8.5546875" style="375" customWidth="1" outlineLevel="1"/>
    <col min="211" max="211" width="8.5546875" style="409" customWidth="1" outlineLevel="1"/>
    <col min="212" max="213" width="8.5546875" style="375" customWidth="1" outlineLevel="1"/>
    <col min="214" max="214" width="8.5546875" style="409" customWidth="1" outlineLevel="1"/>
    <col min="215" max="215" width="8.5546875" style="375" customWidth="1" outlineLevel="1"/>
    <col min="216" max="216" width="8.5546875" style="375" customWidth="1" outlineLevel="1" collapsed="1"/>
    <col min="217" max="217" width="8.5546875" style="375" customWidth="1" outlineLevel="1"/>
    <col min="218" max="218" width="8.5546875" style="409" customWidth="1" outlineLevel="1"/>
    <col min="219" max="223" width="8.5546875" style="409" customWidth="1"/>
    <col min="224" max="224" width="9.6640625" style="409" customWidth="1"/>
    <col min="225" max="225" width="10" style="409" customWidth="1"/>
    <col min="226" max="226" width="8.5546875" style="375" customWidth="1"/>
    <col min="227" max="227" width="8.5546875" style="409" customWidth="1"/>
    <col min="228" max="229" width="8.5546875" style="375" customWidth="1"/>
    <col min="230" max="230" width="8.5546875" style="409" customWidth="1"/>
    <col min="231" max="232" width="8.5546875" style="375" customWidth="1"/>
    <col min="233" max="233" width="8.5546875" style="409" customWidth="1"/>
    <col min="234" max="234" width="11.33203125" style="375" customWidth="1"/>
    <col min="235" max="235" width="11.44140625" style="375" customWidth="1"/>
    <col min="236" max="236" width="8.5546875" style="409" customWidth="1"/>
    <col min="237" max="237" width="10.5546875" style="375" customWidth="1"/>
    <col min="238" max="238" width="8.5546875" style="375" customWidth="1"/>
    <col min="239" max="239" width="8.5546875" style="409" customWidth="1"/>
    <col min="240" max="240" width="8.5546875" style="375" customWidth="1"/>
    <col min="241" max="241" width="10.6640625" style="375" customWidth="1"/>
    <col min="242" max="242" width="8.5546875" style="375" customWidth="1"/>
    <col min="243" max="243" width="8.5546875" style="409" customWidth="1"/>
    <col min="244" max="245" width="8.5546875" style="375" customWidth="1"/>
    <col min="246" max="246" width="8.5546875" style="409" customWidth="1"/>
    <col min="247" max="249" width="8.5546875" style="375" customWidth="1"/>
    <col min="250" max="250" width="14.6640625" style="375" bestFit="1" customWidth="1"/>
    <col min="251" max="254" width="8.5546875" style="375" customWidth="1"/>
    <col min="255" max="257" width="8.5546875" style="374" customWidth="1"/>
    <col min="258" max="258" width="8.5546875" style="375" customWidth="1"/>
    <col min="259" max="259" width="8.5546875" style="409" customWidth="1"/>
    <col min="260" max="260" width="8.5546875" style="375" customWidth="1"/>
    <col min="261" max="261" width="8.5546875" style="375" customWidth="1" outlineLevel="1"/>
    <col min="262" max="262" width="8.5546875" style="409" customWidth="1" outlineLevel="1"/>
    <col min="263" max="265" width="8.5546875" style="375" customWidth="1" outlineLevel="1"/>
    <col min="266" max="266" width="8.5546875" style="409" customWidth="1" outlineLevel="1"/>
    <col min="267" max="269" width="8.5546875" style="375" customWidth="1" outlineLevel="1"/>
    <col min="270" max="270" width="8.5546875" style="409" customWidth="1" outlineLevel="1"/>
    <col min="271" max="273" width="8.5546875" style="375" customWidth="1" outlineLevel="1"/>
    <col min="274" max="274" width="8.5546875" style="409" customWidth="1" outlineLevel="1"/>
    <col min="275" max="277" width="8.5546875" style="375" customWidth="1" outlineLevel="1"/>
    <col min="278" max="278" width="8.5546875" style="409" customWidth="1" outlineLevel="1"/>
    <col min="279" max="281" width="8.5546875" style="375" customWidth="1" outlineLevel="1"/>
    <col min="282" max="282" width="8.5546875" style="409" customWidth="1" outlineLevel="1"/>
    <col min="283" max="285" width="8.5546875" style="375" customWidth="1" outlineLevel="1"/>
    <col min="286" max="286" width="8.5546875" style="409" customWidth="1" outlineLevel="1"/>
    <col min="287" max="289" width="8.5546875" style="375" customWidth="1" outlineLevel="1"/>
    <col min="290" max="290" width="8.5546875" style="409" customWidth="1" outlineLevel="1"/>
    <col min="291" max="293" width="8.5546875" style="375" customWidth="1" outlineLevel="1"/>
    <col min="294" max="294" width="8.5546875" style="409" customWidth="1" outlineLevel="1"/>
    <col min="295" max="297" width="8.5546875" style="375" customWidth="1" outlineLevel="1"/>
    <col min="298" max="298" width="12.5546875" style="409" customWidth="1" outlineLevel="1"/>
    <col min="299" max="299" width="12.33203125" style="375" customWidth="1" outlineLevel="1"/>
    <col min="300" max="300" width="8.5546875" style="375" customWidth="1" outlineLevel="1"/>
    <col min="301" max="301" width="10.6640625" style="409" customWidth="1" outlineLevel="1"/>
    <col min="302" max="303" width="8.5546875" style="375" customWidth="1" outlineLevel="1"/>
    <col min="304" max="304" width="8.5546875" style="409" customWidth="1" outlineLevel="1"/>
    <col min="305" max="309" width="8.5546875" style="375" customWidth="1" outlineLevel="1"/>
    <col min="310" max="310" width="8.5546875" style="375" customWidth="1"/>
    <col min="311" max="311" width="8.5546875" style="409" customWidth="1"/>
    <col min="312" max="314" width="8.5546875" style="375" customWidth="1"/>
    <col min="315" max="315" width="8.5546875" style="409" customWidth="1"/>
    <col min="316" max="318" width="8.5546875" style="375" customWidth="1"/>
    <col min="319" max="319" width="8.5546875" style="409" customWidth="1"/>
    <col min="320" max="322" width="8.5546875" style="375" customWidth="1"/>
    <col min="323" max="323" width="8.5546875" style="409" customWidth="1"/>
    <col min="324" max="325" width="8.5546875" style="375" customWidth="1"/>
    <col min="326" max="326" width="8.5546875" style="409" customWidth="1"/>
    <col min="327" max="328" width="8.5546875" style="375" customWidth="1"/>
    <col min="329" max="329" width="8.5546875" style="409" customWidth="1"/>
    <col min="330" max="331" width="8.5546875" style="375" customWidth="1"/>
    <col min="332" max="332" width="8.5546875" style="409" customWidth="1"/>
    <col min="333" max="336" width="8.5546875" style="375" customWidth="1"/>
    <col min="337" max="337" width="10.6640625" style="375" customWidth="1"/>
    <col min="338" max="338" width="8.5546875" style="375" customWidth="1"/>
    <col min="339" max="339" width="8.5546875" style="409" customWidth="1"/>
    <col min="340" max="342" width="8.5546875" style="375" customWidth="1"/>
    <col min="343" max="343" width="8.5546875" style="409" customWidth="1"/>
    <col min="344" max="346" width="8.5546875" style="375" customWidth="1"/>
    <col min="347" max="347" width="8.5546875" style="409" customWidth="1"/>
    <col min="348" max="350" width="8.5546875" style="375" customWidth="1"/>
    <col min="351" max="351" width="8.5546875" style="409" customWidth="1"/>
    <col min="352" max="353" width="8.5546875" style="375" customWidth="1"/>
    <col min="354" max="354" width="8.5546875" style="409" customWidth="1"/>
    <col min="355" max="356" width="8.5546875" style="375" customWidth="1"/>
    <col min="357" max="357" width="8.5546875" style="409" customWidth="1"/>
    <col min="358" max="359" width="8.5546875" style="375" customWidth="1"/>
    <col min="360" max="360" width="8.5546875" style="409" customWidth="1"/>
    <col min="361" max="368" width="8.5546875" style="375" customWidth="1"/>
    <col min="369" max="369" width="12.33203125" style="375" bestFit="1" customWidth="1"/>
    <col min="370" max="371" width="8.5546875" style="375" customWidth="1"/>
    <col min="372" max="372" width="8.5546875" style="409" customWidth="1"/>
    <col min="373" max="373" width="8.5546875" style="375" customWidth="1"/>
    <col min="374" max="376" width="8.5546875" style="409" customWidth="1"/>
    <col min="377" max="388" width="8.5546875" style="375" customWidth="1"/>
    <col min="389" max="397" width="8.5546875" style="374" customWidth="1" outlineLevel="1"/>
    <col min="398" max="398" width="8.5546875" style="375" customWidth="1"/>
    <col min="399" max="399" width="8.5546875" style="409" customWidth="1"/>
    <col min="400" max="401" width="8.5546875" style="375" customWidth="1"/>
    <col min="402" max="402" width="8.5546875" style="409" customWidth="1"/>
    <col min="403" max="404" width="8.5546875" style="375" customWidth="1"/>
    <col min="405" max="405" width="8.5546875" style="409" customWidth="1"/>
    <col min="406" max="407" width="8.5546875" style="375" customWidth="1"/>
    <col min="408" max="408" width="8.5546875" style="409" customWidth="1"/>
    <col min="409" max="410" width="8.5546875" style="375" customWidth="1"/>
    <col min="411" max="411" width="8.5546875" style="409" customWidth="1"/>
    <col min="412" max="413" width="8.5546875" style="375" customWidth="1"/>
    <col min="414" max="414" width="8.5546875" style="409" customWidth="1"/>
    <col min="415" max="415" width="8.5546875" style="375" customWidth="1"/>
    <col min="416" max="416" width="12.44140625" style="375" bestFit="1" customWidth="1"/>
    <col min="417" max="417" width="8.5546875" style="409" customWidth="1"/>
    <col min="418" max="419" width="8.5546875" style="375" customWidth="1"/>
    <col min="420" max="420" width="8.5546875" style="409" customWidth="1"/>
    <col min="421" max="422" width="8.5546875" style="375" customWidth="1"/>
    <col min="423" max="423" width="8.5546875" style="409" customWidth="1"/>
    <col min="424" max="425" width="8.5546875" style="375" customWidth="1"/>
    <col min="426" max="426" width="8.5546875" style="409" customWidth="1"/>
    <col min="427" max="428" width="8.5546875" style="375" customWidth="1"/>
    <col min="429" max="429" width="8.5546875" style="409" customWidth="1"/>
    <col min="430" max="436" width="8.5546875" style="375" customWidth="1"/>
    <col min="437" max="437" width="8.5546875" style="409" customWidth="1"/>
    <col min="438" max="439" width="8.5546875" style="375" customWidth="1"/>
    <col min="440" max="440" width="8.5546875" style="409" customWidth="1"/>
    <col min="441" max="442" width="8.5546875" style="375" customWidth="1"/>
    <col min="443" max="443" width="8.5546875" style="409" customWidth="1"/>
    <col min="444" max="445" width="8.5546875" style="375" customWidth="1"/>
    <col min="446" max="446" width="8.5546875" style="409" customWidth="1"/>
    <col min="447" max="453" width="8.5546875" style="375" customWidth="1"/>
    <col min="454" max="454" width="8.5546875" style="463" customWidth="1"/>
    <col min="455" max="455" width="43.6640625" style="374" customWidth="1"/>
    <col min="456" max="16384" width="11.44140625" style="374"/>
  </cols>
  <sheetData>
    <row r="1" spans="1:462" ht="10.199999999999999" hidden="1" outlineLevel="1">
      <c r="B1" s="460">
        <v>1</v>
      </c>
      <c r="C1" s="373">
        <v>2</v>
      </c>
      <c r="D1" s="373">
        <v>3</v>
      </c>
      <c r="E1" s="460">
        <v>4</v>
      </c>
      <c r="F1" s="373">
        <v>5</v>
      </c>
      <c r="G1" s="373">
        <v>6</v>
      </c>
      <c r="H1" s="460">
        <v>7</v>
      </c>
      <c r="I1" s="373">
        <v>8</v>
      </c>
      <c r="J1" s="373">
        <v>9</v>
      </c>
      <c r="K1" s="460">
        <v>10</v>
      </c>
      <c r="L1" s="373">
        <v>11</v>
      </c>
      <c r="M1" s="373">
        <v>12</v>
      </c>
      <c r="N1" s="460">
        <v>13</v>
      </c>
      <c r="O1" s="373">
        <v>14</v>
      </c>
      <c r="P1" s="373">
        <v>15</v>
      </c>
      <c r="Q1" s="460">
        <v>16</v>
      </c>
      <c r="R1" s="373">
        <v>17</v>
      </c>
      <c r="S1" s="373">
        <v>18</v>
      </c>
      <c r="T1" s="460">
        <v>19</v>
      </c>
      <c r="U1" s="373">
        <v>20</v>
      </c>
      <c r="V1" s="373">
        <v>21</v>
      </c>
      <c r="W1" s="460">
        <v>22</v>
      </c>
      <c r="X1" s="373">
        <v>23</v>
      </c>
      <c r="Y1" s="373">
        <v>24</v>
      </c>
      <c r="Z1" s="460">
        <v>25</v>
      </c>
      <c r="AA1" s="373">
        <v>26</v>
      </c>
      <c r="AB1" s="373">
        <v>27</v>
      </c>
      <c r="AC1" s="460">
        <v>28</v>
      </c>
      <c r="AD1" s="373">
        <v>29</v>
      </c>
      <c r="AE1" s="373">
        <v>30</v>
      </c>
      <c r="AF1" s="460">
        <v>31</v>
      </c>
      <c r="AG1" s="373">
        <v>32</v>
      </c>
      <c r="AH1" s="373">
        <v>33</v>
      </c>
      <c r="AI1" s="460">
        <v>34</v>
      </c>
      <c r="AJ1" s="373">
        <v>35</v>
      </c>
      <c r="AK1" s="373">
        <v>36</v>
      </c>
      <c r="AL1" s="460">
        <v>37</v>
      </c>
      <c r="AM1" s="373">
        <v>38</v>
      </c>
      <c r="AN1" s="373">
        <v>39</v>
      </c>
      <c r="AO1" s="460">
        <v>40</v>
      </c>
      <c r="AP1" s="373">
        <v>41</v>
      </c>
      <c r="AQ1" s="373">
        <v>42</v>
      </c>
      <c r="AR1" s="460">
        <v>43</v>
      </c>
      <c r="AS1" s="373">
        <v>44</v>
      </c>
      <c r="AT1" s="373">
        <v>45</v>
      </c>
      <c r="AU1" s="460">
        <v>46</v>
      </c>
      <c r="AV1" s="373">
        <v>47</v>
      </c>
      <c r="AW1" s="373">
        <v>48</v>
      </c>
      <c r="AX1" s="460">
        <v>49</v>
      </c>
      <c r="AY1" s="373">
        <v>50</v>
      </c>
      <c r="AZ1" s="373">
        <v>51</v>
      </c>
      <c r="BA1" s="460">
        <v>52</v>
      </c>
      <c r="BB1" s="373">
        <v>53</v>
      </c>
      <c r="BC1" s="373">
        <v>54</v>
      </c>
      <c r="BD1" s="460">
        <v>55</v>
      </c>
      <c r="BE1" s="373">
        <v>56</v>
      </c>
      <c r="BF1" s="373">
        <v>57</v>
      </c>
      <c r="BG1" s="460">
        <v>58</v>
      </c>
      <c r="BH1" s="373">
        <v>59</v>
      </c>
      <c r="BI1" s="373">
        <v>60</v>
      </c>
      <c r="BJ1" s="460">
        <v>61</v>
      </c>
      <c r="BK1" s="373">
        <v>62</v>
      </c>
      <c r="BL1" s="373">
        <v>63</v>
      </c>
      <c r="BM1" s="460">
        <v>64</v>
      </c>
      <c r="BN1" s="373">
        <v>65</v>
      </c>
      <c r="BO1" s="373">
        <v>66</v>
      </c>
      <c r="BP1" s="460">
        <v>67</v>
      </c>
      <c r="BQ1" s="373">
        <v>68</v>
      </c>
      <c r="BR1" s="373">
        <v>69</v>
      </c>
      <c r="BS1" s="460">
        <v>70</v>
      </c>
      <c r="BT1" s="373">
        <v>71</v>
      </c>
      <c r="BU1" s="373">
        <v>72</v>
      </c>
      <c r="BV1" s="460">
        <v>73</v>
      </c>
      <c r="BW1" s="373">
        <v>74</v>
      </c>
      <c r="BX1" s="373">
        <v>75</v>
      </c>
      <c r="BY1" s="460">
        <v>76</v>
      </c>
      <c r="BZ1" s="373">
        <v>77</v>
      </c>
      <c r="CA1" s="373">
        <v>78</v>
      </c>
      <c r="CB1" s="460">
        <v>79</v>
      </c>
      <c r="CC1" s="373">
        <v>80</v>
      </c>
      <c r="CD1" s="373">
        <v>81</v>
      </c>
      <c r="CE1" s="460">
        <v>82</v>
      </c>
      <c r="CF1" s="373">
        <v>83</v>
      </c>
      <c r="CG1" s="373">
        <v>84</v>
      </c>
      <c r="CH1" s="460">
        <v>85</v>
      </c>
      <c r="CI1" s="373">
        <v>86</v>
      </c>
      <c r="CJ1" s="373">
        <v>87</v>
      </c>
      <c r="CK1" s="460">
        <v>88</v>
      </c>
      <c r="CL1" s="373">
        <v>89</v>
      </c>
      <c r="CM1" s="373">
        <v>90</v>
      </c>
      <c r="CN1" s="460">
        <v>91</v>
      </c>
      <c r="CO1" s="373">
        <v>92</v>
      </c>
      <c r="CP1" s="373">
        <v>93</v>
      </c>
      <c r="CQ1" s="460">
        <v>94</v>
      </c>
      <c r="CR1" s="373">
        <v>95</v>
      </c>
      <c r="CS1" s="373">
        <v>96</v>
      </c>
      <c r="CT1" s="460">
        <v>97</v>
      </c>
      <c r="CU1" s="373">
        <v>98</v>
      </c>
      <c r="CV1" s="373">
        <v>99</v>
      </c>
      <c r="CW1" s="460">
        <v>100</v>
      </c>
      <c r="CX1" s="373">
        <v>101</v>
      </c>
      <c r="CY1" s="373">
        <v>102</v>
      </c>
      <c r="CZ1" s="460">
        <v>103</v>
      </c>
      <c r="DA1" s="373">
        <v>104</v>
      </c>
      <c r="DB1" s="373">
        <v>105</v>
      </c>
      <c r="DC1" s="460">
        <v>106</v>
      </c>
      <c r="DD1" s="373">
        <v>107</v>
      </c>
      <c r="DE1" s="373">
        <v>108</v>
      </c>
      <c r="DF1" s="460">
        <v>109</v>
      </c>
      <c r="DG1" s="373">
        <v>110</v>
      </c>
      <c r="DH1" s="373">
        <v>111</v>
      </c>
      <c r="DI1" s="460">
        <v>112</v>
      </c>
      <c r="DJ1" s="373">
        <v>113</v>
      </c>
      <c r="DK1" s="373">
        <v>114</v>
      </c>
      <c r="DL1" s="460">
        <v>115</v>
      </c>
      <c r="DM1" s="373">
        <v>116</v>
      </c>
      <c r="DN1" s="373">
        <v>117</v>
      </c>
      <c r="DO1" s="460">
        <v>118</v>
      </c>
      <c r="DP1" s="373">
        <v>119</v>
      </c>
      <c r="DQ1" s="373">
        <v>120</v>
      </c>
      <c r="DR1" s="460">
        <v>121</v>
      </c>
      <c r="DS1" s="373">
        <v>122</v>
      </c>
      <c r="DT1" s="373">
        <v>123</v>
      </c>
      <c r="DU1" s="460">
        <v>124</v>
      </c>
      <c r="DV1" s="373">
        <v>125</v>
      </c>
      <c r="DW1" s="373">
        <v>126</v>
      </c>
      <c r="DX1" s="460">
        <v>127</v>
      </c>
      <c r="DY1" s="373">
        <v>128</v>
      </c>
      <c r="DZ1" s="373">
        <v>129</v>
      </c>
      <c r="EA1" s="460">
        <v>130</v>
      </c>
      <c r="EB1" s="373">
        <v>131</v>
      </c>
      <c r="EC1" s="373">
        <v>132</v>
      </c>
      <c r="ED1" s="460">
        <v>133</v>
      </c>
      <c r="EE1" s="373">
        <v>134</v>
      </c>
      <c r="EF1" s="373">
        <v>135</v>
      </c>
      <c r="EG1" s="460">
        <v>136</v>
      </c>
      <c r="EH1" s="373">
        <v>137</v>
      </c>
      <c r="EI1" s="373">
        <v>138</v>
      </c>
      <c r="EJ1" s="460">
        <v>139</v>
      </c>
      <c r="EK1" s="373">
        <v>140</v>
      </c>
      <c r="EL1" s="373">
        <v>141</v>
      </c>
      <c r="EM1" s="460">
        <v>142</v>
      </c>
      <c r="EN1" s="373">
        <v>143</v>
      </c>
      <c r="EO1" s="373">
        <v>144</v>
      </c>
      <c r="EP1" s="460">
        <v>145</v>
      </c>
      <c r="EQ1" s="373">
        <v>146</v>
      </c>
      <c r="ER1" s="373">
        <v>147</v>
      </c>
      <c r="ES1" s="460">
        <v>148</v>
      </c>
      <c r="ET1" s="373">
        <v>149</v>
      </c>
      <c r="EU1" s="373">
        <v>150</v>
      </c>
      <c r="EV1" s="460">
        <v>151</v>
      </c>
      <c r="EW1" s="373">
        <v>152</v>
      </c>
      <c r="EX1" s="373">
        <v>153</v>
      </c>
      <c r="EY1" s="460">
        <v>154</v>
      </c>
      <c r="EZ1" s="373">
        <v>155</v>
      </c>
      <c r="FA1" s="373">
        <v>156</v>
      </c>
      <c r="FB1" s="460">
        <v>157</v>
      </c>
      <c r="FC1" s="373">
        <v>158</v>
      </c>
      <c r="FD1" s="373">
        <v>159</v>
      </c>
      <c r="FE1" s="460">
        <v>160</v>
      </c>
      <c r="FF1" s="373">
        <v>161</v>
      </c>
      <c r="FG1" s="373">
        <v>162</v>
      </c>
      <c r="FH1" s="460">
        <v>163</v>
      </c>
      <c r="FI1" s="373">
        <v>164</v>
      </c>
      <c r="FJ1" s="373">
        <v>165</v>
      </c>
      <c r="FK1" s="460">
        <v>166</v>
      </c>
      <c r="FL1" s="373">
        <v>167</v>
      </c>
      <c r="FM1" s="373">
        <v>168</v>
      </c>
      <c r="FN1" s="460">
        <v>169</v>
      </c>
      <c r="FO1" s="373">
        <v>170</v>
      </c>
      <c r="FP1" s="373">
        <v>171</v>
      </c>
      <c r="FQ1" s="460">
        <v>172</v>
      </c>
      <c r="FR1" s="373">
        <v>173</v>
      </c>
      <c r="FS1" s="373">
        <v>174</v>
      </c>
      <c r="FT1" s="460">
        <v>175</v>
      </c>
      <c r="FU1" s="373">
        <v>176</v>
      </c>
      <c r="FV1" s="373">
        <v>177</v>
      </c>
      <c r="FW1" s="460">
        <v>178</v>
      </c>
      <c r="FX1" s="373">
        <v>179</v>
      </c>
      <c r="FY1" s="373">
        <v>180</v>
      </c>
      <c r="FZ1" s="460">
        <v>181</v>
      </c>
      <c r="GA1" s="373">
        <v>182</v>
      </c>
      <c r="GB1" s="373">
        <v>183</v>
      </c>
      <c r="GC1" s="460">
        <v>184</v>
      </c>
      <c r="GD1" s="373">
        <v>185</v>
      </c>
      <c r="GE1" s="373">
        <v>186</v>
      </c>
      <c r="GF1" s="460">
        <v>187</v>
      </c>
      <c r="GG1" s="373">
        <v>188</v>
      </c>
      <c r="GH1" s="373">
        <v>189</v>
      </c>
      <c r="GI1" s="460">
        <v>190</v>
      </c>
      <c r="GJ1" s="373">
        <v>191</v>
      </c>
      <c r="GK1" s="373">
        <v>192</v>
      </c>
      <c r="GL1" s="460">
        <v>193</v>
      </c>
      <c r="GM1" s="373">
        <v>194</v>
      </c>
      <c r="GN1" s="373">
        <v>195</v>
      </c>
      <c r="GO1" s="460">
        <v>196</v>
      </c>
      <c r="GP1" s="373">
        <v>197</v>
      </c>
      <c r="GQ1" s="373">
        <v>198</v>
      </c>
      <c r="GR1" s="460">
        <v>199</v>
      </c>
      <c r="GS1" s="373">
        <v>200</v>
      </c>
      <c r="GT1" s="373">
        <v>201</v>
      </c>
      <c r="GU1" s="460">
        <v>202</v>
      </c>
      <c r="GV1" s="373">
        <v>203</v>
      </c>
      <c r="GW1" s="373">
        <v>204</v>
      </c>
      <c r="GX1" s="460">
        <v>205</v>
      </c>
      <c r="GY1" s="373">
        <v>206</v>
      </c>
      <c r="GZ1" s="373">
        <v>207</v>
      </c>
      <c r="HA1" s="460">
        <v>208</v>
      </c>
      <c r="HB1" s="373">
        <v>209</v>
      </c>
      <c r="HC1" s="373">
        <v>210</v>
      </c>
      <c r="HD1" s="460">
        <v>211</v>
      </c>
      <c r="HE1" s="373">
        <v>212</v>
      </c>
      <c r="HF1" s="373">
        <v>213</v>
      </c>
      <c r="HG1" s="460">
        <v>214</v>
      </c>
      <c r="HH1" s="373">
        <v>215</v>
      </c>
      <c r="HI1" s="373">
        <v>216</v>
      </c>
      <c r="HJ1" s="460">
        <v>217</v>
      </c>
      <c r="HK1" s="373">
        <v>218</v>
      </c>
      <c r="HL1" s="373">
        <v>219</v>
      </c>
      <c r="HM1" s="460">
        <v>220</v>
      </c>
      <c r="HN1" s="373">
        <v>221</v>
      </c>
      <c r="HO1" s="373">
        <v>222</v>
      </c>
      <c r="HP1" s="460">
        <v>223</v>
      </c>
      <c r="HQ1" s="373">
        <v>224</v>
      </c>
      <c r="HR1" s="373">
        <v>225</v>
      </c>
      <c r="HS1" s="460">
        <v>226</v>
      </c>
      <c r="HT1" s="373">
        <v>227</v>
      </c>
      <c r="HU1" s="373">
        <v>228</v>
      </c>
      <c r="HV1" s="460">
        <v>229</v>
      </c>
      <c r="HW1" s="373">
        <v>230</v>
      </c>
      <c r="HX1" s="373">
        <v>231</v>
      </c>
      <c r="HY1" s="460">
        <v>232</v>
      </c>
      <c r="HZ1" s="373">
        <v>233</v>
      </c>
      <c r="IA1" s="373">
        <v>234</v>
      </c>
      <c r="IB1" s="460">
        <v>235</v>
      </c>
      <c r="IC1" s="373">
        <v>236</v>
      </c>
      <c r="ID1" s="373">
        <v>237</v>
      </c>
      <c r="IE1" s="460">
        <v>238</v>
      </c>
      <c r="IF1" s="373">
        <v>239</v>
      </c>
      <c r="IG1" s="373"/>
      <c r="IH1" s="373">
        <v>240</v>
      </c>
      <c r="II1" s="460">
        <v>241</v>
      </c>
      <c r="IJ1" s="373">
        <v>242</v>
      </c>
      <c r="IK1" s="373">
        <v>243</v>
      </c>
      <c r="IL1" s="460">
        <v>244</v>
      </c>
      <c r="IM1" s="373">
        <v>245</v>
      </c>
      <c r="IN1" s="373">
        <f t="shared" ref="IN1:JV1" si="0">IM1+1</f>
        <v>246</v>
      </c>
      <c r="IO1" s="373">
        <f t="shared" si="0"/>
        <v>247</v>
      </c>
      <c r="IP1" s="373">
        <f t="shared" si="0"/>
        <v>248</v>
      </c>
      <c r="IQ1" s="373">
        <f t="shared" si="0"/>
        <v>249</v>
      </c>
      <c r="IR1" s="373">
        <f t="shared" si="0"/>
        <v>250</v>
      </c>
      <c r="IS1" s="373">
        <f t="shared" si="0"/>
        <v>251</v>
      </c>
      <c r="IT1" s="373">
        <f t="shared" si="0"/>
        <v>252</v>
      </c>
      <c r="IU1" s="373">
        <f t="shared" si="0"/>
        <v>253</v>
      </c>
      <c r="IV1" s="373">
        <f t="shared" si="0"/>
        <v>254</v>
      </c>
      <c r="IW1" s="373">
        <f t="shared" si="0"/>
        <v>255</v>
      </c>
      <c r="IX1" s="373">
        <f t="shared" si="0"/>
        <v>256</v>
      </c>
      <c r="IY1" s="373">
        <f t="shared" si="0"/>
        <v>257</v>
      </c>
      <c r="IZ1" s="373">
        <f t="shared" si="0"/>
        <v>258</v>
      </c>
      <c r="JA1" s="373">
        <f t="shared" si="0"/>
        <v>259</v>
      </c>
      <c r="JB1" s="373">
        <f t="shared" si="0"/>
        <v>260</v>
      </c>
      <c r="JC1" s="373">
        <f t="shared" si="0"/>
        <v>261</v>
      </c>
      <c r="JD1" s="373">
        <f t="shared" si="0"/>
        <v>262</v>
      </c>
      <c r="JE1" s="373">
        <f t="shared" si="0"/>
        <v>263</v>
      </c>
      <c r="JF1" s="373">
        <f t="shared" si="0"/>
        <v>264</v>
      </c>
      <c r="JG1" s="373">
        <f t="shared" si="0"/>
        <v>265</v>
      </c>
      <c r="JH1" s="373">
        <f t="shared" si="0"/>
        <v>266</v>
      </c>
      <c r="JI1" s="373">
        <f t="shared" si="0"/>
        <v>267</v>
      </c>
      <c r="JJ1" s="373">
        <f t="shared" si="0"/>
        <v>268</v>
      </c>
      <c r="JK1" s="373">
        <f t="shared" si="0"/>
        <v>269</v>
      </c>
      <c r="JL1" s="373">
        <f t="shared" si="0"/>
        <v>270</v>
      </c>
      <c r="JM1" s="373">
        <f t="shared" si="0"/>
        <v>271</v>
      </c>
      <c r="JN1" s="373">
        <f t="shared" si="0"/>
        <v>272</v>
      </c>
      <c r="JO1" s="373">
        <f t="shared" si="0"/>
        <v>273</v>
      </c>
      <c r="JP1" s="373">
        <f t="shared" si="0"/>
        <v>274</v>
      </c>
      <c r="JQ1" s="373">
        <f t="shared" si="0"/>
        <v>275</v>
      </c>
      <c r="JR1" s="373">
        <f t="shared" si="0"/>
        <v>276</v>
      </c>
      <c r="JS1" s="373">
        <f t="shared" si="0"/>
        <v>277</v>
      </c>
      <c r="JT1" s="373">
        <f t="shared" si="0"/>
        <v>278</v>
      </c>
      <c r="JU1" s="373">
        <f t="shared" si="0"/>
        <v>279</v>
      </c>
      <c r="JV1" s="373">
        <f t="shared" si="0"/>
        <v>280</v>
      </c>
      <c r="JW1" s="373">
        <f>JV1+1</f>
        <v>281</v>
      </c>
      <c r="JX1" s="373">
        <f t="shared" ref="JX1:KA1" si="1">JW1+1</f>
        <v>282</v>
      </c>
      <c r="JY1" s="373">
        <f t="shared" si="1"/>
        <v>283</v>
      </c>
      <c r="JZ1" s="373">
        <f t="shared" si="1"/>
        <v>284</v>
      </c>
      <c r="KA1" s="373">
        <f t="shared" si="1"/>
        <v>285</v>
      </c>
      <c r="KB1" s="373">
        <f>KA1+1</f>
        <v>286</v>
      </c>
      <c r="KC1" s="373">
        <f t="shared" ref="KC1:KE1" si="2">KB1+1</f>
        <v>287</v>
      </c>
      <c r="KD1" s="373">
        <f t="shared" si="2"/>
        <v>288</v>
      </c>
      <c r="KE1" s="373">
        <f t="shared" si="2"/>
        <v>289</v>
      </c>
      <c r="KF1" s="373">
        <f>KE1+1</f>
        <v>290</v>
      </c>
      <c r="KG1" s="373">
        <f t="shared" ref="KG1:KI1" si="3">KF1+1</f>
        <v>291</v>
      </c>
      <c r="KH1" s="373">
        <f t="shared" si="3"/>
        <v>292</v>
      </c>
      <c r="KI1" s="373">
        <f t="shared" si="3"/>
        <v>293</v>
      </c>
      <c r="KJ1" s="373">
        <f t="shared" ref="KJ1" si="4">KE1+1</f>
        <v>290</v>
      </c>
      <c r="KK1" s="373">
        <f t="shared" ref="KK1:MV1" si="5">KJ1+1</f>
        <v>291</v>
      </c>
      <c r="KL1" s="373">
        <f t="shared" si="5"/>
        <v>292</v>
      </c>
      <c r="KM1" s="373">
        <f t="shared" si="5"/>
        <v>293</v>
      </c>
      <c r="KN1" s="373">
        <f t="shared" si="5"/>
        <v>294</v>
      </c>
      <c r="KO1" s="373">
        <f t="shared" si="5"/>
        <v>295</v>
      </c>
      <c r="KP1" s="373">
        <f t="shared" si="5"/>
        <v>296</v>
      </c>
      <c r="KQ1" s="373">
        <f t="shared" si="5"/>
        <v>297</v>
      </c>
      <c r="KR1" s="373">
        <f t="shared" si="5"/>
        <v>298</v>
      </c>
      <c r="KS1" s="373">
        <f t="shared" si="5"/>
        <v>299</v>
      </c>
      <c r="KT1" s="373">
        <f t="shared" si="5"/>
        <v>300</v>
      </c>
      <c r="KU1" s="373">
        <f t="shared" si="5"/>
        <v>301</v>
      </c>
      <c r="KV1" s="373">
        <f t="shared" si="5"/>
        <v>302</v>
      </c>
      <c r="KW1" s="373">
        <f t="shared" si="5"/>
        <v>303</v>
      </c>
      <c r="KX1" s="373">
        <f t="shared" si="5"/>
        <v>304</v>
      </c>
      <c r="KY1" s="373">
        <f t="shared" si="5"/>
        <v>305</v>
      </c>
      <c r="KZ1" s="373">
        <f t="shared" si="5"/>
        <v>306</v>
      </c>
      <c r="LA1" s="373">
        <f t="shared" si="5"/>
        <v>307</v>
      </c>
      <c r="LB1" s="373">
        <f t="shared" si="5"/>
        <v>308</v>
      </c>
      <c r="LC1" s="373">
        <f t="shared" si="5"/>
        <v>309</v>
      </c>
      <c r="LD1" s="373">
        <f t="shared" si="5"/>
        <v>310</v>
      </c>
      <c r="LE1" s="373">
        <f t="shared" si="5"/>
        <v>311</v>
      </c>
      <c r="LF1" s="373">
        <f t="shared" si="5"/>
        <v>312</v>
      </c>
      <c r="LG1" s="373">
        <f t="shared" si="5"/>
        <v>313</v>
      </c>
      <c r="LH1" s="373">
        <f t="shared" si="5"/>
        <v>314</v>
      </c>
      <c r="LI1" s="373">
        <f t="shared" si="5"/>
        <v>315</v>
      </c>
      <c r="LJ1" s="373">
        <f t="shared" si="5"/>
        <v>316</v>
      </c>
      <c r="LK1" s="373">
        <f t="shared" si="5"/>
        <v>317</v>
      </c>
      <c r="LL1" s="373">
        <f t="shared" si="5"/>
        <v>318</v>
      </c>
      <c r="LM1" s="373">
        <f t="shared" si="5"/>
        <v>319</v>
      </c>
      <c r="LN1" s="373">
        <f t="shared" si="5"/>
        <v>320</v>
      </c>
      <c r="LO1" s="373">
        <f t="shared" si="5"/>
        <v>321</v>
      </c>
      <c r="LP1" s="373">
        <f t="shared" si="5"/>
        <v>322</v>
      </c>
      <c r="LQ1" s="373">
        <f t="shared" si="5"/>
        <v>323</v>
      </c>
      <c r="LR1" s="373">
        <f t="shared" si="5"/>
        <v>324</v>
      </c>
      <c r="LS1" s="373">
        <f t="shared" si="5"/>
        <v>325</v>
      </c>
      <c r="LT1" s="373">
        <f t="shared" si="5"/>
        <v>326</v>
      </c>
      <c r="LU1" s="373">
        <f t="shared" si="5"/>
        <v>327</v>
      </c>
      <c r="LV1" s="373">
        <f t="shared" si="5"/>
        <v>328</v>
      </c>
      <c r="LW1" s="373">
        <f t="shared" si="5"/>
        <v>329</v>
      </c>
      <c r="LX1" s="373">
        <f t="shared" si="5"/>
        <v>330</v>
      </c>
      <c r="LY1" s="373">
        <f t="shared" si="5"/>
        <v>331</v>
      </c>
      <c r="LZ1" s="373">
        <f t="shared" si="5"/>
        <v>332</v>
      </c>
      <c r="MA1" s="373">
        <f t="shared" si="5"/>
        <v>333</v>
      </c>
      <c r="MB1" s="373">
        <f t="shared" si="5"/>
        <v>334</v>
      </c>
      <c r="MC1" s="373">
        <f t="shared" si="5"/>
        <v>335</v>
      </c>
      <c r="MD1" s="373">
        <f t="shared" si="5"/>
        <v>336</v>
      </c>
      <c r="ME1" s="373">
        <f t="shared" si="5"/>
        <v>337</v>
      </c>
      <c r="MF1" s="373">
        <f t="shared" si="5"/>
        <v>338</v>
      </c>
      <c r="MG1" s="373">
        <f t="shared" si="5"/>
        <v>339</v>
      </c>
      <c r="MH1" s="373">
        <f t="shared" si="5"/>
        <v>340</v>
      </c>
      <c r="MI1" s="373">
        <f t="shared" si="5"/>
        <v>341</v>
      </c>
      <c r="MJ1" s="373">
        <f t="shared" si="5"/>
        <v>342</v>
      </c>
      <c r="MK1" s="373">
        <f t="shared" si="5"/>
        <v>343</v>
      </c>
      <c r="ML1" s="373">
        <f t="shared" si="5"/>
        <v>344</v>
      </c>
      <c r="MM1" s="373">
        <f t="shared" si="5"/>
        <v>345</v>
      </c>
      <c r="MN1" s="373">
        <f t="shared" si="5"/>
        <v>346</v>
      </c>
      <c r="MO1" s="373">
        <f t="shared" si="5"/>
        <v>347</v>
      </c>
      <c r="MP1" s="373">
        <f t="shared" si="5"/>
        <v>348</v>
      </c>
      <c r="MQ1" s="373">
        <f t="shared" si="5"/>
        <v>349</v>
      </c>
      <c r="MR1" s="373">
        <f t="shared" si="5"/>
        <v>350</v>
      </c>
      <c r="MS1" s="373">
        <f t="shared" si="5"/>
        <v>351</v>
      </c>
      <c r="MT1" s="373">
        <f t="shared" si="5"/>
        <v>352</v>
      </c>
      <c r="MU1" s="373">
        <f t="shared" si="5"/>
        <v>353</v>
      </c>
      <c r="MV1" s="373">
        <f t="shared" si="5"/>
        <v>354</v>
      </c>
      <c r="MW1" s="373">
        <f t="shared" ref="MW1:NP1" si="6">MV1+1</f>
        <v>355</v>
      </c>
      <c r="MX1" s="373">
        <f t="shared" si="6"/>
        <v>356</v>
      </c>
      <c r="MY1" s="373">
        <f t="shared" si="6"/>
        <v>357</v>
      </c>
      <c r="MZ1" s="373">
        <f t="shared" si="6"/>
        <v>358</v>
      </c>
      <c r="NA1" s="373">
        <f t="shared" si="6"/>
        <v>359</v>
      </c>
      <c r="NB1" s="373">
        <f t="shared" si="6"/>
        <v>360</v>
      </c>
      <c r="NC1" s="373">
        <f t="shared" si="6"/>
        <v>361</v>
      </c>
      <c r="ND1" s="373">
        <f t="shared" si="6"/>
        <v>362</v>
      </c>
      <c r="NE1" s="373">
        <f t="shared" si="6"/>
        <v>363</v>
      </c>
      <c r="NF1" s="373">
        <f t="shared" si="6"/>
        <v>364</v>
      </c>
      <c r="NG1" s="373">
        <f t="shared" si="6"/>
        <v>365</v>
      </c>
      <c r="NH1" s="373">
        <f t="shared" si="6"/>
        <v>366</v>
      </c>
      <c r="NI1" s="373">
        <f t="shared" si="6"/>
        <v>367</v>
      </c>
      <c r="NJ1" s="373">
        <f t="shared" si="6"/>
        <v>368</v>
      </c>
      <c r="NK1" s="373">
        <f t="shared" si="6"/>
        <v>369</v>
      </c>
      <c r="NL1" s="373">
        <f t="shared" si="6"/>
        <v>370</v>
      </c>
      <c r="NM1" s="373">
        <f t="shared" si="6"/>
        <v>371</v>
      </c>
      <c r="NN1" s="373">
        <f t="shared" si="6"/>
        <v>372</v>
      </c>
      <c r="NO1" s="373">
        <f t="shared" si="6"/>
        <v>373</v>
      </c>
      <c r="NP1" s="373">
        <f t="shared" si="6"/>
        <v>374</v>
      </c>
      <c r="NQ1" s="373">
        <f t="shared" ref="NQ1" si="7">NL1+1</f>
        <v>371</v>
      </c>
      <c r="NR1" s="373">
        <f t="shared" ref="NR1:OS1" si="8">NQ1+1</f>
        <v>372</v>
      </c>
      <c r="NS1" s="373">
        <f t="shared" si="8"/>
        <v>373</v>
      </c>
      <c r="NT1" s="373">
        <f t="shared" si="8"/>
        <v>374</v>
      </c>
      <c r="NU1" s="373">
        <f t="shared" si="8"/>
        <v>375</v>
      </c>
      <c r="NV1" s="373">
        <f t="shared" si="8"/>
        <v>376</v>
      </c>
      <c r="NW1" s="373">
        <f t="shared" si="8"/>
        <v>377</v>
      </c>
      <c r="NX1" s="373">
        <f t="shared" si="8"/>
        <v>378</v>
      </c>
      <c r="NY1" s="373">
        <f t="shared" si="8"/>
        <v>379</v>
      </c>
      <c r="NZ1" s="373">
        <f t="shared" si="8"/>
        <v>380</v>
      </c>
      <c r="OA1" s="373">
        <f t="shared" si="8"/>
        <v>381</v>
      </c>
      <c r="OB1" s="373">
        <f t="shared" si="8"/>
        <v>382</v>
      </c>
      <c r="OC1" s="373">
        <f t="shared" si="8"/>
        <v>383</v>
      </c>
      <c r="OD1" s="373">
        <f t="shared" si="8"/>
        <v>384</v>
      </c>
      <c r="OE1" s="373">
        <f t="shared" si="8"/>
        <v>385</v>
      </c>
      <c r="OF1" s="373">
        <f t="shared" si="8"/>
        <v>386</v>
      </c>
      <c r="OG1" s="373">
        <f t="shared" si="8"/>
        <v>387</v>
      </c>
      <c r="OH1" s="373">
        <f t="shared" si="8"/>
        <v>388</v>
      </c>
      <c r="OI1" s="373">
        <f t="shared" si="8"/>
        <v>389</v>
      </c>
      <c r="OJ1" s="373">
        <f t="shared" si="8"/>
        <v>390</v>
      </c>
      <c r="OK1" s="373">
        <f t="shared" si="8"/>
        <v>391</v>
      </c>
      <c r="OL1" s="373">
        <f t="shared" si="8"/>
        <v>392</v>
      </c>
      <c r="OM1" s="373">
        <f t="shared" si="8"/>
        <v>393</v>
      </c>
      <c r="ON1" s="373">
        <f t="shared" si="8"/>
        <v>394</v>
      </c>
      <c r="OO1" s="373">
        <f t="shared" si="8"/>
        <v>395</v>
      </c>
      <c r="OP1" s="373">
        <f t="shared" si="8"/>
        <v>396</v>
      </c>
      <c r="OQ1" s="373">
        <f t="shared" si="8"/>
        <v>397</v>
      </c>
      <c r="OR1" s="373">
        <f t="shared" si="8"/>
        <v>398</v>
      </c>
      <c r="OS1" s="373">
        <f t="shared" si="8"/>
        <v>399</v>
      </c>
      <c r="OT1" s="373">
        <f>OS1+1</f>
        <v>400</v>
      </c>
      <c r="OU1" s="373">
        <f t="shared" ref="OU1:PE1" si="9">OT1+1</f>
        <v>401</v>
      </c>
      <c r="OV1" s="373">
        <f t="shared" si="9"/>
        <v>402</v>
      </c>
      <c r="OW1" s="373">
        <f t="shared" si="9"/>
        <v>403</v>
      </c>
      <c r="OX1" s="373">
        <f t="shared" si="9"/>
        <v>404</v>
      </c>
      <c r="OY1" s="373">
        <f t="shared" si="9"/>
        <v>405</v>
      </c>
      <c r="OZ1" s="373">
        <f t="shared" si="9"/>
        <v>406</v>
      </c>
      <c r="PA1" s="373">
        <f t="shared" si="9"/>
        <v>407</v>
      </c>
      <c r="PB1" s="373">
        <f t="shared" si="9"/>
        <v>408</v>
      </c>
      <c r="PC1" s="373">
        <f t="shared" si="9"/>
        <v>409</v>
      </c>
      <c r="PD1" s="373">
        <f t="shared" si="9"/>
        <v>410</v>
      </c>
      <c r="PE1" s="373">
        <f t="shared" si="9"/>
        <v>411</v>
      </c>
      <c r="PF1" s="373">
        <f>PB1+1</f>
        <v>409</v>
      </c>
      <c r="PG1" s="373">
        <f t="shared" ref="PG1:PH1" si="10">PF1+1</f>
        <v>410</v>
      </c>
      <c r="PH1" s="373">
        <f t="shared" si="10"/>
        <v>411</v>
      </c>
      <c r="PI1" s="373">
        <f>PE1+1</f>
        <v>412</v>
      </c>
      <c r="PJ1" s="373">
        <f t="shared" ref="PJ1:PN1" si="11">PI1+1</f>
        <v>413</v>
      </c>
      <c r="PK1" s="373">
        <f t="shared" si="11"/>
        <v>414</v>
      </c>
      <c r="PL1" s="373">
        <f t="shared" si="11"/>
        <v>415</v>
      </c>
      <c r="PM1" s="373">
        <f t="shared" si="11"/>
        <v>416</v>
      </c>
      <c r="PN1" s="373">
        <f t="shared" si="11"/>
        <v>417</v>
      </c>
      <c r="PO1" s="373">
        <f>PK1+1</f>
        <v>415</v>
      </c>
      <c r="PP1" s="373">
        <f t="shared" ref="PP1:QJ1" si="12">PO1+1</f>
        <v>416</v>
      </c>
      <c r="PQ1" s="373">
        <f t="shared" si="12"/>
        <v>417</v>
      </c>
      <c r="PR1" s="373">
        <f t="shared" si="12"/>
        <v>418</v>
      </c>
      <c r="PS1" s="373">
        <f t="shared" si="12"/>
        <v>419</v>
      </c>
      <c r="PT1" s="373">
        <f t="shared" si="12"/>
        <v>420</v>
      </c>
      <c r="PU1" s="373">
        <f t="shared" si="12"/>
        <v>421</v>
      </c>
      <c r="PV1" s="373">
        <f t="shared" si="12"/>
        <v>422</v>
      </c>
      <c r="PW1" s="373">
        <f t="shared" si="12"/>
        <v>423</v>
      </c>
      <c r="PX1" s="373">
        <f t="shared" si="12"/>
        <v>424</v>
      </c>
      <c r="PY1" s="373">
        <f t="shared" si="12"/>
        <v>425</v>
      </c>
      <c r="PZ1" s="373">
        <f t="shared" si="12"/>
        <v>426</v>
      </c>
      <c r="QA1" s="373">
        <f t="shared" si="12"/>
        <v>427</v>
      </c>
      <c r="QB1" s="373">
        <f t="shared" si="12"/>
        <v>428</v>
      </c>
      <c r="QC1" s="373">
        <f t="shared" si="12"/>
        <v>429</v>
      </c>
      <c r="QD1" s="373">
        <f t="shared" si="12"/>
        <v>430</v>
      </c>
      <c r="QE1" s="373">
        <f t="shared" si="12"/>
        <v>431</v>
      </c>
      <c r="QF1" s="373">
        <f t="shared" si="12"/>
        <v>432</v>
      </c>
      <c r="QG1" s="373">
        <f t="shared" si="12"/>
        <v>433</v>
      </c>
      <c r="QH1" s="373">
        <f t="shared" si="12"/>
        <v>434</v>
      </c>
      <c r="QI1" s="373">
        <f t="shared" si="12"/>
        <v>435</v>
      </c>
      <c r="QJ1" s="373">
        <f t="shared" si="12"/>
        <v>436</v>
      </c>
      <c r="QK1" s="408"/>
      <c r="QL1" s="461"/>
    </row>
    <row r="2" spans="1:462" ht="15" hidden="1" customHeight="1" collapsed="1">
      <c r="B2" s="462">
        <v>859</v>
      </c>
      <c r="BA2" s="374"/>
      <c r="BB2" s="374"/>
      <c r="BC2" s="374"/>
      <c r="BD2" s="374"/>
      <c r="BE2" s="374"/>
      <c r="BF2" s="374"/>
      <c r="BL2" s="374"/>
      <c r="BM2" s="374"/>
      <c r="BN2" s="374"/>
      <c r="BO2" s="374"/>
      <c r="BP2" s="374"/>
      <c r="BQ2" s="374"/>
      <c r="BR2" s="374"/>
      <c r="BS2" s="374"/>
      <c r="BT2" s="374"/>
      <c r="BU2" s="374"/>
      <c r="BV2" s="374"/>
      <c r="BW2" s="374"/>
      <c r="BX2" s="374"/>
      <c r="BY2" s="374"/>
      <c r="BZ2" s="374"/>
      <c r="CA2" s="374"/>
      <c r="CB2" s="374"/>
      <c r="CC2" s="374"/>
      <c r="CD2" s="374"/>
      <c r="CE2" s="374"/>
      <c r="CF2" s="374"/>
      <c r="CG2" s="374"/>
      <c r="CH2" s="374"/>
      <c r="CI2" s="374"/>
      <c r="CJ2" s="374"/>
      <c r="CK2" s="374"/>
      <c r="CL2" s="374"/>
      <c r="CM2" s="374"/>
      <c r="CN2" s="374"/>
      <c r="CO2" s="374"/>
      <c r="CP2" s="374"/>
      <c r="CQ2" s="374"/>
      <c r="CR2" s="374"/>
      <c r="CS2" s="374"/>
      <c r="CT2" s="374"/>
      <c r="CU2" s="374"/>
      <c r="CV2" s="374"/>
      <c r="CW2" s="374"/>
      <c r="CX2" s="374"/>
      <c r="CY2" s="374"/>
      <c r="CZ2" s="374"/>
      <c r="DA2" s="374"/>
      <c r="DB2" s="374"/>
      <c r="DC2" s="374"/>
      <c r="DD2" s="374"/>
      <c r="DE2" s="374"/>
      <c r="DF2" s="374"/>
      <c r="DG2" s="374"/>
      <c r="DH2" s="374"/>
      <c r="DI2" s="374"/>
      <c r="DJ2" s="374"/>
      <c r="DK2" s="374"/>
      <c r="DL2" s="374"/>
      <c r="DM2" s="374"/>
      <c r="DN2" s="374"/>
      <c r="DO2" s="374"/>
      <c r="DP2" s="374"/>
      <c r="DQ2" s="374"/>
      <c r="DR2" s="374"/>
      <c r="DS2" s="374"/>
      <c r="DT2" s="374"/>
      <c r="DU2" s="374"/>
      <c r="DV2" s="374"/>
      <c r="DW2" s="374"/>
      <c r="DX2" s="374"/>
      <c r="DY2" s="374"/>
      <c r="DZ2" s="374"/>
      <c r="EA2" s="374"/>
      <c r="EB2" s="374"/>
      <c r="EC2" s="374"/>
      <c r="ED2" s="374"/>
      <c r="EE2" s="374"/>
      <c r="EF2" s="374"/>
      <c r="EG2" s="374"/>
      <c r="EH2" s="374"/>
      <c r="EI2" s="374"/>
      <c r="EJ2" s="374"/>
      <c r="EK2" s="374"/>
      <c r="EL2" s="374"/>
      <c r="EM2" s="374"/>
      <c r="EN2" s="374"/>
      <c r="EO2" s="374"/>
      <c r="EP2" s="374"/>
      <c r="EQ2" s="374"/>
      <c r="ER2" s="374"/>
      <c r="ES2" s="374"/>
      <c r="ET2" s="374"/>
      <c r="EU2" s="374"/>
      <c r="EV2" s="374"/>
      <c r="EW2" s="374"/>
      <c r="EX2" s="374"/>
      <c r="EY2" s="374"/>
      <c r="EZ2" s="374"/>
      <c r="FA2" s="374"/>
      <c r="FB2" s="374"/>
      <c r="FC2" s="374"/>
      <c r="FD2" s="374"/>
      <c r="FE2" s="374"/>
      <c r="FF2" s="374"/>
      <c r="FG2" s="374"/>
      <c r="FH2" s="374"/>
      <c r="FI2" s="374"/>
      <c r="FJ2" s="374"/>
      <c r="FK2" s="374"/>
      <c r="FL2" s="374"/>
      <c r="FM2" s="408">
        <v>168</v>
      </c>
      <c r="FN2" s="408">
        <v>169</v>
      </c>
      <c r="FO2" s="408">
        <v>170</v>
      </c>
      <c r="FP2" s="408">
        <v>171</v>
      </c>
      <c r="FQ2" s="408">
        <v>172</v>
      </c>
      <c r="FR2" s="408">
        <v>173</v>
      </c>
      <c r="FS2" s="408">
        <v>174</v>
      </c>
      <c r="FT2" s="408">
        <v>175</v>
      </c>
      <c r="FU2" s="408">
        <v>176</v>
      </c>
      <c r="FV2" s="408">
        <v>177</v>
      </c>
      <c r="FW2" s="408">
        <v>178</v>
      </c>
      <c r="FX2" s="408">
        <v>179</v>
      </c>
      <c r="FY2" s="408">
        <v>180</v>
      </c>
      <c r="FZ2" s="408">
        <v>181</v>
      </c>
      <c r="GA2" s="408">
        <v>182</v>
      </c>
      <c r="GB2" s="408">
        <v>183</v>
      </c>
      <c r="GC2" s="408">
        <v>184</v>
      </c>
      <c r="GD2" s="408">
        <v>185</v>
      </c>
      <c r="GE2" s="408">
        <v>186</v>
      </c>
      <c r="GF2" s="408">
        <v>187</v>
      </c>
      <c r="GG2" s="408">
        <v>188</v>
      </c>
      <c r="GH2" s="408">
        <v>189</v>
      </c>
      <c r="GI2" s="408">
        <v>190</v>
      </c>
      <c r="GJ2" s="408">
        <v>191</v>
      </c>
      <c r="GK2" s="408">
        <v>192</v>
      </c>
      <c r="GL2" s="408">
        <v>193</v>
      </c>
      <c r="GM2" s="408">
        <v>194</v>
      </c>
      <c r="GN2" s="408">
        <v>195</v>
      </c>
      <c r="GO2" s="408">
        <v>196</v>
      </c>
      <c r="GP2" s="408">
        <v>197</v>
      </c>
      <c r="GQ2" s="409">
        <v>1</v>
      </c>
      <c r="GR2" s="408">
        <v>199</v>
      </c>
      <c r="GS2" s="408">
        <v>200</v>
      </c>
      <c r="GT2" s="408">
        <v>201</v>
      </c>
      <c r="GU2" s="408">
        <v>202</v>
      </c>
      <c r="GV2" s="408">
        <v>203</v>
      </c>
      <c r="GW2" s="408">
        <v>204</v>
      </c>
      <c r="GX2" s="408">
        <v>205</v>
      </c>
      <c r="GY2" s="408">
        <v>206</v>
      </c>
      <c r="GZ2" s="408">
        <v>207</v>
      </c>
      <c r="HA2" s="408">
        <v>208</v>
      </c>
      <c r="HB2" s="408">
        <v>209</v>
      </c>
      <c r="HC2" s="408">
        <v>210</v>
      </c>
      <c r="HD2" s="408">
        <v>211</v>
      </c>
      <c r="HE2" s="408">
        <v>212</v>
      </c>
      <c r="HF2" s="408">
        <v>213</v>
      </c>
      <c r="HG2" s="408">
        <v>214</v>
      </c>
      <c r="HH2" s="408">
        <v>215</v>
      </c>
      <c r="HI2" s="408">
        <v>216</v>
      </c>
      <c r="HJ2" s="408">
        <v>217</v>
      </c>
      <c r="HK2" s="374">
        <f>COLUMN()-1</f>
        <v>218</v>
      </c>
      <c r="HL2" s="374">
        <f t="shared" ref="HL2:HM2" si="13">COLUMN()-1</f>
        <v>219</v>
      </c>
      <c r="HM2" s="374">
        <f t="shared" si="13"/>
        <v>220</v>
      </c>
      <c r="HN2" s="374"/>
      <c r="HO2" s="374"/>
      <c r="HP2" s="374"/>
      <c r="HQ2" s="374"/>
      <c r="HR2" s="374"/>
      <c r="HS2" s="374"/>
      <c r="HT2" s="374"/>
      <c r="HU2" s="374"/>
      <c r="HV2" s="374"/>
      <c r="HW2" s="374"/>
      <c r="HX2" s="374"/>
      <c r="HY2" s="374"/>
      <c r="HZ2" s="374"/>
      <c r="IA2" s="374"/>
      <c r="IB2" s="374"/>
      <c r="IC2" s="374"/>
      <c r="ID2" s="374"/>
      <c r="IE2" s="374"/>
      <c r="IF2" s="374"/>
      <c r="IG2" s="374"/>
      <c r="IH2" s="374"/>
      <c r="II2" s="374"/>
      <c r="IJ2" s="374"/>
      <c r="IK2" s="374"/>
      <c r="IL2" s="374"/>
      <c r="IM2" s="374"/>
      <c r="IN2" s="409">
        <v>1</v>
      </c>
      <c r="IO2" s="374"/>
      <c r="IP2" s="374"/>
      <c r="IQ2" s="374"/>
      <c r="IR2" s="374"/>
      <c r="IS2" s="374"/>
      <c r="IT2" s="374"/>
      <c r="IX2" s="374"/>
      <c r="IY2" s="374"/>
      <c r="IZ2" s="374"/>
      <c r="JA2" s="374"/>
      <c r="JB2" s="374"/>
      <c r="JC2" s="374"/>
      <c r="JD2" s="374"/>
      <c r="JE2" s="374"/>
      <c r="JF2" s="374"/>
      <c r="JG2" s="374"/>
      <c r="JH2" s="374"/>
      <c r="JI2" s="374"/>
      <c r="JJ2" s="374"/>
      <c r="JK2" s="374"/>
      <c r="JL2" s="374"/>
      <c r="JM2" s="374"/>
      <c r="JN2" s="374"/>
      <c r="JO2" s="374"/>
      <c r="JP2" s="374"/>
      <c r="JQ2" s="374"/>
      <c r="JR2" s="374"/>
      <c r="JS2" s="374"/>
      <c r="JT2" s="374"/>
      <c r="JU2" s="374"/>
      <c r="JV2" s="374"/>
      <c r="JW2" s="374"/>
      <c r="JX2" s="374"/>
      <c r="JY2" s="374"/>
      <c r="JZ2" s="374"/>
      <c r="KA2" s="374"/>
      <c r="KB2" s="374"/>
      <c r="KC2" s="374"/>
      <c r="KD2" s="374"/>
      <c r="KE2" s="374"/>
      <c r="KF2" s="374"/>
      <c r="KG2" s="374"/>
      <c r="KH2" s="374"/>
      <c r="KI2" s="374"/>
      <c r="KJ2" s="374"/>
      <c r="KK2" s="374"/>
      <c r="KL2" s="374"/>
      <c r="KM2" s="374"/>
      <c r="KN2" s="374"/>
      <c r="KO2" s="374"/>
      <c r="KP2" s="374"/>
      <c r="KQ2" s="374"/>
      <c r="KR2" s="374"/>
      <c r="KS2" s="374"/>
      <c r="KT2" s="374"/>
      <c r="KY2" s="375"/>
      <c r="LC2" s="375"/>
      <c r="LG2" s="375"/>
      <c r="LK2" s="375"/>
      <c r="LN2" s="375"/>
      <c r="LQ2" s="375"/>
      <c r="LT2" s="375"/>
      <c r="MA2" s="375"/>
      <c r="ME2" s="375"/>
      <c r="MI2" s="375"/>
      <c r="MM2" s="375"/>
      <c r="MP2" s="375"/>
      <c r="MS2" s="375"/>
      <c r="MV2" s="375"/>
      <c r="OH2" s="374"/>
      <c r="OI2" s="374"/>
      <c r="OJ2" s="374"/>
      <c r="OK2" s="374"/>
      <c r="OL2" s="374"/>
      <c r="OM2" s="374"/>
      <c r="ON2" s="374"/>
      <c r="OO2" s="374"/>
      <c r="OP2" s="374"/>
      <c r="OQ2" s="374"/>
      <c r="OR2" s="374"/>
      <c r="OS2" s="374"/>
      <c r="OT2" s="374"/>
      <c r="OU2" s="374"/>
      <c r="OV2" s="374"/>
      <c r="OW2" s="374"/>
      <c r="OX2" s="374"/>
      <c r="OY2" s="374"/>
      <c r="OZ2" s="374"/>
      <c r="PA2" s="374"/>
      <c r="PB2" s="374"/>
      <c r="PC2" s="374"/>
      <c r="PD2" s="374"/>
      <c r="PE2" s="374"/>
      <c r="PF2" s="374"/>
      <c r="PG2" s="374"/>
      <c r="PH2" s="374"/>
      <c r="PI2" s="374"/>
      <c r="PJ2" s="374"/>
      <c r="PK2" s="374"/>
      <c r="PL2" s="374"/>
      <c r="PM2" s="374"/>
      <c r="PN2" s="374"/>
      <c r="PO2" s="374"/>
      <c r="PP2" s="374"/>
      <c r="PQ2" s="374"/>
      <c r="PR2" s="374"/>
      <c r="PS2" s="374"/>
      <c r="PT2" s="374"/>
      <c r="PU2" s="374"/>
      <c r="PV2" s="374"/>
      <c r="PW2" s="374"/>
      <c r="PX2" s="374"/>
      <c r="PY2" s="374"/>
      <c r="PZ2" s="374"/>
      <c r="QA2" s="374"/>
      <c r="QB2" s="374"/>
      <c r="QC2" s="374"/>
      <c r="QD2" s="374"/>
      <c r="QE2" s="374"/>
      <c r="QF2" s="374"/>
      <c r="QG2" s="374"/>
      <c r="QH2" s="374"/>
      <c r="QI2" s="374"/>
      <c r="QJ2" s="374"/>
      <c r="QK2" s="374"/>
    </row>
    <row r="3" spans="1:462" ht="7.35" hidden="1" customHeight="1">
      <c r="B3" s="464"/>
      <c r="F3" s="465"/>
      <c r="G3" s="374" t="s">
        <v>386</v>
      </c>
      <c r="BK3" s="410"/>
      <c r="BL3" s="410"/>
      <c r="BM3" s="410"/>
      <c r="BN3" s="410"/>
      <c r="BO3" s="410"/>
      <c r="BP3" s="410"/>
      <c r="BQ3" s="410"/>
      <c r="BR3" s="410"/>
      <c r="BS3" s="410"/>
      <c r="BT3" s="410"/>
      <c r="BU3" s="410"/>
      <c r="BV3" s="410"/>
      <c r="BW3" s="410"/>
      <c r="BX3" s="410"/>
      <c r="BY3" s="410"/>
      <c r="BZ3" s="410"/>
      <c r="CA3" s="410"/>
      <c r="CB3" s="410"/>
      <c r="CC3" s="410"/>
      <c r="CD3" s="410"/>
      <c r="CE3" s="410"/>
      <c r="CF3" s="410"/>
      <c r="CG3" s="410"/>
      <c r="CH3" s="410"/>
      <c r="CI3" s="410"/>
      <c r="CJ3" s="410"/>
      <c r="CK3" s="410"/>
      <c r="CL3" s="410"/>
      <c r="CM3" s="410"/>
      <c r="CN3" s="410"/>
      <c r="CO3" s="410"/>
      <c r="DE3" s="410"/>
      <c r="DF3" s="410"/>
      <c r="DG3" s="410"/>
      <c r="DH3" s="410"/>
      <c r="DI3" s="410"/>
      <c r="DJ3" s="410"/>
      <c r="DK3" s="410"/>
      <c r="DL3" s="410"/>
      <c r="DM3" s="410"/>
      <c r="DN3" s="410"/>
      <c r="DO3" s="410"/>
      <c r="DP3" s="410"/>
      <c r="DQ3" s="410"/>
      <c r="DR3" s="410"/>
      <c r="DS3" s="410"/>
      <c r="DT3" s="410"/>
      <c r="DU3" s="410"/>
      <c r="DV3" s="410"/>
      <c r="DW3" s="410"/>
      <c r="DX3" s="410"/>
      <c r="DY3" s="410"/>
      <c r="DZ3" s="410"/>
      <c r="EA3" s="410"/>
      <c r="EB3" s="410"/>
      <c r="EC3" s="410"/>
      <c r="ED3" s="410"/>
      <c r="EE3" s="410"/>
      <c r="EF3" s="410"/>
      <c r="EG3" s="410"/>
      <c r="EH3" s="410"/>
      <c r="EI3" s="410"/>
      <c r="EJ3" s="410"/>
      <c r="EK3" s="410"/>
      <c r="EL3" s="410"/>
      <c r="EM3" s="410"/>
      <c r="EN3" s="410"/>
      <c r="EO3" s="410"/>
      <c r="EP3" s="410"/>
      <c r="EQ3" s="410"/>
      <c r="ER3" s="410"/>
      <c r="ES3" s="410"/>
      <c r="ET3" s="410"/>
      <c r="EU3" s="410"/>
      <c r="EV3" s="410"/>
      <c r="EW3" s="410"/>
      <c r="FZ3" s="411"/>
      <c r="GA3" s="411"/>
      <c r="GC3" s="374"/>
      <c r="GF3" s="374"/>
      <c r="GI3" s="374"/>
      <c r="GL3" s="374"/>
      <c r="GQ3" s="466"/>
      <c r="GV3" s="410"/>
      <c r="HG3" s="467"/>
      <c r="IB3" s="411"/>
      <c r="IE3" s="375"/>
      <c r="II3" s="375"/>
      <c r="IL3" s="375"/>
      <c r="IY3" s="375"/>
      <c r="JB3" s="375"/>
      <c r="JF3" s="375"/>
      <c r="JJ3" s="375"/>
      <c r="JN3" s="375"/>
      <c r="JR3" s="375"/>
      <c r="JV3" s="375"/>
      <c r="JZ3" s="375"/>
      <c r="KD3" s="375"/>
      <c r="KH3" s="375"/>
      <c r="KL3" s="375"/>
      <c r="KO3" s="375"/>
      <c r="KR3" s="375"/>
      <c r="KY3" s="375"/>
      <c r="LC3" s="375"/>
      <c r="LG3" s="375"/>
      <c r="LK3" s="375"/>
      <c r="LN3" s="375"/>
      <c r="LQ3" s="375"/>
      <c r="LT3" s="375"/>
      <c r="MA3" s="375"/>
      <c r="ME3" s="375"/>
      <c r="MI3" s="375"/>
      <c r="MM3" s="375"/>
      <c r="MP3" s="375"/>
      <c r="MS3" s="375"/>
      <c r="MV3" s="375"/>
      <c r="OR3" s="411"/>
      <c r="OU3" s="375"/>
      <c r="OX3" s="375"/>
      <c r="PA3" s="375"/>
      <c r="PD3" s="375"/>
      <c r="PG3" s="375"/>
      <c r="PJ3" s="375"/>
      <c r="PM3" s="375"/>
      <c r="QD3" s="411"/>
    </row>
    <row r="4" spans="1:462" ht="7.35" hidden="1" customHeight="1" outlineLevel="1">
      <c r="B4" s="468"/>
      <c r="H4" s="374">
        <f t="shared" ref="H4" si="14">COLUMN()-1</f>
        <v>7</v>
      </c>
      <c r="EN4" s="469"/>
      <c r="EO4" s="469"/>
      <c r="EP4" s="470" t="s">
        <v>387</v>
      </c>
      <c r="EQ4" s="469"/>
      <c r="ER4" s="469"/>
      <c r="FD4" s="375" t="s">
        <v>388</v>
      </c>
      <c r="GS4" s="471"/>
      <c r="HS4" s="374">
        <f>COLUMN()</f>
        <v>227</v>
      </c>
      <c r="HT4" s="374">
        <f>COLUMN()</f>
        <v>228</v>
      </c>
      <c r="HU4" s="374">
        <f>COLUMN()</f>
        <v>229</v>
      </c>
      <c r="HV4" s="374">
        <f>COLUMN()-1</f>
        <v>229</v>
      </c>
      <c r="HW4" s="374">
        <f t="shared" ref="HW4:HZ4" si="15">COLUMN()-1</f>
        <v>230</v>
      </c>
      <c r="HX4" s="374">
        <f t="shared" si="15"/>
        <v>231</v>
      </c>
      <c r="HY4" s="374">
        <f t="shared" si="15"/>
        <v>232</v>
      </c>
      <c r="HZ4" s="374">
        <f t="shared" si="15"/>
        <v>233</v>
      </c>
      <c r="IA4" s="374">
        <f>COLUMN()-1</f>
        <v>234</v>
      </c>
      <c r="IB4" s="374">
        <f>COLUMN()-1</f>
        <v>235</v>
      </c>
      <c r="IC4" s="374">
        <f>COLUMN()-1</f>
        <v>236</v>
      </c>
      <c r="ID4" s="374">
        <f>COLUMN()-1</f>
        <v>237</v>
      </c>
      <c r="IE4" s="374">
        <f>COLUMN()-1</f>
        <v>238</v>
      </c>
      <c r="IF4" s="374">
        <f t="shared" ref="IF4:KQ4" si="16">COLUMN()-1</f>
        <v>239</v>
      </c>
      <c r="IG4" s="374">
        <f t="shared" si="16"/>
        <v>240</v>
      </c>
      <c r="IH4" s="374">
        <f t="shared" si="16"/>
        <v>241</v>
      </c>
      <c r="II4" s="374">
        <f t="shared" si="16"/>
        <v>242</v>
      </c>
      <c r="IJ4" s="374">
        <f t="shared" si="16"/>
        <v>243</v>
      </c>
      <c r="IK4" s="374">
        <f t="shared" si="16"/>
        <v>244</v>
      </c>
      <c r="IL4" s="374">
        <f t="shared" si="16"/>
        <v>245</v>
      </c>
      <c r="IM4" s="374">
        <f t="shared" si="16"/>
        <v>246</v>
      </c>
      <c r="IN4" s="374">
        <f t="shared" si="16"/>
        <v>247</v>
      </c>
      <c r="IO4" s="374">
        <f t="shared" si="16"/>
        <v>248</v>
      </c>
      <c r="IP4" s="374">
        <f t="shared" si="16"/>
        <v>249</v>
      </c>
      <c r="IQ4" s="374">
        <f t="shared" si="16"/>
        <v>250</v>
      </c>
      <c r="IR4" s="374">
        <f t="shared" si="16"/>
        <v>251</v>
      </c>
      <c r="IS4" s="374">
        <f t="shared" si="16"/>
        <v>252</v>
      </c>
      <c r="IT4" s="374">
        <f t="shared" si="16"/>
        <v>253</v>
      </c>
      <c r="IU4" s="374">
        <f t="shared" si="16"/>
        <v>254</v>
      </c>
      <c r="IV4" s="374">
        <f t="shared" si="16"/>
        <v>255</v>
      </c>
      <c r="IW4" s="374">
        <f t="shared" si="16"/>
        <v>256</v>
      </c>
      <c r="IX4" s="374">
        <f t="shared" si="16"/>
        <v>257</v>
      </c>
      <c r="IY4" s="374">
        <f t="shared" si="16"/>
        <v>258</v>
      </c>
      <c r="IZ4" s="374">
        <f t="shared" si="16"/>
        <v>259</v>
      </c>
      <c r="JA4" s="374">
        <f t="shared" si="16"/>
        <v>260</v>
      </c>
      <c r="JB4" s="374">
        <f t="shared" si="16"/>
        <v>261</v>
      </c>
      <c r="JC4" s="374">
        <f t="shared" si="16"/>
        <v>262</v>
      </c>
      <c r="JD4" s="374">
        <f t="shared" si="16"/>
        <v>263</v>
      </c>
      <c r="JE4" s="374">
        <f t="shared" si="16"/>
        <v>264</v>
      </c>
      <c r="JF4" s="374">
        <f t="shared" si="16"/>
        <v>265</v>
      </c>
      <c r="JG4" s="374">
        <f t="shared" si="16"/>
        <v>266</v>
      </c>
      <c r="JH4" s="374">
        <f t="shared" si="16"/>
        <v>267</v>
      </c>
      <c r="JI4" s="374">
        <f t="shared" si="16"/>
        <v>268</v>
      </c>
      <c r="JJ4" s="374">
        <f t="shared" si="16"/>
        <v>269</v>
      </c>
      <c r="JK4" s="374">
        <f t="shared" si="16"/>
        <v>270</v>
      </c>
      <c r="JL4" s="374">
        <f t="shared" si="16"/>
        <v>271</v>
      </c>
      <c r="JM4" s="374">
        <f t="shared" si="16"/>
        <v>272</v>
      </c>
      <c r="JN4" s="374">
        <f t="shared" si="16"/>
        <v>273</v>
      </c>
      <c r="JO4" s="374">
        <f t="shared" si="16"/>
        <v>274</v>
      </c>
      <c r="JP4" s="374">
        <f t="shared" si="16"/>
        <v>275</v>
      </c>
      <c r="JQ4" s="374">
        <f t="shared" si="16"/>
        <v>276</v>
      </c>
      <c r="JR4" s="374">
        <f t="shared" si="16"/>
        <v>277</v>
      </c>
      <c r="JS4" s="374">
        <f t="shared" si="16"/>
        <v>278</v>
      </c>
      <c r="JT4" s="374">
        <f t="shared" si="16"/>
        <v>279</v>
      </c>
      <c r="JU4" s="374">
        <f t="shared" si="16"/>
        <v>280</v>
      </c>
      <c r="JV4" s="374">
        <f t="shared" si="16"/>
        <v>281</v>
      </c>
      <c r="JW4" s="374">
        <f t="shared" si="16"/>
        <v>282</v>
      </c>
      <c r="JX4" s="374">
        <f t="shared" si="16"/>
        <v>283</v>
      </c>
      <c r="JY4" s="374">
        <f t="shared" si="16"/>
        <v>284</v>
      </c>
      <c r="JZ4" s="374">
        <f t="shared" si="16"/>
        <v>285</v>
      </c>
      <c r="KA4" s="374">
        <f t="shared" si="16"/>
        <v>286</v>
      </c>
      <c r="KB4" s="374">
        <f t="shared" si="16"/>
        <v>287</v>
      </c>
      <c r="KC4" s="374">
        <f t="shared" si="16"/>
        <v>288</v>
      </c>
      <c r="KD4" s="374">
        <f t="shared" si="16"/>
        <v>289</v>
      </c>
      <c r="KE4" s="374">
        <f t="shared" si="16"/>
        <v>290</v>
      </c>
      <c r="KF4" s="374">
        <f t="shared" si="16"/>
        <v>291</v>
      </c>
      <c r="KG4" s="374">
        <f t="shared" si="16"/>
        <v>292</v>
      </c>
      <c r="KH4" s="374">
        <f t="shared" si="16"/>
        <v>293</v>
      </c>
      <c r="KI4" s="374">
        <f t="shared" si="16"/>
        <v>294</v>
      </c>
      <c r="KJ4" s="374">
        <f t="shared" si="16"/>
        <v>295</v>
      </c>
      <c r="KK4" s="374">
        <f t="shared" si="16"/>
        <v>296</v>
      </c>
      <c r="KL4" s="374">
        <f t="shared" si="16"/>
        <v>297</v>
      </c>
      <c r="KM4" s="374">
        <f t="shared" si="16"/>
        <v>298</v>
      </c>
      <c r="KN4" s="374">
        <f t="shared" si="16"/>
        <v>299</v>
      </c>
      <c r="KO4" s="374">
        <f t="shared" si="16"/>
        <v>300</v>
      </c>
      <c r="KP4" s="374">
        <f t="shared" si="16"/>
        <v>301</v>
      </c>
      <c r="KQ4" s="374">
        <f t="shared" si="16"/>
        <v>302</v>
      </c>
      <c r="KR4" s="374">
        <f t="shared" ref="KR4:NC4" si="17">COLUMN()-1</f>
        <v>303</v>
      </c>
      <c r="KS4" s="374">
        <f t="shared" si="17"/>
        <v>304</v>
      </c>
      <c r="KT4" s="374">
        <f t="shared" si="17"/>
        <v>305</v>
      </c>
      <c r="KU4" s="374">
        <f t="shared" si="17"/>
        <v>306</v>
      </c>
      <c r="KV4" s="374">
        <f t="shared" si="17"/>
        <v>307</v>
      </c>
      <c r="KW4" s="374">
        <f t="shared" si="17"/>
        <v>308</v>
      </c>
      <c r="KX4" s="374">
        <f t="shared" si="17"/>
        <v>309</v>
      </c>
      <c r="KY4" s="374">
        <f t="shared" si="17"/>
        <v>310</v>
      </c>
      <c r="KZ4" s="374">
        <f t="shared" si="17"/>
        <v>311</v>
      </c>
      <c r="LA4" s="374">
        <f t="shared" si="17"/>
        <v>312</v>
      </c>
      <c r="LB4" s="374">
        <f t="shared" si="17"/>
        <v>313</v>
      </c>
      <c r="LC4" s="374">
        <f t="shared" si="17"/>
        <v>314</v>
      </c>
      <c r="LD4" s="374">
        <f t="shared" si="17"/>
        <v>315</v>
      </c>
      <c r="LE4" s="374">
        <f t="shared" si="17"/>
        <v>316</v>
      </c>
      <c r="LF4" s="374">
        <f t="shared" si="17"/>
        <v>317</v>
      </c>
      <c r="LG4" s="374">
        <f t="shared" si="17"/>
        <v>318</v>
      </c>
      <c r="LH4" s="374">
        <f t="shared" si="17"/>
        <v>319</v>
      </c>
      <c r="LI4" s="374">
        <f t="shared" si="17"/>
        <v>320</v>
      </c>
      <c r="LJ4" s="374">
        <f t="shared" si="17"/>
        <v>321</v>
      </c>
      <c r="LK4" s="374">
        <f t="shared" si="17"/>
        <v>322</v>
      </c>
      <c r="LL4" s="374">
        <f t="shared" si="17"/>
        <v>323</v>
      </c>
      <c r="LM4" s="374">
        <f t="shared" si="17"/>
        <v>324</v>
      </c>
      <c r="LN4" s="374">
        <f t="shared" si="17"/>
        <v>325</v>
      </c>
      <c r="LO4" s="374">
        <f t="shared" si="17"/>
        <v>326</v>
      </c>
      <c r="LP4" s="374">
        <f t="shared" si="17"/>
        <v>327</v>
      </c>
      <c r="LQ4" s="374">
        <f t="shared" si="17"/>
        <v>328</v>
      </c>
      <c r="LR4" s="374">
        <f t="shared" si="17"/>
        <v>329</v>
      </c>
      <c r="LS4" s="374">
        <f t="shared" si="17"/>
        <v>330</v>
      </c>
      <c r="LT4" s="374">
        <f t="shared" si="17"/>
        <v>331</v>
      </c>
      <c r="LU4" s="374">
        <f t="shared" si="17"/>
        <v>332</v>
      </c>
      <c r="LV4" s="374">
        <f t="shared" si="17"/>
        <v>333</v>
      </c>
      <c r="LW4" s="374">
        <f t="shared" si="17"/>
        <v>334</v>
      </c>
      <c r="LX4" s="374">
        <f t="shared" si="17"/>
        <v>335</v>
      </c>
      <c r="LY4" s="374">
        <f t="shared" si="17"/>
        <v>336</v>
      </c>
      <c r="LZ4" s="374">
        <f t="shared" si="17"/>
        <v>337</v>
      </c>
      <c r="MA4" s="374">
        <f t="shared" si="17"/>
        <v>338</v>
      </c>
      <c r="MB4" s="374">
        <f t="shared" si="17"/>
        <v>339</v>
      </c>
      <c r="MC4" s="374">
        <f t="shared" si="17"/>
        <v>340</v>
      </c>
      <c r="MD4" s="374">
        <f t="shared" si="17"/>
        <v>341</v>
      </c>
      <c r="ME4" s="374">
        <f t="shared" si="17"/>
        <v>342</v>
      </c>
      <c r="MF4" s="374">
        <f t="shared" si="17"/>
        <v>343</v>
      </c>
      <c r="MG4" s="374">
        <f t="shared" si="17"/>
        <v>344</v>
      </c>
      <c r="MH4" s="374">
        <f t="shared" si="17"/>
        <v>345</v>
      </c>
      <c r="MI4" s="374">
        <f t="shared" si="17"/>
        <v>346</v>
      </c>
      <c r="MJ4" s="374">
        <f t="shared" si="17"/>
        <v>347</v>
      </c>
      <c r="MK4" s="374">
        <f t="shared" si="17"/>
        <v>348</v>
      </c>
      <c r="ML4" s="374">
        <f t="shared" si="17"/>
        <v>349</v>
      </c>
      <c r="MM4" s="374">
        <f t="shared" si="17"/>
        <v>350</v>
      </c>
      <c r="MN4" s="374">
        <f t="shared" si="17"/>
        <v>351</v>
      </c>
      <c r="MO4" s="374">
        <f t="shared" si="17"/>
        <v>352</v>
      </c>
      <c r="MP4" s="374">
        <f t="shared" si="17"/>
        <v>353</v>
      </c>
      <c r="MQ4" s="374">
        <f t="shared" si="17"/>
        <v>354</v>
      </c>
      <c r="MR4" s="374">
        <f t="shared" si="17"/>
        <v>355</v>
      </c>
      <c r="MS4" s="374">
        <f t="shared" si="17"/>
        <v>356</v>
      </c>
      <c r="MT4" s="374">
        <f t="shared" si="17"/>
        <v>357</v>
      </c>
      <c r="MU4" s="374">
        <f t="shared" si="17"/>
        <v>358</v>
      </c>
      <c r="MV4" s="374">
        <f t="shared" si="17"/>
        <v>359</v>
      </c>
      <c r="MW4" s="374">
        <f t="shared" si="17"/>
        <v>360</v>
      </c>
      <c r="MX4" s="374">
        <f t="shared" si="17"/>
        <v>361</v>
      </c>
      <c r="MY4" s="374">
        <f t="shared" si="17"/>
        <v>362</v>
      </c>
      <c r="MZ4" s="374">
        <f t="shared" si="17"/>
        <v>363</v>
      </c>
      <c r="NA4" s="374">
        <f t="shared" si="17"/>
        <v>364</v>
      </c>
      <c r="NB4" s="374">
        <f t="shared" si="17"/>
        <v>365</v>
      </c>
      <c r="NC4" s="374">
        <f t="shared" si="17"/>
        <v>366</v>
      </c>
      <c r="ND4" s="374">
        <f t="shared" ref="ND4:PO4" si="18">COLUMN()-1</f>
        <v>367</v>
      </c>
      <c r="NE4" s="374">
        <f t="shared" si="18"/>
        <v>368</v>
      </c>
      <c r="NF4" s="374">
        <f t="shared" si="18"/>
        <v>369</v>
      </c>
      <c r="NG4" s="374">
        <f t="shared" si="18"/>
        <v>370</v>
      </c>
      <c r="NH4" s="374">
        <f t="shared" si="18"/>
        <v>371</v>
      </c>
      <c r="NI4" s="374">
        <f t="shared" si="18"/>
        <v>372</v>
      </c>
      <c r="NJ4" s="374">
        <f t="shared" si="18"/>
        <v>373</v>
      </c>
      <c r="NK4" s="374">
        <f t="shared" si="18"/>
        <v>374</v>
      </c>
      <c r="NL4" s="374">
        <f t="shared" si="18"/>
        <v>375</v>
      </c>
      <c r="NM4" s="374">
        <f t="shared" si="18"/>
        <v>376</v>
      </c>
      <c r="NN4" s="374">
        <f t="shared" si="18"/>
        <v>377</v>
      </c>
      <c r="NO4" s="374">
        <f t="shared" si="18"/>
        <v>378</v>
      </c>
      <c r="NP4" s="374">
        <f t="shared" si="18"/>
        <v>379</v>
      </c>
      <c r="NQ4" s="374">
        <f t="shared" si="18"/>
        <v>380</v>
      </c>
      <c r="NR4" s="374">
        <f t="shared" si="18"/>
        <v>381</v>
      </c>
      <c r="NS4" s="374">
        <f t="shared" si="18"/>
        <v>382</v>
      </c>
      <c r="NT4" s="374">
        <f t="shared" si="18"/>
        <v>383</v>
      </c>
      <c r="NU4" s="374">
        <f t="shared" si="18"/>
        <v>384</v>
      </c>
      <c r="NV4" s="374">
        <f t="shared" si="18"/>
        <v>385</v>
      </c>
      <c r="NW4" s="374">
        <f t="shared" si="18"/>
        <v>386</v>
      </c>
      <c r="NX4" s="374">
        <f t="shared" si="18"/>
        <v>387</v>
      </c>
      <c r="NY4" s="374">
        <f t="shared" si="18"/>
        <v>388</v>
      </c>
      <c r="NZ4" s="374">
        <f t="shared" si="18"/>
        <v>389</v>
      </c>
      <c r="OA4" s="374">
        <f t="shared" si="18"/>
        <v>390</v>
      </c>
      <c r="OB4" s="374">
        <f t="shared" si="18"/>
        <v>391</v>
      </c>
      <c r="OC4" s="374">
        <f t="shared" si="18"/>
        <v>392</v>
      </c>
      <c r="OD4" s="374">
        <f t="shared" si="18"/>
        <v>393</v>
      </c>
      <c r="OE4" s="374">
        <f t="shared" si="18"/>
        <v>394</v>
      </c>
      <c r="OF4" s="374">
        <f t="shared" si="18"/>
        <v>395</v>
      </c>
      <c r="OG4" s="374">
        <f t="shared" si="18"/>
        <v>396</v>
      </c>
      <c r="OH4" s="374">
        <f t="shared" si="18"/>
        <v>397</v>
      </c>
      <c r="OI4" s="374">
        <f t="shared" si="18"/>
        <v>398</v>
      </c>
      <c r="OJ4" s="374">
        <f t="shared" si="18"/>
        <v>399</v>
      </c>
      <c r="OK4" s="374">
        <f t="shared" si="18"/>
        <v>400</v>
      </c>
      <c r="OL4" s="374">
        <f t="shared" si="18"/>
        <v>401</v>
      </c>
      <c r="OM4" s="374">
        <f t="shared" si="18"/>
        <v>402</v>
      </c>
      <c r="ON4" s="374">
        <f t="shared" si="18"/>
        <v>403</v>
      </c>
      <c r="OO4" s="374">
        <f t="shared" si="18"/>
        <v>404</v>
      </c>
      <c r="OP4" s="374">
        <f t="shared" si="18"/>
        <v>405</v>
      </c>
      <c r="OQ4" s="374">
        <f t="shared" si="18"/>
        <v>406</v>
      </c>
      <c r="OR4" s="374">
        <f t="shared" si="18"/>
        <v>407</v>
      </c>
      <c r="OS4" s="374">
        <f t="shared" si="18"/>
        <v>408</v>
      </c>
      <c r="OT4" s="374">
        <f t="shared" si="18"/>
        <v>409</v>
      </c>
      <c r="OU4" s="374">
        <f t="shared" si="18"/>
        <v>410</v>
      </c>
      <c r="OV4" s="374">
        <f t="shared" si="18"/>
        <v>411</v>
      </c>
      <c r="OW4" s="374">
        <f t="shared" si="18"/>
        <v>412</v>
      </c>
      <c r="OX4" s="374">
        <f t="shared" si="18"/>
        <v>413</v>
      </c>
      <c r="OY4" s="374">
        <f t="shared" si="18"/>
        <v>414</v>
      </c>
      <c r="OZ4" s="374">
        <f t="shared" si="18"/>
        <v>415</v>
      </c>
      <c r="PA4" s="374">
        <f t="shared" si="18"/>
        <v>416</v>
      </c>
      <c r="PB4" s="374">
        <f t="shared" si="18"/>
        <v>417</v>
      </c>
      <c r="PC4" s="374">
        <f t="shared" si="18"/>
        <v>418</v>
      </c>
      <c r="PD4" s="374">
        <f t="shared" si="18"/>
        <v>419</v>
      </c>
      <c r="PE4" s="374">
        <f t="shared" si="18"/>
        <v>420</v>
      </c>
      <c r="PF4" s="374">
        <f t="shared" si="18"/>
        <v>421</v>
      </c>
      <c r="PG4" s="374">
        <f t="shared" si="18"/>
        <v>422</v>
      </c>
      <c r="PH4" s="374">
        <f t="shared" si="18"/>
        <v>423</v>
      </c>
      <c r="PI4" s="374">
        <f t="shared" si="18"/>
        <v>424</v>
      </c>
      <c r="PJ4" s="374">
        <f t="shared" si="18"/>
        <v>425</v>
      </c>
      <c r="PK4" s="374">
        <f t="shared" si="18"/>
        <v>426</v>
      </c>
      <c r="PL4" s="374">
        <f t="shared" si="18"/>
        <v>427</v>
      </c>
      <c r="PM4" s="374">
        <f t="shared" si="18"/>
        <v>428</v>
      </c>
      <c r="PN4" s="374">
        <f t="shared" si="18"/>
        <v>429</v>
      </c>
      <c r="PO4" s="374">
        <f t="shared" si="18"/>
        <v>430</v>
      </c>
      <c r="PP4" s="374">
        <f t="shared" ref="PP4:QS4" si="19">COLUMN()-1</f>
        <v>431</v>
      </c>
      <c r="PQ4" s="374">
        <f t="shared" si="19"/>
        <v>432</v>
      </c>
      <c r="PR4" s="374">
        <f t="shared" si="19"/>
        <v>433</v>
      </c>
      <c r="PS4" s="374">
        <f t="shared" si="19"/>
        <v>434</v>
      </c>
      <c r="PT4" s="374">
        <f t="shared" si="19"/>
        <v>435</v>
      </c>
      <c r="PU4" s="374">
        <f t="shared" si="19"/>
        <v>436</v>
      </c>
      <c r="PV4" s="374">
        <f t="shared" si="19"/>
        <v>437</v>
      </c>
      <c r="PW4" s="374">
        <f t="shared" si="19"/>
        <v>438</v>
      </c>
      <c r="PX4" s="374">
        <f t="shared" si="19"/>
        <v>439</v>
      </c>
      <c r="PY4" s="374">
        <f t="shared" si="19"/>
        <v>440</v>
      </c>
      <c r="PZ4" s="374">
        <f t="shared" si="19"/>
        <v>441</v>
      </c>
      <c r="QA4" s="374">
        <f t="shared" si="19"/>
        <v>442</v>
      </c>
      <c r="QB4" s="374">
        <f t="shared" si="19"/>
        <v>443</v>
      </c>
      <c r="QC4" s="374">
        <f t="shared" si="19"/>
        <v>444</v>
      </c>
      <c r="QD4" s="374">
        <f t="shared" si="19"/>
        <v>445</v>
      </c>
      <c r="QE4" s="374">
        <f t="shared" si="19"/>
        <v>446</v>
      </c>
      <c r="QF4" s="374">
        <f t="shared" si="19"/>
        <v>447</v>
      </c>
      <c r="QG4" s="374">
        <f t="shared" si="19"/>
        <v>448</v>
      </c>
      <c r="QH4" s="374">
        <f t="shared" si="19"/>
        <v>449</v>
      </c>
      <c r="QI4" s="374">
        <f t="shared" si="19"/>
        <v>450</v>
      </c>
      <c r="QJ4" s="374">
        <f t="shared" si="19"/>
        <v>451</v>
      </c>
      <c r="QK4" s="374">
        <f t="shared" si="19"/>
        <v>452</v>
      </c>
      <c r="QL4" s="374">
        <f t="shared" si="19"/>
        <v>453</v>
      </c>
      <c r="QM4" s="374">
        <f t="shared" si="19"/>
        <v>454</v>
      </c>
      <c r="QN4" s="374">
        <f t="shared" si="19"/>
        <v>455</v>
      </c>
      <c r="QO4" s="374">
        <f t="shared" si="19"/>
        <v>456</v>
      </c>
      <c r="QP4" s="374">
        <f t="shared" si="19"/>
        <v>457</v>
      </c>
      <c r="QQ4" s="374">
        <f t="shared" si="19"/>
        <v>458</v>
      </c>
      <c r="QR4" s="374">
        <f t="shared" si="19"/>
        <v>459</v>
      </c>
      <c r="QS4" s="374">
        <f t="shared" si="19"/>
        <v>460</v>
      </c>
    </row>
    <row r="5" spans="1:462" ht="7.35" hidden="1" customHeight="1" outlineLevel="1">
      <c r="B5" s="464"/>
      <c r="P5" s="374" t="s">
        <v>389</v>
      </c>
      <c r="Q5" s="374" t="s">
        <v>390</v>
      </c>
      <c r="U5" s="472"/>
      <c r="AB5" s="472"/>
      <c r="BD5" s="411"/>
      <c r="FK5" s="411"/>
      <c r="FZ5" s="411"/>
      <c r="GM5" s="410"/>
      <c r="GO5" s="411"/>
      <c r="GP5" s="411"/>
      <c r="GQ5" s="411"/>
      <c r="GR5" s="411"/>
      <c r="GS5" s="411"/>
      <c r="HK5" s="473">
        <v>0.3</v>
      </c>
      <c r="HL5" s="411">
        <f>COLUMN()</f>
        <v>220</v>
      </c>
      <c r="HM5" s="411">
        <f>COLUMN()</f>
        <v>221</v>
      </c>
      <c r="IE5" s="375"/>
      <c r="II5" s="375"/>
      <c r="IL5" s="375"/>
      <c r="IN5" s="473">
        <v>0.2</v>
      </c>
      <c r="IY5" s="375"/>
      <c r="JB5" s="375"/>
      <c r="JF5" s="375"/>
      <c r="JJ5" s="375"/>
      <c r="JN5" s="375"/>
      <c r="JR5" s="375"/>
      <c r="JV5" s="375"/>
      <c r="JZ5" s="375"/>
      <c r="KD5" s="375"/>
      <c r="KH5" s="375"/>
      <c r="KL5" s="375"/>
      <c r="KO5" s="375"/>
      <c r="KR5" s="375"/>
      <c r="KY5" s="375"/>
      <c r="LC5" s="375"/>
      <c r="LG5" s="375"/>
      <c r="LK5" s="375"/>
      <c r="LN5" s="375"/>
      <c r="LQ5" s="375"/>
      <c r="LT5" s="375"/>
      <c r="MA5" s="375"/>
      <c r="ME5" s="375"/>
      <c r="MI5" s="375"/>
      <c r="MM5" s="375"/>
      <c r="MP5" s="375"/>
      <c r="MS5" s="375"/>
      <c r="MV5" s="375"/>
      <c r="NB5" s="473">
        <v>0.252</v>
      </c>
      <c r="NP5" s="474">
        <v>0.04</v>
      </c>
      <c r="NX5" s="474">
        <v>0.01</v>
      </c>
      <c r="OU5" s="375"/>
      <c r="OX5" s="375"/>
      <c r="PA5" s="375"/>
      <c r="PD5" s="374">
        <f>COLUMN()</f>
        <v>420</v>
      </c>
      <c r="PG5" s="375"/>
      <c r="PJ5" s="375"/>
      <c r="PM5" s="375"/>
      <c r="PO5" s="475">
        <v>0.1</v>
      </c>
      <c r="QF5" s="473">
        <v>4.8000000000000001E-2</v>
      </c>
      <c r="QL5" s="476">
        <f>COLUMN()-1</f>
        <v>453</v>
      </c>
      <c r="QM5" s="477">
        <f>SUM(BE5:QJ5)</f>
        <v>861.95</v>
      </c>
    </row>
    <row r="6" spans="1:462" ht="7.35" hidden="1" customHeight="1" outlineLevel="1">
      <c r="B6" s="464"/>
      <c r="P6" s="374" t="s">
        <v>391</v>
      </c>
      <c r="Q6" s="478" t="s">
        <v>392</v>
      </c>
      <c r="U6" s="472"/>
      <c r="AB6" s="472"/>
      <c r="GQ6" s="411"/>
      <c r="II6" s="375"/>
      <c r="IL6" s="375"/>
      <c r="IY6" s="375"/>
      <c r="JB6" s="375"/>
      <c r="JF6" s="375"/>
      <c r="JJ6" s="375"/>
      <c r="JN6" s="375"/>
      <c r="JR6" s="375"/>
      <c r="JV6" s="375"/>
      <c r="JZ6" s="375"/>
      <c r="KD6" s="375"/>
      <c r="KH6" s="375"/>
      <c r="KL6" s="375"/>
      <c r="KO6" s="375"/>
      <c r="KR6" s="375"/>
      <c r="KY6" s="375"/>
      <c r="LC6" s="375"/>
      <c r="LG6" s="375"/>
      <c r="LK6" s="375"/>
      <c r="LN6" s="375"/>
      <c r="LQ6" s="375"/>
      <c r="LT6" s="375"/>
      <c r="MA6" s="375"/>
      <c r="ME6" s="375"/>
      <c r="MI6" s="375"/>
      <c r="MM6" s="375"/>
      <c r="MP6" s="375"/>
      <c r="MS6" s="375"/>
      <c r="MV6" s="375"/>
      <c r="OU6" s="375"/>
      <c r="OX6" s="375"/>
      <c r="PA6" s="375"/>
      <c r="PD6" s="375"/>
      <c r="PG6" s="375"/>
      <c r="PJ6" s="375"/>
      <c r="PM6" s="375"/>
    </row>
    <row r="7" spans="1:462" ht="11.25" hidden="1" customHeight="1" outlineLevel="1" thickBot="1">
      <c r="B7" s="479" t="s">
        <v>393</v>
      </c>
      <c r="C7" s="480"/>
      <c r="AD7" s="481"/>
      <c r="BY7" s="378">
        <v>0.4</v>
      </c>
      <c r="CN7" s="378">
        <v>0.05</v>
      </c>
      <c r="DR7" s="378">
        <v>0.1</v>
      </c>
      <c r="EV7" s="378">
        <v>0.4</v>
      </c>
      <c r="FZ7" s="378">
        <v>0.05</v>
      </c>
      <c r="HV7" s="409">
        <v>0.1</v>
      </c>
      <c r="HY7" s="409">
        <v>0.2</v>
      </c>
      <c r="IB7" s="409">
        <v>0.45</v>
      </c>
      <c r="IE7" s="409">
        <v>0.25</v>
      </c>
      <c r="II7" s="375"/>
      <c r="IL7" s="375"/>
      <c r="IY7" s="375"/>
      <c r="JB7" s="375"/>
      <c r="JF7" s="375"/>
      <c r="JJ7" s="375"/>
      <c r="JN7" s="375"/>
      <c r="JR7" s="375"/>
      <c r="JV7" s="375"/>
      <c r="JZ7" s="375"/>
      <c r="KD7" s="375"/>
      <c r="KH7" s="375"/>
      <c r="KL7" s="375"/>
      <c r="KO7" s="375"/>
      <c r="KR7" s="375"/>
      <c r="KY7" s="375"/>
      <c r="LC7" s="375"/>
      <c r="LG7" s="375"/>
      <c r="LK7" s="375"/>
      <c r="LN7" s="375"/>
      <c r="LQ7" s="375"/>
      <c r="LT7" s="375"/>
      <c r="MA7" s="375"/>
      <c r="ME7" s="375"/>
      <c r="MI7" s="375"/>
      <c r="MM7" s="375"/>
      <c r="MP7" s="375"/>
      <c r="MS7" s="375"/>
      <c r="MV7" s="375"/>
      <c r="OU7" s="375"/>
      <c r="OX7" s="375"/>
      <c r="PA7" s="375"/>
      <c r="PD7" s="375"/>
      <c r="PG7" s="375"/>
      <c r="PJ7" s="375"/>
      <c r="PM7" s="375"/>
    </row>
    <row r="8" spans="1:462" ht="27" customHeight="1" outlineLevel="1" thickBot="1">
      <c r="B8" s="482" t="s">
        <v>394</v>
      </c>
      <c r="C8" s="483"/>
      <c r="AD8" s="481"/>
      <c r="AF8" s="484" t="s">
        <v>395</v>
      </c>
      <c r="AG8" s="485">
        <v>8</v>
      </c>
      <c r="AH8" s="486">
        <v>0.63</v>
      </c>
      <c r="AI8" s="487">
        <v>0.67</v>
      </c>
      <c r="AL8" s="484" t="s">
        <v>395</v>
      </c>
      <c r="AM8" s="485">
        <v>9</v>
      </c>
      <c r="AN8" s="486">
        <v>0.59</v>
      </c>
      <c r="AO8" s="487">
        <v>0.68</v>
      </c>
      <c r="AR8" s="484" t="s">
        <v>395</v>
      </c>
      <c r="AS8" s="485">
        <v>4</v>
      </c>
      <c r="AT8" s="486">
        <v>1.5</v>
      </c>
      <c r="AU8" s="487">
        <v>0</v>
      </c>
      <c r="BA8" s="2198"/>
      <c r="BB8" s="2199"/>
      <c r="BC8" s="2199"/>
      <c r="BD8" s="2200"/>
      <c r="BE8" s="2165" t="s">
        <v>396</v>
      </c>
      <c r="BF8" s="2166"/>
      <c r="BG8" s="2166"/>
      <c r="BH8" s="2166"/>
      <c r="BI8" s="2166"/>
      <c r="BJ8" s="2166"/>
      <c r="BK8" s="2166"/>
      <c r="BL8" s="2166"/>
      <c r="BM8" s="2166"/>
      <c r="BN8" s="2166"/>
      <c r="BO8" s="2166"/>
      <c r="BP8" s="2166"/>
      <c r="BQ8" s="2166"/>
      <c r="BR8" s="2166"/>
      <c r="BS8" s="2166"/>
      <c r="BT8" s="2166"/>
      <c r="BU8" s="2166"/>
      <c r="BV8" s="2166"/>
      <c r="BW8" s="2166"/>
      <c r="BX8" s="2166"/>
      <c r="BY8" s="2166"/>
      <c r="BZ8" s="2166"/>
      <c r="CA8" s="2166"/>
      <c r="CB8" s="2166"/>
      <c r="CC8" s="2166"/>
      <c r="CD8" s="2166"/>
      <c r="CE8" s="2166"/>
      <c r="CF8" s="2166"/>
      <c r="CG8" s="2166"/>
      <c r="CH8" s="2166"/>
      <c r="CI8" s="2166"/>
      <c r="CJ8" s="2166"/>
      <c r="CK8" s="2166"/>
      <c r="CL8" s="2166"/>
      <c r="CM8" s="2166"/>
      <c r="CN8" s="2166"/>
      <c r="CO8" s="2166"/>
      <c r="CP8" s="2166"/>
      <c r="CQ8" s="2166"/>
      <c r="CR8" s="2166"/>
      <c r="CS8" s="2166"/>
      <c r="CT8" s="2166"/>
      <c r="CU8" s="2166"/>
      <c r="CV8" s="2166"/>
      <c r="CW8" s="2166"/>
      <c r="CX8" s="2166"/>
      <c r="CY8" s="2166"/>
      <c r="CZ8" s="2166"/>
      <c r="DA8" s="2166"/>
      <c r="DB8" s="2166"/>
      <c r="DC8" s="2166"/>
      <c r="DD8" s="2166"/>
      <c r="DE8" s="2166"/>
      <c r="DF8" s="2166"/>
      <c r="DG8" s="2166"/>
      <c r="DH8" s="2166"/>
      <c r="DI8" s="2166"/>
      <c r="DJ8" s="2166"/>
      <c r="DK8" s="2166"/>
      <c r="DL8" s="2166"/>
      <c r="DM8" s="2166"/>
      <c r="DN8" s="2166"/>
      <c r="DO8" s="2166"/>
      <c r="DP8" s="2166"/>
      <c r="DQ8" s="2166"/>
      <c r="DR8" s="2166"/>
      <c r="DS8" s="2166"/>
      <c r="DT8" s="2166"/>
      <c r="DU8" s="2166"/>
      <c r="DV8" s="2166"/>
      <c r="DW8" s="2166"/>
      <c r="DX8" s="2166"/>
      <c r="DY8" s="2166"/>
      <c r="DZ8" s="2166"/>
      <c r="EA8" s="2166"/>
      <c r="EB8" s="2166"/>
      <c r="EC8" s="2166"/>
      <c r="ED8" s="2166"/>
      <c r="EE8" s="2166"/>
      <c r="EF8" s="2166"/>
      <c r="EG8" s="2166"/>
      <c r="EH8" s="2166"/>
      <c r="EI8" s="2166"/>
      <c r="EJ8" s="2166"/>
      <c r="EK8" s="2166"/>
      <c r="EL8" s="2166"/>
      <c r="EM8" s="2166"/>
      <c r="EN8" s="2166"/>
      <c r="EO8" s="2166"/>
      <c r="EP8" s="2166"/>
      <c r="EQ8" s="2166"/>
      <c r="ER8" s="2166"/>
      <c r="ES8" s="2166"/>
      <c r="ET8" s="2166"/>
      <c r="EU8" s="2166"/>
      <c r="EV8" s="2166"/>
      <c r="EW8" s="2166"/>
      <c r="EX8" s="2166"/>
      <c r="EY8" s="2166"/>
      <c r="EZ8" s="2166"/>
      <c r="FA8" s="2166"/>
      <c r="FB8" s="2166"/>
      <c r="FC8" s="2166"/>
      <c r="FD8" s="2166"/>
      <c r="FE8" s="2166"/>
      <c r="FF8" s="2166"/>
      <c r="FG8" s="2166"/>
      <c r="FH8" s="2166"/>
      <c r="FI8" s="2166"/>
      <c r="FJ8" s="2166"/>
      <c r="FK8" s="2166"/>
      <c r="FL8" s="2166"/>
      <c r="FM8" s="2166"/>
      <c r="FN8" s="2166"/>
      <c r="FO8" s="2166"/>
      <c r="FP8" s="2166"/>
      <c r="FQ8" s="2166"/>
      <c r="FR8" s="2166"/>
      <c r="FS8" s="2166"/>
      <c r="FT8" s="2166"/>
      <c r="FU8" s="2166"/>
      <c r="FV8" s="2166"/>
      <c r="FW8" s="2166"/>
      <c r="FX8" s="2166"/>
      <c r="FY8" s="2166"/>
      <c r="FZ8" s="2166"/>
      <c r="GA8" s="2166"/>
      <c r="GB8" s="2166"/>
      <c r="GC8" s="2166"/>
      <c r="GD8" s="2166"/>
      <c r="GE8" s="2166"/>
      <c r="GF8" s="2166"/>
      <c r="GG8" s="2166"/>
      <c r="GH8" s="2166"/>
      <c r="GI8" s="2166"/>
      <c r="GJ8" s="2166"/>
      <c r="GK8" s="2166"/>
      <c r="GL8" s="2166"/>
      <c r="GM8" s="2166"/>
      <c r="GN8" s="2166"/>
      <c r="GO8" s="2166"/>
      <c r="GP8" s="2166"/>
      <c r="GQ8" s="2166"/>
      <c r="GR8" s="2166"/>
      <c r="GS8" s="2166"/>
      <c r="GT8" s="2166"/>
      <c r="GU8" s="2167"/>
      <c r="GV8" s="490"/>
      <c r="GW8" s="490"/>
      <c r="GX8" s="490"/>
      <c r="GY8" s="490"/>
      <c r="GZ8" s="490"/>
      <c r="HA8" s="490"/>
      <c r="HB8" s="490"/>
      <c r="HC8" s="490"/>
      <c r="HD8" s="490"/>
      <c r="HE8" s="490"/>
      <c r="HF8" s="490"/>
      <c r="HG8" s="490"/>
      <c r="HH8" s="490"/>
      <c r="HI8" s="490"/>
      <c r="HJ8" s="490"/>
      <c r="HK8" s="491"/>
      <c r="HL8" s="491"/>
      <c r="HM8" s="491"/>
      <c r="HN8" s="491"/>
      <c r="HO8" s="492"/>
      <c r="HP8" s="491"/>
      <c r="HQ8" s="491"/>
      <c r="HR8" s="2136" t="s">
        <v>230</v>
      </c>
      <c r="HS8" s="2137"/>
      <c r="HT8" s="2137"/>
      <c r="HU8" s="2137"/>
      <c r="HV8" s="2137"/>
      <c r="HW8" s="2137"/>
      <c r="HX8" s="2137"/>
      <c r="HY8" s="2137"/>
      <c r="HZ8" s="2137"/>
      <c r="IA8" s="2137"/>
      <c r="IB8" s="2137"/>
      <c r="IC8" s="2137"/>
      <c r="ID8" s="2137"/>
      <c r="IE8" s="2137"/>
      <c r="IF8" s="2137"/>
      <c r="IG8" s="2137"/>
      <c r="IH8" s="2137"/>
      <c r="II8" s="2137"/>
      <c r="IJ8" s="2137"/>
      <c r="IK8" s="2137"/>
      <c r="IL8" s="2137"/>
      <c r="IM8" s="2137"/>
      <c r="IN8" s="2137"/>
      <c r="IO8" s="2137"/>
      <c r="IP8" s="2137"/>
      <c r="IQ8" s="2137"/>
      <c r="IR8" s="2138"/>
      <c r="IS8" s="493" t="s">
        <v>329</v>
      </c>
      <c r="IT8" s="494"/>
      <c r="IU8" s="495"/>
      <c r="IV8" s="496"/>
      <c r="IW8" s="495"/>
      <c r="IX8" s="494"/>
      <c r="IY8" s="494"/>
      <c r="IZ8" s="494"/>
      <c r="JA8" s="494"/>
      <c r="JB8" s="494"/>
      <c r="JC8" s="494"/>
      <c r="JD8" s="494"/>
      <c r="JE8" s="494"/>
      <c r="JF8" s="494"/>
      <c r="JG8" s="494"/>
      <c r="JH8" s="494"/>
      <c r="JI8" s="494"/>
      <c r="JJ8" s="494"/>
      <c r="JK8" s="494"/>
      <c r="JL8" s="494"/>
      <c r="JM8" s="494"/>
      <c r="JN8" s="494"/>
      <c r="JO8" s="494"/>
      <c r="JP8" s="494"/>
      <c r="JQ8" s="494"/>
      <c r="JR8" s="494"/>
      <c r="JS8" s="494"/>
      <c r="JT8" s="494"/>
      <c r="JU8" s="494"/>
      <c r="JV8" s="494"/>
      <c r="JW8" s="494"/>
      <c r="JX8" s="494"/>
      <c r="JY8" s="494"/>
      <c r="JZ8" s="494"/>
      <c r="KA8" s="494"/>
      <c r="KB8" s="494"/>
      <c r="KC8" s="494"/>
      <c r="KD8" s="494"/>
      <c r="KE8" s="494"/>
      <c r="KF8" s="494"/>
      <c r="KG8" s="494"/>
      <c r="KH8" s="494"/>
      <c r="KI8" s="494"/>
      <c r="KJ8" s="494"/>
      <c r="KK8" s="494"/>
      <c r="KL8" s="494"/>
      <c r="KM8" s="494"/>
      <c r="KN8" s="494"/>
      <c r="KO8" s="494"/>
      <c r="KP8" s="494"/>
      <c r="KQ8" s="494"/>
      <c r="KR8" s="494"/>
      <c r="KS8" s="494"/>
      <c r="KT8" s="494"/>
      <c r="KU8" s="494"/>
      <c r="KV8" s="494"/>
      <c r="KW8" s="494"/>
      <c r="KX8" s="494"/>
      <c r="KY8" s="494"/>
      <c r="KZ8" s="494"/>
      <c r="LA8" s="494"/>
      <c r="LB8" s="494"/>
      <c r="LC8" s="494"/>
      <c r="LD8" s="494"/>
      <c r="LE8" s="494"/>
      <c r="LF8" s="494"/>
      <c r="LG8" s="494"/>
      <c r="LH8" s="494"/>
      <c r="LI8" s="494"/>
      <c r="LJ8" s="494"/>
      <c r="LK8" s="494"/>
      <c r="LL8" s="494"/>
      <c r="LM8" s="494"/>
      <c r="LN8" s="494"/>
      <c r="LO8" s="494"/>
      <c r="LP8" s="494"/>
      <c r="LQ8" s="494"/>
      <c r="LR8" s="494"/>
      <c r="LS8" s="494"/>
      <c r="LT8" s="494"/>
      <c r="LU8" s="494"/>
      <c r="LV8" s="494"/>
      <c r="LW8" s="494"/>
      <c r="LX8" s="494"/>
      <c r="LY8" s="494"/>
      <c r="LZ8" s="494"/>
      <c r="MA8" s="494"/>
      <c r="MB8" s="494"/>
      <c r="MC8" s="494"/>
      <c r="MD8" s="494"/>
      <c r="ME8" s="494"/>
      <c r="MF8" s="494"/>
      <c r="MG8" s="494"/>
      <c r="MH8" s="494"/>
      <c r="MI8" s="494"/>
      <c r="MJ8" s="494"/>
      <c r="MK8" s="494"/>
      <c r="ML8" s="494"/>
      <c r="MM8" s="494"/>
      <c r="MN8" s="494"/>
      <c r="MO8" s="494"/>
      <c r="MP8" s="494"/>
      <c r="MQ8" s="494"/>
      <c r="MR8" s="494"/>
      <c r="MS8" s="494"/>
      <c r="MT8" s="494"/>
      <c r="MU8" s="494"/>
      <c r="MV8" s="494"/>
      <c r="MW8" s="494"/>
      <c r="MX8" s="494"/>
      <c r="MY8" s="494"/>
      <c r="MZ8" s="494"/>
      <c r="NA8" s="494"/>
      <c r="NB8" s="494"/>
      <c r="NC8" s="494"/>
      <c r="ND8" s="494"/>
      <c r="NE8" s="494"/>
      <c r="NF8" s="494"/>
      <c r="NG8" s="497"/>
      <c r="NH8" s="498" t="s">
        <v>397</v>
      </c>
      <c r="NI8" s="499"/>
      <c r="NJ8" s="500"/>
      <c r="NK8" s="499"/>
      <c r="NL8" s="500"/>
      <c r="NM8" s="501" t="s">
        <v>398</v>
      </c>
      <c r="NN8" s="501"/>
      <c r="NO8" s="501"/>
      <c r="NP8" s="501"/>
      <c r="NQ8" s="502" t="s">
        <v>399</v>
      </c>
      <c r="NR8" s="502"/>
      <c r="NS8" s="502"/>
      <c r="NT8" s="502"/>
      <c r="NU8" s="503" t="s">
        <v>400</v>
      </c>
      <c r="NV8" s="504"/>
      <c r="NW8" s="504"/>
      <c r="NX8" s="505"/>
      <c r="NY8" s="506" t="s">
        <v>401</v>
      </c>
      <c r="NZ8" s="507"/>
      <c r="OA8" s="508"/>
      <c r="OB8" s="2201" t="s">
        <v>402</v>
      </c>
      <c r="OC8" s="2202"/>
      <c r="OD8" s="2203"/>
      <c r="OE8" s="2201" t="s">
        <v>403</v>
      </c>
      <c r="OF8" s="2202"/>
      <c r="OG8" s="2203"/>
      <c r="OH8" s="509" t="s">
        <v>404</v>
      </c>
      <c r="OI8" s="510"/>
      <c r="OJ8" s="510"/>
      <c r="OK8" s="510"/>
      <c r="OL8" s="510"/>
      <c r="OM8" s="510"/>
      <c r="ON8" s="510"/>
      <c r="OO8" s="510"/>
      <c r="OP8" s="510"/>
      <c r="OQ8" s="510"/>
      <c r="OR8" s="510"/>
      <c r="OS8" s="510"/>
      <c r="OT8" s="510"/>
      <c r="OU8" s="510"/>
      <c r="OV8" s="510"/>
      <c r="OW8" s="510"/>
      <c r="OX8" s="510"/>
      <c r="OY8" s="510"/>
      <c r="OZ8" s="510"/>
      <c r="PA8" s="510"/>
      <c r="PB8" s="510"/>
      <c r="PC8" s="510"/>
      <c r="PD8" s="510"/>
      <c r="PE8" s="510"/>
      <c r="PF8" s="510"/>
      <c r="PG8" s="510"/>
      <c r="PH8" s="510"/>
      <c r="PI8" s="510"/>
      <c r="PJ8" s="510"/>
      <c r="PK8" s="510"/>
      <c r="PL8" s="510"/>
      <c r="PM8" s="510"/>
      <c r="PN8" s="510"/>
      <c r="PO8" s="510"/>
      <c r="PP8" s="510"/>
      <c r="PQ8" s="510"/>
      <c r="PR8" s="510"/>
      <c r="PS8" s="510"/>
      <c r="PT8" s="511" t="s">
        <v>405</v>
      </c>
      <c r="PU8" s="512"/>
      <c r="PV8" s="512"/>
      <c r="PW8" s="512"/>
      <c r="PX8" s="512"/>
      <c r="PY8" s="512"/>
      <c r="PZ8" s="512"/>
      <c r="QA8" s="512"/>
      <c r="QB8" s="512"/>
      <c r="QC8" s="512"/>
      <c r="QD8" s="512"/>
      <c r="QE8" s="512"/>
      <c r="QF8" s="512"/>
      <c r="QG8" s="512"/>
      <c r="QH8" s="512"/>
      <c r="QI8" s="512"/>
      <c r="QJ8" s="512"/>
      <c r="QK8" s="513"/>
      <c r="QL8" s="514"/>
    </row>
    <row r="9" spans="1:462" ht="23.4" customHeight="1" outlineLevel="1" thickBot="1">
      <c r="B9" s="1375" t="s">
        <v>406</v>
      </c>
      <c r="D9" s="515"/>
      <c r="E9" s="515"/>
      <c r="F9" s="515"/>
      <c r="G9" s="515"/>
      <c r="H9" s="515"/>
      <c r="I9" s="515"/>
      <c r="J9" s="515"/>
      <c r="K9" s="515"/>
      <c r="L9" s="515"/>
      <c r="M9" s="515"/>
      <c r="N9" s="515"/>
      <c r="O9" s="515"/>
      <c r="P9" s="515"/>
      <c r="Q9" s="515"/>
      <c r="R9" s="515"/>
      <c r="S9" s="1256" t="s">
        <v>407</v>
      </c>
      <c r="T9" s="403"/>
      <c r="U9" s="403"/>
      <c r="V9" s="403"/>
      <c r="W9" s="403"/>
      <c r="X9" s="403"/>
      <c r="Y9" s="402"/>
      <c r="Z9" s="516" t="s">
        <v>408</v>
      </c>
      <c r="AA9" s="517"/>
      <c r="AB9" s="517"/>
      <c r="AC9" s="517"/>
      <c r="AD9" s="517"/>
      <c r="AE9" s="517"/>
      <c r="AF9" s="517"/>
      <c r="AG9" s="517"/>
      <c r="AH9" s="517"/>
      <c r="AI9" s="517"/>
      <c r="AJ9" s="517"/>
      <c r="AK9" s="517"/>
      <c r="AL9" s="517"/>
      <c r="AM9" s="517"/>
      <c r="AN9" s="517"/>
      <c r="AO9" s="517"/>
      <c r="AP9" s="517"/>
      <c r="AQ9" s="517"/>
      <c r="AR9" s="517"/>
      <c r="AS9" s="517"/>
      <c r="AT9" s="517"/>
      <c r="AU9" s="518"/>
      <c r="BA9" s="519" t="s">
        <v>409</v>
      </c>
      <c r="BB9" s="520"/>
      <c r="BC9" s="520"/>
      <c r="BD9" s="521"/>
      <c r="BE9" s="2133" t="s">
        <v>34</v>
      </c>
      <c r="BF9" s="2135"/>
      <c r="BG9" s="2171" t="s">
        <v>410</v>
      </c>
      <c r="BH9" s="2172"/>
      <c r="BI9" s="2171" t="s">
        <v>411</v>
      </c>
      <c r="BJ9" s="2184"/>
      <c r="BK9" s="2172"/>
      <c r="BL9" s="2168" t="s">
        <v>41</v>
      </c>
      <c r="BM9" s="2169"/>
      <c r="BN9" s="2169"/>
      <c r="BO9" s="2169"/>
      <c r="BP9" s="2169"/>
      <c r="BQ9" s="2169"/>
      <c r="BR9" s="2169"/>
      <c r="BS9" s="2169"/>
      <c r="BT9" s="2169"/>
      <c r="BU9" s="2169"/>
      <c r="BV9" s="2169"/>
      <c r="BW9" s="2169"/>
      <c r="BX9" s="2169"/>
      <c r="BY9" s="2169"/>
      <c r="BZ9" s="2170"/>
      <c r="CA9" s="2133" t="s">
        <v>42</v>
      </c>
      <c r="CB9" s="2134"/>
      <c r="CC9" s="2134"/>
      <c r="CD9" s="2134"/>
      <c r="CE9" s="2134"/>
      <c r="CF9" s="2134"/>
      <c r="CG9" s="2134"/>
      <c r="CH9" s="2134"/>
      <c r="CI9" s="2134"/>
      <c r="CJ9" s="2134"/>
      <c r="CK9" s="2134"/>
      <c r="CL9" s="2134"/>
      <c r="CM9" s="2134"/>
      <c r="CN9" s="2134"/>
      <c r="CO9" s="2135"/>
      <c r="CP9" s="2168" t="s">
        <v>412</v>
      </c>
      <c r="CQ9" s="2169"/>
      <c r="CR9" s="2169"/>
      <c r="CS9" s="2169"/>
      <c r="CT9" s="2169"/>
      <c r="CU9" s="2169"/>
      <c r="CV9" s="2169"/>
      <c r="CW9" s="2169"/>
      <c r="CX9" s="2169"/>
      <c r="CY9" s="2169"/>
      <c r="CZ9" s="2169"/>
      <c r="DA9" s="2169"/>
      <c r="DB9" s="2169"/>
      <c r="DC9" s="2169"/>
      <c r="DD9" s="2170"/>
      <c r="DE9" s="2133" t="s">
        <v>413</v>
      </c>
      <c r="DF9" s="2134"/>
      <c r="DG9" s="2134"/>
      <c r="DH9" s="2134"/>
      <c r="DI9" s="2134"/>
      <c r="DJ9" s="2134"/>
      <c r="DK9" s="2134"/>
      <c r="DL9" s="2134"/>
      <c r="DM9" s="2134"/>
      <c r="DN9" s="2134"/>
      <c r="DO9" s="2134"/>
      <c r="DP9" s="2134"/>
      <c r="DQ9" s="2134"/>
      <c r="DR9" s="2134"/>
      <c r="DS9" s="2135"/>
      <c r="DT9" s="2168" t="s">
        <v>414</v>
      </c>
      <c r="DU9" s="2169"/>
      <c r="DV9" s="2169"/>
      <c r="DW9" s="2169"/>
      <c r="DX9" s="2169"/>
      <c r="DY9" s="2169"/>
      <c r="DZ9" s="2169"/>
      <c r="EA9" s="2169"/>
      <c r="EB9" s="2169"/>
      <c r="EC9" s="2169"/>
      <c r="ED9" s="2169"/>
      <c r="EE9" s="2169"/>
      <c r="EF9" s="2169"/>
      <c r="EG9" s="2169"/>
      <c r="EH9" s="2170"/>
      <c r="EI9" s="2185" t="s">
        <v>415</v>
      </c>
      <c r="EJ9" s="2186"/>
      <c r="EK9" s="2186"/>
      <c r="EL9" s="2186"/>
      <c r="EM9" s="2186"/>
      <c r="EN9" s="2186"/>
      <c r="EO9" s="2186"/>
      <c r="EP9" s="2186"/>
      <c r="EQ9" s="2186"/>
      <c r="ER9" s="2186"/>
      <c r="ES9" s="2186"/>
      <c r="ET9" s="2186"/>
      <c r="EU9" s="2186"/>
      <c r="EV9" s="2186"/>
      <c r="EW9" s="2187"/>
      <c r="EX9" s="2168" t="s">
        <v>389</v>
      </c>
      <c r="EY9" s="2169"/>
      <c r="EZ9" s="2169"/>
      <c r="FA9" s="2169"/>
      <c r="FB9" s="2169"/>
      <c r="FC9" s="2169"/>
      <c r="FD9" s="2169"/>
      <c r="FE9" s="2169"/>
      <c r="FF9" s="2169"/>
      <c r="FG9" s="2169"/>
      <c r="FH9" s="2169"/>
      <c r="FI9" s="2169"/>
      <c r="FJ9" s="2169"/>
      <c r="FK9" s="2169"/>
      <c r="FL9" s="2170"/>
      <c r="FM9" s="2228" t="s">
        <v>391</v>
      </c>
      <c r="FN9" s="2229"/>
      <c r="FO9" s="2229"/>
      <c r="FP9" s="2229"/>
      <c r="FQ9" s="2229"/>
      <c r="FR9" s="2229"/>
      <c r="FS9" s="2229"/>
      <c r="FT9" s="2229"/>
      <c r="FU9" s="2229"/>
      <c r="FV9" s="2229"/>
      <c r="FW9" s="2229"/>
      <c r="FX9" s="2229"/>
      <c r="FY9" s="2229"/>
      <c r="FZ9" s="2229"/>
      <c r="GA9" s="2230"/>
      <c r="GB9" s="2168" t="s">
        <v>416</v>
      </c>
      <c r="GC9" s="2169"/>
      <c r="GD9" s="2169"/>
      <c r="GE9" s="2169"/>
      <c r="GF9" s="2169"/>
      <c r="GG9" s="2169"/>
      <c r="GH9" s="2169"/>
      <c r="GI9" s="2169"/>
      <c r="GJ9" s="2169"/>
      <c r="GK9" s="2169"/>
      <c r="GL9" s="2169"/>
      <c r="GM9" s="2169"/>
      <c r="GN9" s="2169"/>
      <c r="GO9" s="2169"/>
      <c r="GP9" s="2170"/>
      <c r="GQ9" s="2204" t="s">
        <v>417</v>
      </c>
      <c r="GR9" s="2205"/>
      <c r="GS9" s="2205"/>
      <c r="GT9" s="2205"/>
      <c r="GU9" s="2206"/>
      <c r="GV9" s="2133" t="s">
        <v>418</v>
      </c>
      <c r="GW9" s="2134"/>
      <c r="GX9" s="2134"/>
      <c r="GY9" s="2134"/>
      <c r="GZ9" s="2134"/>
      <c r="HA9" s="2134"/>
      <c r="HB9" s="2134"/>
      <c r="HC9" s="2134"/>
      <c r="HD9" s="2134"/>
      <c r="HE9" s="2134"/>
      <c r="HF9" s="2134"/>
      <c r="HG9" s="2134"/>
      <c r="HH9" s="2134"/>
      <c r="HI9" s="2134"/>
      <c r="HJ9" s="2135"/>
      <c r="HK9" s="2201" t="s">
        <v>419</v>
      </c>
      <c r="HL9" s="2202"/>
      <c r="HM9" s="2202"/>
      <c r="HN9" s="2202"/>
      <c r="HO9" s="2203"/>
      <c r="HP9" s="936"/>
      <c r="HQ9" s="936"/>
      <c r="HR9" s="2144" t="s">
        <v>230</v>
      </c>
      <c r="HS9" s="2145"/>
      <c r="HT9" s="2145"/>
      <c r="HU9" s="2137"/>
      <c r="HV9" s="2137"/>
      <c r="HW9" s="2137"/>
      <c r="HX9" s="2137"/>
      <c r="HY9" s="2137"/>
      <c r="HZ9" s="2137"/>
      <c r="IA9" s="2137"/>
      <c r="IB9" s="2137"/>
      <c r="IC9" s="2137"/>
      <c r="ID9" s="2137"/>
      <c r="IE9" s="2137"/>
      <c r="IF9" s="2137"/>
      <c r="IG9" s="2137"/>
      <c r="IH9" s="2137"/>
      <c r="II9" s="2137"/>
      <c r="IJ9" s="2137"/>
      <c r="IK9" s="2137"/>
      <c r="IL9" s="2137"/>
      <c r="IM9" s="2138"/>
      <c r="IN9" s="1490" t="s">
        <v>420</v>
      </c>
      <c r="IO9" s="525"/>
      <c r="IP9" s="526"/>
      <c r="IQ9" s="524"/>
      <c r="IR9" s="527"/>
      <c r="IS9" s="528" t="s">
        <v>421</v>
      </c>
      <c r="IT9" s="528" t="s">
        <v>336</v>
      </c>
      <c r="IU9" s="2238" t="s">
        <v>422</v>
      </c>
      <c r="IV9" s="2239"/>
      <c r="IW9" s="2240"/>
      <c r="IX9" s="2235" t="s">
        <v>423</v>
      </c>
      <c r="IY9" s="2236"/>
      <c r="IZ9" s="2236"/>
      <c r="JA9" s="2236"/>
      <c r="JB9" s="2236"/>
      <c r="JC9" s="2236"/>
      <c r="JD9" s="2236"/>
      <c r="JE9" s="2236"/>
      <c r="JF9" s="2236"/>
      <c r="JG9" s="2236"/>
      <c r="JH9" s="2236"/>
      <c r="JI9" s="2236"/>
      <c r="JJ9" s="2236"/>
      <c r="JK9" s="2236"/>
      <c r="JL9" s="2236"/>
      <c r="JM9" s="2236"/>
      <c r="JN9" s="2236"/>
      <c r="JO9" s="2236"/>
      <c r="JP9" s="2236"/>
      <c r="JQ9" s="2236"/>
      <c r="JR9" s="2236"/>
      <c r="JS9" s="2236"/>
      <c r="JT9" s="2236"/>
      <c r="JU9" s="2236"/>
      <c r="JV9" s="2236"/>
      <c r="JW9" s="2236"/>
      <c r="JX9" s="2236"/>
      <c r="JY9" s="2236"/>
      <c r="JZ9" s="2236"/>
      <c r="KA9" s="2236"/>
      <c r="KB9" s="2236"/>
      <c r="KC9" s="2236"/>
      <c r="KD9" s="2236"/>
      <c r="KE9" s="2236"/>
      <c r="KF9" s="2236"/>
      <c r="KG9" s="2236"/>
      <c r="KH9" s="2236"/>
      <c r="KI9" s="2236"/>
      <c r="KJ9" s="2236"/>
      <c r="KK9" s="2236"/>
      <c r="KL9" s="2236"/>
      <c r="KM9" s="2236"/>
      <c r="KN9" s="2236"/>
      <c r="KO9" s="2236"/>
      <c r="KP9" s="2236"/>
      <c r="KQ9" s="2236"/>
      <c r="KR9" s="2236"/>
      <c r="KS9" s="2237"/>
      <c r="KT9" s="2207" t="s">
        <v>424</v>
      </c>
      <c r="KU9" s="2208"/>
      <c r="KV9" s="2208"/>
      <c r="KW9" s="2209"/>
      <c r="KX9" s="2248" t="s">
        <v>425</v>
      </c>
      <c r="KY9" s="2249"/>
      <c r="KZ9" s="2249"/>
      <c r="LA9" s="2249"/>
      <c r="LB9" s="2249"/>
      <c r="LC9" s="2249"/>
      <c r="LD9" s="2249"/>
      <c r="LE9" s="2249"/>
      <c r="LF9" s="2249"/>
      <c r="LG9" s="2249"/>
      <c r="LH9" s="2249"/>
      <c r="LI9" s="2249"/>
      <c r="LJ9" s="2249"/>
      <c r="LK9" s="2249"/>
      <c r="LL9" s="2249"/>
      <c r="LM9" s="2249"/>
      <c r="LN9" s="2249"/>
      <c r="LO9" s="2249"/>
      <c r="LP9" s="2249"/>
      <c r="LQ9" s="2249"/>
      <c r="LR9" s="2249"/>
      <c r="LS9" s="2249"/>
      <c r="LT9" s="2249"/>
      <c r="LU9" s="2250"/>
      <c r="LV9" s="2210" t="s">
        <v>426</v>
      </c>
      <c r="LW9" s="2211"/>
      <c r="LX9" s="2211"/>
      <c r="LY9" s="2212"/>
      <c r="LZ9" s="2128" t="s">
        <v>427</v>
      </c>
      <c r="MA9" s="2129"/>
      <c r="MB9" s="2129"/>
      <c r="MC9" s="2129"/>
      <c r="MD9" s="2129"/>
      <c r="ME9" s="2129"/>
      <c r="MF9" s="2129"/>
      <c r="MG9" s="2129"/>
      <c r="MH9" s="2129"/>
      <c r="MI9" s="2129"/>
      <c r="MJ9" s="2129"/>
      <c r="MK9" s="2129"/>
      <c r="ML9" s="2129"/>
      <c r="MM9" s="2129"/>
      <c r="MN9" s="2129"/>
      <c r="MO9" s="2129"/>
      <c r="MP9" s="2129"/>
      <c r="MQ9" s="2129"/>
      <c r="MR9" s="2129"/>
      <c r="MS9" s="2129"/>
      <c r="MT9" s="2129"/>
      <c r="MU9" s="2129"/>
      <c r="MV9" s="2129"/>
      <c r="MW9" s="2130"/>
      <c r="MX9" s="2213" t="s">
        <v>428</v>
      </c>
      <c r="MY9" s="2214"/>
      <c r="MZ9" s="2214"/>
      <c r="NA9" s="2215"/>
      <c r="NB9" s="940" t="s">
        <v>429</v>
      </c>
      <c r="NC9" s="530"/>
      <c r="ND9" s="530"/>
      <c r="NE9" s="530"/>
      <c r="NF9" s="530"/>
      <c r="NG9" s="529"/>
      <c r="NH9" s="941" t="s">
        <v>430</v>
      </c>
      <c r="NI9" s="531"/>
      <c r="NJ9" s="500"/>
      <c r="NK9" s="499"/>
      <c r="NL9" s="500"/>
      <c r="NM9" s="2216"/>
      <c r="NN9" s="2217"/>
      <c r="NO9" s="2217"/>
      <c r="NP9" s="2218"/>
      <c r="NQ9" s="2219"/>
      <c r="NR9" s="2220"/>
      <c r="NS9" s="2220"/>
      <c r="NT9" s="2221"/>
      <c r="NU9" s="2222"/>
      <c r="NV9" s="2223"/>
      <c r="NW9" s="2223"/>
      <c r="NX9" s="2224"/>
      <c r="NY9" s="532" t="s">
        <v>430</v>
      </c>
      <c r="NZ9" s="533"/>
      <c r="OA9" s="508"/>
      <c r="OB9" s="534" t="s">
        <v>430</v>
      </c>
      <c r="OC9" s="535"/>
      <c r="OD9" s="536"/>
      <c r="OE9" s="534" t="s">
        <v>430</v>
      </c>
      <c r="OF9" s="535"/>
      <c r="OG9" s="536"/>
      <c r="OH9" s="509" t="s">
        <v>404</v>
      </c>
      <c r="OI9" s="510"/>
      <c r="OJ9" s="510"/>
      <c r="OK9" s="510"/>
      <c r="OL9" s="510"/>
      <c r="OM9" s="510"/>
      <c r="ON9" s="510"/>
      <c r="OO9" s="510"/>
      <c r="OP9" s="510"/>
      <c r="OQ9" s="510"/>
      <c r="OR9" s="510"/>
      <c r="OS9" s="510"/>
      <c r="OT9" s="510"/>
      <c r="OU9" s="510"/>
      <c r="OV9" s="510"/>
      <c r="OW9" s="510"/>
      <c r="OX9" s="510"/>
      <c r="OY9" s="510"/>
      <c r="OZ9" s="510"/>
      <c r="PA9" s="510"/>
      <c r="PB9" s="510"/>
      <c r="PC9" s="510"/>
      <c r="PD9" s="510"/>
      <c r="PE9" s="510"/>
      <c r="PF9" s="510"/>
      <c r="PG9" s="510"/>
      <c r="PH9" s="510"/>
      <c r="PI9" s="510"/>
      <c r="PJ9" s="510"/>
      <c r="PK9" s="510"/>
      <c r="PL9" s="510"/>
      <c r="PM9" s="510"/>
      <c r="PN9" s="510"/>
      <c r="PO9" s="939" t="s">
        <v>431</v>
      </c>
      <c r="PP9" s="523"/>
      <c r="PQ9" s="537"/>
      <c r="PR9" s="522"/>
      <c r="PS9" s="538"/>
      <c r="PT9" s="938" t="s">
        <v>405</v>
      </c>
      <c r="PU9" s="512"/>
      <c r="PV9" s="512"/>
      <c r="PW9" s="512"/>
      <c r="PX9" s="512"/>
      <c r="PY9" s="512"/>
      <c r="PZ9" s="512"/>
      <c r="QA9" s="512"/>
      <c r="QB9" s="512"/>
      <c r="QC9" s="512"/>
      <c r="QD9" s="512"/>
      <c r="QE9" s="512"/>
      <c r="QF9" s="937" t="s">
        <v>432</v>
      </c>
      <c r="QG9" s="539"/>
      <c r="QH9" s="540"/>
      <c r="QI9" s="530"/>
      <c r="QJ9" s="541"/>
      <c r="QK9" s="542"/>
      <c r="QL9" s="543"/>
    </row>
    <row r="10" spans="1:462" ht="40.200000000000003" customHeight="1" thickBot="1">
      <c r="B10" s="544" t="s">
        <v>433</v>
      </c>
      <c r="C10" s="545" t="s">
        <v>434</v>
      </c>
      <c r="D10" s="545" t="s">
        <v>435</v>
      </c>
      <c r="E10" s="935" t="s">
        <v>436</v>
      </c>
      <c r="F10" s="545" t="s">
        <v>437</v>
      </c>
      <c r="G10" s="1252" t="s">
        <v>438</v>
      </c>
      <c r="H10" s="1253" t="s">
        <v>438</v>
      </c>
      <c r="I10" s="1254" t="s">
        <v>438</v>
      </c>
      <c r="J10" s="2192" t="s">
        <v>439</v>
      </c>
      <c r="K10" s="2193"/>
      <c r="L10" s="2193"/>
      <c r="M10" s="2194"/>
      <c r="N10" s="546" t="s">
        <v>440</v>
      </c>
      <c r="O10" s="2195" t="s">
        <v>441</v>
      </c>
      <c r="P10" s="2196"/>
      <c r="Q10" s="2196"/>
      <c r="R10" s="2197"/>
      <c r="S10" s="547" t="s">
        <v>442</v>
      </c>
      <c r="T10" s="547" t="s">
        <v>443</v>
      </c>
      <c r="U10" s="547" t="s">
        <v>444</v>
      </c>
      <c r="V10" s="547" t="s">
        <v>445</v>
      </c>
      <c r="W10" s="547" t="s">
        <v>446</v>
      </c>
      <c r="X10" s="547" t="s">
        <v>447</v>
      </c>
      <c r="Y10" s="547" t="s">
        <v>448</v>
      </c>
      <c r="Z10" s="548" t="s">
        <v>449</v>
      </c>
      <c r="AA10" s="549" t="s">
        <v>443</v>
      </c>
      <c r="AB10" s="548" t="s">
        <v>444</v>
      </c>
      <c r="AC10" s="548" t="s">
        <v>450</v>
      </c>
      <c r="AD10" s="550" t="s">
        <v>451</v>
      </c>
      <c r="AE10" s="550" t="s">
        <v>452</v>
      </c>
      <c r="AF10" s="550" t="s">
        <v>453</v>
      </c>
      <c r="AG10" s="551" t="s">
        <v>454</v>
      </c>
      <c r="AH10" s="552" t="s">
        <v>455</v>
      </c>
      <c r="AI10" s="552" t="s">
        <v>456</v>
      </c>
      <c r="AJ10" s="548" t="s">
        <v>457</v>
      </c>
      <c r="AK10" s="548" t="s">
        <v>458</v>
      </c>
      <c r="AL10" s="548" t="s">
        <v>459</v>
      </c>
      <c r="AM10" s="551" t="s">
        <v>460</v>
      </c>
      <c r="AN10" s="552" t="s">
        <v>461</v>
      </c>
      <c r="AO10" s="552" t="s">
        <v>462</v>
      </c>
      <c r="AP10" s="548" t="s">
        <v>463</v>
      </c>
      <c r="AQ10" s="548" t="s">
        <v>464</v>
      </c>
      <c r="AR10" s="548" t="s">
        <v>465</v>
      </c>
      <c r="AS10" s="551" t="s">
        <v>466</v>
      </c>
      <c r="AT10" s="552" t="s">
        <v>467</v>
      </c>
      <c r="AU10" s="552" t="s">
        <v>468</v>
      </c>
      <c r="AV10" s="548" t="s">
        <v>469</v>
      </c>
      <c r="AW10" s="553" t="s">
        <v>470</v>
      </c>
      <c r="AX10" s="554"/>
      <c r="AY10" s="553" t="s">
        <v>471</v>
      </c>
      <c r="AZ10" s="553" t="s">
        <v>472</v>
      </c>
      <c r="BA10" s="942" t="s">
        <v>473</v>
      </c>
      <c r="BB10" s="555"/>
      <c r="BC10" s="556" t="s">
        <v>474</v>
      </c>
      <c r="BD10" s="557" t="s">
        <v>475</v>
      </c>
      <c r="BE10" s="2173" t="s">
        <v>357</v>
      </c>
      <c r="BF10" s="2251"/>
      <c r="BG10" s="2225" t="s">
        <v>476</v>
      </c>
      <c r="BH10" s="2227"/>
      <c r="BI10" s="2225" t="s">
        <v>477</v>
      </c>
      <c r="BJ10" s="2226"/>
      <c r="BK10" s="2227"/>
      <c r="BL10" s="2180" t="s">
        <v>57</v>
      </c>
      <c r="BM10" s="2178"/>
      <c r="BN10" s="2179"/>
      <c r="BO10" s="2180" t="s">
        <v>59</v>
      </c>
      <c r="BP10" s="2178"/>
      <c r="BQ10" s="2179"/>
      <c r="BR10" s="2180" t="s">
        <v>60</v>
      </c>
      <c r="BS10" s="2178"/>
      <c r="BT10" s="2179"/>
      <c r="BU10" s="2180" t="s">
        <v>61</v>
      </c>
      <c r="BV10" s="2178"/>
      <c r="BW10" s="2179"/>
      <c r="BX10" s="2177" t="str">
        <f>"Total "&amp;PROPER(BL9)</f>
        <v>Total Excavación</v>
      </c>
      <c r="BY10" s="2178"/>
      <c r="BZ10" s="2188"/>
      <c r="CA10" s="2173" t="s">
        <v>57</v>
      </c>
      <c r="CB10" s="2174"/>
      <c r="CC10" s="2175"/>
      <c r="CD10" s="2176" t="s">
        <v>59</v>
      </c>
      <c r="CE10" s="2174"/>
      <c r="CF10" s="2175"/>
      <c r="CG10" s="2176" t="s">
        <v>60</v>
      </c>
      <c r="CH10" s="2174"/>
      <c r="CI10" s="2175"/>
      <c r="CJ10" s="2176" t="s">
        <v>61</v>
      </c>
      <c r="CK10" s="2174"/>
      <c r="CL10" s="2175"/>
      <c r="CM10" s="2181" t="str">
        <f>"Total "&amp;PROPER(CA9)</f>
        <v>Total Solado</v>
      </c>
      <c r="CN10" s="2182"/>
      <c r="CO10" s="2183"/>
      <c r="CP10" s="2180" t="s">
        <v>57</v>
      </c>
      <c r="CQ10" s="2178"/>
      <c r="CR10" s="2179"/>
      <c r="CS10" s="2177" t="s">
        <v>59</v>
      </c>
      <c r="CT10" s="2178"/>
      <c r="CU10" s="2179"/>
      <c r="CV10" s="2177" t="s">
        <v>60</v>
      </c>
      <c r="CW10" s="2178"/>
      <c r="CX10" s="2179"/>
      <c r="CY10" s="2177" t="s">
        <v>61</v>
      </c>
      <c r="CZ10" s="2178"/>
      <c r="DA10" s="2179"/>
      <c r="DB10" s="2177" t="str">
        <f>"Total "&amp;PROPER(CP9)</f>
        <v>Total Instalacion De Pilotes</v>
      </c>
      <c r="DC10" s="2178"/>
      <c r="DD10" s="2188"/>
      <c r="DE10" s="2173" t="s">
        <v>57</v>
      </c>
      <c r="DF10" s="2174"/>
      <c r="DG10" s="2175"/>
      <c r="DH10" s="2176" t="s">
        <v>59</v>
      </c>
      <c r="DI10" s="2174"/>
      <c r="DJ10" s="2175"/>
      <c r="DK10" s="2176" t="s">
        <v>60</v>
      </c>
      <c r="DL10" s="2174"/>
      <c r="DM10" s="2175"/>
      <c r="DN10" s="2176" t="s">
        <v>61</v>
      </c>
      <c r="DO10" s="2174"/>
      <c r="DP10" s="2175"/>
      <c r="DQ10" s="2181" t="str">
        <f>"Total "&amp;PROPER(DE9)</f>
        <v>Total Acero De Refuerzo</v>
      </c>
      <c r="DR10" s="2182"/>
      <c r="DS10" s="2183"/>
      <c r="DT10" s="2180" t="s">
        <v>57</v>
      </c>
      <c r="DU10" s="2178"/>
      <c r="DV10" s="2179"/>
      <c r="DW10" s="2177" t="s">
        <v>59</v>
      </c>
      <c r="DX10" s="2178"/>
      <c r="DY10" s="2179"/>
      <c r="DZ10" s="2177" t="s">
        <v>60</v>
      </c>
      <c r="EA10" s="2178"/>
      <c r="EB10" s="2179"/>
      <c r="EC10" s="2177" t="s">
        <v>61</v>
      </c>
      <c r="ED10" s="2178"/>
      <c r="EE10" s="2179"/>
      <c r="EF10" s="2177" t="str">
        <f>"Total "&amp;PROPER(DT9)</f>
        <v>Total Nivelacion</v>
      </c>
      <c r="EG10" s="2178"/>
      <c r="EH10" s="2188"/>
      <c r="EI10" s="2258" t="s">
        <v>57</v>
      </c>
      <c r="EJ10" s="2233"/>
      <c r="EK10" s="2234"/>
      <c r="EL10" s="2232" t="s">
        <v>59</v>
      </c>
      <c r="EM10" s="2233"/>
      <c r="EN10" s="2234"/>
      <c r="EO10" s="2232" t="s">
        <v>60</v>
      </c>
      <c r="EP10" s="2233"/>
      <c r="EQ10" s="2234"/>
      <c r="ER10" s="2232" t="s">
        <v>61</v>
      </c>
      <c r="ES10" s="2233"/>
      <c r="ET10" s="2234"/>
      <c r="EU10" s="2232" t="str">
        <f>"Total "&amp;PROPER(EI9)</f>
        <v>Total Vaciado Hormigon (Concreto)</v>
      </c>
      <c r="EV10" s="2233"/>
      <c r="EW10" s="2241"/>
      <c r="EX10" s="2180" t="s">
        <v>57</v>
      </c>
      <c r="EY10" s="2178"/>
      <c r="EZ10" s="2179"/>
      <c r="FA10" s="2177" t="s">
        <v>59</v>
      </c>
      <c r="FB10" s="2178"/>
      <c r="FC10" s="2179"/>
      <c r="FD10" s="2177" t="s">
        <v>60</v>
      </c>
      <c r="FE10" s="2178"/>
      <c r="FF10" s="2179"/>
      <c r="FG10" s="456" t="s">
        <v>61</v>
      </c>
      <c r="FH10" s="457"/>
      <c r="FI10" s="458"/>
      <c r="FJ10" s="558" t="str">
        <f>"Total "&amp;PROPER(EX9)</f>
        <v>Total Lleno</v>
      </c>
      <c r="FK10" s="558"/>
      <c r="FL10" s="559"/>
      <c r="FM10" s="2189" t="s">
        <v>57</v>
      </c>
      <c r="FN10" s="2190"/>
      <c r="FO10" s="2191"/>
      <c r="FP10" s="2231" t="s">
        <v>59</v>
      </c>
      <c r="FQ10" s="2190"/>
      <c r="FR10" s="2191"/>
      <c r="FS10" s="2231" t="s">
        <v>60</v>
      </c>
      <c r="FT10" s="2190"/>
      <c r="FU10" s="2191"/>
      <c r="FV10" s="2231" t="s">
        <v>61</v>
      </c>
      <c r="FW10" s="2190"/>
      <c r="FX10" s="2191"/>
      <c r="FY10" s="2231" t="str">
        <f>"Total "&amp;PROPER(FM9)</f>
        <v>Total Relleno</v>
      </c>
      <c r="FZ10" s="2190"/>
      <c r="GA10" s="2246"/>
      <c r="GB10" s="2180" t="s">
        <v>57</v>
      </c>
      <c r="GC10" s="2178"/>
      <c r="GD10" s="2179"/>
      <c r="GE10" s="2177" t="s">
        <v>59</v>
      </c>
      <c r="GF10" s="2178"/>
      <c r="GG10" s="2179"/>
      <c r="GH10" s="2177" t="s">
        <v>60</v>
      </c>
      <c r="GI10" s="2178"/>
      <c r="GJ10" s="2179"/>
      <c r="GK10" s="2177" t="s">
        <v>61</v>
      </c>
      <c r="GL10" s="2178"/>
      <c r="GM10" s="2179"/>
      <c r="GN10" s="2255" t="str">
        <f>"Total "&amp;PROPER(GB9)</f>
        <v>Total Sistema Puesta A Tierra (Base)</v>
      </c>
      <c r="GO10" s="2256"/>
      <c r="GP10" s="2257"/>
      <c r="GQ10" s="560" t="s">
        <v>478</v>
      </c>
      <c r="GR10" s="561" t="s">
        <v>475</v>
      </c>
      <c r="GS10" s="561" t="s">
        <v>475</v>
      </c>
      <c r="GT10" s="561" t="s">
        <v>474</v>
      </c>
      <c r="GU10" s="561" t="s">
        <v>475</v>
      </c>
      <c r="GV10" s="2173" t="s">
        <v>57</v>
      </c>
      <c r="GW10" s="2174"/>
      <c r="GX10" s="2175"/>
      <c r="GY10" s="2176" t="s">
        <v>59</v>
      </c>
      <c r="GZ10" s="2174"/>
      <c r="HA10" s="2175"/>
      <c r="HB10" s="2176" t="s">
        <v>60</v>
      </c>
      <c r="HC10" s="2174"/>
      <c r="HD10" s="2175"/>
      <c r="HE10" s="2176" t="s">
        <v>61</v>
      </c>
      <c r="HF10" s="2174"/>
      <c r="HG10" s="2175"/>
      <c r="HH10" s="2181" t="str">
        <f>"Total "&amp;PROPER(GV9)</f>
        <v>Total Spt - Modulos</v>
      </c>
      <c r="HI10" s="2182"/>
      <c r="HJ10" s="2183"/>
      <c r="HK10" s="562" t="s">
        <v>478</v>
      </c>
      <c r="HL10" s="563" t="s">
        <v>475</v>
      </c>
      <c r="HM10" s="563" t="s">
        <v>475</v>
      </c>
      <c r="HN10" s="563" t="s">
        <v>474</v>
      </c>
      <c r="HO10" s="564" t="s">
        <v>475</v>
      </c>
      <c r="HP10" s="1058" t="s">
        <v>479</v>
      </c>
      <c r="HQ10" s="1167"/>
      <c r="HR10" s="2139" t="s">
        <v>379</v>
      </c>
      <c r="HS10" s="2139"/>
      <c r="HT10" s="2140"/>
      <c r="HU10" s="2139" t="s">
        <v>228</v>
      </c>
      <c r="HV10" s="2139"/>
      <c r="HW10" s="2140"/>
      <c r="HX10" s="2141" t="s">
        <v>229</v>
      </c>
      <c r="HY10" s="2142"/>
      <c r="HZ10" s="2143"/>
      <c r="IA10" s="2141" t="s">
        <v>480</v>
      </c>
      <c r="IB10" s="2142"/>
      <c r="IC10" s="2143"/>
      <c r="ID10" s="2141" t="s">
        <v>231</v>
      </c>
      <c r="IE10" s="2142"/>
      <c r="IF10" s="2142"/>
      <c r="IG10" s="1322" t="s">
        <v>481</v>
      </c>
      <c r="IH10" s="2139" t="s">
        <v>482</v>
      </c>
      <c r="II10" s="2139"/>
      <c r="IJ10" s="2140"/>
      <c r="IK10" s="2141" t="s">
        <v>483</v>
      </c>
      <c r="IL10" s="2142"/>
      <c r="IM10" s="2143"/>
      <c r="IN10" s="565" t="s">
        <v>478</v>
      </c>
      <c r="IO10" s="566" t="s">
        <v>475</v>
      </c>
      <c r="IP10" s="566" t="s">
        <v>475</v>
      </c>
      <c r="IQ10" s="566" t="s">
        <v>474</v>
      </c>
      <c r="IR10" s="567" t="s">
        <v>475</v>
      </c>
      <c r="IS10" s="568" t="s">
        <v>484</v>
      </c>
      <c r="IT10" s="568" t="s">
        <v>433</v>
      </c>
      <c r="IU10" s="2259" t="s">
        <v>485</v>
      </c>
      <c r="IV10" s="2260"/>
      <c r="IW10" s="2261"/>
      <c r="IX10" s="2149" t="s">
        <v>486</v>
      </c>
      <c r="IY10" s="2150"/>
      <c r="IZ10" s="2151"/>
      <c r="JA10" s="2146" t="s">
        <v>487</v>
      </c>
      <c r="JB10" s="2147"/>
      <c r="JC10" s="2148"/>
      <c r="JD10" s="2146" t="s">
        <v>488</v>
      </c>
      <c r="JE10" s="2147"/>
      <c r="JF10" s="2147"/>
      <c r="JG10" s="2148"/>
      <c r="JH10" s="2146" t="s">
        <v>489</v>
      </c>
      <c r="JI10" s="2147"/>
      <c r="JJ10" s="2147"/>
      <c r="JK10" s="2148"/>
      <c r="JL10" s="2146" t="s">
        <v>490</v>
      </c>
      <c r="JM10" s="2147"/>
      <c r="JN10" s="2147"/>
      <c r="JO10" s="2148"/>
      <c r="JP10" s="2146" t="s">
        <v>491</v>
      </c>
      <c r="JQ10" s="2147"/>
      <c r="JR10" s="2147"/>
      <c r="JS10" s="2148"/>
      <c r="JT10" s="2146" t="s">
        <v>492</v>
      </c>
      <c r="JU10" s="2147"/>
      <c r="JV10" s="2147"/>
      <c r="JW10" s="2247"/>
      <c r="JX10" s="2243" t="s">
        <v>493</v>
      </c>
      <c r="JY10" s="2244"/>
      <c r="JZ10" s="2244"/>
      <c r="KA10" s="2245"/>
      <c r="KB10" s="2243" t="s">
        <v>494</v>
      </c>
      <c r="KC10" s="2244"/>
      <c r="KD10" s="2244"/>
      <c r="KE10" s="2245"/>
      <c r="KF10" s="2243" t="s">
        <v>495</v>
      </c>
      <c r="KG10" s="2244"/>
      <c r="KH10" s="2244"/>
      <c r="KI10" s="2262"/>
      <c r="KJ10" s="2149" t="s">
        <v>496</v>
      </c>
      <c r="KK10" s="2150"/>
      <c r="KL10" s="2150"/>
      <c r="KM10" s="2151"/>
      <c r="KN10" s="2149" t="s">
        <v>497</v>
      </c>
      <c r="KO10" s="2150"/>
      <c r="KP10" s="2151"/>
      <c r="KQ10" s="2149" t="s">
        <v>498</v>
      </c>
      <c r="KR10" s="2150"/>
      <c r="KS10" s="2151"/>
      <c r="KT10" s="569" t="s">
        <v>478</v>
      </c>
      <c r="KU10" s="570" t="s">
        <v>499</v>
      </c>
      <c r="KV10" s="570" t="s">
        <v>475</v>
      </c>
      <c r="KW10" s="571" t="s">
        <v>475</v>
      </c>
      <c r="KX10" s="2242" t="s">
        <v>500</v>
      </c>
      <c r="KY10" s="2163"/>
      <c r="KZ10" s="2164"/>
      <c r="LA10" s="2162" t="s">
        <v>501</v>
      </c>
      <c r="LB10" s="2163"/>
      <c r="LC10" s="2163"/>
      <c r="LD10" s="2164"/>
      <c r="LE10" s="2162" t="s">
        <v>502</v>
      </c>
      <c r="LF10" s="2163"/>
      <c r="LG10" s="2163"/>
      <c r="LH10" s="2164"/>
      <c r="LI10" s="2162" t="s">
        <v>503</v>
      </c>
      <c r="LJ10" s="2163"/>
      <c r="LK10" s="2163"/>
      <c r="LL10" s="2164"/>
      <c r="LM10" s="2155" t="s">
        <v>504</v>
      </c>
      <c r="LN10" s="2156"/>
      <c r="LO10" s="2157"/>
      <c r="LP10" s="2155" t="s">
        <v>505</v>
      </c>
      <c r="LQ10" s="2156"/>
      <c r="LR10" s="2157"/>
      <c r="LS10" s="2155" t="s">
        <v>498</v>
      </c>
      <c r="LT10" s="2156"/>
      <c r="LU10" s="2157"/>
      <c r="LV10" s="572" t="s">
        <v>478</v>
      </c>
      <c r="LW10" s="573" t="s">
        <v>499</v>
      </c>
      <c r="LX10" s="573" t="s">
        <v>475</v>
      </c>
      <c r="LY10" s="574" t="s">
        <v>475</v>
      </c>
      <c r="LZ10" s="2158" t="s">
        <v>506</v>
      </c>
      <c r="MA10" s="2153"/>
      <c r="MB10" s="2154"/>
      <c r="MC10" s="2159" t="s">
        <v>507</v>
      </c>
      <c r="MD10" s="2160"/>
      <c r="ME10" s="2160"/>
      <c r="MF10" s="2161"/>
      <c r="MG10" s="2159" t="s">
        <v>508</v>
      </c>
      <c r="MH10" s="2160"/>
      <c r="MI10" s="2160"/>
      <c r="MJ10" s="2161"/>
      <c r="MK10" s="2159" t="s">
        <v>509</v>
      </c>
      <c r="ML10" s="2160"/>
      <c r="MM10" s="2160"/>
      <c r="MN10" s="2161"/>
      <c r="MO10" s="2152" t="s">
        <v>510</v>
      </c>
      <c r="MP10" s="2153"/>
      <c r="MQ10" s="2154"/>
      <c r="MR10" s="2152" t="s">
        <v>511</v>
      </c>
      <c r="MS10" s="2153"/>
      <c r="MT10" s="2154"/>
      <c r="MU10" s="2152" t="s">
        <v>512</v>
      </c>
      <c r="MV10" s="2153"/>
      <c r="MW10" s="2154"/>
      <c r="MX10" s="575" t="s">
        <v>478</v>
      </c>
      <c r="MY10" s="576" t="s">
        <v>499</v>
      </c>
      <c r="MZ10" s="576" t="s">
        <v>475</v>
      </c>
      <c r="NA10" s="577" t="s">
        <v>475</v>
      </c>
      <c r="NB10" s="578" t="s">
        <v>478</v>
      </c>
      <c r="NC10" s="579" t="s">
        <v>499</v>
      </c>
      <c r="ND10" s="579" t="s">
        <v>475</v>
      </c>
      <c r="NE10" s="580" t="s">
        <v>475</v>
      </c>
      <c r="NF10" s="580" t="s">
        <v>474</v>
      </c>
      <c r="NG10" s="581" t="s">
        <v>475</v>
      </c>
      <c r="NH10" s="582" t="s">
        <v>475</v>
      </c>
      <c r="NI10" s="583" t="s">
        <v>478</v>
      </c>
      <c r="NJ10" s="583" t="s">
        <v>475</v>
      </c>
      <c r="NK10" s="584" t="s">
        <v>474</v>
      </c>
      <c r="NL10" s="585" t="s">
        <v>475</v>
      </c>
      <c r="NM10" s="586" t="s">
        <v>478</v>
      </c>
      <c r="NN10" s="587" t="s">
        <v>499</v>
      </c>
      <c r="NO10" s="587" t="s">
        <v>475</v>
      </c>
      <c r="NP10" s="588" t="s">
        <v>475</v>
      </c>
      <c r="NQ10" s="565" t="s">
        <v>478</v>
      </c>
      <c r="NR10" s="589" t="s">
        <v>499</v>
      </c>
      <c r="NS10" s="589" t="s">
        <v>475</v>
      </c>
      <c r="NT10" s="566" t="s">
        <v>475</v>
      </c>
      <c r="NU10" s="590" t="s">
        <v>478</v>
      </c>
      <c r="NV10" s="591" t="s">
        <v>499</v>
      </c>
      <c r="NW10" s="591" t="s">
        <v>475</v>
      </c>
      <c r="NX10" s="592" t="s">
        <v>475</v>
      </c>
      <c r="NY10" s="593" t="s">
        <v>475</v>
      </c>
      <c r="NZ10" s="594" t="s">
        <v>478</v>
      </c>
      <c r="OA10" s="595" t="s">
        <v>475</v>
      </c>
      <c r="OB10" s="596" t="s">
        <v>475</v>
      </c>
      <c r="OC10" s="597" t="s">
        <v>478</v>
      </c>
      <c r="OD10" s="598" t="s">
        <v>475</v>
      </c>
      <c r="OE10" s="596" t="s">
        <v>475</v>
      </c>
      <c r="OF10" s="597" t="s">
        <v>478</v>
      </c>
      <c r="OG10" s="598" t="s">
        <v>475</v>
      </c>
      <c r="OH10" s="2252" t="s">
        <v>513</v>
      </c>
      <c r="OI10" s="2253"/>
      <c r="OJ10" s="2254"/>
      <c r="OK10" s="2252" t="s">
        <v>514</v>
      </c>
      <c r="OL10" s="2253"/>
      <c r="OM10" s="2254"/>
      <c r="ON10" s="2252" t="s">
        <v>515</v>
      </c>
      <c r="OO10" s="2253"/>
      <c r="OP10" s="2254"/>
      <c r="OQ10" s="2252" t="s">
        <v>516</v>
      </c>
      <c r="OR10" s="2253"/>
      <c r="OS10" s="2254"/>
      <c r="OT10" s="2252" t="s">
        <v>517</v>
      </c>
      <c r="OU10" s="2253"/>
      <c r="OV10" s="2254"/>
      <c r="OW10" s="2252" t="s">
        <v>518</v>
      </c>
      <c r="OX10" s="2253"/>
      <c r="OY10" s="2254"/>
      <c r="OZ10" s="2252" t="s">
        <v>519</v>
      </c>
      <c r="PA10" s="2253"/>
      <c r="PB10" s="2254"/>
      <c r="PC10" s="2252" t="s">
        <v>39</v>
      </c>
      <c r="PD10" s="2253"/>
      <c r="PE10" s="2254"/>
      <c r="PF10" s="2252" t="s">
        <v>520</v>
      </c>
      <c r="PG10" s="2253"/>
      <c r="PH10" s="2254"/>
      <c r="PI10" s="2252" t="s">
        <v>521</v>
      </c>
      <c r="PJ10" s="2253"/>
      <c r="PK10" s="2254"/>
      <c r="PL10" s="2252" t="s">
        <v>522</v>
      </c>
      <c r="PM10" s="2253"/>
      <c r="PN10" s="2254"/>
      <c r="PO10" s="599" t="s">
        <v>478</v>
      </c>
      <c r="PP10" s="600" t="s">
        <v>475</v>
      </c>
      <c r="PQ10" s="600" t="s">
        <v>475</v>
      </c>
      <c r="PR10" s="600" t="s">
        <v>474</v>
      </c>
      <c r="PS10" s="601" t="s">
        <v>475</v>
      </c>
      <c r="PT10" s="602" t="s">
        <v>523</v>
      </c>
      <c r="PU10" s="603"/>
      <c r="PV10" s="604"/>
      <c r="PW10" s="602" t="s">
        <v>524</v>
      </c>
      <c r="PX10" s="603"/>
      <c r="PY10" s="604"/>
      <c r="PZ10" s="605" t="s">
        <v>525</v>
      </c>
      <c r="QA10" s="606"/>
      <c r="QB10" s="607"/>
      <c r="QC10" s="602" t="s">
        <v>526</v>
      </c>
      <c r="QD10" s="603"/>
      <c r="QE10" s="604"/>
      <c r="QF10" s="578" t="s">
        <v>478</v>
      </c>
      <c r="QG10" s="580" t="s">
        <v>475</v>
      </c>
      <c r="QH10" s="580" t="s">
        <v>475</v>
      </c>
      <c r="QI10" s="580" t="s">
        <v>474</v>
      </c>
      <c r="QJ10" s="608" t="s">
        <v>475</v>
      </c>
      <c r="QK10" s="542"/>
      <c r="QL10" s="609" t="s">
        <v>527</v>
      </c>
      <c r="QO10" s="2132" t="s">
        <v>528</v>
      </c>
      <c r="QP10" s="2132"/>
      <c r="QQ10" s="2132"/>
      <c r="QR10" s="2131" t="s">
        <v>529</v>
      </c>
      <c r="QS10" s="2131"/>
      <c r="QT10" s="2131"/>
    </row>
    <row r="11" spans="1:462" s="1057" customFormat="1" ht="30.6" customHeight="1" thickBot="1">
      <c r="A11" s="950"/>
      <c r="B11" s="951" t="s">
        <v>322</v>
      </c>
      <c r="C11" s="610"/>
      <c r="D11" s="610" t="s">
        <v>322</v>
      </c>
      <c r="E11" s="952" t="s">
        <v>322</v>
      </c>
      <c r="F11" s="610" t="s">
        <v>530</v>
      </c>
      <c r="G11" s="1255" t="s">
        <v>531</v>
      </c>
      <c r="H11" s="966" t="s">
        <v>532</v>
      </c>
      <c r="I11" s="953" t="s">
        <v>329</v>
      </c>
      <c r="J11" s="954" t="s">
        <v>57</v>
      </c>
      <c r="K11" s="955" t="s">
        <v>59</v>
      </c>
      <c r="L11" s="955" t="s">
        <v>60</v>
      </c>
      <c r="M11" s="956" t="s">
        <v>61</v>
      </c>
      <c r="N11" s="957" t="s">
        <v>37</v>
      </c>
      <c r="O11" s="954" t="s">
        <v>57</v>
      </c>
      <c r="P11" s="955" t="s">
        <v>59</v>
      </c>
      <c r="Q11" s="955" t="s">
        <v>60</v>
      </c>
      <c r="R11" s="956" t="s">
        <v>61</v>
      </c>
      <c r="S11" s="958"/>
      <c r="T11" s="958"/>
      <c r="U11" s="958"/>
      <c r="V11" s="958"/>
      <c r="W11" s="958"/>
      <c r="X11" s="958"/>
      <c r="Y11" s="958"/>
      <c r="Z11" s="959"/>
      <c r="AA11" s="960"/>
      <c r="AB11" s="959"/>
      <c r="AC11" s="959"/>
      <c r="AD11" s="961" t="s">
        <v>533</v>
      </c>
      <c r="AE11" s="961" t="s">
        <v>534</v>
      </c>
      <c r="AF11" s="961" t="s">
        <v>534</v>
      </c>
      <c r="AG11" s="962" t="s">
        <v>534</v>
      </c>
      <c r="AH11" s="963" t="s">
        <v>534</v>
      </c>
      <c r="AI11" s="963" t="s">
        <v>534</v>
      </c>
      <c r="AJ11" s="959" t="s">
        <v>533</v>
      </c>
      <c r="AK11" s="959" t="s">
        <v>534</v>
      </c>
      <c r="AL11" s="959" t="s">
        <v>534</v>
      </c>
      <c r="AM11" s="962" t="s">
        <v>534</v>
      </c>
      <c r="AN11" s="963" t="s">
        <v>534</v>
      </c>
      <c r="AO11" s="963" t="s">
        <v>534</v>
      </c>
      <c r="AP11" s="959" t="s">
        <v>533</v>
      </c>
      <c r="AQ11" s="959" t="s">
        <v>534</v>
      </c>
      <c r="AR11" s="959" t="s">
        <v>534</v>
      </c>
      <c r="AS11" s="962" t="s">
        <v>534</v>
      </c>
      <c r="AT11" s="963" t="s">
        <v>534</v>
      </c>
      <c r="AU11" s="963" t="s">
        <v>534</v>
      </c>
      <c r="AV11" s="959" t="s">
        <v>535</v>
      </c>
      <c r="AW11" s="964" t="s">
        <v>536</v>
      </c>
      <c r="AX11" s="965" t="s">
        <v>537</v>
      </c>
      <c r="AY11" s="966" t="s">
        <v>538</v>
      </c>
      <c r="AZ11" s="966"/>
      <c r="BA11" s="967" t="s">
        <v>475</v>
      </c>
      <c r="BB11" s="968" t="s">
        <v>539</v>
      </c>
      <c r="BC11" s="611" t="s">
        <v>540</v>
      </c>
      <c r="BD11" s="969" t="s">
        <v>541</v>
      </c>
      <c r="BE11" s="970" t="s">
        <v>475</v>
      </c>
      <c r="BF11" s="971" t="s">
        <v>539</v>
      </c>
      <c r="BG11" s="972" t="s">
        <v>475</v>
      </c>
      <c r="BH11" s="971" t="s">
        <v>539</v>
      </c>
      <c r="BI11" s="972" t="s">
        <v>542</v>
      </c>
      <c r="BJ11" s="971" t="s">
        <v>539</v>
      </c>
      <c r="BK11" s="971" t="s">
        <v>543</v>
      </c>
      <c r="BL11" s="973" t="s">
        <v>542</v>
      </c>
      <c r="BM11" s="974" t="s">
        <v>539</v>
      </c>
      <c r="BN11" s="974" t="s">
        <v>543</v>
      </c>
      <c r="BO11" s="975" t="s">
        <v>542</v>
      </c>
      <c r="BP11" s="976" t="s">
        <v>539</v>
      </c>
      <c r="BQ11" s="977" t="s">
        <v>543</v>
      </c>
      <c r="BR11" s="975" t="s">
        <v>542</v>
      </c>
      <c r="BS11" s="976" t="s">
        <v>539</v>
      </c>
      <c r="BT11" s="977" t="s">
        <v>543</v>
      </c>
      <c r="BU11" s="975" t="s">
        <v>542</v>
      </c>
      <c r="BV11" s="976" t="s">
        <v>539</v>
      </c>
      <c r="BW11" s="977" t="s">
        <v>543</v>
      </c>
      <c r="BX11" s="975" t="s">
        <v>542</v>
      </c>
      <c r="BY11" s="976" t="s">
        <v>539</v>
      </c>
      <c r="BZ11" s="978" t="s">
        <v>543</v>
      </c>
      <c r="CA11" s="970" t="s">
        <v>542</v>
      </c>
      <c r="CB11" s="979" t="s">
        <v>539</v>
      </c>
      <c r="CC11" s="980" t="s">
        <v>543</v>
      </c>
      <c r="CD11" s="981" t="s">
        <v>542</v>
      </c>
      <c r="CE11" s="979" t="s">
        <v>539</v>
      </c>
      <c r="CF11" s="982" t="s">
        <v>543</v>
      </c>
      <c r="CG11" s="981" t="s">
        <v>542</v>
      </c>
      <c r="CH11" s="979" t="s">
        <v>539</v>
      </c>
      <c r="CI11" s="982" t="s">
        <v>543</v>
      </c>
      <c r="CJ11" s="981" t="s">
        <v>542</v>
      </c>
      <c r="CK11" s="979" t="s">
        <v>539</v>
      </c>
      <c r="CL11" s="982" t="s">
        <v>543</v>
      </c>
      <c r="CM11" s="983" t="s">
        <v>542</v>
      </c>
      <c r="CN11" s="984" t="s">
        <v>539</v>
      </c>
      <c r="CO11" s="985" t="s">
        <v>543</v>
      </c>
      <c r="CP11" s="986" t="s">
        <v>542</v>
      </c>
      <c r="CQ11" s="976" t="s">
        <v>539</v>
      </c>
      <c r="CR11" s="987" t="s">
        <v>543</v>
      </c>
      <c r="CS11" s="975" t="s">
        <v>542</v>
      </c>
      <c r="CT11" s="976" t="s">
        <v>539</v>
      </c>
      <c r="CU11" s="977" t="s">
        <v>543</v>
      </c>
      <c r="CV11" s="975" t="s">
        <v>542</v>
      </c>
      <c r="CW11" s="976" t="s">
        <v>539</v>
      </c>
      <c r="CX11" s="977" t="s">
        <v>543</v>
      </c>
      <c r="CY11" s="975" t="s">
        <v>542</v>
      </c>
      <c r="CZ11" s="976" t="s">
        <v>539</v>
      </c>
      <c r="DA11" s="977" t="s">
        <v>543</v>
      </c>
      <c r="DB11" s="975" t="s">
        <v>542</v>
      </c>
      <c r="DC11" s="976" t="s">
        <v>539</v>
      </c>
      <c r="DD11" s="977" t="s">
        <v>543</v>
      </c>
      <c r="DE11" s="970" t="s">
        <v>542</v>
      </c>
      <c r="DF11" s="979" t="s">
        <v>539</v>
      </c>
      <c r="DG11" s="980" t="s">
        <v>543</v>
      </c>
      <c r="DH11" s="981" t="s">
        <v>542</v>
      </c>
      <c r="DI11" s="979" t="s">
        <v>539</v>
      </c>
      <c r="DJ11" s="982" t="s">
        <v>543</v>
      </c>
      <c r="DK11" s="981" t="s">
        <v>542</v>
      </c>
      <c r="DL11" s="979" t="s">
        <v>539</v>
      </c>
      <c r="DM11" s="982" t="s">
        <v>543</v>
      </c>
      <c r="DN11" s="981" t="s">
        <v>542</v>
      </c>
      <c r="DO11" s="979" t="s">
        <v>539</v>
      </c>
      <c r="DP11" s="982" t="s">
        <v>543</v>
      </c>
      <c r="DQ11" s="983" t="s">
        <v>542</v>
      </c>
      <c r="DR11" s="984" t="s">
        <v>539</v>
      </c>
      <c r="DS11" s="985" t="s">
        <v>543</v>
      </c>
      <c r="DT11" s="986" t="s">
        <v>542</v>
      </c>
      <c r="DU11" s="976" t="s">
        <v>539</v>
      </c>
      <c r="DV11" s="987" t="s">
        <v>543</v>
      </c>
      <c r="DW11" s="975" t="s">
        <v>542</v>
      </c>
      <c r="DX11" s="976" t="s">
        <v>539</v>
      </c>
      <c r="DY11" s="977" t="s">
        <v>543</v>
      </c>
      <c r="DZ11" s="975" t="s">
        <v>542</v>
      </c>
      <c r="EA11" s="976" t="s">
        <v>539</v>
      </c>
      <c r="EB11" s="977" t="s">
        <v>543</v>
      </c>
      <c r="EC11" s="975" t="s">
        <v>542</v>
      </c>
      <c r="ED11" s="976" t="s">
        <v>539</v>
      </c>
      <c r="EE11" s="977" t="s">
        <v>543</v>
      </c>
      <c r="EF11" s="975" t="s">
        <v>542</v>
      </c>
      <c r="EG11" s="976" t="s">
        <v>539</v>
      </c>
      <c r="EH11" s="977" t="s">
        <v>543</v>
      </c>
      <c r="EI11" s="1181" t="s">
        <v>542</v>
      </c>
      <c r="EJ11" s="1182" t="s">
        <v>539</v>
      </c>
      <c r="EK11" s="1183" t="s">
        <v>543</v>
      </c>
      <c r="EL11" s="1184" t="s">
        <v>542</v>
      </c>
      <c r="EM11" s="1182" t="s">
        <v>539</v>
      </c>
      <c r="EN11" s="1185" t="s">
        <v>543</v>
      </c>
      <c r="EO11" s="1184" t="s">
        <v>542</v>
      </c>
      <c r="EP11" s="1182" t="s">
        <v>539</v>
      </c>
      <c r="EQ11" s="1185" t="s">
        <v>543</v>
      </c>
      <c r="ER11" s="1184" t="s">
        <v>542</v>
      </c>
      <c r="ES11" s="1182" t="s">
        <v>539</v>
      </c>
      <c r="ET11" s="1185" t="s">
        <v>543</v>
      </c>
      <c r="EU11" s="1184" t="s">
        <v>542</v>
      </c>
      <c r="EV11" s="1182" t="s">
        <v>539</v>
      </c>
      <c r="EW11" s="1185" t="s">
        <v>543</v>
      </c>
      <c r="EX11" s="986" t="s">
        <v>542</v>
      </c>
      <c r="EY11" s="976" t="s">
        <v>539</v>
      </c>
      <c r="EZ11" s="987" t="s">
        <v>543</v>
      </c>
      <c r="FA11" s="975" t="s">
        <v>542</v>
      </c>
      <c r="FB11" s="976" t="s">
        <v>539</v>
      </c>
      <c r="FC11" s="977" t="s">
        <v>543</v>
      </c>
      <c r="FD11" s="975" t="s">
        <v>542</v>
      </c>
      <c r="FE11" s="976" t="s">
        <v>539</v>
      </c>
      <c r="FF11" s="977" t="s">
        <v>543</v>
      </c>
      <c r="FG11" s="975" t="s">
        <v>542</v>
      </c>
      <c r="FH11" s="976" t="s">
        <v>539</v>
      </c>
      <c r="FI11" s="977" t="s">
        <v>543</v>
      </c>
      <c r="FJ11" s="975" t="s">
        <v>542</v>
      </c>
      <c r="FK11" s="976" t="s">
        <v>539</v>
      </c>
      <c r="FL11" s="977" t="s">
        <v>543</v>
      </c>
      <c r="FM11" s="1187" t="s">
        <v>542</v>
      </c>
      <c r="FN11" s="1188" t="s">
        <v>539</v>
      </c>
      <c r="FO11" s="1189" t="s">
        <v>543</v>
      </c>
      <c r="FP11" s="1190" t="s">
        <v>542</v>
      </c>
      <c r="FQ11" s="1188" t="s">
        <v>539</v>
      </c>
      <c r="FR11" s="1191" t="s">
        <v>543</v>
      </c>
      <c r="FS11" s="1190" t="s">
        <v>542</v>
      </c>
      <c r="FT11" s="1188" t="s">
        <v>539</v>
      </c>
      <c r="FU11" s="1191" t="s">
        <v>543</v>
      </c>
      <c r="FV11" s="1190" t="s">
        <v>542</v>
      </c>
      <c r="FW11" s="1188" t="s">
        <v>539</v>
      </c>
      <c r="FX11" s="1191" t="s">
        <v>543</v>
      </c>
      <c r="FY11" s="1190" t="s">
        <v>542</v>
      </c>
      <c r="FZ11" s="1188" t="s">
        <v>539</v>
      </c>
      <c r="GA11" s="1191" t="s">
        <v>543</v>
      </c>
      <c r="GB11" s="986" t="s">
        <v>542</v>
      </c>
      <c r="GC11" s="976" t="s">
        <v>539</v>
      </c>
      <c r="GD11" s="987" t="s">
        <v>543</v>
      </c>
      <c r="GE11" s="975" t="s">
        <v>542</v>
      </c>
      <c r="GF11" s="976" t="s">
        <v>539</v>
      </c>
      <c r="GG11" s="977" t="s">
        <v>543</v>
      </c>
      <c r="GH11" s="975" t="s">
        <v>542</v>
      </c>
      <c r="GI11" s="976" t="s">
        <v>539</v>
      </c>
      <c r="GJ11" s="977" t="s">
        <v>543</v>
      </c>
      <c r="GK11" s="975" t="s">
        <v>542</v>
      </c>
      <c r="GL11" s="976" t="s">
        <v>539</v>
      </c>
      <c r="GM11" s="977" t="s">
        <v>543</v>
      </c>
      <c r="GN11" s="975" t="s">
        <v>542</v>
      </c>
      <c r="GO11" s="976" t="s">
        <v>539</v>
      </c>
      <c r="GP11" s="977" t="s">
        <v>543</v>
      </c>
      <c r="GQ11" s="988" t="s">
        <v>539</v>
      </c>
      <c r="GR11" s="989" t="s">
        <v>544</v>
      </c>
      <c r="GS11" s="989" t="s">
        <v>545</v>
      </c>
      <c r="GT11" s="989" t="s">
        <v>540</v>
      </c>
      <c r="GU11" s="989" t="s">
        <v>541</v>
      </c>
      <c r="GV11" s="970" t="s">
        <v>542</v>
      </c>
      <c r="GW11" s="979" t="s">
        <v>539</v>
      </c>
      <c r="GX11" s="980" t="s">
        <v>543</v>
      </c>
      <c r="GY11" s="981" t="s">
        <v>542</v>
      </c>
      <c r="GZ11" s="979" t="s">
        <v>539</v>
      </c>
      <c r="HA11" s="982" t="s">
        <v>543</v>
      </c>
      <c r="HB11" s="981" t="s">
        <v>542</v>
      </c>
      <c r="HC11" s="979" t="s">
        <v>539</v>
      </c>
      <c r="HD11" s="982" t="s">
        <v>543</v>
      </c>
      <c r="HE11" s="981" t="s">
        <v>542</v>
      </c>
      <c r="HF11" s="979" t="s">
        <v>539</v>
      </c>
      <c r="HG11" s="982" t="s">
        <v>543</v>
      </c>
      <c r="HH11" s="983" t="s">
        <v>542</v>
      </c>
      <c r="HI11" s="984" t="s">
        <v>539</v>
      </c>
      <c r="HJ11" s="985" t="s">
        <v>543</v>
      </c>
      <c r="HK11" s="990" t="s">
        <v>539</v>
      </c>
      <c r="HL11" s="991" t="s">
        <v>544</v>
      </c>
      <c r="HM11" s="991" t="s">
        <v>545</v>
      </c>
      <c r="HN11" s="991" t="s">
        <v>540</v>
      </c>
      <c r="HO11" s="992" t="s">
        <v>541</v>
      </c>
      <c r="HP11" s="1059" t="s">
        <v>546</v>
      </c>
      <c r="HQ11" s="1168"/>
      <c r="HR11" s="1196" t="s">
        <v>542</v>
      </c>
      <c r="HS11" s="1197" t="s">
        <v>539</v>
      </c>
      <c r="HT11" s="1198" t="s">
        <v>543</v>
      </c>
      <c r="HU11" s="1169" t="s">
        <v>542</v>
      </c>
      <c r="HV11" s="1072" t="s">
        <v>539</v>
      </c>
      <c r="HW11" s="1073" t="s">
        <v>543</v>
      </c>
      <c r="HX11" s="1071" t="s">
        <v>542</v>
      </c>
      <c r="HY11" s="1072" t="s">
        <v>539</v>
      </c>
      <c r="HZ11" s="1073" t="s">
        <v>543</v>
      </c>
      <c r="IA11" s="1071" t="s">
        <v>542</v>
      </c>
      <c r="IB11" s="1072" t="s">
        <v>539</v>
      </c>
      <c r="IC11" s="1073" t="s">
        <v>543</v>
      </c>
      <c r="ID11" s="1071" t="s">
        <v>542</v>
      </c>
      <c r="IE11" s="1072" t="s">
        <v>539</v>
      </c>
      <c r="IF11" s="1304" t="s">
        <v>543</v>
      </c>
      <c r="IG11" s="1323" t="s">
        <v>475</v>
      </c>
      <c r="IH11" s="1169" t="s">
        <v>542</v>
      </c>
      <c r="II11" s="1072" t="s">
        <v>539</v>
      </c>
      <c r="IJ11" s="1073" t="s">
        <v>543</v>
      </c>
      <c r="IK11" s="1071" t="s">
        <v>542</v>
      </c>
      <c r="IL11" s="1072" t="s">
        <v>539</v>
      </c>
      <c r="IM11" s="1073" t="s">
        <v>543</v>
      </c>
      <c r="IN11" s="993" t="s">
        <v>539</v>
      </c>
      <c r="IO11" s="994" t="s">
        <v>544</v>
      </c>
      <c r="IP11" s="994" t="s">
        <v>545</v>
      </c>
      <c r="IQ11" s="994" t="s">
        <v>540</v>
      </c>
      <c r="IR11" s="995" t="s">
        <v>541</v>
      </c>
      <c r="IS11" s="996" t="s">
        <v>547</v>
      </c>
      <c r="IT11" s="996" t="s">
        <v>329</v>
      </c>
      <c r="IU11" s="997" t="s">
        <v>542</v>
      </c>
      <c r="IV11" s="998" t="s">
        <v>539</v>
      </c>
      <c r="IW11" s="999" t="s">
        <v>543</v>
      </c>
      <c r="IX11" s="1000" t="s">
        <v>542</v>
      </c>
      <c r="IY11" s="1001" t="s">
        <v>539</v>
      </c>
      <c r="IZ11" s="1002" t="s">
        <v>543</v>
      </c>
      <c r="JA11" s="1003" t="s">
        <v>542</v>
      </c>
      <c r="JB11" s="1001" t="s">
        <v>539</v>
      </c>
      <c r="JC11" s="1002" t="s">
        <v>543</v>
      </c>
      <c r="JD11" s="1003" t="s">
        <v>548</v>
      </c>
      <c r="JE11" s="1000" t="s">
        <v>542</v>
      </c>
      <c r="JF11" s="1001" t="s">
        <v>539</v>
      </c>
      <c r="JG11" s="1002" t="s">
        <v>543</v>
      </c>
      <c r="JH11" s="1003" t="s">
        <v>548</v>
      </c>
      <c r="JI11" s="1000" t="s">
        <v>542</v>
      </c>
      <c r="JJ11" s="1001" t="s">
        <v>539</v>
      </c>
      <c r="JK11" s="1002" t="s">
        <v>543</v>
      </c>
      <c r="JL11" s="1003" t="s">
        <v>548</v>
      </c>
      <c r="JM11" s="1000" t="s">
        <v>542</v>
      </c>
      <c r="JN11" s="1001" t="s">
        <v>539</v>
      </c>
      <c r="JO11" s="1002" t="s">
        <v>543</v>
      </c>
      <c r="JP11" s="1003" t="s">
        <v>548</v>
      </c>
      <c r="JQ11" s="1000" t="s">
        <v>542</v>
      </c>
      <c r="JR11" s="1001" t="s">
        <v>539</v>
      </c>
      <c r="JS11" s="1002" t="s">
        <v>543</v>
      </c>
      <c r="JT11" s="1003" t="s">
        <v>548</v>
      </c>
      <c r="JU11" s="1000" t="s">
        <v>542</v>
      </c>
      <c r="JV11" s="1001" t="s">
        <v>539</v>
      </c>
      <c r="JW11" s="1002" t="s">
        <v>543</v>
      </c>
      <c r="JX11" s="1003" t="s">
        <v>548</v>
      </c>
      <c r="JY11" s="1000" t="s">
        <v>542</v>
      </c>
      <c r="JZ11" s="1001" t="s">
        <v>539</v>
      </c>
      <c r="KA11" s="1002" t="s">
        <v>543</v>
      </c>
      <c r="KB11" s="1003" t="s">
        <v>548</v>
      </c>
      <c r="KC11" s="1000" t="s">
        <v>542</v>
      </c>
      <c r="KD11" s="1001" t="s">
        <v>539</v>
      </c>
      <c r="KE11" s="1002" t="s">
        <v>543</v>
      </c>
      <c r="KF11" s="1003" t="s">
        <v>548</v>
      </c>
      <c r="KG11" s="1000" t="s">
        <v>542</v>
      </c>
      <c r="KH11" s="1001" t="s">
        <v>539</v>
      </c>
      <c r="KI11" s="1002" t="s">
        <v>543</v>
      </c>
      <c r="KJ11" s="1003"/>
      <c r="KK11" s="1000" t="s">
        <v>542</v>
      </c>
      <c r="KL11" s="1001" t="s">
        <v>539</v>
      </c>
      <c r="KM11" s="1002" t="s">
        <v>543</v>
      </c>
      <c r="KN11" s="1003" t="s">
        <v>542</v>
      </c>
      <c r="KO11" s="1001" t="s">
        <v>539</v>
      </c>
      <c r="KP11" s="1002" t="s">
        <v>543</v>
      </c>
      <c r="KQ11" s="1003" t="s">
        <v>542</v>
      </c>
      <c r="KR11" s="1559" t="s">
        <v>549</v>
      </c>
      <c r="KS11" s="1002" t="s">
        <v>543</v>
      </c>
      <c r="KT11" s="1004" t="s">
        <v>539</v>
      </c>
      <c r="KU11" s="1005" t="s">
        <v>550</v>
      </c>
      <c r="KV11" s="1005" t="s">
        <v>544</v>
      </c>
      <c r="KW11" s="1006" t="s">
        <v>545</v>
      </c>
      <c r="KX11" s="1007" t="s">
        <v>542</v>
      </c>
      <c r="KY11" s="1008" t="s">
        <v>539</v>
      </c>
      <c r="KZ11" s="1009" t="s">
        <v>543</v>
      </c>
      <c r="LA11" s="1007" t="s">
        <v>548</v>
      </c>
      <c r="LB11" s="1010" t="s">
        <v>542</v>
      </c>
      <c r="LC11" s="1008" t="s">
        <v>539</v>
      </c>
      <c r="LD11" s="1009" t="s">
        <v>543</v>
      </c>
      <c r="LE11" s="1007" t="s">
        <v>548</v>
      </c>
      <c r="LF11" s="1010" t="s">
        <v>542</v>
      </c>
      <c r="LG11" s="1008" t="s">
        <v>539</v>
      </c>
      <c r="LH11" s="1009" t="s">
        <v>543</v>
      </c>
      <c r="LI11" s="1007" t="s">
        <v>548</v>
      </c>
      <c r="LJ11" s="1010" t="s">
        <v>542</v>
      </c>
      <c r="LK11" s="1008" t="s">
        <v>539</v>
      </c>
      <c r="LL11" s="1009" t="s">
        <v>543</v>
      </c>
      <c r="LM11" s="1007" t="s">
        <v>542</v>
      </c>
      <c r="LN11" s="1008" t="s">
        <v>539</v>
      </c>
      <c r="LO11" s="1009" t="s">
        <v>543</v>
      </c>
      <c r="LP11" s="1007" t="s">
        <v>542</v>
      </c>
      <c r="LQ11" s="1008" t="s">
        <v>539</v>
      </c>
      <c r="LR11" s="1009" t="s">
        <v>543</v>
      </c>
      <c r="LS11" s="1007" t="s">
        <v>542</v>
      </c>
      <c r="LT11" s="1008" t="s">
        <v>539</v>
      </c>
      <c r="LU11" s="1009" t="s">
        <v>543</v>
      </c>
      <c r="LV11" s="1011" t="s">
        <v>539</v>
      </c>
      <c r="LW11" s="1012" t="s">
        <v>550</v>
      </c>
      <c r="LX11" s="1012" t="s">
        <v>544</v>
      </c>
      <c r="LY11" s="1013" t="s">
        <v>545</v>
      </c>
      <c r="LZ11" s="1014" t="s">
        <v>542</v>
      </c>
      <c r="MA11" s="1015" t="s">
        <v>539</v>
      </c>
      <c r="MB11" s="1016" t="s">
        <v>543</v>
      </c>
      <c r="MC11" s="1014" t="s">
        <v>548</v>
      </c>
      <c r="MD11" s="1017" t="s">
        <v>542</v>
      </c>
      <c r="ME11" s="1015" t="s">
        <v>539</v>
      </c>
      <c r="MF11" s="1016" t="s">
        <v>543</v>
      </c>
      <c r="MG11" s="1014" t="s">
        <v>548</v>
      </c>
      <c r="MH11" s="1017" t="s">
        <v>542</v>
      </c>
      <c r="MI11" s="1015" t="s">
        <v>539</v>
      </c>
      <c r="MJ11" s="1016" t="s">
        <v>543</v>
      </c>
      <c r="MK11" s="1014" t="s">
        <v>548</v>
      </c>
      <c r="ML11" s="1017" t="s">
        <v>542</v>
      </c>
      <c r="MM11" s="1015" t="s">
        <v>539</v>
      </c>
      <c r="MN11" s="1016" t="s">
        <v>543</v>
      </c>
      <c r="MO11" s="1014" t="s">
        <v>542</v>
      </c>
      <c r="MP11" s="1015" t="s">
        <v>539</v>
      </c>
      <c r="MQ11" s="1016" t="s">
        <v>543</v>
      </c>
      <c r="MR11" s="1014" t="s">
        <v>542</v>
      </c>
      <c r="MS11" s="1015" t="s">
        <v>539</v>
      </c>
      <c r="MT11" s="1016" t="s">
        <v>543</v>
      </c>
      <c r="MU11" s="1014" t="s">
        <v>542</v>
      </c>
      <c r="MV11" s="1015" t="s">
        <v>539</v>
      </c>
      <c r="MW11" s="1016" t="s">
        <v>543</v>
      </c>
      <c r="MX11" s="1018" t="s">
        <v>539</v>
      </c>
      <c r="MY11" s="1019" t="s">
        <v>550</v>
      </c>
      <c r="MZ11" s="1019" t="s">
        <v>544</v>
      </c>
      <c r="NA11" s="1020" t="s">
        <v>545</v>
      </c>
      <c r="NB11" s="1021" t="s">
        <v>539</v>
      </c>
      <c r="NC11" s="1022" t="s">
        <v>550</v>
      </c>
      <c r="ND11" s="1022" t="s">
        <v>544</v>
      </c>
      <c r="NE11" s="1023" t="s">
        <v>545</v>
      </c>
      <c r="NF11" s="1023" t="s">
        <v>540</v>
      </c>
      <c r="NG11" s="1024" t="s">
        <v>541</v>
      </c>
      <c r="NH11" s="1025" t="s">
        <v>544</v>
      </c>
      <c r="NI11" s="1026" t="s">
        <v>539</v>
      </c>
      <c r="NJ11" s="1026" t="s">
        <v>551</v>
      </c>
      <c r="NK11" s="1027" t="s">
        <v>540</v>
      </c>
      <c r="NL11" s="1028" t="s">
        <v>541</v>
      </c>
      <c r="NM11" s="1029" t="s">
        <v>539</v>
      </c>
      <c r="NN11" s="1030" t="s">
        <v>550</v>
      </c>
      <c r="NO11" s="1030" t="s">
        <v>544</v>
      </c>
      <c r="NP11" s="1031" t="s">
        <v>545</v>
      </c>
      <c r="NQ11" s="993" t="s">
        <v>539</v>
      </c>
      <c r="NR11" s="1032" t="s">
        <v>550</v>
      </c>
      <c r="NS11" s="1032" t="s">
        <v>544</v>
      </c>
      <c r="NT11" s="994" t="s">
        <v>545</v>
      </c>
      <c r="NU11" s="1033" t="s">
        <v>539</v>
      </c>
      <c r="NV11" s="1034" t="s">
        <v>550</v>
      </c>
      <c r="NW11" s="1034" t="s">
        <v>544</v>
      </c>
      <c r="NX11" s="1035" t="s">
        <v>545</v>
      </c>
      <c r="NY11" s="1036" t="s">
        <v>544</v>
      </c>
      <c r="NZ11" s="1037" t="s">
        <v>539</v>
      </c>
      <c r="OA11" s="1038" t="s">
        <v>551</v>
      </c>
      <c r="OB11" s="1039" t="s">
        <v>544</v>
      </c>
      <c r="OC11" s="1040" t="s">
        <v>539</v>
      </c>
      <c r="OD11" s="1041" t="s">
        <v>551</v>
      </c>
      <c r="OE11" s="1039" t="s">
        <v>544</v>
      </c>
      <c r="OF11" s="1040" t="s">
        <v>539</v>
      </c>
      <c r="OG11" s="1041" t="s">
        <v>551</v>
      </c>
      <c r="OH11" s="1042" t="s">
        <v>542</v>
      </c>
      <c r="OI11" s="1043" t="s">
        <v>539</v>
      </c>
      <c r="OJ11" s="1044" t="s">
        <v>543</v>
      </c>
      <c r="OK11" s="1042" t="s">
        <v>542</v>
      </c>
      <c r="OL11" s="1043" t="s">
        <v>539</v>
      </c>
      <c r="OM11" s="1044" t="s">
        <v>543</v>
      </c>
      <c r="ON11" s="1042" t="s">
        <v>542</v>
      </c>
      <c r="OO11" s="1043" t="s">
        <v>539</v>
      </c>
      <c r="OP11" s="1044" t="s">
        <v>543</v>
      </c>
      <c r="OQ11" s="1042" t="s">
        <v>542</v>
      </c>
      <c r="OR11" s="1043" t="s">
        <v>539</v>
      </c>
      <c r="OS11" s="1044" t="s">
        <v>543</v>
      </c>
      <c r="OT11" s="1042" t="s">
        <v>542</v>
      </c>
      <c r="OU11" s="1043" t="s">
        <v>539</v>
      </c>
      <c r="OV11" s="1044" t="s">
        <v>543</v>
      </c>
      <c r="OW11" s="1042" t="s">
        <v>542</v>
      </c>
      <c r="OX11" s="1043" t="s">
        <v>539</v>
      </c>
      <c r="OY11" s="1044" t="s">
        <v>543</v>
      </c>
      <c r="OZ11" s="1042" t="s">
        <v>542</v>
      </c>
      <c r="PA11" s="1043" t="s">
        <v>539</v>
      </c>
      <c r="PB11" s="1044" t="s">
        <v>543</v>
      </c>
      <c r="PC11" s="1042" t="s">
        <v>542</v>
      </c>
      <c r="PD11" s="1043" t="s">
        <v>539</v>
      </c>
      <c r="PE11" s="1044" t="s">
        <v>543</v>
      </c>
      <c r="PF11" s="1042" t="s">
        <v>542</v>
      </c>
      <c r="PG11" s="1043" t="s">
        <v>539</v>
      </c>
      <c r="PH11" s="1044" t="s">
        <v>543</v>
      </c>
      <c r="PI11" s="1042" t="s">
        <v>542</v>
      </c>
      <c r="PJ11" s="1043" t="s">
        <v>539</v>
      </c>
      <c r="PK11" s="1044" t="s">
        <v>543</v>
      </c>
      <c r="PL11" s="1042" t="s">
        <v>542</v>
      </c>
      <c r="PM11" s="1043" t="s">
        <v>539</v>
      </c>
      <c r="PN11" s="1044" t="s">
        <v>543</v>
      </c>
      <c r="PO11" s="1045" t="s">
        <v>539</v>
      </c>
      <c r="PP11" s="1046" t="s">
        <v>544</v>
      </c>
      <c r="PQ11" s="1046" t="s">
        <v>545</v>
      </c>
      <c r="PR11" s="1046" t="s">
        <v>540</v>
      </c>
      <c r="PS11" s="1047" t="s">
        <v>541</v>
      </c>
      <c r="PT11" s="1048" t="s">
        <v>542</v>
      </c>
      <c r="PU11" s="1049" t="s">
        <v>539</v>
      </c>
      <c r="PV11" s="1050" t="s">
        <v>543</v>
      </c>
      <c r="PW11" s="1048" t="s">
        <v>542</v>
      </c>
      <c r="PX11" s="1049" t="s">
        <v>539</v>
      </c>
      <c r="PY11" s="1050" t="s">
        <v>543</v>
      </c>
      <c r="PZ11" s="1051" t="s">
        <v>542</v>
      </c>
      <c r="QA11" s="1052" t="s">
        <v>539</v>
      </c>
      <c r="QB11" s="1053" t="s">
        <v>543</v>
      </c>
      <c r="QC11" s="1048" t="s">
        <v>542</v>
      </c>
      <c r="QD11" s="1049" t="s">
        <v>539</v>
      </c>
      <c r="QE11" s="1050" t="s">
        <v>543</v>
      </c>
      <c r="QF11" s="1021" t="s">
        <v>539</v>
      </c>
      <c r="QG11" s="1023" t="s">
        <v>544</v>
      </c>
      <c r="QH11" s="1023" t="s">
        <v>545</v>
      </c>
      <c r="QI11" s="1023" t="s">
        <v>540</v>
      </c>
      <c r="QJ11" s="1054" t="s">
        <v>541</v>
      </c>
      <c r="QK11" s="1055"/>
      <c r="QL11" s="1056" t="s">
        <v>539</v>
      </c>
      <c r="QM11" s="1057" t="s">
        <v>20</v>
      </c>
      <c r="QN11" s="1447" t="s">
        <v>552</v>
      </c>
      <c r="QO11" s="1481" t="s">
        <v>553</v>
      </c>
      <c r="QP11" s="1481" t="s">
        <v>554</v>
      </c>
      <c r="QQ11" s="1481" t="s">
        <v>555</v>
      </c>
      <c r="QR11" s="1519" t="s">
        <v>553</v>
      </c>
      <c r="QS11" s="1519" t="s">
        <v>554</v>
      </c>
      <c r="QT11" s="1519" t="s">
        <v>555</v>
      </c>
    </row>
    <row r="12" spans="1:462" ht="14.25" customHeight="1">
      <c r="A12" s="459">
        <v>1</v>
      </c>
      <c r="B12" s="636" t="s">
        <v>556</v>
      </c>
      <c r="C12" s="637"/>
      <c r="D12" s="1099"/>
      <c r="E12" s="614" t="s">
        <v>557</v>
      </c>
      <c r="F12" s="1101"/>
      <c r="G12" s="1099"/>
      <c r="H12" s="1099"/>
      <c r="I12" s="1099"/>
      <c r="J12" s="1099"/>
      <c r="K12" s="684"/>
      <c r="L12" s="684"/>
      <c r="M12" s="1106"/>
      <c r="N12" s="772"/>
      <c r="O12" s="1099"/>
      <c r="P12" s="684"/>
      <c r="Q12" s="684"/>
      <c r="R12" s="1106"/>
      <c r="S12" s="1099"/>
      <c r="T12" s="682"/>
      <c r="U12" s="682"/>
      <c r="V12" s="682"/>
      <c r="W12" s="682"/>
      <c r="X12" s="682"/>
      <c r="Y12" s="682"/>
      <c r="Z12" s="681"/>
      <c r="AA12" s="1112"/>
      <c r="AB12" s="1113"/>
      <c r="AC12" s="1113"/>
      <c r="AD12" s="615"/>
      <c r="AE12" s="1113"/>
      <c r="AF12" s="1113"/>
      <c r="AG12" s="1115"/>
      <c r="AH12" s="1117"/>
      <c r="AI12" s="1119"/>
      <c r="AJ12" s="682"/>
      <c r="AK12" s="682"/>
      <c r="AL12" s="682"/>
      <c r="AM12" s="1115"/>
      <c r="AN12" s="1117"/>
      <c r="AO12" s="1119"/>
      <c r="AP12" s="682"/>
      <c r="AQ12" s="682"/>
      <c r="AR12" s="682"/>
      <c r="AS12" s="1115"/>
      <c r="AT12" s="1117"/>
      <c r="AU12" s="1119"/>
      <c r="AV12" s="682"/>
      <c r="AW12" s="649"/>
      <c r="AX12" s="650"/>
      <c r="AY12" s="684"/>
      <c r="AZ12" s="771"/>
      <c r="BA12" s="412"/>
      <c r="BB12" s="653"/>
      <c r="BC12" s="685"/>
      <c r="BD12" s="655"/>
      <c r="BE12" s="412"/>
      <c r="BF12" s="655"/>
      <c r="BG12" s="412"/>
      <c r="BH12" s="655"/>
      <c r="BI12" s="412"/>
      <c r="BJ12" s="378"/>
      <c r="BK12" s="653"/>
      <c r="BL12" s="412"/>
      <c r="BM12" s="378"/>
      <c r="BN12" s="655"/>
      <c r="BO12" s="1131"/>
      <c r="BP12" s="378"/>
      <c r="BQ12" s="1129"/>
      <c r="BR12" s="1131"/>
      <c r="BS12" s="378"/>
      <c r="BT12" s="1129"/>
      <c r="BU12" s="1131"/>
      <c r="BV12" s="378"/>
      <c r="BW12" s="1129"/>
      <c r="BX12" s="1131"/>
      <c r="BY12" s="378"/>
      <c r="BZ12" s="1132"/>
      <c r="CA12" s="773"/>
      <c r="CB12" s="378"/>
      <c r="CC12" s="1129"/>
      <c r="CD12" s="1131"/>
      <c r="CE12" s="378"/>
      <c r="CF12" s="1129"/>
      <c r="CG12" s="1131"/>
      <c r="CH12" s="378"/>
      <c r="CI12" s="1129"/>
      <c r="CJ12" s="1131"/>
      <c r="CK12" s="378"/>
      <c r="CL12" s="1129"/>
      <c r="CM12" s="1131"/>
      <c r="CN12" s="378"/>
      <c r="CO12" s="1132"/>
      <c r="CP12" s="773"/>
      <c r="CQ12" s="378"/>
      <c r="CR12" s="1129"/>
      <c r="CS12" s="1131"/>
      <c r="CT12" s="378"/>
      <c r="CU12" s="1129"/>
      <c r="CV12" s="1131"/>
      <c r="CW12" s="378"/>
      <c r="CX12" s="1129"/>
      <c r="CY12" s="1131"/>
      <c r="CZ12" s="378"/>
      <c r="DA12" s="1129"/>
      <c r="DB12" s="1131"/>
      <c r="DC12" s="378"/>
      <c r="DD12" s="1132"/>
      <c r="DE12" s="773"/>
      <c r="DF12" s="378"/>
      <c r="DG12" s="1129"/>
      <c r="DH12" s="773"/>
      <c r="DI12" s="378"/>
      <c r="DJ12" s="1129"/>
      <c r="DK12" s="773"/>
      <c r="DL12" s="378"/>
      <c r="DM12" s="1129"/>
      <c r="DN12" s="773"/>
      <c r="DO12" s="378"/>
      <c r="DP12" s="1129"/>
      <c r="DQ12" s="1131"/>
      <c r="DR12" s="378"/>
      <c r="DS12" s="1132"/>
      <c r="DT12" s="773"/>
      <c r="DU12" s="378"/>
      <c r="DV12" s="1129"/>
      <c r="DW12" s="773"/>
      <c r="DX12" s="378"/>
      <c r="DY12" s="1129"/>
      <c r="DZ12" s="773"/>
      <c r="EA12" s="378"/>
      <c r="EB12" s="1129"/>
      <c r="EC12" s="773"/>
      <c r="ED12" s="378"/>
      <c r="EE12" s="1129"/>
      <c r="EF12" s="1131"/>
      <c r="EG12" s="378"/>
      <c r="EH12" s="1132"/>
      <c r="EI12" s="773"/>
      <c r="EJ12" s="378"/>
      <c r="EK12" s="1129"/>
      <c r="EL12" s="1131"/>
      <c r="EM12" s="378"/>
      <c r="EN12" s="1129"/>
      <c r="EO12" s="1131"/>
      <c r="EP12" s="378"/>
      <c r="EQ12" s="1129"/>
      <c r="ER12" s="1131"/>
      <c r="ES12" s="378"/>
      <c r="ET12" s="1129"/>
      <c r="EU12" s="1131"/>
      <c r="EV12" s="378"/>
      <c r="EW12" s="1132"/>
      <c r="EX12" s="773"/>
      <c r="EY12" s="378"/>
      <c r="EZ12" s="1129"/>
      <c r="FA12" s="1131"/>
      <c r="FB12" s="378"/>
      <c r="FC12" s="1129"/>
      <c r="FD12" s="1131"/>
      <c r="FE12" s="378"/>
      <c r="FF12" s="1129"/>
      <c r="FG12" s="1131"/>
      <c r="FH12" s="378"/>
      <c r="FI12" s="1129"/>
      <c r="FJ12" s="1131"/>
      <c r="FK12" s="378"/>
      <c r="FL12" s="1132"/>
      <c r="FM12" s="773"/>
      <c r="FN12" s="378"/>
      <c r="FO12" s="1129"/>
      <c r="FP12" s="773"/>
      <c r="FQ12" s="378"/>
      <c r="FR12" s="1129"/>
      <c r="FS12" s="773"/>
      <c r="FT12" s="378"/>
      <c r="FU12" s="1129"/>
      <c r="FV12" s="773"/>
      <c r="FW12" s="378"/>
      <c r="FX12" s="1129"/>
      <c r="FY12" s="1131"/>
      <c r="FZ12" s="378"/>
      <c r="GA12" s="1132"/>
      <c r="GB12" s="773"/>
      <c r="GC12" s="378"/>
      <c r="GD12" s="1129"/>
      <c r="GE12" s="1131"/>
      <c r="GF12" s="378"/>
      <c r="GG12" s="1129"/>
      <c r="GH12" s="1131"/>
      <c r="GI12" s="378"/>
      <c r="GJ12" s="1129"/>
      <c r="GK12" s="1131"/>
      <c r="GL12" s="378"/>
      <c r="GM12" s="1129"/>
      <c r="GN12" s="1131"/>
      <c r="GO12" s="378"/>
      <c r="GP12" s="1132"/>
      <c r="GQ12" s="1136"/>
      <c r="GR12" s="1138"/>
      <c r="GS12" s="1140"/>
      <c r="GT12" s="1141"/>
      <c r="GU12" s="1143"/>
      <c r="GV12" s="773"/>
      <c r="GW12" s="378"/>
      <c r="GX12" s="1129"/>
      <c r="GY12" s="1131"/>
      <c r="GZ12" s="378"/>
      <c r="HA12" s="1129"/>
      <c r="HB12" s="1131"/>
      <c r="HC12" s="378"/>
      <c r="HD12" s="1129"/>
      <c r="HE12" s="1131"/>
      <c r="HF12" s="378"/>
      <c r="HG12" s="1129"/>
      <c r="HH12" s="1131"/>
      <c r="HI12" s="378"/>
      <c r="HJ12" s="1132"/>
      <c r="HK12" s="1136"/>
      <c r="HL12" s="1138"/>
      <c r="HM12" s="1140"/>
      <c r="HN12" s="1141"/>
      <c r="HO12" s="1143"/>
      <c r="HP12" s="1145"/>
      <c r="HQ12" s="1145"/>
      <c r="HR12" s="1202"/>
      <c r="HS12" s="1164"/>
      <c r="HT12" s="1203"/>
      <c r="HU12" s="1165"/>
      <c r="HV12" s="378"/>
      <c r="HW12" s="1132"/>
      <c r="HX12" s="773"/>
      <c r="HY12" s="378"/>
      <c r="HZ12" s="1132"/>
      <c r="IA12" s="773"/>
      <c r="IB12" s="378"/>
      <c r="IC12" s="1132"/>
      <c r="ID12" s="773"/>
      <c r="IE12" s="378"/>
      <c r="IF12" s="1132"/>
      <c r="IG12" s="1305"/>
      <c r="IH12" s="773"/>
      <c r="II12" s="378"/>
      <c r="IJ12" s="1132"/>
      <c r="IK12" s="773"/>
      <c r="IL12" s="378"/>
      <c r="IM12" s="1132"/>
      <c r="IN12" s="663"/>
      <c r="IO12" s="1138"/>
      <c r="IP12" s="1140"/>
      <c r="IQ12" s="1141"/>
      <c r="IR12" s="1143"/>
      <c r="IS12" s="664">
        <v>54.89</v>
      </c>
      <c r="IT12" s="664" t="s">
        <v>558</v>
      </c>
      <c r="IU12" s="412"/>
      <c r="IV12" s="378"/>
      <c r="IW12" s="379"/>
      <c r="IX12" s="773"/>
      <c r="IY12" s="378"/>
      <c r="IZ12" s="1132"/>
      <c r="JA12" s="412">
        <v>45928</v>
      </c>
      <c r="JB12" s="378">
        <v>1</v>
      </c>
      <c r="JC12" s="379">
        <v>45928</v>
      </c>
      <c r="JD12" s="626">
        <f t="shared" ref="JD12:JD42" si="20">JF12*$IS12/1000</f>
        <v>5.4890000000000001E-2</v>
      </c>
      <c r="JE12" s="627">
        <v>45928</v>
      </c>
      <c r="JF12" s="378">
        <v>1</v>
      </c>
      <c r="JG12" s="379">
        <v>45928</v>
      </c>
      <c r="JH12" s="628">
        <f t="shared" ref="JH12:JH46" si="21">JJ12*$IS12/1000</f>
        <v>5.4890000000000001E-2</v>
      </c>
      <c r="JI12" s="627">
        <v>45928</v>
      </c>
      <c r="JJ12" s="378">
        <v>1</v>
      </c>
      <c r="JK12" s="379">
        <v>45928</v>
      </c>
      <c r="JL12" s="628">
        <f t="shared" ref="JL12:JL42" si="22">JN12*$IS12/1000</f>
        <v>5.4890000000000001E-2</v>
      </c>
      <c r="JM12" s="627">
        <v>45928</v>
      </c>
      <c r="JN12" s="378">
        <v>1</v>
      </c>
      <c r="JO12" s="379">
        <v>45928</v>
      </c>
      <c r="JP12" s="628">
        <f t="shared" ref="JP12:JP42" si="23">JR12*$IS12/1000</f>
        <v>5.4890000000000001E-2</v>
      </c>
      <c r="JQ12" s="627">
        <v>45928</v>
      </c>
      <c r="JR12" s="378">
        <v>1</v>
      </c>
      <c r="JS12" s="379">
        <v>45928</v>
      </c>
      <c r="JT12" s="628">
        <f t="shared" ref="JT12:JT43" si="24">JV12*$IS12/1000</f>
        <v>5.4890000000000001E-2</v>
      </c>
      <c r="JU12" s="627">
        <v>45928</v>
      </c>
      <c r="JV12" s="378">
        <v>1</v>
      </c>
      <c r="JW12" s="379">
        <v>45928</v>
      </c>
      <c r="JX12" s="628"/>
      <c r="JY12" s="627"/>
      <c r="JZ12" s="378"/>
      <c r="KA12" s="1146"/>
      <c r="KB12" s="628"/>
      <c r="KC12" s="627"/>
      <c r="KD12" s="378"/>
      <c r="KE12" s="1146"/>
      <c r="KF12" s="628"/>
      <c r="KG12" s="627"/>
      <c r="KH12" s="378"/>
      <c r="KI12" s="1132"/>
      <c r="KJ12" s="628"/>
      <c r="KK12" s="630"/>
      <c r="KL12" s="378">
        <v>0</v>
      </c>
      <c r="KM12" s="379"/>
      <c r="KN12" s="630">
        <v>45928</v>
      </c>
      <c r="KO12" s="378">
        <v>1</v>
      </c>
      <c r="KP12" s="379">
        <v>45928</v>
      </c>
      <c r="KQ12" s="630"/>
      <c r="KR12" s="378">
        <v>0</v>
      </c>
      <c r="KS12" s="379"/>
      <c r="KT12" s="1136"/>
      <c r="KU12" s="665"/>
      <c r="KV12" s="665"/>
      <c r="KW12" s="1140"/>
      <c r="KX12" s="412">
        <v>45940</v>
      </c>
      <c r="KY12" s="378">
        <v>1</v>
      </c>
      <c r="KZ12" s="627">
        <v>45940</v>
      </c>
      <c r="LA12" s="626">
        <f t="shared" ref="LA12:LA42" si="25">LC12*$IS12/1000</f>
        <v>5.4890000000000001E-2</v>
      </c>
      <c r="LB12" s="627">
        <v>45940</v>
      </c>
      <c r="LC12" s="378">
        <v>1</v>
      </c>
      <c r="LD12" s="627">
        <v>45940</v>
      </c>
      <c r="LE12" s="626">
        <f t="shared" ref="LE12:LE42" si="26">LG12*$IS12/1000</f>
        <v>5.4890000000000001E-2</v>
      </c>
      <c r="LF12" s="627">
        <v>45940</v>
      </c>
      <c r="LG12" s="378">
        <v>1</v>
      </c>
      <c r="LH12" s="627">
        <v>45940</v>
      </c>
      <c r="LI12" s="626">
        <f t="shared" ref="LI12:LI42" si="27">LK12*$IS12/1000</f>
        <v>5.4890000000000001E-2</v>
      </c>
      <c r="LJ12" s="627">
        <v>45940</v>
      </c>
      <c r="LK12" s="378">
        <v>1</v>
      </c>
      <c r="LL12" s="413">
        <f t="shared" ref="LL12:LL21" si="28">IF(LJ12="","",LJ12)</f>
        <v>45940</v>
      </c>
      <c r="LM12" s="627">
        <v>45940</v>
      </c>
      <c r="LN12" s="378">
        <v>1</v>
      </c>
      <c r="LO12" s="627">
        <v>45940</v>
      </c>
      <c r="LP12" s="412"/>
      <c r="LQ12" s="378">
        <v>0</v>
      </c>
      <c r="LR12" s="632"/>
      <c r="LS12" s="412">
        <v>45941</v>
      </c>
      <c r="LT12" s="380">
        <v>1</v>
      </c>
      <c r="LU12" s="632">
        <v>45941</v>
      </c>
      <c r="LV12" s="1136"/>
      <c r="LW12" s="665"/>
      <c r="LX12" s="665"/>
      <c r="LY12" s="1151"/>
      <c r="LZ12" s="412">
        <v>45940</v>
      </c>
      <c r="MA12" s="378">
        <v>1</v>
      </c>
      <c r="MB12" s="632">
        <v>45940</v>
      </c>
      <c r="MC12" s="626">
        <f t="shared" ref="MC12:MC42" si="29">ME12*$IS12/1000</f>
        <v>5.4890000000000001E-2</v>
      </c>
      <c r="MD12" s="627">
        <v>45940</v>
      </c>
      <c r="ME12" s="378">
        <v>1</v>
      </c>
      <c r="MF12" s="632">
        <v>45940</v>
      </c>
      <c r="MG12" s="626">
        <f t="shared" ref="MG12:MG42" si="30">MI12*$IS12/1000</f>
        <v>5.4890000000000001E-2</v>
      </c>
      <c r="MH12" s="627">
        <v>45940</v>
      </c>
      <c r="MI12" s="378">
        <v>1</v>
      </c>
      <c r="MJ12" s="632">
        <v>45940</v>
      </c>
      <c r="MK12" s="626">
        <f t="shared" ref="MK12:MK42" si="31">MM12*$IS12/1000</f>
        <v>5.4890000000000001E-2</v>
      </c>
      <c r="ML12" s="627">
        <v>45940</v>
      </c>
      <c r="MM12" s="378">
        <v>1</v>
      </c>
      <c r="MN12" s="632">
        <v>45940</v>
      </c>
      <c r="MO12" s="627">
        <v>45940</v>
      </c>
      <c r="MP12" s="378">
        <v>1</v>
      </c>
      <c r="MQ12" s="632">
        <v>45940</v>
      </c>
      <c r="MR12" s="412"/>
      <c r="MS12" s="378">
        <v>0</v>
      </c>
      <c r="MT12" s="632"/>
      <c r="MU12" s="412">
        <v>45941</v>
      </c>
      <c r="MV12" s="380">
        <v>1</v>
      </c>
      <c r="MW12" s="632">
        <v>45940</v>
      </c>
      <c r="MX12" s="1136"/>
      <c r="MY12" s="665"/>
      <c r="MZ12" s="665"/>
      <c r="NA12" s="1151"/>
      <c r="NB12" s="1136"/>
      <c r="NC12" s="665"/>
      <c r="ND12" s="665"/>
      <c r="NE12" s="1140"/>
      <c r="NF12" s="1141"/>
      <c r="NG12" s="1151"/>
      <c r="NH12" s="673"/>
      <c r="NI12" s="378"/>
      <c r="NJ12" s="685"/>
      <c r="NK12" s="685"/>
      <c r="NL12" s="1155"/>
      <c r="NM12" s="1136"/>
      <c r="NN12" s="665"/>
      <c r="NO12" s="665"/>
      <c r="NP12" s="1157"/>
      <c r="NQ12" s="1136"/>
      <c r="NR12" s="665"/>
      <c r="NS12" s="665"/>
      <c r="NT12" s="1157"/>
      <c r="NU12" s="1136"/>
      <c r="NV12" s="665"/>
      <c r="NW12" s="665"/>
      <c r="NX12" s="1157"/>
      <c r="NY12" s="673"/>
      <c r="NZ12" s="378"/>
      <c r="OA12" s="1155"/>
      <c r="OB12" s="673"/>
      <c r="OC12" s="378"/>
      <c r="OD12" s="1155"/>
      <c r="OE12" s="673"/>
      <c r="OF12" s="378"/>
      <c r="OG12" s="1155"/>
      <c r="OH12" s="773"/>
      <c r="OI12" s="378"/>
      <c r="OJ12" s="1132"/>
      <c r="OK12" s="773"/>
      <c r="OL12" s="378"/>
      <c r="OM12" s="1132"/>
      <c r="ON12" s="773"/>
      <c r="OO12" s="378"/>
      <c r="OP12" s="1132"/>
      <c r="OQ12" s="773"/>
      <c r="OR12" s="380"/>
      <c r="OS12" s="1132"/>
      <c r="OT12" s="773"/>
      <c r="OU12" s="378"/>
      <c r="OV12" s="1132"/>
      <c r="OW12" s="773"/>
      <c r="OX12" s="380"/>
      <c r="OY12" s="1132"/>
      <c r="OZ12" s="379"/>
      <c r="PA12" s="378"/>
      <c r="PB12" s="379"/>
      <c r="PC12" s="379" t="s">
        <v>559</v>
      </c>
      <c r="PD12" s="378"/>
      <c r="PE12" s="1132"/>
      <c r="PF12" s="773"/>
      <c r="PG12" s="378">
        <v>0</v>
      </c>
      <c r="PH12" s="1132"/>
      <c r="PI12" s="773"/>
      <c r="PJ12" s="378"/>
      <c r="PK12" s="1132"/>
      <c r="PL12" s="773"/>
      <c r="PM12" s="378"/>
      <c r="PN12" s="1132"/>
      <c r="PO12" s="663"/>
      <c r="PP12" s="1138"/>
      <c r="PQ12" s="1140"/>
      <c r="PR12" s="1141"/>
      <c r="PS12" s="1143"/>
      <c r="PT12" s="773"/>
      <c r="PU12" s="378"/>
      <c r="PV12" s="773"/>
      <c r="PW12" s="773"/>
      <c r="PX12" s="378"/>
      <c r="PY12" s="773"/>
      <c r="PZ12" s="773"/>
      <c r="QA12" s="378"/>
      <c r="QB12" s="1132"/>
      <c r="QC12" s="773"/>
      <c r="QD12" s="378"/>
      <c r="QE12" s="1132"/>
      <c r="QF12" s="663"/>
      <c r="QG12" s="1138"/>
      <c r="QH12" s="1140"/>
      <c r="QI12" s="1141"/>
      <c r="QJ12" s="1143"/>
      <c r="QL12" s="663"/>
    </row>
    <row r="13" spans="1:462" ht="13.95" customHeight="1">
      <c r="A13" s="459">
        <v>2</v>
      </c>
      <c r="B13" s="636" t="s">
        <v>53</v>
      </c>
      <c r="C13" s="637"/>
      <c r="D13" s="638" t="s">
        <v>560</v>
      </c>
      <c r="E13" s="614" t="s">
        <v>55</v>
      </c>
      <c r="F13" s="1251">
        <v>11717.92</v>
      </c>
      <c r="G13" s="614" t="s">
        <v>561</v>
      </c>
      <c r="H13" s="638" t="s">
        <v>58</v>
      </c>
      <c r="I13" s="638" t="s">
        <v>561</v>
      </c>
      <c r="J13" s="639"/>
      <c r="K13" s="640"/>
      <c r="L13" s="640"/>
      <c r="M13" s="641"/>
      <c r="N13" s="642"/>
      <c r="O13" s="639" t="s">
        <v>562</v>
      </c>
      <c r="P13" s="640" t="s">
        <v>562</v>
      </c>
      <c r="Q13" s="640" t="s">
        <v>562</v>
      </c>
      <c r="R13" s="641" t="s">
        <v>562</v>
      </c>
      <c r="S13" s="638" t="s">
        <v>563</v>
      </c>
      <c r="T13" s="643"/>
      <c r="U13" s="643"/>
      <c r="V13" s="643"/>
      <c r="W13" s="643"/>
      <c r="X13" s="643"/>
      <c r="Y13" s="643"/>
      <c r="Z13" s="615"/>
      <c r="AA13" s="644"/>
      <c r="AB13" s="615"/>
      <c r="AC13" s="615"/>
      <c r="AD13" s="615"/>
      <c r="AE13" s="615"/>
      <c r="AF13" s="615"/>
      <c r="AG13" s="645">
        <f t="shared" ref="AG13:AG43" si="32">AD13/$AG$8</f>
        <v>0</v>
      </c>
      <c r="AH13" s="646">
        <f t="shared" ref="AH13:AH43" si="33">AE13/$AH$8</f>
        <v>0</v>
      </c>
      <c r="AI13" s="647">
        <f t="shared" ref="AI13:AI43" si="34">AF13/$AI$8</f>
        <v>0</v>
      </c>
      <c r="AJ13" s="615"/>
      <c r="AK13" s="615"/>
      <c r="AL13" s="615"/>
      <c r="AM13" s="645">
        <f t="shared" ref="AM13:AM43" si="35">AJ13/$AM$8</f>
        <v>0</v>
      </c>
      <c r="AN13" s="646">
        <f t="shared" ref="AN13:AN43" si="36">AK13/$AN$8</f>
        <v>0</v>
      </c>
      <c r="AO13" s="647">
        <f t="shared" ref="AO13:AO43" si="37">AL13/$AO$8</f>
        <v>0</v>
      </c>
      <c r="AP13" s="648"/>
      <c r="AQ13" s="648"/>
      <c r="AR13" s="648"/>
      <c r="AS13" s="645">
        <f t="shared" ref="AS13:AS43" si="38">IFERROR(AP13/$AS$8,0)</f>
        <v>0</v>
      </c>
      <c r="AT13" s="646">
        <f t="shared" ref="AT13:AT43" si="39">IFERROR(AQ13/$AT$8,0)</f>
        <v>0</v>
      </c>
      <c r="AU13" s="647">
        <f t="shared" ref="AU13:AU43" si="40">IFERROR(AR13/$AU$8,0)</f>
        <v>0</v>
      </c>
      <c r="AV13" s="648"/>
      <c r="AW13" s="649" t="s">
        <v>564</v>
      </c>
      <c r="AX13" s="650">
        <f>BY13</f>
        <v>1</v>
      </c>
      <c r="AY13" s="651" t="s">
        <v>565</v>
      </c>
      <c r="AZ13" s="652"/>
      <c r="BA13" s="412">
        <v>45495</v>
      </c>
      <c r="BB13" s="653">
        <f t="shared" ref="BB13:BB18" si="41">PU13</f>
        <v>1</v>
      </c>
      <c r="BC13" s="654">
        <f t="shared" ref="BC13:BC43" si="42">QI13</f>
        <v>0</v>
      </c>
      <c r="BD13" s="630">
        <f t="shared" ref="BD13:BD43" si="43">QJ13</f>
        <v>0</v>
      </c>
      <c r="BE13" s="412">
        <v>45685</v>
      </c>
      <c r="BF13" s="655">
        <f t="shared" ref="BF13:BF43" si="44">IF(BE13&lt;&gt;"",1,)</f>
        <v>1</v>
      </c>
      <c r="BG13" s="412">
        <v>45689</v>
      </c>
      <c r="BH13" s="655">
        <f t="shared" ref="BH13:BH43" si="45">IF(BG13&lt;&gt;"",1,)</f>
        <v>1</v>
      </c>
      <c r="BI13" s="412">
        <f>BL13</f>
        <v>45693</v>
      </c>
      <c r="BJ13" s="378">
        <v>0.05</v>
      </c>
      <c r="BK13" s="379">
        <f>EW13</f>
        <v>45747</v>
      </c>
      <c r="BL13" s="412">
        <v>45693</v>
      </c>
      <c r="BM13" s="378">
        <v>1</v>
      </c>
      <c r="BN13" s="630">
        <v>45693</v>
      </c>
      <c r="BO13" s="377">
        <v>45693</v>
      </c>
      <c r="BP13" s="378">
        <v>1</v>
      </c>
      <c r="BQ13" s="413">
        <v>45694</v>
      </c>
      <c r="BR13" s="377">
        <v>45693</v>
      </c>
      <c r="BS13" s="378">
        <v>1</v>
      </c>
      <c r="BT13" s="413">
        <v>45694</v>
      </c>
      <c r="BU13" s="377">
        <v>45693</v>
      </c>
      <c r="BV13" s="378">
        <v>1</v>
      </c>
      <c r="BW13" s="413">
        <v>45693</v>
      </c>
      <c r="BX13" s="377">
        <f t="shared" ref="BX13:BX43" si="46">IF(MIN(BL13,BO13,BR13,BU13)=0,"",MIN(BL13,BO13,BR13,BU13))</f>
        <v>45693</v>
      </c>
      <c r="BY13" s="378">
        <f t="shared" ref="BY13:BY43" si="47">+(BV13+BS13+BP13+BM13)/4</f>
        <v>1</v>
      </c>
      <c r="BZ13" s="379">
        <f t="shared" ref="BZ13:BZ24" si="48">IF(BY13=1,MAX(BN13,BQ13,BT13,BW13),"")</f>
        <v>45694</v>
      </c>
      <c r="CA13" s="412">
        <v>45708</v>
      </c>
      <c r="CB13" s="378">
        <v>1</v>
      </c>
      <c r="CC13" s="413">
        <f t="shared" ref="CC13:CC43" si="49">IF(CA13="","",CA13)</f>
        <v>45708</v>
      </c>
      <c r="CD13" s="377">
        <v>45708</v>
      </c>
      <c r="CE13" s="378">
        <v>1</v>
      </c>
      <c r="CF13" s="413">
        <f t="shared" ref="CF13:CF43" si="50">IF(CD13="","",CD13)</f>
        <v>45708</v>
      </c>
      <c r="CG13" s="377">
        <v>45708</v>
      </c>
      <c r="CH13" s="378">
        <v>1</v>
      </c>
      <c r="CI13" s="413">
        <f t="shared" ref="CI13:CI43" si="51">IF(CG13="","",CG13)</f>
        <v>45708</v>
      </c>
      <c r="CJ13" s="412">
        <v>45708</v>
      </c>
      <c r="CK13" s="378">
        <v>1</v>
      </c>
      <c r="CL13" s="413">
        <f t="shared" ref="CL13:CL43" si="52">IF(CJ13="","",CJ13)</f>
        <v>45708</v>
      </c>
      <c r="CM13" s="377">
        <f t="shared" ref="CM13:CM43" si="53">IF(MIN(CA13,CD13,CG13,CJ13)=0,"",MIN(CA13,CD13,CG13,CJ13))</f>
        <v>45708</v>
      </c>
      <c r="CN13" s="378">
        <f t="shared" ref="CN13:CN43" si="54">+(CK13+CH13+CE13+CB13)/4</f>
        <v>1</v>
      </c>
      <c r="CO13" s="379">
        <f t="shared" ref="CO13:CO43" si="55">IF(CN13=1,MAX(CC13,CF13,CI13,CL13),"")</f>
        <v>45708</v>
      </c>
      <c r="CP13" s="412">
        <v>45694</v>
      </c>
      <c r="CQ13" s="378">
        <v>1</v>
      </c>
      <c r="CR13" s="413">
        <v>45694</v>
      </c>
      <c r="CS13" s="377">
        <v>45695</v>
      </c>
      <c r="CT13" s="378">
        <v>1</v>
      </c>
      <c r="CU13" s="413">
        <v>45695</v>
      </c>
      <c r="CV13" s="377">
        <v>45695</v>
      </c>
      <c r="CW13" s="378">
        <v>1</v>
      </c>
      <c r="CX13" s="413">
        <v>45695</v>
      </c>
      <c r="CY13" s="377">
        <v>45694</v>
      </c>
      <c r="CZ13" s="378">
        <v>1</v>
      </c>
      <c r="DA13" s="413">
        <v>45695</v>
      </c>
      <c r="DB13" s="377">
        <f t="shared" ref="DB13:DB43" si="56">IF(MIN(CP13,CS13,CV13,CY13)=0,"",MIN(CP13,CS13,CV13,CY13))</f>
        <v>45694</v>
      </c>
      <c r="DC13" s="378">
        <f t="shared" ref="DC13:DC43" si="57">+(CZ13+CW13+CT13+CQ13)/4</f>
        <v>1</v>
      </c>
      <c r="DD13" s="379">
        <f t="shared" ref="DD13:DD43" si="58">IF(DC13=1,MAX(CR13,CU13,CX13,DA13),"")</f>
        <v>45695</v>
      </c>
      <c r="DE13" s="412">
        <v>45744</v>
      </c>
      <c r="DF13" s="378">
        <v>1</v>
      </c>
      <c r="DG13" s="413">
        <v>45746</v>
      </c>
      <c r="DH13" s="377">
        <v>45744</v>
      </c>
      <c r="DI13" s="378">
        <v>1</v>
      </c>
      <c r="DJ13" s="413">
        <v>45746</v>
      </c>
      <c r="DK13" s="377">
        <v>45744</v>
      </c>
      <c r="DL13" s="378">
        <v>1</v>
      </c>
      <c r="DM13" s="413">
        <v>45746</v>
      </c>
      <c r="DN13" s="412">
        <v>45744</v>
      </c>
      <c r="DO13" s="378">
        <v>1</v>
      </c>
      <c r="DP13" s="413">
        <v>45746</v>
      </c>
      <c r="DQ13" s="377">
        <f t="shared" ref="DQ13:DQ43" si="59">IF(MIN(DE13,DH13,DK13,DN13)=0,"",MIN(DE13,DH13,DK13,DN13))</f>
        <v>45744</v>
      </c>
      <c r="DR13" s="378">
        <f t="shared" ref="DR13:DR43" si="60">+(DO13+DL13+DI13+DF13)/4</f>
        <v>1</v>
      </c>
      <c r="DS13" s="379">
        <f t="shared" ref="DS13:DS43" si="61">IF(DR13=1,MAX(DG13,DJ13,DM13,DP13),"")</f>
        <v>45746</v>
      </c>
      <c r="DT13" s="412">
        <v>45746</v>
      </c>
      <c r="DU13" s="378">
        <v>1</v>
      </c>
      <c r="DV13" s="413">
        <v>45746</v>
      </c>
      <c r="DW13" s="412">
        <v>45746</v>
      </c>
      <c r="DX13" s="378">
        <v>1</v>
      </c>
      <c r="DY13" s="413">
        <v>45746</v>
      </c>
      <c r="DZ13" s="377">
        <v>45746</v>
      </c>
      <c r="EA13" s="378">
        <v>1</v>
      </c>
      <c r="EB13" s="413">
        <v>45746</v>
      </c>
      <c r="EC13" s="412">
        <v>45746</v>
      </c>
      <c r="ED13" s="378">
        <v>1</v>
      </c>
      <c r="EE13" s="413">
        <v>45746</v>
      </c>
      <c r="EF13" s="377">
        <f>IF(MIN(DT13,DW13,DZ13,EC13)=0,"",MIN(DT13,DW13,DZ13,EC13))</f>
        <v>45746</v>
      </c>
      <c r="EG13" s="378">
        <f t="shared" ref="EG13:EG43" si="62">+(ED13+EA13+DX13+DU13)/4</f>
        <v>1</v>
      </c>
      <c r="EH13" s="379">
        <f t="shared" ref="EH13:EH43" si="63">IF(EG13=1,MAX(DV13,DY13,EB13,EE13),"")</f>
        <v>45746</v>
      </c>
      <c r="EI13" s="412">
        <v>45747</v>
      </c>
      <c r="EJ13" s="378">
        <v>1</v>
      </c>
      <c r="EK13" s="413">
        <f t="shared" ref="EK13:EK43" si="64">IF(EI13="","",EI13)</f>
        <v>45747</v>
      </c>
      <c r="EL13" s="377">
        <v>45746</v>
      </c>
      <c r="EM13" s="378">
        <v>1</v>
      </c>
      <c r="EN13" s="413">
        <f t="shared" ref="EN13:EN43" si="65">IF(EL13="","",EL13)</f>
        <v>45746</v>
      </c>
      <c r="EO13" s="377">
        <v>45746</v>
      </c>
      <c r="EP13" s="378">
        <v>1</v>
      </c>
      <c r="EQ13" s="413">
        <f t="shared" ref="EQ13:EQ43" si="66">IF(EO13="","",EO13)</f>
        <v>45746</v>
      </c>
      <c r="ER13" s="412">
        <v>45747</v>
      </c>
      <c r="ES13" s="378">
        <v>1</v>
      </c>
      <c r="ET13" s="413">
        <f t="shared" ref="ET13:ET43" si="67">IF(ER13="","",ER13)</f>
        <v>45747</v>
      </c>
      <c r="EU13" s="377">
        <f t="shared" ref="EU13:EU43" si="68">IF(MIN(EI13,EL13,EO13,ER13)=0,"",MIN(EI13,EL13,EO13,ER13))</f>
        <v>45746</v>
      </c>
      <c r="EV13" s="378">
        <f t="shared" ref="EV13:EV43" si="69">+(ES13+EP13+EM13+EJ13)/4</f>
        <v>1</v>
      </c>
      <c r="EW13" s="379">
        <f t="shared" ref="EW13:EW43" si="70">IF(EV13=1,MAX(EK13,EN13,EQ13,ET13),"")</f>
        <v>45747</v>
      </c>
      <c r="EX13" s="412"/>
      <c r="EY13" s="378">
        <v>0</v>
      </c>
      <c r="EZ13" s="413"/>
      <c r="FA13" s="412"/>
      <c r="FB13" s="378">
        <v>0</v>
      </c>
      <c r="FC13" s="413"/>
      <c r="FD13" s="412"/>
      <c r="FE13" s="378">
        <v>0</v>
      </c>
      <c r="FF13" s="413"/>
      <c r="FG13" s="412"/>
      <c r="FH13" s="378">
        <v>0</v>
      </c>
      <c r="FI13" s="413"/>
      <c r="FJ13" s="656" t="str">
        <f t="shared" ref="FJ13:FJ53" si="71">IF(MIN(EX13,FA13,FD13,FG13)=0,"",MIN(EX13,FA13,FD13,FG13))</f>
        <v/>
      </c>
      <c r="FK13" s="378">
        <v>0</v>
      </c>
      <c r="FL13" s="379">
        <v>0</v>
      </c>
      <c r="FM13" s="412">
        <v>45751</v>
      </c>
      <c r="FN13" s="378">
        <v>1</v>
      </c>
      <c r="FO13" s="413">
        <v>45752</v>
      </c>
      <c r="FP13" s="412">
        <v>45751</v>
      </c>
      <c r="FQ13" s="378">
        <v>1</v>
      </c>
      <c r="FR13" s="413">
        <v>45752</v>
      </c>
      <c r="FS13" s="412">
        <v>45751</v>
      </c>
      <c r="FT13" s="378">
        <v>1</v>
      </c>
      <c r="FU13" s="413">
        <v>45752</v>
      </c>
      <c r="FV13" s="412">
        <v>45751</v>
      </c>
      <c r="FW13" s="378">
        <v>1</v>
      </c>
      <c r="FX13" s="413">
        <v>45752</v>
      </c>
      <c r="FY13" s="377">
        <f t="shared" ref="FY13:FY43" si="72">IF(MIN(FM13,FP13,FS13,FV13)=0,"",MIN(FM13,FP13,FS13,FV13))</f>
        <v>45751</v>
      </c>
      <c r="FZ13" s="378">
        <f t="shared" ref="FZ13:FZ36" si="73">((FW13+FT13+FQ13+FN13)/4)</f>
        <v>1</v>
      </c>
      <c r="GA13" s="379">
        <f t="shared" ref="GA13:GA43" si="74">IF(FZ13=1,MAX(FO13,FR13,FU13,FX13),"")</f>
        <v>45752</v>
      </c>
      <c r="GB13" s="377">
        <v>45747</v>
      </c>
      <c r="GC13" s="378">
        <v>1</v>
      </c>
      <c r="GD13" s="413">
        <f t="shared" ref="GD13:GD43" si="75">IF(GB13="","",GB13)</f>
        <v>45747</v>
      </c>
      <c r="GE13" s="377">
        <v>45746</v>
      </c>
      <c r="GF13" s="378">
        <v>1</v>
      </c>
      <c r="GG13" s="413">
        <f t="shared" ref="GG13:GG43" si="76">IF(GE13="","",GE13)</f>
        <v>45746</v>
      </c>
      <c r="GH13" s="377">
        <v>45746</v>
      </c>
      <c r="GI13" s="378">
        <v>1</v>
      </c>
      <c r="GJ13" s="413">
        <f t="shared" ref="GJ13:GJ43" si="77">IF(GH13="","",GH13)</f>
        <v>45746</v>
      </c>
      <c r="GK13" s="377">
        <v>45747</v>
      </c>
      <c r="GL13" s="378">
        <v>1</v>
      </c>
      <c r="GM13" s="413">
        <f t="shared" ref="GM13:GM43" si="78">IF(GK13="","",GK13)</f>
        <v>45747</v>
      </c>
      <c r="GN13" s="377">
        <f t="shared" ref="GN13:GN43" si="79">IF(MIN(GB13,GE13,GH13,GK13)=0,"",MIN(GB13,GE13,GH13,GK13))</f>
        <v>45746</v>
      </c>
      <c r="GO13" s="378">
        <f t="shared" ref="GO13:GO43" si="80">+(GL13+GI13+GF13+GC13)/4</f>
        <v>1</v>
      </c>
      <c r="GP13" s="379">
        <f t="shared" ref="GP13:GP43" si="81">IF(GO13=1,MAX(GD13,GG13,GJ13,GM13),"")</f>
        <v>45747</v>
      </c>
      <c r="GQ13" s="657">
        <f>(BY13*$BY$7)+(CN13*$CN$7)+(DR13*$DR$7)+(EV13*$EV$7)+(FZ13*$FZ$7)</f>
        <v>1</v>
      </c>
      <c r="GR13" s="658">
        <f t="shared" ref="GR13:GR43" si="82">+IF(MIN(BX13,CM13,DB13,DQ13,EF13,EU13,FY13)=0,"",MIN(BX13,CM13,DB13,DQ13,EF13,EU13,FY13))</f>
        <v>45693</v>
      </c>
      <c r="GS13" s="659">
        <f t="shared" ref="GS13:GS43" si="83">+IF(GQ13=1,MAX(BZ13,CO13,DD13,DS13,EH13,EW13,GA13,GP13),"")</f>
        <v>45752</v>
      </c>
      <c r="GT13" s="654"/>
      <c r="GU13" s="660"/>
      <c r="GV13" s="412">
        <v>45877</v>
      </c>
      <c r="GW13" s="378">
        <v>1</v>
      </c>
      <c r="GX13" s="413">
        <v>45885</v>
      </c>
      <c r="GY13" s="412">
        <v>45877</v>
      </c>
      <c r="GZ13" s="378">
        <v>1</v>
      </c>
      <c r="HA13" s="413">
        <v>45885</v>
      </c>
      <c r="HB13" s="412">
        <v>45877</v>
      </c>
      <c r="HC13" s="378">
        <v>1</v>
      </c>
      <c r="HD13" s="413">
        <v>45885</v>
      </c>
      <c r="HE13" s="412">
        <v>45877</v>
      </c>
      <c r="HF13" s="378">
        <v>1</v>
      </c>
      <c r="HG13" s="413">
        <v>45885</v>
      </c>
      <c r="HH13" s="377">
        <f t="shared" ref="HH13:HH41" si="84">IF(MIN(GV13,GY13,HB13,HE13)=0,"",MIN(GV13,GY13,HB13,HE13))</f>
        <v>45877</v>
      </c>
      <c r="HI13" s="1438">
        <f t="shared" ref="HI13:HI41" si="85">+(HF13+HC13+GZ13+GW13)/4</f>
        <v>1</v>
      </c>
      <c r="HJ13" s="379">
        <f t="shared" ref="HJ13:HJ43" si="86">IF(HI13=1,MAX(GX13,HA13,HD13,HG13),"")</f>
        <v>45885</v>
      </c>
      <c r="HK13" s="661">
        <v>0</v>
      </c>
      <c r="HL13" s="658">
        <f t="shared" ref="HL13:HL43" si="87">+IF(MIN(BE13,BI13,GP13,HH13)=0,"",MIN(BE13,BI13,GP13,HH13))</f>
        <v>45685</v>
      </c>
      <c r="HM13" s="659" t="str">
        <f t="shared" ref="HM13:HM43" si="88">+IF(HK13=1,MAX(BE13,BI13,GS13,HJ13),"")</f>
        <v/>
      </c>
      <c r="HN13" s="654"/>
      <c r="HO13" s="662"/>
      <c r="HP13" s="943"/>
      <c r="HQ13" s="943"/>
      <c r="HR13" s="1199">
        <v>45777</v>
      </c>
      <c r="HS13" s="1200">
        <v>1</v>
      </c>
      <c r="HT13" s="1201">
        <v>45777</v>
      </c>
      <c r="HU13" s="632">
        <v>45777</v>
      </c>
      <c r="HV13" s="378">
        <v>1</v>
      </c>
      <c r="HW13" s="379">
        <v>45777</v>
      </c>
      <c r="HX13" s="412">
        <v>45780</v>
      </c>
      <c r="HY13" s="378">
        <v>1</v>
      </c>
      <c r="HZ13" s="379">
        <v>45793</v>
      </c>
      <c r="IA13" s="412">
        <v>45794</v>
      </c>
      <c r="IB13" s="378">
        <v>1</v>
      </c>
      <c r="IC13" s="379">
        <v>45796</v>
      </c>
      <c r="ID13" s="412">
        <v>45804</v>
      </c>
      <c r="IE13" s="378">
        <v>1</v>
      </c>
      <c r="IF13" s="379">
        <v>45824</v>
      </c>
      <c r="IG13" s="944">
        <v>45807</v>
      </c>
      <c r="IH13" s="412">
        <v>45824</v>
      </c>
      <c r="II13" s="378">
        <v>1</v>
      </c>
      <c r="IJ13" s="379">
        <v>45793</v>
      </c>
      <c r="IK13" s="412">
        <v>45850</v>
      </c>
      <c r="IL13" s="378">
        <v>1</v>
      </c>
      <c r="IM13" s="379">
        <v>45850</v>
      </c>
      <c r="IN13" s="657">
        <f>(HV13*$HV$7)+(HY13*$HY$7)+(IB13*$IB$7)+(IE13*$IE$7)</f>
        <v>1</v>
      </c>
      <c r="IO13" s="658">
        <f t="shared" ref="IO13:IO43" si="89">+IF(MIN(HR13,HU13,HX13,IA13,ID13,IK13)=0,"",MIN(HR13,HU13,HX13,IA13,ID13,IK13))</f>
        <v>45777</v>
      </c>
      <c r="IP13" s="659">
        <f t="shared" ref="IP13:IP43" si="90">+IF(IN13=1,MAX(HT13,HW13,HZ13,IC13,IF13,IM13),"")</f>
        <v>45850</v>
      </c>
      <c r="IQ13" s="654"/>
      <c r="IR13" s="660"/>
      <c r="IS13" s="664">
        <v>416.52</v>
      </c>
      <c r="IT13" s="664" t="s">
        <v>558</v>
      </c>
      <c r="IU13" s="1475"/>
      <c r="IV13" s="1476">
        <v>0</v>
      </c>
      <c r="IW13" s="1477"/>
      <c r="IX13" s="1475">
        <v>45924</v>
      </c>
      <c r="IY13" s="1476">
        <v>1</v>
      </c>
      <c r="IZ13" s="1477">
        <v>45932</v>
      </c>
      <c r="JA13" s="412">
        <v>45930</v>
      </c>
      <c r="JB13" s="378">
        <v>1</v>
      </c>
      <c r="JC13" s="413">
        <f t="shared" ref="JC13:JC75" si="91">IF(JA13="","",JA13)</f>
        <v>45930</v>
      </c>
      <c r="JD13" s="628">
        <f t="shared" si="20"/>
        <v>0.41652</v>
      </c>
      <c r="JE13" s="627">
        <v>45936</v>
      </c>
      <c r="JF13" s="378">
        <v>1</v>
      </c>
      <c r="JG13" s="627">
        <v>45937</v>
      </c>
      <c r="JH13" s="628">
        <f t="shared" si="21"/>
        <v>0.41652</v>
      </c>
      <c r="JI13" s="627">
        <v>45937</v>
      </c>
      <c r="JJ13" s="378">
        <v>1</v>
      </c>
      <c r="JK13" s="627">
        <v>45937</v>
      </c>
      <c r="JL13" s="628">
        <f t="shared" si="22"/>
        <v>0.41652</v>
      </c>
      <c r="JM13" s="627">
        <v>45937</v>
      </c>
      <c r="JN13" s="378">
        <v>1</v>
      </c>
      <c r="JO13" s="627">
        <v>45937</v>
      </c>
      <c r="JP13" s="628">
        <f t="shared" si="23"/>
        <v>0.41652</v>
      </c>
      <c r="JQ13" s="627">
        <v>45938</v>
      </c>
      <c r="JR13" s="378">
        <v>1</v>
      </c>
      <c r="JS13" s="627">
        <v>45938</v>
      </c>
      <c r="JT13" s="628">
        <f t="shared" si="24"/>
        <v>0.41652</v>
      </c>
      <c r="JU13" s="627">
        <v>45939</v>
      </c>
      <c r="JV13" s="378">
        <v>1</v>
      </c>
      <c r="JW13" s="627">
        <v>45939</v>
      </c>
      <c r="JX13" s="628">
        <f t="shared" ref="JX13:JX43" si="92">JZ13*$IS13/1000</f>
        <v>0</v>
      </c>
      <c r="JY13" s="627"/>
      <c r="JZ13" s="378">
        <v>0</v>
      </c>
      <c r="KA13" s="627"/>
      <c r="KB13" s="628">
        <f t="shared" ref="KB13:KB43" si="93">KD13*$IS13/1000</f>
        <v>0</v>
      </c>
      <c r="KC13" s="627"/>
      <c r="KD13" s="378">
        <v>0</v>
      </c>
      <c r="KE13" s="627"/>
      <c r="KF13" s="628">
        <f t="shared" ref="KF13:KF43" si="94">KH13*$IS13/1000</f>
        <v>0</v>
      </c>
      <c r="KG13" s="627"/>
      <c r="KH13" s="378">
        <v>0</v>
      </c>
      <c r="KI13" s="379"/>
      <c r="KJ13" s="628"/>
      <c r="KK13" s="630">
        <v>45941</v>
      </c>
      <c r="KL13" s="378">
        <v>1</v>
      </c>
      <c r="KM13" s="379">
        <v>45941</v>
      </c>
      <c r="KN13" s="630" t="s">
        <v>566</v>
      </c>
      <c r="KO13" s="378">
        <v>1</v>
      </c>
      <c r="KP13" s="379">
        <v>45940</v>
      </c>
      <c r="KQ13" s="630">
        <v>45941</v>
      </c>
      <c r="KR13" s="378">
        <v>1</v>
      </c>
      <c r="KS13" s="379">
        <v>45941</v>
      </c>
      <c r="KT13" s="657">
        <v>0</v>
      </c>
      <c r="KU13" s="665">
        <f t="shared" ref="KU13:KU43" si="95">KT13*$IS13/1000</f>
        <v>0</v>
      </c>
      <c r="KV13" s="658">
        <f t="shared" ref="KV13:KV43" si="96">+IF(MIN(JA13,JE13,JI13,JM13,JQ13,JU13,KK13,KN13,KQ13)=0,"",MIN(JA13,JE13,JI13,JM13,JQ13,JU13,KK13,KN13,KQ13))</f>
        <v>45930</v>
      </c>
      <c r="KW13" s="659" t="str">
        <f t="shared" ref="KW13:KW43" si="97">+IF(KT13=1,MAX(KP13,KM13,JW13,JS13,JO13,JK13,JG13,JC13,KS13),"")</f>
        <v/>
      </c>
      <c r="KX13" s="412">
        <v>45930</v>
      </c>
      <c r="KY13" s="378">
        <v>1</v>
      </c>
      <c r="KZ13" s="413">
        <f t="shared" ref="KZ13:KZ75" si="98">IF(KX13="","",KX13)</f>
        <v>45930</v>
      </c>
      <c r="LA13" s="626">
        <f t="shared" si="25"/>
        <v>0.41652</v>
      </c>
      <c r="LB13" s="627">
        <v>45934</v>
      </c>
      <c r="LC13" s="378">
        <v>1</v>
      </c>
      <c r="LD13" s="413">
        <f t="shared" ref="LD13:LD74" si="99">IF(LB13="","",LB13)</f>
        <v>45934</v>
      </c>
      <c r="LE13" s="626">
        <f t="shared" si="26"/>
        <v>0.41652</v>
      </c>
      <c r="LF13" s="627">
        <v>45934</v>
      </c>
      <c r="LG13" s="378">
        <v>1</v>
      </c>
      <c r="LH13" s="413">
        <f t="shared" ref="LH13" si="100">IF(LF13="","",LF13)</f>
        <v>45934</v>
      </c>
      <c r="LI13" s="626">
        <f t="shared" si="27"/>
        <v>0.41652</v>
      </c>
      <c r="LJ13" s="627">
        <v>45934</v>
      </c>
      <c r="LK13" s="378">
        <v>1</v>
      </c>
      <c r="LL13" s="413">
        <f t="shared" si="28"/>
        <v>45934</v>
      </c>
      <c r="LM13" s="412">
        <v>45944</v>
      </c>
      <c r="LN13" s="378">
        <v>1</v>
      </c>
      <c r="LO13" s="632">
        <v>45944</v>
      </c>
      <c r="LP13" s="1489" t="s">
        <v>567</v>
      </c>
      <c r="LQ13" s="378">
        <v>1</v>
      </c>
      <c r="LR13" s="632" t="s">
        <v>568</v>
      </c>
      <c r="LS13" s="412"/>
      <c r="LT13" s="378">
        <v>0</v>
      </c>
      <c r="LU13" s="632"/>
      <c r="LV13" s="657">
        <v>0</v>
      </c>
      <c r="LW13" s="665">
        <f t="shared" ref="LW13:LW43" si="101">LV13*$IS13/1000</f>
        <v>0</v>
      </c>
      <c r="LX13" s="658">
        <f t="shared" ref="LX13:LX43" si="102">+IF(MIN(KX13,LB13,LF13,LJ13,LM13,LP13,LS13)=0,"",MIN(KX13,LB13,LF13,LJ13,LM13,LP13,LS13))</f>
        <v>45930</v>
      </c>
      <c r="LY13" s="666" t="str">
        <f t="shared" ref="LY13:LY43" si="103">IF(LV13=1,MAX(LU13),"")</f>
        <v/>
      </c>
      <c r="LZ13" s="412"/>
      <c r="MA13" s="378">
        <v>1</v>
      </c>
      <c r="MB13" s="413" t="str">
        <f t="shared" ref="MB13:MB75" si="104">IF(LZ13="","",LZ13)</f>
        <v/>
      </c>
      <c r="MC13" s="626">
        <f t="shared" si="29"/>
        <v>0.41652</v>
      </c>
      <c r="MD13" s="627">
        <v>45936</v>
      </c>
      <c r="ME13" s="378">
        <v>1</v>
      </c>
      <c r="MF13" s="413">
        <f t="shared" ref="MF13:MF14" si="105">IF(MD13="","",MD13)</f>
        <v>45936</v>
      </c>
      <c r="MG13" s="626">
        <f t="shared" si="30"/>
        <v>0.41652</v>
      </c>
      <c r="MH13" s="627">
        <v>45936</v>
      </c>
      <c r="MI13" s="378">
        <v>1</v>
      </c>
      <c r="MJ13" s="413">
        <f t="shared" ref="MJ13:MJ21" si="106">IF(MH13="","",MH13)</f>
        <v>45936</v>
      </c>
      <c r="MK13" s="626">
        <f t="shared" si="31"/>
        <v>0.41652</v>
      </c>
      <c r="ML13" s="627">
        <v>45936</v>
      </c>
      <c r="MM13" s="378">
        <v>1</v>
      </c>
      <c r="MN13" s="413">
        <f t="shared" ref="MN13:MN70" si="107">IF(ML13="","",ML13)</f>
        <v>45936</v>
      </c>
      <c r="MO13" s="412">
        <v>45944</v>
      </c>
      <c r="MP13" s="378">
        <v>1</v>
      </c>
      <c r="MQ13" s="632">
        <v>45944</v>
      </c>
      <c r="MR13" s="1489" t="s">
        <v>567</v>
      </c>
      <c r="MS13" s="378">
        <v>1</v>
      </c>
      <c r="MT13" s="632" t="s">
        <v>568</v>
      </c>
      <c r="MU13" s="412"/>
      <c r="MV13" s="378">
        <v>0</v>
      </c>
      <c r="MW13" s="379"/>
      <c r="MX13" s="657">
        <v>0</v>
      </c>
      <c r="MY13" s="665">
        <f t="shared" ref="MY13:MY43" si="108">MX13*$IS13/1000</f>
        <v>0</v>
      </c>
      <c r="MZ13" s="658">
        <f t="shared" ref="MZ13:MZ43" si="109">+IF(MIN(LZ13,MD13,MH13,ML13,MO13,MR13,MU13)=0,"",MIN(LZ13,MD13,MH13,ML13,MO13,MR13,MU13))</f>
        <v>45936</v>
      </c>
      <c r="NA13" s="666" t="str">
        <f t="shared" ref="NA13:NA43" si="110">IF(MX13=1,MAX(MW13),"")</f>
        <v/>
      </c>
      <c r="NB13" s="657">
        <v>0</v>
      </c>
      <c r="NC13" s="665">
        <f t="shared" ref="NC13:NC43" si="111">NB13*$IS13/1000</f>
        <v>0</v>
      </c>
      <c r="ND13" s="658">
        <f t="shared" ref="ND13:ND43" si="112">+IF(MIN(MZ13,LX13,KV13,IU13)=0,"",MIN(MZ13,LX13,KV13,IU13))</f>
        <v>45930</v>
      </c>
      <c r="NE13" s="667">
        <f t="shared" ref="NE13:NE43" si="113">+IF(IN13=1,MAX(IW13,KW13,LY13,NA13),"")</f>
        <v>0</v>
      </c>
      <c r="NF13" s="654"/>
      <c r="NG13" s="666"/>
      <c r="NH13" s="668"/>
      <c r="NI13" s="378">
        <v>0</v>
      </c>
      <c r="NJ13" s="667"/>
      <c r="NK13" s="654"/>
      <c r="NL13" s="666"/>
      <c r="NM13" s="657">
        <v>0</v>
      </c>
      <c r="NN13" s="665">
        <f t="shared" ref="NN13:NN43" si="114">NM13*$IS13/1000</f>
        <v>0</v>
      </c>
      <c r="NO13" s="659"/>
      <c r="NP13" s="669"/>
      <c r="NQ13" s="657">
        <v>0</v>
      </c>
      <c r="NR13" s="665">
        <f t="shared" ref="NR13:NR43" si="115">NQ13*$IS13/1000</f>
        <v>0</v>
      </c>
      <c r="NS13" s="659"/>
      <c r="NT13" s="669"/>
      <c r="NU13" s="657">
        <v>0</v>
      </c>
      <c r="NV13" s="665">
        <f t="shared" ref="NV13:NV43" si="116">NU13*$IS13/1000</f>
        <v>0</v>
      </c>
      <c r="NW13" s="659"/>
      <c r="NX13" s="669"/>
      <c r="NY13" s="670"/>
      <c r="NZ13" s="378">
        <v>0</v>
      </c>
      <c r="OA13" s="666"/>
      <c r="OB13" s="670"/>
      <c r="OC13" s="378">
        <v>0</v>
      </c>
      <c r="OD13" s="666"/>
      <c r="OE13" s="670"/>
      <c r="OF13" s="378">
        <v>0</v>
      </c>
      <c r="OG13" s="666"/>
      <c r="OH13" s="412"/>
      <c r="OI13" s="378">
        <v>1</v>
      </c>
      <c r="OJ13" s="379"/>
      <c r="OK13" s="412"/>
      <c r="OL13" s="378">
        <v>0.5</v>
      </c>
      <c r="OM13" s="379"/>
      <c r="ON13" s="412"/>
      <c r="OO13" s="378">
        <v>1</v>
      </c>
      <c r="OP13" s="379"/>
      <c r="OQ13" s="412"/>
      <c r="OR13" s="378">
        <f t="shared" ref="OR13:OR43" si="117">PD13</f>
        <v>0</v>
      </c>
      <c r="OS13" s="379"/>
      <c r="OT13" s="412"/>
      <c r="OU13" s="378">
        <v>0</v>
      </c>
      <c r="OV13" s="379"/>
      <c r="OW13" s="412"/>
      <c r="OX13" s="378">
        <v>0</v>
      </c>
      <c r="OY13" s="379"/>
      <c r="OZ13" s="933" t="s">
        <v>569</v>
      </c>
      <c r="PA13" s="378">
        <v>1</v>
      </c>
      <c r="PB13" s="379" t="str">
        <f t="shared" ref="PB13:PB14" si="118">OZ13</f>
        <v>03/12/2024
3/02/2025</v>
      </c>
      <c r="PC13" s="379" t="s">
        <v>559</v>
      </c>
      <c r="PD13" s="378">
        <v>0</v>
      </c>
      <c r="PE13" s="379"/>
      <c r="PF13" s="412"/>
      <c r="PG13" s="378">
        <v>0</v>
      </c>
      <c r="PH13" s="379"/>
      <c r="PI13" s="412">
        <v>45693</v>
      </c>
      <c r="PJ13" s="378">
        <v>1</v>
      </c>
      <c r="PK13" s="379">
        <f>'Seg Diario'!HJ13</f>
        <v>45885</v>
      </c>
      <c r="PL13" s="412">
        <f>PI13</f>
        <v>45693</v>
      </c>
      <c r="PM13" s="378">
        <f>PJ13</f>
        <v>1</v>
      </c>
      <c r="PN13" s="379">
        <f>PK13</f>
        <v>45885</v>
      </c>
      <c r="PO13" s="663">
        <v>4.5000000000000005E-2</v>
      </c>
      <c r="PP13" s="658">
        <f t="shared" ref="PP13:PP43" si="119">+IF(MIN(OH13,OK13,ON13,OQ13,OT13,OW13,OZ13,PC13,PI13,PL13)=0,"",MIN(OH13,OK13,ON13,OQ13,OT13,OW13,OZ13,PC13,PI13,PL13))</f>
        <v>45693</v>
      </c>
      <c r="PQ13" s="659" t="str">
        <f t="shared" ref="PQ13:PQ43" si="120">+IF(PO13=1,MAX(OJ13,OM13,OP13,OS13,OV13,OY13,PB13,PE13,PK13,PN13),"")</f>
        <v/>
      </c>
      <c r="PR13" s="654"/>
      <c r="PS13" s="660"/>
      <c r="PT13" s="412">
        <v>45495</v>
      </c>
      <c r="PU13" s="378">
        <v>1</v>
      </c>
      <c r="PV13" s="412">
        <v>45495</v>
      </c>
      <c r="PW13" s="412">
        <v>45527</v>
      </c>
      <c r="PX13" s="378">
        <v>1</v>
      </c>
      <c r="PY13" s="412">
        <v>45527</v>
      </c>
      <c r="PZ13" s="412"/>
      <c r="QA13" s="378">
        <v>0</v>
      </c>
      <c r="QB13" s="379"/>
      <c r="QC13" s="412"/>
      <c r="QD13" s="378">
        <v>0.5</v>
      </c>
      <c r="QE13" s="379"/>
      <c r="QF13" s="657">
        <v>0.93745000000000012</v>
      </c>
      <c r="QG13" s="658">
        <f t="shared" ref="QG13:QG43" si="121">+IF(MIN(PT13,PW13,PZ13,QC13)=0,"",MIN(PT13,PW13,PZ13,QC13))</f>
        <v>45495</v>
      </c>
      <c r="QH13" s="659" t="str">
        <f t="shared" ref="QH13:QH41" si="122">+IF(QF13=1,MAX(PV13,PY13,QB13,QE13),"")</f>
        <v/>
      </c>
      <c r="QI13" s="654"/>
      <c r="QJ13" s="660"/>
      <c r="QK13" s="671"/>
      <c r="QL13" s="672">
        <f t="shared" ref="QL13:QL43" si="123">(JN13+JR13+JV13+JZ13+KD13+KH13)/3</f>
        <v>1</v>
      </c>
      <c r="QM13" s="1214" t="s">
        <v>570</v>
      </c>
      <c r="QN13" s="1448">
        <f>(JN13+JR13+JV13)/3</f>
        <v>1</v>
      </c>
      <c r="QO13" s="1482">
        <v>45913</v>
      </c>
      <c r="QP13" s="1483">
        <v>1</v>
      </c>
      <c r="QQ13" s="1482">
        <v>45916</v>
      </c>
      <c r="QR13" s="1482">
        <v>45952</v>
      </c>
      <c r="QS13" s="1483">
        <v>1</v>
      </c>
      <c r="QT13" s="1482">
        <v>45952</v>
      </c>
    </row>
    <row r="14" spans="1:462" ht="14.4">
      <c r="A14" s="459">
        <f t="shared" ref="A14:A44" si="124">1+A13</f>
        <v>3</v>
      </c>
      <c r="B14" s="636" t="s">
        <v>62</v>
      </c>
      <c r="C14" s="637"/>
      <c r="D14" s="676" t="s">
        <v>562</v>
      </c>
      <c r="E14" s="614" t="s">
        <v>64</v>
      </c>
      <c r="F14" s="1251">
        <v>8310.73</v>
      </c>
      <c r="G14" s="614" t="s">
        <v>72</v>
      </c>
      <c r="H14" s="638" t="s">
        <v>58</v>
      </c>
      <c r="I14" s="638" t="s">
        <v>561</v>
      </c>
      <c r="J14" s="639"/>
      <c r="K14" s="640"/>
      <c r="L14" s="640"/>
      <c r="M14" s="641"/>
      <c r="N14" s="642"/>
      <c r="O14" s="639" t="s">
        <v>562</v>
      </c>
      <c r="P14" s="640" t="s">
        <v>562</v>
      </c>
      <c r="Q14" s="640" t="s">
        <v>562</v>
      </c>
      <c r="R14" s="641" t="s">
        <v>562</v>
      </c>
      <c r="S14" s="676" t="s">
        <v>92</v>
      </c>
      <c r="T14" s="643"/>
      <c r="U14" s="643"/>
      <c r="V14" s="643"/>
      <c r="W14" s="643"/>
      <c r="X14" s="643"/>
      <c r="Y14" s="643"/>
      <c r="Z14" s="615"/>
      <c r="AA14" s="644"/>
      <c r="AB14" s="615"/>
      <c r="AC14" s="615"/>
      <c r="AD14" s="615"/>
      <c r="AE14" s="615"/>
      <c r="AF14" s="615"/>
      <c r="AG14" s="645">
        <f t="shared" si="32"/>
        <v>0</v>
      </c>
      <c r="AH14" s="646">
        <f t="shared" si="33"/>
        <v>0</v>
      </c>
      <c r="AI14" s="647">
        <f t="shared" si="34"/>
        <v>0</v>
      </c>
      <c r="AJ14" s="615"/>
      <c r="AK14" s="615"/>
      <c r="AL14" s="615"/>
      <c r="AM14" s="645">
        <f t="shared" si="35"/>
        <v>0</v>
      </c>
      <c r="AN14" s="646">
        <f t="shared" si="36"/>
        <v>0</v>
      </c>
      <c r="AO14" s="647">
        <f t="shared" si="37"/>
        <v>0</v>
      </c>
      <c r="AP14" s="648"/>
      <c r="AQ14" s="648"/>
      <c r="AR14" s="648"/>
      <c r="AS14" s="645">
        <f t="shared" si="38"/>
        <v>0</v>
      </c>
      <c r="AT14" s="646">
        <f t="shared" si="39"/>
        <v>0</v>
      </c>
      <c r="AU14" s="647">
        <f t="shared" si="40"/>
        <v>0</v>
      </c>
      <c r="AV14" s="648"/>
      <c r="AW14" s="649" t="s">
        <v>564</v>
      </c>
      <c r="AX14" s="650">
        <f>BY14</f>
        <v>1</v>
      </c>
      <c r="AY14" s="651" t="s">
        <v>565</v>
      </c>
      <c r="AZ14" s="652"/>
      <c r="BA14" s="412">
        <v>45491</v>
      </c>
      <c r="BB14" s="653">
        <f t="shared" si="41"/>
        <v>1</v>
      </c>
      <c r="BC14" s="654">
        <f t="shared" si="42"/>
        <v>0</v>
      </c>
      <c r="BD14" s="630">
        <f t="shared" si="43"/>
        <v>0</v>
      </c>
      <c r="BE14" s="412">
        <v>45662</v>
      </c>
      <c r="BF14" s="655">
        <f t="shared" si="44"/>
        <v>1</v>
      </c>
      <c r="BG14" s="412">
        <v>45749</v>
      </c>
      <c r="BH14" s="655">
        <f t="shared" si="45"/>
        <v>1</v>
      </c>
      <c r="BI14" s="412">
        <f t="shared" ref="BI14:BI76" si="125">BL14</f>
        <v>45702</v>
      </c>
      <c r="BJ14" s="378">
        <v>0</v>
      </c>
      <c r="BK14" s="379">
        <f t="shared" ref="BK14:BK76" si="126">EW14</f>
        <v>45760</v>
      </c>
      <c r="BL14" s="412">
        <v>45702</v>
      </c>
      <c r="BM14" s="378">
        <v>1</v>
      </c>
      <c r="BN14" s="630">
        <v>45702</v>
      </c>
      <c r="BO14" s="377">
        <v>45702</v>
      </c>
      <c r="BP14" s="378">
        <v>1</v>
      </c>
      <c r="BQ14" s="413">
        <v>45702</v>
      </c>
      <c r="BR14" s="377">
        <v>45702</v>
      </c>
      <c r="BS14" s="378">
        <v>1</v>
      </c>
      <c r="BT14" s="413">
        <v>45702</v>
      </c>
      <c r="BU14" s="377">
        <v>45702</v>
      </c>
      <c r="BV14" s="378">
        <v>1</v>
      </c>
      <c r="BW14" s="413">
        <v>45702</v>
      </c>
      <c r="BX14" s="377">
        <f t="shared" si="46"/>
        <v>45702</v>
      </c>
      <c r="BY14" s="378">
        <f t="shared" si="47"/>
        <v>1</v>
      </c>
      <c r="BZ14" s="379">
        <f t="shared" si="48"/>
        <v>45702</v>
      </c>
      <c r="CA14" s="412">
        <v>45755</v>
      </c>
      <c r="CB14" s="378">
        <v>1</v>
      </c>
      <c r="CC14" s="413">
        <f t="shared" si="49"/>
        <v>45755</v>
      </c>
      <c r="CD14" s="377">
        <v>45756</v>
      </c>
      <c r="CE14" s="378">
        <v>1</v>
      </c>
      <c r="CF14" s="413">
        <f t="shared" si="50"/>
        <v>45756</v>
      </c>
      <c r="CG14" s="377">
        <v>45757</v>
      </c>
      <c r="CH14" s="378">
        <v>1</v>
      </c>
      <c r="CI14" s="413">
        <f t="shared" si="51"/>
        <v>45757</v>
      </c>
      <c r="CJ14" s="377">
        <v>45755</v>
      </c>
      <c r="CK14" s="378">
        <v>1</v>
      </c>
      <c r="CL14" s="413">
        <f t="shared" si="52"/>
        <v>45755</v>
      </c>
      <c r="CM14" s="377">
        <f t="shared" si="53"/>
        <v>45755</v>
      </c>
      <c r="CN14" s="378">
        <f t="shared" si="54"/>
        <v>1</v>
      </c>
      <c r="CO14" s="379">
        <f t="shared" si="55"/>
        <v>45757</v>
      </c>
      <c r="CP14" s="412"/>
      <c r="CQ14" s="378">
        <v>0</v>
      </c>
      <c r="CR14" s="413"/>
      <c r="CS14" s="377"/>
      <c r="CT14" s="378">
        <v>0</v>
      </c>
      <c r="CU14" s="413"/>
      <c r="CV14" s="377"/>
      <c r="CW14" s="378">
        <v>0</v>
      </c>
      <c r="CX14" s="413"/>
      <c r="CY14" s="377"/>
      <c r="CZ14" s="378">
        <v>0</v>
      </c>
      <c r="DA14" s="413"/>
      <c r="DB14" s="377" t="str">
        <f t="shared" si="56"/>
        <v/>
      </c>
      <c r="DC14" s="378">
        <f t="shared" si="57"/>
        <v>0</v>
      </c>
      <c r="DD14" s="379" t="str">
        <f t="shared" si="58"/>
        <v/>
      </c>
      <c r="DE14" s="412">
        <v>45756</v>
      </c>
      <c r="DF14" s="378">
        <v>1</v>
      </c>
      <c r="DG14" s="413">
        <v>45756</v>
      </c>
      <c r="DH14" s="377">
        <v>45757</v>
      </c>
      <c r="DI14" s="378">
        <v>1</v>
      </c>
      <c r="DJ14" s="413">
        <v>45757</v>
      </c>
      <c r="DK14" s="377">
        <v>45758</v>
      </c>
      <c r="DL14" s="378">
        <v>1</v>
      </c>
      <c r="DM14" s="413">
        <v>45758</v>
      </c>
      <c r="DN14" s="377">
        <v>45756</v>
      </c>
      <c r="DO14" s="378">
        <v>1</v>
      </c>
      <c r="DP14" s="413">
        <v>45756</v>
      </c>
      <c r="DQ14" s="377">
        <f t="shared" si="59"/>
        <v>45756</v>
      </c>
      <c r="DR14" s="378">
        <f t="shared" si="60"/>
        <v>1</v>
      </c>
      <c r="DS14" s="379">
        <f t="shared" si="61"/>
        <v>45758</v>
      </c>
      <c r="DT14" s="412">
        <v>45756</v>
      </c>
      <c r="DU14" s="378">
        <v>1</v>
      </c>
      <c r="DV14" s="413">
        <v>45757</v>
      </c>
      <c r="DW14" s="377">
        <v>45756</v>
      </c>
      <c r="DX14" s="378">
        <v>1</v>
      </c>
      <c r="DY14" s="413">
        <v>45757</v>
      </c>
      <c r="DZ14" s="377">
        <v>45757</v>
      </c>
      <c r="EA14" s="378">
        <v>1</v>
      </c>
      <c r="EB14" s="413">
        <v>45757</v>
      </c>
      <c r="EC14" s="377">
        <v>45756</v>
      </c>
      <c r="ED14" s="378">
        <v>1</v>
      </c>
      <c r="EE14" s="413">
        <v>45757</v>
      </c>
      <c r="EF14" s="377">
        <f>IF(MIN(DT14,DW14,DZ14,EC14)=0,"",MIN(DT14,DW14,DZ14,EC14))</f>
        <v>45756</v>
      </c>
      <c r="EG14" s="378">
        <f t="shared" si="62"/>
        <v>1</v>
      </c>
      <c r="EH14" s="379">
        <f t="shared" si="63"/>
        <v>45757</v>
      </c>
      <c r="EI14" s="412">
        <v>45758</v>
      </c>
      <c r="EJ14" s="378">
        <v>1</v>
      </c>
      <c r="EK14" s="413">
        <f t="shared" si="64"/>
        <v>45758</v>
      </c>
      <c r="EL14" s="377">
        <v>45760</v>
      </c>
      <c r="EM14" s="378">
        <v>1</v>
      </c>
      <c r="EN14" s="413">
        <f t="shared" si="65"/>
        <v>45760</v>
      </c>
      <c r="EO14" s="377">
        <v>45760</v>
      </c>
      <c r="EP14" s="378">
        <v>1</v>
      </c>
      <c r="EQ14" s="413">
        <f t="shared" si="66"/>
        <v>45760</v>
      </c>
      <c r="ER14" s="377">
        <v>45758</v>
      </c>
      <c r="ES14" s="378">
        <v>1</v>
      </c>
      <c r="ET14" s="413">
        <f t="shared" si="67"/>
        <v>45758</v>
      </c>
      <c r="EU14" s="377">
        <f t="shared" si="68"/>
        <v>45758</v>
      </c>
      <c r="EV14" s="378">
        <f t="shared" si="69"/>
        <v>1</v>
      </c>
      <c r="EW14" s="379">
        <f t="shared" si="70"/>
        <v>45760</v>
      </c>
      <c r="EX14" s="412"/>
      <c r="EY14" s="378">
        <v>0</v>
      </c>
      <c r="EZ14" s="413"/>
      <c r="FA14" s="412"/>
      <c r="FB14" s="378">
        <v>0</v>
      </c>
      <c r="FC14" s="413"/>
      <c r="FD14" s="412"/>
      <c r="FE14" s="378">
        <v>0</v>
      </c>
      <c r="FF14" s="413"/>
      <c r="FG14" s="412"/>
      <c r="FH14" s="378">
        <v>0</v>
      </c>
      <c r="FI14" s="413"/>
      <c r="FJ14" s="377" t="str">
        <f t="shared" si="71"/>
        <v/>
      </c>
      <c r="FK14" s="378">
        <v>0</v>
      </c>
      <c r="FL14" s="379" t="str">
        <f t="shared" ref="FL14:FL44" si="127">IF(FK14=1,MAX(EZ14,FC14,FF14,FI14),"")</f>
        <v/>
      </c>
      <c r="FM14" s="412">
        <v>45761</v>
      </c>
      <c r="FN14" s="378">
        <v>1</v>
      </c>
      <c r="FO14" s="413">
        <v>45761</v>
      </c>
      <c r="FP14" s="412">
        <v>45768</v>
      </c>
      <c r="FQ14" s="378">
        <v>1</v>
      </c>
      <c r="FR14" s="413">
        <v>45768</v>
      </c>
      <c r="FS14" s="412">
        <v>45768</v>
      </c>
      <c r="FT14" s="378">
        <v>1</v>
      </c>
      <c r="FU14" s="413">
        <v>45768</v>
      </c>
      <c r="FV14" s="412">
        <v>45761</v>
      </c>
      <c r="FW14" s="378">
        <v>1</v>
      </c>
      <c r="FX14" s="413">
        <v>45761</v>
      </c>
      <c r="FY14" s="377">
        <f t="shared" si="72"/>
        <v>45761</v>
      </c>
      <c r="FZ14" s="378">
        <f t="shared" si="73"/>
        <v>1</v>
      </c>
      <c r="GA14" s="379">
        <f t="shared" si="74"/>
        <v>45768</v>
      </c>
      <c r="GB14" s="412">
        <v>45758</v>
      </c>
      <c r="GC14" s="378">
        <v>1</v>
      </c>
      <c r="GD14" s="413">
        <f t="shared" si="75"/>
        <v>45758</v>
      </c>
      <c r="GE14" s="377">
        <v>45760</v>
      </c>
      <c r="GF14" s="378">
        <v>1</v>
      </c>
      <c r="GG14" s="413">
        <f t="shared" si="76"/>
        <v>45760</v>
      </c>
      <c r="GH14" s="377">
        <v>45760</v>
      </c>
      <c r="GI14" s="378">
        <v>1</v>
      </c>
      <c r="GJ14" s="413">
        <f t="shared" si="77"/>
        <v>45760</v>
      </c>
      <c r="GK14" s="377">
        <v>45758</v>
      </c>
      <c r="GL14" s="378">
        <v>1</v>
      </c>
      <c r="GM14" s="413">
        <f t="shared" si="78"/>
        <v>45758</v>
      </c>
      <c r="GN14" s="377">
        <f t="shared" si="79"/>
        <v>45758</v>
      </c>
      <c r="GO14" s="378">
        <f t="shared" si="80"/>
        <v>1</v>
      </c>
      <c r="GP14" s="379">
        <f t="shared" si="81"/>
        <v>45760</v>
      </c>
      <c r="GQ14" s="657">
        <f t="shared" ref="GQ14:GQ36" si="128">(BY14*$BY$7)+(CN14*$CN$7)+(DR14*$DR$7)+(EV14*$EV$7)+(FZ14*$FZ$7)</f>
        <v>1</v>
      </c>
      <c r="GR14" s="658">
        <f t="shared" si="82"/>
        <v>45702</v>
      </c>
      <c r="GS14" s="659">
        <f t="shared" si="83"/>
        <v>45768</v>
      </c>
      <c r="GT14" s="654"/>
      <c r="GU14" s="660"/>
      <c r="GV14" s="412">
        <v>45855</v>
      </c>
      <c r="GW14" s="378">
        <v>1</v>
      </c>
      <c r="GX14" s="413">
        <v>45864</v>
      </c>
      <c r="GY14" s="412">
        <v>45855</v>
      </c>
      <c r="GZ14" s="378">
        <v>1</v>
      </c>
      <c r="HA14" s="413">
        <v>45864</v>
      </c>
      <c r="HB14" s="412">
        <v>45855</v>
      </c>
      <c r="HC14" s="378">
        <v>1</v>
      </c>
      <c r="HD14" s="413">
        <v>45864</v>
      </c>
      <c r="HE14" s="412">
        <v>45855</v>
      </c>
      <c r="HF14" s="378">
        <v>1</v>
      </c>
      <c r="HG14" s="413">
        <v>45864</v>
      </c>
      <c r="HH14" s="377">
        <f t="shared" si="84"/>
        <v>45855</v>
      </c>
      <c r="HI14" s="378">
        <f t="shared" si="85"/>
        <v>1</v>
      </c>
      <c r="HJ14" s="379">
        <f t="shared" si="86"/>
        <v>45864</v>
      </c>
      <c r="HK14" s="661">
        <v>0</v>
      </c>
      <c r="HL14" s="658">
        <f t="shared" si="87"/>
        <v>45662</v>
      </c>
      <c r="HM14" s="659" t="str">
        <f t="shared" si="88"/>
        <v/>
      </c>
      <c r="HN14" s="654"/>
      <c r="HO14" s="660"/>
      <c r="HP14" s="944"/>
      <c r="HQ14" s="944"/>
      <c r="HR14" s="1174">
        <v>45792</v>
      </c>
      <c r="HS14" s="622">
        <v>1</v>
      </c>
      <c r="HT14" s="1175">
        <v>45796</v>
      </c>
      <c r="HU14" s="632">
        <v>45796</v>
      </c>
      <c r="HV14" s="378">
        <v>1</v>
      </c>
      <c r="HW14" s="379">
        <v>45796</v>
      </c>
      <c r="HX14" s="412">
        <v>45798</v>
      </c>
      <c r="HY14" s="378">
        <v>1</v>
      </c>
      <c r="HZ14" s="379">
        <v>45800</v>
      </c>
      <c r="IA14" s="412">
        <v>45801</v>
      </c>
      <c r="IB14" s="378">
        <v>1</v>
      </c>
      <c r="IC14" s="379">
        <v>45801</v>
      </c>
      <c r="ID14" s="412">
        <v>45802</v>
      </c>
      <c r="IE14" s="378">
        <v>1</v>
      </c>
      <c r="IF14" s="379">
        <v>45824</v>
      </c>
      <c r="IG14" s="944">
        <v>45817</v>
      </c>
      <c r="IH14" s="412">
        <v>45814</v>
      </c>
      <c r="II14" s="378">
        <v>1</v>
      </c>
      <c r="IJ14" s="379">
        <v>45814</v>
      </c>
      <c r="IK14" s="412">
        <v>45827</v>
      </c>
      <c r="IL14" s="378">
        <v>1</v>
      </c>
      <c r="IM14" s="379">
        <v>45827</v>
      </c>
      <c r="IN14" s="657">
        <f>(HV14*$HV$7)+(HY14*$HY$7)+(IB14*$IB$7)+(IE14*$IE$7)</f>
        <v>1</v>
      </c>
      <c r="IO14" s="658">
        <f t="shared" si="89"/>
        <v>45792</v>
      </c>
      <c r="IP14" s="659">
        <f>+IF(IN14=1,MAX(HT14,HW14,HZ14,IC14,IF14,IM14),"")</f>
        <v>45827</v>
      </c>
      <c r="IQ14" s="654"/>
      <c r="IR14" s="660"/>
      <c r="IS14" s="664">
        <v>230.06</v>
      </c>
      <c r="IT14" s="664" t="s">
        <v>558</v>
      </c>
      <c r="IU14" s="412"/>
      <c r="IV14" s="378">
        <v>0</v>
      </c>
      <c r="IW14" s="379"/>
      <c r="IX14" s="1475">
        <v>45924</v>
      </c>
      <c r="IY14" s="1476">
        <v>1</v>
      </c>
      <c r="IZ14" s="1477">
        <v>45933</v>
      </c>
      <c r="JA14" s="412">
        <v>45831</v>
      </c>
      <c r="JB14" s="378">
        <v>1</v>
      </c>
      <c r="JC14" s="413">
        <f t="shared" si="91"/>
        <v>45831</v>
      </c>
      <c r="JD14" s="628">
        <f t="shared" si="20"/>
        <v>0.23006000000000001</v>
      </c>
      <c r="JE14" s="627">
        <v>45936</v>
      </c>
      <c r="JF14" s="378">
        <v>1</v>
      </c>
      <c r="JG14" s="627">
        <v>45936</v>
      </c>
      <c r="JH14" s="628">
        <f t="shared" si="21"/>
        <v>0.23006000000000001</v>
      </c>
      <c r="JI14" s="627">
        <v>45937</v>
      </c>
      <c r="JJ14" s="378">
        <v>1</v>
      </c>
      <c r="JK14" s="627">
        <v>45937</v>
      </c>
      <c r="JL14" s="628">
        <f t="shared" si="22"/>
        <v>0.23006000000000001</v>
      </c>
      <c r="JM14" s="627">
        <v>45937</v>
      </c>
      <c r="JN14" s="378">
        <v>1</v>
      </c>
      <c r="JO14" s="627">
        <v>45937</v>
      </c>
      <c r="JP14" s="628">
        <f t="shared" si="23"/>
        <v>0.23006000000000001</v>
      </c>
      <c r="JQ14" s="627">
        <v>45938</v>
      </c>
      <c r="JR14" s="378">
        <v>1</v>
      </c>
      <c r="JS14" s="627">
        <v>45938</v>
      </c>
      <c r="JT14" s="628">
        <f t="shared" si="24"/>
        <v>0.23006000000000001</v>
      </c>
      <c r="JU14" s="627">
        <v>45939</v>
      </c>
      <c r="JV14" s="378">
        <v>1</v>
      </c>
      <c r="JW14" s="627">
        <v>45939</v>
      </c>
      <c r="JX14" s="628">
        <f t="shared" si="92"/>
        <v>0</v>
      </c>
      <c r="JY14" s="627"/>
      <c r="JZ14" s="378">
        <v>0</v>
      </c>
      <c r="KA14" s="627"/>
      <c r="KB14" s="628">
        <f t="shared" si="93"/>
        <v>0</v>
      </c>
      <c r="KC14" s="627"/>
      <c r="KD14" s="378">
        <v>0</v>
      </c>
      <c r="KE14" s="627"/>
      <c r="KF14" s="628">
        <f t="shared" si="94"/>
        <v>0</v>
      </c>
      <c r="KG14" s="627"/>
      <c r="KH14" s="378">
        <v>0</v>
      </c>
      <c r="KI14" s="379"/>
      <c r="KJ14" s="628"/>
      <c r="KK14" s="630">
        <v>45944</v>
      </c>
      <c r="KL14" s="378">
        <v>1</v>
      </c>
      <c r="KM14" s="379">
        <v>45944</v>
      </c>
      <c r="KN14" s="630">
        <v>45942</v>
      </c>
      <c r="KO14" s="378">
        <v>1</v>
      </c>
      <c r="KP14" s="379">
        <v>45942</v>
      </c>
      <c r="KQ14" s="630">
        <v>45941</v>
      </c>
      <c r="KR14" s="378">
        <v>1</v>
      </c>
      <c r="KS14" s="379">
        <v>45942</v>
      </c>
      <c r="KT14" s="657">
        <v>0</v>
      </c>
      <c r="KU14" s="665">
        <f t="shared" si="95"/>
        <v>0</v>
      </c>
      <c r="KV14" s="658">
        <f t="shared" si="96"/>
        <v>45831</v>
      </c>
      <c r="KW14" s="659" t="str">
        <f t="shared" si="97"/>
        <v/>
      </c>
      <c r="KX14" s="412">
        <v>45929</v>
      </c>
      <c r="KY14" s="378">
        <v>1</v>
      </c>
      <c r="KZ14" s="413">
        <f t="shared" si="98"/>
        <v>45929</v>
      </c>
      <c r="LA14" s="626">
        <f t="shared" si="25"/>
        <v>0.23006000000000001</v>
      </c>
      <c r="LB14" s="627">
        <v>45934</v>
      </c>
      <c r="LC14" s="378">
        <v>1</v>
      </c>
      <c r="LD14" s="413">
        <f t="shared" ref="LD14" si="129">IF(LB14="","",LB14)</f>
        <v>45934</v>
      </c>
      <c r="LE14" s="626">
        <f t="shared" si="26"/>
        <v>0.23006000000000001</v>
      </c>
      <c r="LF14" s="627">
        <v>45934</v>
      </c>
      <c r="LG14" s="378">
        <v>1</v>
      </c>
      <c r="LH14" s="413">
        <f t="shared" ref="LH14:LH21" si="130">IF(LF14="","",LF14)</f>
        <v>45934</v>
      </c>
      <c r="LI14" s="626">
        <f t="shared" si="27"/>
        <v>0.23006000000000001</v>
      </c>
      <c r="LJ14" s="627">
        <v>45934</v>
      </c>
      <c r="LK14" s="378">
        <v>1</v>
      </c>
      <c r="LL14" s="413">
        <f t="shared" si="28"/>
        <v>45934</v>
      </c>
      <c r="LM14" s="412">
        <v>45945</v>
      </c>
      <c r="LN14" s="378">
        <v>1</v>
      </c>
      <c r="LO14" s="632">
        <v>45945</v>
      </c>
      <c r="LP14" s="412"/>
      <c r="LQ14" s="378">
        <v>0</v>
      </c>
      <c r="LR14" s="632"/>
      <c r="LS14" s="412"/>
      <c r="LT14" s="378">
        <v>0</v>
      </c>
      <c r="LU14" s="632"/>
      <c r="LV14" s="657">
        <v>0</v>
      </c>
      <c r="LW14" s="665">
        <f t="shared" si="101"/>
        <v>0</v>
      </c>
      <c r="LX14" s="658">
        <f t="shared" si="102"/>
        <v>45929</v>
      </c>
      <c r="LY14" s="666" t="str">
        <f t="shared" si="103"/>
        <v/>
      </c>
      <c r="LZ14" s="412">
        <v>45929</v>
      </c>
      <c r="MA14" s="378">
        <v>1</v>
      </c>
      <c r="MB14" s="413">
        <f t="shared" si="104"/>
        <v>45929</v>
      </c>
      <c r="MC14" s="626">
        <f t="shared" si="29"/>
        <v>0.23006000000000001</v>
      </c>
      <c r="MD14" s="627">
        <v>45936</v>
      </c>
      <c r="ME14" s="378">
        <v>1</v>
      </c>
      <c r="MF14" s="413">
        <f t="shared" si="105"/>
        <v>45936</v>
      </c>
      <c r="MG14" s="626">
        <f t="shared" si="30"/>
        <v>0.23006000000000001</v>
      </c>
      <c r="MH14" s="627">
        <v>45936</v>
      </c>
      <c r="MI14" s="378">
        <v>1</v>
      </c>
      <c r="MJ14" s="413">
        <f t="shared" si="106"/>
        <v>45936</v>
      </c>
      <c r="MK14" s="626">
        <f t="shared" si="31"/>
        <v>0.23006000000000001</v>
      </c>
      <c r="ML14" s="627">
        <v>45936</v>
      </c>
      <c r="MM14" s="378">
        <v>1</v>
      </c>
      <c r="MN14" s="413">
        <f t="shared" ref="MN14:MN21" si="131">IF(ML14="","",ML14)</f>
        <v>45936</v>
      </c>
      <c r="MO14" s="412">
        <v>45946</v>
      </c>
      <c r="MP14" s="378">
        <v>1</v>
      </c>
      <c r="MQ14" s="632">
        <v>45946</v>
      </c>
      <c r="MR14" s="412"/>
      <c r="MS14" s="378">
        <v>0</v>
      </c>
      <c r="MT14" s="632"/>
      <c r="MU14" s="412"/>
      <c r="MV14" s="378">
        <v>0</v>
      </c>
      <c r="MW14" s="379"/>
      <c r="MX14" s="657">
        <v>0</v>
      </c>
      <c r="MY14" s="665">
        <f t="shared" si="108"/>
        <v>0</v>
      </c>
      <c r="MZ14" s="658">
        <f t="shared" si="109"/>
        <v>45929</v>
      </c>
      <c r="NA14" s="666" t="str">
        <f t="shared" si="110"/>
        <v/>
      </c>
      <c r="NB14" s="657">
        <v>0</v>
      </c>
      <c r="NC14" s="665">
        <f t="shared" si="111"/>
        <v>0</v>
      </c>
      <c r="ND14" s="658">
        <f t="shared" si="112"/>
        <v>45831</v>
      </c>
      <c r="NE14" s="667">
        <f t="shared" si="113"/>
        <v>0</v>
      </c>
      <c r="NF14" s="654"/>
      <c r="NG14" s="666"/>
      <c r="NH14" s="673"/>
      <c r="NI14" s="378">
        <v>0</v>
      </c>
      <c r="NJ14" s="658"/>
      <c r="NK14" s="654"/>
      <c r="NL14" s="666"/>
      <c r="NM14" s="657">
        <v>0</v>
      </c>
      <c r="NN14" s="665">
        <f t="shared" si="114"/>
        <v>0</v>
      </c>
      <c r="NO14" s="659"/>
      <c r="NP14" s="669" t="s">
        <v>571</v>
      </c>
      <c r="NQ14" s="657">
        <v>0</v>
      </c>
      <c r="NR14" s="665">
        <f t="shared" si="115"/>
        <v>0</v>
      </c>
      <c r="NS14" s="659"/>
      <c r="NT14" s="669" t="s">
        <v>571</v>
      </c>
      <c r="NU14" s="657">
        <v>0</v>
      </c>
      <c r="NV14" s="665">
        <f t="shared" si="116"/>
        <v>0</v>
      </c>
      <c r="NW14" s="659"/>
      <c r="NX14" s="669" t="str">
        <f t="shared" ref="NX14:NX44" si="132">IF(NU14=1,MAX(NT14),"")</f>
        <v/>
      </c>
      <c r="NY14" s="673"/>
      <c r="NZ14" s="378">
        <v>0</v>
      </c>
      <c r="OA14" s="660"/>
      <c r="OB14" s="673"/>
      <c r="OC14" s="378">
        <v>0</v>
      </c>
      <c r="OD14" s="660"/>
      <c r="OE14" s="673"/>
      <c r="OF14" s="378">
        <v>0</v>
      </c>
      <c r="OG14" s="660"/>
      <c r="OH14" s="412"/>
      <c r="OI14" s="378">
        <v>1</v>
      </c>
      <c r="OJ14" s="379"/>
      <c r="OK14" s="412"/>
      <c r="OL14" s="378">
        <v>0.5</v>
      </c>
      <c r="OM14" s="379"/>
      <c r="ON14" s="412"/>
      <c r="OO14" s="378">
        <v>1</v>
      </c>
      <c r="OP14" s="379"/>
      <c r="OQ14" s="412"/>
      <c r="OR14" s="378">
        <f t="shared" si="117"/>
        <v>0</v>
      </c>
      <c r="OS14" s="379"/>
      <c r="OT14" s="412"/>
      <c r="OU14" s="378">
        <v>0</v>
      </c>
      <c r="OV14" s="379"/>
      <c r="OW14" s="412"/>
      <c r="OX14" s="378">
        <v>0</v>
      </c>
      <c r="OY14" s="379"/>
      <c r="OZ14" s="379">
        <v>45700</v>
      </c>
      <c r="PA14" s="378">
        <v>1</v>
      </c>
      <c r="PB14" s="379">
        <f t="shared" si="118"/>
        <v>45700</v>
      </c>
      <c r="PC14" s="379" t="s">
        <v>559</v>
      </c>
      <c r="PD14" s="378">
        <v>0</v>
      </c>
      <c r="PE14" s="379"/>
      <c r="PF14" s="412"/>
      <c r="PG14" s="378">
        <v>0</v>
      </c>
      <c r="PH14" s="379"/>
      <c r="PI14" s="412">
        <v>45702</v>
      </c>
      <c r="PJ14" s="378">
        <v>1</v>
      </c>
      <c r="PK14" s="379">
        <f>'Seg Diario'!HJ14</f>
        <v>45864</v>
      </c>
      <c r="PL14" s="412">
        <f t="shared" ref="PL14:PL76" si="133">PI14</f>
        <v>45702</v>
      </c>
      <c r="PM14" s="378">
        <f t="shared" ref="PM14:PM76" si="134">PJ14</f>
        <v>1</v>
      </c>
      <c r="PN14" s="379">
        <f t="shared" ref="PN14:PN76" si="135">PK14</f>
        <v>45864</v>
      </c>
      <c r="PO14" s="663">
        <v>4.5000000000000005E-2</v>
      </c>
      <c r="PP14" s="658">
        <f t="shared" si="119"/>
        <v>45700</v>
      </c>
      <c r="PQ14" s="659" t="str">
        <f t="shared" si="120"/>
        <v/>
      </c>
      <c r="PR14" s="654"/>
      <c r="PS14" s="660"/>
      <c r="PT14" s="412">
        <v>45491</v>
      </c>
      <c r="PU14" s="378">
        <v>1</v>
      </c>
      <c r="PV14" s="412">
        <v>45491</v>
      </c>
      <c r="PW14" s="412">
        <v>45527</v>
      </c>
      <c r="PX14" s="378">
        <v>1</v>
      </c>
      <c r="PY14" s="412">
        <v>45527</v>
      </c>
      <c r="PZ14" s="412"/>
      <c r="QA14" s="378">
        <v>0</v>
      </c>
      <c r="QB14" s="379"/>
      <c r="QC14" s="412"/>
      <c r="QD14" s="378">
        <v>0.5</v>
      </c>
      <c r="QE14" s="379"/>
      <c r="QF14" s="657">
        <v>0.93745000000000012</v>
      </c>
      <c r="QG14" s="658">
        <f t="shared" si="121"/>
        <v>45491</v>
      </c>
      <c r="QH14" s="659" t="str">
        <f t="shared" si="122"/>
        <v/>
      </c>
      <c r="QI14" s="654"/>
      <c r="QJ14" s="660"/>
      <c r="QK14" s="671"/>
      <c r="QL14" s="672">
        <f t="shared" si="123"/>
        <v>1</v>
      </c>
      <c r="QM14" s="1204" t="s">
        <v>572</v>
      </c>
      <c r="QN14" s="1448">
        <f t="shared" ref="QN14:QN77" si="136">(JN14+JR14+JV14)/3</f>
        <v>1</v>
      </c>
      <c r="QO14" s="1482">
        <v>45890</v>
      </c>
      <c r="QP14" s="1483">
        <v>1</v>
      </c>
      <c r="QQ14" s="1482">
        <v>45890</v>
      </c>
      <c r="QR14" s="1482">
        <v>45911</v>
      </c>
      <c r="QS14" s="1483">
        <v>1</v>
      </c>
      <c r="QT14" s="1482">
        <v>45911</v>
      </c>
    </row>
    <row r="15" spans="1:462" ht="14.4">
      <c r="A15" s="459">
        <f t="shared" si="124"/>
        <v>4</v>
      </c>
      <c r="B15" s="636" t="s">
        <v>66</v>
      </c>
      <c r="C15" s="637"/>
      <c r="D15" s="638" t="s">
        <v>560</v>
      </c>
      <c r="E15" s="614" t="s">
        <v>64</v>
      </c>
      <c r="F15" s="1251">
        <v>8247.84</v>
      </c>
      <c r="G15" s="614"/>
      <c r="H15" s="638" t="s">
        <v>561</v>
      </c>
      <c r="I15" s="638" t="s">
        <v>561</v>
      </c>
      <c r="J15" s="639"/>
      <c r="K15" s="640"/>
      <c r="L15" s="640"/>
      <c r="M15" s="641"/>
      <c r="N15" s="642"/>
      <c r="O15" s="639" t="s">
        <v>562</v>
      </c>
      <c r="P15" s="640" t="s">
        <v>562</v>
      </c>
      <c r="Q15" s="640" t="s">
        <v>562</v>
      </c>
      <c r="R15" s="641" t="s">
        <v>562</v>
      </c>
      <c r="S15" s="638" t="s">
        <v>563</v>
      </c>
      <c r="T15" s="643"/>
      <c r="U15" s="643"/>
      <c r="V15" s="643"/>
      <c r="W15" s="643"/>
      <c r="X15" s="643"/>
      <c r="Y15" s="643"/>
      <c r="Z15" s="615"/>
      <c r="AA15" s="644"/>
      <c r="AB15" s="615"/>
      <c r="AC15" s="615"/>
      <c r="AD15" s="615"/>
      <c r="AE15" s="615"/>
      <c r="AF15" s="615"/>
      <c r="AG15" s="645">
        <f t="shared" si="32"/>
        <v>0</v>
      </c>
      <c r="AH15" s="646">
        <f t="shared" si="33"/>
        <v>0</v>
      </c>
      <c r="AI15" s="647">
        <f t="shared" si="34"/>
        <v>0</v>
      </c>
      <c r="AJ15" s="615"/>
      <c r="AK15" s="615"/>
      <c r="AL15" s="615"/>
      <c r="AM15" s="645">
        <f t="shared" si="35"/>
        <v>0</v>
      </c>
      <c r="AN15" s="646">
        <f t="shared" si="36"/>
        <v>0</v>
      </c>
      <c r="AO15" s="647">
        <f t="shared" si="37"/>
        <v>0</v>
      </c>
      <c r="AP15" s="648"/>
      <c r="AQ15" s="648"/>
      <c r="AR15" s="648"/>
      <c r="AS15" s="645">
        <f t="shared" si="38"/>
        <v>0</v>
      </c>
      <c r="AT15" s="646">
        <f t="shared" si="39"/>
        <v>0</v>
      </c>
      <c r="AU15" s="647">
        <f t="shared" si="40"/>
        <v>0</v>
      </c>
      <c r="AV15" s="648"/>
      <c r="AW15" s="649" t="s">
        <v>564</v>
      </c>
      <c r="AX15" s="650">
        <f>BY15</f>
        <v>1</v>
      </c>
      <c r="AY15" s="651" t="s">
        <v>565</v>
      </c>
      <c r="AZ15" s="652" t="s">
        <v>573</v>
      </c>
      <c r="BA15" s="412">
        <v>45491</v>
      </c>
      <c r="BB15" s="653">
        <f t="shared" si="41"/>
        <v>1</v>
      </c>
      <c r="BC15" s="654">
        <f t="shared" si="42"/>
        <v>0</v>
      </c>
      <c r="BD15" s="630">
        <f t="shared" si="43"/>
        <v>0</v>
      </c>
      <c r="BE15" s="412">
        <v>45662</v>
      </c>
      <c r="BF15" s="655">
        <f t="shared" si="44"/>
        <v>1</v>
      </c>
      <c r="BG15" s="412">
        <v>45720</v>
      </c>
      <c r="BH15" s="655">
        <f t="shared" si="45"/>
        <v>1</v>
      </c>
      <c r="BI15" s="412">
        <f t="shared" si="125"/>
        <v>45794</v>
      </c>
      <c r="BJ15" s="378">
        <v>0</v>
      </c>
      <c r="BK15" s="379">
        <f t="shared" si="126"/>
        <v>45801</v>
      </c>
      <c r="BL15" s="412">
        <v>45794</v>
      </c>
      <c r="BM15" s="378">
        <v>1</v>
      </c>
      <c r="BN15" s="630">
        <v>45794</v>
      </c>
      <c r="BO15" s="412">
        <v>45794</v>
      </c>
      <c r="BP15" s="378">
        <v>1</v>
      </c>
      <c r="BQ15" s="630">
        <v>45794</v>
      </c>
      <c r="BR15" s="412">
        <v>45794</v>
      </c>
      <c r="BS15" s="378">
        <v>1</v>
      </c>
      <c r="BT15" s="630">
        <v>45794</v>
      </c>
      <c r="BU15" s="412">
        <v>45794</v>
      </c>
      <c r="BV15" s="378">
        <v>1</v>
      </c>
      <c r="BW15" s="630">
        <v>45794</v>
      </c>
      <c r="BX15" s="377">
        <f t="shared" si="46"/>
        <v>45794</v>
      </c>
      <c r="BY15" s="378">
        <f t="shared" si="47"/>
        <v>1</v>
      </c>
      <c r="BZ15" s="379">
        <f t="shared" si="48"/>
        <v>45794</v>
      </c>
      <c r="CA15" s="412">
        <v>45798</v>
      </c>
      <c r="CB15" s="378">
        <v>1</v>
      </c>
      <c r="CC15" s="413">
        <f t="shared" si="49"/>
        <v>45798</v>
      </c>
      <c r="CD15" s="412">
        <v>45798</v>
      </c>
      <c r="CE15" s="378">
        <v>1</v>
      </c>
      <c r="CF15" s="413">
        <f t="shared" si="50"/>
        <v>45798</v>
      </c>
      <c r="CG15" s="412">
        <v>45798</v>
      </c>
      <c r="CH15" s="378">
        <v>1</v>
      </c>
      <c r="CI15" s="413">
        <f t="shared" si="51"/>
        <v>45798</v>
      </c>
      <c r="CJ15" s="412">
        <v>45798</v>
      </c>
      <c r="CK15" s="378">
        <v>1</v>
      </c>
      <c r="CL15" s="413">
        <f t="shared" si="52"/>
        <v>45798</v>
      </c>
      <c r="CM15" s="377">
        <f t="shared" si="53"/>
        <v>45798</v>
      </c>
      <c r="CN15" s="378">
        <f t="shared" si="54"/>
        <v>1</v>
      </c>
      <c r="CO15" s="379">
        <f t="shared" si="55"/>
        <v>45798</v>
      </c>
      <c r="CP15" s="412">
        <v>45794</v>
      </c>
      <c r="CQ15" s="378">
        <v>1</v>
      </c>
      <c r="CR15" s="413">
        <v>45794</v>
      </c>
      <c r="CS15" s="377">
        <v>45796</v>
      </c>
      <c r="CT15" s="378">
        <v>1</v>
      </c>
      <c r="CU15" s="413">
        <v>45796</v>
      </c>
      <c r="CV15" s="377">
        <v>45796</v>
      </c>
      <c r="CW15" s="378">
        <v>1</v>
      </c>
      <c r="CX15" s="413">
        <v>45796</v>
      </c>
      <c r="CY15" s="377">
        <v>45796</v>
      </c>
      <c r="CZ15" s="378">
        <v>1</v>
      </c>
      <c r="DA15" s="413">
        <v>45796</v>
      </c>
      <c r="DB15" s="377">
        <f t="shared" si="56"/>
        <v>45794</v>
      </c>
      <c r="DC15" s="378">
        <f t="shared" si="57"/>
        <v>1</v>
      </c>
      <c r="DD15" s="379">
        <f t="shared" si="58"/>
        <v>45796</v>
      </c>
      <c r="DE15" s="412">
        <v>45799</v>
      </c>
      <c r="DF15" s="378">
        <v>1</v>
      </c>
      <c r="DG15" s="413">
        <v>45801</v>
      </c>
      <c r="DH15" s="412">
        <v>45800</v>
      </c>
      <c r="DI15" s="378">
        <v>1</v>
      </c>
      <c r="DJ15" s="413">
        <v>45801</v>
      </c>
      <c r="DK15" s="412">
        <v>45799</v>
      </c>
      <c r="DL15" s="378">
        <v>1</v>
      </c>
      <c r="DM15" s="413">
        <v>45801</v>
      </c>
      <c r="DN15" s="412">
        <v>45799</v>
      </c>
      <c r="DO15" s="378">
        <v>1</v>
      </c>
      <c r="DP15" s="413">
        <v>45801</v>
      </c>
      <c r="DQ15" s="377">
        <f t="shared" si="59"/>
        <v>45799</v>
      </c>
      <c r="DR15" s="378">
        <v>1</v>
      </c>
      <c r="DS15" s="413">
        <v>45801</v>
      </c>
      <c r="DT15" s="412">
        <v>45798</v>
      </c>
      <c r="DU15" s="378">
        <v>1</v>
      </c>
      <c r="DV15" s="413">
        <v>45801</v>
      </c>
      <c r="DW15" s="412">
        <v>45798</v>
      </c>
      <c r="DX15" s="378">
        <v>1</v>
      </c>
      <c r="DY15" s="413">
        <v>45801</v>
      </c>
      <c r="DZ15" s="412">
        <v>45798</v>
      </c>
      <c r="EA15" s="378">
        <v>1</v>
      </c>
      <c r="EB15" s="413">
        <v>45801</v>
      </c>
      <c r="EC15" s="412">
        <v>45798</v>
      </c>
      <c r="ED15" s="378">
        <v>1</v>
      </c>
      <c r="EE15" s="413">
        <v>45801</v>
      </c>
      <c r="EF15" s="377">
        <f>IF(MIN(DT15,DW15,DZ15,EC15)=0,"",MIN(DT15,DW15,DZ15,EC15))</f>
        <v>45798</v>
      </c>
      <c r="EG15" s="378">
        <f t="shared" si="62"/>
        <v>1</v>
      </c>
      <c r="EH15" s="379">
        <f t="shared" si="63"/>
        <v>45801</v>
      </c>
      <c r="EI15" s="412">
        <v>45801</v>
      </c>
      <c r="EJ15" s="378">
        <v>1</v>
      </c>
      <c r="EK15" s="413">
        <f t="shared" si="64"/>
        <v>45801</v>
      </c>
      <c r="EL15" s="412">
        <v>45801</v>
      </c>
      <c r="EM15" s="378">
        <v>1</v>
      </c>
      <c r="EN15" s="413">
        <f t="shared" si="65"/>
        <v>45801</v>
      </c>
      <c r="EO15" s="412">
        <v>45801</v>
      </c>
      <c r="EP15" s="378">
        <v>1</v>
      </c>
      <c r="EQ15" s="413">
        <f t="shared" si="66"/>
        <v>45801</v>
      </c>
      <c r="ER15" s="412">
        <v>45801</v>
      </c>
      <c r="ES15" s="378">
        <v>1</v>
      </c>
      <c r="ET15" s="413">
        <f t="shared" si="67"/>
        <v>45801</v>
      </c>
      <c r="EU15" s="377">
        <f t="shared" si="68"/>
        <v>45801</v>
      </c>
      <c r="EV15" s="378">
        <f t="shared" si="69"/>
        <v>1</v>
      </c>
      <c r="EW15" s="379">
        <f t="shared" si="70"/>
        <v>45801</v>
      </c>
      <c r="EX15" s="412"/>
      <c r="EY15" s="378">
        <v>0</v>
      </c>
      <c r="EZ15" s="413"/>
      <c r="FA15" s="412"/>
      <c r="FB15" s="378">
        <v>0</v>
      </c>
      <c r="FC15" s="413"/>
      <c r="FD15" s="412"/>
      <c r="FE15" s="378">
        <v>0</v>
      </c>
      <c r="FF15" s="413"/>
      <c r="FG15" s="412"/>
      <c r="FH15" s="378">
        <v>0</v>
      </c>
      <c r="FI15" s="413"/>
      <c r="FJ15" s="377" t="str">
        <f t="shared" si="71"/>
        <v/>
      </c>
      <c r="FK15" s="378">
        <v>0</v>
      </c>
      <c r="FL15" s="379" t="str">
        <f t="shared" si="127"/>
        <v/>
      </c>
      <c r="FM15" s="412">
        <v>45821</v>
      </c>
      <c r="FN15" s="378">
        <v>1</v>
      </c>
      <c r="FO15" s="413">
        <v>45821</v>
      </c>
      <c r="FP15" s="412">
        <v>45821</v>
      </c>
      <c r="FQ15" s="378">
        <v>1</v>
      </c>
      <c r="FR15" s="413">
        <v>45821</v>
      </c>
      <c r="FS15" s="412">
        <v>45821</v>
      </c>
      <c r="FT15" s="378">
        <v>1</v>
      </c>
      <c r="FU15" s="413">
        <v>45821</v>
      </c>
      <c r="FV15" s="412">
        <v>45821</v>
      </c>
      <c r="FW15" s="378">
        <v>1</v>
      </c>
      <c r="FX15" s="413">
        <v>45821</v>
      </c>
      <c r="FY15" s="377">
        <f t="shared" si="72"/>
        <v>45821</v>
      </c>
      <c r="FZ15" s="378">
        <f t="shared" si="73"/>
        <v>1</v>
      </c>
      <c r="GA15" s="379">
        <f t="shared" si="74"/>
        <v>45821</v>
      </c>
      <c r="GB15" s="412">
        <v>45801</v>
      </c>
      <c r="GC15" s="378">
        <v>1</v>
      </c>
      <c r="GD15" s="413">
        <f t="shared" si="75"/>
        <v>45801</v>
      </c>
      <c r="GE15" s="412">
        <v>45801</v>
      </c>
      <c r="GF15" s="378">
        <v>1</v>
      </c>
      <c r="GG15" s="413">
        <f t="shared" si="76"/>
        <v>45801</v>
      </c>
      <c r="GH15" s="412">
        <v>45801</v>
      </c>
      <c r="GI15" s="378">
        <v>1</v>
      </c>
      <c r="GJ15" s="413">
        <f t="shared" si="77"/>
        <v>45801</v>
      </c>
      <c r="GK15" s="412">
        <v>45801</v>
      </c>
      <c r="GL15" s="378">
        <v>1</v>
      </c>
      <c r="GM15" s="413">
        <f t="shared" si="78"/>
        <v>45801</v>
      </c>
      <c r="GN15" s="377">
        <f t="shared" si="79"/>
        <v>45801</v>
      </c>
      <c r="GO15" s="378">
        <f t="shared" si="80"/>
        <v>1</v>
      </c>
      <c r="GP15" s="379">
        <f t="shared" si="81"/>
        <v>45801</v>
      </c>
      <c r="GQ15" s="657">
        <f t="shared" si="128"/>
        <v>1</v>
      </c>
      <c r="GR15" s="658">
        <f t="shared" si="82"/>
        <v>45794</v>
      </c>
      <c r="GS15" s="659">
        <f t="shared" si="83"/>
        <v>45821</v>
      </c>
      <c r="GT15" s="654"/>
      <c r="GU15" s="660"/>
      <c r="GV15" s="412">
        <v>45855</v>
      </c>
      <c r="GW15" s="378">
        <v>1</v>
      </c>
      <c r="GX15" s="413">
        <v>45868</v>
      </c>
      <c r="GY15" s="412">
        <v>45855</v>
      </c>
      <c r="GZ15" s="378">
        <v>1</v>
      </c>
      <c r="HA15" s="413">
        <v>45868</v>
      </c>
      <c r="HB15" s="412">
        <v>45855</v>
      </c>
      <c r="HC15" s="378">
        <v>1</v>
      </c>
      <c r="HD15" s="413">
        <v>45868</v>
      </c>
      <c r="HE15" s="412">
        <v>45855</v>
      </c>
      <c r="HF15" s="378">
        <v>1</v>
      </c>
      <c r="HG15" s="413">
        <v>45868</v>
      </c>
      <c r="HH15" s="377">
        <f t="shared" si="84"/>
        <v>45855</v>
      </c>
      <c r="HI15" s="378">
        <f t="shared" si="85"/>
        <v>1</v>
      </c>
      <c r="HJ15" s="379">
        <f t="shared" si="86"/>
        <v>45868</v>
      </c>
      <c r="HK15" s="661">
        <v>0</v>
      </c>
      <c r="HL15" s="658">
        <f t="shared" si="87"/>
        <v>45662</v>
      </c>
      <c r="HM15" s="659" t="str">
        <f t="shared" si="88"/>
        <v/>
      </c>
      <c r="HN15" s="654"/>
      <c r="HO15" s="660"/>
      <c r="HP15" s="944"/>
      <c r="HQ15" s="944"/>
      <c r="HR15" s="1170">
        <v>45808</v>
      </c>
      <c r="HS15" s="378">
        <v>1</v>
      </c>
      <c r="HT15" s="1171">
        <v>45808</v>
      </c>
      <c r="HU15" s="632">
        <v>45825</v>
      </c>
      <c r="HV15" s="378">
        <v>1</v>
      </c>
      <c r="HW15" s="379">
        <v>45825</v>
      </c>
      <c r="HX15" s="412">
        <v>45826</v>
      </c>
      <c r="HY15" s="378">
        <v>1</v>
      </c>
      <c r="HZ15" s="379">
        <v>45827</v>
      </c>
      <c r="IA15" s="412">
        <v>45796</v>
      </c>
      <c r="IB15" s="378">
        <v>1</v>
      </c>
      <c r="IC15" s="379">
        <v>45829</v>
      </c>
      <c r="ID15" s="412">
        <v>45831</v>
      </c>
      <c r="IE15" s="378">
        <v>1</v>
      </c>
      <c r="IF15" s="379">
        <v>45832</v>
      </c>
      <c r="IG15" s="944">
        <v>45834</v>
      </c>
      <c r="IH15" s="412">
        <v>45834</v>
      </c>
      <c r="II15" s="378">
        <v>1</v>
      </c>
      <c r="IJ15" s="379">
        <v>45834</v>
      </c>
      <c r="IK15" s="412">
        <v>45834</v>
      </c>
      <c r="IL15" s="378">
        <v>1</v>
      </c>
      <c r="IM15" s="379">
        <v>45834</v>
      </c>
      <c r="IN15" s="657">
        <f t="shared" ref="IN15:IN76" si="137">(HV15*$HV$7)+(HY15*$HY$7)+(IB15*$IB$7)+(IE15*$IE$7)</f>
        <v>1</v>
      </c>
      <c r="IO15" s="658">
        <f t="shared" si="89"/>
        <v>45796</v>
      </c>
      <c r="IP15" s="659">
        <f t="shared" si="90"/>
        <v>45834</v>
      </c>
      <c r="IQ15" s="654"/>
      <c r="IR15" s="660"/>
      <c r="IS15" s="664">
        <v>287.98</v>
      </c>
      <c r="IT15" s="664" t="s">
        <v>558</v>
      </c>
      <c r="IU15" s="412"/>
      <c r="IV15" s="378">
        <v>0</v>
      </c>
      <c r="IW15" s="379"/>
      <c r="IX15" s="412"/>
      <c r="IY15" s="378">
        <v>0</v>
      </c>
      <c r="IZ15" s="379"/>
      <c r="JA15" s="412">
        <v>45929</v>
      </c>
      <c r="JB15" s="378">
        <v>1</v>
      </c>
      <c r="JC15" s="413">
        <f t="shared" si="91"/>
        <v>45929</v>
      </c>
      <c r="JD15" s="628">
        <f t="shared" si="20"/>
        <v>0.28798000000000001</v>
      </c>
      <c r="JE15" s="627">
        <v>45936</v>
      </c>
      <c r="JF15" s="378">
        <v>1</v>
      </c>
      <c r="JG15" s="627">
        <v>45937</v>
      </c>
      <c r="JH15" s="628">
        <f t="shared" si="21"/>
        <v>0.28798000000000001</v>
      </c>
      <c r="JI15" s="627">
        <v>45937</v>
      </c>
      <c r="JJ15" s="378">
        <v>1</v>
      </c>
      <c r="JK15" s="627">
        <v>45937</v>
      </c>
      <c r="JL15" s="628">
        <f t="shared" si="22"/>
        <v>0.28798000000000001</v>
      </c>
      <c r="JM15" s="627">
        <v>45937</v>
      </c>
      <c r="JN15" s="378">
        <v>1</v>
      </c>
      <c r="JO15" s="627">
        <v>45937</v>
      </c>
      <c r="JP15" s="628">
        <f t="shared" si="23"/>
        <v>0.28798000000000001</v>
      </c>
      <c r="JQ15" s="627">
        <v>45938</v>
      </c>
      <c r="JR15" s="378">
        <v>1</v>
      </c>
      <c r="JS15" s="627">
        <v>45938</v>
      </c>
      <c r="JT15" s="628">
        <f t="shared" si="24"/>
        <v>0.28798000000000001</v>
      </c>
      <c r="JU15" s="627">
        <v>45939</v>
      </c>
      <c r="JV15" s="378">
        <v>1</v>
      </c>
      <c r="JW15" s="627">
        <v>45939</v>
      </c>
      <c r="JX15" s="628">
        <f t="shared" si="92"/>
        <v>0</v>
      </c>
      <c r="JY15" s="627"/>
      <c r="JZ15" s="378">
        <v>0</v>
      </c>
      <c r="KA15" s="627"/>
      <c r="KB15" s="628">
        <f t="shared" si="93"/>
        <v>0</v>
      </c>
      <c r="KC15" s="627"/>
      <c r="KD15" s="378">
        <v>0</v>
      </c>
      <c r="KE15" s="627"/>
      <c r="KF15" s="628">
        <f t="shared" si="94"/>
        <v>0</v>
      </c>
      <c r="KG15" s="627"/>
      <c r="KH15" s="378">
        <v>0</v>
      </c>
      <c r="KI15" s="379"/>
      <c r="KJ15" s="628"/>
      <c r="KK15" s="630">
        <v>45943</v>
      </c>
      <c r="KL15" s="378">
        <v>1</v>
      </c>
      <c r="KM15" s="379">
        <v>45943</v>
      </c>
      <c r="KN15" s="630">
        <v>45943</v>
      </c>
      <c r="KO15" s="378">
        <v>1</v>
      </c>
      <c r="KP15" s="379">
        <v>45943</v>
      </c>
      <c r="KQ15" s="630">
        <v>45941</v>
      </c>
      <c r="KR15" s="378">
        <v>1</v>
      </c>
      <c r="KS15" s="379">
        <v>45942</v>
      </c>
      <c r="KT15" s="657">
        <v>0</v>
      </c>
      <c r="KU15" s="665">
        <f t="shared" si="95"/>
        <v>0</v>
      </c>
      <c r="KV15" s="658">
        <f t="shared" si="96"/>
        <v>45929</v>
      </c>
      <c r="KW15" s="659" t="str">
        <f t="shared" si="97"/>
        <v/>
      </c>
      <c r="KX15" s="412">
        <v>45929</v>
      </c>
      <c r="KY15" s="378">
        <v>1</v>
      </c>
      <c r="KZ15" s="413">
        <f t="shared" si="98"/>
        <v>45929</v>
      </c>
      <c r="LA15" s="626">
        <f t="shared" si="25"/>
        <v>0.28798000000000001</v>
      </c>
      <c r="LB15" s="627">
        <v>45930</v>
      </c>
      <c r="LC15" s="378">
        <v>1</v>
      </c>
      <c r="LD15" s="413">
        <f t="shared" si="99"/>
        <v>45930</v>
      </c>
      <c r="LE15" s="626">
        <f t="shared" si="26"/>
        <v>0.28798000000000001</v>
      </c>
      <c r="LF15" s="627">
        <v>45934</v>
      </c>
      <c r="LG15" s="378">
        <v>1</v>
      </c>
      <c r="LH15" s="413">
        <f t="shared" si="130"/>
        <v>45934</v>
      </c>
      <c r="LI15" s="626">
        <f t="shared" si="27"/>
        <v>0.28798000000000001</v>
      </c>
      <c r="LJ15" s="627">
        <v>45934</v>
      </c>
      <c r="LK15" s="378">
        <v>1</v>
      </c>
      <c r="LL15" s="413">
        <f t="shared" si="28"/>
        <v>45934</v>
      </c>
      <c r="LM15" s="412">
        <v>45946</v>
      </c>
      <c r="LN15" s="378">
        <v>1</v>
      </c>
      <c r="LO15" s="632">
        <v>45946</v>
      </c>
      <c r="LP15" s="1489" t="s">
        <v>567</v>
      </c>
      <c r="LQ15" s="378">
        <v>1</v>
      </c>
      <c r="LR15" s="632" t="s">
        <v>568</v>
      </c>
      <c r="LS15" s="412"/>
      <c r="LT15" s="378">
        <v>0</v>
      </c>
      <c r="LU15" s="632"/>
      <c r="LV15" s="657">
        <v>0</v>
      </c>
      <c r="LW15" s="665">
        <f t="shared" si="101"/>
        <v>0</v>
      </c>
      <c r="LX15" s="658">
        <f t="shared" si="102"/>
        <v>45929</v>
      </c>
      <c r="LY15" s="666" t="str">
        <f t="shared" si="103"/>
        <v/>
      </c>
      <c r="LZ15" s="412">
        <v>45929</v>
      </c>
      <c r="MA15" s="378">
        <v>1</v>
      </c>
      <c r="MB15" s="413">
        <f t="shared" ref="MB15:MB16" si="138">IF(LZ15="","",LZ15)</f>
        <v>45929</v>
      </c>
      <c r="MC15" s="626">
        <f t="shared" si="29"/>
        <v>0.28798000000000001</v>
      </c>
      <c r="MD15" s="627">
        <v>45930</v>
      </c>
      <c r="ME15" s="378">
        <v>1</v>
      </c>
      <c r="MF15" s="413">
        <f t="shared" ref="MF15:MF76" si="139">IF(MD15="","",MD15)</f>
        <v>45930</v>
      </c>
      <c r="MG15" s="626">
        <f t="shared" si="30"/>
        <v>0.28798000000000001</v>
      </c>
      <c r="MH15" s="627">
        <v>45936</v>
      </c>
      <c r="MI15" s="378">
        <v>1</v>
      </c>
      <c r="MJ15" s="413">
        <f t="shared" si="106"/>
        <v>45936</v>
      </c>
      <c r="MK15" s="626">
        <f t="shared" si="31"/>
        <v>0.28798000000000001</v>
      </c>
      <c r="ML15" s="627">
        <v>45936</v>
      </c>
      <c r="MM15" s="378">
        <v>1</v>
      </c>
      <c r="MN15" s="413">
        <f t="shared" si="131"/>
        <v>45936</v>
      </c>
      <c r="MO15" s="412">
        <v>45946</v>
      </c>
      <c r="MP15" s="378">
        <v>1</v>
      </c>
      <c r="MQ15" s="632">
        <v>45946</v>
      </c>
      <c r="MR15" s="1489" t="s">
        <v>567</v>
      </c>
      <c r="MS15" s="378">
        <v>1</v>
      </c>
      <c r="MT15" s="632" t="s">
        <v>568</v>
      </c>
      <c r="MU15" s="412"/>
      <c r="MV15" s="378">
        <v>0</v>
      </c>
      <c r="MW15" s="632"/>
      <c r="MX15" s="657">
        <v>0</v>
      </c>
      <c r="MY15" s="665">
        <f t="shared" si="108"/>
        <v>0</v>
      </c>
      <c r="MZ15" s="658">
        <f t="shared" si="109"/>
        <v>45929</v>
      </c>
      <c r="NA15" s="666" t="str">
        <f t="shared" si="110"/>
        <v/>
      </c>
      <c r="NB15" s="657">
        <v>0</v>
      </c>
      <c r="NC15" s="665">
        <f t="shared" si="111"/>
        <v>0</v>
      </c>
      <c r="ND15" s="658">
        <f t="shared" si="112"/>
        <v>45929</v>
      </c>
      <c r="NE15" s="667">
        <f t="shared" si="113"/>
        <v>0</v>
      </c>
      <c r="NF15" s="654"/>
      <c r="NG15" s="666"/>
      <c r="NH15" s="673"/>
      <c r="NI15" s="378">
        <v>0</v>
      </c>
      <c r="NJ15" s="658"/>
      <c r="NK15" s="654"/>
      <c r="NL15" s="666"/>
      <c r="NM15" s="657">
        <v>0</v>
      </c>
      <c r="NN15" s="665">
        <f t="shared" si="114"/>
        <v>0</v>
      </c>
      <c r="NO15" s="659"/>
      <c r="NP15" s="669" t="s">
        <v>571</v>
      </c>
      <c r="NQ15" s="657">
        <v>0</v>
      </c>
      <c r="NR15" s="665">
        <f t="shared" si="115"/>
        <v>0</v>
      </c>
      <c r="NS15" s="659"/>
      <c r="NT15" s="669" t="s">
        <v>571</v>
      </c>
      <c r="NU15" s="657">
        <v>0</v>
      </c>
      <c r="NV15" s="665">
        <f t="shared" si="116"/>
        <v>0</v>
      </c>
      <c r="NW15" s="659"/>
      <c r="NX15" s="669" t="str">
        <f t="shared" si="132"/>
        <v/>
      </c>
      <c r="NY15" s="673"/>
      <c r="NZ15" s="378">
        <v>0</v>
      </c>
      <c r="OA15" s="660"/>
      <c r="OB15" s="673"/>
      <c r="OC15" s="378">
        <v>0</v>
      </c>
      <c r="OD15" s="660"/>
      <c r="OE15" s="673"/>
      <c r="OF15" s="378">
        <v>0</v>
      </c>
      <c r="OG15" s="660"/>
      <c r="OH15" s="412"/>
      <c r="OI15" s="378">
        <v>1</v>
      </c>
      <c r="OJ15" s="379"/>
      <c r="OK15" s="412"/>
      <c r="OL15" s="378">
        <v>0.5</v>
      </c>
      <c r="OM15" s="379"/>
      <c r="ON15" s="412"/>
      <c r="OO15" s="378">
        <v>1</v>
      </c>
      <c r="OP15" s="379"/>
      <c r="OQ15" s="412"/>
      <c r="OR15" s="378">
        <f t="shared" si="117"/>
        <v>0</v>
      </c>
      <c r="OS15" s="379"/>
      <c r="OT15" s="412"/>
      <c r="OU15" s="378">
        <v>0</v>
      </c>
      <c r="OV15" s="379"/>
      <c r="OW15" s="412"/>
      <c r="OX15" s="378">
        <v>0</v>
      </c>
      <c r="OY15" s="379"/>
      <c r="OZ15" s="379">
        <v>45704</v>
      </c>
      <c r="PA15" s="378">
        <v>1</v>
      </c>
      <c r="PB15" s="379">
        <f>OZ15</f>
        <v>45704</v>
      </c>
      <c r="PC15" s="379" t="s">
        <v>559</v>
      </c>
      <c r="PD15" s="378">
        <v>0</v>
      </c>
      <c r="PE15" s="379"/>
      <c r="PF15" s="412"/>
      <c r="PG15" s="378">
        <v>0</v>
      </c>
      <c r="PH15" s="379"/>
      <c r="PI15" s="412">
        <v>45794</v>
      </c>
      <c r="PJ15" s="378">
        <v>1</v>
      </c>
      <c r="PK15" s="379">
        <f>'Seg Diario'!HJ15</f>
        <v>45868</v>
      </c>
      <c r="PL15" s="412">
        <f t="shared" si="133"/>
        <v>45794</v>
      </c>
      <c r="PM15" s="378">
        <f t="shared" si="134"/>
        <v>1</v>
      </c>
      <c r="PN15" s="379">
        <f t="shared" si="135"/>
        <v>45868</v>
      </c>
      <c r="PO15" s="663">
        <v>4.5000000000000005E-2</v>
      </c>
      <c r="PP15" s="658">
        <f t="shared" si="119"/>
        <v>45704</v>
      </c>
      <c r="PQ15" s="659" t="str">
        <f t="shared" si="120"/>
        <v/>
      </c>
      <c r="PR15" s="654"/>
      <c r="PS15" s="660"/>
      <c r="PT15" s="412">
        <v>45491</v>
      </c>
      <c r="PU15" s="378">
        <v>1</v>
      </c>
      <c r="PV15" s="412">
        <v>45491</v>
      </c>
      <c r="PW15" s="412">
        <v>45527</v>
      </c>
      <c r="PX15" s="378">
        <v>1</v>
      </c>
      <c r="PY15" s="412">
        <v>45527</v>
      </c>
      <c r="PZ15" s="412"/>
      <c r="QA15" s="378">
        <v>0</v>
      </c>
      <c r="QB15" s="379"/>
      <c r="QC15" s="412"/>
      <c r="QD15" s="378">
        <v>0.5</v>
      </c>
      <c r="QE15" s="379"/>
      <c r="QF15" s="657">
        <v>0.93745000000000012</v>
      </c>
      <c r="QG15" s="658">
        <f t="shared" si="121"/>
        <v>45491</v>
      </c>
      <c r="QH15" s="659" t="str">
        <f t="shared" si="122"/>
        <v/>
      </c>
      <c r="QI15" s="654"/>
      <c r="QJ15" s="660"/>
      <c r="QK15" s="671"/>
      <c r="QL15" s="672">
        <f t="shared" si="123"/>
        <v>1</v>
      </c>
      <c r="QM15" s="1204" t="s">
        <v>354</v>
      </c>
      <c r="QN15" s="1448">
        <f t="shared" si="136"/>
        <v>1</v>
      </c>
      <c r="QO15" s="1482">
        <v>45890</v>
      </c>
      <c r="QP15" s="1483">
        <v>1</v>
      </c>
      <c r="QQ15" s="1482">
        <v>45890</v>
      </c>
      <c r="QR15" s="1482">
        <v>45952</v>
      </c>
      <c r="QS15" s="1483">
        <v>1</v>
      </c>
      <c r="QT15" s="1482">
        <v>45952</v>
      </c>
    </row>
    <row r="16" spans="1:462" ht="14.4">
      <c r="A16" s="459">
        <f t="shared" si="124"/>
        <v>5</v>
      </c>
      <c r="B16" s="636" t="s">
        <v>69</v>
      </c>
      <c r="C16" s="637"/>
      <c r="D16" s="638" t="s">
        <v>560</v>
      </c>
      <c r="E16" s="614" t="s">
        <v>71</v>
      </c>
      <c r="F16" s="1251">
        <v>8814.6200000000008</v>
      </c>
      <c r="G16" s="614" t="s">
        <v>574</v>
      </c>
      <c r="H16" s="638" t="s">
        <v>575</v>
      </c>
      <c r="I16" s="638" t="s">
        <v>561</v>
      </c>
      <c r="J16" s="639"/>
      <c r="K16" s="640"/>
      <c r="L16" s="640"/>
      <c r="M16" s="641"/>
      <c r="N16" s="642"/>
      <c r="O16" s="639" t="s">
        <v>562</v>
      </c>
      <c r="P16" s="640" t="s">
        <v>562</v>
      </c>
      <c r="Q16" s="640" t="s">
        <v>562</v>
      </c>
      <c r="R16" s="641" t="s">
        <v>562</v>
      </c>
      <c r="S16" s="638" t="s">
        <v>563</v>
      </c>
      <c r="T16" s="643"/>
      <c r="U16" s="643"/>
      <c r="V16" s="643"/>
      <c r="W16" s="643"/>
      <c r="X16" s="643"/>
      <c r="Y16" s="643"/>
      <c r="Z16" s="615"/>
      <c r="AA16" s="644"/>
      <c r="AB16" s="615"/>
      <c r="AC16" s="615"/>
      <c r="AD16" s="615"/>
      <c r="AE16" s="615"/>
      <c r="AF16" s="615"/>
      <c r="AG16" s="645">
        <f t="shared" si="32"/>
        <v>0</v>
      </c>
      <c r="AH16" s="646">
        <f t="shared" si="33"/>
        <v>0</v>
      </c>
      <c r="AI16" s="647">
        <f t="shared" si="34"/>
        <v>0</v>
      </c>
      <c r="AJ16" s="615"/>
      <c r="AK16" s="615"/>
      <c r="AL16" s="615"/>
      <c r="AM16" s="645">
        <f t="shared" si="35"/>
        <v>0</v>
      </c>
      <c r="AN16" s="646">
        <f t="shared" si="36"/>
        <v>0</v>
      </c>
      <c r="AO16" s="647">
        <f t="shared" si="37"/>
        <v>0</v>
      </c>
      <c r="AP16" s="648"/>
      <c r="AQ16" s="648"/>
      <c r="AR16" s="648"/>
      <c r="AS16" s="645">
        <f t="shared" si="38"/>
        <v>0</v>
      </c>
      <c r="AT16" s="646">
        <f t="shared" si="39"/>
        <v>0</v>
      </c>
      <c r="AU16" s="647">
        <f t="shared" si="40"/>
        <v>0</v>
      </c>
      <c r="AV16" s="648"/>
      <c r="AW16" s="649" t="s">
        <v>564</v>
      </c>
      <c r="AX16" s="650">
        <f>BY16</f>
        <v>1</v>
      </c>
      <c r="AY16" s="651" t="s">
        <v>565</v>
      </c>
      <c r="AZ16" s="652" t="s">
        <v>573</v>
      </c>
      <c r="BA16" s="412">
        <v>45491</v>
      </c>
      <c r="BB16" s="653">
        <f t="shared" si="41"/>
        <v>1</v>
      </c>
      <c r="BC16" s="654">
        <f t="shared" si="42"/>
        <v>0</v>
      </c>
      <c r="BD16" s="630">
        <f t="shared" si="43"/>
        <v>0</v>
      </c>
      <c r="BE16" s="412">
        <v>45662</v>
      </c>
      <c r="BF16" s="655">
        <f t="shared" si="44"/>
        <v>1</v>
      </c>
      <c r="BG16" s="412">
        <v>45705</v>
      </c>
      <c r="BH16" s="655">
        <f t="shared" si="45"/>
        <v>1</v>
      </c>
      <c r="BI16" s="412">
        <f t="shared" si="125"/>
        <v>45706</v>
      </c>
      <c r="BJ16" s="378">
        <v>0</v>
      </c>
      <c r="BK16" s="379">
        <f t="shared" si="126"/>
        <v>45755</v>
      </c>
      <c r="BL16" s="412">
        <v>45706</v>
      </c>
      <c r="BM16" s="378">
        <v>1</v>
      </c>
      <c r="BN16" s="630">
        <v>45706</v>
      </c>
      <c r="BO16" s="412">
        <v>45706</v>
      </c>
      <c r="BP16" s="378">
        <v>1</v>
      </c>
      <c r="BQ16" s="630">
        <v>45706</v>
      </c>
      <c r="BR16" s="412">
        <v>45706</v>
      </c>
      <c r="BS16" s="378">
        <v>1</v>
      </c>
      <c r="BT16" s="630">
        <v>45706</v>
      </c>
      <c r="BU16" s="412">
        <v>45706</v>
      </c>
      <c r="BV16" s="378">
        <v>1</v>
      </c>
      <c r="BW16" s="630">
        <v>45706</v>
      </c>
      <c r="BX16" s="377">
        <f t="shared" si="46"/>
        <v>45706</v>
      </c>
      <c r="BY16" s="378">
        <f t="shared" si="47"/>
        <v>1</v>
      </c>
      <c r="BZ16" s="379">
        <f t="shared" si="48"/>
        <v>45706</v>
      </c>
      <c r="CA16" s="412">
        <v>45714</v>
      </c>
      <c r="CB16" s="378">
        <v>1</v>
      </c>
      <c r="CC16" s="413">
        <f t="shared" si="49"/>
        <v>45714</v>
      </c>
      <c r="CD16" s="412">
        <v>45714</v>
      </c>
      <c r="CE16" s="378">
        <v>1</v>
      </c>
      <c r="CF16" s="413">
        <f t="shared" si="50"/>
        <v>45714</v>
      </c>
      <c r="CG16" s="412">
        <v>45714</v>
      </c>
      <c r="CH16" s="378">
        <v>1</v>
      </c>
      <c r="CI16" s="413">
        <f t="shared" si="51"/>
        <v>45714</v>
      </c>
      <c r="CJ16" s="412">
        <v>45714</v>
      </c>
      <c r="CK16" s="378">
        <v>1</v>
      </c>
      <c r="CL16" s="413">
        <f t="shared" si="52"/>
        <v>45714</v>
      </c>
      <c r="CM16" s="377">
        <f t="shared" si="53"/>
        <v>45714</v>
      </c>
      <c r="CN16" s="378">
        <f t="shared" si="54"/>
        <v>1</v>
      </c>
      <c r="CO16" s="379">
        <f t="shared" si="55"/>
        <v>45714</v>
      </c>
      <c r="CP16" s="412">
        <v>45709</v>
      </c>
      <c r="CQ16" s="378">
        <v>1</v>
      </c>
      <c r="CR16" s="413">
        <v>45709</v>
      </c>
      <c r="CS16" s="412">
        <v>45708</v>
      </c>
      <c r="CT16" s="378">
        <v>1</v>
      </c>
      <c r="CU16" s="413">
        <v>45708</v>
      </c>
      <c r="CV16" s="412">
        <v>45708</v>
      </c>
      <c r="CW16" s="378">
        <v>1</v>
      </c>
      <c r="CX16" s="413">
        <v>45708</v>
      </c>
      <c r="CY16" s="377">
        <v>45706</v>
      </c>
      <c r="CZ16" s="378">
        <v>1</v>
      </c>
      <c r="DA16" s="413">
        <v>45709</v>
      </c>
      <c r="DB16" s="377">
        <f t="shared" si="56"/>
        <v>45706</v>
      </c>
      <c r="DC16" s="378">
        <f t="shared" si="57"/>
        <v>1</v>
      </c>
      <c r="DD16" s="379">
        <f t="shared" si="58"/>
        <v>45709</v>
      </c>
      <c r="DE16" s="412">
        <v>45751</v>
      </c>
      <c r="DF16" s="378">
        <v>1</v>
      </c>
      <c r="DG16" s="413">
        <v>45754</v>
      </c>
      <c r="DH16" s="412">
        <v>45751</v>
      </c>
      <c r="DI16" s="378">
        <v>1</v>
      </c>
      <c r="DJ16" s="413">
        <v>45754</v>
      </c>
      <c r="DK16" s="412">
        <v>45751</v>
      </c>
      <c r="DL16" s="378">
        <v>1</v>
      </c>
      <c r="DM16" s="413">
        <v>45752</v>
      </c>
      <c r="DN16" s="412">
        <v>45751</v>
      </c>
      <c r="DO16" s="378">
        <v>1</v>
      </c>
      <c r="DP16" s="413">
        <v>45752</v>
      </c>
      <c r="DQ16" s="377">
        <f t="shared" si="59"/>
        <v>45751</v>
      </c>
      <c r="DR16" s="378">
        <f t="shared" si="60"/>
        <v>1</v>
      </c>
      <c r="DS16" s="379">
        <f t="shared" si="61"/>
        <v>45754</v>
      </c>
      <c r="DT16" s="412">
        <v>45754</v>
      </c>
      <c r="DU16" s="378">
        <v>1</v>
      </c>
      <c r="DV16" s="413">
        <v>45754</v>
      </c>
      <c r="DW16" s="412">
        <v>45754</v>
      </c>
      <c r="DX16" s="378">
        <v>1</v>
      </c>
      <c r="DY16" s="413">
        <v>45754</v>
      </c>
      <c r="DZ16" s="412">
        <v>45754</v>
      </c>
      <c r="EA16" s="378">
        <v>1</v>
      </c>
      <c r="EB16" s="413">
        <v>45754</v>
      </c>
      <c r="EC16" s="412">
        <v>45754</v>
      </c>
      <c r="ED16" s="378">
        <v>1</v>
      </c>
      <c r="EE16" s="413">
        <v>45754</v>
      </c>
      <c r="EF16" s="377">
        <f>IF(MIN(DT16,DW16,DZ16,EC16)=0,"",MIN(DT16,DW16,DZ16,EC16))</f>
        <v>45754</v>
      </c>
      <c r="EG16" s="378">
        <f t="shared" si="62"/>
        <v>1</v>
      </c>
      <c r="EH16" s="379">
        <f t="shared" si="63"/>
        <v>45754</v>
      </c>
      <c r="EI16" s="412">
        <v>45755</v>
      </c>
      <c r="EJ16" s="378">
        <v>1</v>
      </c>
      <c r="EK16" s="413">
        <f t="shared" si="64"/>
        <v>45755</v>
      </c>
      <c r="EL16" s="412">
        <v>45754</v>
      </c>
      <c r="EM16" s="378">
        <v>1</v>
      </c>
      <c r="EN16" s="413">
        <f t="shared" si="65"/>
        <v>45754</v>
      </c>
      <c r="EO16" s="412">
        <v>45754</v>
      </c>
      <c r="EP16" s="378">
        <v>1</v>
      </c>
      <c r="EQ16" s="413">
        <f t="shared" si="66"/>
        <v>45754</v>
      </c>
      <c r="ER16" s="412">
        <v>45754</v>
      </c>
      <c r="ES16" s="378">
        <v>1</v>
      </c>
      <c r="ET16" s="413">
        <f t="shared" si="67"/>
        <v>45754</v>
      </c>
      <c r="EU16" s="377">
        <f t="shared" si="68"/>
        <v>45754</v>
      </c>
      <c r="EV16" s="378">
        <f t="shared" si="69"/>
        <v>1</v>
      </c>
      <c r="EW16" s="379">
        <f t="shared" si="70"/>
        <v>45755</v>
      </c>
      <c r="EX16" s="412"/>
      <c r="EY16" s="378">
        <v>0</v>
      </c>
      <c r="EZ16" s="413"/>
      <c r="FA16" s="412"/>
      <c r="FB16" s="378">
        <v>0</v>
      </c>
      <c r="FC16" s="413"/>
      <c r="FD16" s="412"/>
      <c r="FE16" s="378">
        <v>0</v>
      </c>
      <c r="FF16" s="413"/>
      <c r="FG16" s="412"/>
      <c r="FH16" s="378">
        <v>0</v>
      </c>
      <c r="FI16" s="413"/>
      <c r="FJ16" s="377" t="str">
        <f t="shared" si="71"/>
        <v/>
      </c>
      <c r="FK16" s="378">
        <v>0</v>
      </c>
      <c r="FL16" s="379" t="str">
        <f t="shared" si="127"/>
        <v/>
      </c>
      <c r="FM16" s="412">
        <v>45760</v>
      </c>
      <c r="FN16" s="378">
        <v>1</v>
      </c>
      <c r="FO16" s="413">
        <v>45760</v>
      </c>
      <c r="FP16" s="412">
        <v>45760</v>
      </c>
      <c r="FQ16" s="378">
        <v>1</v>
      </c>
      <c r="FR16" s="413">
        <v>45760</v>
      </c>
      <c r="FS16" s="412">
        <v>45762</v>
      </c>
      <c r="FT16" s="378">
        <v>1</v>
      </c>
      <c r="FU16" s="413">
        <v>45763</v>
      </c>
      <c r="FV16" s="412">
        <v>45762</v>
      </c>
      <c r="FW16" s="378">
        <v>1</v>
      </c>
      <c r="FX16" s="413">
        <v>45763</v>
      </c>
      <c r="FY16" s="377">
        <f t="shared" si="72"/>
        <v>45760</v>
      </c>
      <c r="FZ16" s="378">
        <f t="shared" si="73"/>
        <v>1</v>
      </c>
      <c r="GA16" s="379">
        <f t="shared" si="74"/>
        <v>45763</v>
      </c>
      <c r="GB16" s="412">
        <v>45755</v>
      </c>
      <c r="GC16" s="378">
        <v>1</v>
      </c>
      <c r="GD16" s="413">
        <f t="shared" si="75"/>
        <v>45755</v>
      </c>
      <c r="GE16" s="412">
        <v>45754</v>
      </c>
      <c r="GF16" s="378">
        <v>1</v>
      </c>
      <c r="GG16" s="413">
        <f t="shared" si="76"/>
        <v>45754</v>
      </c>
      <c r="GH16" s="412">
        <v>45754</v>
      </c>
      <c r="GI16" s="378">
        <v>1</v>
      </c>
      <c r="GJ16" s="413">
        <f t="shared" si="77"/>
        <v>45754</v>
      </c>
      <c r="GK16" s="412">
        <v>45754</v>
      </c>
      <c r="GL16" s="378">
        <v>1</v>
      </c>
      <c r="GM16" s="413">
        <f t="shared" si="78"/>
        <v>45754</v>
      </c>
      <c r="GN16" s="377">
        <f t="shared" si="79"/>
        <v>45754</v>
      </c>
      <c r="GO16" s="378">
        <f t="shared" si="80"/>
        <v>1</v>
      </c>
      <c r="GP16" s="379">
        <f t="shared" si="81"/>
        <v>45755</v>
      </c>
      <c r="GQ16" s="657">
        <f t="shared" si="128"/>
        <v>1</v>
      </c>
      <c r="GR16" s="658">
        <f t="shared" si="82"/>
        <v>45706</v>
      </c>
      <c r="GS16" s="659">
        <f t="shared" si="83"/>
        <v>45763</v>
      </c>
      <c r="GT16" s="654"/>
      <c r="GU16" s="660"/>
      <c r="GV16" s="412">
        <v>45858</v>
      </c>
      <c r="GW16" s="378">
        <v>1</v>
      </c>
      <c r="GX16" s="413">
        <v>45862</v>
      </c>
      <c r="GY16" s="412">
        <v>45858</v>
      </c>
      <c r="GZ16" s="378">
        <v>1</v>
      </c>
      <c r="HA16" s="413">
        <v>45862</v>
      </c>
      <c r="HB16" s="412">
        <v>45858</v>
      </c>
      <c r="HC16" s="378">
        <v>1</v>
      </c>
      <c r="HD16" s="413">
        <v>45862</v>
      </c>
      <c r="HE16" s="412">
        <v>45858</v>
      </c>
      <c r="HF16" s="378">
        <v>1</v>
      </c>
      <c r="HG16" s="413">
        <v>45862</v>
      </c>
      <c r="HH16" s="377">
        <f t="shared" si="84"/>
        <v>45858</v>
      </c>
      <c r="HI16" s="380">
        <f t="shared" si="85"/>
        <v>1</v>
      </c>
      <c r="HJ16" s="379">
        <f t="shared" si="86"/>
        <v>45862</v>
      </c>
      <c r="HK16" s="661">
        <v>0</v>
      </c>
      <c r="HL16" s="658">
        <f t="shared" si="87"/>
        <v>45662</v>
      </c>
      <c r="HM16" s="659" t="str">
        <f t="shared" si="88"/>
        <v/>
      </c>
      <c r="HN16" s="654"/>
      <c r="HO16" s="660"/>
      <c r="HP16" s="944"/>
      <c r="HQ16" s="944"/>
      <c r="HR16" s="1170">
        <v>45793</v>
      </c>
      <c r="HS16" s="378">
        <v>1</v>
      </c>
      <c r="HT16" s="1171">
        <v>45793</v>
      </c>
      <c r="HU16" s="632">
        <v>45794</v>
      </c>
      <c r="HV16" s="378">
        <v>1</v>
      </c>
      <c r="HW16" s="379">
        <v>45794</v>
      </c>
      <c r="HX16" s="412">
        <v>45796</v>
      </c>
      <c r="HY16" s="378">
        <v>1</v>
      </c>
      <c r="HZ16" s="379">
        <v>45796</v>
      </c>
      <c r="IA16" s="412">
        <v>45799</v>
      </c>
      <c r="IB16" s="378">
        <v>1</v>
      </c>
      <c r="IC16" s="379">
        <v>45800</v>
      </c>
      <c r="ID16" s="412">
        <v>45832</v>
      </c>
      <c r="IE16" s="378">
        <v>1</v>
      </c>
      <c r="IF16" s="379">
        <v>45834</v>
      </c>
      <c r="IG16" s="944">
        <v>45834</v>
      </c>
      <c r="IH16" s="412">
        <v>45834</v>
      </c>
      <c r="II16" s="378">
        <v>1</v>
      </c>
      <c r="IJ16" s="379">
        <v>45834</v>
      </c>
      <c r="IK16" s="412">
        <v>45834</v>
      </c>
      <c r="IL16" s="378">
        <v>1</v>
      </c>
      <c r="IM16" s="379">
        <v>45834</v>
      </c>
      <c r="IN16" s="657">
        <f t="shared" si="137"/>
        <v>1</v>
      </c>
      <c r="IO16" s="658">
        <f t="shared" si="89"/>
        <v>45793</v>
      </c>
      <c r="IP16" s="659">
        <f t="shared" si="90"/>
        <v>45834</v>
      </c>
      <c r="IQ16" s="654"/>
      <c r="IR16" s="660"/>
      <c r="IS16" s="664">
        <v>231.17</v>
      </c>
      <c r="IT16" s="664" t="s">
        <v>558</v>
      </c>
      <c r="IU16" s="1475"/>
      <c r="IV16" s="1476">
        <v>0</v>
      </c>
      <c r="IW16" s="1477"/>
      <c r="IX16" s="1475">
        <v>45923</v>
      </c>
      <c r="IY16" s="1476">
        <v>1</v>
      </c>
      <c r="IZ16" s="1477">
        <v>45933</v>
      </c>
      <c r="JA16" s="412">
        <v>45929</v>
      </c>
      <c r="JB16" s="378">
        <v>1</v>
      </c>
      <c r="JC16" s="413">
        <f t="shared" si="91"/>
        <v>45929</v>
      </c>
      <c r="JD16" s="628">
        <f t="shared" si="20"/>
        <v>0.23116999999999999</v>
      </c>
      <c r="JE16" s="627">
        <v>45936</v>
      </c>
      <c r="JF16" s="378">
        <v>1</v>
      </c>
      <c r="JG16" s="627">
        <v>45937</v>
      </c>
      <c r="JH16" s="628">
        <f t="shared" si="21"/>
        <v>0.23116999999999999</v>
      </c>
      <c r="JI16" s="627">
        <v>45937</v>
      </c>
      <c r="JJ16" s="378">
        <v>1</v>
      </c>
      <c r="JK16" s="627">
        <v>45937</v>
      </c>
      <c r="JL16" s="628">
        <f t="shared" si="22"/>
        <v>0.23116999999999999</v>
      </c>
      <c r="JM16" s="627">
        <v>45937</v>
      </c>
      <c r="JN16" s="378">
        <v>1</v>
      </c>
      <c r="JO16" s="627">
        <v>45937</v>
      </c>
      <c r="JP16" s="628">
        <f t="shared" si="23"/>
        <v>0.23116999999999999</v>
      </c>
      <c r="JQ16" s="627">
        <v>45938</v>
      </c>
      <c r="JR16" s="378">
        <v>1</v>
      </c>
      <c r="JS16" s="627">
        <v>45938</v>
      </c>
      <c r="JT16" s="628">
        <f t="shared" si="24"/>
        <v>0.23116999999999999</v>
      </c>
      <c r="JU16" s="627">
        <v>45939</v>
      </c>
      <c r="JV16" s="378">
        <v>1</v>
      </c>
      <c r="JW16" s="627">
        <v>45939</v>
      </c>
      <c r="JX16" s="628">
        <f t="shared" si="92"/>
        <v>0</v>
      </c>
      <c r="JY16" s="627"/>
      <c r="JZ16" s="378">
        <v>0</v>
      </c>
      <c r="KA16" s="627"/>
      <c r="KB16" s="628">
        <f t="shared" si="93"/>
        <v>0</v>
      </c>
      <c r="KC16" s="627"/>
      <c r="KD16" s="378">
        <v>0</v>
      </c>
      <c r="KE16" s="627"/>
      <c r="KF16" s="628">
        <f t="shared" si="94"/>
        <v>0</v>
      </c>
      <c r="KG16" s="627"/>
      <c r="KH16" s="378">
        <v>0</v>
      </c>
      <c r="KI16" s="379"/>
      <c r="KJ16" s="628"/>
      <c r="KK16" s="630">
        <v>45949</v>
      </c>
      <c r="KL16" s="378">
        <v>1</v>
      </c>
      <c r="KM16" s="379">
        <v>45949</v>
      </c>
      <c r="KN16" s="630">
        <v>45941</v>
      </c>
      <c r="KO16" s="378">
        <v>1</v>
      </c>
      <c r="KP16" s="379">
        <v>45931</v>
      </c>
      <c r="KQ16" s="630">
        <v>45942</v>
      </c>
      <c r="KR16" s="378">
        <v>1</v>
      </c>
      <c r="KS16" s="379">
        <v>45942</v>
      </c>
      <c r="KT16" s="657">
        <v>0</v>
      </c>
      <c r="KU16" s="665">
        <f t="shared" si="95"/>
        <v>0</v>
      </c>
      <c r="KV16" s="658">
        <f t="shared" si="96"/>
        <v>45929</v>
      </c>
      <c r="KW16" s="659" t="str">
        <f t="shared" si="97"/>
        <v/>
      </c>
      <c r="KX16" s="412">
        <v>45929</v>
      </c>
      <c r="KY16" s="378">
        <v>1</v>
      </c>
      <c r="KZ16" s="413">
        <f t="shared" si="98"/>
        <v>45929</v>
      </c>
      <c r="LA16" s="626">
        <f t="shared" si="25"/>
        <v>0.23116999999999999</v>
      </c>
      <c r="LB16" s="627">
        <v>45934</v>
      </c>
      <c r="LC16" s="378">
        <v>1</v>
      </c>
      <c r="LD16" s="413">
        <f t="shared" ref="LD16:LD17" si="140">IF(LB16="","",LB16)</f>
        <v>45934</v>
      </c>
      <c r="LE16" s="626">
        <f t="shared" si="26"/>
        <v>0.23116999999999999</v>
      </c>
      <c r="LF16" s="627">
        <v>45934</v>
      </c>
      <c r="LG16" s="378">
        <v>1</v>
      </c>
      <c r="LH16" s="413">
        <f t="shared" si="130"/>
        <v>45934</v>
      </c>
      <c r="LI16" s="626">
        <f t="shared" si="27"/>
        <v>0.23116999999999999</v>
      </c>
      <c r="LJ16" s="627">
        <v>45934</v>
      </c>
      <c r="LK16" s="378">
        <v>1</v>
      </c>
      <c r="LL16" s="413">
        <f t="shared" si="28"/>
        <v>45934</v>
      </c>
      <c r="LM16" s="412">
        <v>45946</v>
      </c>
      <c r="LN16" s="378">
        <v>1</v>
      </c>
      <c r="LO16" s="632">
        <v>45946</v>
      </c>
      <c r="LP16" s="412"/>
      <c r="LQ16" s="378">
        <v>0</v>
      </c>
      <c r="LR16" s="632"/>
      <c r="LS16" s="412"/>
      <c r="LT16" s="378">
        <v>0</v>
      </c>
      <c r="LU16" s="632"/>
      <c r="LV16" s="657">
        <v>0</v>
      </c>
      <c r="LW16" s="665">
        <f t="shared" si="101"/>
        <v>0</v>
      </c>
      <c r="LX16" s="658">
        <f t="shared" si="102"/>
        <v>45929</v>
      </c>
      <c r="LY16" s="666" t="str">
        <f t="shared" si="103"/>
        <v/>
      </c>
      <c r="LZ16" s="412">
        <v>45929</v>
      </c>
      <c r="MA16" s="378">
        <v>1</v>
      </c>
      <c r="MB16" s="413">
        <f t="shared" si="138"/>
        <v>45929</v>
      </c>
      <c r="MC16" s="626">
        <f t="shared" si="29"/>
        <v>0.23116999999999999</v>
      </c>
      <c r="MD16" s="627">
        <v>45936</v>
      </c>
      <c r="ME16" s="378">
        <v>1</v>
      </c>
      <c r="MF16" s="413">
        <f t="shared" si="139"/>
        <v>45936</v>
      </c>
      <c r="MG16" s="626">
        <f t="shared" si="30"/>
        <v>0.23116999999999999</v>
      </c>
      <c r="MH16" s="627">
        <v>45936</v>
      </c>
      <c r="MI16" s="378">
        <v>1</v>
      </c>
      <c r="MJ16" s="413">
        <f t="shared" si="106"/>
        <v>45936</v>
      </c>
      <c r="MK16" s="626">
        <f t="shared" si="31"/>
        <v>0.23116999999999999</v>
      </c>
      <c r="ML16" s="627">
        <v>45936</v>
      </c>
      <c r="MM16" s="378">
        <v>1</v>
      </c>
      <c r="MN16" s="413">
        <f t="shared" si="131"/>
        <v>45936</v>
      </c>
      <c r="MO16" s="412">
        <v>45946</v>
      </c>
      <c r="MP16" s="378">
        <v>1</v>
      </c>
      <c r="MQ16" s="632">
        <v>45946</v>
      </c>
      <c r="MR16" s="412"/>
      <c r="MS16" s="378">
        <v>0</v>
      </c>
      <c r="MT16" s="632"/>
      <c r="MU16" s="412"/>
      <c r="MV16" s="378">
        <v>0</v>
      </c>
      <c r="MW16" s="632"/>
      <c r="MX16" s="657">
        <v>0</v>
      </c>
      <c r="MY16" s="665">
        <f t="shared" si="108"/>
        <v>0</v>
      </c>
      <c r="MZ16" s="658">
        <f t="shared" si="109"/>
        <v>45929</v>
      </c>
      <c r="NA16" s="666" t="str">
        <f t="shared" si="110"/>
        <v/>
      </c>
      <c r="NB16" s="657">
        <v>0</v>
      </c>
      <c r="NC16" s="665">
        <f t="shared" si="111"/>
        <v>0</v>
      </c>
      <c r="ND16" s="658">
        <f t="shared" si="112"/>
        <v>45929</v>
      </c>
      <c r="NE16" s="667">
        <f t="shared" si="113"/>
        <v>0</v>
      </c>
      <c r="NF16" s="654"/>
      <c r="NG16" s="666"/>
      <c r="NH16" s="673">
        <v>45979</v>
      </c>
      <c r="NI16" s="380">
        <v>1</v>
      </c>
      <c r="NJ16" s="658">
        <v>45981</v>
      </c>
      <c r="NK16" s="654"/>
      <c r="NL16" s="666"/>
      <c r="NM16" s="657">
        <v>0</v>
      </c>
      <c r="NN16" s="665">
        <f t="shared" si="114"/>
        <v>0</v>
      </c>
      <c r="NO16" s="659"/>
      <c r="NP16" s="669" t="s">
        <v>571</v>
      </c>
      <c r="NQ16" s="657">
        <v>0</v>
      </c>
      <c r="NR16" s="665">
        <f t="shared" si="115"/>
        <v>0</v>
      </c>
      <c r="NS16" s="659"/>
      <c r="NT16" s="669" t="s">
        <v>571</v>
      </c>
      <c r="NU16" s="657">
        <v>0</v>
      </c>
      <c r="NV16" s="665">
        <f t="shared" si="116"/>
        <v>0</v>
      </c>
      <c r="NW16" s="659"/>
      <c r="NX16" s="669" t="str">
        <f t="shared" si="132"/>
        <v/>
      </c>
      <c r="NY16" s="673"/>
      <c r="NZ16" s="378">
        <v>0</v>
      </c>
      <c r="OA16" s="660"/>
      <c r="OB16" s="673"/>
      <c r="OC16" s="378">
        <v>0</v>
      </c>
      <c r="OD16" s="660"/>
      <c r="OE16" s="673"/>
      <c r="OF16" s="378">
        <v>0</v>
      </c>
      <c r="OG16" s="660"/>
      <c r="OH16" s="412"/>
      <c r="OI16" s="378">
        <v>1</v>
      </c>
      <c r="OJ16" s="379"/>
      <c r="OK16" s="412"/>
      <c r="OL16" s="378">
        <v>0.5</v>
      </c>
      <c r="OM16" s="379"/>
      <c r="ON16" s="412"/>
      <c r="OO16" s="378">
        <v>1</v>
      </c>
      <c r="OP16" s="379"/>
      <c r="OQ16" s="412"/>
      <c r="OR16" s="378">
        <f t="shared" si="117"/>
        <v>0</v>
      </c>
      <c r="OS16" s="379"/>
      <c r="OT16" s="412"/>
      <c r="OU16" s="378">
        <v>0</v>
      </c>
      <c r="OV16" s="379"/>
      <c r="OW16" s="412"/>
      <c r="OX16" s="378">
        <v>0</v>
      </c>
      <c r="OY16" s="379"/>
      <c r="OZ16" s="379">
        <v>45705</v>
      </c>
      <c r="PA16" s="378">
        <v>1</v>
      </c>
      <c r="PB16" s="379">
        <f t="shared" ref="PB16:PB76" si="141">OZ16</f>
        <v>45705</v>
      </c>
      <c r="PC16" s="379" t="s">
        <v>559</v>
      </c>
      <c r="PD16" s="378">
        <v>0</v>
      </c>
      <c r="PE16" s="379"/>
      <c r="PF16" s="412"/>
      <c r="PG16" s="378">
        <v>0</v>
      </c>
      <c r="PH16" s="379"/>
      <c r="PI16" s="412">
        <v>45706</v>
      </c>
      <c r="PJ16" s="378">
        <v>1</v>
      </c>
      <c r="PK16" s="379">
        <f>'Seg Diario'!HJ16</f>
        <v>45862</v>
      </c>
      <c r="PL16" s="412">
        <f t="shared" si="133"/>
        <v>45706</v>
      </c>
      <c r="PM16" s="378">
        <f t="shared" si="134"/>
        <v>1</v>
      </c>
      <c r="PN16" s="379">
        <f t="shared" si="135"/>
        <v>45862</v>
      </c>
      <c r="PO16" s="663">
        <v>4.5000000000000005E-2</v>
      </c>
      <c r="PP16" s="658">
        <f t="shared" si="119"/>
        <v>45705</v>
      </c>
      <c r="PQ16" s="659" t="str">
        <f t="shared" si="120"/>
        <v/>
      </c>
      <c r="PR16" s="654"/>
      <c r="PS16" s="660"/>
      <c r="PT16" s="412">
        <v>45491</v>
      </c>
      <c r="PU16" s="378">
        <v>1</v>
      </c>
      <c r="PV16" s="412">
        <v>45491</v>
      </c>
      <c r="PW16" s="412">
        <v>45527</v>
      </c>
      <c r="PX16" s="378">
        <v>1</v>
      </c>
      <c r="PY16" s="412">
        <v>45527</v>
      </c>
      <c r="PZ16" s="412"/>
      <c r="QA16" s="378">
        <v>0</v>
      </c>
      <c r="QB16" s="379"/>
      <c r="QC16" s="412"/>
      <c r="QD16" s="378">
        <v>0.5</v>
      </c>
      <c r="QE16" s="379"/>
      <c r="QF16" s="657">
        <v>0.93745000000000012</v>
      </c>
      <c r="QG16" s="658">
        <f t="shared" si="121"/>
        <v>45491</v>
      </c>
      <c r="QH16" s="659" t="str">
        <f t="shared" si="122"/>
        <v/>
      </c>
      <c r="QI16" s="654"/>
      <c r="QJ16" s="660"/>
      <c r="QK16" s="671"/>
      <c r="QL16" s="672">
        <f t="shared" si="123"/>
        <v>1</v>
      </c>
      <c r="QM16" s="1204" t="s">
        <v>576</v>
      </c>
      <c r="QN16" s="1448">
        <f t="shared" si="136"/>
        <v>1</v>
      </c>
      <c r="QO16" s="1482">
        <v>45890</v>
      </c>
      <c r="QP16" s="1483">
        <v>1</v>
      </c>
      <c r="QQ16" s="1482">
        <v>45890</v>
      </c>
      <c r="QR16" s="1482">
        <v>45909</v>
      </c>
      <c r="QS16" s="1483">
        <v>1</v>
      </c>
      <c r="QT16" s="1482">
        <v>45909</v>
      </c>
    </row>
    <row r="17" spans="1:462" ht="14.4">
      <c r="A17" s="459" t="s">
        <v>15</v>
      </c>
      <c r="B17" s="1419" t="s">
        <v>73</v>
      </c>
      <c r="C17" s="637"/>
      <c r="D17" s="638" t="s">
        <v>560</v>
      </c>
      <c r="E17" s="676" t="s">
        <v>75</v>
      </c>
      <c r="F17" s="1251">
        <v>9171.39</v>
      </c>
      <c r="G17" s="614" t="s">
        <v>561</v>
      </c>
      <c r="H17" s="638" t="s">
        <v>575</v>
      </c>
      <c r="I17" s="638" t="s">
        <v>561</v>
      </c>
      <c r="J17" s="639"/>
      <c r="K17" s="640"/>
      <c r="L17" s="640"/>
      <c r="M17" s="641"/>
      <c r="N17" s="642"/>
      <c r="O17" s="639" t="s">
        <v>562</v>
      </c>
      <c r="P17" s="640" t="s">
        <v>562</v>
      </c>
      <c r="Q17" s="640" t="s">
        <v>562</v>
      </c>
      <c r="R17" s="641" t="s">
        <v>562</v>
      </c>
      <c r="S17" s="638" t="s">
        <v>563</v>
      </c>
      <c r="T17" s="643"/>
      <c r="U17" s="643"/>
      <c r="V17" s="643"/>
      <c r="W17" s="643"/>
      <c r="X17" s="643"/>
      <c r="Y17" s="643"/>
      <c r="Z17" s="615"/>
      <c r="AA17" s="644"/>
      <c r="AB17" s="615"/>
      <c r="AC17" s="615"/>
      <c r="AD17" s="615"/>
      <c r="AE17" s="615"/>
      <c r="AF17" s="615"/>
      <c r="AG17" s="645">
        <f t="shared" si="32"/>
        <v>0</v>
      </c>
      <c r="AH17" s="646">
        <f t="shared" si="33"/>
        <v>0</v>
      </c>
      <c r="AI17" s="647">
        <f t="shared" si="34"/>
        <v>0</v>
      </c>
      <c r="AJ17" s="615"/>
      <c r="AK17" s="615"/>
      <c r="AL17" s="615"/>
      <c r="AM17" s="645">
        <f t="shared" si="35"/>
        <v>0</v>
      </c>
      <c r="AN17" s="646">
        <f t="shared" si="36"/>
        <v>0</v>
      </c>
      <c r="AO17" s="647">
        <f t="shared" si="37"/>
        <v>0</v>
      </c>
      <c r="AP17" s="648"/>
      <c r="AQ17" s="648"/>
      <c r="AR17" s="648"/>
      <c r="AS17" s="645">
        <f t="shared" si="38"/>
        <v>0</v>
      </c>
      <c r="AT17" s="646">
        <f t="shared" si="39"/>
        <v>0</v>
      </c>
      <c r="AU17" s="647">
        <f t="shared" si="40"/>
        <v>0</v>
      </c>
      <c r="AV17" s="648"/>
      <c r="AW17" s="649" t="s">
        <v>564</v>
      </c>
      <c r="AX17" s="650">
        <f>BY17</f>
        <v>1</v>
      </c>
      <c r="AY17" s="651" t="s">
        <v>565</v>
      </c>
      <c r="AZ17" s="652"/>
      <c r="BA17" s="412">
        <v>45491</v>
      </c>
      <c r="BB17" s="653">
        <f t="shared" si="41"/>
        <v>1</v>
      </c>
      <c r="BC17" s="654">
        <f t="shared" si="42"/>
        <v>0</v>
      </c>
      <c r="BD17" s="630">
        <f t="shared" si="43"/>
        <v>0</v>
      </c>
      <c r="BE17" s="412">
        <v>45679</v>
      </c>
      <c r="BF17" s="655">
        <f t="shared" si="44"/>
        <v>1</v>
      </c>
      <c r="BG17" s="412">
        <v>45716</v>
      </c>
      <c r="BH17" s="655">
        <f t="shared" si="45"/>
        <v>1</v>
      </c>
      <c r="BI17" s="412">
        <f t="shared" si="125"/>
        <v>45721</v>
      </c>
      <c r="BJ17" s="378">
        <v>0</v>
      </c>
      <c r="BK17" s="379">
        <f t="shared" si="126"/>
        <v>45743</v>
      </c>
      <c r="BL17" s="377">
        <v>45721</v>
      </c>
      <c r="BM17" s="378">
        <v>1</v>
      </c>
      <c r="BN17" s="413">
        <v>45721</v>
      </c>
      <c r="BO17" s="377">
        <v>45721</v>
      </c>
      <c r="BP17" s="378">
        <v>1</v>
      </c>
      <c r="BQ17" s="413">
        <v>45721</v>
      </c>
      <c r="BR17" s="377">
        <v>45721</v>
      </c>
      <c r="BS17" s="378">
        <v>1</v>
      </c>
      <c r="BT17" s="413">
        <v>45721</v>
      </c>
      <c r="BU17" s="377">
        <v>45721</v>
      </c>
      <c r="BV17" s="378">
        <v>1</v>
      </c>
      <c r="BW17" s="413">
        <v>45721</v>
      </c>
      <c r="BX17" s="377">
        <f t="shared" si="46"/>
        <v>45721</v>
      </c>
      <c r="BY17" s="378">
        <f t="shared" si="47"/>
        <v>1</v>
      </c>
      <c r="BZ17" s="379">
        <f t="shared" si="48"/>
        <v>45721</v>
      </c>
      <c r="CA17" s="412">
        <v>45741</v>
      </c>
      <c r="CB17" s="378">
        <v>1</v>
      </c>
      <c r="CC17" s="413">
        <f t="shared" si="49"/>
        <v>45741</v>
      </c>
      <c r="CD17" s="412">
        <v>45741</v>
      </c>
      <c r="CE17" s="378">
        <v>1</v>
      </c>
      <c r="CF17" s="413">
        <f t="shared" si="50"/>
        <v>45741</v>
      </c>
      <c r="CG17" s="412">
        <v>45741</v>
      </c>
      <c r="CH17" s="378">
        <v>1</v>
      </c>
      <c r="CI17" s="413">
        <f t="shared" si="51"/>
        <v>45741</v>
      </c>
      <c r="CJ17" s="412">
        <v>45741</v>
      </c>
      <c r="CK17" s="378">
        <v>1</v>
      </c>
      <c r="CL17" s="413">
        <f t="shared" si="52"/>
        <v>45741</v>
      </c>
      <c r="CM17" s="377">
        <f t="shared" si="53"/>
        <v>45741</v>
      </c>
      <c r="CN17" s="378">
        <f t="shared" si="54"/>
        <v>1</v>
      </c>
      <c r="CO17" s="379">
        <f t="shared" si="55"/>
        <v>45741</v>
      </c>
      <c r="CP17" s="412">
        <v>45722</v>
      </c>
      <c r="CQ17" s="378">
        <v>1</v>
      </c>
      <c r="CR17" s="413">
        <v>45722</v>
      </c>
      <c r="CS17" s="377">
        <v>45722</v>
      </c>
      <c r="CT17" s="378">
        <v>1</v>
      </c>
      <c r="CU17" s="413">
        <v>45722</v>
      </c>
      <c r="CV17" s="377">
        <v>45722</v>
      </c>
      <c r="CW17" s="378">
        <v>1</v>
      </c>
      <c r="CX17" s="413">
        <v>45722</v>
      </c>
      <c r="CY17" s="377">
        <v>45723</v>
      </c>
      <c r="CZ17" s="378">
        <v>1</v>
      </c>
      <c r="DA17" s="413">
        <v>45723</v>
      </c>
      <c r="DB17" s="377">
        <f t="shared" si="56"/>
        <v>45722</v>
      </c>
      <c r="DC17" s="378">
        <f t="shared" si="57"/>
        <v>1</v>
      </c>
      <c r="DD17" s="379">
        <f t="shared" si="58"/>
        <v>45723</v>
      </c>
      <c r="DE17" s="412">
        <v>45741</v>
      </c>
      <c r="DF17" s="378">
        <v>1</v>
      </c>
      <c r="DG17" s="413">
        <v>45742</v>
      </c>
      <c r="DH17" s="412">
        <v>45741</v>
      </c>
      <c r="DI17" s="378">
        <v>1</v>
      </c>
      <c r="DJ17" s="413">
        <v>45742</v>
      </c>
      <c r="DK17" s="412">
        <v>45741</v>
      </c>
      <c r="DL17" s="378">
        <v>1</v>
      </c>
      <c r="DM17" s="413">
        <v>45742</v>
      </c>
      <c r="DN17" s="412">
        <v>45741</v>
      </c>
      <c r="DO17" s="378">
        <v>1</v>
      </c>
      <c r="DP17" s="413">
        <v>45742</v>
      </c>
      <c r="DQ17" s="377">
        <f t="shared" si="59"/>
        <v>45741</v>
      </c>
      <c r="DR17" s="378">
        <f t="shared" si="60"/>
        <v>1</v>
      </c>
      <c r="DS17" s="379">
        <f t="shared" si="61"/>
        <v>45742</v>
      </c>
      <c r="DT17" s="412">
        <v>45742</v>
      </c>
      <c r="DU17" s="378">
        <v>1</v>
      </c>
      <c r="DV17" s="413">
        <v>45742</v>
      </c>
      <c r="DW17" s="412">
        <v>45742</v>
      </c>
      <c r="DX17" s="378">
        <v>1</v>
      </c>
      <c r="DY17" s="413">
        <v>45742</v>
      </c>
      <c r="DZ17" s="412">
        <v>45742</v>
      </c>
      <c r="EA17" s="378">
        <v>1</v>
      </c>
      <c r="EB17" s="413">
        <v>45742</v>
      </c>
      <c r="EC17" s="412">
        <v>45742</v>
      </c>
      <c r="ED17" s="378">
        <v>1</v>
      </c>
      <c r="EE17" s="413">
        <v>45742</v>
      </c>
      <c r="EF17" s="377">
        <f t="shared" ref="EF17:EF18" si="142">IF(MIN(DT17,DW17,DZ17,EC17)=0,"",MIN(DT17,DW17,DZ17,EC17))</f>
        <v>45742</v>
      </c>
      <c r="EG17" s="378">
        <f t="shared" si="62"/>
        <v>1</v>
      </c>
      <c r="EH17" s="379">
        <f t="shared" si="63"/>
        <v>45742</v>
      </c>
      <c r="EI17" s="412">
        <v>45743</v>
      </c>
      <c r="EJ17" s="378">
        <v>1</v>
      </c>
      <c r="EK17" s="413">
        <f t="shared" si="64"/>
        <v>45743</v>
      </c>
      <c r="EL17" s="412">
        <v>45743</v>
      </c>
      <c r="EM17" s="378">
        <v>1</v>
      </c>
      <c r="EN17" s="413">
        <f t="shared" si="65"/>
        <v>45743</v>
      </c>
      <c r="EO17" s="412">
        <v>45743</v>
      </c>
      <c r="EP17" s="378">
        <v>1</v>
      </c>
      <c r="EQ17" s="413">
        <f t="shared" si="66"/>
        <v>45743</v>
      </c>
      <c r="ER17" s="412">
        <v>45743</v>
      </c>
      <c r="ES17" s="378">
        <v>1</v>
      </c>
      <c r="ET17" s="413">
        <f t="shared" si="67"/>
        <v>45743</v>
      </c>
      <c r="EU17" s="377">
        <f t="shared" si="68"/>
        <v>45743</v>
      </c>
      <c r="EV17" s="378">
        <f t="shared" si="69"/>
        <v>1</v>
      </c>
      <c r="EW17" s="379">
        <f t="shared" si="70"/>
        <v>45743</v>
      </c>
      <c r="EX17" s="412"/>
      <c r="EY17" s="378">
        <v>0</v>
      </c>
      <c r="EZ17" s="413"/>
      <c r="FA17" s="412"/>
      <c r="FB17" s="378">
        <v>0</v>
      </c>
      <c r="FC17" s="413"/>
      <c r="FD17" s="412"/>
      <c r="FE17" s="378">
        <v>0</v>
      </c>
      <c r="FF17" s="413"/>
      <c r="FG17" s="412"/>
      <c r="FH17" s="378">
        <v>0</v>
      </c>
      <c r="FI17" s="413"/>
      <c r="FJ17" s="377" t="str">
        <f t="shared" si="71"/>
        <v/>
      </c>
      <c r="FK17" s="378">
        <v>0</v>
      </c>
      <c r="FL17" s="379" t="str">
        <f t="shared" si="127"/>
        <v/>
      </c>
      <c r="FM17" s="412">
        <v>45748</v>
      </c>
      <c r="FN17" s="378">
        <v>1</v>
      </c>
      <c r="FO17" s="413">
        <v>45749</v>
      </c>
      <c r="FP17" s="412">
        <v>45748</v>
      </c>
      <c r="FQ17" s="378">
        <v>1</v>
      </c>
      <c r="FR17" s="413">
        <v>45749</v>
      </c>
      <c r="FS17" s="412">
        <v>45748</v>
      </c>
      <c r="FT17" s="378">
        <v>1</v>
      </c>
      <c r="FU17" s="413">
        <v>45749</v>
      </c>
      <c r="FV17" s="412">
        <v>45748</v>
      </c>
      <c r="FW17" s="378">
        <v>1</v>
      </c>
      <c r="FX17" s="413">
        <v>45749</v>
      </c>
      <c r="FY17" s="377">
        <f t="shared" si="72"/>
        <v>45748</v>
      </c>
      <c r="FZ17" s="378">
        <f t="shared" si="73"/>
        <v>1</v>
      </c>
      <c r="GA17" s="379">
        <f t="shared" si="74"/>
        <v>45749</v>
      </c>
      <c r="GB17" s="412">
        <v>45743</v>
      </c>
      <c r="GC17" s="378">
        <v>1</v>
      </c>
      <c r="GD17" s="413">
        <f t="shared" si="75"/>
        <v>45743</v>
      </c>
      <c r="GE17" s="412">
        <v>45743</v>
      </c>
      <c r="GF17" s="378">
        <v>1</v>
      </c>
      <c r="GG17" s="413">
        <f t="shared" si="76"/>
        <v>45743</v>
      </c>
      <c r="GH17" s="412">
        <v>45743</v>
      </c>
      <c r="GI17" s="378">
        <v>1</v>
      </c>
      <c r="GJ17" s="413">
        <f t="shared" si="77"/>
        <v>45743</v>
      </c>
      <c r="GK17" s="412">
        <v>45743</v>
      </c>
      <c r="GL17" s="378">
        <v>1</v>
      </c>
      <c r="GM17" s="413">
        <f t="shared" si="78"/>
        <v>45743</v>
      </c>
      <c r="GN17" s="377">
        <f t="shared" si="79"/>
        <v>45743</v>
      </c>
      <c r="GO17" s="378">
        <f t="shared" si="80"/>
        <v>1</v>
      </c>
      <c r="GP17" s="379">
        <f t="shared" si="81"/>
        <v>45743</v>
      </c>
      <c r="GQ17" s="657">
        <f t="shared" si="128"/>
        <v>1</v>
      </c>
      <c r="GR17" s="658">
        <f t="shared" si="82"/>
        <v>45721</v>
      </c>
      <c r="GS17" s="659">
        <f t="shared" si="83"/>
        <v>45749</v>
      </c>
      <c r="GT17" s="654"/>
      <c r="GU17" s="660"/>
      <c r="GV17" s="412">
        <v>45885</v>
      </c>
      <c r="GW17" s="378">
        <v>1</v>
      </c>
      <c r="GX17" s="413">
        <v>45896</v>
      </c>
      <c r="GY17" s="412">
        <v>45885</v>
      </c>
      <c r="GZ17" s="378">
        <v>1</v>
      </c>
      <c r="HA17" s="413">
        <v>45896</v>
      </c>
      <c r="HB17" s="412">
        <v>45885</v>
      </c>
      <c r="HC17" s="378">
        <v>1</v>
      </c>
      <c r="HD17" s="413">
        <v>45896</v>
      </c>
      <c r="HE17" s="412">
        <v>45885</v>
      </c>
      <c r="HF17" s="378">
        <v>1</v>
      </c>
      <c r="HG17" s="413">
        <v>45896</v>
      </c>
      <c r="HH17" s="377">
        <f t="shared" si="84"/>
        <v>45885</v>
      </c>
      <c r="HI17" s="1438">
        <f t="shared" si="85"/>
        <v>1</v>
      </c>
      <c r="HJ17" s="379">
        <f t="shared" si="86"/>
        <v>45896</v>
      </c>
      <c r="HK17" s="661">
        <v>0</v>
      </c>
      <c r="HL17" s="658">
        <f t="shared" si="87"/>
        <v>45679</v>
      </c>
      <c r="HM17" s="659" t="str">
        <f t="shared" si="88"/>
        <v/>
      </c>
      <c r="HN17" s="654"/>
      <c r="HO17" s="660"/>
      <c r="HP17" s="944"/>
      <c r="HQ17" s="944"/>
      <c r="HR17" s="1170">
        <v>45795</v>
      </c>
      <c r="HS17" s="378">
        <v>1</v>
      </c>
      <c r="HT17" s="1171">
        <v>45795</v>
      </c>
      <c r="HU17" s="632">
        <v>45796</v>
      </c>
      <c r="HV17" s="378">
        <v>1</v>
      </c>
      <c r="HW17" s="379">
        <v>45796</v>
      </c>
      <c r="HX17" s="412">
        <v>45797</v>
      </c>
      <c r="HY17" s="378">
        <v>1</v>
      </c>
      <c r="HZ17" s="379">
        <v>45800</v>
      </c>
      <c r="IA17" s="412">
        <v>45800</v>
      </c>
      <c r="IB17" s="378">
        <v>1</v>
      </c>
      <c r="IC17" s="379">
        <v>45801</v>
      </c>
      <c r="ID17" s="412">
        <v>45802</v>
      </c>
      <c r="IE17" s="378">
        <v>1</v>
      </c>
      <c r="IF17" s="379">
        <v>45790</v>
      </c>
      <c r="IG17" s="944">
        <v>45821</v>
      </c>
      <c r="IH17" s="412">
        <v>46155</v>
      </c>
      <c r="II17" s="378">
        <v>1</v>
      </c>
      <c r="IJ17" s="379">
        <v>46155</v>
      </c>
      <c r="IK17" s="412">
        <v>45822</v>
      </c>
      <c r="IL17" s="378">
        <v>1</v>
      </c>
      <c r="IM17" s="379">
        <v>45822</v>
      </c>
      <c r="IN17" s="657">
        <f t="shared" si="137"/>
        <v>1</v>
      </c>
      <c r="IO17" s="658">
        <f t="shared" si="89"/>
        <v>45795</v>
      </c>
      <c r="IP17" s="659">
        <f t="shared" si="90"/>
        <v>45822</v>
      </c>
      <c r="IQ17" s="654"/>
      <c r="IR17" s="660"/>
      <c r="IS17" s="664">
        <v>333.61</v>
      </c>
      <c r="IT17" s="664" t="s">
        <v>577</v>
      </c>
      <c r="IU17" s="412"/>
      <c r="IV17" s="378">
        <v>0</v>
      </c>
      <c r="IW17" s="379"/>
      <c r="IX17" s="412"/>
      <c r="IY17" s="378">
        <v>0</v>
      </c>
      <c r="IZ17" s="379"/>
      <c r="JA17" s="412">
        <v>45843</v>
      </c>
      <c r="JB17" s="378">
        <v>1</v>
      </c>
      <c r="JC17" s="413">
        <f t="shared" si="91"/>
        <v>45843</v>
      </c>
      <c r="JD17" s="628">
        <f t="shared" si="20"/>
        <v>0.33361000000000002</v>
      </c>
      <c r="JE17" s="627">
        <v>45849</v>
      </c>
      <c r="JF17" s="378">
        <v>1</v>
      </c>
      <c r="JG17" s="627">
        <v>45867</v>
      </c>
      <c r="JH17" s="628">
        <f t="shared" si="21"/>
        <v>0.33361000000000002</v>
      </c>
      <c r="JI17" s="627">
        <v>45855</v>
      </c>
      <c r="JJ17" s="378">
        <v>1</v>
      </c>
      <c r="JK17" s="627">
        <v>45867</v>
      </c>
      <c r="JL17" s="628">
        <f t="shared" si="22"/>
        <v>0.33361000000000002</v>
      </c>
      <c r="JM17" s="627">
        <v>45870</v>
      </c>
      <c r="JN17" s="378">
        <v>1</v>
      </c>
      <c r="JO17" s="627">
        <v>45870</v>
      </c>
      <c r="JP17" s="628">
        <f t="shared" si="23"/>
        <v>0.33361000000000002</v>
      </c>
      <c r="JQ17" s="627">
        <v>45869</v>
      </c>
      <c r="JR17" s="378">
        <v>1</v>
      </c>
      <c r="JS17" s="627">
        <v>45869</v>
      </c>
      <c r="JT17" s="628">
        <f t="shared" si="24"/>
        <v>0.33361000000000002</v>
      </c>
      <c r="JU17" s="627">
        <v>45871</v>
      </c>
      <c r="JV17" s="378">
        <v>1</v>
      </c>
      <c r="JW17" s="627">
        <v>45871</v>
      </c>
      <c r="JX17" s="628">
        <f t="shared" si="92"/>
        <v>0</v>
      </c>
      <c r="JY17" s="627"/>
      <c r="JZ17" s="378">
        <v>0</v>
      </c>
      <c r="KA17" s="627"/>
      <c r="KB17" s="628">
        <f t="shared" si="93"/>
        <v>0</v>
      </c>
      <c r="KC17" s="627"/>
      <c r="KD17" s="378">
        <v>0</v>
      </c>
      <c r="KE17" s="627"/>
      <c r="KF17" s="628">
        <f t="shared" si="94"/>
        <v>0</v>
      </c>
      <c r="KG17" s="627"/>
      <c r="KH17" s="378">
        <v>0</v>
      </c>
      <c r="KI17" s="379"/>
      <c r="KJ17" s="628"/>
      <c r="KK17" s="630">
        <v>45949</v>
      </c>
      <c r="KL17" s="378">
        <v>1</v>
      </c>
      <c r="KM17" s="379">
        <v>45949</v>
      </c>
      <c r="KN17" s="630">
        <v>45941</v>
      </c>
      <c r="KO17" s="378">
        <v>1</v>
      </c>
      <c r="KP17" s="379">
        <v>45931</v>
      </c>
      <c r="KQ17" s="630">
        <v>45941</v>
      </c>
      <c r="KR17" s="378">
        <v>1</v>
      </c>
      <c r="KS17" s="379">
        <v>45942</v>
      </c>
      <c r="KT17" s="657">
        <v>0</v>
      </c>
      <c r="KU17" s="665">
        <f t="shared" si="95"/>
        <v>0</v>
      </c>
      <c r="KV17" s="658">
        <f t="shared" si="96"/>
        <v>45843</v>
      </c>
      <c r="KW17" s="659" t="str">
        <f t="shared" si="97"/>
        <v/>
      </c>
      <c r="KX17" s="412">
        <v>45856</v>
      </c>
      <c r="KY17" s="378">
        <v>1</v>
      </c>
      <c r="KZ17" s="413">
        <f t="shared" si="98"/>
        <v>45856</v>
      </c>
      <c r="LA17" s="626">
        <f t="shared" si="25"/>
        <v>0.33361000000000002</v>
      </c>
      <c r="LB17" s="627">
        <v>45934</v>
      </c>
      <c r="LC17" s="378">
        <v>1</v>
      </c>
      <c r="LD17" s="413">
        <f t="shared" si="140"/>
        <v>45934</v>
      </c>
      <c r="LE17" s="626">
        <f t="shared" si="26"/>
        <v>0.33361000000000002</v>
      </c>
      <c r="LF17" s="627">
        <v>45934</v>
      </c>
      <c r="LG17" s="378">
        <v>1</v>
      </c>
      <c r="LH17" s="413">
        <f t="shared" si="130"/>
        <v>45934</v>
      </c>
      <c r="LI17" s="626">
        <f t="shared" si="27"/>
        <v>0.33361000000000002</v>
      </c>
      <c r="LJ17" s="627">
        <v>45934</v>
      </c>
      <c r="LK17" s="378">
        <v>1</v>
      </c>
      <c r="LL17" s="413">
        <f t="shared" si="28"/>
        <v>45934</v>
      </c>
      <c r="LM17" s="412">
        <v>45946</v>
      </c>
      <c r="LN17" s="378">
        <v>1</v>
      </c>
      <c r="LO17" s="632">
        <v>45946</v>
      </c>
      <c r="LP17" s="1489">
        <v>45952</v>
      </c>
      <c r="LQ17" s="378">
        <v>1</v>
      </c>
      <c r="LR17" s="632">
        <v>45952</v>
      </c>
      <c r="LS17" s="412"/>
      <c r="LT17" s="378">
        <v>0</v>
      </c>
      <c r="LU17" s="632"/>
      <c r="LV17" s="657">
        <v>0</v>
      </c>
      <c r="LW17" s="665">
        <f t="shared" si="101"/>
        <v>0</v>
      </c>
      <c r="LX17" s="658">
        <f t="shared" si="102"/>
        <v>45856</v>
      </c>
      <c r="LY17" s="666" t="str">
        <f t="shared" si="103"/>
        <v/>
      </c>
      <c r="LZ17" s="412">
        <v>45849</v>
      </c>
      <c r="MA17" s="378">
        <v>1</v>
      </c>
      <c r="MB17" s="413">
        <f t="shared" si="104"/>
        <v>45849</v>
      </c>
      <c r="MC17" s="626">
        <f t="shared" si="29"/>
        <v>0.33361000000000002</v>
      </c>
      <c r="MD17" s="627">
        <v>45936</v>
      </c>
      <c r="ME17" s="378">
        <v>1</v>
      </c>
      <c r="MF17" s="413">
        <f t="shared" si="139"/>
        <v>45936</v>
      </c>
      <c r="MG17" s="626">
        <f t="shared" si="30"/>
        <v>0.33361000000000002</v>
      </c>
      <c r="MH17" s="627">
        <v>45936</v>
      </c>
      <c r="MI17" s="378">
        <v>1</v>
      </c>
      <c r="MJ17" s="413">
        <f t="shared" si="106"/>
        <v>45936</v>
      </c>
      <c r="MK17" s="626">
        <f t="shared" si="31"/>
        <v>0.33361000000000002</v>
      </c>
      <c r="ML17" s="627">
        <v>45936</v>
      </c>
      <c r="MM17" s="378">
        <v>1</v>
      </c>
      <c r="MN17" s="413">
        <f t="shared" si="131"/>
        <v>45936</v>
      </c>
      <c r="MO17" s="412">
        <v>45946</v>
      </c>
      <c r="MP17" s="378">
        <v>1</v>
      </c>
      <c r="MQ17" s="632">
        <v>45946</v>
      </c>
      <c r="MR17" s="1489">
        <v>45952</v>
      </c>
      <c r="MS17" s="378">
        <v>1</v>
      </c>
      <c r="MT17" s="632">
        <v>45952</v>
      </c>
      <c r="MU17" s="412"/>
      <c r="MV17" s="378">
        <v>0</v>
      </c>
      <c r="MW17" s="632"/>
      <c r="MX17" s="657">
        <v>0</v>
      </c>
      <c r="MY17" s="665">
        <f t="shared" si="108"/>
        <v>0</v>
      </c>
      <c r="MZ17" s="658">
        <f t="shared" si="109"/>
        <v>45849</v>
      </c>
      <c r="NA17" s="666" t="str">
        <f t="shared" si="110"/>
        <v/>
      </c>
      <c r="NB17" s="657">
        <v>0</v>
      </c>
      <c r="NC17" s="665">
        <f t="shared" si="111"/>
        <v>0</v>
      </c>
      <c r="ND17" s="658">
        <f t="shared" si="112"/>
        <v>45843</v>
      </c>
      <c r="NE17" s="667">
        <f t="shared" si="113"/>
        <v>0</v>
      </c>
      <c r="NF17" s="654"/>
      <c r="NG17" s="666"/>
      <c r="NH17" s="673"/>
      <c r="NI17" s="378">
        <v>0</v>
      </c>
      <c r="NJ17" s="658"/>
      <c r="NK17" s="654"/>
      <c r="NL17" s="666"/>
      <c r="NM17" s="657">
        <v>0</v>
      </c>
      <c r="NN17" s="665">
        <f t="shared" si="114"/>
        <v>0</v>
      </c>
      <c r="NO17" s="659"/>
      <c r="NP17" s="669" t="s">
        <v>571</v>
      </c>
      <c r="NQ17" s="657">
        <v>0</v>
      </c>
      <c r="NR17" s="665">
        <f t="shared" si="115"/>
        <v>0</v>
      </c>
      <c r="NS17" s="659"/>
      <c r="NT17" s="669" t="s">
        <v>571</v>
      </c>
      <c r="NU17" s="657">
        <v>0</v>
      </c>
      <c r="NV17" s="665">
        <f t="shared" si="116"/>
        <v>0</v>
      </c>
      <c r="NW17" s="659"/>
      <c r="NX17" s="669" t="str">
        <f t="shared" si="132"/>
        <v/>
      </c>
      <c r="NY17" s="673"/>
      <c r="NZ17" s="378">
        <v>0</v>
      </c>
      <c r="OA17" s="660"/>
      <c r="OB17" s="673"/>
      <c r="OC17" s="378">
        <v>0</v>
      </c>
      <c r="OD17" s="660"/>
      <c r="OE17" s="673"/>
      <c r="OF17" s="378">
        <v>0</v>
      </c>
      <c r="OG17" s="660"/>
      <c r="OH17" s="412"/>
      <c r="OI17" s="378">
        <v>1</v>
      </c>
      <c r="OJ17" s="379"/>
      <c r="OK17" s="412"/>
      <c r="OL17" s="378">
        <v>0.5</v>
      </c>
      <c r="OM17" s="379"/>
      <c r="ON17" s="412"/>
      <c r="OO17" s="378">
        <v>1</v>
      </c>
      <c r="OP17" s="379"/>
      <c r="OQ17" s="412"/>
      <c r="OR17" s="378">
        <f t="shared" si="117"/>
        <v>0</v>
      </c>
      <c r="OS17" s="379"/>
      <c r="OT17" s="412"/>
      <c r="OU17" s="378">
        <v>0</v>
      </c>
      <c r="OV17" s="379"/>
      <c r="OW17" s="412"/>
      <c r="OX17" s="378">
        <v>0</v>
      </c>
      <c r="OY17" s="379"/>
      <c r="OZ17" s="379">
        <v>45703</v>
      </c>
      <c r="PA17" s="378">
        <v>1</v>
      </c>
      <c r="PB17" s="379">
        <f t="shared" si="141"/>
        <v>45703</v>
      </c>
      <c r="PC17" s="379" t="s">
        <v>559</v>
      </c>
      <c r="PD17" s="378">
        <v>0</v>
      </c>
      <c r="PE17" s="379"/>
      <c r="PF17" s="412"/>
      <c r="PG17" s="378">
        <v>0</v>
      </c>
      <c r="PH17" s="379"/>
      <c r="PI17" s="412">
        <v>45721</v>
      </c>
      <c r="PJ17" s="378">
        <v>1</v>
      </c>
      <c r="PK17" s="379">
        <f>'Seg Diario'!HJ17</f>
        <v>45896</v>
      </c>
      <c r="PL17" s="412">
        <f t="shared" si="133"/>
        <v>45721</v>
      </c>
      <c r="PM17" s="378">
        <f t="shared" si="134"/>
        <v>1</v>
      </c>
      <c r="PN17" s="379">
        <f t="shared" si="135"/>
        <v>45896</v>
      </c>
      <c r="PO17" s="663">
        <v>4.5000000000000005E-2</v>
      </c>
      <c r="PP17" s="658">
        <f t="shared" si="119"/>
        <v>45703</v>
      </c>
      <c r="PQ17" s="659" t="str">
        <f t="shared" si="120"/>
        <v/>
      </c>
      <c r="PR17" s="654"/>
      <c r="PS17" s="660"/>
      <c r="PT17" s="412">
        <v>45491</v>
      </c>
      <c r="PU17" s="378">
        <v>1</v>
      </c>
      <c r="PV17" s="412">
        <v>45491</v>
      </c>
      <c r="PW17" s="412">
        <v>45527</v>
      </c>
      <c r="PX17" s="378">
        <v>1</v>
      </c>
      <c r="PY17" s="412">
        <v>45527</v>
      </c>
      <c r="PZ17" s="412"/>
      <c r="QA17" s="378">
        <v>0</v>
      </c>
      <c r="QB17" s="379"/>
      <c r="QC17" s="412"/>
      <c r="QD17" s="378">
        <v>0.5</v>
      </c>
      <c r="QE17" s="379"/>
      <c r="QF17" s="657">
        <v>0.93745000000000012</v>
      </c>
      <c r="QG17" s="658">
        <f t="shared" si="121"/>
        <v>45491</v>
      </c>
      <c r="QH17" s="659" t="str">
        <f t="shared" si="122"/>
        <v/>
      </c>
      <c r="QI17" s="654"/>
      <c r="QJ17" s="660"/>
      <c r="QK17" s="671"/>
      <c r="QL17" s="672">
        <f t="shared" si="123"/>
        <v>1</v>
      </c>
      <c r="QM17" s="1204" t="s">
        <v>354</v>
      </c>
      <c r="QN17" s="1448">
        <f t="shared" si="136"/>
        <v>1</v>
      </c>
      <c r="QO17" s="1482">
        <v>45890</v>
      </c>
      <c r="QP17" s="1483">
        <v>1</v>
      </c>
      <c r="QQ17" s="1482">
        <v>45890</v>
      </c>
      <c r="QR17" s="1482">
        <v>45909</v>
      </c>
      <c r="QS17" s="1483">
        <v>1</v>
      </c>
      <c r="QT17" s="1482">
        <v>45909</v>
      </c>
    </row>
    <row r="18" spans="1:462" ht="14.4">
      <c r="A18" s="459" t="e">
        <f t="shared" si="124"/>
        <v>#VALUE!</v>
      </c>
      <c r="B18" s="1419" t="s">
        <v>76</v>
      </c>
      <c r="C18" s="637"/>
      <c r="D18" s="638" t="s">
        <v>560</v>
      </c>
      <c r="E18" s="676" t="s">
        <v>78</v>
      </c>
      <c r="F18" s="1251">
        <v>10213.450000000001</v>
      </c>
      <c r="G18" s="614" t="s">
        <v>574</v>
      </c>
      <c r="H18" s="638" t="s">
        <v>575</v>
      </c>
      <c r="I18" s="638" t="s">
        <v>561</v>
      </c>
      <c r="J18" s="639"/>
      <c r="K18" s="640"/>
      <c r="L18" s="640"/>
      <c r="M18" s="641"/>
      <c r="N18" s="642"/>
      <c r="O18" s="639" t="s">
        <v>562</v>
      </c>
      <c r="P18" s="640" t="s">
        <v>562</v>
      </c>
      <c r="Q18" s="640" t="s">
        <v>562</v>
      </c>
      <c r="R18" s="641" t="s">
        <v>562</v>
      </c>
      <c r="S18" s="638" t="s">
        <v>563</v>
      </c>
      <c r="T18" s="643"/>
      <c r="U18" s="643"/>
      <c r="V18" s="643"/>
      <c r="W18" s="643"/>
      <c r="X18" s="643"/>
      <c r="Y18" s="643"/>
      <c r="Z18" s="674"/>
      <c r="AA18" s="644"/>
      <c r="AB18" s="615"/>
      <c r="AC18" s="615"/>
      <c r="AD18" s="615"/>
      <c r="AE18" s="615"/>
      <c r="AF18" s="615"/>
      <c r="AG18" s="645">
        <f t="shared" si="32"/>
        <v>0</v>
      </c>
      <c r="AH18" s="646">
        <f t="shared" si="33"/>
        <v>0</v>
      </c>
      <c r="AI18" s="647">
        <f t="shared" si="34"/>
        <v>0</v>
      </c>
      <c r="AJ18" s="615"/>
      <c r="AK18" s="615"/>
      <c r="AL18" s="615"/>
      <c r="AM18" s="645">
        <f t="shared" si="35"/>
        <v>0</v>
      </c>
      <c r="AN18" s="646">
        <f t="shared" si="36"/>
        <v>0</v>
      </c>
      <c r="AO18" s="647">
        <f t="shared" si="37"/>
        <v>0</v>
      </c>
      <c r="AP18" s="648"/>
      <c r="AQ18" s="648"/>
      <c r="AR18" s="648"/>
      <c r="AS18" s="645">
        <f t="shared" si="38"/>
        <v>0</v>
      </c>
      <c r="AT18" s="646">
        <f t="shared" si="39"/>
        <v>0</v>
      </c>
      <c r="AU18" s="647">
        <f t="shared" si="40"/>
        <v>0</v>
      </c>
      <c r="AV18" s="648"/>
      <c r="AW18" s="649" t="s">
        <v>564</v>
      </c>
      <c r="AX18" s="650">
        <v>1</v>
      </c>
      <c r="AY18" s="651" t="s">
        <v>565</v>
      </c>
      <c r="AZ18" s="652" t="s">
        <v>30</v>
      </c>
      <c r="BA18" s="412">
        <v>45491</v>
      </c>
      <c r="BB18" s="653">
        <f t="shared" si="41"/>
        <v>1</v>
      </c>
      <c r="BC18" s="654">
        <f t="shared" si="42"/>
        <v>0</v>
      </c>
      <c r="BD18" s="630">
        <f t="shared" si="43"/>
        <v>0</v>
      </c>
      <c r="BE18" s="412">
        <v>45683</v>
      </c>
      <c r="BF18" s="655">
        <f t="shared" si="44"/>
        <v>1</v>
      </c>
      <c r="BG18" s="412">
        <v>45721</v>
      </c>
      <c r="BH18" s="655">
        <f t="shared" si="45"/>
        <v>1</v>
      </c>
      <c r="BI18" s="412">
        <f t="shared" si="125"/>
        <v>45724</v>
      </c>
      <c r="BJ18" s="378">
        <v>0</v>
      </c>
      <c r="BK18" s="379">
        <f t="shared" si="126"/>
        <v>45750</v>
      </c>
      <c r="BL18" s="412">
        <v>45724</v>
      </c>
      <c r="BM18" s="378">
        <v>1</v>
      </c>
      <c r="BN18" s="630">
        <v>45724</v>
      </c>
      <c r="BO18" s="412">
        <v>45724</v>
      </c>
      <c r="BP18" s="378">
        <v>1</v>
      </c>
      <c r="BQ18" s="630">
        <v>45724</v>
      </c>
      <c r="BR18" s="412">
        <v>45726</v>
      </c>
      <c r="BS18" s="378">
        <v>1</v>
      </c>
      <c r="BT18" s="630">
        <v>45726</v>
      </c>
      <c r="BU18" s="412">
        <v>45724</v>
      </c>
      <c r="BV18" s="378">
        <v>1</v>
      </c>
      <c r="BW18" s="630">
        <v>45724</v>
      </c>
      <c r="BX18" s="377">
        <f t="shared" si="46"/>
        <v>45724</v>
      </c>
      <c r="BY18" s="378">
        <f t="shared" si="47"/>
        <v>1</v>
      </c>
      <c r="BZ18" s="379">
        <f t="shared" si="48"/>
        <v>45726</v>
      </c>
      <c r="CA18" s="412">
        <v>45748</v>
      </c>
      <c r="CB18" s="378">
        <v>1</v>
      </c>
      <c r="CC18" s="413">
        <f t="shared" si="49"/>
        <v>45748</v>
      </c>
      <c r="CD18" s="412">
        <v>45748</v>
      </c>
      <c r="CE18" s="378">
        <v>1</v>
      </c>
      <c r="CF18" s="413">
        <f t="shared" si="50"/>
        <v>45748</v>
      </c>
      <c r="CG18" s="412">
        <v>45748</v>
      </c>
      <c r="CH18" s="378">
        <v>1</v>
      </c>
      <c r="CI18" s="413">
        <f t="shared" si="51"/>
        <v>45748</v>
      </c>
      <c r="CJ18" s="412">
        <v>45748</v>
      </c>
      <c r="CK18" s="378">
        <v>1</v>
      </c>
      <c r="CL18" s="413">
        <f t="shared" si="52"/>
        <v>45748</v>
      </c>
      <c r="CM18" s="377">
        <f t="shared" si="53"/>
        <v>45748</v>
      </c>
      <c r="CN18" s="378">
        <f t="shared" si="54"/>
        <v>1</v>
      </c>
      <c r="CO18" s="379">
        <f t="shared" si="55"/>
        <v>45748</v>
      </c>
      <c r="CP18" s="412">
        <v>45735</v>
      </c>
      <c r="CQ18" s="378">
        <v>1</v>
      </c>
      <c r="CR18" s="413">
        <v>45737</v>
      </c>
      <c r="CS18" s="412">
        <v>45726</v>
      </c>
      <c r="CT18" s="378">
        <v>1</v>
      </c>
      <c r="CU18" s="413">
        <v>45734</v>
      </c>
      <c r="CV18" s="412">
        <v>45734</v>
      </c>
      <c r="CW18" s="378">
        <v>1</v>
      </c>
      <c r="CX18" s="413">
        <v>45734</v>
      </c>
      <c r="CY18" s="412">
        <v>45736</v>
      </c>
      <c r="CZ18" s="378">
        <v>1</v>
      </c>
      <c r="DA18" s="413">
        <v>45737</v>
      </c>
      <c r="DB18" s="377">
        <f t="shared" si="56"/>
        <v>45726</v>
      </c>
      <c r="DC18" s="378">
        <f t="shared" si="57"/>
        <v>1</v>
      </c>
      <c r="DD18" s="379">
        <f t="shared" si="58"/>
        <v>45737</v>
      </c>
      <c r="DE18" s="412">
        <v>45748</v>
      </c>
      <c r="DF18" s="378">
        <v>1</v>
      </c>
      <c r="DG18" s="413">
        <v>45749</v>
      </c>
      <c r="DH18" s="412">
        <v>45748</v>
      </c>
      <c r="DI18" s="378">
        <v>1</v>
      </c>
      <c r="DJ18" s="413">
        <v>45749</v>
      </c>
      <c r="DK18" s="412">
        <v>45748</v>
      </c>
      <c r="DL18" s="378">
        <v>1</v>
      </c>
      <c r="DM18" s="413">
        <v>45749</v>
      </c>
      <c r="DN18" s="412">
        <v>45748</v>
      </c>
      <c r="DO18" s="378">
        <v>1</v>
      </c>
      <c r="DP18" s="413">
        <v>45749</v>
      </c>
      <c r="DQ18" s="377">
        <f t="shared" si="59"/>
        <v>45748</v>
      </c>
      <c r="DR18" s="378">
        <f t="shared" si="60"/>
        <v>1</v>
      </c>
      <c r="DS18" s="379">
        <f t="shared" si="61"/>
        <v>45749</v>
      </c>
      <c r="DT18" s="412">
        <v>45748</v>
      </c>
      <c r="DU18" s="378">
        <v>1</v>
      </c>
      <c r="DV18" s="413">
        <v>45749</v>
      </c>
      <c r="DW18" s="412">
        <v>45748</v>
      </c>
      <c r="DX18" s="378">
        <v>1</v>
      </c>
      <c r="DY18" s="413">
        <v>45749</v>
      </c>
      <c r="DZ18" s="412">
        <v>45748</v>
      </c>
      <c r="EA18" s="378">
        <v>1</v>
      </c>
      <c r="EB18" s="413">
        <v>45749</v>
      </c>
      <c r="EC18" s="412">
        <v>45748</v>
      </c>
      <c r="ED18" s="378">
        <v>1</v>
      </c>
      <c r="EE18" s="413">
        <v>45749</v>
      </c>
      <c r="EF18" s="377">
        <f t="shared" si="142"/>
        <v>45748</v>
      </c>
      <c r="EG18" s="378">
        <f t="shared" si="62"/>
        <v>1</v>
      </c>
      <c r="EH18" s="379">
        <f t="shared" si="63"/>
        <v>45749</v>
      </c>
      <c r="EI18" s="412">
        <v>45750</v>
      </c>
      <c r="EJ18" s="378">
        <v>1</v>
      </c>
      <c r="EK18" s="413">
        <f t="shared" si="64"/>
        <v>45750</v>
      </c>
      <c r="EL18" s="412">
        <v>45750</v>
      </c>
      <c r="EM18" s="378">
        <v>1</v>
      </c>
      <c r="EN18" s="413">
        <f t="shared" si="65"/>
        <v>45750</v>
      </c>
      <c r="EO18" s="412">
        <v>45750</v>
      </c>
      <c r="EP18" s="378">
        <v>1</v>
      </c>
      <c r="EQ18" s="413">
        <f t="shared" si="66"/>
        <v>45750</v>
      </c>
      <c r="ER18" s="412">
        <v>45750</v>
      </c>
      <c r="ES18" s="378">
        <v>1</v>
      </c>
      <c r="ET18" s="413">
        <f t="shared" si="67"/>
        <v>45750</v>
      </c>
      <c r="EU18" s="377">
        <f t="shared" si="68"/>
        <v>45750</v>
      </c>
      <c r="EV18" s="378">
        <f t="shared" si="69"/>
        <v>1</v>
      </c>
      <c r="EW18" s="379">
        <f t="shared" si="70"/>
        <v>45750</v>
      </c>
      <c r="EX18" s="412"/>
      <c r="EY18" s="378">
        <v>0</v>
      </c>
      <c r="EZ18" s="413"/>
      <c r="FA18" s="412"/>
      <c r="FB18" s="378">
        <v>0</v>
      </c>
      <c r="FC18" s="413"/>
      <c r="FD18" s="412"/>
      <c r="FE18" s="378">
        <v>0</v>
      </c>
      <c r="FF18" s="413"/>
      <c r="FG18" s="412"/>
      <c r="FH18" s="378">
        <v>0</v>
      </c>
      <c r="FI18" s="413"/>
      <c r="FJ18" s="377" t="str">
        <f t="shared" si="71"/>
        <v/>
      </c>
      <c r="FK18" s="378">
        <v>0</v>
      </c>
      <c r="FL18" s="379" t="str">
        <f t="shared" si="127"/>
        <v/>
      </c>
      <c r="FM18" s="412">
        <v>45759</v>
      </c>
      <c r="FN18" s="378">
        <v>1</v>
      </c>
      <c r="FO18" s="413">
        <v>45759</v>
      </c>
      <c r="FP18" s="412">
        <v>45759</v>
      </c>
      <c r="FQ18" s="378">
        <v>1</v>
      </c>
      <c r="FR18" s="413">
        <v>45759</v>
      </c>
      <c r="FS18" s="412">
        <v>45759</v>
      </c>
      <c r="FT18" s="378">
        <v>1</v>
      </c>
      <c r="FU18" s="413">
        <v>45759</v>
      </c>
      <c r="FV18" s="412">
        <v>45759</v>
      </c>
      <c r="FW18" s="378">
        <v>1</v>
      </c>
      <c r="FX18" s="413">
        <v>45759</v>
      </c>
      <c r="FY18" s="377">
        <f t="shared" si="72"/>
        <v>45759</v>
      </c>
      <c r="FZ18" s="378">
        <f t="shared" si="73"/>
        <v>1</v>
      </c>
      <c r="GA18" s="379">
        <f t="shared" si="74"/>
        <v>45759</v>
      </c>
      <c r="GB18" s="412">
        <v>45750</v>
      </c>
      <c r="GC18" s="378">
        <v>1</v>
      </c>
      <c r="GD18" s="413">
        <f t="shared" si="75"/>
        <v>45750</v>
      </c>
      <c r="GE18" s="412">
        <v>45750</v>
      </c>
      <c r="GF18" s="378">
        <v>1</v>
      </c>
      <c r="GG18" s="413">
        <f t="shared" si="76"/>
        <v>45750</v>
      </c>
      <c r="GH18" s="412">
        <v>45750</v>
      </c>
      <c r="GI18" s="378">
        <v>1</v>
      </c>
      <c r="GJ18" s="413">
        <f t="shared" si="77"/>
        <v>45750</v>
      </c>
      <c r="GK18" s="412">
        <v>45750</v>
      </c>
      <c r="GL18" s="378">
        <v>1</v>
      </c>
      <c r="GM18" s="413">
        <f t="shared" si="78"/>
        <v>45750</v>
      </c>
      <c r="GN18" s="377">
        <f t="shared" si="79"/>
        <v>45750</v>
      </c>
      <c r="GO18" s="378">
        <f t="shared" si="80"/>
        <v>1</v>
      </c>
      <c r="GP18" s="379">
        <f t="shared" si="81"/>
        <v>45750</v>
      </c>
      <c r="GQ18" s="657">
        <f t="shared" si="128"/>
        <v>1</v>
      </c>
      <c r="GR18" s="658">
        <f t="shared" si="82"/>
        <v>45724</v>
      </c>
      <c r="GS18" s="659">
        <f t="shared" si="83"/>
        <v>45759</v>
      </c>
      <c r="GT18" s="654"/>
      <c r="GU18" s="660"/>
      <c r="GV18" s="412">
        <v>45896</v>
      </c>
      <c r="GW18" s="378">
        <v>1</v>
      </c>
      <c r="GX18" s="413">
        <v>45901</v>
      </c>
      <c r="GY18" s="412">
        <v>45896</v>
      </c>
      <c r="GZ18" s="378">
        <v>1</v>
      </c>
      <c r="HA18" s="413">
        <v>45901</v>
      </c>
      <c r="HB18" s="412">
        <v>45896</v>
      </c>
      <c r="HC18" s="378">
        <v>1</v>
      </c>
      <c r="HD18" s="413">
        <v>45901</v>
      </c>
      <c r="HE18" s="412">
        <v>45896</v>
      </c>
      <c r="HF18" s="378">
        <v>1</v>
      </c>
      <c r="HG18" s="413">
        <v>45901</v>
      </c>
      <c r="HH18" s="377">
        <f t="shared" si="84"/>
        <v>45896</v>
      </c>
      <c r="HI18" s="1438">
        <f t="shared" si="85"/>
        <v>1</v>
      </c>
      <c r="HJ18" s="379">
        <f t="shared" si="86"/>
        <v>45901</v>
      </c>
      <c r="HK18" s="661">
        <v>0</v>
      </c>
      <c r="HL18" s="658">
        <f t="shared" si="87"/>
        <v>45683</v>
      </c>
      <c r="HM18" s="659" t="str">
        <f t="shared" si="88"/>
        <v/>
      </c>
      <c r="HN18" s="654"/>
      <c r="HO18" s="660"/>
      <c r="HP18" s="944"/>
      <c r="HQ18" s="944"/>
      <c r="HR18" s="1170">
        <v>45792</v>
      </c>
      <c r="HS18" s="378">
        <v>1</v>
      </c>
      <c r="HT18" s="1171">
        <v>45792</v>
      </c>
      <c r="HU18" s="632">
        <v>45794</v>
      </c>
      <c r="HV18" s="378">
        <v>1</v>
      </c>
      <c r="HW18" s="379">
        <v>45794</v>
      </c>
      <c r="HX18" s="412">
        <v>45797</v>
      </c>
      <c r="HY18" s="378">
        <v>1</v>
      </c>
      <c r="HZ18" s="379">
        <v>45799</v>
      </c>
      <c r="IA18" s="412">
        <v>45801</v>
      </c>
      <c r="IB18" s="378">
        <v>1</v>
      </c>
      <c r="IC18" s="379">
        <v>45802</v>
      </c>
      <c r="ID18" s="412">
        <v>45802</v>
      </c>
      <c r="IE18" s="378">
        <v>1</v>
      </c>
      <c r="IF18" s="379">
        <v>45832</v>
      </c>
      <c r="IG18" s="944">
        <v>45834</v>
      </c>
      <c r="IH18" s="412">
        <v>45834</v>
      </c>
      <c r="II18" s="378">
        <v>1</v>
      </c>
      <c r="IJ18" s="379">
        <v>45834</v>
      </c>
      <c r="IK18" s="412">
        <v>45834</v>
      </c>
      <c r="IL18" s="378">
        <v>1</v>
      </c>
      <c r="IM18" s="379">
        <v>45834</v>
      </c>
      <c r="IN18" s="657">
        <f t="shared" si="137"/>
        <v>1</v>
      </c>
      <c r="IO18" s="658">
        <f t="shared" si="89"/>
        <v>45792</v>
      </c>
      <c r="IP18" s="659">
        <f t="shared" si="90"/>
        <v>45834</v>
      </c>
      <c r="IQ18" s="654"/>
      <c r="IR18" s="660"/>
      <c r="IS18" s="664">
        <v>313.62</v>
      </c>
      <c r="IT18" s="664" t="s">
        <v>577</v>
      </c>
      <c r="IU18" s="412"/>
      <c r="IV18" s="378">
        <v>0</v>
      </c>
      <c r="IW18" s="379"/>
      <c r="IX18" s="412"/>
      <c r="IY18" s="378">
        <v>0</v>
      </c>
      <c r="IZ18" s="379"/>
      <c r="JA18" s="412">
        <v>45843</v>
      </c>
      <c r="JB18" s="378">
        <v>1</v>
      </c>
      <c r="JC18" s="413">
        <f t="shared" si="91"/>
        <v>45843</v>
      </c>
      <c r="JD18" s="628">
        <f>JF18*$IS18/1000</f>
        <v>0.31362000000000001</v>
      </c>
      <c r="JE18" s="627">
        <v>45845</v>
      </c>
      <c r="JF18" s="378">
        <v>1</v>
      </c>
      <c r="JG18" s="627">
        <v>45867</v>
      </c>
      <c r="JH18" s="628">
        <f t="shared" si="21"/>
        <v>0.31362000000000001</v>
      </c>
      <c r="JI18" s="627">
        <v>45855</v>
      </c>
      <c r="JJ18" s="378">
        <v>1</v>
      </c>
      <c r="JK18" s="627">
        <v>45867</v>
      </c>
      <c r="JL18" s="628">
        <f t="shared" si="22"/>
        <v>0.31362000000000001</v>
      </c>
      <c r="JM18" s="627">
        <v>45870</v>
      </c>
      <c r="JN18" s="378">
        <v>1</v>
      </c>
      <c r="JO18" s="627">
        <v>45870</v>
      </c>
      <c r="JP18" s="628">
        <f t="shared" si="23"/>
        <v>0.31362000000000001</v>
      </c>
      <c r="JQ18" s="627">
        <v>45869</v>
      </c>
      <c r="JR18" s="378">
        <v>1</v>
      </c>
      <c r="JS18" s="627">
        <v>45869</v>
      </c>
      <c r="JT18" s="628">
        <f t="shared" si="24"/>
        <v>0.31362000000000001</v>
      </c>
      <c r="JU18" s="627">
        <v>45871</v>
      </c>
      <c r="JV18" s="378">
        <v>1</v>
      </c>
      <c r="JW18" s="627">
        <v>45871</v>
      </c>
      <c r="JX18" s="628">
        <f t="shared" si="92"/>
        <v>0</v>
      </c>
      <c r="JY18" s="627"/>
      <c r="JZ18" s="378">
        <v>0</v>
      </c>
      <c r="KA18" s="627"/>
      <c r="KB18" s="628">
        <f t="shared" si="93"/>
        <v>0</v>
      </c>
      <c r="KC18" s="627"/>
      <c r="KD18" s="378">
        <v>0</v>
      </c>
      <c r="KE18" s="627"/>
      <c r="KF18" s="628">
        <f t="shared" si="94"/>
        <v>0</v>
      </c>
      <c r="KG18" s="627"/>
      <c r="KH18" s="378">
        <v>0</v>
      </c>
      <c r="KI18" s="379"/>
      <c r="KJ18" s="628"/>
      <c r="KK18" s="630">
        <v>45949</v>
      </c>
      <c r="KL18" s="378">
        <v>1</v>
      </c>
      <c r="KM18" s="379">
        <v>45949</v>
      </c>
      <c r="KN18" s="630">
        <v>45895</v>
      </c>
      <c r="KO18" s="378">
        <v>1</v>
      </c>
      <c r="KP18" s="379">
        <v>45896</v>
      </c>
      <c r="KQ18" s="630">
        <v>45942</v>
      </c>
      <c r="KR18" s="378">
        <v>1</v>
      </c>
      <c r="KS18" s="379">
        <v>45942</v>
      </c>
      <c r="KT18" s="657">
        <v>0</v>
      </c>
      <c r="KU18" s="665">
        <f t="shared" si="95"/>
        <v>0</v>
      </c>
      <c r="KV18" s="658">
        <f t="shared" si="96"/>
        <v>45843</v>
      </c>
      <c r="KW18" s="659" t="str">
        <f t="shared" si="97"/>
        <v/>
      </c>
      <c r="KX18" s="412">
        <v>45856</v>
      </c>
      <c r="KY18" s="378">
        <v>1</v>
      </c>
      <c r="KZ18" s="413">
        <f t="shared" si="98"/>
        <v>45856</v>
      </c>
      <c r="LA18" s="626">
        <f t="shared" si="25"/>
        <v>0.31362000000000001</v>
      </c>
      <c r="LB18" s="627">
        <v>45934</v>
      </c>
      <c r="LC18" s="378">
        <v>1</v>
      </c>
      <c r="LD18" s="413">
        <f t="shared" ref="LD18:LD21" si="143">IF(LB18="","",LB18)</f>
        <v>45934</v>
      </c>
      <c r="LE18" s="626">
        <f t="shared" si="26"/>
        <v>0.31362000000000001</v>
      </c>
      <c r="LF18" s="627">
        <v>45934</v>
      </c>
      <c r="LG18" s="378">
        <v>1</v>
      </c>
      <c r="LH18" s="413">
        <f t="shared" si="130"/>
        <v>45934</v>
      </c>
      <c r="LI18" s="626">
        <f t="shared" si="27"/>
        <v>0.31362000000000001</v>
      </c>
      <c r="LJ18" s="627">
        <v>45934</v>
      </c>
      <c r="LK18" s="378">
        <v>1</v>
      </c>
      <c r="LL18" s="413">
        <f t="shared" si="28"/>
        <v>45934</v>
      </c>
      <c r="LM18" s="412">
        <v>45946</v>
      </c>
      <c r="LN18" s="378">
        <v>1</v>
      </c>
      <c r="LO18" s="632">
        <v>45946</v>
      </c>
      <c r="LP18" s="412"/>
      <c r="LQ18" s="378">
        <v>0</v>
      </c>
      <c r="LR18" s="632"/>
      <c r="LS18" s="412"/>
      <c r="LT18" s="378">
        <v>0</v>
      </c>
      <c r="LU18" s="632"/>
      <c r="LV18" s="657">
        <v>0</v>
      </c>
      <c r="LW18" s="665">
        <f t="shared" si="101"/>
        <v>0</v>
      </c>
      <c r="LX18" s="658">
        <f t="shared" si="102"/>
        <v>45856</v>
      </c>
      <c r="LY18" s="666" t="str">
        <f t="shared" si="103"/>
        <v/>
      </c>
      <c r="LZ18" s="412">
        <v>45848</v>
      </c>
      <c r="MA18" s="1414">
        <v>1</v>
      </c>
      <c r="MB18" s="413">
        <f t="shared" si="104"/>
        <v>45848</v>
      </c>
      <c r="MC18" s="626">
        <f t="shared" si="29"/>
        <v>0.31362000000000001</v>
      </c>
      <c r="MD18" s="627">
        <v>45926</v>
      </c>
      <c r="ME18" s="378">
        <v>1</v>
      </c>
      <c r="MF18" s="413">
        <f t="shared" si="139"/>
        <v>45926</v>
      </c>
      <c r="MG18" s="626">
        <f t="shared" si="30"/>
        <v>0.31362000000000001</v>
      </c>
      <c r="MH18" s="627">
        <v>45936</v>
      </c>
      <c r="MI18" s="378">
        <v>1</v>
      </c>
      <c r="MJ18" s="413">
        <f t="shared" si="106"/>
        <v>45936</v>
      </c>
      <c r="MK18" s="626">
        <f t="shared" si="31"/>
        <v>0.31362000000000001</v>
      </c>
      <c r="ML18" s="627">
        <v>45936</v>
      </c>
      <c r="MM18" s="378">
        <v>1</v>
      </c>
      <c r="MN18" s="413">
        <f t="shared" si="131"/>
        <v>45936</v>
      </c>
      <c r="MO18" s="412">
        <v>45946</v>
      </c>
      <c r="MP18" s="378">
        <v>1</v>
      </c>
      <c r="MQ18" s="632">
        <v>45946</v>
      </c>
      <c r="MR18" s="412"/>
      <c r="MS18" s="378">
        <v>0</v>
      </c>
      <c r="MT18" s="632"/>
      <c r="MU18" s="412"/>
      <c r="MV18" s="378">
        <v>0</v>
      </c>
      <c r="MW18" s="632"/>
      <c r="MX18" s="657">
        <v>0</v>
      </c>
      <c r="MY18" s="665">
        <f t="shared" si="108"/>
        <v>0</v>
      </c>
      <c r="MZ18" s="658">
        <f t="shared" si="109"/>
        <v>45848</v>
      </c>
      <c r="NA18" s="666" t="str">
        <f t="shared" si="110"/>
        <v/>
      </c>
      <c r="NB18" s="657">
        <v>0</v>
      </c>
      <c r="NC18" s="665">
        <f t="shared" si="111"/>
        <v>0</v>
      </c>
      <c r="ND18" s="658">
        <f t="shared" si="112"/>
        <v>45843</v>
      </c>
      <c r="NE18" s="667">
        <f t="shared" si="113"/>
        <v>0</v>
      </c>
      <c r="NF18" s="654"/>
      <c r="NG18" s="666"/>
      <c r="NH18" s="673"/>
      <c r="NI18" s="378">
        <v>0</v>
      </c>
      <c r="NJ18" s="658"/>
      <c r="NK18" s="654"/>
      <c r="NL18" s="666"/>
      <c r="NM18" s="657">
        <v>0</v>
      </c>
      <c r="NN18" s="665">
        <f t="shared" si="114"/>
        <v>0</v>
      </c>
      <c r="NO18" s="659"/>
      <c r="NP18" s="669" t="s">
        <v>571</v>
      </c>
      <c r="NQ18" s="657">
        <v>0</v>
      </c>
      <c r="NR18" s="665">
        <f t="shared" si="115"/>
        <v>0</v>
      </c>
      <c r="NS18" s="659"/>
      <c r="NT18" s="669" t="s">
        <v>571</v>
      </c>
      <c r="NU18" s="657">
        <v>0</v>
      </c>
      <c r="NV18" s="665">
        <f t="shared" si="116"/>
        <v>0</v>
      </c>
      <c r="NW18" s="659"/>
      <c r="NX18" s="669" t="str">
        <f t="shared" si="132"/>
        <v/>
      </c>
      <c r="NY18" s="673"/>
      <c r="NZ18" s="378">
        <v>0</v>
      </c>
      <c r="OA18" s="660"/>
      <c r="OB18" s="673"/>
      <c r="OC18" s="378">
        <v>0</v>
      </c>
      <c r="OD18" s="660"/>
      <c r="OE18" s="673"/>
      <c r="OF18" s="378">
        <v>0</v>
      </c>
      <c r="OG18" s="660"/>
      <c r="OH18" s="412"/>
      <c r="OI18" s="378">
        <v>1</v>
      </c>
      <c r="OJ18" s="379"/>
      <c r="OK18" s="412"/>
      <c r="OL18" s="378">
        <v>0.5</v>
      </c>
      <c r="OM18" s="379"/>
      <c r="ON18" s="412"/>
      <c r="OO18" s="378">
        <v>1</v>
      </c>
      <c r="OP18" s="379"/>
      <c r="OQ18" s="412"/>
      <c r="OR18" s="378">
        <f t="shared" si="117"/>
        <v>0</v>
      </c>
      <c r="OS18" s="379"/>
      <c r="OT18" s="412"/>
      <c r="OU18" s="378">
        <v>0</v>
      </c>
      <c r="OV18" s="379"/>
      <c r="OW18" s="412"/>
      <c r="OX18" s="378">
        <v>0</v>
      </c>
      <c r="OY18" s="379"/>
      <c r="OZ18" s="379">
        <v>45723</v>
      </c>
      <c r="PA18" s="378">
        <v>1</v>
      </c>
      <c r="PB18" s="379">
        <f t="shared" si="141"/>
        <v>45723</v>
      </c>
      <c r="PC18" s="379" t="s">
        <v>559</v>
      </c>
      <c r="PD18" s="378">
        <v>0</v>
      </c>
      <c r="PE18" s="379"/>
      <c r="PF18" s="412"/>
      <c r="PG18" s="378">
        <v>0</v>
      </c>
      <c r="PH18" s="379"/>
      <c r="PI18" s="412">
        <v>45724</v>
      </c>
      <c r="PJ18" s="378">
        <v>1</v>
      </c>
      <c r="PK18" s="379">
        <f>'Seg Diario'!HJ18</f>
        <v>45901</v>
      </c>
      <c r="PL18" s="412">
        <f t="shared" si="133"/>
        <v>45724</v>
      </c>
      <c r="PM18" s="378">
        <f t="shared" si="134"/>
        <v>1</v>
      </c>
      <c r="PN18" s="379">
        <f t="shared" si="135"/>
        <v>45901</v>
      </c>
      <c r="PO18" s="663">
        <v>4.5000000000000005E-2</v>
      </c>
      <c r="PP18" s="658">
        <f t="shared" si="119"/>
        <v>45723</v>
      </c>
      <c r="PQ18" s="659" t="str">
        <f t="shared" si="120"/>
        <v/>
      </c>
      <c r="PR18" s="654"/>
      <c r="PS18" s="660"/>
      <c r="PT18" s="412">
        <v>45491</v>
      </c>
      <c r="PU18" s="378">
        <v>1</v>
      </c>
      <c r="PV18" s="412">
        <v>45491</v>
      </c>
      <c r="PW18" s="412">
        <v>45527</v>
      </c>
      <c r="PX18" s="378">
        <v>1</v>
      </c>
      <c r="PY18" s="412">
        <v>45527</v>
      </c>
      <c r="PZ18" s="412"/>
      <c r="QA18" s="378">
        <v>0</v>
      </c>
      <c r="QB18" s="379"/>
      <c r="QC18" s="412"/>
      <c r="QD18" s="378">
        <v>0.5</v>
      </c>
      <c r="QE18" s="379"/>
      <c r="QF18" s="657">
        <v>0.93745000000000012</v>
      </c>
      <c r="QG18" s="658">
        <f t="shared" si="121"/>
        <v>45491</v>
      </c>
      <c r="QH18" s="659" t="str">
        <f t="shared" si="122"/>
        <v/>
      </c>
      <c r="QI18" s="654"/>
      <c r="QJ18" s="660"/>
      <c r="QK18" s="671"/>
      <c r="QL18" s="672">
        <f t="shared" si="123"/>
        <v>1</v>
      </c>
      <c r="QM18" s="1204" t="s">
        <v>354</v>
      </c>
      <c r="QN18" s="1448">
        <f t="shared" si="136"/>
        <v>1</v>
      </c>
      <c r="QO18" s="1482">
        <v>45890</v>
      </c>
      <c r="QP18" s="1483">
        <v>1</v>
      </c>
      <c r="QQ18" s="1482">
        <v>45890</v>
      </c>
      <c r="QR18" s="1482">
        <v>45911</v>
      </c>
      <c r="QS18" s="1483">
        <v>1</v>
      </c>
      <c r="QT18" s="1482">
        <v>45911</v>
      </c>
    </row>
    <row r="19" spans="1:462" ht="14.4">
      <c r="A19" s="459" t="e">
        <f t="shared" si="124"/>
        <v>#VALUE!</v>
      </c>
      <c r="B19" s="1419" t="s">
        <v>79</v>
      </c>
      <c r="C19" s="637"/>
      <c r="D19" s="638" t="s">
        <v>560</v>
      </c>
      <c r="E19" s="676" t="s">
        <v>75</v>
      </c>
      <c r="F19" s="1251">
        <v>9171.39</v>
      </c>
      <c r="G19" s="614" t="s">
        <v>574</v>
      </c>
      <c r="H19" s="638" t="s">
        <v>575</v>
      </c>
      <c r="I19" s="638" t="s">
        <v>255</v>
      </c>
      <c r="J19" s="639"/>
      <c r="K19" s="640"/>
      <c r="L19" s="640"/>
      <c r="M19" s="641"/>
      <c r="N19" s="642"/>
      <c r="O19" s="639" t="s">
        <v>562</v>
      </c>
      <c r="P19" s="640" t="s">
        <v>562</v>
      </c>
      <c r="Q19" s="640" t="s">
        <v>562</v>
      </c>
      <c r="R19" s="641" t="s">
        <v>562</v>
      </c>
      <c r="S19" s="638" t="s">
        <v>563</v>
      </c>
      <c r="T19" s="643"/>
      <c r="U19" s="643"/>
      <c r="V19" s="643"/>
      <c r="W19" s="643"/>
      <c r="X19" s="643"/>
      <c r="Y19" s="643"/>
      <c r="Z19" s="674"/>
      <c r="AA19" s="644"/>
      <c r="AB19" s="615"/>
      <c r="AC19" s="615"/>
      <c r="AD19" s="615"/>
      <c r="AE19" s="615"/>
      <c r="AF19" s="615"/>
      <c r="AG19" s="645">
        <f t="shared" si="32"/>
        <v>0</v>
      </c>
      <c r="AH19" s="646">
        <f t="shared" si="33"/>
        <v>0</v>
      </c>
      <c r="AI19" s="647">
        <f t="shared" si="34"/>
        <v>0</v>
      </c>
      <c r="AJ19" s="615"/>
      <c r="AK19" s="615"/>
      <c r="AL19" s="615"/>
      <c r="AM19" s="645">
        <f t="shared" si="35"/>
        <v>0</v>
      </c>
      <c r="AN19" s="646">
        <f t="shared" si="36"/>
        <v>0</v>
      </c>
      <c r="AO19" s="647">
        <f t="shared" si="37"/>
        <v>0</v>
      </c>
      <c r="AP19" s="648"/>
      <c r="AQ19" s="648"/>
      <c r="AR19" s="648"/>
      <c r="AS19" s="645">
        <f t="shared" si="38"/>
        <v>0</v>
      </c>
      <c r="AT19" s="646">
        <f t="shared" si="39"/>
        <v>0</v>
      </c>
      <c r="AU19" s="647">
        <f t="shared" si="40"/>
        <v>0</v>
      </c>
      <c r="AV19" s="648"/>
      <c r="AW19" s="649" t="s">
        <v>564</v>
      </c>
      <c r="AX19" s="650">
        <f>BY19</f>
        <v>1</v>
      </c>
      <c r="AY19" s="651" t="s">
        <v>565</v>
      </c>
      <c r="AZ19" s="652"/>
      <c r="BA19" s="412">
        <v>45491</v>
      </c>
      <c r="BB19" s="653">
        <v>1</v>
      </c>
      <c r="BC19" s="654">
        <f t="shared" si="42"/>
        <v>0</v>
      </c>
      <c r="BD19" s="630">
        <f t="shared" si="43"/>
        <v>0</v>
      </c>
      <c r="BE19" s="412">
        <v>45679</v>
      </c>
      <c r="BF19" s="655">
        <f t="shared" si="44"/>
        <v>1</v>
      </c>
      <c r="BG19" s="412">
        <v>45696</v>
      </c>
      <c r="BH19" s="655">
        <f t="shared" si="45"/>
        <v>1</v>
      </c>
      <c r="BI19" s="412">
        <f t="shared" si="125"/>
        <v>45723</v>
      </c>
      <c r="BJ19" s="378">
        <v>0</v>
      </c>
      <c r="BK19" s="379">
        <f t="shared" si="126"/>
        <v>45742</v>
      </c>
      <c r="BL19" s="412">
        <v>45723</v>
      </c>
      <c r="BM19" s="378">
        <v>1</v>
      </c>
      <c r="BN19" s="630">
        <v>45723</v>
      </c>
      <c r="BO19" s="377">
        <v>45723</v>
      </c>
      <c r="BP19" s="378">
        <v>1</v>
      </c>
      <c r="BQ19" s="413">
        <v>45723</v>
      </c>
      <c r="BR19" s="377">
        <v>45723</v>
      </c>
      <c r="BS19" s="378">
        <v>1</v>
      </c>
      <c r="BT19" s="413">
        <v>45723</v>
      </c>
      <c r="BU19" s="377">
        <v>45723</v>
      </c>
      <c r="BV19" s="378">
        <v>1</v>
      </c>
      <c r="BW19" s="413">
        <v>45723</v>
      </c>
      <c r="BX19" s="377">
        <f t="shared" si="46"/>
        <v>45723</v>
      </c>
      <c r="BY19" s="378">
        <f t="shared" si="47"/>
        <v>1</v>
      </c>
      <c r="BZ19" s="379">
        <f t="shared" si="48"/>
        <v>45723</v>
      </c>
      <c r="CA19" s="412">
        <v>45741</v>
      </c>
      <c r="CB19" s="378">
        <v>1</v>
      </c>
      <c r="CC19" s="413">
        <f t="shared" si="49"/>
        <v>45741</v>
      </c>
      <c r="CD19" s="412">
        <v>45741</v>
      </c>
      <c r="CE19" s="378">
        <v>1</v>
      </c>
      <c r="CF19" s="413">
        <f t="shared" si="50"/>
        <v>45741</v>
      </c>
      <c r="CG19" s="412">
        <v>45741</v>
      </c>
      <c r="CH19" s="378">
        <v>1</v>
      </c>
      <c r="CI19" s="413">
        <f t="shared" si="51"/>
        <v>45741</v>
      </c>
      <c r="CJ19" s="412">
        <v>45741</v>
      </c>
      <c r="CK19" s="378">
        <v>1</v>
      </c>
      <c r="CL19" s="413">
        <f t="shared" si="52"/>
        <v>45741</v>
      </c>
      <c r="CM19" s="377">
        <f t="shared" si="53"/>
        <v>45741</v>
      </c>
      <c r="CN19" s="378">
        <f t="shared" si="54"/>
        <v>1</v>
      </c>
      <c r="CO19" s="379">
        <f t="shared" si="55"/>
        <v>45741</v>
      </c>
      <c r="CP19" s="412">
        <v>45724</v>
      </c>
      <c r="CQ19" s="378">
        <v>1</v>
      </c>
      <c r="CR19" s="413">
        <v>45724</v>
      </c>
      <c r="CS19" s="377">
        <v>45724</v>
      </c>
      <c r="CT19" s="378">
        <v>1</v>
      </c>
      <c r="CU19" s="413">
        <v>45724</v>
      </c>
      <c r="CV19" s="377">
        <v>45724</v>
      </c>
      <c r="CW19" s="378">
        <v>1</v>
      </c>
      <c r="CX19" s="413">
        <v>45724</v>
      </c>
      <c r="CY19" s="377">
        <v>45724</v>
      </c>
      <c r="CZ19" s="378">
        <v>1</v>
      </c>
      <c r="DA19" s="413">
        <v>45724</v>
      </c>
      <c r="DB19" s="377">
        <f t="shared" si="56"/>
        <v>45724</v>
      </c>
      <c r="DC19" s="378">
        <f t="shared" si="57"/>
        <v>1</v>
      </c>
      <c r="DD19" s="379">
        <f t="shared" si="58"/>
        <v>45724</v>
      </c>
      <c r="DE19" s="412">
        <v>45741</v>
      </c>
      <c r="DF19" s="378">
        <v>1</v>
      </c>
      <c r="DG19" s="413">
        <v>45742</v>
      </c>
      <c r="DH19" s="412">
        <v>45741</v>
      </c>
      <c r="DI19" s="378">
        <v>1</v>
      </c>
      <c r="DJ19" s="413">
        <v>45742</v>
      </c>
      <c r="DK19" s="412">
        <v>45741</v>
      </c>
      <c r="DL19" s="378">
        <v>1</v>
      </c>
      <c r="DM19" s="413">
        <v>45742</v>
      </c>
      <c r="DN19" s="412">
        <v>45741</v>
      </c>
      <c r="DO19" s="378">
        <v>1</v>
      </c>
      <c r="DP19" s="413">
        <v>45742</v>
      </c>
      <c r="DQ19" s="377">
        <f t="shared" si="59"/>
        <v>45741</v>
      </c>
      <c r="DR19" s="378">
        <f t="shared" si="60"/>
        <v>1</v>
      </c>
      <c r="DS19" s="379">
        <f t="shared" si="61"/>
        <v>45742</v>
      </c>
      <c r="DT19" s="412">
        <v>45742</v>
      </c>
      <c r="DU19" s="378">
        <v>1</v>
      </c>
      <c r="DV19" s="413">
        <v>45742</v>
      </c>
      <c r="DW19" s="412">
        <v>45742</v>
      </c>
      <c r="DX19" s="378">
        <v>1</v>
      </c>
      <c r="DY19" s="413">
        <v>45742</v>
      </c>
      <c r="DZ19" s="412">
        <v>45742</v>
      </c>
      <c r="EA19" s="378">
        <v>1</v>
      </c>
      <c r="EB19" s="413">
        <v>45742</v>
      </c>
      <c r="EC19" s="412">
        <v>45742</v>
      </c>
      <c r="ED19" s="378">
        <v>1</v>
      </c>
      <c r="EE19" s="413">
        <v>45742</v>
      </c>
      <c r="EF19" s="377">
        <f t="shared" ref="EF19:EF49" si="144">IF(MIN(DT19,DW19,DZ19,EC19)=0,"",MIN(DT19,DW19,DZ19,EC19))</f>
        <v>45742</v>
      </c>
      <c r="EG19" s="378">
        <f t="shared" si="62"/>
        <v>1</v>
      </c>
      <c r="EH19" s="379">
        <f t="shared" si="63"/>
        <v>45742</v>
      </c>
      <c r="EI19" s="412">
        <v>45742</v>
      </c>
      <c r="EJ19" s="378">
        <v>1</v>
      </c>
      <c r="EK19" s="413">
        <f t="shared" si="64"/>
        <v>45742</v>
      </c>
      <c r="EL19" s="412">
        <v>45742</v>
      </c>
      <c r="EM19" s="378">
        <v>1</v>
      </c>
      <c r="EN19" s="413">
        <f t="shared" si="65"/>
        <v>45742</v>
      </c>
      <c r="EO19" s="412">
        <v>45742</v>
      </c>
      <c r="EP19" s="378">
        <v>1</v>
      </c>
      <c r="EQ19" s="413">
        <f t="shared" si="66"/>
        <v>45742</v>
      </c>
      <c r="ER19" s="412">
        <v>45742</v>
      </c>
      <c r="ES19" s="378">
        <v>1</v>
      </c>
      <c r="ET19" s="413">
        <f t="shared" si="67"/>
        <v>45742</v>
      </c>
      <c r="EU19" s="377">
        <f t="shared" si="68"/>
        <v>45742</v>
      </c>
      <c r="EV19" s="378">
        <f t="shared" si="69"/>
        <v>1</v>
      </c>
      <c r="EW19" s="379">
        <f t="shared" si="70"/>
        <v>45742</v>
      </c>
      <c r="EX19" s="412"/>
      <c r="EY19" s="378">
        <v>0</v>
      </c>
      <c r="EZ19" s="413"/>
      <c r="FA19" s="412"/>
      <c r="FB19" s="378">
        <v>0</v>
      </c>
      <c r="FC19" s="413"/>
      <c r="FD19" s="412"/>
      <c r="FE19" s="378">
        <v>0</v>
      </c>
      <c r="FF19" s="413"/>
      <c r="FG19" s="412"/>
      <c r="FH19" s="378">
        <v>0</v>
      </c>
      <c r="FI19" s="413"/>
      <c r="FJ19" s="377" t="str">
        <f t="shared" si="71"/>
        <v/>
      </c>
      <c r="FK19" s="378">
        <v>0</v>
      </c>
      <c r="FL19" s="379" t="str">
        <f t="shared" si="127"/>
        <v/>
      </c>
      <c r="FM19" s="412">
        <v>45747</v>
      </c>
      <c r="FN19" s="378">
        <v>1</v>
      </c>
      <c r="FO19" s="413">
        <v>45748</v>
      </c>
      <c r="FP19" s="412">
        <v>45747</v>
      </c>
      <c r="FQ19" s="378">
        <v>1</v>
      </c>
      <c r="FR19" s="413">
        <v>45748</v>
      </c>
      <c r="FS19" s="412">
        <v>45748</v>
      </c>
      <c r="FT19" s="378">
        <v>1</v>
      </c>
      <c r="FU19" s="413">
        <v>45748</v>
      </c>
      <c r="FV19" s="412">
        <v>45747</v>
      </c>
      <c r="FW19" s="378">
        <v>1</v>
      </c>
      <c r="FX19" s="413">
        <v>45748</v>
      </c>
      <c r="FY19" s="377">
        <f t="shared" si="72"/>
        <v>45747</v>
      </c>
      <c r="FZ19" s="378">
        <f t="shared" si="73"/>
        <v>1</v>
      </c>
      <c r="GA19" s="379">
        <f t="shared" si="74"/>
        <v>45748</v>
      </c>
      <c r="GB19" s="412">
        <v>45742</v>
      </c>
      <c r="GC19" s="378">
        <v>1</v>
      </c>
      <c r="GD19" s="413">
        <f t="shared" si="75"/>
        <v>45742</v>
      </c>
      <c r="GE19" s="412">
        <v>45742</v>
      </c>
      <c r="GF19" s="378">
        <v>1</v>
      </c>
      <c r="GG19" s="413">
        <f t="shared" si="76"/>
        <v>45742</v>
      </c>
      <c r="GH19" s="412">
        <v>45742</v>
      </c>
      <c r="GI19" s="378">
        <v>1</v>
      </c>
      <c r="GJ19" s="413">
        <f t="shared" si="77"/>
        <v>45742</v>
      </c>
      <c r="GK19" s="412">
        <v>45742</v>
      </c>
      <c r="GL19" s="378">
        <v>1</v>
      </c>
      <c r="GM19" s="413">
        <f t="shared" si="78"/>
        <v>45742</v>
      </c>
      <c r="GN19" s="377">
        <f t="shared" si="79"/>
        <v>45742</v>
      </c>
      <c r="GO19" s="378">
        <f t="shared" si="80"/>
        <v>1</v>
      </c>
      <c r="GP19" s="379">
        <f t="shared" si="81"/>
        <v>45742</v>
      </c>
      <c r="GQ19" s="657">
        <f t="shared" si="128"/>
        <v>1</v>
      </c>
      <c r="GR19" s="658">
        <f t="shared" si="82"/>
        <v>45723</v>
      </c>
      <c r="GS19" s="659">
        <f t="shared" si="83"/>
        <v>45748</v>
      </c>
      <c r="GT19" s="654"/>
      <c r="GU19" s="660"/>
      <c r="GV19" s="412">
        <v>45901</v>
      </c>
      <c r="GW19" s="378">
        <v>1</v>
      </c>
      <c r="GX19" s="413">
        <v>45905</v>
      </c>
      <c r="GY19" s="412">
        <v>45901</v>
      </c>
      <c r="GZ19" s="378">
        <v>1</v>
      </c>
      <c r="HA19" s="413">
        <v>45905</v>
      </c>
      <c r="HB19" s="412">
        <v>45901</v>
      </c>
      <c r="HC19" s="378">
        <v>1</v>
      </c>
      <c r="HD19" s="413">
        <v>45905</v>
      </c>
      <c r="HE19" s="412">
        <v>45901</v>
      </c>
      <c r="HF19" s="378">
        <v>1</v>
      </c>
      <c r="HG19" s="413">
        <v>45905</v>
      </c>
      <c r="HH19" s="377">
        <f t="shared" si="84"/>
        <v>45901</v>
      </c>
      <c r="HI19" s="1438">
        <f t="shared" si="85"/>
        <v>1</v>
      </c>
      <c r="HJ19" s="379">
        <f t="shared" si="86"/>
        <v>45905</v>
      </c>
      <c r="HK19" s="661">
        <v>0</v>
      </c>
      <c r="HL19" s="658">
        <f t="shared" si="87"/>
        <v>45679</v>
      </c>
      <c r="HM19" s="659" t="str">
        <f t="shared" si="88"/>
        <v/>
      </c>
      <c r="HN19" s="654"/>
      <c r="HO19" s="660"/>
      <c r="HP19" s="944"/>
      <c r="HQ19" s="944"/>
      <c r="HR19" s="1170">
        <v>45796</v>
      </c>
      <c r="HS19" s="378">
        <v>1</v>
      </c>
      <c r="HT19" s="1171">
        <v>45796</v>
      </c>
      <c r="HU19" s="632">
        <v>45797</v>
      </c>
      <c r="HV19" s="378">
        <v>1</v>
      </c>
      <c r="HW19" s="379">
        <v>45797</v>
      </c>
      <c r="HX19" s="412">
        <v>45802</v>
      </c>
      <c r="HY19" s="378">
        <v>1</v>
      </c>
      <c r="HZ19" s="379">
        <v>45803</v>
      </c>
      <c r="IA19" s="412">
        <v>45805</v>
      </c>
      <c r="IB19" s="378">
        <v>1</v>
      </c>
      <c r="IC19" s="379">
        <v>45805</v>
      </c>
      <c r="ID19" s="412">
        <v>45828</v>
      </c>
      <c r="IE19" s="378">
        <v>1</v>
      </c>
      <c r="IF19" s="379">
        <v>45829</v>
      </c>
      <c r="IG19" s="944">
        <v>45834</v>
      </c>
      <c r="IH19" s="412">
        <v>45834</v>
      </c>
      <c r="II19" s="378">
        <v>1</v>
      </c>
      <c r="IJ19" s="379">
        <v>45834</v>
      </c>
      <c r="IK19" s="412">
        <v>45834</v>
      </c>
      <c r="IL19" s="378">
        <v>1</v>
      </c>
      <c r="IM19" s="379">
        <v>45834</v>
      </c>
      <c r="IN19" s="657">
        <f t="shared" si="137"/>
        <v>1</v>
      </c>
      <c r="IO19" s="658">
        <f t="shared" si="89"/>
        <v>45796</v>
      </c>
      <c r="IP19" s="659">
        <f t="shared" si="90"/>
        <v>45834</v>
      </c>
      <c r="IQ19" s="654"/>
      <c r="IR19" s="660"/>
      <c r="IS19" s="664">
        <v>370.75</v>
      </c>
      <c r="IT19" s="664" t="s">
        <v>577</v>
      </c>
      <c r="IU19" s="412"/>
      <c r="IV19" s="378">
        <v>0</v>
      </c>
      <c r="IW19" s="379"/>
      <c r="IX19" s="412"/>
      <c r="IY19" s="378">
        <v>0</v>
      </c>
      <c r="IZ19" s="379"/>
      <c r="JA19" s="412">
        <v>45843</v>
      </c>
      <c r="JB19" s="378">
        <v>1</v>
      </c>
      <c r="JC19" s="413">
        <f t="shared" si="91"/>
        <v>45843</v>
      </c>
      <c r="JD19" s="628">
        <f t="shared" si="20"/>
        <v>0.37075000000000002</v>
      </c>
      <c r="JE19" s="627">
        <v>45845</v>
      </c>
      <c r="JF19" s="378">
        <v>1</v>
      </c>
      <c r="JG19" s="627">
        <v>45867</v>
      </c>
      <c r="JH19" s="628">
        <f t="shared" si="21"/>
        <v>0.37075000000000002</v>
      </c>
      <c r="JI19" s="627">
        <v>45855</v>
      </c>
      <c r="JJ19" s="378">
        <v>1</v>
      </c>
      <c r="JK19" s="627">
        <v>45867</v>
      </c>
      <c r="JL19" s="628">
        <f t="shared" si="22"/>
        <v>0.37075000000000002</v>
      </c>
      <c r="JM19" s="627">
        <v>45870</v>
      </c>
      <c r="JN19" s="378">
        <v>1</v>
      </c>
      <c r="JO19" s="627">
        <v>45870</v>
      </c>
      <c r="JP19" s="628">
        <f t="shared" si="23"/>
        <v>0.37075000000000002</v>
      </c>
      <c r="JQ19" s="627">
        <v>45869</v>
      </c>
      <c r="JR19" s="378">
        <v>1</v>
      </c>
      <c r="JS19" s="627">
        <v>45869</v>
      </c>
      <c r="JT19" s="628">
        <f t="shared" si="24"/>
        <v>0.37075000000000002</v>
      </c>
      <c r="JU19" s="627">
        <v>45871</v>
      </c>
      <c r="JV19" s="378">
        <v>1</v>
      </c>
      <c r="JW19" s="627">
        <v>45871</v>
      </c>
      <c r="JX19" s="628">
        <f t="shared" si="92"/>
        <v>0</v>
      </c>
      <c r="JY19" s="627"/>
      <c r="JZ19" s="378">
        <v>0</v>
      </c>
      <c r="KA19" s="627"/>
      <c r="KB19" s="628">
        <f t="shared" si="93"/>
        <v>0</v>
      </c>
      <c r="KC19" s="627"/>
      <c r="KD19" s="378">
        <v>0</v>
      </c>
      <c r="KE19" s="627"/>
      <c r="KF19" s="628">
        <f t="shared" si="94"/>
        <v>0</v>
      </c>
      <c r="KG19" s="627"/>
      <c r="KH19" s="378">
        <v>0</v>
      </c>
      <c r="KI19" s="379"/>
      <c r="KJ19" s="628"/>
      <c r="KK19" s="630">
        <v>45896</v>
      </c>
      <c r="KL19" s="378">
        <v>1</v>
      </c>
      <c r="KM19" s="379">
        <v>45896</v>
      </c>
      <c r="KN19" s="630">
        <v>45895</v>
      </c>
      <c r="KO19" s="378">
        <v>1</v>
      </c>
      <c r="KP19" s="379">
        <v>45895</v>
      </c>
      <c r="KQ19" s="630">
        <v>45941</v>
      </c>
      <c r="KR19" s="378">
        <v>1</v>
      </c>
      <c r="KS19" s="379">
        <v>45942</v>
      </c>
      <c r="KT19" s="657">
        <v>0</v>
      </c>
      <c r="KU19" s="665">
        <f t="shared" si="95"/>
        <v>0</v>
      </c>
      <c r="KV19" s="658">
        <f t="shared" si="96"/>
        <v>45843</v>
      </c>
      <c r="KW19" s="659" t="str">
        <f t="shared" si="97"/>
        <v/>
      </c>
      <c r="KX19" s="412">
        <v>45856</v>
      </c>
      <c r="KY19" s="378">
        <v>1</v>
      </c>
      <c r="KZ19" s="413">
        <f t="shared" si="98"/>
        <v>45856</v>
      </c>
      <c r="LA19" s="626">
        <f t="shared" si="25"/>
        <v>0.37075000000000002</v>
      </c>
      <c r="LB19" s="627">
        <v>45934</v>
      </c>
      <c r="LC19" s="378">
        <v>1</v>
      </c>
      <c r="LD19" s="413">
        <f t="shared" si="143"/>
        <v>45934</v>
      </c>
      <c r="LE19" s="626">
        <f t="shared" si="26"/>
        <v>0.37075000000000002</v>
      </c>
      <c r="LF19" s="627">
        <v>45934</v>
      </c>
      <c r="LG19" s="378">
        <v>1</v>
      </c>
      <c r="LH19" s="413">
        <f t="shared" si="130"/>
        <v>45934</v>
      </c>
      <c r="LI19" s="626">
        <f t="shared" si="27"/>
        <v>0.37075000000000002</v>
      </c>
      <c r="LJ19" s="627">
        <v>45934</v>
      </c>
      <c r="LK19" s="378">
        <v>1</v>
      </c>
      <c r="LL19" s="413">
        <f t="shared" si="28"/>
        <v>45934</v>
      </c>
      <c r="LM19" s="412">
        <v>45947</v>
      </c>
      <c r="LN19" s="378">
        <v>1</v>
      </c>
      <c r="LO19" s="632">
        <v>45947</v>
      </c>
      <c r="LP19" s="1489">
        <v>45951</v>
      </c>
      <c r="LQ19" s="378">
        <v>1</v>
      </c>
      <c r="LR19" s="632">
        <v>45951</v>
      </c>
      <c r="LS19" s="412"/>
      <c r="LT19" s="378">
        <v>0</v>
      </c>
      <c r="LU19" s="632"/>
      <c r="LV19" s="657">
        <v>0</v>
      </c>
      <c r="LW19" s="665">
        <f t="shared" si="101"/>
        <v>0</v>
      </c>
      <c r="LX19" s="658">
        <f t="shared" si="102"/>
        <v>45856</v>
      </c>
      <c r="LY19" s="666" t="str">
        <f t="shared" si="103"/>
        <v/>
      </c>
      <c r="LZ19" s="412">
        <v>45847</v>
      </c>
      <c r="MA19" s="378">
        <v>1</v>
      </c>
      <c r="MB19" s="413">
        <f t="shared" si="104"/>
        <v>45847</v>
      </c>
      <c r="MC19" s="626">
        <f t="shared" si="29"/>
        <v>0.37075000000000002</v>
      </c>
      <c r="MD19" s="627">
        <v>45926</v>
      </c>
      <c r="ME19" s="378">
        <v>1</v>
      </c>
      <c r="MF19" s="413">
        <f t="shared" si="139"/>
        <v>45926</v>
      </c>
      <c r="MG19" s="626">
        <f t="shared" si="30"/>
        <v>0.37075000000000002</v>
      </c>
      <c r="MH19" s="627">
        <v>45936</v>
      </c>
      <c r="MI19" s="378">
        <v>1</v>
      </c>
      <c r="MJ19" s="413">
        <f t="shared" si="106"/>
        <v>45936</v>
      </c>
      <c r="MK19" s="626">
        <f t="shared" si="31"/>
        <v>0.37075000000000002</v>
      </c>
      <c r="ML19" s="627">
        <v>45936</v>
      </c>
      <c r="MM19" s="378">
        <v>1</v>
      </c>
      <c r="MN19" s="413">
        <f t="shared" si="131"/>
        <v>45936</v>
      </c>
      <c r="MO19" s="412">
        <v>45947</v>
      </c>
      <c r="MP19" s="378">
        <v>1</v>
      </c>
      <c r="MQ19" s="632">
        <v>45947</v>
      </c>
      <c r="MR19" s="412">
        <v>45951</v>
      </c>
      <c r="MS19" s="378">
        <v>1</v>
      </c>
      <c r="MT19" s="632">
        <v>45951</v>
      </c>
      <c r="MU19" s="412"/>
      <c r="MV19" s="378">
        <v>0</v>
      </c>
      <c r="MW19" s="632"/>
      <c r="MX19" s="657">
        <v>0</v>
      </c>
      <c r="MY19" s="665">
        <f t="shared" si="108"/>
        <v>0</v>
      </c>
      <c r="MZ19" s="658">
        <f t="shared" si="109"/>
        <v>45847</v>
      </c>
      <c r="NA19" s="666" t="str">
        <f t="shared" si="110"/>
        <v/>
      </c>
      <c r="NB19" s="657">
        <v>0</v>
      </c>
      <c r="NC19" s="665">
        <f t="shared" si="111"/>
        <v>0</v>
      </c>
      <c r="ND19" s="658">
        <f t="shared" si="112"/>
        <v>45843</v>
      </c>
      <c r="NE19" s="667">
        <f t="shared" si="113"/>
        <v>0</v>
      </c>
      <c r="NF19" s="654"/>
      <c r="NG19" s="666"/>
      <c r="NH19" s="673"/>
      <c r="NI19" s="378">
        <v>0</v>
      </c>
      <c r="NJ19" s="658"/>
      <c r="NK19" s="654"/>
      <c r="NL19" s="666"/>
      <c r="NM19" s="657">
        <v>0</v>
      </c>
      <c r="NN19" s="665">
        <f t="shared" si="114"/>
        <v>0</v>
      </c>
      <c r="NO19" s="659"/>
      <c r="NP19" s="669" t="s">
        <v>571</v>
      </c>
      <c r="NQ19" s="657">
        <v>0</v>
      </c>
      <c r="NR19" s="665">
        <f t="shared" si="115"/>
        <v>0</v>
      </c>
      <c r="NS19" s="659"/>
      <c r="NT19" s="669" t="s">
        <v>571</v>
      </c>
      <c r="NU19" s="657">
        <v>0</v>
      </c>
      <c r="NV19" s="665">
        <f t="shared" si="116"/>
        <v>0</v>
      </c>
      <c r="NW19" s="659"/>
      <c r="NX19" s="669" t="str">
        <f t="shared" si="132"/>
        <v/>
      </c>
      <c r="NY19" s="673"/>
      <c r="NZ19" s="378">
        <v>0</v>
      </c>
      <c r="OA19" s="660"/>
      <c r="OB19" s="673"/>
      <c r="OC19" s="378">
        <v>0</v>
      </c>
      <c r="OD19" s="660"/>
      <c r="OE19" s="673"/>
      <c r="OF19" s="378">
        <v>0</v>
      </c>
      <c r="OG19" s="660"/>
      <c r="OH19" s="412"/>
      <c r="OI19" s="378">
        <v>1</v>
      </c>
      <c r="OJ19" s="379"/>
      <c r="OK19" s="412"/>
      <c r="OL19" s="378">
        <v>0.5</v>
      </c>
      <c r="OM19" s="379"/>
      <c r="ON19" s="412"/>
      <c r="OO19" s="378">
        <v>1</v>
      </c>
      <c r="OP19" s="379"/>
      <c r="OQ19" s="412"/>
      <c r="OR19" s="378">
        <f t="shared" si="117"/>
        <v>0</v>
      </c>
      <c r="OS19" s="379"/>
      <c r="OT19" s="412"/>
      <c r="OU19" s="378">
        <v>0</v>
      </c>
      <c r="OV19" s="379"/>
      <c r="OW19" s="412"/>
      <c r="OX19" s="378">
        <v>0</v>
      </c>
      <c r="OY19" s="379"/>
      <c r="OZ19" s="379">
        <v>45721</v>
      </c>
      <c r="PA19" s="378">
        <v>1</v>
      </c>
      <c r="PB19" s="379">
        <f t="shared" si="141"/>
        <v>45721</v>
      </c>
      <c r="PC19" s="379" t="s">
        <v>559</v>
      </c>
      <c r="PD19" s="378">
        <v>0</v>
      </c>
      <c r="PE19" s="379"/>
      <c r="PF19" s="412"/>
      <c r="PG19" s="378">
        <v>0</v>
      </c>
      <c r="PH19" s="379"/>
      <c r="PI19" s="412">
        <v>45723</v>
      </c>
      <c r="PJ19" s="378">
        <v>1</v>
      </c>
      <c r="PK19" s="379">
        <f>'Seg Diario'!HJ19</f>
        <v>45905</v>
      </c>
      <c r="PL19" s="412">
        <f t="shared" si="133"/>
        <v>45723</v>
      </c>
      <c r="PM19" s="378">
        <f t="shared" si="134"/>
        <v>1</v>
      </c>
      <c r="PN19" s="379">
        <f t="shared" si="135"/>
        <v>45905</v>
      </c>
      <c r="PO19" s="663">
        <v>4.5000000000000005E-2</v>
      </c>
      <c r="PP19" s="658">
        <f t="shared" si="119"/>
        <v>45721</v>
      </c>
      <c r="PQ19" s="659" t="str">
        <f t="shared" si="120"/>
        <v/>
      </c>
      <c r="PR19" s="654"/>
      <c r="PS19" s="660"/>
      <c r="PT19" s="412">
        <v>45491</v>
      </c>
      <c r="PU19" s="378">
        <v>1</v>
      </c>
      <c r="PV19" s="412">
        <v>45491</v>
      </c>
      <c r="PW19" s="412">
        <v>45527</v>
      </c>
      <c r="PX19" s="378">
        <v>1</v>
      </c>
      <c r="PY19" s="412">
        <v>45527</v>
      </c>
      <c r="PZ19" s="412"/>
      <c r="QA19" s="378">
        <v>0</v>
      </c>
      <c r="QB19" s="379"/>
      <c r="QC19" s="412"/>
      <c r="QD19" s="378">
        <v>0.5</v>
      </c>
      <c r="QE19" s="379"/>
      <c r="QF19" s="657">
        <v>0.93745000000000012</v>
      </c>
      <c r="QG19" s="658">
        <f t="shared" si="121"/>
        <v>45491</v>
      </c>
      <c r="QH19" s="659" t="str">
        <f t="shared" si="122"/>
        <v/>
      </c>
      <c r="QI19" s="654"/>
      <c r="QJ19" s="660"/>
      <c r="QK19" s="671"/>
      <c r="QL19" s="672">
        <f t="shared" si="123"/>
        <v>1</v>
      </c>
      <c r="QM19" s="1204" t="s">
        <v>354</v>
      </c>
      <c r="QN19" s="1448">
        <f t="shared" si="136"/>
        <v>1</v>
      </c>
      <c r="QO19" s="1482">
        <v>45890</v>
      </c>
      <c r="QP19" s="1483">
        <v>1</v>
      </c>
      <c r="QQ19" s="1482">
        <v>45890</v>
      </c>
      <c r="QR19" s="1482">
        <v>45911</v>
      </c>
      <c r="QS19" s="1483">
        <v>1</v>
      </c>
      <c r="QT19" s="1482">
        <v>45911</v>
      </c>
    </row>
    <row r="20" spans="1:462" ht="14.4">
      <c r="A20" s="459" t="e">
        <f t="shared" si="124"/>
        <v>#VALUE!</v>
      </c>
      <c r="B20" s="1419" t="s">
        <v>81</v>
      </c>
      <c r="C20" s="637"/>
      <c r="D20" s="638" t="s">
        <v>560</v>
      </c>
      <c r="E20" s="676" t="s">
        <v>83</v>
      </c>
      <c r="F20" s="1251">
        <v>10885.28</v>
      </c>
      <c r="G20" s="614" t="s">
        <v>574</v>
      </c>
      <c r="H20" s="638" t="s">
        <v>575</v>
      </c>
      <c r="I20" s="638" t="s">
        <v>255</v>
      </c>
      <c r="J20" s="639"/>
      <c r="K20" s="640"/>
      <c r="L20" s="640"/>
      <c r="M20" s="641"/>
      <c r="N20" s="642"/>
      <c r="O20" s="639" t="s">
        <v>562</v>
      </c>
      <c r="P20" s="640" t="s">
        <v>562</v>
      </c>
      <c r="Q20" s="640" t="s">
        <v>562</v>
      </c>
      <c r="R20" s="641" t="s">
        <v>562</v>
      </c>
      <c r="S20" s="638" t="s">
        <v>563</v>
      </c>
      <c r="T20" s="643"/>
      <c r="U20" s="643"/>
      <c r="V20" s="643"/>
      <c r="W20" s="643"/>
      <c r="X20" s="643"/>
      <c r="Y20" s="643"/>
      <c r="Z20" s="674"/>
      <c r="AA20" s="644"/>
      <c r="AB20" s="615"/>
      <c r="AC20" s="615"/>
      <c r="AD20" s="615"/>
      <c r="AE20" s="615"/>
      <c r="AF20" s="615"/>
      <c r="AG20" s="645">
        <f t="shared" si="32"/>
        <v>0</v>
      </c>
      <c r="AH20" s="646">
        <f t="shared" si="33"/>
        <v>0</v>
      </c>
      <c r="AI20" s="647">
        <f t="shared" si="34"/>
        <v>0</v>
      </c>
      <c r="AJ20" s="615"/>
      <c r="AK20" s="615"/>
      <c r="AL20" s="615"/>
      <c r="AM20" s="645">
        <f t="shared" si="35"/>
        <v>0</v>
      </c>
      <c r="AN20" s="646">
        <f t="shared" si="36"/>
        <v>0</v>
      </c>
      <c r="AO20" s="647">
        <f t="shared" si="37"/>
        <v>0</v>
      </c>
      <c r="AP20" s="648"/>
      <c r="AQ20" s="648"/>
      <c r="AR20" s="648"/>
      <c r="AS20" s="645">
        <f t="shared" si="38"/>
        <v>0</v>
      </c>
      <c r="AT20" s="646">
        <f t="shared" si="39"/>
        <v>0</v>
      </c>
      <c r="AU20" s="647">
        <f t="shared" si="40"/>
        <v>0</v>
      </c>
      <c r="AV20" s="648"/>
      <c r="AW20" s="649" t="s">
        <v>564</v>
      </c>
      <c r="AX20" s="650">
        <f>BY20</f>
        <v>1</v>
      </c>
      <c r="AY20" s="651" t="s">
        <v>565</v>
      </c>
      <c r="AZ20" s="652" t="s">
        <v>30</v>
      </c>
      <c r="BA20" s="412">
        <v>45491</v>
      </c>
      <c r="BB20" s="653">
        <f t="shared" ref="BB20:BB30" si="145">PU20</f>
        <v>1</v>
      </c>
      <c r="BC20" s="654">
        <f t="shared" si="42"/>
        <v>0</v>
      </c>
      <c r="BD20" s="630">
        <f t="shared" si="43"/>
        <v>0</v>
      </c>
      <c r="BE20" s="412">
        <v>45679</v>
      </c>
      <c r="BF20" s="655">
        <f t="shared" si="44"/>
        <v>1</v>
      </c>
      <c r="BG20" s="412">
        <v>45722</v>
      </c>
      <c r="BH20" s="655">
        <f t="shared" si="45"/>
        <v>1</v>
      </c>
      <c r="BI20" s="412">
        <f t="shared" si="125"/>
        <v>45726</v>
      </c>
      <c r="BJ20" s="378">
        <v>0</v>
      </c>
      <c r="BK20" s="379">
        <f t="shared" si="126"/>
        <v>45745</v>
      </c>
      <c r="BL20" s="412">
        <v>45726</v>
      </c>
      <c r="BM20" s="378">
        <v>1</v>
      </c>
      <c r="BN20" s="630">
        <v>45726</v>
      </c>
      <c r="BO20" s="377">
        <v>45726</v>
      </c>
      <c r="BP20" s="378">
        <v>1</v>
      </c>
      <c r="BQ20" s="630">
        <v>45726</v>
      </c>
      <c r="BR20" s="377">
        <v>45726</v>
      </c>
      <c r="BS20" s="378">
        <v>1</v>
      </c>
      <c r="BT20" s="630">
        <v>45726</v>
      </c>
      <c r="BU20" s="377">
        <v>45726</v>
      </c>
      <c r="BV20" s="378">
        <v>1</v>
      </c>
      <c r="BW20" s="630">
        <v>45726</v>
      </c>
      <c r="BX20" s="377">
        <f t="shared" si="46"/>
        <v>45726</v>
      </c>
      <c r="BY20" s="378">
        <f t="shared" si="47"/>
        <v>1</v>
      </c>
      <c r="BZ20" s="379">
        <f t="shared" si="48"/>
        <v>45726</v>
      </c>
      <c r="CA20" s="412">
        <v>45743</v>
      </c>
      <c r="CB20" s="378">
        <v>1</v>
      </c>
      <c r="CC20" s="413">
        <f t="shared" si="49"/>
        <v>45743</v>
      </c>
      <c r="CD20" s="377">
        <v>45743</v>
      </c>
      <c r="CE20" s="378">
        <v>1</v>
      </c>
      <c r="CF20" s="413">
        <f t="shared" si="50"/>
        <v>45743</v>
      </c>
      <c r="CG20" s="377">
        <v>45743</v>
      </c>
      <c r="CH20" s="378">
        <v>1</v>
      </c>
      <c r="CI20" s="413">
        <f t="shared" si="51"/>
        <v>45743</v>
      </c>
      <c r="CJ20" s="377">
        <v>45743</v>
      </c>
      <c r="CK20" s="378">
        <v>1</v>
      </c>
      <c r="CL20" s="413">
        <f t="shared" si="52"/>
        <v>45743</v>
      </c>
      <c r="CM20" s="377">
        <f t="shared" si="53"/>
        <v>45743</v>
      </c>
      <c r="CN20" s="378">
        <f t="shared" si="54"/>
        <v>1</v>
      </c>
      <c r="CO20" s="379">
        <f t="shared" si="55"/>
        <v>45743</v>
      </c>
      <c r="CP20" s="412">
        <v>45729</v>
      </c>
      <c r="CQ20" s="378">
        <v>1</v>
      </c>
      <c r="CR20" s="413">
        <v>45729</v>
      </c>
      <c r="CS20" s="412">
        <v>45729</v>
      </c>
      <c r="CT20" s="378">
        <v>1</v>
      </c>
      <c r="CU20" s="413">
        <v>45729</v>
      </c>
      <c r="CV20" s="412">
        <v>45728</v>
      </c>
      <c r="CW20" s="378">
        <v>1</v>
      </c>
      <c r="CX20" s="413">
        <v>45728</v>
      </c>
      <c r="CY20" s="412">
        <v>45728</v>
      </c>
      <c r="CZ20" s="378">
        <v>1</v>
      </c>
      <c r="DA20" s="413">
        <v>45728</v>
      </c>
      <c r="DB20" s="377">
        <f t="shared" si="56"/>
        <v>45728</v>
      </c>
      <c r="DC20" s="378">
        <f t="shared" si="57"/>
        <v>1</v>
      </c>
      <c r="DD20" s="379">
        <f t="shared" si="58"/>
        <v>45729</v>
      </c>
      <c r="DE20" s="412">
        <v>45743</v>
      </c>
      <c r="DF20" s="378">
        <v>1</v>
      </c>
      <c r="DG20" s="413">
        <v>45744</v>
      </c>
      <c r="DH20" s="412">
        <v>45743</v>
      </c>
      <c r="DI20" s="378">
        <v>1</v>
      </c>
      <c r="DJ20" s="413">
        <v>45744</v>
      </c>
      <c r="DK20" s="412">
        <v>45743</v>
      </c>
      <c r="DL20" s="378">
        <v>1</v>
      </c>
      <c r="DM20" s="413">
        <v>45744</v>
      </c>
      <c r="DN20" s="412">
        <v>45743</v>
      </c>
      <c r="DO20" s="378">
        <v>1</v>
      </c>
      <c r="DP20" s="413">
        <v>45744</v>
      </c>
      <c r="DQ20" s="377">
        <f t="shared" si="59"/>
        <v>45743</v>
      </c>
      <c r="DR20" s="378">
        <f t="shared" si="60"/>
        <v>1</v>
      </c>
      <c r="DS20" s="379">
        <f t="shared" si="61"/>
        <v>45744</v>
      </c>
      <c r="DT20" s="412">
        <v>45745</v>
      </c>
      <c r="DU20" s="378">
        <v>1</v>
      </c>
      <c r="DV20" s="413">
        <v>45745</v>
      </c>
      <c r="DW20" s="377">
        <v>45745</v>
      </c>
      <c r="DX20" s="378">
        <v>1</v>
      </c>
      <c r="DY20" s="413">
        <v>45745</v>
      </c>
      <c r="DZ20" s="377">
        <v>45745</v>
      </c>
      <c r="EA20" s="378">
        <v>1</v>
      </c>
      <c r="EB20" s="413">
        <v>45745</v>
      </c>
      <c r="EC20" s="377">
        <v>45745</v>
      </c>
      <c r="ED20" s="378">
        <v>1</v>
      </c>
      <c r="EE20" s="413">
        <v>45745</v>
      </c>
      <c r="EF20" s="377">
        <f t="shared" si="144"/>
        <v>45745</v>
      </c>
      <c r="EG20" s="378">
        <f t="shared" si="62"/>
        <v>1</v>
      </c>
      <c r="EH20" s="379">
        <f t="shared" si="63"/>
        <v>45745</v>
      </c>
      <c r="EI20" s="412">
        <v>45745</v>
      </c>
      <c r="EJ20" s="378">
        <v>1</v>
      </c>
      <c r="EK20" s="413">
        <f t="shared" si="64"/>
        <v>45745</v>
      </c>
      <c r="EL20" s="412">
        <v>45745</v>
      </c>
      <c r="EM20" s="378">
        <v>1</v>
      </c>
      <c r="EN20" s="413">
        <f t="shared" si="65"/>
        <v>45745</v>
      </c>
      <c r="EO20" s="412">
        <v>45745</v>
      </c>
      <c r="EP20" s="378">
        <v>1</v>
      </c>
      <c r="EQ20" s="413">
        <f t="shared" si="66"/>
        <v>45745</v>
      </c>
      <c r="ER20" s="412">
        <v>45745</v>
      </c>
      <c r="ES20" s="378">
        <v>1</v>
      </c>
      <c r="ET20" s="413">
        <f t="shared" si="67"/>
        <v>45745</v>
      </c>
      <c r="EU20" s="377">
        <f t="shared" si="68"/>
        <v>45745</v>
      </c>
      <c r="EV20" s="378">
        <f t="shared" si="69"/>
        <v>1</v>
      </c>
      <c r="EW20" s="379">
        <f t="shared" si="70"/>
        <v>45745</v>
      </c>
      <c r="EX20" s="412"/>
      <c r="EY20" s="378">
        <v>0</v>
      </c>
      <c r="EZ20" s="413"/>
      <c r="FA20" s="412"/>
      <c r="FB20" s="378">
        <v>0</v>
      </c>
      <c r="FC20" s="413"/>
      <c r="FD20" s="412"/>
      <c r="FE20" s="378">
        <v>0</v>
      </c>
      <c r="FF20" s="413"/>
      <c r="FG20" s="412"/>
      <c r="FH20" s="378">
        <v>0</v>
      </c>
      <c r="FI20" s="413"/>
      <c r="FJ20" s="377" t="str">
        <f t="shared" si="71"/>
        <v/>
      </c>
      <c r="FK20" s="378">
        <v>0</v>
      </c>
      <c r="FL20" s="379" t="str">
        <f t="shared" si="127"/>
        <v/>
      </c>
      <c r="FM20" s="412">
        <v>45750</v>
      </c>
      <c r="FN20" s="378">
        <v>1</v>
      </c>
      <c r="FO20" s="413">
        <v>45751</v>
      </c>
      <c r="FP20" s="412">
        <v>45750</v>
      </c>
      <c r="FQ20" s="378">
        <v>1</v>
      </c>
      <c r="FR20" s="413">
        <v>45751</v>
      </c>
      <c r="FS20" s="412">
        <v>45750</v>
      </c>
      <c r="FT20" s="378">
        <v>1</v>
      </c>
      <c r="FU20" s="413">
        <v>45751</v>
      </c>
      <c r="FV20" s="412">
        <v>45750</v>
      </c>
      <c r="FW20" s="378">
        <v>1</v>
      </c>
      <c r="FX20" s="413">
        <v>45751</v>
      </c>
      <c r="FY20" s="377">
        <f t="shared" si="72"/>
        <v>45750</v>
      </c>
      <c r="FZ20" s="378">
        <f t="shared" si="73"/>
        <v>1</v>
      </c>
      <c r="GA20" s="379">
        <f t="shared" si="74"/>
        <v>45751</v>
      </c>
      <c r="GB20" s="412">
        <v>45745</v>
      </c>
      <c r="GC20" s="378">
        <v>1</v>
      </c>
      <c r="GD20" s="413">
        <f t="shared" si="75"/>
        <v>45745</v>
      </c>
      <c r="GE20" s="412">
        <v>45745</v>
      </c>
      <c r="GF20" s="378">
        <v>1</v>
      </c>
      <c r="GG20" s="413">
        <f t="shared" si="76"/>
        <v>45745</v>
      </c>
      <c r="GH20" s="412">
        <v>45745</v>
      </c>
      <c r="GI20" s="378">
        <v>1</v>
      </c>
      <c r="GJ20" s="413">
        <f t="shared" si="77"/>
        <v>45745</v>
      </c>
      <c r="GK20" s="412">
        <v>45745</v>
      </c>
      <c r="GL20" s="378">
        <v>1</v>
      </c>
      <c r="GM20" s="413">
        <f t="shared" si="78"/>
        <v>45745</v>
      </c>
      <c r="GN20" s="377">
        <f t="shared" si="79"/>
        <v>45745</v>
      </c>
      <c r="GO20" s="378">
        <f t="shared" si="80"/>
        <v>1</v>
      </c>
      <c r="GP20" s="379">
        <f t="shared" si="81"/>
        <v>45745</v>
      </c>
      <c r="GQ20" s="657">
        <f t="shared" si="128"/>
        <v>1</v>
      </c>
      <c r="GR20" s="658">
        <f t="shared" si="82"/>
        <v>45726</v>
      </c>
      <c r="GS20" s="659">
        <f t="shared" si="83"/>
        <v>45751</v>
      </c>
      <c r="GT20" s="654"/>
      <c r="GU20" s="660"/>
      <c r="GV20" s="412">
        <v>45905</v>
      </c>
      <c r="GW20" s="378">
        <v>1</v>
      </c>
      <c r="GX20" s="413">
        <v>45907</v>
      </c>
      <c r="GY20" s="412">
        <v>45905</v>
      </c>
      <c r="GZ20" s="378">
        <v>1</v>
      </c>
      <c r="HA20" s="413">
        <v>45907</v>
      </c>
      <c r="HB20" s="412">
        <v>45905</v>
      </c>
      <c r="HC20" s="378">
        <v>1</v>
      </c>
      <c r="HD20" s="413">
        <v>45907</v>
      </c>
      <c r="HE20" s="412">
        <v>45905</v>
      </c>
      <c r="HF20" s="378">
        <v>1</v>
      </c>
      <c r="HG20" s="413">
        <v>45907</v>
      </c>
      <c r="HH20" s="377">
        <f t="shared" si="84"/>
        <v>45905</v>
      </c>
      <c r="HI20" s="1438">
        <f t="shared" si="85"/>
        <v>1</v>
      </c>
      <c r="HJ20" s="379">
        <f t="shared" si="86"/>
        <v>45907</v>
      </c>
      <c r="HK20" s="661">
        <v>0</v>
      </c>
      <c r="HL20" s="658">
        <f t="shared" si="87"/>
        <v>45679</v>
      </c>
      <c r="HM20" s="659" t="str">
        <f t="shared" si="88"/>
        <v/>
      </c>
      <c r="HN20" s="654"/>
      <c r="HO20" s="660"/>
      <c r="HP20" s="944"/>
      <c r="HQ20" s="944"/>
      <c r="HR20" s="1170">
        <v>45797</v>
      </c>
      <c r="HS20" s="378">
        <v>1</v>
      </c>
      <c r="HT20" s="1171">
        <v>45797</v>
      </c>
      <c r="HU20" s="632">
        <v>45797</v>
      </c>
      <c r="HV20" s="378">
        <v>1</v>
      </c>
      <c r="HW20" s="379">
        <v>45798</v>
      </c>
      <c r="HX20" s="412">
        <v>45798</v>
      </c>
      <c r="HY20" s="378">
        <v>1</v>
      </c>
      <c r="HZ20" s="379">
        <v>45800</v>
      </c>
      <c r="IA20" s="412">
        <v>45803</v>
      </c>
      <c r="IB20" s="378">
        <v>1</v>
      </c>
      <c r="IC20" s="379">
        <v>45803</v>
      </c>
      <c r="ID20" s="412">
        <v>45827</v>
      </c>
      <c r="IE20" s="378">
        <v>1</v>
      </c>
      <c r="IF20" s="379">
        <v>45828</v>
      </c>
      <c r="IG20" s="944">
        <v>45834</v>
      </c>
      <c r="IH20" s="412">
        <v>45834</v>
      </c>
      <c r="II20" s="378">
        <v>1</v>
      </c>
      <c r="IJ20" s="379">
        <v>45834</v>
      </c>
      <c r="IK20" s="412">
        <v>45834</v>
      </c>
      <c r="IL20" s="378">
        <v>1</v>
      </c>
      <c r="IM20" s="379">
        <v>45834</v>
      </c>
      <c r="IN20" s="657">
        <f t="shared" si="137"/>
        <v>1</v>
      </c>
      <c r="IO20" s="658">
        <f t="shared" si="89"/>
        <v>45797</v>
      </c>
      <c r="IP20" s="659">
        <f t="shared" si="90"/>
        <v>45834</v>
      </c>
      <c r="IQ20" s="654"/>
      <c r="IR20" s="660"/>
      <c r="IS20" s="664">
        <v>241.46</v>
      </c>
      <c r="IT20" s="664" t="s">
        <v>577</v>
      </c>
      <c r="IU20" s="412"/>
      <c r="IV20" s="378">
        <v>0</v>
      </c>
      <c r="IW20" s="379"/>
      <c r="IX20" s="412"/>
      <c r="IY20" s="378">
        <v>0</v>
      </c>
      <c r="IZ20" s="379"/>
      <c r="JA20" s="412">
        <v>45842</v>
      </c>
      <c r="JB20" s="378">
        <v>1</v>
      </c>
      <c r="JC20" s="413">
        <f>IF(JA20="","",JA20)</f>
        <v>45842</v>
      </c>
      <c r="JD20" s="628">
        <f t="shared" si="20"/>
        <v>0.24146000000000001</v>
      </c>
      <c r="JE20" s="627">
        <v>45845</v>
      </c>
      <c r="JF20" s="378">
        <v>1</v>
      </c>
      <c r="JG20" s="627">
        <v>45867</v>
      </c>
      <c r="JH20" s="628">
        <f t="shared" si="21"/>
        <v>0.24146000000000001</v>
      </c>
      <c r="JI20" s="627">
        <v>45855</v>
      </c>
      <c r="JJ20" s="378">
        <v>1</v>
      </c>
      <c r="JK20" s="627">
        <v>45867</v>
      </c>
      <c r="JL20" s="628">
        <f t="shared" si="22"/>
        <v>0.24146000000000001</v>
      </c>
      <c r="JM20" s="627">
        <v>45870</v>
      </c>
      <c r="JN20" s="378">
        <v>1</v>
      </c>
      <c r="JO20" s="627">
        <v>45870</v>
      </c>
      <c r="JP20" s="628">
        <f t="shared" si="23"/>
        <v>0.24146000000000001</v>
      </c>
      <c r="JQ20" s="627">
        <v>45869</v>
      </c>
      <c r="JR20" s="378">
        <v>1</v>
      </c>
      <c r="JS20" s="627">
        <v>45869</v>
      </c>
      <c r="JT20" s="628">
        <f t="shared" si="24"/>
        <v>0.24146000000000001</v>
      </c>
      <c r="JU20" s="627">
        <v>45871</v>
      </c>
      <c r="JV20" s="378">
        <v>1</v>
      </c>
      <c r="JW20" s="627">
        <v>45871</v>
      </c>
      <c r="JX20" s="628">
        <f t="shared" si="92"/>
        <v>0</v>
      </c>
      <c r="JY20" s="627"/>
      <c r="JZ20" s="378">
        <v>0</v>
      </c>
      <c r="KA20" s="627"/>
      <c r="KB20" s="628">
        <f t="shared" si="93"/>
        <v>0</v>
      </c>
      <c r="KC20" s="627"/>
      <c r="KD20" s="378">
        <v>0</v>
      </c>
      <c r="KE20" s="627"/>
      <c r="KF20" s="628">
        <f t="shared" si="94"/>
        <v>0</v>
      </c>
      <c r="KG20" s="627"/>
      <c r="KH20" s="378">
        <v>0</v>
      </c>
      <c r="KI20" s="379"/>
      <c r="KJ20" s="628"/>
      <c r="KK20" s="630">
        <v>45896</v>
      </c>
      <c r="KL20" s="378">
        <v>1</v>
      </c>
      <c r="KM20" s="379">
        <v>45896</v>
      </c>
      <c r="KN20" s="630">
        <v>45894</v>
      </c>
      <c r="KO20" s="378">
        <v>1</v>
      </c>
      <c r="KP20" s="379">
        <v>45894</v>
      </c>
      <c r="KQ20" s="630">
        <v>45941</v>
      </c>
      <c r="KR20" s="378">
        <v>1</v>
      </c>
      <c r="KS20" s="379">
        <v>45942</v>
      </c>
      <c r="KT20" s="657">
        <v>0</v>
      </c>
      <c r="KU20" s="665">
        <f t="shared" si="95"/>
        <v>0</v>
      </c>
      <c r="KV20" s="658">
        <f t="shared" si="96"/>
        <v>45842</v>
      </c>
      <c r="KW20" s="659" t="str">
        <f t="shared" si="97"/>
        <v/>
      </c>
      <c r="KX20" s="412">
        <v>45856</v>
      </c>
      <c r="KY20" s="378">
        <v>1</v>
      </c>
      <c r="KZ20" s="413">
        <f t="shared" si="98"/>
        <v>45856</v>
      </c>
      <c r="LA20" s="626">
        <f t="shared" si="25"/>
        <v>0.24146000000000001</v>
      </c>
      <c r="LB20" s="627">
        <v>45934</v>
      </c>
      <c r="LC20" s="378">
        <v>1</v>
      </c>
      <c r="LD20" s="413">
        <f t="shared" si="143"/>
        <v>45934</v>
      </c>
      <c r="LE20" s="626">
        <f t="shared" si="26"/>
        <v>0.24146000000000001</v>
      </c>
      <c r="LF20" s="627">
        <v>45934</v>
      </c>
      <c r="LG20" s="378">
        <v>1</v>
      </c>
      <c r="LH20" s="413">
        <f t="shared" si="130"/>
        <v>45934</v>
      </c>
      <c r="LI20" s="626">
        <f t="shared" si="27"/>
        <v>0.24146000000000001</v>
      </c>
      <c r="LJ20" s="627">
        <v>45934</v>
      </c>
      <c r="LK20" s="378">
        <v>1</v>
      </c>
      <c r="LL20" s="413">
        <f t="shared" si="28"/>
        <v>45934</v>
      </c>
      <c r="LM20" s="412">
        <v>45951</v>
      </c>
      <c r="LN20" s="378">
        <v>1</v>
      </c>
      <c r="LO20" s="632">
        <v>45951</v>
      </c>
      <c r="LP20" s="1489">
        <v>45951</v>
      </c>
      <c r="LQ20" s="378">
        <v>1</v>
      </c>
      <c r="LR20" s="632">
        <v>45951</v>
      </c>
      <c r="LS20" s="412"/>
      <c r="LT20" s="378">
        <v>0</v>
      </c>
      <c r="LU20" s="632"/>
      <c r="LV20" s="657">
        <v>0</v>
      </c>
      <c r="LW20" s="665">
        <f t="shared" si="101"/>
        <v>0</v>
      </c>
      <c r="LX20" s="658">
        <f t="shared" si="102"/>
        <v>45856</v>
      </c>
      <c r="LY20" s="666" t="str">
        <f t="shared" si="103"/>
        <v/>
      </c>
      <c r="LZ20" s="412">
        <v>45842</v>
      </c>
      <c r="MA20" s="378">
        <v>1</v>
      </c>
      <c r="MB20" s="413">
        <f t="shared" si="104"/>
        <v>45842</v>
      </c>
      <c r="MC20" s="626">
        <f t="shared" si="29"/>
        <v>0.24146000000000001</v>
      </c>
      <c r="MD20" s="627">
        <v>45927</v>
      </c>
      <c r="ME20" s="378">
        <v>1</v>
      </c>
      <c r="MF20" s="413">
        <f t="shared" si="139"/>
        <v>45927</v>
      </c>
      <c r="MG20" s="626">
        <f t="shared" si="30"/>
        <v>0.24146000000000001</v>
      </c>
      <c r="MH20" s="627">
        <v>45936</v>
      </c>
      <c r="MI20" s="378">
        <v>1</v>
      </c>
      <c r="MJ20" s="413">
        <f t="shared" si="106"/>
        <v>45936</v>
      </c>
      <c r="MK20" s="626">
        <f t="shared" si="31"/>
        <v>0.24146000000000001</v>
      </c>
      <c r="ML20" s="627">
        <v>45936</v>
      </c>
      <c r="MM20" s="378">
        <v>1</v>
      </c>
      <c r="MN20" s="413">
        <f t="shared" si="131"/>
        <v>45936</v>
      </c>
      <c r="MO20" s="412">
        <v>45951</v>
      </c>
      <c r="MP20" s="378">
        <v>1</v>
      </c>
      <c r="MQ20" s="632">
        <v>45951</v>
      </c>
      <c r="MR20" s="412">
        <v>45951</v>
      </c>
      <c r="MS20" s="378">
        <v>1</v>
      </c>
      <c r="MT20" s="632">
        <v>45951</v>
      </c>
      <c r="MU20" s="412"/>
      <c r="MV20" s="378">
        <v>0</v>
      </c>
      <c r="MW20" s="632"/>
      <c r="MX20" s="657">
        <v>0</v>
      </c>
      <c r="MY20" s="665">
        <f t="shared" si="108"/>
        <v>0</v>
      </c>
      <c r="MZ20" s="658">
        <f t="shared" si="109"/>
        <v>45842</v>
      </c>
      <c r="NA20" s="666" t="str">
        <f t="shared" si="110"/>
        <v/>
      </c>
      <c r="NB20" s="657">
        <v>0</v>
      </c>
      <c r="NC20" s="665">
        <f t="shared" si="111"/>
        <v>0</v>
      </c>
      <c r="ND20" s="658">
        <f t="shared" si="112"/>
        <v>45842</v>
      </c>
      <c r="NE20" s="667">
        <f t="shared" si="113"/>
        <v>0</v>
      </c>
      <c r="NF20" s="654"/>
      <c r="NG20" s="666"/>
      <c r="NH20" s="673"/>
      <c r="NI20" s="378">
        <v>0</v>
      </c>
      <c r="NJ20" s="658"/>
      <c r="NK20" s="654"/>
      <c r="NL20" s="666"/>
      <c r="NM20" s="657">
        <v>0</v>
      </c>
      <c r="NN20" s="665">
        <f t="shared" si="114"/>
        <v>0</v>
      </c>
      <c r="NO20" s="659"/>
      <c r="NP20" s="669" t="s">
        <v>571</v>
      </c>
      <c r="NQ20" s="657">
        <v>0</v>
      </c>
      <c r="NR20" s="665">
        <f t="shared" si="115"/>
        <v>0</v>
      </c>
      <c r="NS20" s="659"/>
      <c r="NT20" s="669" t="s">
        <v>571</v>
      </c>
      <c r="NU20" s="657">
        <v>0</v>
      </c>
      <c r="NV20" s="665">
        <f t="shared" si="116"/>
        <v>0</v>
      </c>
      <c r="NW20" s="659"/>
      <c r="NX20" s="669" t="str">
        <f t="shared" si="132"/>
        <v/>
      </c>
      <c r="NY20" s="673"/>
      <c r="NZ20" s="378">
        <v>0</v>
      </c>
      <c r="OA20" s="660"/>
      <c r="OB20" s="673"/>
      <c r="OC20" s="378">
        <v>0</v>
      </c>
      <c r="OD20" s="660"/>
      <c r="OE20" s="673"/>
      <c r="OF20" s="378">
        <v>0</v>
      </c>
      <c r="OG20" s="660"/>
      <c r="OH20" s="412"/>
      <c r="OI20" s="378">
        <v>1</v>
      </c>
      <c r="OJ20" s="379"/>
      <c r="OK20" s="412"/>
      <c r="OL20" s="378">
        <v>0.5</v>
      </c>
      <c r="OM20" s="379"/>
      <c r="ON20" s="412"/>
      <c r="OO20" s="378">
        <v>1</v>
      </c>
      <c r="OP20" s="379"/>
      <c r="OQ20" s="412"/>
      <c r="OR20" s="378">
        <f t="shared" si="117"/>
        <v>0</v>
      </c>
      <c r="OS20" s="379"/>
      <c r="OT20" s="412"/>
      <c r="OU20" s="378">
        <v>0</v>
      </c>
      <c r="OV20" s="379"/>
      <c r="OW20" s="412"/>
      <c r="OX20" s="378">
        <v>0</v>
      </c>
      <c r="OY20" s="379"/>
      <c r="OZ20" s="379">
        <v>45724</v>
      </c>
      <c r="PA20" s="378">
        <v>1</v>
      </c>
      <c r="PB20" s="379">
        <f t="shared" si="141"/>
        <v>45724</v>
      </c>
      <c r="PC20" s="379" t="s">
        <v>559</v>
      </c>
      <c r="PD20" s="378">
        <v>0</v>
      </c>
      <c r="PE20" s="379"/>
      <c r="PF20" s="412"/>
      <c r="PG20" s="378">
        <v>0</v>
      </c>
      <c r="PH20" s="379"/>
      <c r="PI20" s="412">
        <v>45727</v>
      </c>
      <c r="PJ20" s="378">
        <v>1</v>
      </c>
      <c r="PK20" s="379">
        <f>'Seg Diario'!HJ20</f>
        <v>45907</v>
      </c>
      <c r="PL20" s="412">
        <f t="shared" si="133"/>
        <v>45727</v>
      </c>
      <c r="PM20" s="378">
        <f t="shared" si="134"/>
        <v>1</v>
      </c>
      <c r="PN20" s="379">
        <f t="shared" si="135"/>
        <v>45907</v>
      </c>
      <c r="PO20" s="663">
        <v>4.5000000000000005E-2</v>
      </c>
      <c r="PP20" s="658">
        <f t="shared" si="119"/>
        <v>45724</v>
      </c>
      <c r="PQ20" s="659" t="str">
        <f t="shared" si="120"/>
        <v/>
      </c>
      <c r="PR20" s="654"/>
      <c r="PS20" s="660"/>
      <c r="PT20" s="412">
        <v>45491</v>
      </c>
      <c r="PU20" s="378">
        <v>1</v>
      </c>
      <c r="PV20" s="412">
        <v>45491</v>
      </c>
      <c r="PW20" s="412">
        <v>45527</v>
      </c>
      <c r="PX20" s="378">
        <v>1</v>
      </c>
      <c r="PY20" s="412">
        <v>45527</v>
      </c>
      <c r="PZ20" s="412"/>
      <c r="QA20" s="378">
        <v>0</v>
      </c>
      <c r="QB20" s="379"/>
      <c r="QC20" s="412"/>
      <c r="QD20" s="378">
        <v>0.5</v>
      </c>
      <c r="QE20" s="379"/>
      <c r="QF20" s="657">
        <v>0.93745000000000012</v>
      </c>
      <c r="QG20" s="658">
        <f t="shared" si="121"/>
        <v>45491</v>
      </c>
      <c r="QH20" s="659" t="str">
        <f t="shared" si="122"/>
        <v/>
      </c>
      <c r="QI20" s="654"/>
      <c r="QJ20" s="660"/>
      <c r="QK20" s="671"/>
      <c r="QL20" s="672">
        <f t="shared" si="123"/>
        <v>1</v>
      </c>
      <c r="QM20" s="1204" t="s">
        <v>354</v>
      </c>
      <c r="QN20" s="1448">
        <f t="shared" si="136"/>
        <v>1</v>
      </c>
      <c r="QO20" s="1482">
        <v>45890</v>
      </c>
      <c r="QP20" s="1483">
        <v>1</v>
      </c>
      <c r="QQ20" s="1482">
        <v>45890</v>
      </c>
      <c r="QR20" s="1482">
        <v>45911</v>
      </c>
      <c r="QS20" s="1483">
        <v>1</v>
      </c>
      <c r="QT20" s="1482">
        <v>45911</v>
      </c>
    </row>
    <row r="21" spans="1:462" ht="14.4">
      <c r="A21" s="459" t="e">
        <f t="shared" si="124"/>
        <v>#VALUE!</v>
      </c>
      <c r="B21" s="1419" t="s">
        <v>84</v>
      </c>
      <c r="C21" s="637"/>
      <c r="D21" s="638" t="s">
        <v>560</v>
      </c>
      <c r="E21" s="676" t="s">
        <v>64</v>
      </c>
      <c r="F21" s="1251">
        <v>8247.84</v>
      </c>
      <c r="G21" s="614" t="s">
        <v>561</v>
      </c>
      <c r="H21" s="638" t="s">
        <v>575</v>
      </c>
      <c r="I21" s="638" t="s">
        <v>255</v>
      </c>
      <c r="J21" s="639"/>
      <c r="K21" s="640"/>
      <c r="L21" s="640"/>
      <c r="M21" s="641"/>
      <c r="N21" s="642"/>
      <c r="O21" s="639" t="s">
        <v>562</v>
      </c>
      <c r="P21" s="640" t="s">
        <v>562</v>
      </c>
      <c r="Q21" s="640" t="s">
        <v>562</v>
      </c>
      <c r="R21" s="641" t="s">
        <v>562</v>
      </c>
      <c r="S21" s="638" t="s">
        <v>563</v>
      </c>
      <c r="T21" s="643"/>
      <c r="U21" s="675"/>
      <c r="V21" s="643"/>
      <c r="W21" s="643"/>
      <c r="X21" s="643"/>
      <c r="Y21" s="675"/>
      <c r="Z21" s="674"/>
      <c r="AA21" s="644"/>
      <c r="AB21" s="615"/>
      <c r="AC21" s="615"/>
      <c r="AD21" s="615"/>
      <c r="AE21" s="615"/>
      <c r="AF21" s="615"/>
      <c r="AG21" s="645">
        <f t="shared" si="32"/>
        <v>0</v>
      </c>
      <c r="AH21" s="646">
        <f t="shared" si="33"/>
        <v>0</v>
      </c>
      <c r="AI21" s="647">
        <f t="shared" si="34"/>
        <v>0</v>
      </c>
      <c r="AJ21" s="615"/>
      <c r="AK21" s="615"/>
      <c r="AL21" s="615"/>
      <c r="AM21" s="645">
        <f t="shared" si="35"/>
        <v>0</v>
      </c>
      <c r="AN21" s="646">
        <f t="shared" si="36"/>
        <v>0</v>
      </c>
      <c r="AO21" s="647">
        <f t="shared" si="37"/>
        <v>0</v>
      </c>
      <c r="AP21" s="648"/>
      <c r="AQ21" s="648"/>
      <c r="AR21" s="648"/>
      <c r="AS21" s="645">
        <f t="shared" si="38"/>
        <v>0</v>
      </c>
      <c r="AT21" s="646">
        <f t="shared" si="39"/>
        <v>0</v>
      </c>
      <c r="AU21" s="647">
        <f t="shared" si="40"/>
        <v>0</v>
      </c>
      <c r="AV21" s="648"/>
      <c r="AW21" s="649" t="s">
        <v>564</v>
      </c>
      <c r="AX21" s="650">
        <f>BY21</f>
        <v>1</v>
      </c>
      <c r="AY21" s="651" t="s">
        <v>565</v>
      </c>
      <c r="AZ21" s="652" t="s">
        <v>573</v>
      </c>
      <c r="BA21" s="412">
        <v>45482</v>
      </c>
      <c r="BB21" s="653">
        <f t="shared" si="145"/>
        <v>1</v>
      </c>
      <c r="BC21" s="654">
        <f t="shared" si="42"/>
        <v>0</v>
      </c>
      <c r="BD21" s="630">
        <f t="shared" si="43"/>
        <v>0</v>
      </c>
      <c r="BE21" s="412">
        <v>45694</v>
      </c>
      <c r="BF21" s="655">
        <f t="shared" si="44"/>
        <v>1</v>
      </c>
      <c r="BG21" s="412">
        <v>45707</v>
      </c>
      <c r="BH21" s="655">
        <f t="shared" si="45"/>
        <v>1</v>
      </c>
      <c r="BI21" s="412">
        <f t="shared" si="125"/>
        <v>45710</v>
      </c>
      <c r="BJ21" s="378">
        <v>0</v>
      </c>
      <c r="BK21" s="379">
        <f t="shared" si="126"/>
        <v>45730</v>
      </c>
      <c r="BL21" s="412">
        <v>45710</v>
      </c>
      <c r="BM21" s="378">
        <v>1</v>
      </c>
      <c r="BN21" s="630">
        <v>45712</v>
      </c>
      <c r="BO21" s="377">
        <v>45710</v>
      </c>
      <c r="BP21" s="378">
        <v>1</v>
      </c>
      <c r="BQ21" s="413">
        <v>45712</v>
      </c>
      <c r="BR21" s="377">
        <v>45710</v>
      </c>
      <c r="BS21" s="378">
        <v>1</v>
      </c>
      <c r="BT21" s="413">
        <v>45712</v>
      </c>
      <c r="BU21" s="377">
        <v>45710</v>
      </c>
      <c r="BV21" s="378">
        <v>1</v>
      </c>
      <c r="BW21" s="413">
        <v>45712</v>
      </c>
      <c r="BX21" s="377">
        <f t="shared" si="46"/>
        <v>45710</v>
      </c>
      <c r="BY21" s="378">
        <f t="shared" si="47"/>
        <v>1</v>
      </c>
      <c r="BZ21" s="379">
        <f t="shared" si="48"/>
        <v>45712</v>
      </c>
      <c r="CA21" s="412">
        <v>45719</v>
      </c>
      <c r="CB21" s="378">
        <v>1</v>
      </c>
      <c r="CC21" s="413">
        <f t="shared" si="49"/>
        <v>45719</v>
      </c>
      <c r="CD21" s="412">
        <v>45719</v>
      </c>
      <c r="CE21" s="378">
        <v>1</v>
      </c>
      <c r="CF21" s="413">
        <f t="shared" si="50"/>
        <v>45719</v>
      </c>
      <c r="CG21" s="412">
        <v>45719</v>
      </c>
      <c r="CH21" s="378">
        <v>1</v>
      </c>
      <c r="CI21" s="413">
        <f t="shared" si="51"/>
        <v>45719</v>
      </c>
      <c r="CJ21" s="412">
        <v>45719</v>
      </c>
      <c r="CK21" s="378">
        <v>1</v>
      </c>
      <c r="CL21" s="413">
        <f t="shared" si="52"/>
        <v>45719</v>
      </c>
      <c r="CM21" s="377">
        <f t="shared" si="53"/>
        <v>45719</v>
      </c>
      <c r="CN21" s="378">
        <f t="shared" si="54"/>
        <v>1</v>
      </c>
      <c r="CO21" s="379">
        <f t="shared" si="55"/>
        <v>45719</v>
      </c>
      <c r="CP21" s="412">
        <v>45712</v>
      </c>
      <c r="CQ21" s="378">
        <v>1</v>
      </c>
      <c r="CR21" s="630">
        <v>45712</v>
      </c>
      <c r="CS21" s="377">
        <v>45712</v>
      </c>
      <c r="CT21" s="378">
        <v>1</v>
      </c>
      <c r="CU21" s="413">
        <v>45712</v>
      </c>
      <c r="CV21" s="377">
        <v>45712</v>
      </c>
      <c r="CW21" s="378">
        <v>1</v>
      </c>
      <c r="CX21" s="413">
        <v>45712</v>
      </c>
      <c r="CY21" s="377">
        <v>45712</v>
      </c>
      <c r="CZ21" s="378">
        <v>1</v>
      </c>
      <c r="DA21" s="413">
        <v>45712</v>
      </c>
      <c r="DB21" s="377">
        <f t="shared" si="56"/>
        <v>45712</v>
      </c>
      <c r="DC21" s="378">
        <f t="shared" si="57"/>
        <v>1</v>
      </c>
      <c r="DD21" s="379">
        <f t="shared" si="58"/>
        <v>45712</v>
      </c>
      <c r="DE21" s="412">
        <v>45727</v>
      </c>
      <c r="DF21" s="378">
        <v>1</v>
      </c>
      <c r="DG21" s="413">
        <v>45729</v>
      </c>
      <c r="DH21" s="412">
        <v>45727</v>
      </c>
      <c r="DI21" s="378">
        <v>1</v>
      </c>
      <c r="DJ21" s="413">
        <v>45728</v>
      </c>
      <c r="DK21" s="412">
        <v>45727</v>
      </c>
      <c r="DL21" s="378">
        <v>1</v>
      </c>
      <c r="DM21" s="413">
        <v>45729</v>
      </c>
      <c r="DN21" s="412">
        <v>45727</v>
      </c>
      <c r="DO21" s="378">
        <v>1</v>
      </c>
      <c r="DP21" s="413">
        <v>45729</v>
      </c>
      <c r="DQ21" s="377">
        <f t="shared" si="59"/>
        <v>45727</v>
      </c>
      <c r="DR21" s="378">
        <f t="shared" si="60"/>
        <v>1</v>
      </c>
      <c r="DS21" s="379">
        <f t="shared" si="61"/>
        <v>45729</v>
      </c>
      <c r="DT21" s="412">
        <v>45729</v>
      </c>
      <c r="DU21" s="378">
        <v>1</v>
      </c>
      <c r="DV21" s="413">
        <v>45730</v>
      </c>
      <c r="DW21" s="412">
        <v>45729</v>
      </c>
      <c r="DX21" s="378">
        <v>1</v>
      </c>
      <c r="DY21" s="413">
        <v>45730</v>
      </c>
      <c r="DZ21" s="412">
        <v>45729</v>
      </c>
      <c r="EA21" s="378">
        <v>1</v>
      </c>
      <c r="EB21" s="413">
        <v>45730</v>
      </c>
      <c r="EC21" s="412">
        <v>45729</v>
      </c>
      <c r="ED21" s="378">
        <v>1</v>
      </c>
      <c r="EE21" s="413">
        <v>45730</v>
      </c>
      <c r="EF21" s="377">
        <f t="shared" si="144"/>
        <v>45729</v>
      </c>
      <c r="EG21" s="378">
        <f t="shared" si="62"/>
        <v>1</v>
      </c>
      <c r="EH21" s="379">
        <f t="shared" si="63"/>
        <v>45730</v>
      </c>
      <c r="EI21" s="412">
        <v>45730</v>
      </c>
      <c r="EJ21" s="378">
        <v>1</v>
      </c>
      <c r="EK21" s="413">
        <f t="shared" si="64"/>
        <v>45730</v>
      </c>
      <c r="EL21" s="412">
        <v>45730</v>
      </c>
      <c r="EM21" s="378">
        <v>1</v>
      </c>
      <c r="EN21" s="413">
        <f t="shared" si="65"/>
        <v>45730</v>
      </c>
      <c r="EO21" s="377">
        <v>45730</v>
      </c>
      <c r="EP21" s="378">
        <v>1</v>
      </c>
      <c r="EQ21" s="413">
        <f t="shared" si="66"/>
        <v>45730</v>
      </c>
      <c r="ER21" s="412">
        <v>45730</v>
      </c>
      <c r="ES21" s="378">
        <v>1</v>
      </c>
      <c r="ET21" s="413">
        <f t="shared" si="67"/>
        <v>45730</v>
      </c>
      <c r="EU21" s="377">
        <f t="shared" si="68"/>
        <v>45730</v>
      </c>
      <c r="EV21" s="378">
        <f t="shared" si="69"/>
        <v>1</v>
      </c>
      <c r="EW21" s="379">
        <f t="shared" si="70"/>
        <v>45730</v>
      </c>
      <c r="EX21" s="412"/>
      <c r="EY21" s="378">
        <v>0</v>
      </c>
      <c r="EZ21" s="413"/>
      <c r="FA21" s="412"/>
      <c r="FB21" s="378">
        <v>0</v>
      </c>
      <c r="FC21" s="413"/>
      <c r="FD21" s="412"/>
      <c r="FE21" s="378">
        <v>0</v>
      </c>
      <c r="FF21" s="413"/>
      <c r="FG21" s="412"/>
      <c r="FH21" s="378">
        <v>0</v>
      </c>
      <c r="FI21" s="413"/>
      <c r="FJ21" s="377" t="str">
        <f t="shared" si="71"/>
        <v/>
      </c>
      <c r="FK21" s="378">
        <v>0</v>
      </c>
      <c r="FL21" s="379" t="str">
        <f t="shared" si="127"/>
        <v/>
      </c>
      <c r="FM21" s="412">
        <v>45735</v>
      </c>
      <c r="FN21" s="378">
        <v>1</v>
      </c>
      <c r="FO21" s="413">
        <v>45735</v>
      </c>
      <c r="FP21" s="412">
        <v>45735</v>
      </c>
      <c r="FQ21" s="378">
        <v>1</v>
      </c>
      <c r="FR21" s="413">
        <v>45735</v>
      </c>
      <c r="FS21" s="412">
        <v>45735</v>
      </c>
      <c r="FT21" s="378">
        <v>1</v>
      </c>
      <c r="FU21" s="413">
        <v>45735</v>
      </c>
      <c r="FV21" s="412">
        <v>45735</v>
      </c>
      <c r="FW21" s="378">
        <v>1</v>
      </c>
      <c r="FX21" s="413">
        <v>45735</v>
      </c>
      <c r="FY21" s="377">
        <f t="shared" si="72"/>
        <v>45735</v>
      </c>
      <c r="FZ21" s="378">
        <f t="shared" si="73"/>
        <v>1</v>
      </c>
      <c r="GA21" s="379">
        <f t="shared" si="74"/>
        <v>45735</v>
      </c>
      <c r="GB21" s="412">
        <v>45730</v>
      </c>
      <c r="GC21" s="378">
        <v>1</v>
      </c>
      <c r="GD21" s="413">
        <f t="shared" si="75"/>
        <v>45730</v>
      </c>
      <c r="GE21" s="412">
        <v>45730</v>
      </c>
      <c r="GF21" s="378">
        <v>1</v>
      </c>
      <c r="GG21" s="413">
        <f t="shared" si="76"/>
        <v>45730</v>
      </c>
      <c r="GH21" s="377">
        <v>45730</v>
      </c>
      <c r="GI21" s="378">
        <v>1</v>
      </c>
      <c r="GJ21" s="413">
        <f t="shared" si="77"/>
        <v>45730</v>
      </c>
      <c r="GK21" s="412">
        <v>45730</v>
      </c>
      <c r="GL21" s="378">
        <v>1</v>
      </c>
      <c r="GM21" s="413">
        <f t="shared" si="78"/>
        <v>45730</v>
      </c>
      <c r="GN21" s="377">
        <f t="shared" si="79"/>
        <v>45730</v>
      </c>
      <c r="GO21" s="378">
        <f t="shared" si="80"/>
        <v>1</v>
      </c>
      <c r="GP21" s="379">
        <f t="shared" si="81"/>
        <v>45730</v>
      </c>
      <c r="GQ21" s="657">
        <f t="shared" si="128"/>
        <v>1</v>
      </c>
      <c r="GR21" s="658">
        <f t="shared" si="82"/>
        <v>45710</v>
      </c>
      <c r="GS21" s="659">
        <f t="shared" si="83"/>
        <v>45735</v>
      </c>
      <c r="GT21" s="654"/>
      <c r="GU21" s="660"/>
      <c r="GV21" s="412">
        <v>45911</v>
      </c>
      <c r="GW21" s="378">
        <v>1</v>
      </c>
      <c r="GX21" s="413">
        <v>45916</v>
      </c>
      <c r="GY21" s="412">
        <v>45911</v>
      </c>
      <c r="GZ21" s="378">
        <v>1</v>
      </c>
      <c r="HA21" s="413">
        <v>45916</v>
      </c>
      <c r="HB21" s="412">
        <v>45911</v>
      </c>
      <c r="HC21" s="378">
        <v>1</v>
      </c>
      <c r="HD21" s="413">
        <v>45916</v>
      </c>
      <c r="HE21" s="412">
        <v>45911</v>
      </c>
      <c r="HF21" s="378">
        <v>1</v>
      </c>
      <c r="HG21" s="413">
        <v>45916</v>
      </c>
      <c r="HH21" s="377">
        <f t="shared" si="84"/>
        <v>45911</v>
      </c>
      <c r="HI21" s="380">
        <f t="shared" si="85"/>
        <v>1</v>
      </c>
      <c r="HJ21" s="379">
        <f t="shared" si="86"/>
        <v>45916</v>
      </c>
      <c r="HK21" s="661">
        <v>0</v>
      </c>
      <c r="HL21" s="658">
        <f t="shared" si="87"/>
        <v>45694</v>
      </c>
      <c r="HM21" s="659" t="str">
        <f t="shared" si="88"/>
        <v/>
      </c>
      <c r="HN21" s="654"/>
      <c r="HO21" s="660"/>
      <c r="HP21" s="944"/>
      <c r="HQ21" s="944"/>
      <c r="HR21" s="1170">
        <v>45797</v>
      </c>
      <c r="HS21" s="378">
        <v>1</v>
      </c>
      <c r="HT21" s="1171">
        <v>45798</v>
      </c>
      <c r="HU21" s="632">
        <v>45813</v>
      </c>
      <c r="HV21" s="378">
        <v>1</v>
      </c>
      <c r="HW21" s="379">
        <v>45813</v>
      </c>
      <c r="HX21" s="632">
        <v>45813</v>
      </c>
      <c r="HY21" s="378">
        <v>1</v>
      </c>
      <c r="HZ21" s="379">
        <v>45814</v>
      </c>
      <c r="IA21" s="412">
        <v>45828</v>
      </c>
      <c r="IB21" s="378">
        <v>1</v>
      </c>
      <c r="IC21" s="379">
        <v>45828</v>
      </c>
      <c r="ID21" s="412">
        <v>45828</v>
      </c>
      <c r="IE21" s="378">
        <v>1</v>
      </c>
      <c r="IF21" s="379">
        <v>45839</v>
      </c>
      <c r="IG21" s="944">
        <v>45830</v>
      </c>
      <c r="IH21" s="412">
        <v>45839</v>
      </c>
      <c r="II21" s="378">
        <v>1</v>
      </c>
      <c r="IJ21" s="412">
        <v>45839</v>
      </c>
      <c r="IK21" s="412">
        <v>45839</v>
      </c>
      <c r="IL21" s="378">
        <v>1</v>
      </c>
      <c r="IM21" s="379">
        <v>45839</v>
      </c>
      <c r="IN21" s="657">
        <f t="shared" si="137"/>
        <v>1</v>
      </c>
      <c r="IO21" s="658">
        <f t="shared" si="89"/>
        <v>45797</v>
      </c>
      <c r="IP21" s="659">
        <f t="shared" si="90"/>
        <v>45839</v>
      </c>
      <c r="IQ21" s="654"/>
      <c r="IR21" s="660"/>
      <c r="IS21" s="664">
        <v>242.94</v>
      </c>
      <c r="IT21" s="664" t="s">
        <v>577</v>
      </c>
      <c r="IU21" s="412"/>
      <c r="IV21" s="378">
        <v>0</v>
      </c>
      <c r="IW21" s="379"/>
      <c r="IX21" s="412"/>
      <c r="IY21" s="378">
        <v>0</v>
      </c>
      <c r="IZ21" s="379"/>
      <c r="JA21" s="412">
        <v>45842</v>
      </c>
      <c r="JB21" s="378">
        <v>1</v>
      </c>
      <c r="JC21" s="413">
        <f t="shared" si="91"/>
        <v>45842</v>
      </c>
      <c r="JD21" s="628">
        <f t="shared" si="20"/>
        <v>0.24293999999999999</v>
      </c>
      <c r="JE21" s="627">
        <v>45845</v>
      </c>
      <c r="JF21" s="378">
        <v>1</v>
      </c>
      <c r="JG21" s="627">
        <v>45867</v>
      </c>
      <c r="JH21" s="628">
        <f t="shared" si="21"/>
        <v>0.24293999999999999</v>
      </c>
      <c r="JI21" s="627">
        <v>45855</v>
      </c>
      <c r="JJ21" s="378">
        <v>1</v>
      </c>
      <c r="JK21" s="627">
        <v>45867</v>
      </c>
      <c r="JL21" s="628">
        <f t="shared" si="22"/>
        <v>0.24293999999999999</v>
      </c>
      <c r="JM21" s="627">
        <v>45870</v>
      </c>
      <c r="JN21" s="378">
        <v>1</v>
      </c>
      <c r="JO21" s="627">
        <v>45870</v>
      </c>
      <c r="JP21" s="628">
        <f t="shared" si="23"/>
        <v>0.24293999999999999</v>
      </c>
      <c r="JQ21" s="627">
        <v>45869</v>
      </c>
      <c r="JR21" s="378">
        <v>1</v>
      </c>
      <c r="JS21" s="627">
        <v>45869</v>
      </c>
      <c r="JT21" s="628">
        <f t="shared" si="24"/>
        <v>0.24293999999999999</v>
      </c>
      <c r="JU21" s="627">
        <v>45871</v>
      </c>
      <c r="JV21" s="378">
        <v>1</v>
      </c>
      <c r="JW21" s="627">
        <v>45871</v>
      </c>
      <c r="JX21" s="628">
        <f t="shared" si="92"/>
        <v>0</v>
      </c>
      <c r="JY21" s="627"/>
      <c r="JZ21" s="378">
        <v>0</v>
      </c>
      <c r="KA21" s="627"/>
      <c r="KB21" s="628">
        <f t="shared" si="93"/>
        <v>0</v>
      </c>
      <c r="KC21" s="627"/>
      <c r="KD21" s="378">
        <v>0</v>
      </c>
      <c r="KE21" s="627"/>
      <c r="KF21" s="628">
        <f t="shared" si="94"/>
        <v>0</v>
      </c>
      <c r="KG21" s="627"/>
      <c r="KH21" s="378">
        <v>0</v>
      </c>
      <c r="KI21" s="379"/>
      <c r="KJ21" s="628"/>
      <c r="KK21" s="630">
        <v>45897</v>
      </c>
      <c r="KL21" s="378">
        <v>1</v>
      </c>
      <c r="KM21" s="379">
        <v>45897</v>
      </c>
      <c r="KN21" s="630">
        <v>45894</v>
      </c>
      <c r="KO21" s="378">
        <v>1</v>
      </c>
      <c r="KP21" s="379">
        <v>45894</v>
      </c>
      <c r="KQ21" s="630">
        <v>45942</v>
      </c>
      <c r="KR21" s="378">
        <v>1</v>
      </c>
      <c r="KS21" s="379">
        <v>45942</v>
      </c>
      <c r="KT21" s="657">
        <v>0</v>
      </c>
      <c r="KU21" s="665">
        <f t="shared" si="95"/>
        <v>0</v>
      </c>
      <c r="KV21" s="658">
        <f t="shared" si="96"/>
        <v>45842</v>
      </c>
      <c r="KW21" s="659" t="str">
        <f t="shared" si="97"/>
        <v/>
      </c>
      <c r="KX21" s="412">
        <v>45856</v>
      </c>
      <c r="KY21" s="378">
        <v>1</v>
      </c>
      <c r="KZ21" s="413">
        <f t="shared" si="98"/>
        <v>45856</v>
      </c>
      <c r="LA21" s="626">
        <f t="shared" si="25"/>
        <v>0.24293999999999999</v>
      </c>
      <c r="LB21" s="627">
        <v>45934</v>
      </c>
      <c r="LC21" s="378">
        <v>1</v>
      </c>
      <c r="LD21" s="413">
        <f t="shared" si="143"/>
        <v>45934</v>
      </c>
      <c r="LE21" s="626">
        <f t="shared" si="26"/>
        <v>0.24293999999999999</v>
      </c>
      <c r="LF21" s="627">
        <v>45934</v>
      </c>
      <c r="LG21" s="378">
        <v>1</v>
      </c>
      <c r="LH21" s="413">
        <f t="shared" si="130"/>
        <v>45934</v>
      </c>
      <c r="LI21" s="626">
        <f t="shared" si="27"/>
        <v>0.24293999999999999</v>
      </c>
      <c r="LJ21" s="627">
        <v>45934</v>
      </c>
      <c r="LK21" s="378">
        <v>1</v>
      </c>
      <c r="LL21" s="413">
        <f t="shared" si="28"/>
        <v>45934</v>
      </c>
      <c r="LM21" s="412">
        <v>45951</v>
      </c>
      <c r="LN21" s="378">
        <v>1</v>
      </c>
      <c r="LO21" s="632">
        <v>45951</v>
      </c>
      <c r="LP21" s="412"/>
      <c r="LQ21" s="378">
        <v>0</v>
      </c>
      <c r="LR21" s="632"/>
      <c r="LS21" s="412"/>
      <c r="LT21" s="378">
        <v>0</v>
      </c>
      <c r="LU21" s="632"/>
      <c r="LV21" s="657">
        <v>0</v>
      </c>
      <c r="LW21" s="665">
        <f t="shared" si="101"/>
        <v>0</v>
      </c>
      <c r="LX21" s="658">
        <f t="shared" si="102"/>
        <v>45856</v>
      </c>
      <c r="LY21" s="666" t="str">
        <f t="shared" si="103"/>
        <v/>
      </c>
      <c r="LZ21" s="412">
        <v>45842</v>
      </c>
      <c r="MA21" s="378">
        <v>1</v>
      </c>
      <c r="MB21" s="413">
        <f t="shared" si="104"/>
        <v>45842</v>
      </c>
      <c r="MC21" s="626">
        <f t="shared" si="29"/>
        <v>0.24293999999999999</v>
      </c>
      <c r="MD21" s="627">
        <v>45927</v>
      </c>
      <c r="ME21" s="378">
        <v>1</v>
      </c>
      <c r="MF21" s="413">
        <f t="shared" ref="MF21:MF24" si="146">IF(MD21="","",MD21)</f>
        <v>45927</v>
      </c>
      <c r="MG21" s="626">
        <f t="shared" si="30"/>
        <v>0.24293999999999999</v>
      </c>
      <c r="MH21" s="627">
        <v>45936</v>
      </c>
      <c r="MI21" s="378">
        <v>1</v>
      </c>
      <c r="MJ21" s="413">
        <f t="shared" si="106"/>
        <v>45936</v>
      </c>
      <c r="MK21" s="626">
        <f t="shared" si="31"/>
        <v>0.24293999999999999</v>
      </c>
      <c r="ML21" s="627">
        <v>45936</v>
      </c>
      <c r="MM21" s="378">
        <v>1</v>
      </c>
      <c r="MN21" s="413">
        <f t="shared" si="131"/>
        <v>45936</v>
      </c>
      <c r="MO21" s="412">
        <v>45951</v>
      </c>
      <c r="MP21" s="378">
        <v>1</v>
      </c>
      <c r="MQ21" s="632">
        <v>45951</v>
      </c>
      <c r="MR21" s="412"/>
      <c r="MS21" s="378">
        <v>0</v>
      </c>
      <c r="MT21" s="632"/>
      <c r="MU21" s="412"/>
      <c r="MV21" s="378">
        <v>0</v>
      </c>
      <c r="MW21" s="632"/>
      <c r="MX21" s="657">
        <v>0</v>
      </c>
      <c r="MY21" s="665">
        <f t="shared" si="108"/>
        <v>0</v>
      </c>
      <c r="MZ21" s="658">
        <f t="shared" si="109"/>
        <v>45842</v>
      </c>
      <c r="NA21" s="666" t="str">
        <f t="shared" si="110"/>
        <v/>
      </c>
      <c r="NB21" s="657">
        <v>0</v>
      </c>
      <c r="NC21" s="665">
        <f t="shared" si="111"/>
        <v>0</v>
      </c>
      <c r="ND21" s="658">
        <f t="shared" si="112"/>
        <v>45842</v>
      </c>
      <c r="NE21" s="667">
        <f t="shared" si="113"/>
        <v>0</v>
      </c>
      <c r="NF21" s="654"/>
      <c r="NG21" s="666"/>
      <c r="NH21" s="673"/>
      <c r="NI21" s="378">
        <v>0</v>
      </c>
      <c r="NJ21" s="658"/>
      <c r="NK21" s="654"/>
      <c r="NL21" s="666"/>
      <c r="NM21" s="657">
        <v>0</v>
      </c>
      <c r="NN21" s="665">
        <f t="shared" si="114"/>
        <v>0</v>
      </c>
      <c r="NO21" s="659"/>
      <c r="NP21" s="669" t="s">
        <v>571</v>
      </c>
      <c r="NQ21" s="657">
        <v>0</v>
      </c>
      <c r="NR21" s="665">
        <f t="shared" si="115"/>
        <v>0</v>
      </c>
      <c r="NS21" s="659"/>
      <c r="NT21" s="669" t="s">
        <v>571</v>
      </c>
      <c r="NU21" s="657">
        <v>0</v>
      </c>
      <c r="NV21" s="665">
        <f t="shared" si="116"/>
        <v>0</v>
      </c>
      <c r="NW21" s="659"/>
      <c r="NX21" s="669" t="str">
        <f t="shared" si="132"/>
        <v/>
      </c>
      <c r="NY21" s="673"/>
      <c r="NZ21" s="378">
        <v>0</v>
      </c>
      <c r="OA21" s="660"/>
      <c r="OB21" s="673"/>
      <c r="OC21" s="378">
        <v>0</v>
      </c>
      <c r="OD21" s="660"/>
      <c r="OE21" s="673"/>
      <c r="OF21" s="378">
        <v>0</v>
      </c>
      <c r="OG21" s="660"/>
      <c r="OH21" s="412"/>
      <c r="OI21" s="378">
        <v>1</v>
      </c>
      <c r="OJ21" s="379"/>
      <c r="OK21" s="412"/>
      <c r="OL21" s="378">
        <v>0.5</v>
      </c>
      <c r="OM21" s="379"/>
      <c r="ON21" s="412"/>
      <c r="OO21" s="378">
        <v>1</v>
      </c>
      <c r="OP21" s="379"/>
      <c r="OQ21" s="412"/>
      <c r="OR21" s="378">
        <f t="shared" si="117"/>
        <v>1</v>
      </c>
      <c r="OS21" s="379"/>
      <c r="OT21" s="412"/>
      <c r="OU21" s="378">
        <v>0</v>
      </c>
      <c r="OV21" s="379"/>
      <c r="OW21" s="412"/>
      <c r="OX21" s="378">
        <v>0</v>
      </c>
      <c r="OY21" s="379"/>
      <c r="OZ21" s="379">
        <v>45698</v>
      </c>
      <c r="PA21" s="378">
        <v>1</v>
      </c>
      <c r="PB21" s="379">
        <f t="shared" si="141"/>
        <v>45698</v>
      </c>
      <c r="PC21" s="379">
        <v>45708</v>
      </c>
      <c r="PD21" s="378">
        <v>1</v>
      </c>
      <c r="PE21" s="379">
        <v>45708</v>
      </c>
      <c r="PF21" s="412"/>
      <c r="PG21" s="378">
        <v>0</v>
      </c>
      <c r="PH21" s="379"/>
      <c r="PI21" s="412">
        <v>45710</v>
      </c>
      <c r="PJ21" s="378">
        <v>1</v>
      </c>
      <c r="PK21" s="379">
        <f>'Seg Diario'!HJ21</f>
        <v>45916</v>
      </c>
      <c r="PL21" s="412">
        <f t="shared" si="133"/>
        <v>45710</v>
      </c>
      <c r="PM21" s="378">
        <f t="shared" si="134"/>
        <v>1</v>
      </c>
      <c r="PN21" s="379">
        <f t="shared" si="135"/>
        <v>45916</v>
      </c>
      <c r="PO21" s="663">
        <v>4.5000000000000005E-2</v>
      </c>
      <c r="PP21" s="658">
        <f t="shared" si="119"/>
        <v>45698</v>
      </c>
      <c r="PQ21" s="659" t="str">
        <f t="shared" si="120"/>
        <v/>
      </c>
      <c r="PR21" s="654"/>
      <c r="PS21" s="660"/>
      <c r="PT21" s="412">
        <v>45482</v>
      </c>
      <c r="PU21" s="378">
        <v>1</v>
      </c>
      <c r="PV21" s="412">
        <v>45482</v>
      </c>
      <c r="PW21" s="412">
        <v>45527</v>
      </c>
      <c r="PX21" s="378">
        <v>1</v>
      </c>
      <c r="PY21" s="412">
        <v>45527</v>
      </c>
      <c r="PZ21" s="412"/>
      <c r="QA21" s="378">
        <v>0</v>
      </c>
      <c r="QB21" s="379"/>
      <c r="QC21" s="412"/>
      <c r="QD21" s="378">
        <v>0.5</v>
      </c>
      <c r="QE21" s="379"/>
      <c r="QF21" s="657">
        <v>0.93745000000000012</v>
      </c>
      <c r="QG21" s="658">
        <f t="shared" si="121"/>
        <v>45482</v>
      </c>
      <c r="QH21" s="659" t="str">
        <f t="shared" si="122"/>
        <v/>
      </c>
      <c r="QI21" s="654"/>
      <c r="QJ21" s="660"/>
      <c r="QK21" s="671"/>
      <c r="QL21" s="672">
        <f t="shared" si="123"/>
        <v>1</v>
      </c>
      <c r="QM21" s="1204" t="s">
        <v>354</v>
      </c>
      <c r="QN21" s="1448">
        <f t="shared" si="136"/>
        <v>1</v>
      </c>
      <c r="QO21" s="1482">
        <v>45891</v>
      </c>
      <c r="QP21" s="1483">
        <v>1</v>
      </c>
      <c r="QQ21" s="1482">
        <v>45893</v>
      </c>
      <c r="QR21" s="1482">
        <v>45911</v>
      </c>
      <c r="QS21" s="1483">
        <v>1</v>
      </c>
      <c r="QT21" s="1482">
        <v>45911</v>
      </c>
    </row>
    <row r="22" spans="1:462" ht="14.4">
      <c r="A22" s="459" t="e">
        <f t="shared" si="124"/>
        <v>#VALUE!</v>
      </c>
      <c r="B22" s="1465" t="s">
        <v>87</v>
      </c>
      <c r="C22" s="637"/>
      <c r="D22" s="638" t="s">
        <v>560</v>
      </c>
      <c r="E22" s="676" t="s">
        <v>89</v>
      </c>
      <c r="F22" s="1251">
        <v>7003.34</v>
      </c>
      <c r="G22" s="614" t="s">
        <v>561</v>
      </c>
      <c r="H22" s="638" t="s">
        <v>575</v>
      </c>
      <c r="I22" s="638" t="s">
        <v>255</v>
      </c>
      <c r="J22" s="639"/>
      <c r="K22" s="640"/>
      <c r="L22" s="640"/>
      <c r="M22" s="641"/>
      <c r="N22" s="642"/>
      <c r="O22" s="639" t="s">
        <v>562</v>
      </c>
      <c r="P22" s="640" t="s">
        <v>562</v>
      </c>
      <c r="Q22" s="640" t="s">
        <v>562</v>
      </c>
      <c r="R22" s="641" t="s">
        <v>562</v>
      </c>
      <c r="S22" s="638" t="s">
        <v>563</v>
      </c>
      <c r="T22" s="643"/>
      <c r="U22" s="643"/>
      <c r="V22" s="643"/>
      <c r="W22" s="643"/>
      <c r="X22" s="643"/>
      <c r="Y22" s="643"/>
      <c r="Z22" s="674"/>
      <c r="AA22" s="644"/>
      <c r="AB22" s="615"/>
      <c r="AC22" s="615"/>
      <c r="AD22" s="615"/>
      <c r="AE22" s="615"/>
      <c r="AF22" s="615"/>
      <c r="AG22" s="645">
        <f t="shared" si="32"/>
        <v>0</v>
      </c>
      <c r="AH22" s="646">
        <f t="shared" si="33"/>
        <v>0</v>
      </c>
      <c r="AI22" s="647">
        <f t="shared" si="34"/>
        <v>0</v>
      </c>
      <c r="AJ22" s="615"/>
      <c r="AK22" s="615"/>
      <c r="AL22" s="615"/>
      <c r="AM22" s="645">
        <f t="shared" si="35"/>
        <v>0</v>
      </c>
      <c r="AN22" s="646">
        <f t="shared" si="36"/>
        <v>0</v>
      </c>
      <c r="AO22" s="647">
        <f t="shared" si="37"/>
        <v>0</v>
      </c>
      <c r="AP22" s="648"/>
      <c r="AQ22" s="648"/>
      <c r="AR22" s="648"/>
      <c r="AS22" s="645">
        <f t="shared" si="38"/>
        <v>0</v>
      </c>
      <c r="AT22" s="646">
        <f t="shared" si="39"/>
        <v>0</v>
      </c>
      <c r="AU22" s="647">
        <f t="shared" si="40"/>
        <v>0</v>
      </c>
      <c r="AV22" s="648"/>
      <c r="AW22" s="649" t="s">
        <v>564</v>
      </c>
      <c r="AX22" s="650">
        <f>BY22</f>
        <v>1</v>
      </c>
      <c r="AY22" s="651" t="s">
        <v>565</v>
      </c>
      <c r="AZ22" s="652"/>
      <c r="BA22" s="412">
        <v>45482</v>
      </c>
      <c r="BB22" s="653">
        <f t="shared" si="145"/>
        <v>1</v>
      </c>
      <c r="BC22" s="654">
        <f t="shared" si="42"/>
        <v>0</v>
      </c>
      <c r="BD22" s="630">
        <f t="shared" si="43"/>
        <v>0</v>
      </c>
      <c r="BE22" s="412">
        <v>45685</v>
      </c>
      <c r="BF22" s="655">
        <f t="shared" si="44"/>
        <v>1</v>
      </c>
      <c r="BG22" s="412">
        <v>45698</v>
      </c>
      <c r="BH22" s="655">
        <f t="shared" si="45"/>
        <v>1</v>
      </c>
      <c r="BI22" s="412">
        <f t="shared" si="125"/>
        <v>45695</v>
      </c>
      <c r="BJ22" s="378">
        <v>0.05</v>
      </c>
      <c r="BK22" s="379">
        <f t="shared" si="126"/>
        <v>45735</v>
      </c>
      <c r="BL22" s="412">
        <v>45695</v>
      </c>
      <c r="BM22" s="378">
        <v>1</v>
      </c>
      <c r="BN22" s="630">
        <v>45695</v>
      </c>
      <c r="BO22" s="412">
        <v>45695</v>
      </c>
      <c r="BP22" s="378">
        <v>1</v>
      </c>
      <c r="BQ22" s="630">
        <v>45695</v>
      </c>
      <c r="BR22" s="412">
        <v>45695</v>
      </c>
      <c r="BS22" s="378">
        <v>1</v>
      </c>
      <c r="BT22" s="630">
        <v>45695</v>
      </c>
      <c r="BU22" s="412">
        <v>45695</v>
      </c>
      <c r="BV22" s="378">
        <v>1</v>
      </c>
      <c r="BW22" s="630">
        <v>45695</v>
      </c>
      <c r="BX22" s="377">
        <f t="shared" si="46"/>
        <v>45695</v>
      </c>
      <c r="BY22" s="378">
        <f t="shared" si="47"/>
        <v>1</v>
      </c>
      <c r="BZ22" s="379">
        <f t="shared" si="48"/>
        <v>45695</v>
      </c>
      <c r="CA22" s="412">
        <v>45716</v>
      </c>
      <c r="CB22" s="378">
        <v>1</v>
      </c>
      <c r="CC22" s="413">
        <f t="shared" si="49"/>
        <v>45716</v>
      </c>
      <c r="CD22" s="377">
        <v>45716</v>
      </c>
      <c r="CE22" s="378">
        <v>1</v>
      </c>
      <c r="CF22" s="413">
        <f t="shared" si="50"/>
        <v>45716</v>
      </c>
      <c r="CG22" s="377">
        <v>45716</v>
      </c>
      <c r="CH22" s="378">
        <v>1</v>
      </c>
      <c r="CI22" s="413">
        <f t="shared" si="51"/>
        <v>45716</v>
      </c>
      <c r="CJ22" s="412">
        <v>45716</v>
      </c>
      <c r="CK22" s="378">
        <v>1</v>
      </c>
      <c r="CL22" s="413">
        <f t="shared" si="52"/>
        <v>45716</v>
      </c>
      <c r="CM22" s="377">
        <f t="shared" si="53"/>
        <v>45716</v>
      </c>
      <c r="CN22" s="378">
        <f t="shared" si="54"/>
        <v>1</v>
      </c>
      <c r="CO22" s="379">
        <f t="shared" si="55"/>
        <v>45716</v>
      </c>
      <c r="CP22" s="412">
        <v>45699</v>
      </c>
      <c r="CQ22" s="378">
        <v>1</v>
      </c>
      <c r="CR22" s="413">
        <v>45700</v>
      </c>
      <c r="CS22" s="377">
        <v>45700</v>
      </c>
      <c r="CT22" s="378">
        <v>1</v>
      </c>
      <c r="CU22" s="413">
        <v>45700</v>
      </c>
      <c r="CV22" s="377">
        <v>45700</v>
      </c>
      <c r="CW22" s="378">
        <v>1</v>
      </c>
      <c r="CX22" s="413">
        <v>45700</v>
      </c>
      <c r="CY22" s="377">
        <v>45700</v>
      </c>
      <c r="CZ22" s="378">
        <v>1</v>
      </c>
      <c r="DA22" s="413">
        <v>45700</v>
      </c>
      <c r="DB22" s="377">
        <f t="shared" si="56"/>
        <v>45699</v>
      </c>
      <c r="DC22" s="378">
        <f t="shared" si="57"/>
        <v>1</v>
      </c>
      <c r="DD22" s="379">
        <f t="shared" si="58"/>
        <v>45700</v>
      </c>
      <c r="DE22" s="412">
        <v>45732</v>
      </c>
      <c r="DF22" s="378">
        <v>1</v>
      </c>
      <c r="DG22" s="413">
        <v>45734</v>
      </c>
      <c r="DH22" s="412">
        <v>45732</v>
      </c>
      <c r="DI22" s="378">
        <v>1</v>
      </c>
      <c r="DJ22" s="413">
        <v>45734</v>
      </c>
      <c r="DK22" s="412">
        <v>45732</v>
      </c>
      <c r="DL22" s="378">
        <v>1</v>
      </c>
      <c r="DM22" s="413">
        <v>45734</v>
      </c>
      <c r="DN22" s="412">
        <v>45732</v>
      </c>
      <c r="DO22" s="378">
        <v>1</v>
      </c>
      <c r="DP22" s="413">
        <v>45734</v>
      </c>
      <c r="DQ22" s="377">
        <f t="shared" si="59"/>
        <v>45732</v>
      </c>
      <c r="DR22" s="378">
        <f t="shared" si="60"/>
        <v>1</v>
      </c>
      <c r="DS22" s="379">
        <f t="shared" si="61"/>
        <v>45734</v>
      </c>
      <c r="DT22" s="412">
        <v>45733</v>
      </c>
      <c r="DU22" s="378">
        <v>1</v>
      </c>
      <c r="DV22" s="413">
        <v>45734</v>
      </c>
      <c r="DW22" s="412">
        <v>45733</v>
      </c>
      <c r="DX22" s="378">
        <v>1</v>
      </c>
      <c r="DY22" s="413">
        <v>45734</v>
      </c>
      <c r="DZ22" s="412">
        <v>45733</v>
      </c>
      <c r="EA22" s="378">
        <v>1</v>
      </c>
      <c r="EB22" s="413">
        <v>45734</v>
      </c>
      <c r="EC22" s="412">
        <v>45733</v>
      </c>
      <c r="ED22" s="378">
        <v>1</v>
      </c>
      <c r="EE22" s="413">
        <v>45734</v>
      </c>
      <c r="EF22" s="377">
        <f t="shared" si="144"/>
        <v>45733</v>
      </c>
      <c r="EG22" s="378">
        <f t="shared" si="62"/>
        <v>1</v>
      </c>
      <c r="EH22" s="379">
        <f t="shared" si="63"/>
        <v>45734</v>
      </c>
      <c r="EI22" s="412">
        <v>45734</v>
      </c>
      <c r="EJ22" s="378">
        <v>1</v>
      </c>
      <c r="EK22" s="413">
        <f t="shared" si="64"/>
        <v>45734</v>
      </c>
      <c r="EL22" s="412">
        <v>45734</v>
      </c>
      <c r="EM22" s="378">
        <v>1</v>
      </c>
      <c r="EN22" s="413">
        <f t="shared" si="65"/>
        <v>45734</v>
      </c>
      <c r="EO22" s="377">
        <v>45735</v>
      </c>
      <c r="EP22" s="378">
        <v>1</v>
      </c>
      <c r="EQ22" s="413">
        <f t="shared" si="66"/>
        <v>45735</v>
      </c>
      <c r="ER22" s="377">
        <v>45734</v>
      </c>
      <c r="ES22" s="378">
        <v>1</v>
      </c>
      <c r="ET22" s="413">
        <f t="shared" si="67"/>
        <v>45734</v>
      </c>
      <c r="EU22" s="377">
        <f t="shared" si="68"/>
        <v>45734</v>
      </c>
      <c r="EV22" s="378">
        <f t="shared" si="69"/>
        <v>1</v>
      </c>
      <c r="EW22" s="379">
        <f t="shared" si="70"/>
        <v>45735</v>
      </c>
      <c r="EX22" s="412"/>
      <c r="EY22" s="378">
        <v>0</v>
      </c>
      <c r="EZ22" s="413"/>
      <c r="FA22" s="412"/>
      <c r="FB22" s="378">
        <v>0</v>
      </c>
      <c r="FC22" s="413"/>
      <c r="FD22" s="412"/>
      <c r="FE22" s="378">
        <v>0</v>
      </c>
      <c r="FF22" s="413"/>
      <c r="FG22" s="412"/>
      <c r="FH22" s="378">
        <v>0</v>
      </c>
      <c r="FI22" s="413"/>
      <c r="FJ22" s="377" t="str">
        <f t="shared" si="71"/>
        <v/>
      </c>
      <c r="FK22" s="378">
        <v>0</v>
      </c>
      <c r="FL22" s="379" t="str">
        <f t="shared" si="127"/>
        <v/>
      </c>
      <c r="FM22" s="412">
        <v>45740</v>
      </c>
      <c r="FN22" s="378">
        <v>1</v>
      </c>
      <c r="FO22" s="413">
        <v>45740</v>
      </c>
      <c r="FP22" s="412">
        <v>45740</v>
      </c>
      <c r="FQ22" s="378">
        <v>1</v>
      </c>
      <c r="FR22" s="413">
        <v>45740</v>
      </c>
      <c r="FS22" s="412">
        <v>45740</v>
      </c>
      <c r="FT22" s="378">
        <v>1</v>
      </c>
      <c r="FU22" s="413">
        <v>45740</v>
      </c>
      <c r="FV22" s="412">
        <v>45740</v>
      </c>
      <c r="FW22" s="378">
        <v>1</v>
      </c>
      <c r="FX22" s="413">
        <v>45740</v>
      </c>
      <c r="FY22" s="377">
        <f t="shared" si="72"/>
        <v>45740</v>
      </c>
      <c r="FZ22" s="378">
        <f t="shared" si="73"/>
        <v>1</v>
      </c>
      <c r="GA22" s="379">
        <f t="shared" si="74"/>
        <v>45740</v>
      </c>
      <c r="GB22" s="412">
        <v>45734</v>
      </c>
      <c r="GC22" s="378">
        <v>1</v>
      </c>
      <c r="GD22" s="413">
        <f t="shared" si="75"/>
        <v>45734</v>
      </c>
      <c r="GE22" s="412">
        <v>45734</v>
      </c>
      <c r="GF22" s="378">
        <v>1</v>
      </c>
      <c r="GG22" s="413">
        <f t="shared" si="76"/>
        <v>45734</v>
      </c>
      <c r="GH22" s="412">
        <v>45734</v>
      </c>
      <c r="GI22" s="378">
        <v>1</v>
      </c>
      <c r="GJ22" s="413">
        <f t="shared" si="77"/>
        <v>45734</v>
      </c>
      <c r="GK22" s="412">
        <v>45734</v>
      </c>
      <c r="GL22" s="378">
        <v>1</v>
      </c>
      <c r="GM22" s="413">
        <f t="shared" si="78"/>
        <v>45734</v>
      </c>
      <c r="GN22" s="377">
        <f t="shared" si="79"/>
        <v>45734</v>
      </c>
      <c r="GO22" s="378">
        <f t="shared" si="80"/>
        <v>1</v>
      </c>
      <c r="GP22" s="379">
        <f t="shared" si="81"/>
        <v>45734</v>
      </c>
      <c r="GQ22" s="657">
        <f t="shared" si="128"/>
        <v>1</v>
      </c>
      <c r="GR22" s="658">
        <f t="shared" si="82"/>
        <v>45695</v>
      </c>
      <c r="GS22" s="659">
        <f t="shared" si="83"/>
        <v>45740</v>
      </c>
      <c r="GT22" s="654"/>
      <c r="GU22" s="660"/>
      <c r="GV22" s="412">
        <v>45906</v>
      </c>
      <c r="GW22" s="378">
        <v>1</v>
      </c>
      <c r="GX22" s="413">
        <v>45910</v>
      </c>
      <c r="GY22" s="412">
        <v>45906</v>
      </c>
      <c r="GZ22" s="378">
        <v>1</v>
      </c>
      <c r="HA22" s="413">
        <v>45910</v>
      </c>
      <c r="HB22" s="412">
        <v>45906</v>
      </c>
      <c r="HC22" s="378">
        <v>1</v>
      </c>
      <c r="HD22" s="413">
        <v>45910</v>
      </c>
      <c r="HE22" s="412">
        <v>45906</v>
      </c>
      <c r="HF22" s="378">
        <v>1</v>
      </c>
      <c r="HG22" s="413">
        <v>45910</v>
      </c>
      <c r="HH22" s="377">
        <f t="shared" si="84"/>
        <v>45906</v>
      </c>
      <c r="HI22" s="380">
        <f t="shared" si="85"/>
        <v>1</v>
      </c>
      <c r="HJ22" s="379">
        <f t="shared" si="86"/>
        <v>45910</v>
      </c>
      <c r="HK22" s="661">
        <v>0</v>
      </c>
      <c r="HL22" s="658">
        <f t="shared" si="87"/>
        <v>45685</v>
      </c>
      <c r="HM22" s="659" t="str">
        <f t="shared" si="88"/>
        <v/>
      </c>
      <c r="HN22" s="654"/>
      <c r="HO22" s="660"/>
      <c r="HP22" s="944"/>
      <c r="HQ22" s="944"/>
      <c r="HR22" s="1170">
        <v>45808</v>
      </c>
      <c r="HS22" s="378">
        <v>1</v>
      </c>
      <c r="HT22" s="1171">
        <v>45808</v>
      </c>
      <c r="HU22" s="632">
        <v>45813</v>
      </c>
      <c r="HV22" s="378">
        <v>1</v>
      </c>
      <c r="HW22" s="379">
        <v>45814</v>
      </c>
      <c r="HX22" s="412">
        <v>45814</v>
      </c>
      <c r="HY22" s="378">
        <v>1</v>
      </c>
      <c r="HZ22" s="379">
        <v>45829</v>
      </c>
      <c r="IA22" s="412">
        <v>45829</v>
      </c>
      <c r="IB22" s="378">
        <v>1</v>
      </c>
      <c r="IC22" s="379">
        <v>45829</v>
      </c>
      <c r="ID22" s="412">
        <v>45834</v>
      </c>
      <c r="IE22" s="378">
        <v>1</v>
      </c>
      <c r="IF22" s="379">
        <v>45834</v>
      </c>
      <c r="IG22" s="944">
        <v>45826</v>
      </c>
      <c r="IH22" s="412">
        <v>45839</v>
      </c>
      <c r="II22" s="378">
        <v>1</v>
      </c>
      <c r="IJ22" s="412">
        <v>45839</v>
      </c>
      <c r="IK22" s="412">
        <v>45839</v>
      </c>
      <c r="IL22" s="378">
        <v>1</v>
      </c>
      <c r="IM22" s="379">
        <v>45839</v>
      </c>
      <c r="IN22" s="657">
        <f t="shared" si="137"/>
        <v>1</v>
      </c>
      <c r="IO22" s="658">
        <f t="shared" si="89"/>
        <v>45808</v>
      </c>
      <c r="IP22" s="659">
        <f t="shared" si="90"/>
        <v>45839</v>
      </c>
      <c r="IQ22" s="654"/>
      <c r="IR22" s="660"/>
      <c r="IS22" s="664">
        <v>264.01</v>
      </c>
      <c r="IT22" s="664" t="s">
        <v>577</v>
      </c>
      <c r="IU22" s="412"/>
      <c r="IV22" s="378">
        <v>0</v>
      </c>
      <c r="IW22" s="379"/>
      <c r="IX22" s="412"/>
      <c r="IY22" s="378">
        <v>0</v>
      </c>
      <c r="IZ22" s="379"/>
      <c r="JA22" s="412">
        <v>45842</v>
      </c>
      <c r="JB22" s="378">
        <v>1</v>
      </c>
      <c r="JC22" s="413">
        <f t="shared" si="91"/>
        <v>45842</v>
      </c>
      <c r="JD22" s="628">
        <f t="shared" si="20"/>
        <v>0.26400999999999997</v>
      </c>
      <c r="JE22" s="627">
        <v>45845</v>
      </c>
      <c r="JF22" s="378">
        <v>1</v>
      </c>
      <c r="JG22" s="627">
        <v>45867</v>
      </c>
      <c r="JH22" s="628">
        <f t="shared" si="21"/>
        <v>0.26400999999999997</v>
      </c>
      <c r="JI22" s="627">
        <v>45855</v>
      </c>
      <c r="JJ22" s="378">
        <v>1</v>
      </c>
      <c r="JK22" s="627">
        <v>45867</v>
      </c>
      <c r="JL22" s="628">
        <f t="shared" si="22"/>
        <v>0.26400999999999997</v>
      </c>
      <c r="JM22" s="627">
        <v>45870</v>
      </c>
      <c r="JN22" s="378">
        <v>1</v>
      </c>
      <c r="JO22" s="627">
        <v>45870</v>
      </c>
      <c r="JP22" s="628">
        <f t="shared" si="23"/>
        <v>0.26400999999999997</v>
      </c>
      <c r="JQ22" s="627">
        <v>45869</v>
      </c>
      <c r="JR22" s="378">
        <v>1</v>
      </c>
      <c r="JS22" s="627">
        <v>45869</v>
      </c>
      <c r="JT22" s="628">
        <f t="shared" si="24"/>
        <v>0.26400999999999997</v>
      </c>
      <c r="JU22" s="627">
        <v>45871</v>
      </c>
      <c r="JV22" s="378">
        <v>1</v>
      </c>
      <c r="JW22" s="627">
        <v>45871</v>
      </c>
      <c r="JX22" s="628">
        <f t="shared" si="92"/>
        <v>0</v>
      </c>
      <c r="JY22" s="627"/>
      <c r="JZ22" s="378">
        <v>0</v>
      </c>
      <c r="KA22" s="627"/>
      <c r="KB22" s="628">
        <f t="shared" si="93"/>
        <v>0</v>
      </c>
      <c r="KC22" s="627"/>
      <c r="KD22" s="378">
        <v>0</v>
      </c>
      <c r="KE22" s="627"/>
      <c r="KF22" s="628">
        <f t="shared" si="94"/>
        <v>0</v>
      </c>
      <c r="KG22" s="627"/>
      <c r="KH22" s="378">
        <v>0</v>
      </c>
      <c r="KI22" s="379"/>
      <c r="KJ22" s="628"/>
      <c r="KK22" s="630">
        <v>45897</v>
      </c>
      <c r="KL22" s="378">
        <v>1</v>
      </c>
      <c r="KM22" s="379">
        <v>45897</v>
      </c>
      <c r="KN22" s="630">
        <v>45890</v>
      </c>
      <c r="KO22" s="378">
        <v>1</v>
      </c>
      <c r="KP22" s="379">
        <v>45892</v>
      </c>
      <c r="KQ22" s="630">
        <v>45942</v>
      </c>
      <c r="KR22" s="378">
        <v>1</v>
      </c>
      <c r="KS22" s="379">
        <v>45942</v>
      </c>
      <c r="KT22" s="657">
        <v>0</v>
      </c>
      <c r="KU22" s="665">
        <f t="shared" si="95"/>
        <v>0</v>
      </c>
      <c r="KV22" s="658">
        <f t="shared" si="96"/>
        <v>45842</v>
      </c>
      <c r="KW22" s="659" t="str">
        <f t="shared" si="97"/>
        <v/>
      </c>
      <c r="KX22" s="412">
        <v>45856</v>
      </c>
      <c r="KY22" s="378">
        <v>1</v>
      </c>
      <c r="KZ22" s="413">
        <f t="shared" si="98"/>
        <v>45856</v>
      </c>
      <c r="LA22" s="626">
        <f t="shared" si="25"/>
        <v>0.26400999999999997</v>
      </c>
      <c r="LB22" s="627">
        <v>45927</v>
      </c>
      <c r="LC22" s="378">
        <v>1</v>
      </c>
      <c r="LD22" s="413">
        <f t="shared" si="99"/>
        <v>45927</v>
      </c>
      <c r="LE22" s="626">
        <f t="shared" si="26"/>
        <v>0.26400999999999997</v>
      </c>
      <c r="LF22" s="627">
        <v>45861</v>
      </c>
      <c r="LG22" s="378">
        <v>1</v>
      </c>
      <c r="LH22" s="413">
        <f t="shared" ref="LH22:LH77" si="147">IF(LF22="","",LF22)</f>
        <v>45861</v>
      </c>
      <c r="LI22" s="626">
        <f t="shared" si="27"/>
        <v>0.26400999999999997</v>
      </c>
      <c r="LJ22" s="627">
        <v>45862</v>
      </c>
      <c r="LK22" s="378">
        <v>1</v>
      </c>
      <c r="LL22" s="632">
        <v>45862</v>
      </c>
      <c r="LM22" s="412">
        <v>45951</v>
      </c>
      <c r="LN22" s="378">
        <v>1</v>
      </c>
      <c r="LO22" s="632">
        <v>45951</v>
      </c>
      <c r="LP22" s="1489">
        <v>45952</v>
      </c>
      <c r="LQ22" s="378">
        <v>1</v>
      </c>
      <c r="LR22" s="632">
        <v>45952</v>
      </c>
      <c r="LS22" s="412">
        <v>45947</v>
      </c>
      <c r="LT22" s="380">
        <v>1</v>
      </c>
      <c r="LU22" s="632"/>
      <c r="LV22" s="657">
        <v>0</v>
      </c>
      <c r="LW22" s="665">
        <f t="shared" si="101"/>
        <v>0</v>
      </c>
      <c r="LX22" s="658">
        <f t="shared" si="102"/>
        <v>45856</v>
      </c>
      <c r="LY22" s="666" t="str">
        <f t="shared" si="103"/>
        <v/>
      </c>
      <c r="LZ22" s="412">
        <v>45842</v>
      </c>
      <c r="MA22" s="378">
        <v>1</v>
      </c>
      <c r="MB22" s="413">
        <f t="shared" si="104"/>
        <v>45842</v>
      </c>
      <c r="MC22" s="626">
        <f t="shared" si="29"/>
        <v>0.26400999999999997</v>
      </c>
      <c r="MD22" s="627">
        <v>45927</v>
      </c>
      <c r="ME22" s="378">
        <v>1</v>
      </c>
      <c r="MF22" s="413">
        <f t="shared" si="146"/>
        <v>45927</v>
      </c>
      <c r="MG22" s="626">
        <f t="shared" si="30"/>
        <v>0.26400999999999997</v>
      </c>
      <c r="MH22" s="627">
        <v>45854</v>
      </c>
      <c r="MI22" s="378">
        <v>1</v>
      </c>
      <c r="MJ22" s="632">
        <v>45854</v>
      </c>
      <c r="MK22" s="626">
        <f t="shared" si="31"/>
        <v>0.26400999999999997</v>
      </c>
      <c r="ML22" s="627">
        <v>45860</v>
      </c>
      <c r="MM22" s="378">
        <v>1</v>
      </c>
      <c r="MN22" s="413">
        <f t="shared" si="107"/>
        <v>45860</v>
      </c>
      <c r="MO22" s="412">
        <v>45951</v>
      </c>
      <c r="MP22" s="378">
        <v>1</v>
      </c>
      <c r="MQ22" s="632">
        <v>45951</v>
      </c>
      <c r="MR22" s="1489">
        <v>45952</v>
      </c>
      <c r="MS22" s="378">
        <v>1</v>
      </c>
      <c r="MT22" s="632">
        <v>45952</v>
      </c>
      <c r="MU22" s="412">
        <v>45947</v>
      </c>
      <c r="MV22" s="380">
        <v>1</v>
      </c>
      <c r="MW22" s="632"/>
      <c r="MX22" s="657">
        <v>0</v>
      </c>
      <c r="MY22" s="665">
        <f t="shared" si="108"/>
        <v>0</v>
      </c>
      <c r="MZ22" s="658">
        <f t="shared" si="109"/>
        <v>45842</v>
      </c>
      <c r="NA22" s="666" t="str">
        <f t="shared" si="110"/>
        <v/>
      </c>
      <c r="NB22" s="657">
        <v>0</v>
      </c>
      <c r="NC22" s="665">
        <f t="shared" si="111"/>
        <v>0</v>
      </c>
      <c r="ND22" s="658">
        <f t="shared" si="112"/>
        <v>45842</v>
      </c>
      <c r="NE22" s="667">
        <f t="shared" si="113"/>
        <v>0</v>
      </c>
      <c r="NF22" s="654"/>
      <c r="NG22" s="666"/>
      <c r="NH22" s="673"/>
      <c r="NI22" s="378">
        <v>0</v>
      </c>
      <c r="NJ22" s="658"/>
      <c r="NK22" s="654"/>
      <c r="NL22" s="666"/>
      <c r="NM22" s="657">
        <v>0</v>
      </c>
      <c r="NN22" s="665">
        <f t="shared" si="114"/>
        <v>0</v>
      </c>
      <c r="NO22" s="659"/>
      <c r="NP22" s="669" t="s">
        <v>571</v>
      </c>
      <c r="NQ22" s="657">
        <v>0</v>
      </c>
      <c r="NR22" s="665">
        <f t="shared" si="115"/>
        <v>0</v>
      </c>
      <c r="NS22" s="659"/>
      <c r="NT22" s="669" t="s">
        <v>571</v>
      </c>
      <c r="NU22" s="657">
        <v>0</v>
      </c>
      <c r="NV22" s="665">
        <f t="shared" si="116"/>
        <v>0</v>
      </c>
      <c r="NW22" s="659"/>
      <c r="NX22" s="669" t="str">
        <f t="shared" si="132"/>
        <v/>
      </c>
      <c r="NY22" s="673"/>
      <c r="NZ22" s="378">
        <v>0</v>
      </c>
      <c r="OA22" s="660"/>
      <c r="OB22" s="673"/>
      <c r="OC22" s="378">
        <v>0</v>
      </c>
      <c r="OD22" s="660"/>
      <c r="OE22" s="673"/>
      <c r="OF22" s="378">
        <v>0</v>
      </c>
      <c r="OG22" s="660"/>
      <c r="OH22" s="412"/>
      <c r="OI22" s="378">
        <v>1</v>
      </c>
      <c r="OJ22" s="379"/>
      <c r="OK22" s="412"/>
      <c r="OL22" s="378">
        <v>0.5</v>
      </c>
      <c r="OM22" s="379"/>
      <c r="ON22" s="412"/>
      <c r="OO22" s="378">
        <v>1</v>
      </c>
      <c r="OP22" s="379"/>
      <c r="OQ22" s="412"/>
      <c r="OR22" s="378">
        <f t="shared" si="117"/>
        <v>0</v>
      </c>
      <c r="OS22" s="379"/>
      <c r="OT22" s="412"/>
      <c r="OU22" s="378">
        <v>0</v>
      </c>
      <c r="OV22" s="379"/>
      <c r="OW22" s="412"/>
      <c r="OX22" s="378">
        <v>0</v>
      </c>
      <c r="OY22" s="379"/>
      <c r="OZ22" s="379">
        <v>45698</v>
      </c>
      <c r="PA22" s="378">
        <v>1</v>
      </c>
      <c r="PB22" s="379">
        <f t="shared" si="141"/>
        <v>45698</v>
      </c>
      <c r="PC22" s="379" t="s">
        <v>559</v>
      </c>
      <c r="PD22" s="378">
        <v>0</v>
      </c>
      <c r="PE22" s="379"/>
      <c r="PF22" s="412"/>
      <c r="PG22" s="378">
        <v>0</v>
      </c>
      <c r="PH22" s="379"/>
      <c r="PI22" s="412">
        <v>45695</v>
      </c>
      <c r="PJ22" s="378">
        <v>1</v>
      </c>
      <c r="PK22" s="379">
        <v>45909</v>
      </c>
      <c r="PL22" s="412">
        <f t="shared" si="133"/>
        <v>45695</v>
      </c>
      <c r="PM22" s="378">
        <f t="shared" si="134"/>
        <v>1</v>
      </c>
      <c r="PN22" s="379">
        <f t="shared" si="135"/>
        <v>45909</v>
      </c>
      <c r="PO22" s="663">
        <v>4.5000000000000005E-2</v>
      </c>
      <c r="PP22" s="658">
        <f t="shared" si="119"/>
        <v>45695</v>
      </c>
      <c r="PQ22" s="659" t="str">
        <f t="shared" si="120"/>
        <v/>
      </c>
      <c r="PR22" s="654"/>
      <c r="PS22" s="660"/>
      <c r="PT22" s="412">
        <v>45482</v>
      </c>
      <c r="PU22" s="378">
        <v>1</v>
      </c>
      <c r="PV22" s="412">
        <v>45482</v>
      </c>
      <c r="PW22" s="412">
        <v>45527</v>
      </c>
      <c r="PX22" s="378">
        <v>1</v>
      </c>
      <c r="PY22" s="412">
        <v>45527</v>
      </c>
      <c r="PZ22" s="412"/>
      <c r="QA22" s="378">
        <v>0</v>
      </c>
      <c r="QB22" s="379"/>
      <c r="QC22" s="412"/>
      <c r="QD22" s="378">
        <v>0.5</v>
      </c>
      <c r="QE22" s="379"/>
      <c r="QF22" s="657">
        <v>0.93745000000000012</v>
      </c>
      <c r="QG22" s="658">
        <f t="shared" si="121"/>
        <v>45482</v>
      </c>
      <c r="QH22" s="659" t="str">
        <f t="shared" si="122"/>
        <v/>
      </c>
      <c r="QI22" s="654"/>
      <c r="QJ22" s="660"/>
      <c r="QK22" s="671"/>
      <c r="QL22" s="672">
        <f t="shared" si="123"/>
        <v>1</v>
      </c>
      <c r="QM22" s="1204" t="s">
        <v>354</v>
      </c>
      <c r="QN22" s="1448">
        <f t="shared" si="136"/>
        <v>1</v>
      </c>
      <c r="QO22" s="1482">
        <v>45891</v>
      </c>
      <c r="QP22" s="1483">
        <v>1</v>
      </c>
      <c r="QQ22" s="1482">
        <v>45893</v>
      </c>
      <c r="QR22" s="1482">
        <v>45911</v>
      </c>
      <c r="QS22" s="1483">
        <v>1</v>
      </c>
      <c r="QT22" s="1482">
        <v>45911</v>
      </c>
    </row>
    <row r="23" spans="1:462" ht="14.4">
      <c r="A23" s="459" t="e">
        <f t="shared" si="124"/>
        <v>#VALUE!</v>
      </c>
      <c r="B23" s="1419" t="s">
        <v>90</v>
      </c>
      <c r="C23" s="637"/>
      <c r="D23" s="676" t="s">
        <v>562</v>
      </c>
      <c r="E23" s="676" t="s">
        <v>125</v>
      </c>
      <c r="F23" s="1251">
        <v>13519.26</v>
      </c>
      <c r="G23" s="614"/>
      <c r="H23" s="638" t="s">
        <v>575</v>
      </c>
      <c r="I23" s="638" t="s">
        <v>255</v>
      </c>
      <c r="J23" s="639"/>
      <c r="K23" s="640"/>
      <c r="L23" s="640"/>
      <c r="M23" s="641"/>
      <c r="N23" s="642" t="s">
        <v>578</v>
      </c>
      <c r="O23" s="639" t="s">
        <v>562</v>
      </c>
      <c r="P23" s="640" t="s">
        <v>562</v>
      </c>
      <c r="Q23" s="640" t="s">
        <v>562</v>
      </c>
      <c r="R23" s="641" t="s">
        <v>562</v>
      </c>
      <c r="S23" s="676" t="s">
        <v>92</v>
      </c>
      <c r="T23" s="643"/>
      <c r="U23" s="643"/>
      <c r="V23" s="643"/>
      <c r="W23" s="643"/>
      <c r="X23" s="643"/>
      <c r="Y23" s="643"/>
      <c r="Z23" s="674"/>
      <c r="AA23" s="644"/>
      <c r="AB23" s="615"/>
      <c r="AC23" s="615"/>
      <c r="AD23" s="615"/>
      <c r="AE23" s="615"/>
      <c r="AF23" s="615"/>
      <c r="AG23" s="645">
        <f t="shared" si="32"/>
        <v>0</v>
      </c>
      <c r="AH23" s="646">
        <f t="shared" si="33"/>
        <v>0</v>
      </c>
      <c r="AI23" s="647">
        <f t="shared" si="34"/>
        <v>0</v>
      </c>
      <c r="AJ23" s="615"/>
      <c r="AK23" s="615"/>
      <c r="AL23" s="615"/>
      <c r="AM23" s="645">
        <f t="shared" si="35"/>
        <v>0</v>
      </c>
      <c r="AN23" s="646">
        <f t="shared" si="36"/>
        <v>0</v>
      </c>
      <c r="AO23" s="647">
        <f t="shared" si="37"/>
        <v>0</v>
      </c>
      <c r="AP23" s="648"/>
      <c r="AQ23" s="648"/>
      <c r="AR23" s="648"/>
      <c r="AS23" s="645">
        <f t="shared" si="38"/>
        <v>0</v>
      </c>
      <c r="AT23" s="646">
        <f t="shared" si="39"/>
        <v>0</v>
      </c>
      <c r="AU23" s="647">
        <f t="shared" si="40"/>
        <v>0</v>
      </c>
      <c r="AV23" s="648"/>
      <c r="AW23" s="649" t="s">
        <v>564</v>
      </c>
      <c r="AX23" s="650">
        <v>1</v>
      </c>
      <c r="AY23" s="651" t="s">
        <v>565</v>
      </c>
      <c r="AZ23" s="652" t="s">
        <v>579</v>
      </c>
      <c r="BA23" s="412">
        <v>45482</v>
      </c>
      <c r="BB23" s="653">
        <f t="shared" si="145"/>
        <v>1</v>
      </c>
      <c r="BC23" s="654">
        <f t="shared" si="42"/>
        <v>0</v>
      </c>
      <c r="BD23" s="630">
        <f t="shared" si="43"/>
        <v>0</v>
      </c>
      <c r="BE23" s="412">
        <v>45685</v>
      </c>
      <c r="BF23" s="655">
        <f t="shared" si="44"/>
        <v>1</v>
      </c>
      <c r="BG23" s="412">
        <v>45754</v>
      </c>
      <c r="BH23" s="655">
        <f t="shared" si="45"/>
        <v>1</v>
      </c>
      <c r="BI23" s="412">
        <f t="shared" si="125"/>
        <v>45774</v>
      </c>
      <c r="BJ23" s="378">
        <v>0</v>
      </c>
      <c r="BK23" s="379">
        <f t="shared" si="126"/>
        <v>45785</v>
      </c>
      <c r="BL23" s="412">
        <v>45774</v>
      </c>
      <c r="BM23" s="378">
        <v>1</v>
      </c>
      <c r="BN23" s="630">
        <v>45775</v>
      </c>
      <c r="BO23" s="412">
        <v>45774</v>
      </c>
      <c r="BP23" s="378">
        <v>1</v>
      </c>
      <c r="BQ23" s="630">
        <v>45775</v>
      </c>
      <c r="BR23" s="412">
        <v>45774</v>
      </c>
      <c r="BS23" s="378">
        <v>1</v>
      </c>
      <c r="BT23" s="630">
        <v>45775</v>
      </c>
      <c r="BU23" s="412">
        <v>45774</v>
      </c>
      <c r="BV23" s="378">
        <v>1</v>
      </c>
      <c r="BW23" s="630">
        <v>45775</v>
      </c>
      <c r="BX23" s="377">
        <f t="shared" si="46"/>
        <v>45774</v>
      </c>
      <c r="BY23" s="378">
        <f t="shared" si="47"/>
        <v>1</v>
      </c>
      <c r="BZ23" s="379">
        <f t="shared" si="48"/>
        <v>45775</v>
      </c>
      <c r="CA23" s="412">
        <v>45776</v>
      </c>
      <c r="CB23" s="378">
        <v>1</v>
      </c>
      <c r="CC23" s="413">
        <f t="shared" si="49"/>
        <v>45776</v>
      </c>
      <c r="CD23" s="377">
        <v>45775</v>
      </c>
      <c r="CE23" s="378">
        <v>1</v>
      </c>
      <c r="CF23" s="413">
        <f t="shared" si="50"/>
        <v>45775</v>
      </c>
      <c r="CG23" s="377">
        <v>45775</v>
      </c>
      <c r="CH23" s="378">
        <v>1</v>
      </c>
      <c r="CI23" s="413">
        <f t="shared" si="51"/>
        <v>45775</v>
      </c>
      <c r="CJ23" s="377">
        <v>45776</v>
      </c>
      <c r="CK23" s="378">
        <v>1</v>
      </c>
      <c r="CL23" s="413">
        <f t="shared" si="52"/>
        <v>45776</v>
      </c>
      <c r="CM23" s="377">
        <f t="shared" si="53"/>
        <v>45775</v>
      </c>
      <c r="CN23" s="378">
        <f t="shared" si="54"/>
        <v>1</v>
      </c>
      <c r="CO23" s="379">
        <f t="shared" si="55"/>
        <v>45776</v>
      </c>
      <c r="CP23" s="412"/>
      <c r="CQ23" s="378">
        <v>0</v>
      </c>
      <c r="CR23" s="413"/>
      <c r="CS23" s="412"/>
      <c r="CT23" s="378">
        <v>0</v>
      </c>
      <c r="CU23" s="413"/>
      <c r="CV23" s="412"/>
      <c r="CW23" s="378">
        <v>0</v>
      </c>
      <c r="CX23" s="413"/>
      <c r="CY23" s="412"/>
      <c r="CZ23" s="378">
        <v>0</v>
      </c>
      <c r="DA23" s="413"/>
      <c r="DB23" s="377" t="str">
        <f t="shared" si="56"/>
        <v/>
      </c>
      <c r="DC23" s="378">
        <f t="shared" si="57"/>
        <v>0</v>
      </c>
      <c r="DD23" s="379" t="str">
        <f t="shared" si="58"/>
        <v/>
      </c>
      <c r="DE23" s="412">
        <v>45779</v>
      </c>
      <c r="DF23" s="378">
        <v>1</v>
      </c>
      <c r="DG23" s="413">
        <v>45782</v>
      </c>
      <c r="DH23" s="377">
        <v>45779</v>
      </c>
      <c r="DI23" s="378">
        <v>1</v>
      </c>
      <c r="DJ23" s="413">
        <v>45782</v>
      </c>
      <c r="DK23" s="377">
        <v>45779</v>
      </c>
      <c r="DL23" s="378">
        <v>1</v>
      </c>
      <c r="DM23" s="413">
        <v>45782</v>
      </c>
      <c r="DN23" s="377">
        <v>45779</v>
      </c>
      <c r="DO23" s="378">
        <v>1</v>
      </c>
      <c r="DP23" s="413">
        <v>45782</v>
      </c>
      <c r="DQ23" s="377">
        <f t="shared" si="59"/>
        <v>45779</v>
      </c>
      <c r="DR23" s="378">
        <f t="shared" si="60"/>
        <v>1</v>
      </c>
      <c r="DS23" s="379">
        <f t="shared" si="61"/>
        <v>45782</v>
      </c>
      <c r="DT23" s="412">
        <v>45768</v>
      </c>
      <c r="DU23" s="378">
        <v>1</v>
      </c>
      <c r="DV23" s="413">
        <v>45782</v>
      </c>
      <c r="DW23" s="412">
        <v>45768</v>
      </c>
      <c r="DX23" s="378">
        <v>1</v>
      </c>
      <c r="DY23" s="413">
        <v>45782</v>
      </c>
      <c r="DZ23" s="412">
        <v>45768</v>
      </c>
      <c r="EA23" s="378">
        <v>1</v>
      </c>
      <c r="EB23" s="413">
        <v>45784</v>
      </c>
      <c r="EC23" s="412">
        <v>45768</v>
      </c>
      <c r="ED23" s="378">
        <v>1</v>
      </c>
      <c r="EE23" s="413">
        <v>45785</v>
      </c>
      <c r="EF23" s="377">
        <f t="shared" si="144"/>
        <v>45768</v>
      </c>
      <c r="EG23" s="378">
        <f t="shared" si="62"/>
        <v>1</v>
      </c>
      <c r="EH23" s="379">
        <f t="shared" si="63"/>
        <v>45785</v>
      </c>
      <c r="EI23" s="412">
        <v>45782</v>
      </c>
      <c r="EJ23" s="378">
        <v>1</v>
      </c>
      <c r="EK23" s="413">
        <f t="shared" si="64"/>
        <v>45782</v>
      </c>
      <c r="EL23" s="377">
        <v>45782</v>
      </c>
      <c r="EM23" s="378">
        <v>1</v>
      </c>
      <c r="EN23" s="413">
        <f t="shared" si="65"/>
        <v>45782</v>
      </c>
      <c r="EO23" s="377">
        <v>45784</v>
      </c>
      <c r="EP23" s="378">
        <v>1</v>
      </c>
      <c r="EQ23" s="413">
        <f t="shared" si="66"/>
        <v>45784</v>
      </c>
      <c r="ER23" s="377">
        <v>45785</v>
      </c>
      <c r="ES23" s="378">
        <v>1</v>
      </c>
      <c r="ET23" s="413">
        <f t="shared" si="67"/>
        <v>45785</v>
      </c>
      <c r="EU23" s="377">
        <f t="shared" si="68"/>
        <v>45782</v>
      </c>
      <c r="EV23" s="378">
        <f t="shared" si="69"/>
        <v>1</v>
      </c>
      <c r="EW23" s="379">
        <f t="shared" si="70"/>
        <v>45785</v>
      </c>
      <c r="EX23" s="412"/>
      <c r="EY23" s="378">
        <v>0</v>
      </c>
      <c r="EZ23" s="413"/>
      <c r="FA23" s="412"/>
      <c r="FB23" s="378">
        <v>0</v>
      </c>
      <c r="FC23" s="413"/>
      <c r="FD23" s="412"/>
      <c r="FE23" s="378">
        <v>0</v>
      </c>
      <c r="FF23" s="413"/>
      <c r="FG23" s="412"/>
      <c r="FH23" s="378">
        <v>0</v>
      </c>
      <c r="FI23" s="413"/>
      <c r="FJ23" s="377" t="str">
        <f t="shared" si="71"/>
        <v/>
      </c>
      <c r="FK23" s="378">
        <v>0</v>
      </c>
      <c r="FL23" s="379" t="str">
        <f t="shared" si="127"/>
        <v/>
      </c>
      <c r="FM23" s="412">
        <v>45785</v>
      </c>
      <c r="FN23" s="378">
        <v>1</v>
      </c>
      <c r="FO23" s="413">
        <v>45785</v>
      </c>
      <c r="FP23" s="412">
        <v>45785</v>
      </c>
      <c r="FQ23" s="378">
        <v>1</v>
      </c>
      <c r="FR23" s="413">
        <v>45785</v>
      </c>
      <c r="FS23" s="412">
        <v>45790</v>
      </c>
      <c r="FT23" s="378">
        <v>1</v>
      </c>
      <c r="FU23" s="413">
        <v>45790</v>
      </c>
      <c r="FV23" s="412">
        <v>45790</v>
      </c>
      <c r="FW23" s="378">
        <v>1</v>
      </c>
      <c r="FX23" s="413">
        <v>45790</v>
      </c>
      <c r="FY23" s="377">
        <f t="shared" si="72"/>
        <v>45785</v>
      </c>
      <c r="FZ23" s="378">
        <f t="shared" si="73"/>
        <v>1</v>
      </c>
      <c r="GA23" s="379">
        <f t="shared" si="74"/>
        <v>45790</v>
      </c>
      <c r="GB23" s="412">
        <v>45780</v>
      </c>
      <c r="GC23" s="378">
        <v>1</v>
      </c>
      <c r="GD23" s="413">
        <f t="shared" si="75"/>
        <v>45780</v>
      </c>
      <c r="GE23" s="377">
        <v>45780</v>
      </c>
      <c r="GF23" s="378">
        <v>1</v>
      </c>
      <c r="GG23" s="413">
        <f t="shared" si="76"/>
        <v>45780</v>
      </c>
      <c r="GH23" s="377">
        <v>45780</v>
      </c>
      <c r="GI23" s="378">
        <v>1</v>
      </c>
      <c r="GJ23" s="413">
        <f t="shared" si="77"/>
        <v>45780</v>
      </c>
      <c r="GK23" s="377">
        <v>45780</v>
      </c>
      <c r="GL23" s="378">
        <v>1</v>
      </c>
      <c r="GM23" s="413">
        <f t="shared" si="78"/>
        <v>45780</v>
      </c>
      <c r="GN23" s="377">
        <f t="shared" si="79"/>
        <v>45780</v>
      </c>
      <c r="GO23" s="378">
        <f t="shared" si="80"/>
        <v>1</v>
      </c>
      <c r="GP23" s="379">
        <f t="shared" si="81"/>
        <v>45780</v>
      </c>
      <c r="GQ23" s="657">
        <f t="shared" si="128"/>
        <v>1</v>
      </c>
      <c r="GR23" s="658">
        <f t="shared" si="82"/>
        <v>45768</v>
      </c>
      <c r="GS23" s="659">
        <f t="shared" si="83"/>
        <v>45790</v>
      </c>
      <c r="GT23" s="654"/>
      <c r="GU23" s="660"/>
      <c r="GV23" s="412">
        <v>45899</v>
      </c>
      <c r="GW23" s="378">
        <v>1</v>
      </c>
      <c r="GX23" s="413">
        <v>45906</v>
      </c>
      <c r="GY23" s="412">
        <v>45899</v>
      </c>
      <c r="GZ23" s="378">
        <v>1</v>
      </c>
      <c r="HA23" s="413">
        <v>45906</v>
      </c>
      <c r="HB23" s="412">
        <v>45899</v>
      </c>
      <c r="HC23" s="378">
        <v>1</v>
      </c>
      <c r="HD23" s="413">
        <v>45906</v>
      </c>
      <c r="HE23" s="412">
        <v>45899</v>
      </c>
      <c r="HF23" s="378">
        <v>1</v>
      </c>
      <c r="HG23" s="413">
        <v>45906</v>
      </c>
      <c r="HH23" s="377">
        <f t="shared" si="84"/>
        <v>45899</v>
      </c>
      <c r="HI23" s="380">
        <f t="shared" si="85"/>
        <v>1</v>
      </c>
      <c r="HJ23" s="379">
        <f t="shared" si="86"/>
        <v>45906</v>
      </c>
      <c r="HK23" s="661">
        <v>0</v>
      </c>
      <c r="HL23" s="658">
        <f t="shared" si="87"/>
        <v>45685</v>
      </c>
      <c r="HM23" s="659" t="str">
        <f t="shared" si="88"/>
        <v/>
      </c>
      <c r="HN23" s="654"/>
      <c r="HO23" s="660"/>
      <c r="HP23" s="944"/>
      <c r="HQ23" s="944"/>
      <c r="HR23" s="1170">
        <v>45808</v>
      </c>
      <c r="HS23" s="378">
        <v>1</v>
      </c>
      <c r="HT23" s="1171">
        <v>45808</v>
      </c>
      <c r="HU23" s="632">
        <v>45825</v>
      </c>
      <c r="HV23" s="378">
        <v>1</v>
      </c>
      <c r="HW23" s="379">
        <v>45827</v>
      </c>
      <c r="HX23" s="412">
        <v>45827</v>
      </c>
      <c r="HY23" s="378">
        <v>1</v>
      </c>
      <c r="HZ23" s="379">
        <v>45832</v>
      </c>
      <c r="IA23" s="412">
        <v>45831</v>
      </c>
      <c r="IB23" s="378">
        <v>1</v>
      </c>
      <c r="IC23" s="379">
        <v>45832</v>
      </c>
      <c r="ID23" s="412">
        <v>45834</v>
      </c>
      <c r="IE23" s="378">
        <v>1</v>
      </c>
      <c r="IF23" s="379">
        <v>45834</v>
      </c>
      <c r="IG23" s="944">
        <v>45827</v>
      </c>
      <c r="IH23" s="412">
        <v>45839</v>
      </c>
      <c r="II23" s="378">
        <v>1</v>
      </c>
      <c r="IJ23" s="412">
        <v>45839</v>
      </c>
      <c r="IK23" s="412">
        <v>45839</v>
      </c>
      <c r="IL23" s="378">
        <v>1</v>
      </c>
      <c r="IM23" s="379">
        <v>45839</v>
      </c>
      <c r="IN23" s="657">
        <f t="shared" si="137"/>
        <v>1</v>
      </c>
      <c r="IO23" s="658">
        <f t="shared" si="89"/>
        <v>45808</v>
      </c>
      <c r="IP23" s="659">
        <f t="shared" si="90"/>
        <v>45839</v>
      </c>
      <c r="IQ23" s="654"/>
      <c r="IR23" s="660"/>
      <c r="IS23" s="664">
        <v>500.55</v>
      </c>
      <c r="IT23" s="664" t="s">
        <v>577</v>
      </c>
      <c r="IU23" s="412"/>
      <c r="IV23" s="378">
        <v>0</v>
      </c>
      <c r="IW23" s="379"/>
      <c r="IX23" s="412"/>
      <c r="IY23" s="378">
        <v>0</v>
      </c>
      <c r="IZ23" s="379"/>
      <c r="JA23" s="412">
        <v>45842</v>
      </c>
      <c r="JB23" s="378">
        <v>1</v>
      </c>
      <c r="JC23" s="413">
        <f t="shared" si="91"/>
        <v>45842</v>
      </c>
      <c r="JD23" s="628">
        <f t="shared" si="20"/>
        <v>0.50055000000000005</v>
      </c>
      <c r="JE23" s="627">
        <v>45845</v>
      </c>
      <c r="JF23" s="378">
        <v>1</v>
      </c>
      <c r="JG23" s="627">
        <v>45867</v>
      </c>
      <c r="JH23" s="628">
        <f t="shared" si="21"/>
        <v>0.50055000000000005</v>
      </c>
      <c r="JI23" s="627">
        <v>45855</v>
      </c>
      <c r="JJ23" s="378">
        <v>1</v>
      </c>
      <c r="JK23" s="627">
        <v>45867</v>
      </c>
      <c r="JL23" s="628">
        <f t="shared" si="22"/>
        <v>0.50055000000000005</v>
      </c>
      <c r="JM23" s="627">
        <v>45870</v>
      </c>
      <c r="JN23" s="378">
        <v>1</v>
      </c>
      <c r="JO23" s="627">
        <v>45870</v>
      </c>
      <c r="JP23" s="628">
        <f t="shared" si="23"/>
        <v>0.50055000000000005</v>
      </c>
      <c r="JQ23" s="627">
        <v>45869</v>
      </c>
      <c r="JR23" s="378">
        <v>1</v>
      </c>
      <c r="JS23" s="627">
        <v>45869</v>
      </c>
      <c r="JT23" s="628">
        <f t="shared" si="24"/>
        <v>0.50055000000000005</v>
      </c>
      <c r="JU23" s="627">
        <v>45871</v>
      </c>
      <c r="JV23" s="378">
        <v>1</v>
      </c>
      <c r="JW23" s="627">
        <v>45871</v>
      </c>
      <c r="JX23" s="628">
        <f t="shared" si="92"/>
        <v>0</v>
      </c>
      <c r="JY23" s="627"/>
      <c r="JZ23" s="378">
        <v>0</v>
      </c>
      <c r="KA23" s="627"/>
      <c r="KB23" s="628">
        <f t="shared" si="93"/>
        <v>0</v>
      </c>
      <c r="KC23" s="627"/>
      <c r="KD23" s="378">
        <v>0</v>
      </c>
      <c r="KE23" s="627"/>
      <c r="KF23" s="628">
        <f t="shared" si="94"/>
        <v>0</v>
      </c>
      <c r="KG23" s="627"/>
      <c r="KH23" s="378">
        <v>0</v>
      </c>
      <c r="KI23" s="379"/>
      <c r="KJ23" s="628"/>
      <c r="KK23" s="630">
        <v>45897</v>
      </c>
      <c r="KL23" s="378">
        <v>1</v>
      </c>
      <c r="KM23" s="379">
        <v>45897</v>
      </c>
      <c r="KN23" s="630">
        <v>45889</v>
      </c>
      <c r="KO23" s="378">
        <v>1</v>
      </c>
      <c r="KP23" s="379">
        <v>45889</v>
      </c>
      <c r="KQ23" s="630">
        <v>45946</v>
      </c>
      <c r="KR23" s="378">
        <v>1</v>
      </c>
      <c r="KS23" s="379">
        <v>45946</v>
      </c>
      <c r="KT23" s="657">
        <v>0</v>
      </c>
      <c r="KU23" s="665">
        <f t="shared" si="95"/>
        <v>0</v>
      </c>
      <c r="KV23" s="658">
        <f t="shared" si="96"/>
        <v>45842</v>
      </c>
      <c r="KW23" s="659" t="str">
        <f t="shared" si="97"/>
        <v/>
      </c>
      <c r="KX23" s="412">
        <v>45856</v>
      </c>
      <c r="KY23" s="378">
        <v>1</v>
      </c>
      <c r="KZ23" s="413">
        <f t="shared" si="98"/>
        <v>45856</v>
      </c>
      <c r="LA23" s="626">
        <f t="shared" si="25"/>
        <v>0.50055000000000005</v>
      </c>
      <c r="LB23" s="627">
        <v>45927</v>
      </c>
      <c r="LC23" s="378">
        <v>1</v>
      </c>
      <c r="LD23" s="413">
        <f t="shared" si="99"/>
        <v>45927</v>
      </c>
      <c r="LE23" s="626">
        <f t="shared" si="26"/>
        <v>0.50055000000000005</v>
      </c>
      <c r="LF23" s="627">
        <v>45861</v>
      </c>
      <c r="LG23" s="378">
        <v>1</v>
      </c>
      <c r="LH23" s="413">
        <f t="shared" si="147"/>
        <v>45861</v>
      </c>
      <c r="LI23" s="626">
        <f t="shared" si="27"/>
        <v>0.50055000000000005</v>
      </c>
      <c r="LJ23" s="627">
        <v>45862</v>
      </c>
      <c r="LK23" s="378">
        <v>1</v>
      </c>
      <c r="LL23" s="632">
        <v>45862</v>
      </c>
      <c r="LM23" s="630">
        <v>45889</v>
      </c>
      <c r="LN23" s="378">
        <v>1</v>
      </c>
      <c r="LO23" s="379">
        <v>45889</v>
      </c>
      <c r="LP23" s="1489">
        <v>45894</v>
      </c>
      <c r="LQ23" s="1486">
        <v>1</v>
      </c>
      <c r="LR23" s="632">
        <v>45894</v>
      </c>
      <c r="LS23" s="412"/>
      <c r="LT23" s="378">
        <v>0</v>
      </c>
      <c r="LU23" s="632"/>
      <c r="LV23" s="657">
        <v>0</v>
      </c>
      <c r="LW23" s="665">
        <f t="shared" si="101"/>
        <v>0</v>
      </c>
      <c r="LX23" s="658">
        <f t="shared" si="102"/>
        <v>45856</v>
      </c>
      <c r="LY23" s="666" t="str">
        <f t="shared" si="103"/>
        <v/>
      </c>
      <c r="LZ23" s="412">
        <v>45842</v>
      </c>
      <c r="MA23" s="378">
        <v>1</v>
      </c>
      <c r="MB23" s="413">
        <f t="shared" si="104"/>
        <v>45842</v>
      </c>
      <c r="MC23" s="626">
        <f t="shared" si="29"/>
        <v>0.50055000000000005</v>
      </c>
      <c r="MD23" s="627">
        <v>45927</v>
      </c>
      <c r="ME23" s="378">
        <v>1</v>
      </c>
      <c r="MF23" s="413">
        <f t="shared" si="146"/>
        <v>45927</v>
      </c>
      <c r="MG23" s="626">
        <f t="shared" si="30"/>
        <v>0.50055000000000005</v>
      </c>
      <c r="MH23" s="627">
        <v>45854</v>
      </c>
      <c r="MI23" s="378">
        <v>1</v>
      </c>
      <c r="MJ23" s="632">
        <v>45854</v>
      </c>
      <c r="MK23" s="626">
        <f t="shared" si="31"/>
        <v>0.50055000000000005</v>
      </c>
      <c r="ML23" s="627">
        <v>45860</v>
      </c>
      <c r="MM23" s="378">
        <v>1</v>
      </c>
      <c r="MN23" s="413">
        <f t="shared" si="107"/>
        <v>45860</v>
      </c>
      <c r="MO23" s="630">
        <v>45889</v>
      </c>
      <c r="MP23" s="378">
        <v>1</v>
      </c>
      <c r="MQ23" s="379">
        <v>45889</v>
      </c>
      <c r="MR23" s="1489">
        <v>45894</v>
      </c>
      <c r="MS23" s="1486">
        <v>1</v>
      </c>
      <c r="MT23" s="632">
        <v>45894</v>
      </c>
      <c r="MU23" s="412"/>
      <c r="MV23" s="378">
        <v>0</v>
      </c>
      <c r="MW23" s="632"/>
      <c r="MX23" s="657">
        <v>0</v>
      </c>
      <c r="MY23" s="665">
        <f t="shared" si="108"/>
        <v>0</v>
      </c>
      <c r="MZ23" s="658">
        <f t="shared" si="109"/>
        <v>45842</v>
      </c>
      <c r="NA23" s="666" t="str">
        <f t="shared" si="110"/>
        <v/>
      </c>
      <c r="NB23" s="657">
        <v>0</v>
      </c>
      <c r="NC23" s="665">
        <f t="shared" si="111"/>
        <v>0</v>
      </c>
      <c r="ND23" s="658">
        <f t="shared" si="112"/>
        <v>45842</v>
      </c>
      <c r="NE23" s="667">
        <f t="shared" si="113"/>
        <v>0</v>
      </c>
      <c r="NF23" s="654"/>
      <c r="NG23" s="666"/>
      <c r="NH23" s="673"/>
      <c r="NI23" s="378">
        <v>0</v>
      </c>
      <c r="NJ23" s="658"/>
      <c r="NK23" s="654"/>
      <c r="NL23" s="666"/>
      <c r="NM23" s="657">
        <v>0</v>
      </c>
      <c r="NN23" s="665">
        <f t="shared" si="114"/>
        <v>0</v>
      </c>
      <c r="NO23" s="659"/>
      <c r="NP23" s="669" t="s">
        <v>571</v>
      </c>
      <c r="NQ23" s="657">
        <v>0</v>
      </c>
      <c r="NR23" s="665">
        <f t="shared" si="115"/>
        <v>0</v>
      </c>
      <c r="NS23" s="659"/>
      <c r="NT23" s="669" t="s">
        <v>571</v>
      </c>
      <c r="NU23" s="657">
        <v>0</v>
      </c>
      <c r="NV23" s="665">
        <f t="shared" si="116"/>
        <v>0</v>
      </c>
      <c r="NW23" s="659"/>
      <c r="NX23" s="669" t="str">
        <f t="shared" si="132"/>
        <v/>
      </c>
      <c r="NY23" s="673"/>
      <c r="NZ23" s="378">
        <v>0</v>
      </c>
      <c r="OA23" s="660"/>
      <c r="OB23" s="673"/>
      <c r="OC23" s="378">
        <v>0</v>
      </c>
      <c r="OD23" s="660"/>
      <c r="OE23" s="673"/>
      <c r="OF23" s="378">
        <v>0</v>
      </c>
      <c r="OG23" s="660"/>
      <c r="OH23" s="412"/>
      <c r="OI23" s="378">
        <v>1</v>
      </c>
      <c r="OJ23" s="379"/>
      <c r="OK23" s="412"/>
      <c r="OL23" s="378">
        <v>0.5</v>
      </c>
      <c r="OM23" s="379"/>
      <c r="ON23" s="412"/>
      <c r="OO23" s="378">
        <v>1</v>
      </c>
      <c r="OP23" s="379"/>
      <c r="OQ23" s="412"/>
      <c r="OR23" s="378">
        <f t="shared" si="117"/>
        <v>0</v>
      </c>
      <c r="OS23" s="379"/>
      <c r="OT23" s="412"/>
      <c r="OU23" s="378">
        <v>0</v>
      </c>
      <c r="OV23" s="379"/>
      <c r="OW23" s="412"/>
      <c r="OX23" s="378">
        <v>0</v>
      </c>
      <c r="OY23" s="379"/>
      <c r="OZ23" s="379">
        <v>45773</v>
      </c>
      <c r="PA23" s="378">
        <v>1</v>
      </c>
      <c r="PB23" s="379">
        <f t="shared" si="141"/>
        <v>45773</v>
      </c>
      <c r="PC23" s="379" t="s">
        <v>559</v>
      </c>
      <c r="PD23" s="378">
        <v>0</v>
      </c>
      <c r="PE23" s="379"/>
      <c r="PF23" s="412"/>
      <c r="PG23" s="378">
        <v>0</v>
      </c>
      <c r="PH23" s="379"/>
      <c r="PI23" s="412">
        <v>45774</v>
      </c>
      <c r="PJ23" s="378">
        <v>1</v>
      </c>
      <c r="PK23" s="379">
        <f>'Seg Diario'!HJ23</f>
        <v>45906</v>
      </c>
      <c r="PL23" s="412">
        <f t="shared" si="133"/>
        <v>45774</v>
      </c>
      <c r="PM23" s="378">
        <f t="shared" si="134"/>
        <v>1</v>
      </c>
      <c r="PN23" s="379">
        <f t="shared" si="135"/>
        <v>45906</v>
      </c>
      <c r="PO23" s="663">
        <v>4.5000000000000005E-2</v>
      </c>
      <c r="PP23" s="658">
        <f t="shared" si="119"/>
        <v>45773</v>
      </c>
      <c r="PQ23" s="659" t="str">
        <f t="shared" si="120"/>
        <v/>
      </c>
      <c r="PR23" s="654"/>
      <c r="PS23" s="660"/>
      <c r="PT23" s="412">
        <v>45482</v>
      </c>
      <c r="PU23" s="378">
        <v>1</v>
      </c>
      <c r="PV23" s="412">
        <v>45482</v>
      </c>
      <c r="PW23" s="412">
        <v>45527</v>
      </c>
      <c r="PX23" s="378">
        <v>1</v>
      </c>
      <c r="PY23" s="412">
        <v>45527</v>
      </c>
      <c r="PZ23" s="412"/>
      <c r="QA23" s="378">
        <v>0</v>
      </c>
      <c r="QB23" s="379"/>
      <c r="QC23" s="412"/>
      <c r="QD23" s="378">
        <v>0.5</v>
      </c>
      <c r="QE23" s="379"/>
      <c r="QF23" s="657">
        <v>0.93745000000000012</v>
      </c>
      <c r="QG23" s="658">
        <f t="shared" si="121"/>
        <v>45482</v>
      </c>
      <c r="QH23" s="659" t="str">
        <f t="shared" si="122"/>
        <v/>
      </c>
      <c r="QI23" s="654"/>
      <c r="QJ23" s="660"/>
      <c r="QK23" s="671"/>
      <c r="QL23" s="672">
        <f t="shared" si="123"/>
        <v>1</v>
      </c>
      <c r="QM23" s="1205" t="s">
        <v>354</v>
      </c>
      <c r="QN23" s="1448">
        <f t="shared" si="136"/>
        <v>1</v>
      </c>
      <c r="QO23" s="1482">
        <v>45891</v>
      </c>
      <c r="QP23" s="1483">
        <v>1</v>
      </c>
      <c r="QQ23" s="1482">
        <v>45893</v>
      </c>
      <c r="QR23" s="1482">
        <v>45911</v>
      </c>
      <c r="QS23" s="1483">
        <v>1</v>
      </c>
      <c r="QT23" s="1482">
        <v>45911</v>
      </c>
    </row>
    <row r="24" spans="1:462" ht="14.4">
      <c r="A24" s="459" t="e">
        <f t="shared" si="124"/>
        <v>#VALUE!</v>
      </c>
      <c r="B24" s="1419" t="s">
        <v>93</v>
      </c>
      <c r="C24" s="637"/>
      <c r="D24" s="676" t="s">
        <v>562</v>
      </c>
      <c r="E24" s="676" t="s">
        <v>95</v>
      </c>
      <c r="F24" s="1251">
        <v>12299.43</v>
      </c>
      <c r="G24" s="614"/>
      <c r="H24" s="638" t="s">
        <v>58</v>
      </c>
      <c r="I24" s="638" t="s">
        <v>255</v>
      </c>
      <c r="J24" s="639"/>
      <c r="K24" s="640"/>
      <c r="L24" s="640"/>
      <c r="M24" s="641"/>
      <c r="N24" s="642"/>
      <c r="O24" s="639" t="s">
        <v>562</v>
      </c>
      <c r="P24" s="640" t="s">
        <v>562</v>
      </c>
      <c r="Q24" s="640" t="s">
        <v>562</v>
      </c>
      <c r="R24" s="641" t="s">
        <v>562</v>
      </c>
      <c r="S24" s="676" t="s">
        <v>92</v>
      </c>
      <c r="T24" s="643"/>
      <c r="U24" s="643"/>
      <c r="V24" s="643"/>
      <c r="W24" s="643"/>
      <c r="X24" s="643"/>
      <c r="Y24" s="643"/>
      <c r="Z24" s="674"/>
      <c r="AA24" s="644"/>
      <c r="AB24" s="615"/>
      <c r="AC24" s="615"/>
      <c r="AD24" s="615"/>
      <c r="AE24" s="615"/>
      <c r="AF24" s="615"/>
      <c r="AG24" s="645">
        <f t="shared" si="32"/>
        <v>0</v>
      </c>
      <c r="AH24" s="646">
        <f t="shared" si="33"/>
        <v>0</v>
      </c>
      <c r="AI24" s="647">
        <f t="shared" si="34"/>
        <v>0</v>
      </c>
      <c r="AJ24" s="615"/>
      <c r="AK24" s="615"/>
      <c r="AL24" s="615"/>
      <c r="AM24" s="645">
        <f t="shared" si="35"/>
        <v>0</v>
      </c>
      <c r="AN24" s="646">
        <f t="shared" si="36"/>
        <v>0</v>
      </c>
      <c r="AO24" s="647">
        <f t="shared" si="37"/>
        <v>0</v>
      </c>
      <c r="AP24" s="648"/>
      <c r="AQ24" s="648"/>
      <c r="AR24" s="648"/>
      <c r="AS24" s="645">
        <f t="shared" si="38"/>
        <v>0</v>
      </c>
      <c r="AT24" s="646">
        <f t="shared" si="39"/>
        <v>0</v>
      </c>
      <c r="AU24" s="647">
        <f t="shared" si="40"/>
        <v>0</v>
      </c>
      <c r="AV24" s="648"/>
      <c r="AW24" s="649" t="s">
        <v>564</v>
      </c>
      <c r="AX24" s="650">
        <v>1</v>
      </c>
      <c r="AY24" s="651" t="s">
        <v>565</v>
      </c>
      <c r="AZ24" s="652" t="s">
        <v>573</v>
      </c>
      <c r="BA24" s="412">
        <v>45482</v>
      </c>
      <c r="BB24" s="653">
        <f t="shared" si="145"/>
        <v>1</v>
      </c>
      <c r="BC24" s="654">
        <f t="shared" si="42"/>
        <v>0</v>
      </c>
      <c r="BD24" s="630">
        <f t="shared" si="43"/>
        <v>0</v>
      </c>
      <c r="BE24" s="412">
        <v>45694</v>
      </c>
      <c r="BF24" s="655">
        <f t="shared" si="44"/>
        <v>1</v>
      </c>
      <c r="BG24" s="412">
        <v>45707</v>
      </c>
      <c r="BH24" s="655">
        <f t="shared" si="45"/>
        <v>1</v>
      </c>
      <c r="BI24" s="412">
        <f t="shared" si="125"/>
        <v>45793</v>
      </c>
      <c r="BJ24" s="378">
        <v>0</v>
      </c>
      <c r="BK24" s="379">
        <f t="shared" si="126"/>
        <v>45802</v>
      </c>
      <c r="BL24" s="412">
        <v>45793</v>
      </c>
      <c r="BM24" s="378">
        <v>1</v>
      </c>
      <c r="BN24" s="630">
        <v>45795</v>
      </c>
      <c r="BO24" s="412">
        <v>45793</v>
      </c>
      <c r="BP24" s="378">
        <v>1</v>
      </c>
      <c r="BQ24" s="630">
        <v>45795</v>
      </c>
      <c r="BR24" s="412">
        <v>45793</v>
      </c>
      <c r="BS24" s="378">
        <v>1</v>
      </c>
      <c r="BT24" s="630">
        <v>45795</v>
      </c>
      <c r="BU24" s="377">
        <v>45794</v>
      </c>
      <c r="BV24" s="378">
        <v>1</v>
      </c>
      <c r="BW24" s="630">
        <v>45795</v>
      </c>
      <c r="BX24" s="377">
        <f t="shared" si="46"/>
        <v>45793</v>
      </c>
      <c r="BY24" s="378">
        <f t="shared" si="47"/>
        <v>1</v>
      </c>
      <c r="BZ24" s="379">
        <f t="shared" si="48"/>
        <v>45795</v>
      </c>
      <c r="CA24" s="412">
        <v>45796</v>
      </c>
      <c r="CB24" s="378">
        <v>1</v>
      </c>
      <c r="CC24" s="413">
        <f t="shared" si="49"/>
        <v>45796</v>
      </c>
      <c r="CD24" s="412">
        <v>45796</v>
      </c>
      <c r="CE24" s="378">
        <v>1</v>
      </c>
      <c r="CF24" s="413">
        <f t="shared" si="50"/>
        <v>45796</v>
      </c>
      <c r="CG24" s="412">
        <v>45796</v>
      </c>
      <c r="CH24" s="378">
        <v>1</v>
      </c>
      <c r="CI24" s="413">
        <f t="shared" si="51"/>
        <v>45796</v>
      </c>
      <c r="CJ24" s="412">
        <v>45796</v>
      </c>
      <c r="CK24" s="378">
        <v>1</v>
      </c>
      <c r="CL24" s="413">
        <f t="shared" si="52"/>
        <v>45796</v>
      </c>
      <c r="CM24" s="377">
        <f t="shared" si="53"/>
        <v>45796</v>
      </c>
      <c r="CN24" s="378">
        <f t="shared" si="54"/>
        <v>1</v>
      </c>
      <c r="CO24" s="379">
        <f t="shared" si="55"/>
        <v>45796</v>
      </c>
      <c r="CP24" s="412"/>
      <c r="CQ24" s="378">
        <v>0</v>
      </c>
      <c r="CR24" s="413"/>
      <c r="CS24" s="412"/>
      <c r="CT24" s="378">
        <v>0</v>
      </c>
      <c r="CU24" s="413"/>
      <c r="CV24" s="412"/>
      <c r="CW24" s="378">
        <v>0</v>
      </c>
      <c r="CX24" s="413"/>
      <c r="CY24" s="412"/>
      <c r="CZ24" s="378">
        <v>0</v>
      </c>
      <c r="DA24" s="413"/>
      <c r="DB24" s="377" t="str">
        <f t="shared" si="56"/>
        <v/>
      </c>
      <c r="DC24" s="378">
        <f t="shared" si="57"/>
        <v>0</v>
      </c>
      <c r="DD24" s="379" t="str">
        <f t="shared" si="58"/>
        <v/>
      </c>
      <c r="DE24" s="412">
        <v>45797</v>
      </c>
      <c r="DF24" s="378">
        <v>1</v>
      </c>
      <c r="DG24" s="413">
        <v>45801</v>
      </c>
      <c r="DH24" s="412">
        <v>45797</v>
      </c>
      <c r="DI24" s="378">
        <v>1</v>
      </c>
      <c r="DJ24" s="413">
        <v>45801</v>
      </c>
      <c r="DK24" s="412">
        <v>45801</v>
      </c>
      <c r="DL24" s="378">
        <v>1</v>
      </c>
      <c r="DM24" s="413">
        <v>45801</v>
      </c>
      <c r="DN24" s="412">
        <v>45801</v>
      </c>
      <c r="DO24" s="378">
        <v>1</v>
      </c>
      <c r="DP24" s="413">
        <v>45801</v>
      </c>
      <c r="DQ24" s="377">
        <f t="shared" si="59"/>
        <v>45797</v>
      </c>
      <c r="DR24" s="378">
        <f t="shared" si="60"/>
        <v>1</v>
      </c>
      <c r="DS24" s="379">
        <f t="shared" si="61"/>
        <v>45801</v>
      </c>
      <c r="DT24" s="412">
        <v>45795</v>
      </c>
      <c r="DU24" s="378">
        <v>1</v>
      </c>
      <c r="DV24" s="413">
        <v>45802</v>
      </c>
      <c r="DW24" s="412">
        <v>45796</v>
      </c>
      <c r="DX24" s="378">
        <v>1</v>
      </c>
      <c r="DY24" s="413">
        <v>45802</v>
      </c>
      <c r="DZ24" s="412">
        <v>45796</v>
      </c>
      <c r="EA24" s="378">
        <v>1</v>
      </c>
      <c r="EB24" s="413">
        <v>45802</v>
      </c>
      <c r="EC24" s="412">
        <v>45796</v>
      </c>
      <c r="ED24" s="378">
        <v>1</v>
      </c>
      <c r="EE24" s="413">
        <v>45802</v>
      </c>
      <c r="EF24" s="377">
        <f t="shared" si="144"/>
        <v>45795</v>
      </c>
      <c r="EG24" s="378">
        <f t="shared" si="62"/>
        <v>1</v>
      </c>
      <c r="EH24" s="379">
        <f t="shared" si="63"/>
        <v>45802</v>
      </c>
      <c r="EI24" s="412">
        <v>45802</v>
      </c>
      <c r="EJ24" s="378">
        <v>1</v>
      </c>
      <c r="EK24" s="413">
        <f t="shared" si="64"/>
        <v>45802</v>
      </c>
      <c r="EL24" s="412">
        <v>45802</v>
      </c>
      <c r="EM24" s="378">
        <v>1</v>
      </c>
      <c r="EN24" s="413">
        <f t="shared" si="65"/>
        <v>45802</v>
      </c>
      <c r="EO24" s="412">
        <v>45802</v>
      </c>
      <c r="EP24" s="378">
        <v>1</v>
      </c>
      <c r="EQ24" s="413">
        <f t="shared" si="66"/>
        <v>45802</v>
      </c>
      <c r="ER24" s="412">
        <v>45802</v>
      </c>
      <c r="ES24" s="378">
        <v>1</v>
      </c>
      <c r="ET24" s="413">
        <f t="shared" si="67"/>
        <v>45802</v>
      </c>
      <c r="EU24" s="377">
        <f t="shared" si="68"/>
        <v>45802</v>
      </c>
      <c r="EV24" s="378">
        <f t="shared" si="69"/>
        <v>1</v>
      </c>
      <c r="EW24" s="379">
        <f t="shared" si="70"/>
        <v>45802</v>
      </c>
      <c r="EX24" s="412"/>
      <c r="EY24" s="378">
        <v>0</v>
      </c>
      <c r="EZ24" s="413"/>
      <c r="FA24" s="412"/>
      <c r="FB24" s="378">
        <v>0</v>
      </c>
      <c r="FC24" s="413"/>
      <c r="FD24" s="412"/>
      <c r="FE24" s="378">
        <v>0</v>
      </c>
      <c r="FF24" s="413"/>
      <c r="FG24" s="412"/>
      <c r="FH24" s="378">
        <v>0</v>
      </c>
      <c r="FI24" s="413"/>
      <c r="FJ24" s="377" t="str">
        <f t="shared" si="71"/>
        <v/>
      </c>
      <c r="FK24" s="378">
        <v>0</v>
      </c>
      <c r="FL24" s="379" t="str">
        <f t="shared" si="127"/>
        <v/>
      </c>
      <c r="FM24" s="412">
        <v>45812</v>
      </c>
      <c r="FN24" s="378">
        <v>1</v>
      </c>
      <c r="FO24" s="413">
        <v>45812</v>
      </c>
      <c r="FP24" s="412">
        <v>45812</v>
      </c>
      <c r="FQ24" s="378">
        <v>1</v>
      </c>
      <c r="FR24" s="413">
        <v>45812</v>
      </c>
      <c r="FS24" s="412">
        <v>45813</v>
      </c>
      <c r="FT24" s="378">
        <v>1</v>
      </c>
      <c r="FU24" s="413">
        <v>45813</v>
      </c>
      <c r="FV24" s="412">
        <v>45812</v>
      </c>
      <c r="FW24" s="378">
        <v>1</v>
      </c>
      <c r="FX24" s="413">
        <v>45813</v>
      </c>
      <c r="FY24" s="377">
        <f t="shared" si="72"/>
        <v>45812</v>
      </c>
      <c r="FZ24" s="378">
        <f t="shared" si="73"/>
        <v>1</v>
      </c>
      <c r="GA24" s="379">
        <f t="shared" si="74"/>
        <v>45813</v>
      </c>
      <c r="GB24" s="412">
        <v>45801</v>
      </c>
      <c r="GC24" s="378">
        <v>1</v>
      </c>
      <c r="GD24" s="413">
        <f t="shared" si="75"/>
        <v>45801</v>
      </c>
      <c r="GE24" s="412">
        <v>45801</v>
      </c>
      <c r="GF24" s="378">
        <v>1</v>
      </c>
      <c r="GG24" s="413">
        <f t="shared" si="76"/>
        <v>45801</v>
      </c>
      <c r="GH24" s="412">
        <v>45801</v>
      </c>
      <c r="GI24" s="378">
        <v>1</v>
      </c>
      <c r="GJ24" s="413">
        <f t="shared" si="77"/>
        <v>45801</v>
      </c>
      <c r="GK24" s="412">
        <v>45801</v>
      </c>
      <c r="GL24" s="378">
        <v>1</v>
      </c>
      <c r="GM24" s="413">
        <f t="shared" si="78"/>
        <v>45801</v>
      </c>
      <c r="GN24" s="377">
        <f t="shared" si="79"/>
        <v>45801</v>
      </c>
      <c r="GO24" s="378">
        <f t="shared" si="80"/>
        <v>1</v>
      </c>
      <c r="GP24" s="379">
        <f t="shared" si="81"/>
        <v>45801</v>
      </c>
      <c r="GQ24" s="657">
        <f t="shared" si="128"/>
        <v>1</v>
      </c>
      <c r="GR24" s="658">
        <f t="shared" si="82"/>
        <v>45793</v>
      </c>
      <c r="GS24" s="659">
        <f t="shared" si="83"/>
        <v>45813</v>
      </c>
      <c r="GT24" s="654"/>
      <c r="GU24" s="660"/>
      <c r="GV24" s="412">
        <v>45909</v>
      </c>
      <c r="GW24" s="378">
        <v>1</v>
      </c>
      <c r="GX24" s="413">
        <v>45911</v>
      </c>
      <c r="GY24" s="377">
        <v>45909</v>
      </c>
      <c r="GZ24" s="378">
        <v>1</v>
      </c>
      <c r="HA24" s="413">
        <v>45911</v>
      </c>
      <c r="HB24" s="377">
        <v>45909</v>
      </c>
      <c r="HC24" s="378">
        <v>1</v>
      </c>
      <c r="HD24" s="413">
        <v>45911</v>
      </c>
      <c r="HE24" s="377">
        <v>45909</v>
      </c>
      <c r="HF24" s="378">
        <v>1</v>
      </c>
      <c r="HG24" s="413">
        <v>45911</v>
      </c>
      <c r="HH24" s="377">
        <f t="shared" si="84"/>
        <v>45909</v>
      </c>
      <c r="HI24" s="1438">
        <f t="shared" si="85"/>
        <v>1</v>
      </c>
      <c r="HJ24" s="379">
        <f t="shared" si="86"/>
        <v>45911</v>
      </c>
      <c r="HK24" s="661">
        <v>0</v>
      </c>
      <c r="HL24" s="658">
        <f t="shared" si="87"/>
        <v>45694</v>
      </c>
      <c r="HM24" s="659" t="str">
        <f t="shared" si="88"/>
        <v/>
      </c>
      <c r="HN24" s="654"/>
      <c r="HO24" s="660"/>
      <c r="HP24" s="944"/>
      <c r="HQ24" s="944"/>
      <c r="HR24" s="1170">
        <v>45808</v>
      </c>
      <c r="HS24" s="378">
        <v>1</v>
      </c>
      <c r="HT24" s="1171">
        <v>45808</v>
      </c>
      <c r="HU24" s="632">
        <v>45818</v>
      </c>
      <c r="HV24" s="378">
        <v>1</v>
      </c>
      <c r="HW24" s="379">
        <v>45818</v>
      </c>
      <c r="HX24" s="412">
        <v>45819</v>
      </c>
      <c r="HY24" s="378">
        <v>1</v>
      </c>
      <c r="HZ24" s="379">
        <v>45820</v>
      </c>
      <c r="IA24" s="412">
        <v>45825</v>
      </c>
      <c r="IB24" s="378">
        <v>1</v>
      </c>
      <c r="IC24" s="379">
        <v>45826</v>
      </c>
      <c r="ID24" s="412">
        <v>45826</v>
      </c>
      <c r="IE24" s="378">
        <v>1</v>
      </c>
      <c r="IF24" s="379">
        <v>45826</v>
      </c>
      <c r="IG24" s="944">
        <v>45826</v>
      </c>
      <c r="IH24" s="412">
        <v>45826</v>
      </c>
      <c r="II24" s="378">
        <v>1</v>
      </c>
      <c r="IJ24" s="379">
        <v>45826</v>
      </c>
      <c r="IK24" s="412">
        <v>45827</v>
      </c>
      <c r="IL24" s="378">
        <v>1</v>
      </c>
      <c r="IM24" s="379">
        <v>45827</v>
      </c>
      <c r="IN24" s="657">
        <f t="shared" si="137"/>
        <v>1</v>
      </c>
      <c r="IO24" s="658">
        <f t="shared" si="89"/>
        <v>45808</v>
      </c>
      <c r="IP24" s="659">
        <f t="shared" si="90"/>
        <v>45827</v>
      </c>
      <c r="IQ24" s="654"/>
      <c r="IR24" s="660"/>
      <c r="IS24" s="664">
        <v>278.19</v>
      </c>
      <c r="IT24" s="664" t="s">
        <v>577</v>
      </c>
      <c r="IU24" s="412"/>
      <c r="IV24" s="378">
        <v>0</v>
      </c>
      <c r="IW24" s="379"/>
      <c r="IX24" s="412"/>
      <c r="IY24" s="378">
        <v>0</v>
      </c>
      <c r="IZ24" s="379"/>
      <c r="JA24" s="412">
        <v>45842</v>
      </c>
      <c r="JB24" s="378">
        <v>1</v>
      </c>
      <c r="JC24" s="413">
        <f t="shared" si="91"/>
        <v>45842</v>
      </c>
      <c r="JD24" s="628">
        <f t="shared" si="20"/>
        <v>0.27818999999999999</v>
      </c>
      <c r="JE24" s="627">
        <v>45845</v>
      </c>
      <c r="JF24" s="378">
        <v>1</v>
      </c>
      <c r="JG24" s="627">
        <v>45864</v>
      </c>
      <c r="JH24" s="628">
        <f t="shared" si="21"/>
        <v>0.27818999999999999</v>
      </c>
      <c r="JI24" s="627">
        <v>45855</v>
      </c>
      <c r="JJ24" s="378">
        <v>1</v>
      </c>
      <c r="JK24" s="627">
        <v>45867</v>
      </c>
      <c r="JL24" s="628">
        <f t="shared" si="22"/>
        <v>0.27818999999999999</v>
      </c>
      <c r="JM24" s="627">
        <v>45870</v>
      </c>
      <c r="JN24" s="378">
        <v>1</v>
      </c>
      <c r="JO24" s="627">
        <v>45870</v>
      </c>
      <c r="JP24" s="628">
        <f t="shared" si="23"/>
        <v>0.27818999999999999</v>
      </c>
      <c r="JQ24" s="627">
        <v>45869</v>
      </c>
      <c r="JR24" s="378">
        <v>1</v>
      </c>
      <c r="JS24" s="627">
        <v>45869</v>
      </c>
      <c r="JT24" s="628">
        <f t="shared" si="24"/>
        <v>0.27818999999999999</v>
      </c>
      <c r="JU24" s="627">
        <v>45871</v>
      </c>
      <c r="JV24" s="378">
        <v>1</v>
      </c>
      <c r="JW24" s="627">
        <v>45871</v>
      </c>
      <c r="JX24" s="628">
        <f t="shared" si="92"/>
        <v>0</v>
      </c>
      <c r="JY24" s="627"/>
      <c r="JZ24" s="378">
        <v>0</v>
      </c>
      <c r="KA24" s="627"/>
      <c r="KB24" s="628">
        <f t="shared" si="93"/>
        <v>0</v>
      </c>
      <c r="KC24" s="627"/>
      <c r="KD24" s="378">
        <v>0</v>
      </c>
      <c r="KE24" s="627"/>
      <c r="KF24" s="628">
        <f t="shared" si="94"/>
        <v>0</v>
      </c>
      <c r="KG24" s="627"/>
      <c r="KH24" s="378">
        <v>0</v>
      </c>
      <c r="KI24" s="379"/>
      <c r="KJ24" s="628"/>
      <c r="KK24" s="630">
        <v>45898</v>
      </c>
      <c r="KL24" s="378">
        <v>1</v>
      </c>
      <c r="KM24" s="630">
        <v>45898</v>
      </c>
      <c r="KN24" s="630">
        <v>45888</v>
      </c>
      <c r="KO24" s="378">
        <v>1</v>
      </c>
      <c r="KP24" s="379">
        <v>45888</v>
      </c>
      <c r="KQ24" s="630">
        <v>45946</v>
      </c>
      <c r="KR24" s="378">
        <v>1</v>
      </c>
      <c r="KS24" s="379">
        <v>45946</v>
      </c>
      <c r="KT24" s="657">
        <v>0</v>
      </c>
      <c r="KU24" s="665">
        <f t="shared" si="95"/>
        <v>0</v>
      </c>
      <c r="KV24" s="658">
        <f t="shared" si="96"/>
        <v>45842</v>
      </c>
      <c r="KW24" s="659" t="str">
        <f t="shared" si="97"/>
        <v/>
      </c>
      <c r="KX24" s="412">
        <v>45856</v>
      </c>
      <c r="KY24" s="378">
        <v>1</v>
      </c>
      <c r="KZ24" s="413">
        <f t="shared" si="98"/>
        <v>45856</v>
      </c>
      <c r="LA24" s="626">
        <f t="shared" si="25"/>
        <v>0.27818999999999999</v>
      </c>
      <c r="LB24" s="627">
        <v>45927</v>
      </c>
      <c r="LC24" s="378">
        <v>1</v>
      </c>
      <c r="LD24" s="413">
        <f t="shared" si="99"/>
        <v>45927</v>
      </c>
      <c r="LE24" s="626">
        <f t="shared" si="26"/>
        <v>0.27818999999999999</v>
      </c>
      <c r="LF24" s="627">
        <v>45861</v>
      </c>
      <c r="LG24" s="378">
        <v>1</v>
      </c>
      <c r="LH24" s="413">
        <f t="shared" si="147"/>
        <v>45861</v>
      </c>
      <c r="LI24" s="626">
        <f t="shared" si="27"/>
        <v>0.27818999999999999</v>
      </c>
      <c r="LJ24" s="627">
        <v>45862</v>
      </c>
      <c r="LK24" s="378">
        <v>1</v>
      </c>
      <c r="LL24" s="632">
        <v>45862</v>
      </c>
      <c r="LM24" s="630">
        <v>45888</v>
      </c>
      <c r="LN24" s="378">
        <v>1</v>
      </c>
      <c r="LO24" s="379">
        <v>45888</v>
      </c>
      <c r="LP24" s="412"/>
      <c r="LQ24" s="378">
        <v>0</v>
      </c>
      <c r="LR24" s="632"/>
      <c r="LS24" s="412"/>
      <c r="LT24" s="378">
        <v>0</v>
      </c>
      <c r="LU24" s="632"/>
      <c r="LV24" s="657">
        <v>0</v>
      </c>
      <c r="LW24" s="665">
        <f t="shared" si="101"/>
        <v>0</v>
      </c>
      <c r="LX24" s="658">
        <f t="shared" si="102"/>
        <v>45856</v>
      </c>
      <c r="LY24" s="666" t="str">
        <f t="shared" si="103"/>
        <v/>
      </c>
      <c r="LZ24" s="412">
        <v>45842</v>
      </c>
      <c r="MA24" s="378">
        <v>1</v>
      </c>
      <c r="MB24" s="413">
        <f t="shared" si="104"/>
        <v>45842</v>
      </c>
      <c r="MC24" s="626">
        <f t="shared" si="29"/>
        <v>0.27818999999999999</v>
      </c>
      <c r="MD24" s="627">
        <v>45927</v>
      </c>
      <c r="ME24" s="378">
        <v>1</v>
      </c>
      <c r="MF24" s="413">
        <f t="shared" si="146"/>
        <v>45927</v>
      </c>
      <c r="MG24" s="626">
        <f t="shared" si="30"/>
        <v>0.27818999999999999</v>
      </c>
      <c r="MH24" s="627">
        <v>45854</v>
      </c>
      <c r="MI24" s="378">
        <v>1</v>
      </c>
      <c r="MJ24" s="632">
        <v>45854</v>
      </c>
      <c r="MK24" s="626">
        <f t="shared" si="31"/>
        <v>0.27818999999999999</v>
      </c>
      <c r="ML24" s="627">
        <v>45860</v>
      </c>
      <c r="MM24" s="378">
        <v>1</v>
      </c>
      <c r="MN24" s="413">
        <f t="shared" si="107"/>
        <v>45860</v>
      </c>
      <c r="MO24" s="630">
        <v>45888</v>
      </c>
      <c r="MP24" s="378">
        <v>1</v>
      </c>
      <c r="MQ24" s="379">
        <v>45888</v>
      </c>
      <c r="MR24" s="412"/>
      <c r="MS24" s="378">
        <v>0</v>
      </c>
      <c r="MT24" s="632"/>
      <c r="MU24" s="412"/>
      <c r="MV24" s="378">
        <v>0</v>
      </c>
      <c r="MW24" s="632"/>
      <c r="MX24" s="657">
        <v>0</v>
      </c>
      <c r="MY24" s="665">
        <f t="shared" si="108"/>
        <v>0</v>
      </c>
      <c r="MZ24" s="658">
        <f t="shared" si="109"/>
        <v>45842</v>
      </c>
      <c r="NA24" s="666" t="str">
        <f t="shared" si="110"/>
        <v/>
      </c>
      <c r="NB24" s="657">
        <v>0</v>
      </c>
      <c r="NC24" s="665">
        <f t="shared" si="111"/>
        <v>0</v>
      </c>
      <c r="ND24" s="658">
        <f t="shared" si="112"/>
        <v>45842</v>
      </c>
      <c r="NE24" s="667">
        <f t="shared" si="113"/>
        <v>0</v>
      </c>
      <c r="NF24" s="654"/>
      <c r="NG24" s="666"/>
      <c r="NH24" s="673"/>
      <c r="NI24" s="378">
        <v>0</v>
      </c>
      <c r="NJ24" s="658"/>
      <c r="NK24" s="654"/>
      <c r="NL24" s="666"/>
      <c r="NM24" s="657">
        <v>0</v>
      </c>
      <c r="NN24" s="665">
        <f t="shared" si="114"/>
        <v>0</v>
      </c>
      <c r="NO24" s="659"/>
      <c r="NP24" s="669" t="s">
        <v>571</v>
      </c>
      <c r="NQ24" s="657">
        <v>0</v>
      </c>
      <c r="NR24" s="665">
        <f t="shared" si="115"/>
        <v>0</v>
      </c>
      <c r="NS24" s="659"/>
      <c r="NT24" s="669" t="s">
        <v>571</v>
      </c>
      <c r="NU24" s="657">
        <v>0</v>
      </c>
      <c r="NV24" s="665">
        <f t="shared" si="116"/>
        <v>0</v>
      </c>
      <c r="NW24" s="659"/>
      <c r="NX24" s="669" t="str">
        <f t="shared" si="132"/>
        <v/>
      </c>
      <c r="NY24" s="673"/>
      <c r="NZ24" s="378">
        <v>0</v>
      </c>
      <c r="OA24" s="660"/>
      <c r="OB24" s="673"/>
      <c r="OC24" s="378">
        <v>0</v>
      </c>
      <c r="OD24" s="660"/>
      <c r="OE24" s="673"/>
      <c r="OF24" s="378">
        <v>0</v>
      </c>
      <c r="OG24" s="660"/>
      <c r="OH24" s="412"/>
      <c r="OI24" s="378">
        <v>1</v>
      </c>
      <c r="OJ24" s="379"/>
      <c r="OK24" s="412"/>
      <c r="OL24" s="378">
        <v>0.5</v>
      </c>
      <c r="OM24" s="379"/>
      <c r="ON24" s="412"/>
      <c r="OO24" s="378">
        <v>1</v>
      </c>
      <c r="OP24" s="379"/>
      <c r="OQ24" s="412"/>
      <c r="OR24" s="378">
        <f t="shared" si="117"/>
        <v>0</v>
      </c>
      <c r="OS24" s="379"/>
      <c r="OT24" s="412"/>
      <c r="OU24" s="378">
        <v>0</v>
      </c>
      <c r="OV24" s="379"/>
      <c r="OW24" s="412"/>
      <c r="OX24" s="378">
        <v>0</v>
      </c>
      <c r="OY24" s="379"/>
      <c r="OZ24" s="379">
        <v>45713</v>
      </c>
      <c r="PA24" s="378">
        <v>1</v>
      </c>
      <c r="PB24" s="379">
        <f t="shared" si="141"/>
        <v>45713</v>
      </c>
      <c r="PC24" s="379" t="s">
        <v>559</v>
      </c>
      <c r="PD24" s="378">
        <v>0</v>
      </c>
      <c r="PE24" s="379"/>
      <c r="PF24" s="412"/>
      <c r="PG24" s="378">
        <v>0</v>
      </c>
      <c r="PH24" s="379"/>
      <c r="PI24" s="412">
        <v>45712</v>
      </c>
      <c r="PJ24" s="378">
        <v>1</v>
      </c>
      <c r="PK24" s="379">
        <f>'Seg Diario'!HJ24</f>
        <v>45911</v>
      </c>
      <c r="PL24" s="412">
        <f t="shared" si="133"/>
        <v>45712</v>
      </c>
      <c r="PM24" s="378">
        <f t="shared" si="134"/>
        <v>1</v>
      </c>
      <c r="PN24" s="379">
        <f t="shared" si="135"/>
        <v>45911</v>
      </c>
      <c r="PO24" s="663">
        <v>4.5000000000000005E-2</v>
      </c>
      <c r="PP24" s="658">
        <f t="shared" si="119"/>
        <v>45712</v>
      </c>
      <c r="PQ24" s="659" t="str">
        <f t="shared" si="120"/>
        <v/>
      </c>
      <c r="PR24" s="654"/>
      <c r="PS24" s="660"/>
      <c r="PT24" s="412">
        <v>45482</v>
      </c>
      <c r="PU24" s="378">
        <v>1</v>
      </c>
      <c r="PV24" s="412">
        <v>45482</v>
      </c>
      <c r="PW24" s="412">
        <v>45527</v>
      </c>
      <c r="PX24" s="378">
        <v>1</v>
      </c>
      <c r="PY24" s="412">
        <v>45527</v>
      </c>
      <c r="PZ24" s="412"/>
      <c r="QA24" s="378">
        <v>0</v>
      </c>
      <c r="QB24" s="379"/>
      <c r="QC24" s="412"/>
      <c r="QD24" s="378">
        <v>0.5</v>
      </c>
      <c r="QE24" s="379"/>
      <c r="QF24" s="657">
        <v>0.93745000000000012</v>
      </c>
      <c r="QG24" s="658">
        <f t="shared" si="121"/>
        <v>45482</v>
      </c>
      <c r="QH24" s="659" t="str">
        <f t="shared" si="122"/>
        <v/>
      </c>
      <c r="QI24" s="654"/>
      <c r="QJ24" s="660"/>
      <c r="QK24" s="671"/>
      <c r="QL24" s="672">
        <f t="shared" si="123"/>
        <v>1</v>
      </c>
      <c r="QM24" s="1206" t="s">
        <v>354</v>
      </c>
      <c r="QN24" s="1448">
        <f t="shared" si="136"/>
        <v>1</v>
      </c>
      <c r="QO24" s="1482">
        <v>45893</v>
      </c>
      <c r="QP24" s="1483">
        <v>1</v>
      </c>
      <c r="QQ24" s="1482">
        <v>45893</v>
      </c>
      <c r="QR24" s="1482">
        <v>45911</v>
      </c>
      <c r="QS24" s="1483">
        <v>1</v>
      </c>
      <c r="QT24" s="1482">
        <v>45911</v>
      </c>
    </row>
    <row r="25" spans="1:462" ht="14.4">
      <c r="A25" s="459" t="e">
        <f t="shared" si="124"/>
        <v>#VALUE!</v>
      </c>
      <c r="B25" s="1419" t="s">
        <v>96</v>
      </c>
      <c r="C25" s="637"/>
      <c r="D25" s="638" t="s">
        <v>560</v>
      </c>
      <c r="E25" s="676" t="s">
        <v>98</v>
      </c>
      <c r="F25" s="1251">
        <v>5519.72</v>
      </c>
      <c r="G25" s="614" t="s">
        <v>561</v>
      </c>
      <c r="H25" s="638" t="s">
        <v>58</v>
      </c>
      <c r="I25" s="638" t="s">
        <v>255</v>
      </c>
      <c r="J25" s="639"/>
      <c r="K25" s="640"/>
      <c r="L25" s="640"/>
      <c r="M25" s="641"/>
      <c r="N25" s="642"/>
      <c r="O25" s="639" t="s">
        <v>562</v>
      </c>
      <c r="P25" s="640" t="s">
        <v>562</v>
      </c>
      <c r="Q25" s="640" t="s">
        <v>562</v>
      </c>
      <c r="R25" s="641" t="s">
        <v>562</v>
      </c>
      <c r="S25" s="638" t="s">
        <v>563</v>
      </c>
      <c r="T25" s="643"/>
      <c r="U25" s="643"/>
      <c r="V25" s="675"/>
      <c r="W25" s="643"/>
      <c r="X25" s="643"/>
      <c r="Y25" s="675"/>
      <c r="Z25" s="674"/>
      <c r="AA25" s="644"/>
      <c r="AB25" s="615"/>
      <c r="AC25" s="615"/>
      <c r="AD25" s="615"/>
      <c r="AE25" s="615"/>
      <c r="AF25" s="615"/>
      <c r="AG25" s="645">
        <f t="shared" si="32"/>
        <v>0</v>
      </c>
      <c r="AH25" s="646">
        <f t="shared" si="33"/>
        <v>0</v>
      </c>
      <c r="AI25" s="647">
        <f t="shared" si="34"/>
        <v>0</v>
      </c>
      <c r="AJ25" s="615"/>
      <c r="AK25" s="615"/>
      <c r="AL25" s="615"/>
      <c r="AM25" s="645">
        <f t="shared" si="35"/>
        <v>0</v>
      </c>
      <c r="AN25" s="646">
        <f t="shared" si="36"/>
        <v>0</v>
      </c>
      <c r="AO25" s="647">
        <f t="shared" si="37"/>
        <v>0</v>
      </c>
      <c r="AP25" s="648"/>
      <c r="AQ25" s="648"/>
      <c r="AR25" s="648"/>
      <c r="AS25" s="645">
        <f t="shared" si="38"/>
        <v>0</v>
      </c>
      <c r="AT25" s="646">
        <f t="shared" si="39"/>
        <v>0</v>
      </c>
      <c r="AU25" s="647">
        <f t="shared" si="40"/>
        <v>0</v>
      </c>
      <c r="AV25" s="648"/>
      <c r="AW25" s="649" t="s">
        <v>564</v>
      </c>
      <c r="AX25" s="650">
        <f t="shared" ref="AX25:AX55" si="148">BY25</f>
        <v>1</v>
      </c>
      <c r="AY25" s="651" t="s">
        <v>565</v>
      </c>
      <c r="AZ25" s="652"/>
      <c r="BA25" s="412">
        <v>45482</v>
      </c>
      <c r="BB25" s="653">
        <f t="shared" si="145"/>
        <v>1</v>
      </c>
      <c r="BC25" s="654">
        <f t="shared" si="42"/>
        <v>0</v>
      </c>
      <c r="BD25" s="630">
        <f t="shared" si="43"/>
        <v>0</v>
      </c>
      <c r="BE25" s="412">
        <v>45683</v>
      </c>
      <c r="BF25" s="655">
        <f t="shared" si="44"/>
        <v>1</v>
      </c>
      <c r="BG25" s="412">
        <v>45708</v>
      </c>
      <c r="BH25" s="655">
        <f t="shared" si="45"/>
        <v>1</v>
      </c>
      <c r="BI25" s="412">
        <f t="shared" si="125"/>
        <v>45735</v>
      </c>
      <c r="BJ25" s="378">
        <v>0</v>
      </c>
      <c r="BK25" s="379">
        <f t="shared" si="126"/>
        <v>45756</v>
      </c>
      <c r="BL25" s="412">
        <v>45735</v>
      </c>
      <c r="BM25" s="378">
        <v>1</v>
      </c>
      <c r="BN25" s="630">
        <v>45735</v>
      </c>
      <c r="BO25" s="377">
        <v>45735</v>
      </c>
      <c r="BP25" s="378">
        <v>1</v>
      </c>
      <c r="BQ25" s="1129">
        <v>45736</v>
      </c>
      <c r="BR25" s="377">
        <v>45735</v>
      </c>
      <c r="BS25" s="378">
        <v>1</v>
      </c>
      <c r="BT25" s="413">
        <v>45736</v>
      </c>
      <c r="BU25" s="377">
        <v>45735</v>
      </c>
      <c r="BV25" s="378">
        <v>1</v>
      </c>
      <c r="BW25" s="413">
        <v>45736</v>
      </c>
      <c r="BX25" s="377">
        <f t="shared" si="46"/>
        <v>45735</v>
      </c>
      <c r="BY25" s="378">
        <f t="shared" si="47"/>
        <v>1</v>
      </c>
      <c r="BZ25" s="379">
        <f>IF(BY25=1,MAX(BN25,BR25,BT25,BW25),"")</f>
        <v>45736</v>
      </c>
      <c r="CA25" s="412">
        <v>45752</v>
      </c>
      <c r="CB25" s="378">
        <v>1</v>
      </c>
      <c r="CC25" s="413">
        <f t="shared" si="49"/>
        <v>45752</v>
      </c>
      <c r="CD25" s="412">
        <v>45752</v>
      </c>
      <c r="CE25" s="378">
        <v>1</v>
      </c>
      <c r="CF25" s="413">
        <f t="shared" si="50"/>
        <v>45752</v>
      </c>
      <c r="CG25" s="412">
        <v>45752</v>
      </c>
      <c r="CH25" s="378">
        <v>1</v>
      </c>
      <c r="CI25" s="413">
        <f t="shared" si="51"/>
        <v>45752</v>
      </c>
      <c r="CJ25" s="377">
        <v>45752</v>
      </c>
      <c r="CK25" s="378">
        <v>1</v>
      </c>
      <c r="CL25" s="413">
        <f t="shared" si="52"/>
        <v>45752</v>
      </c>
      <c r="CM25" s="377">
        <f t="shared" si="53"/>
        <v>45752</v>
      </c>
      <c r="CN25" s="378">
        <f t="shared" si="54"/>
        <v>1</v>
      </c>
      <c r="CO25" s="379">
        <f t="shared" si="55"/>
        <v>45752</v>
      </c>
      <c r="CP25" s="412">
        <v>45736</v>
      </c>
      <c r="CQ25" s="378">
        <v>1</v>
      </c>
      <c r="CR25" s="413">
        <v>45737</v>
      </c>
      <c r="CS25" s="377">
        <v>45736</v>
      </c>
      <c r="CT25" s="378">
        <v>1</v>
      </c>
      <c r="CU25" s="413">
        <v>45737</v>
      </c>
      <c r="CV25" s="377">
        <v>45736</v>
      </c>
      <c r="CW25" s="378">
        <v>1</v>
      </c>
      <c r="CX25" s="413">
        <v>45737</v>
      </c>
      <c r="CY25" s="377">
        <v>45736</v>
      </c>
      <c r="CZ25" s="378">
        <v>1</v>
      </c>
      <c r="DA25" s="413">
        <v>45737</v>
      </c>
      <c r="DB25" s="377">
        <f t="shared" si="56"/>
        <v>45736</v>
      </c>
      <c r="DC25" s="378">
        <f t="shared" si="57"/>
        <v>1</v>
      </c>
      <c r="DD25" s="379">
        <f t="shared" si="58"/>
        <v>45737</v>
      </c>
      <c r="DE25" s="412">
        <v>45752</v>
      </c>
      <c r="DF25" s="378">
        <v>1</v>
      </c>
      <c r="DG25" s="413">
        <v>45752</v>
      </c>
      <c r="DH25" s="377">
        <v>45752</v>
      </c>
      <c r="DI25" s="378">
        <v>1</v>
      </c>
      <c r="DJ25" s="413">
        <v>45752</v>
      </c>
      <c r="DK25" s="377">
        <v>45752</v>
      </c>
      <c r="DL25" s="378">
        <v>1</v>
      </c>
      <c r="DM25" s="413">
        <v>45752</v>
      </c>
      <c r="DN25" s="377">
        <v>45752</v>
      </c>
      <c r="DO25" s="378">
        <v>1</v>
      </c>
      <c r="DP25" s="413">
        <v>45755</v>
      </c>
      <c r="DQ25" s="377">
        <f t="shared" si="59"/>
        <v>45752</v>
      </c>
      <c r="DR25" s="378">
        <f t="shared" si="60"/>
        <v>1</v>
      </c>
      <c r="DS25" s="379">
        <f t="shared" si="61"/>
        <v>45755</v>
      </c>
      <c r="DT25" s="412">
        <v>45752</v>
      </c>
      <c r="DU25" s="378">
        <v>1</v>
      </c>
      <c r="DV25" s="413">
        <v>45752</v>
      </c>
      <c r="DW25" s="377">
        <v>45752</v>
      </c>
      <c r="DX25" s="378">
        <v>1</v>
      </c>
      <c r="DY25" s="413">
        <v>45752</v>
      </c>
      <c r="DZ25" s="377">
        <v>45752</v>
      </c>
      <c r="EA25" s="378">
        <v>1</v>
      </c>
      <c r="EB25" s="413">
        <v>45752</v>
      </c>
      <c r="EC25" s="377">
        <v>45752</v>
      </c>
      <c r="ED25" s="378">
        <v>1</v>
      </c>
      <c r="EE25" s="413">
        <v>45755</v>
      </c>
      <c r="EF25" s="377">
        <f t="shared" si="144"/>
        <v>45752</v>
      </c>
      <c r="EG25" s="378">
        <f t="shared" si="62"/>
        <v>1</v>
      </c>
      <c r="EH25" s="379">
        <f t="shared" si="63"/>
        <v>45755</v>
      </c>
      <c r="EI25" s="412">
        <v>45756</v>
      </c>
      <c r="EJ25" s="378">
        <v>1</v>
      </c>
      <c r="EK25" s="413">
        <f t="shared" si="64"/>
        <v>45756</v>
      </c>
      <c r="EL25" s="377">
        <v>45756</v>
      </c>
      <c r="EM25" s="378">
        <v>1</v>
      </c>
      <c r="EN25" s="413">
        <f t="shared" si="65"/>
        <v>45756</v>
      </c>
      <c r="EO25" s="377">
        <v>45756</v>
      </c>
      <c r="EP25" s="378">
        <v>1</v>
      </c>
      <c r="EQ25" s="413">
        <f t="shared" si="66"/>
        <v>45756</v>
      </c>
      <c r="ER25" s="377">
        <v>45756</v>
      </c>
      <c r="ES25" s="378">
        <v>1</v>
      </c>
      <c r="ET25" s="413">
        <f t="shared" si="67"/>
        <v>45756</v>
      </c>
      <c r="EU25" s="377">
        <f t="shared" si="68"/>
        <v>45756</v>
      </c>
      <c r="EV25" s="378">
        <f t="shared" si="69"/>
        <v>1</v>
      </c>
      <c r="EW25" s="379">
        <f t="shared" si="70"/>
        <v>45756</v>
      </c>
      <c r="EX25" s="412"/>
      <c r="EY25" s="378">
        <v>0</v>
      </c>
      <c r="EZ25" s="413"/>
      <c r="FA25" s="412"/>
      <c r="FB25" s="378">
        <v>0</v>
      </c>
      <c r="FC25" s="413"/>
      <c r="FD25" s="412"/>
      <c r="FE25" s="378">
        <v>0</v>
      </c>
      <c r="FF25" s="413"/>
      <c r="FG25" s="412"/>
      <c r="FH25" s="378">
        <v>0</v>
      </c>
      <c r="FI25" s="413"/>
      <c r="FJ25" s="377" t="str">
        <f t="shared" si="71"/>
        <v/>
      </c>
      <c r="FK25" s="378">
        <v>0</v>
      </c>
      <c r="FL25" s="379" t="str">
        <f t="shared" si="127"/>
        <v/>
      </c>
      <c r="FM25" s="412">
        <v>45771</v>
      </c>
      <c r="FN25" s="378">
        <v>1</v>
      </c>
      <c r="FO25" s="413">
        <v>45774</v>
      </c>
      <c r="FP25" s="412">
        <v>45771</v>
      </c>
      <c r="FQ25" s="378">
        <v>1</v>
      </c>
      <c r="FR25" s="413">
        <v>45774</v>
      </c>
      <c r="FS25" s="412">
        <v>45771</v>
      </c>
      <c r="FT25" s="378">
        <v>1</v>
      </c>
      <c r="FU25" s="413">
        <v>45774</v>
      </c>
      <c r="FV25" s="412">
        <v>45771</v>
      </c>
      <c r="FW25" s="378">
        <v>1</v>
      </c>
      <c r="FX25" s="413">
        <v>45774</v>
      </c>
      <c r="FY25" s="377">
        <f t="shared" si="72"/>
        <v>45771</v>
      </c>
      <c r="FZ25" s="378">
        <f t="shared" si="73"/>
        <v>1</v>
      </c>
      <c r="GA25" s="379">
        <f t="shared" si="74"/>
        <v>45774</v>
      </c>
      <c r="GB25" s="412">
        <v>45756</v>
      </c>
      <c r="GC25" s="378">
        <v>1</v>
      </c>
      <c r="GD25" s="413">
        <f t="shared" si="75"/>
        <v>45756</v>
      </c>
      <c r="GE25" s="377">
        <v>45756</v>
      </c>
      <c r="GF25" s="378">
        <v>1</v>
      </c>
      <c r="GG25" s="413">
        <f t="shared" si="76"/>
        <v>45756</v>
      </c>
      <c r="GH25" s="377">
        <v>45756</v>
      </c>
      <c r="GI25" s="378">
        <v>1</v>
      </c>
      <c r="GJ25" s="413">
        <f t="shared" si="77"/>
        <v>45756</v>
      </c>
      <c r="GK25" s="377">
        <v>45756</v>
      </c>
      <c r="GL25" s="378">
        <v>1</v>
      </c>
      <c r="GM25" s="413">
        <f t="shared" si="78"/>
        <v>45756</v>
      </c>
      <c r="GN25" s="377">
        <f t="shared" si="79"/>
        <v>45756</v>
      </c>
      <c r="GO25" s="378">
        <f t="shared" si="80"/>
        <v>1</v>
      </c>
      <c r="GP25" s="379">
        <f t="shared" si="81"/>
        <v>45756</v>
      </c>
      <c r="GQ25" s="657">
        <f t="shared" si="128"/>
        <v>1</v>
      </c>
      <c r="GR25" s="658">
        <f t="shared" si="82"/>
        <v>45735</v>
      </c>
      <c r="GS25" s="659">
        <f t="shared" si="83"/>
        <v>45774</v>
      </c>
      <c r="GT25" s="654"/>
      <c r="GU25" s="660"/>
      <c r="GV25" s="412">
        <v>45912</v>
      </c>
      <c r="GW25" s="378">
        <v>1</v>
      </c>
      <c r="GX25" s="413">
        <v>45915</v>
      </c>
      <c r="GY25" s="412">
        <v>45912</v>
      </c>
      <c r="GZ25" s="378">
        <v>1</v>
      </c>
      <c r="HA25" s="413">
        <v>45915</v>
      </c>
      <c r="HB25" s="412">
        <v>45912</v>
      </c>
      <c r="HC25" s="378">
        <v>1</v>
      </c>
      <c r="HD25" s="413">
        <v>45915</v>
      </c>
      <c r="HE25" s="412">
        <v>45912</v>
      </c>
      <c r="HF25" s="378">
        <v>1</v>
      </c>
      <c r="HG25" s="413">
        <v>45915</v>
      </c>
      <c r="HH25" s="377">
        <f t="shared" si="84"/>
        <v>45912</v>
      </c>
      <c r="HI25" s="1524">
        <f t="shared" si="85"/>
        <v>1</v>
      </c>
      <c r="HJ25" s="379">
        <f t="shared" si="86"/>
        <v>45915</v>
      </c>
      <c r="HK25" s="661">
        <v>0</v>
      </c>
      <c r="HL25" s="658">
        <f t="shared" si="87"/>
        <v>45683</v>
      </c>
      <c r="HM25" s="659" t="str">
        <f t="shared" si="88"/>
        <v/>
      </c>
      <c r="HN25" s="654"/>
      <c r="HO25" s="660"/>
      <c r="HP25" s="944"/>
      <c r="HQ25" s="944"/>
      <c r="HR25" s="1170">
        <v>45808</v>
      </c>
      <c r="HS25" s="378">
        <v>1</v>
      </c>
      <c r="HT25" s="1171">
        <v>45808</v>
      </c>
      <c r="HU25" s="632">
        <v>45812</v>
      </c>
      <c r="HV25" s="378">
        <v>1</v>
      </c>
      <c r="HW25" s="379">
        <v>45812</v>
      </c>
      <c r="HX25" s="412">
        <v>45812</v>
      </c>
      <c r="HY25" s="378">
        <v>1</v>
      </c>
      <c r="HZ25" s="379">
        <v>45814</v>
      </c>
      <c r="IA25" s="412">
        <v>45814</v>
      </c>
      <c r="IB25" s="378">
        <v>1</v>
      </c>
      <c r="IC25" s="379">
        <v>45814</v>
      </c>
      <c r="ID25" s="412">
        <v>45814</v>
      </c>
      <c r="IE25" s="378">
        <v>1</v>
      </c>
      <c r="IF25" s="379">
        <v>45820</v>
      </c>
      <c r="IG25" s="944">
        <v>45821</v>
      </c>
      <c r="IH25" s="412">
        <v>45820</v>
      </c>
      <c r="II25" s="378">
        <v>1</v>
      </c>
      <c r="IJ25" s="379">
        <v>45820</v>
      </c>
      <c r="IK25" s="412">
        <v>45832</v>
      </c>
      <c r="IL25" s="378">
        <v>1</v>
      </c>
      <c r="IM25" s="379">
        <v>45832</v>
      </c>
      <c r="IN25" s="657">
        <f t="shared" si="137"/>
        <v>1</v>
      </c>
      <c r="IO25" s="658">
        <f t="shared" si="89"/>
        <v>45808</v>
      </c>
      <c r="IP25" s="659">
        <f t="shared" si="90"/>
        <v>45832</v>
      </c>
      <c r="IQ25" s="654"/>
      <c r="IR25" s="660"/>
      <c r="IS25" s="664">
        <v>333.13</v>
      </c>
      <c r="IT25" s="664" t="s">
        <v>577</v>
      </c>
      <c r="IU25" s="412"/>
      <c r="IV25" s="378">
        <v>0</v>
      </c>
      <c r="IW25" s="379"/>
      <c r="IX25" s="412"/>
      <c r="IY25" s="378">
        <v>0</v>
      </c>
      <c r="IZ25" s="379"/>
      <c r="JA25" s="412">
        <v>45842</v>
      </c>
      <c r="JB25" s="378">
        <v>1</v>
      </c>
      <c r="JC25" s="413">
        <f t="shared" si="91"/>
        <v>45842</v>
      </c>
      <c r="JD25" s="628">
        <f t="shared" si="20"/>
        <v>0.33312999999999998</v>
      </c>
      <c r="JE25" s="627">
        <v>45845</v>
      </c>
      <c r="JF25" s="378">
        <v>1</v>
      </c>
      <c r="JG25" s="627">
        <v>45864</v>
      </c>
      <c r="JH25" s="628">
        <f t="shared" si="21"/>
        <v>0.33312999999999998</v>
      </c>
      <c r="JI25" s="627">
        <v>45855</v>
      </c>
      <c r="JJ25" s="378">
        <v>1</v>
      </c>
      <c r="JK25" s="627">
        <v>45867</v>
      </c>
      <c r="JL25" s="628">
        <f t="shared" si="22"/>
        <v>0.33312999999999998</v>
      </c>
      <c r="JM25" s="627">
        <v>45870</v>
      </c>
      <c r="JN25" s="378">
        <v>1</v>
      </c>
      <c r="JO25" s="627">
        <v>45870</v>
      </c>
      <c r="JP25" s="628">
        <f t="shared" si="23"/>
        <v>0.33312999999999998</v>
      </c>
      <c r="JQ25" s="627">
        <v>45869</v>
      </c>
      <c r="JR25" s="378">
        <v>1</v>
      </c>
      <c r="JS25" s="627">
        <v>45869</v>
      </c>
      <c r="JT25" s="628">
        <f t="shared" si="24"/>
        <v>0.33312999999999998</v>
      </c>
      <c r="JU25" s="627">
        <v>45871</v>
      </c>
      <c r="JV25" s="378">
        <v>1</v>
      </c>
      <c r="JW25" s="627">
        <v>45871</v>
      </c>
      <c r="JX25" s="628">
        <f t="shared" si="92"/>
        <v>0</v>
      </c>
      <c r="JY25" s="627"/>
      <c r="JZ25" s="378">
        <v>0</v>
      </c>
      <c r="KA25" s="627"/>
      <c r="KB25" s="628">
        <f t="shared" si="93"/>
        <v>0</v>
      </c>
      <c r="KC25" s="627"/>
      <c r="KD25" s="378">
        <v>0</v>
      </c>
      <c r="KE25" s="627"/>
      <c r="KF25" s="628">
        <f t="shared" si="94"/>
        <v>0</v>
      </c>
      <c r="KG25" s="627"/>
      <c r="KH25" s="378">
        <v>0</v>
      </c>
      <c r="KI25" s="379"/>
      <c r="KJ25" s="628"/>
      <c r="KK25" s="630">
        <v>45898</v>
      </c>
      <c r="KL25" s="378">
        <v>1</v>
      </c>
      <c r="KM25" s="630">
        <v>45898</v>
      </c>
      <c r="KN25" s="630">
        <v>45887</v>
      </c>
      <c r="KO25" s="378">
        <v>1</v>
      </c>
      <c r="KP25" s="379">
        <v>45887</v>
      </c>
      <c r="KQ25" s="630">
        <v>45946</v>
      </c>
      <c r="KR25" s="378">
        <v>1</v>
      </c>
      <c r="KS25" s="379">
        <v>45946</v>
      </c>
      <c r="KT25" s="657">
        <v>0</v>
      </c>
      <c r="KU25" s="665">
        <f t="shared" si="95"/>
        <v>0</v>
      </c>
      <c r="KV25" s="658">
        <f t="shared" si="96"/>
        <v>45842</v>
      </c>
      <c r="KW25" s="659" t="str">
        <f t="shared" si="97"/>
        <v/>
      </c>
      <c r="KX25" s="412">
        <v>45856</v>
      </c>
      <c r="KY25" s="378">
        <v>1</v>
      </c>
      <c r="KZ25" s="413">
        <f t="shared" si="98"/>
        <v>45856</v>
      </c>
      <c r="LA25" s="626">
        <f t="shared" si="25"/>
        <v>0.33312999999999998</v>
      </c>
      <c r="LB25" s="627">
        <v>45857</v>
      </c>
      <c r="LC25" s="378">
        <v>1</v>
      </c>
      <c r="LD25" s="413">
        <f t="shared" si="99"/>
        <v>45857</v>
      </c>
      <c r="LE25" s="626">
        <f t="shared" si="26"/>
        <v>0.33312999999999998</v>
      </c>
      <c r="LF25" s="627">
        <v>45861</v>
      </c>
      <c r="LG25" s="378">
        <v>1</v>
      </c>
      <c r="LH25" s="413">
        <f t="shared" si="147"/>
        <v>45861</v>
      </c>
      <c r="LI25" s="626">
        <f t="shared" si="27"/>
        <v>0.33312999999999998</v>
      </c>
      <c r="LJ25" s="627">
        <v>45862</v>
      </c>
      <c r="LK25" s="378">
        <v>1</v>
      </c>
      <c r="LL25" s="632">
        <v>45862</v>
      </c>
      <c r="LM25" s="630">
        <v>45887</v>
      </c>
      <c r="LN25" s="378">
        <v>1</v>
      </c>
      <c r="LO25" s="379">
        <v>45887</v>
      </c>
      <c r="LP25" s="1489">
        <v>45894</v>
      </c>
      <c r="LQ25" s="1486">
        <v>1</v>
      </c>
      <c r="LR25" s="632">
        <v>45894</v>
      </c>
      <c r="LS25" s="412"/>
      <c r="LT25" s="378">
        <v>0</v>
      </c>
      <c r="LU25" s="632"/>
      <c r="LV25" s="657">
        <v>0</v>
      </c>
      <c r="LW25" s="665">
        <f t="shared" si="101"/>
        <v>0</v>
      </c>
      <c r="LX25" s="658">
        <f t="shared" si="102"/>
        <v>45856</v>
      </c>
      <c r="LY25" s="666" t="str">
        <f t="shared" si="103"/>
        <v/>
      </c>
      <c r="LZ25" s="412">
        <v>45842</v>
      </c>
      <c r="MA25" s="378">
        <v>1</v>
      </c>
      <c r="MB25" s="413">
        <f t="shared" si="104"/>
        <v>45842</v>
      </c>
      <c r="MC25" s="626">
        <f t="shared" si="29"/>
        <v>0.33312999999999998</v>
      </c>
      <c r="MD25" s="627">
        <v>45846</v>
      </c>
      <c r="ME25" s="378">
        <v>1</v>
      </c>
      <c r="MF25" s="413">
        <f t="shared" si="139"/>
        <v>45846</v>
      </c>
      <c r="MG25" s="626">
        <f t="shared" si="30"/>
        <v>0.33312999999999998</v>
      </c>
      <c r="MH25" s="627">
        <v>45854</v>
      </c>
      <c r="MI25" s="378">
        <v>1</v>
      </c>
      <c r="MJ25" s="632">
        <v>45854</v>
      </c>
      <c r="MK25" s="626">
        <f t="shared" si="31"/>
        <v>0.33312999999999998</v>
      </c>
      <c r="ML25" s="627">
        <v>45860</v>
      </c>
      <c r="MM25" s="378">
        <v>1</v>
      </c>
      <c r="MN25" s="413">
        <f t="shared" si="107"/>
        <v>45860</v>
      </c>
      <c r="MO25" s="630">
        <v>45887</v>
      </c>
      <c r="MP25" s="378">
        <v>1</v>
      </c>
      <c r="MQ25" s="379">
        <v>45887</v>
      </c>
      <c r="MR25" s="1489">
        <v>45894</v>
      </c>
      <c r="MS25" s="1486">
        <v>1</v>
      </c>
      <c r="MT25" s="632">
        <v>45894</v>
      </c>
      <c r="MU25" s="412"/>
      <c r="MV25" s="378">
        <v>0</v>
      </c>
      <c r="MW25" s="632"/>
      <c r="MX25" s="657">
        <v>0</v>
      </c>
      <c r="MY25" s="665">
        <f t="shared" si="108"/>
        <v>0</v>
      </c>
      <c r="MZ25" s="658">
        <f t="shared" si="109"/>
        <v>45842</v>
      </c>
      <c r="NA25" s="666" t="str">
        <f t="shared" si="110"/>
        <v/>
      </c>
      <c r="NB25" s="657">
        <v>0</v>
      </c>
      <c r="NC25" s="665">
        <f t="shared" si="111"/>
        <v>0</v>
      </c>
      <c r="ND25" s="658">
        <f t="shared" si="112"/>
        <v>45842</v>
      </c>
      <c r="NE25" s="667">
        <f t="shared" si="113"/>
        <v>0</v>
      </c>
      <c r="NF25" s="654"/>
      <c r="NG25" s="666"/>
      <c r="NH25" s="673"/>
      <c r="NI25" s="378">
        <v>0</v>
      </c>
      <c r="NJ25" s="658"/>
      <c r="NK25" s="654"/>
      <c r="NL25" s="666"/>
      <c r="NM25" s="657">
        <v>0</v>
      </c>
      <c r="NN25" s="665">
        <f t="shared" si="114"/>
        <v>0</v>
      </c>
      <c r="NO25" s="659"/>
      <c r="NP25" s="669" t="s">
        <v>571</v>
      </c>
      <c r="NQ25" s="657">
        <v>0</v>
      </c>
      <c r="NR25" s="665">
        <f t="shared" si="115"/>
        <v>0</v>
      </c>
      <c r="NS25" s="659"/>
      <c r="NT25" s="669" t="s">
        <v>571</v>
      </c>
      <c r="NU25" s="657">
        <v>0</v>
      </c>
      <c r="NV25" s="665">
        <f t="shared" si="116"/>
        <v>0</v>
      </c>
      <c r="NW25" s="659"/>
      <c r="NX25" s="669" t="str">
        <f t="shared" si="132"/>
        <v/>
      </c>
      <c r="NY25" s="673"/>
      <c r="NZ25" s="378">
        <v>0</v>
      </c>
      <c r="OA25" s="660"/>
      <c r="OB25" s="673"/>
      <c r="OC25" s="378">
        <v>0</v>
      </c>
      <c r="OD25" s="660"/>
      <c r="OE25" s="673"/>
      <c r="OF25" s="378">
        <v>0</v>
      </c>
      <c r="OG25" s="660"/>
      <c r="OH25" s="412"/>
      <c r="OI25" s="378">
        <v>1</v>
      </c>
      <c r="OJ25" s="379"/>
      <c r="OK25" s="412"/>
      <c r="OL25" s="378">
        <v>0.5</v>
      </c>
      <c r="OM25" s="379"/>
      <c r="ON25" s="412"/>
      <c r="OO25" s="378">
        <v>1</v>
      </c>
      <c r="OP25" s="379"/>
      <c r="OQ25" s="412"/>
      <c r="OR25" s="378">
        <f t="shared" si="117"/>
        <v>0</v>
      </c>
      <c r="OS25" s="379"/>
      <c r="OT25" s="412"/>
      <c r="OU25" s="378">
        <v>0</v>
      </c>
      <c r="OV25" s="379"/>
      <c r="OW25" s="412"/>
      <c r="OX25" s="378">
        <v>0</v>
      </c>
      <c r="OY25" s="379"/>
      <c r="OZ25" s="379">
        <v>45715</v>
      </c>
      <c r="PA25" s="378">
        <v>1</v>
      </c>
      <c r="PB25" s="379">
        <f t="shared" si="141"/>
        <v>45715</v>
      </c>
      <c r="PC25" s="379" t="s">
        <v>559</v>
      </c>
      <c r="PD25" s="378">
        <v>0</v>
      </c>
      <c r="PE25" s="379"/>
      <c r="PF25" s="412"/>
      <c r="PG25" s="378">
        <v>0</v>
      </c>
      <c r="PH25" s="379"/>
      <c r="PI25" s="412">
        <v>45735</v>
      </c>
      <c r="PJ25" s="378">
        <v>1</v>
      </c>
      <c r="PK25" s="379">
        <f>'Seg Diario'!HJ25</f>
        <v>45915</v>
      </c>
      <c r="PL25" s="412">
        <f t="shared" si="133"/>
        <v>45735</v>
      </c>
      <c r="PM25" s="378">
        <f t="shared" si="134"/>
        <v>1</v>
      </c>
      <c r="PN25" s="379">
        <f t="shared" si="135"/>
        <v>45915</v>
      </c>
      <c r="PO25" s="663">
        <v>4.5000000000000005E-2</v>
      </c>
      <c r="PP25" s="658">
        <f t="shared" si="119"/>
        <v>45715</v>
      </c>
      <c r="PQ25" s="659" t="str">
        <f t="shared" si="120"/>
        <v/>
      </c>
      <c r="PR25" s="654"/>
      <c r="PS25" s="660"/>
      <c r="PT25" s="412">
        <v>45482</v>
      </c>
      <c r="PU25" s="378">
        <v>1</v>
      </c>
      <c r="PV25" s="412">
        <v>45482</v>
      </c>
      <c r="PW25" s="412">
        <v>45527</v>
      </c>
      <c r="PX25" s="378">
        <v>1</v>
      </c>
      <c r="PY25" s="412">
        <v>45527</v>
      </c>
      <c r="PZ25" s="412"/>
      <c r="QA25" s="378">
        <v>0</v>
      </c>
      <c r="QB25" s="379"/>
      <c r="QC25" s="412"/>
      <c r="QD25" s="378">
        <v>0.5</v>
      </c>
      <c r="QE25" s="379"/>
      <c r="QF25" s="657">
        <v>0.93745000000000012</v>
      </c>
      <c r="QG25" s="658">
        <f t="shared" si="121"/>
        <v>45482</v>
      </c>
      <c r="QH25" s="659" t="str">
        <f t="shared" si="122"/>
        <v/>
      </c>
      <c r="QI25" s="654"/>
      <c r="QJ25" s="660"/>
      <c r="QK25" s="671"/>
      <c r="QL25" s="672">
        <f t="shared" si="123"/>
        <v>1</v>
      </c>
      <c r="QM25" s="1206" t="s">
        <v>354</v>
      </c>
      <c r="QN25" s="1448">
        <f t="shared" si="136"/>
        <v>1</v>
      </c>
      <c r="QO25" s="1482">
        <v>45893</v>
      </c>
      <c r="QP25" s="1483">
        <v>1</v>
      </c>
      <c r="QQ25" s="1482">
        <v>45893</v>
      </c>
      <c r="QR25" s="1482">
        <v>45911</v>
      </c>
      <c r="QS25" s="1483">
        <v>1</v>
      </c>
      <c r="QT25" s="1482">
        <v>45911</v>
      </c>
    </row>
    <row r="26" spans="1:462" ht="14.4">
      <c r="A26" s="459" t="e">
        <f t="shared" si="124"/>
        <v>#VALUE!</v>
      </c>
      <c r="B26" s="1419" t="s">
        <v>99</v>
      </c>
      <c r="C26" s="637"/>
      <c r="D26" s="638" t="s">
        <v>562</v>
      </c>
      <c r="E26" s="676" t="s">
        <v>64</v>
      </c>
      <c r="F26" s="1251">
        <v>8247.84</v>
      </c>
      <c r="G26" s="614" t="s">
        <v>574</v>
      </c>
      <c r="H26" s="638" t="s">
        <v>58</v>
      </c>
      <c r="I26" s="638" t="s">
        <v>255</v>
      </c>
      <c r="J26" s="639"/>
      <c r="K26" s="640"/>
      <c r="L26" s="640"/>
      <c r="M26" s="641"/>
      <c r="N26" s="642" t="s">
        <v>578</v>
      </c>
      <c r="O26" s="639" t="s">
        <v>562</v>
      </c>
      <c r="P26" s="640" t="s">
        <v>562</v>
      </c>
      <c r="Q26" s="640" t="s">
        <v>562</v>
      </c>
      <c r="R26" s="641" t="s">
        <v>562</v>
      </c>
      <c r="S26" s="638" t="s">
        <v>92</v>
      </c>
      <c r="T26" s="643"/>
      <c r="U26" s="643"/>
      <c r="V26" s="675"/>
      <c r="W26" s="643"/>
      <c r="X26" s="643"/>
      <c r="Y26" s="675"/>
      <c r="Z26" s="674"/>
      <c r="AA26" s="644"/>
      <c r="AB26" s="615"/>
      <c r="AC26" s="615"/>
      <c r="AD26" s="615"/>
      <c r="AE26" s="615"/>
      <c r="AF26" s="615"/>
      <c r="AG26" s="645">
        <f t="shared" si="32"/>
        <v>0</v>
      </c>
      <c r="AH26" s="646">
        <f t="shared" si="33"/>
        <v>0</v>
      </c>
      <c r="AI26" s="647">
        <f t="shared" si="34"/>
        <v>0</v>
      </c>
      <c r="AJ26" s="615"/>
      <c r="AK26" s="615"/>
      <c r="AL26" s="615"/>
      <c r="AM26" s="645">
        <f t="shared" si="35"/>
        <v>0</v>
      </c>
      <c r="AN26" s="646">
        <f t="shared" si="36"/>
        <v>0</v>
      </c>
      <c r="AO26" s="647">
        <f t="shared" si="37"/>
        <v>0</v>
      </c>
      <c r="AP26" s="648"/>
      <c r="AQ26" s="648"/>
      <c r="AR26" s="648"/>
      <c r="AS26" s="645">
        <f t="shared" si="38"/>
        <v>0</v>
      </c>
      <c r="AT26" s="646">
        <f t="shared" si="39"/>
        <v>0</v>
      </c>
      <c r="AU26" s="647">
        <f t="shared" si="40"/>
        <v>0</v>
      </c>
      <c r="AV26" s="648"/>
      <c r="AW26" s="649" t="s">
        <v>564</v>
      </c>
      <c r="AX26" s="650">
        <f t="shared" si="148"/>
        <v>1</v>
      </c>
      <c r="AY26" s="651" t="s">
        <v>565</v>
      </c>
      <c r="AZ26" s="652" t="s">
        <v>573</v>
      </c>
      <c r="BA26" s="412">
        <v>45483</v>
      </c>
      <c r="BB26" s="653">
        <f t="shared" si="145"/>
        <v>1</v>
      </c>
      <c r="BC26" s="654">
        <f t="shared" si="42"/>
        <v>0</v>
      </c>
      <c r="BD26" s="630">
        <f t="shared" si="43"/>
        <v>0</v>
      </c>
      <c r="BE26" s="412">
        <v>45687</v>
      </c>
      <c r="BF26" s="655">
        <f t="shared" si="44"/>
        <v>1</v>
      </c>
      <c r="BG26" s="412">
        <v>45688</v>
      </c>
      <c r="BH26" s="655">
        <f t="shared" si="45"/>
        <v>1</v>
      </c>
      <c r="BI26" s="412">
        <f t="shared" si="125"/>
        <v>45688</v>
      </c>
      <c r="BJ26" s="378">
        <v>1</v>
      </c>
      <c r="BK26" s="379">
        <f t="shared" si="126"/>
        <v>45695</v>
      </c>
      <c r="BL26" s="412">
        <v>45688</v>
      </c>
      <c r="BM26" s="378">
        <v>1</v>
      </c>
      <c r="BN26" s="630">
        <v>45691</v>
      </c>
      <c r="BO26" s="377">
        <v>45688</v>
      </c>
      <c r="BP26" s="378">
        <v>1</v>
      </c>
      <c r="BQ26" s="413">
        <v>45692</v>
      </c>
      <c r="BR26" s="377">
        <v>45688</v>
      </c>
      <c r="BS26" s="378">
        <v>1</v>
      </c>
      <c r="BT26" s="413">
        <v>45692</v>
      </c>
      <c r="BU26" s="377">
        <v>45688</v>
      </c>
      <c r="BV26" s="378">
        <v>1</v>
      </c>
      <c r="BW26" s="413">
        <v>45691</v>
      </c>
      <c r="BX26" s="377">
        <f t="shared" si="46"/>
        <v>45688</v>
      </c>
      <c r="BY26" s="378">
        <f t="shared" si="47"/>
        <v>1</v>
      </c>
      <c r="BZ26" s="379">
        <f t="shared" ref="BZ26:BZ56" si="149">IF(BY26=1,MAX(BN26,BQ26,BT26,BW26),"")</f>
        <v>45692</v>
      </c>
      <c r="CA26" s="412">
        <v>45692</v>
      </c>
      <c r="CB26" s="378">
        <v>1</v>
      </c>
      <c r="CC26" s="413">
        <f t="shared" si="49"/>
        <v>45692</v>
      </c>
      <c r="CD26" s="377">
        <v>45692</v>
      </c>
      <c r="CE26" s="378">
        <v>1</v>
      </c>
      <c r="CF26" s="413">
        <f t="shared" si="50"/>
        <v>45692</v>
      </c>
      <c r="CG26" s="377">
        <v>45692</v>
      </c>
      <c r="CH26" s="378">
        <v>1</v>
      </c>
      <c r="CI26" s="413">
        <f t="shared" si="51"/>
        <v>45692</v>
      </c>
      <c r="CJ26" s="377">
        <v>45691</v>
      </c>
      <c r="CK26" s="378">
        <v>1</v>
      </c>
      <c r="CL26" s="413">
        <f t="shared" si="52"/>
        <v>45691</v>
      </c>
      <c r="CM26" s="377">
        <f t="shared" si="53"/>
        <v>45691</v>
      </c>
      <c r="CN26" s="378">
        <f t="shared" si="54"/>
        <v>1</v>
      </c>
      <c r="CO26" s="379">
        <f t="shared" si="55"/>
        <v>45692</v>
      </c>
      <c r="CP26" s="412"/>
      <c r="CQ26" s="378">
        <v>0</v>
      </c>
      <c r="CR26" s="413"/>
      <c r="CS26" s="377"/>
      <c r="CT26" s="378">
        <v>0</v>
      </c>
      <c r="CU26" s="413"/>
      <c r="CV26" s="377"/>
      <c r="CW26" s="378">
        <v>0</v>
      </c>
      <c r="CX26" s="413"/>
      <c r="CY26" s="377"/>
      <c r="CZ26" s="378">
        <v>0</v>
      </c>
      <c r="DA26" s="413"/>
      <c r="DB26" s="377" t="str">
        <f t="shared" si="56"/>
        <v/>
      </c>
      <c r="DC26" s="378">
        <f t="shared" si="57"/>
        <v>0</v>
      </c>
      <c r="DD26" s="379" t="str">
        <f t="shared" si="58"/>
        <v/>
      </c>
      <c r="DE26" s="412">
        <v>45693</v>
      </c>
      <c r="DF26" s="378">
        <v>1</v>
      </c>
      <c r="DG26" s="413">
        <v>45693</v>
      </c>
      <c r="DH26" s="377">
        <v>45692</v>
      </c>
      <c r="DI26" s="378">
        <v>1</v>
      </c>
      <c r="DJ26" s="413">
        <v>45692</v>
      </c>
      <c r="DK26" s="377">
        <v>45692</v>
      </c>
      <c r="DL26" s="378">
        <v>1</v>
      </c>
      <c r="DM26" s="413">
        <v>45693</v>
      </c>
      <c r="DN26" s="377">
        <v>45692</v>
      </c>
      <c r="DO26" s="378">
        <v>1</v>
      </c>
      <c r="DP26" s="413">
        <v>45692</v>
      </c>
      <c r="DQ26" s="377">
        <f t="shared" si="59"/>
        <v>45692</v>
      </c>
      <c r="DR26" s="378">
        <f t="shared" si="60"/>
        <v>1</v>
      </c>
      <c r="DS26" s="379">
        <f t="shared" si="61"/>
        <v>45693</v>
      </c>
      <c r="DT26" s="412">
        <v>45692</v>
      </c>
      <c r="DU26" s="378">
        <v>1</v>
      </c>
      <c r="DV26" s="413">
        <v>45695</v>
      </c>
      <c r="DW26" s="377">
        <v>45692</v>
      </c>
      <c r="DX26" s="378">
        <v>1</v>
      </c>
      <c r="DY26" s="413">
        <v>45695</v>
      </c>
      <c r="DZ26" s="377">
        <v>45692</v>
      </c>
      <c r="EA26" s="378">
        <v>1</v>
      </c>
      <c r="EB26" s="413">
        <v>45695</v>
      </c>
      <c r="EC26" s="377">
        <v>45692</v>
      </c>
      <c r="ED26" s="378">
        <v>1</v>
      </c>
      <c r="EE26" s="377">
        <v>45695</v>
      </c>
      <c r="EF26" s="377">
        <f t="shared" si="144"/>
        <v>45692</v>
      </c>
      <c r="EG26" s="378">
        <f t="shared" si="62"/>
        <v>1</v>
      </c>
      <c r="EH26" s="379">
        <f t="shared" si="63"/>
        <v>45695</v>
      </c>
      <c r="EI26" s="412">
        <v>45695</v>
      </c>
      <c r="EJ26" s="378">
        <v>1</v>
      </c>
      <c r="EK26" s="413">
        <f t="shared" si="64"/>
        <v>45695</v>
      </c>
      <c r="EL26" s="377">
        <v>45695</v>
      </c>
      <c r="EM26" s="378">
        <v>1</v>
      </c>
      <c r="EN26" s="413">
        <f t="shared" si="65"/>
        <v>45695</v>
      </c>
      <c r="EO26" s="377">
        <v>45695</v>
      </c>
      <c r="EP26" s="378">
        <v>1</v>
      </c>
      <c r="EQ26" s="413">
        <f t="shared" si="66"/>
        <v>45695</v>
      </c>
      <c r="ER26" s="377">
        <v>45695</v>
      </c>
      <c r="ES26" s="378">
        <v>1</v>
      </c>
      <c r="ET26" s="413">
        <f t="shared" si="67"/>
        <v>45695</v>
      </c>
      <c r="EU26" s="377">
        <f t="shared" si="68"/>
        <v>45695</v>
      </c>
      <c r="EV26" s="378">
        <f t="shared" si="69"/>
        <v>1</v>
      </c>
      <c r="EW26" s="379">
        <f t="shared" si="70"/>
        <v>45695</v>
      </c>
      <c r="EX26" s="412"/>
      <c r="EY26" s="378">
        <v>0</v>
      </c>
      <c r="EZ26" s="413"/>
      <c r="FA26" s="412"/>
      <c r="FB26" s="378">
        <v>0</v>
      </c>
      <c r="FC26" s="413"/>
      <c r="FD26" s="412"/>
      <c r="FE26" s="378">
        <v>0</v>
      </c>
      <c r="FF26" s="413"/>
      <c r="FG26" s="412"/>
      <c r="FH26" s="378">
        <v>0</v>
      </c>
      <c r="FI26" s="413"/>
      <c r="FJ26" s="377" t="str">
        <f t="shared" si="71"/>
        <v/>
      </c>
      <c r="FK26" s="378">
        <v>0</v>
      </c>
      <c r="FL26" s="379" t="str">
        <f t="shared" si="127"/>
        <v/>
      </c>
      <c r="FM26" s="412">
        <v>45700</v>
      </c>
      <c r="FN26" s="378">
        <v>1</v>
      </c>
      <c r="FO26" s="413">
        <v>45701</v>
      </c>
      <c r="FP26" s="412">
        <v>45700</v>
      </c>
      <c r="FQ26" s="378">
        <v>1</v>
      </c>
      <c r="FR26" s="413">
        <v>45701</v>
      </c>
      <c r="FS26" s="412">
        <v>45700</v>
      </c>
      <c r="FT26" s="378">
        <v>1</v>
      </c>
      <c r="FU26" s="413">
        <v>45701</v>
      </c>
      <c r="FV26" s="412">
        <v>45700</v>
      </c>
      <c r="FW26" s="378">
        <v>1</v>
      </c>
      <c r="FX26" s="413">
        <v>45701</v>
      </c>
      <c r="FY26" s="377">
        <f t="shared" si="72"/>
        <v>45700</v>
      </c>
      <c r="FZ26" s="378">
        <f t="shared" si="73"/>
        <v>1</v>
      </c>
      <c r="GA26" s="379">
        <f t="shared" si="74"/>
        <v>45701</v>
      </c>
      <c r="GB26" s="412">
        <v>45693</v>
      </c>
      <c r="GC26" s="378">
        <v>1</v>
      </c>
      <c r="GD26" s="413">
        <f t="shared" si="75"/>
        <v>45693</v>
      </c>
      <c r="GE26" s="377">
        <v>45693</v>
      </c>
      <c r="GF26" s="378">
        <v>1</v>
      </c>
      <c r="GG26" s="413">
        <f t="shared" si="76"/>
        <v>45693</v>
      </c>
      <c r="GH26" s="377">
        <v>45693</v>
      </c>
      <c r="GI26" s="378">
        <v>1</v>
      </c>
      <c r="GJ26" s="413">
        <f t="shared" si="77"/>
        <v>45693</v>
      </c>
      <c r="GK26" s="377">
        <v>45693</v>
      </c>
      <c r="GL26" s="378">
        <v>1</v>
      </c>
      <c r="GM26" s="413">
        <f t="shared" si="78"/>
        <v>45693</v>
      </c>
      <c r="GN26" s="377">
        <f t="shared" si="79"/>
        <v>45693</v>
      </c>
      <c r="GO26" s="378">
        <f t="shared" si="80"/>
        <v>1</v>
      </c>
      <c r="GP26" s="379">
        <f t="shared" si="81"/>
        <v>45693</v>
      </c>
      <c r="GQ26" s="657">
        <f t="shared" si="128"/>
        <v>1</v>
      </c>
      <c r="GR26" s="658">
        <f t="shared" si="82"/>
        <v>45688</v>
      </c>
      <c r="GS26" s="659">
        <f t="shared" si="83"/>
        <v>45701</v>
      </c>
      <c r="GT26" s="654"/>
      <c r="GU26" s="660"/>
      <c r="GV26" s="412">
        <v>45896</v>
      </c>
      <c r="GW26" s="378">
        <v>1</v>
      </c>
      <c r="GX26" s="413">
        <v>45898</v>
      </c>
      <c r="GY26" s="412">
        <v>45896</v>
      </c>
      <c r="GZ26" s="378">
        <v>1</v>
      </c>
      <c r="HA26" s="413">
        <v>45898</v>
      </c>
      <c r="HB26" s="412">
        <v>45896</v>
      </c>
      <c r="HC26" s="378">
        <v>1</v>
      </c>
      <c r="HD26" s="413">
        <v>45898</v>
      </c>
      <c r="HE26" s="412">
        <v>45896</v>
      </c>
      <c r="HF26" s="378">
        <v>1</v>
      </c>
      <c r="HG26" s="413">
        <v>45898</v>
      </c>
      <c r="HH26" s="377">
        <f t="shared" si="84"/>
        <v>45896</v>
      </c>
      <c r="HI26" s="380">
        <f t="shared" si="85"/>
        <v>1</v>
      </c>
      <c r="HJ26" s="379">
        <f t="shared" si="86"/>
        <v>45898</v>
      </c>
      <c r="HK26" s="661">
        <v>0</v>
      </c>
      <c r="HL26" s="658">
        <f t="shared" si="87"/>
        <v>45687</v>
      </c>
      <c r="HM26" s="659" t="str">
        <f t="shared" si="88"/>
        <v/>
      </c>
      <c r="HN26" s="654"/>
      <c r="HO26" s="660"/>
      <c r="HP26" s="944"/>
      <c r="HQ26" s="944"/>
      <c r="HR26" s="1170">
        <v>45803</v>
      </c>
      <c r="HS26" s="378">
        <v>1</v>
      </c>
      <c r="HT26" s="1171">
        <v>45803</v>
      </c>
      <c r="HU26" s="632">
        <v>45813</v>
      </c>
      <c r="HV26" s="378">
        <v>1</v>
      </c>
      <c r="HW26" s="379">
        <v>45813</v>
      </c>
      <c r="HX26" s="412">
        <v>45813</v>
      </c>
      <c r="HY26" s="378">
        <v>1</v>
      </c>
      <c r="HZ26" s="379">
        <v>45816</v>
      </c>
      <c r="IA26" s="412">
        <v>45816</v>
      </c>
      <c r="IB26" s="378">
        <v>1</v>
      </c>
      <c r="IC26" s="379">
        <v>45816</v>
      </c>
      <c r="ID26" s="412">
        <v>45831</v>
      </c>
      <c r="IE26" s="378">
        <v>1</v>
      </c>
      <c r="IF26" s="379">
        <v>45831</v>
      </c>
      <c r="IG26" s="944">
        <v>45832</v>
      </c>
      <c r="IH26" s="412">
        <v>45832</v>
      </c>
      <c r="II26" s="378">
        <v>1</v>
      </c>
      <c r="IJ26" s="379">
        <v>45832</v>
      </c>
      <c r="IK26" s="412">
        <v>45832</v>
      </c>
      <c r="IL26" s="378">
        <v>1</v>
      </c>
      <c r="IM26" s="379">
        <v>45832</v>
      </c>
      <c r="IN26" s="657">
        <f t="shared" si="137"/>
        <v>1</v>
      </c>
      <c r="IO26" s="658">
        <f t="shared" si="89"/>
        <v>45803</v>
      </c>
      <c r="IP26" s="659">
        <f t="shared" si="90"/>
        <v>45832</v>
      </c>
      <c r="IQ26" s="654"/>
      <c r="IR26" s="660"/>
      <c r="IS26" s="664">
        <v>331.99</v>
      </c>
      <c r="IT26" s="664" t="s">
        <v>577</v>
      </c>
      <c r="IU26" s="412"/>
      <c r="IV26" s="378">
        <v>0</v>
      </c>
      <c r="IW26" s="379"/>
      <c r="IX26" s="412"/>
      <c r="IY26" s="378">
        <v>0</v>
      </c>
      <c r="IZ26" s="379"/>
      <c r="JA26" s="412">
        <v>45842</v>
      </c>
      <c r="JB26" s="378">
        <v>1</v>
      </c>
      <c r="JC26" s="413">
        <f t="shared" si="91"/>
        <v>45842</v>
      </c>
      <c r="JD26" s="628">
        <f t="shared" si="20"/>
        <v>0.33199000000000001</v>
      </c>
      <c r="JE26" s="627">
        <v>45845</v>
      </c>
      <c r="JF26" s="378">
        <v>1</v>
      </c>
      <c r="JG26" s="627">
        <v>45864</v>
      </c>
      <c r="JH26" s="628">
        <f t="shared" si="21"/>
        <v>0.33199000000000001</v>
      </c>
      <c r="JI26" s="627">
        <v>45855</v>
      </c>
      <c r="JJ26" s="378">
        <v>1</v>
      </c>
      <c r="JK26" s="627">
        <v>45867</v>
      </c>
      <c r="JL26" s="628">
        <f t="shared" si="22"/>
        <v>0.33199000000000001</v>
      </c>
      <c r="JM26" s="627">
        <v>45870</v>
      </c>
      <c r="JN26" s="378">
        <v>1</v>
      </c>
      <c r="JO26" s="627">
        <v>45870</v>
      </c>
      <c r="JP26" s="628">
        <f t="shared" si="23"/>
        <v>0.33199000000000001</v>
      </c>
      <c r="JQ26" s="627">
        <v>45869</v>
      </c>
      <c r="JR26" s="378">
        <v>1</v>
      </c>
      <c r="JS26" s="627">
        <v>45869</v>
      </c>
      <c r="JT26" s="628">
        <f t="shared" si="24"/>
        <v>0.33199000000000001</v>
      </c>
      <c r="JU26" s="627">
        <v>45871</v>
      </c>
      <c r="JV26" s="378">
        <v>1</v>
      </c>
      <c r="JW26" s="627">
        <v>45871</v>
      </c>
      <c r="JX26" s="628">
        <f t="shared" si="92"/>
        <v>0</v>
      </c>
      <c r="JY26" s="627"/>
      <c r="JZ26" s="378">
        <v>0</v>
      </c>
      <c r="KA26" s="627"/>
      <c r="KB26" s="628">
        <f t="shared" si="93"/>
        <v>0</v>
      </c>
      <c r="KC26" s="627"/>
      <c r="KD26" s="378">
        <v>0</v>
      </c>
      <c r="KE26" s="627"/>
      <c r="KF26" s="628">
        <f t="shared" si="94"/>
        <v>0</v>
      </c>
      <c r="KG26" s="627"/>
      <c r="KH26" s="378">
        <v>0</v>
      </c>
      <c r="KI26" s="379"/>
      <c r="KJ26" s="628"/>
      <c r="KK26" s="630">
        <v>45904</v>
      </c>
      <c r="KL26" s="378">
        <v>1</v>
      </c>
      <c r="KM26" s="379">
        <v>45904</v>
      </c>
      <c r="KN26" s="630">
        <v>45885</v>
      </c>
      <c r="KO26" s="378">
        <v>1</v>
      </c>
      <c r="KP26" s="379">
        <v>45885</v>
      </c>
      <c r="KQ26" s="630">
        <v>45946</v>
      </c>
      <c r="KR26" s="378">
        <v>1</v>
      </c>
      <c r="KS26" s="379">
        <v>45946</v>
      </c>
      <c r="KT26" s="657">
        <v>0</v>
      </c>
      <c r="KU26" s="665">
        <f t="shared" si="95"/>
        <v>0</v>
      </c>
      <c r="KV26" s="658">
        <f t="shared" si="96"/>
        <v>45842</v>
      </c>
      <c r="KW26" s="659" t="str">
        <f t="shared" si="97"/>
        <v/>
      </c>
      <c r="KX26" s="412">
        <v>45856</v>
      </c>
      <c r="KY26" s="378">
        <v>1</v>
      </c>
      <c r="KZ26" s="413">
        <f t="shared" si="98"/>
        <v>45856</v>
      </c>
      <c r="LA26" s="626">
        <f t="shared" si="25"/>
        <v>0.33199000000000001</v>
      </c>
      <c r="LB26" s="627">
        <v>45857</v>
      </c>
      <c r="LC26" s="378">
        <v>1</v>
      </c>
      <c r="LD26" s="413">
        <f t="shared" si="99"/>
        <v>45857</v>
      </c>
      <c r="LE26" s="626">
        <f t="shared" si="26"/>
        <v>0.33199000000000001</v>
      </c>
      <c r="LF26" s="627">
        <v>45861</v>
      </c>
      <c r="LG26" s="378">
        <v>1</v>
      </c>
      <c r="LH26" s="413">
        <f t="shared" si="147"/>
        <v>45861</v>
      </c>
      <c r="LI26" s="626">
        <f t="shared" si="27"/>
        <v>0.33199000000000001</v>
      </c>
      <c r="LJ26" s="627">
        <v>45862</v>
      </c>
      <c r="LK26" s="378">
        <v>1</v>
      </c>
      <c r="LL26" s="632">
        <v>45862</v>
      </c>
      <c r="LM26" s="412">
        <v>45867</v>
      </c>
      <c r="LN26" s="378">
        <v>1</v>
      </c>
      <c r="LO26" s="632">
        <v>45867</v>
      </c>
      <c r="LP26" s="1489">
        <v>45894</v>
      </c>
      <c r="LQ26" s="1486">
        <v>1</v>
      </c>
      <c r="LR26" s="632">
        <v>45894</v>
      </c>
      <c r="LS26" s="412"/>
      <c r="LT26" s="378">
        <v>0</v>
      </c>
      <c r="LU26" s="632"/>
      <c r="LV26" s="657">
        <v>0</v>
      </c>
      <c r="LW26" s="665">
        <f t="shared" si="101"/>
        <v>0</v>
      </c>
      <c r="LX26" s="658">
        <f t="shared" si="102"/>
        <v>45856</v>
      </c>
      <c r="LY26" s="666" t="str">
        <f t="shared" si="103"/>
        <v/>
      </c>
      <c r="LZ26" s="412">
        <v>45842</v>
      </c>
      <c r="MA26" s="378">
        <v>1</v>
      </c>
      <c r="MB26" s="413">
        <f t="shared" si="104"/>
        <v>45842</v>
      </c>
      <c r="MC26" s="626">
        <f t="shared" si="29"/>
        <v>0.33199000000000001</v>
      </c>
      <c r="MD26" s="627">
        <v>45846</v>
      </c>
      <c r="ME26" s="378">
        <v>1</v>
      </c>
      <c r="MF26" s="413">
        <f t="shared" si="139"/>
        <v>45846</v>
      </c>
      <c r="MG26" s="626">
        <f t="shared" si="30"/>
        <v>0.33199000000000001</v>
      </c>
      <c r="MH26" s="627">
        <v>45854</v>
      </c>
      <c r="MI26" s="378">
        <v>1</v>
      </c>
      <c r="MJ26" s="632">
        <v>45854</v>
      </c>
      <c r="MK26" s="626">
        <f t="shared" si="31"/>
        <v>0.33199000000000001</v>
      </c>
      <c r="ML26" s="627">
        <v>45860</v>
      </c>
      <c r="MM26" s="378">
        <v>1</v>
      </c>
      <c r="MN26" s="413">
        <f t="shared" si="107"/>
        <v>45860</v>
      </c>
      <c r="MO26" s="412">
        <v>45867</v>
      </c>
      <c r="MP26" s="378">
        <v>1</v>
      </c>
      <c r="MQ26" s="632">
        <v>45867</v>
      </c>
      <c r="MR26" s="1489">
        <v>45894</v>
      </c>
      <c r="MS26" s="1486">
        <v>1</v>
      </c>
      <c r="MT26" s="632">
        <v>45894</v>
      </c>
      <c r="MU26" s="412"/>
      <c r="MV26" s="378">
        <v>0</v>
      </c>
      <c r="MW26" s="632"/>
      <c r="MX26" s="657">
        <v>0</v>
      </c>
      <c r="MY26" s="665">
        <f t="shared" si="108"/>
        <v>0</v>
      </c>
      <c r="MZ26" s="658">
        <f t="shared" si="109"/>
        <v>45842</v>
      </c>
      <c r="NA26" s="666" t="str">
        <f t="shared" si="110"/>
        <v/>
      </c>
      <c r="NB26" s="657">
        <v>0</v>
      </c>
      <c r="NC26" s="665">
        <f t="shared" si="111"/>
        <v>0</v>
      </c>
      <c r="ND26" s="658">
        <f t="shared" si="112"/>
        <v>45842</v>
      </c>
      <c r="NE26" s="667">
        <f t="shared" si="113"/>
        <v>0</v>
      </c>
      <c r="NF26" s="654"/>
      <c r="NG26" s="666"/>
      <c r="NH26" s="673"/>
      <c r="NI26" s="378">
        <v>0</v>
      </c>
      <c r="NJ26" s="658"/>
      <c r="NK26" s="654"/>
      <c r="NL26" s="666"/>
      <c r="NM26" s="657">
        <v>0</v>
      </c>
      <c r="NN26" s="665">
        <f t="shared" si="114"/>
        <v>0</v>
      </c>
      <c r="NO26" s="659"/>
      <c r="NP26" s="669" t="s">
        <v>571</v>
      </c>
      <c r="NQ26" s="657">
        <v>0</v>
      </c>
      <c r="NR26" s="665">
        <f t="shared" si="115"/>
        <v>0</v>
      </c>
      <c r="NS26" s="659"/>
      <c r="NT26" s="669" t="s">
        <v>571</v>
      </c>
      <c r="NU26" s="657">
        <v>0</v>
      </c>
      <c r="NV26" s="665">
        <f t="shared" si="116"/>
        <v>0</v>
      </c>
      <c r="NW26" s="659"/>
      <c r="NX26" s="669" t="str">
        <f t="shared" si="132"/>
        <v/>
      </c>
      <c r="NY26" s="673"/>
      <c r="NZ26" s="378">
        <v>0</v>
      </c>
      <c r="OA26" s="660"/>
      <c r="OB26" s="673"/>
      <c r="OC26" s="378">
        <v>0</v>
      </c>
      <c r="OD26" s="660"/>
      <c r="OE26" s="673"/>
      <c r="OF26" s="378">
        <v>0</v>
      </c>
      <c r="OG26" s="660"/>
      <c r="OH26" s="412"/>
      <c r="OI26" s="378">
        <v>1</v>
      </c>
      <c r="OJ26" s="379"/>
      <c r="OK26" s="412"/>
      <c r="OL26" s="378">
        <v>0.5</v>
      </c>
      <c r="OM26" s="379"/>
      <c r="ON26" s="412"/>
      <c r="OO26" s="378">
        <v>1</v>
      </c>
      <c r="OP26" s="379"/>
      <c r="OQ26" s="412"/>
      <c r="OR26" s="378">
        <f t="shared" si="117"/>
        <v>0</v>
      </c>
      <c r="OS26" s="379"/>
      <c r="OT26" s="412"/>
      <c r="OU26" s="378">
        <v>0</v>
      </c>
      <c r="OV26" s="379"/>
      <c r="OW26" s="412"/>
      <c r="OX26" s="378">
        <v>0</v>
      </c>
      <c r="OY26" s="379"/>
      <c r="OZ26" s="379">
        <v>45688</v>
      </c>
      <c r="PA26" s="378">
        <v>1</v>
      </c>
      <c r="PB26" s="379">
        <f t="shared" si="141"/>
        <v>45688</v>
      </c>
      <c r="PC26" s="379" t="s">
        <v>559</v>
      </c>
      <c r="PD26" s="378">
        <v>0</v>
      </c>
      <c r="PE26" s="379"/>
      <c r="PF26" s="412"/>
      <c r="PG26" s="378">
        <v>0</v>
      </c>
      <c r="PH26" s="379"/>
      <c r="PI26" s="412">
        <v>45688</v>
      </c>
      <c r="PJ26" s="378">
        <v>1</v>
      </c>
      <c r="PK26" s="379">
        <f>'Seg Diario'!HJ26</f>
        <v>45898</v>
      </c>
      <c r="PL26" s="412">
        <f t="shared" si="133"/>
        <v>45688</v>
      </c>
      <c r="PM26" s="378">
        <f t="shared" si="134"/>
        <v>1</v>
      </c>
      <c r="PN26" s="379">
        <f t="shared" si="135"/>
        <v>45898</v>
      </c>
      <c r="PO26" s="663">
        <v>4.5000000000000005E-2</v>
      </c>
      <c r="PP26" s="658">
        <f t="shared" si="119"/>
        <v>45688</v>
      </c>
      <c r="PQ26" s="659" t="str">
        <f t="shared" si="120"/>
        <v/>
      </c>
      <c r="PR26" s="654"/>
      <c r="PS26" s="660"/>
      <c r="PT26" s="412">
        <v>45482</v>
      </c>
      <c r="PU26" s="378">
        <v>1</v>
      </c>
      <c r="PV26" s="412">
        <v>45482</v>
      </c>
      <c r="PW26" s="412">
        <v>45527</v>
      </c>
      <c r="PX26" s="378">
        <v>1</v>
      </c>
      <c r="PY26" s="412">
        <v>45527</v>
      </c>
      <c r="PZ26" s="412"/>
      <c r="QA26" s="378">
        <v>0</v>
      </c>
      <c r="QB26" s="379"/>
      <c r="QC26" s="412"/>
      <c r="QD26" s="378">
        <v>0.5</v>
      </c>
      <c r="QE26" s="379"/>
      <c r="QF26" s="657">
        <v>0.93745000000000012</v>
      </c>
      <c r="QG26" s="658">
        <f t="shared" si="121"/>
        <v>45482</v>
      </c>
      <c r="QH26" s="659" t="str">
        <f t="shared" si="122"/>
        <v/>
      </c>
      <c r="QI26" s="654"/>
      <c r="QJ26" s="660"/>
      <c r="QK26" s="671"/>
      <c r="QL26" s="672">
        <f t="shared" si="123"/>
        <v>1</v>
      </c>
      <c r="QM26" s="1206" t="s">
        <v>354</v>
      </c>
      <c r="QN26" s="1448">
        <f t="shared" si="136"/>
        <v>1</v>
      </c>
      <c r="QO26" s="1482">
        <v>45893</v>
      </c>
      <c r="QP26" s="1483">
        <v>1</v>
      </c>
      <c r="QQ26" s="1482">
        <v>45893</v>
      </c>
      <c r="QR26" s="1482">
        <v>45911</v>
      </c>
      <c r="QS26" s="1483">
        <v>1</v>
      </c>
      <c r="QT26" s="1482">
        <v>45911</v>
      </c>
    </row>
    <row r="27" spans="1:462" ht="14.4">
      <c r="A27" s="459" t="e">
        <f t="shared" si="124"/>
        <v>#VALUE!</v>
      </c>
      <c r="B27" s="1419" t="s">
        <v>101</v>
      </c>
      <c r="C27" s="637"/>
      <c r="D27" s="676" t="s">
        <v>562</v>
      </c>
      <c r="E27" s="676" t="s">
        <v>146</v>
      </c>
      <c r="F27" s="1251">
        <v>11760.35</v>
      </c>
      <c r="G27" s="614"/>
      <c r="H27" s="638" t="s">
        <v>58</v>
      </c>
      <c r="I27" s="638" t="s">
        <v>255</v>
      </c>
      <c r="J27" s="639"/>
      <c r="K27" s="640"/>
      <c r="L27" s="640"/>
      <c r="M27" s="641"/>
      <c r="N27" s="642" t="s">
        <v>578</v>
      </c>
      <c r="O27" s="639" t="s">
        <v>562</v>
      </c>
      <c r="P27" s="640" t="s">
        <v>562</v>
      </c>
      <c r="Q27" s="640" t="s">
        <v>562</v>
      </c>
      <c r="R27" s="641" t="s">
        <v>562</v>
      </c>
      <c r="S27" s="676" t="s">
        <v>92</v>
      </c>
      <c r="T27" s="643"/>
      <c r="U27" s="643"/>
      <c r="V27" s="643"/>
      <c r="W27" s="643"/>
      <c r="X27" s="643"/>
      <c r="Y27" s="643"/>
      <c r="Z27" s="674"/>
      <c r="AA27" s="644"/>
      <c r="AB27" s="615"/>
      <c r="AC27" s="615"/>
      <c r="AD27" s="615"/>
      <c r="AE27" s="615"/>
      <c r="AF27" s="615"/>
      <c r="AG27" s="645">
        <f t="shared" si="32"/>
        <v>0</v>
      </c>
      <c r="AH27" s="646">
        <f t="shared" si="33"/>
        <v>0</v>
      </c>
      <c r="AI27" s="647">
        <f t="shared" si="34"/>
        <v>0</v>
      </c>
      <c r="AJ27" s="615"/>
      <c r="AK27" s="615"/>
      <c r="AL27" s="615"/>
      <c r="AM27" s="645">
        <f t="shared" si="35"/>
        <v>0</v>
      </c>
      <c r="AN27" s="646">
        <f t="shared" si="36"/>
        <v>0</v>
      </c>
      <c r="AO27" s="647">
        <f t="shared" si="37"/>
        <v>0</v>
      </c>
      <c r="AP27" s="648"/>
      <c r="AQ27" s="648"/>
      <c r="AR27" s="648"/>
      <c r="AS27" s="645">
        <f t="shared" si="38"/>
        <v>0</v>
      </c>
      <c r="AT27" s="646">
        <f t="shared" si="39"/>
        <v>0</v>
      </c>
      <c r="AU27" s="647">
        <f t="shared" si="40"/>
        <v>0</v>
      </c>
      <c r="AV27" s="648"/>
      <c r="AW27" s="649" t="s">
        <v>564</v>
      </c>
      <c r="AX27" s="650">
        <f t="shared" si="148"/>
        <v>1</v>
      </c>
      <c r="AY27" s="651" t="s">
        <v>565</v>
      </c>
      <c r="AZ27" s="652" t="s">
        <v>573</v>
      </c>
      <c r="BA27" s="412">
        <v>45483</v>
      </c>
      <c r="BB27" s="653">
        <f t="shared" si="145"/>
        <v>1</v>
      </c>
      <c r="BC27" s="654">
        <f t="shared" si="42"/>
        <v>0</v>
      </c>
      <c r="BD27" s="630">
        <f t="shared" si="43"/>
        <v>0</v>
      </c>
      <c r="BE27" s="412">
        <v>45682</v>
      </c>
      <c r="BF27" s="655">
        <f t="shared" si="44"/>
        <v>1</v>
      </c>
      <c r="BG27" s="412">
        <v>45751</v>
      </c>
      <c r="BH27" s="655">
        <f t="shared" si="45"/>
        <v>1</v>
      </c>
      <c r="BI27" s="412">
        <f t="shared" si="125"/>
        <v>45797</v>
      </c>
      <c r="BJ27" s="378">
        <v>0</v>
      </c>
      <c r="BK27" s="379">
        <f t="shared" si="126"/>
        <v>45805</v>
      </c>
      <c r="BL27" s="412">
        <v>45797</v>
      </c>
      <c r="BM27" s="378">
        <v>1</v>
      </c>
      <c r="BN27" s="630">
        <v>45797</v>
      </c>
      <c r="BO27" s="412">
        <v>45797</v>
      </c>
      <c r="BP27" s="378">
        <v>1</v>
      </c>
      <c r="BQ27" s="630">
        <v>45797</v>
      </c>
      <c r="BR27" s="412">
        <v>45797</v>
      </c>
      <c r="BS27" s="378">
        <v>1</v>
      </c>
      <c r="BT27" s="630">
        <v>45797</v>
      </c>
      <c r="BU27" s="412">
        <v>45797</v>
      </c>
      <c r="BV27" s="378">
        <v>1</v>
      </c>
      <c r="BW27" s="630">
        <v>45797</v>
      </c>
      <c r="BX27" s="377">
        <f t="shared" si="46"/>
        <v>45797</v>
      </c>
      <c r="BY27" s="378">
        <f t="shared" si="47"/>
        <v>1</v>
      </c>
      <c r="BZ27" s="379">
        <f t="shared" si="149"/>
        <v>45797</v>
      </c>
      <c r="CA27" s="412">
        <v>45797</v>
      </c>
      <c r="CB27" s="378">
        <v>1</v>
      </c>
      <c r="CC27" s="413">
        <f t="shared" si="49"/>
        <v>45797</v>
      </c>
      <c r="CD27" s="412">
        <v>45797</v>
      </c>
      <c r="CE27" s="378">
        <v>1</v>
      </c>
      <c r="CF27" s="413">
        <f t="shared" si="50"/>
        <v>45797</v>
      </c>
      <c r="CG27" s="412">
        <v>45797</v>
      </c>
      <c r="CH27" s="378">
        <v>1</v>
      </c>
      <c r="CI27" s="413">
        <f t="shared" si="51"/>
        <v>45797</v>
      </c>
      <c r="CJ27" s="412">
        <v>45797</v>
      </c>
      <c r="CK27" s="378">
        <v>1</v>
      </c>
      <c r="CL27" s="413">
        <f t="shared" si="52"/>
        <v>45797</v>
      </c>
      <c r="CM27" s="377">
        <f t="shared" si="53"/>
        <v>45797</v>
      </c>
      <c r="CN27" s="378">
        <f t="shared" si="54"/>
        <v>1</v>
      </c>
      <c r="CO27" s="379">
        <f t="shared" si="55"/>
        <v>45797</v>
      </c>
      <c r="CP27" s="412"/>
      <c r="CQ27" s="378">
        <v>0</v>
      </c>
      <c r="CR27" s="413"/>
      <c r="CS27" s="412"/>
      <c r="CT27" s="378">
        <v>0</v>
      </c>
      <c r="CU27" s="413"/>
      <c r="CV27" s="412"/>
      <c r="CW27" s="378">
        <v>0</v>
      </c>
      <c r="CX27" s="413"/>
      <c r="CY27" s="412"/>
      <c r="CZ27" s="378">
        <v>0</v>
      </c>
      <c r="DA27" s="413"/>
      <c r="DB27" s="377" t="str">
        <f t="shared" si="56"/>
        <v/>
      </c>
      <c r="DC27" s="378">
        <f t="shared" si="57"/>
        <v>0</v>
      </c>
      <c r="DD27" s="379" t="str">
        <f t="shared" si="58"/>
        <v/>
      </c>
      <c r="DE27" s="412">
        <v>45803</v>
      </c>
      <c r="DF27" s="378">
        <v>1</v>
      </c>
      <c r="DG27" s="413">
        <v>45804</v>
      </c>
      <c r="DH27" s="412">
        <v>45803</v>
      </c>
      <c r="DI27" s="378">
        <v>1</v>
      </c>
      <c r="DJ27" s="413">
        <v>45804</v>
      </c>
      <c r="DK27" s="412">
        <v>45803</v>
      </c>
      <c r="DL27" s="378">
        <v>1</v>
      </c>
      <c r="DM27" s="413">
        <v>45804</v>
      </c>
      <c r="DN27" s="412">
        <v>45804</v>
      </c>
      <c r="DO27" s="378">
        <v>1</v>
      </c>
      <c r="DP27" s="413">
        <v>45804</v>
      </c>
      <c r="DQ27" s="377">
        <f t="shared" si="59"/>
        <v>45803</v>
      </c>
      <c r="DR27" s="378">
        <f t="shared" si="60"/>
        <v>1</v>
      </c>
      <c r="DS27" s="379">
        <f t="shared" si="61"/>
        <v>45804</v>
      </c>
      <c r="DT27" s="412">
        <v>45797</v>
      </c>
      <c r="DU27" s="378">
        <v>1</v>
      </c>
      <c r="DV27" s="413">
        <v>45805</v>
      </c>
      <c r="DW27" s="412">
        <v>45797</v>
      </c>
      <c r="DX27" s="378">
        <v>1</v>
      </c>
      <c r="DY27" s="413">
        <v>45805</v>
      </c>
      <c r="DZ27" s="412">
        <v>45797</v>
      </c>
      <c r="EA27" s="378">
        <v>1</v>
      </c>
      <c r="EB27" s="413">
        <v>45805</v>
      </c>
      <c r="EC27" s="412">
        <v>45797</v>
      </c>
      <c r="ED27" s="378">
        <v>1</v>
      </c>
      <c r="EE27" s="413">
        <v>45805</v>
      </c>
      <c r="EF27" s="377">
        <f t="shared" si="144"/>
        <v>45797</v>
      </c>
      <c r="EG27" s="378">
        <f t="shared" si="62"/>
        <v>1</v>
      </c>
      <c r="EH27" s="379">
        <f t="shared" si="63"/>
        <v>45805</v>
      </c>
      <c r="EI27" s="412">
        <v>45805</v>
      </c>
      <c r="EJ27" s="378">
        <v>1</v>
      </c>
      <c r="EK27" s="413">
        <f t="shared" si="64"/>
        <v>45805</v>
      </c>
      <c r="EL27" s="412">
        <v>45805</v>
      </c>
      <c r="EM27" s="378">
        <v>1</v>
      </c>
      <c r="EN27" s="413">
        <f t="shared" si="65"/>
        <v>45805</v>
      </c>
      <c r="EO27" s="412">
        <v>45805</v>
      </c>
      <c r="EP27" s="378">
        <v>1</v>
      </c>
      <c r="EQ27" s="413">
        <f t="shared" si="66"/>
        <v>45805</v>
      </c>
      <c r="ER27" s="412">
        <v>45805</v>
      </c>
      <c r="ES27" s="378">
        <v>1</v>
      </c>
      <c r="ET27" s="413">
        <f t="shared" si="67"/>
        <v>45805</v>
      </c>
      <c r="EU27" s="377">
        <f t="shared" si="68"/>
        <v>45805</v>
      </c>
      <c r="EV27" s="378">
        <f t="shared" si="69"/>
        <v>1</v>
      </c>
      <c r="EW27" s="379">
        <f t="shared" si="70"/>
        <v>45805</v>
      </c>
      <c r="EX27" s="412"/>
      <c r="EY27" s="378">
        <v>0</v>
      </c>
      <c r="EZ27" s="413"/>
      <c r="FA27" s="412"/>
      <c r="FB27" s="378">
        <v>0</v>
      </c>
      <c r="FC27" s="413"/>
      <c r="FD27" s="412"/>
      <c r="FE27" s="378">
        <v>0</v>
      </c>
      <c r="FF27" s="413"/>
      <c r="FG27" s="412"/>
      <c r="FH27" s="378">
        <v>0</v>
      </c>
      <c r="FI27" s="413"/>
      <c r="FJ27" s="377" t="str">
        <f t="shared" si="71"/>
        <v/>
      </c>
      <c r="FK27" s="378">
        <v>0</v>
      </c>
      <c r="FL27" s="379" t="str">
        <f t="shared" si="127"/>
        <v/>
      </c>
      <c r="FM27" s="412">
        <v>45815</v>
      </c>
      <c r="FN27" s="378">
        <v>1</v>
      </c>
      <c r="FO27" s="413">
        <v>45820</v>
      </c>
      <c r="FP27" s="412">
        <v>45815</v>
      </c>
      <c r="FQ27" s="378">
        <v>1</v>
      </c>
      <c r="FR27" s="413">
        <v>45820</v>
      </c>
      <c r="FS27" s="412">
        <v>45815</v>
      </c>
      <c r="FT27" s="378">
        <v>1</v>
      </c>
      <c r="FU27" s="413">
        <v>45820</v>
      </c>
      <c r="FV27" s="412">
        <v>45815</v>
      </c>
      <c r="FW27" s="378">
        <v>1</v>
      </c>
      <c r="FX27" s="413">
        <v>45820</v>
      </c>
      <c r="FY27" s="377">
        <f t="shared" si="72"/>
        <v>45815</v>
      </c>
      <c r="FZ27" s="378">
        <f t="shared" si="73"/>
        <v>1</v>
      </c>
      <c r="GA27" s="379">
        <f t="shared" si="74"/>
        <v>45820</v>
      </c>
      <c r="GB27" s="412">
        <v>45804</v>
      </c>
      <c r="GC27" s="378">
        <v>1</v>
      </c>
      <c r="GD27" s="413">
        <f t="shared" si="75"/>
        <v>45804</v>
      </c>
      <c r="GE27" s="412">
        <v>45804</v>
      </c>
      <c r="GF27" s="378">
        <v>1</v>
      </c>
      <c r="GG27" s="413">
        <f t="shared" si="76"/>
        <v>45804</v>
      </c>
      <c r="GH27" s="412">
        <v>45804</v>
      </c>
      <c r="GI27" s="378">
        <v>1</v>
      </c>
      <c r="GJ27" s="413">
        <f t="shared" si="77"/>
        <v>45804</v>
      </c>
      <c r="GK27" s="412">
        <v>45804</v>
      </c>
      <c r="GL27" s="378">
        <v>1</v>
      </c>
      <c r="GM27" s="413">
        <f t="shared" si="78"/>
        <v>45804</v>
      </c>
      <c r="GN27" s="377">
        <f t="shared" si="79"/>
        <v>45804</v>
      </c>
      <c r="GO27" s="378">
        <f t="shared" si="80"/>
        <v>1</v>
      </c>
      <c r="GP27" s="379">
        <f t="shared" si="81"/>
        <v>45804</v>
      </c>
      <c r="GQ27" s="657">
        <f t="shared" si="128"/>
        <v>1</v>
      </c>
      <c r="GR27" s="658">
        <f t="shared" si="82"/>
        <v>45797</v>
      </c>
      <c r="GS27" s="659">
        <f t="shared" si="83"/>
        <v>45820</v>
      </c>
      <c r="GT27" s="654"/>
      <c r="GU27" s="660"/>
      <c r="GV27" s="412">
        <v>45892</v>
      </c>
      <c r="GW27" s="378">
        <v>1</v>
      </c>
      <c r="GX27" s="413">
        <v>45896</v>
      </c>
      <c r="GY27" s="412">
        <v>45892</v>
      </c>
      <c r="GZ27" s="378">
        <v>1</v>
      </c>
      <c r="HA27" s="413">
        <v>45896</v>
      </c>
      <c r="HB27" s="412">
        <v>45892</v>
      </c>
      <c r="HC27" s="378">
        <v>1</v>
      </c>
      <c r="HD27" s="413">
        <v>45896</v>
      </c>
      <c r="HE27" s="412">
        <v>45892</v>
      </c>
      <c r="HF27" s="378">
        <v>1</v>
      </c>
      <c r="HG27" s="413">
        <v>45896</v>
      </c>
      <c r="HH27" s="377">
        <f t="shared" si="84"/>
        <v>45892</v>
      </c>
      <c r="HI27" s="380">
        <f t="shared" si="85"/>
        <v>1</v>
      </c>
      <c r="HJ27" s="379">
        <f t="shared" si="86"/>
        <v>45896</v>
      </c>
      <c r="HK27" s="661">
        <v>0</v>
      </c>
      <c r="HL27" s="658">
        <f t="shared" si="87"/>
        <v>45682</v>
      </c>
      <c r="HM27" s="659" t="str">
        <f t="shared" si="88"/>
        <v/>
      </c>
      <c r="HN27" s="654"/>
      <c r="HO27" s="660"/>
      <c r="HP27" s="944"/>
      <c r="HQ27" s="944"/>
      <c r="HR27" s="1170">
        <v>45808</v>
      </c>
      <c r="HS27" s="378">
        <v>1</v>
      </c>
      <c r="HT27" s="1171">
        <v>45808</v>
      </c>
      <c r="HU27" s="632">
        <v>45814</v>
      </c>
      <c r="HV27" s="378">
        <v>1</v>
      </c>
      <c r="HW27" s="379">
        <v>45814</v>
      </c>
      <c r="HX27" s="412">
        <v>45817</v>
      </c>
      <c r="HY27" s="378">
        <v>1</v>
      </c>
      <c r="HZ27" s="379">
        <v>45819</v>
      </c>
      <c r="IA27" s="412">
        <v>45821</v>
      </c>
      <c r="IB27" s="378">
        <v>1</v>
      </c>
      <c r="IC27" s="379">
        <v>45822</v>
      </c>
      <c r="ID27" s="412">
        <v>45824</v>
      </c>
      <c r="IE27" s="378">
        <v>1</v>
      </c>
      <c r="IF27" s="379">
        <v>45824</v>
      </c>
      <c r="IG27" s="944">
        <v>45830</v>
      </c>
      <c r="IH27" s="412">
        <v>45824</v>
      </c>
      <c r="II27" s="378">
        <v>1</v>
      </c>
      <c r="IJ27" s="379">
        <v>45783</v>
      </c>
      <c r="IK27" s="412">
        <v>45832</v>
      </c>
      <c r="IL27" s="378">
        <v>1</v>
      </c>
      <c r="IM27" s="379">
        <v>45832</v>
      </c>
      <c r="IN27" s="657">
        <f t="shared" si="137"/>
        <v>1</v>
      </c>
      <c r="IO27" s="658">
        <f t="shared" si="89"/>
        <v>45808</v>
      </c>
      <c r="IP27" s="659">
        <f t="shared" si="90"/>
        <v>45832</v>
      </c>
      <c r="IQ27" s="654"/>
      <c r="IR27" s="660"/>
      <c r="IS27" s="664">
        <v>380.03</v>
      </c>
      <c r="IT27" s="664" t="s">
        <v>577</v>
      </c>
      <c r="IU27" s="412"/>
      <c r="IV27" s="378">
        <v>0</v>
      </c>
      <c r="IW27" s="379"/>
      <c r="IX27" s="412"/>
      <c r="IY27" s="378">
        <v>0</v>
      </c>
      <c r="IZ27" s="379"/>
      <c r="JA27" s="412">
        <v>45833</v>
      </c>
      <c r="JB27" s="378">
        <v>1</v>
      </c>
      <c r="JC27" s="413">
        <f t="shared" si="91"/>
        <v>45833</v>
      </c>
      <c r="JD27" s="628">
        <f t="shared" si="20"/>
        <v>0.38002999999999998</v>
      </c>
      <c r="JE27" s="627">
        <v>45845</v>
      </c>
      <c r="JF27" s="378">
        <v>1</v>
      </c>
      <c r="JG27" s="627">
        <v>45864</v>
      </c>
      <c r="JH27" s="628">
        <f t="shared" si="21"/>
        <v>0.38002999999999998</v>
      </c>
      <c r="JI27" s="627">
        <v>45855</v>
      </c>
      <c r="JJ27" s="378">
        <v>1</v>
      </c>
      <c r="JK27" s="627">
        <v>45867</v>
      </c>
      <c r="JL27" s="628">
        <f t="shared" si="22"/>
        <v>0.38002999999999998</v>
      </c>
      <c r="JM27" s="627">
        <v>45870</v>
      </c>
      <c r="JN27" s="378">
        <v>1</v>
      </c>
      <c r="JO27" s="627">
        <v>45870</v>
      </c>
      <c r="JP27" s="628">
        <f t="shared" si="23"/>
        <v>0.38002999999999998</v>
      </c>
      <c r="JQ27" s="627">
        <v>45869</v>
      </c>
      <c r="JR27" s="378">
        <v>1</v>
      </c>
      <c r="JS27" s="627">
        <v>45869</v>
      </c>
      <c r="JT27" s="628">
        <f t="shared" si="24"/>
        <v>0.38002999999999998</v>
      </c>
      <c r="JU27" s="627">
        <v>45871</v>
      </c>
      <c r="JV27" s="378">
        <v>1</v>
      </c>
      <c r="JW27" s="627">
        <v>45871</v>
      </c>
      <c r="JX27" s="628">
        <f t="shared" si="92"/>
        <v>0</v>
      </c>
      <c r="JY27" s="627"/>
      <c r="JZ27" s="378">
        <v>0</v>
      </c>
      <c r="KA27" s="627"/>
      <c r="KB27" s="628">
        <f t="shared" si="93"/>
        <v>0</v>
      </c>
      <c r="KC27" s="627"/>
      <c r="KD27" s="378">
        <v>0</v>
      </c>
      <c r="KE27" s="627"/>
      <c r="KF27" s="628">
        <f t="shared" si="94"/>
        <v>0</v>
      </c>
      <c r="KG27" s="627"/>
      <c r="KH27" s="378">
        <v>0</v>
      </c>
      <c r="KI27" s="379"/>
      <c r="KJ27" s="628"/>
      <c r="KK27" s="630">
        <v>45899</v>
      </c>
      <c r="KL27" s="378">
        <v>0</v>
      </c>
      <c r="KM27" s="379">
        <v>45899</v>
      </c>
      <c r="KN27" s="630">
        <v>45885</v>
      </c>
      <c r="KO27" s="378">
        <v>1</v>
      </c>
      <c r="KP27" s="379">
        <v>45899</v>
      </c>
      <c r="KQ27" s="630">
        <v>45946</v>
      </c>
      <c r="KR27" s="378">
        <v>1</v>
      </c>
      <c r="KS27" s="379">
        <v>45946</v>
      </c>
      <c r="KT27" s="657">
        <v>0</v>
      </c>
      <c r="KU27" s="665">
        <f t="shared" si="95"/>
        <v>0</v>
      </c>
      <c r="KV27" s="658">
        <f t="shared" si="96"/>
        <v>45833</v>
      </c>
      <c r="KW27" s="659" t="str">
        <f t="shared" si="97"/>
        <v/>
      </c>
      <c r="KX27" s="412">
        <v>45856</v>
      </c>
      <c r="KY27" s="378">
        <v>1</v>
      </c>
      <c r="KZ27" s="413">
        <f t="shared" si="98"/>
        <v>45856</v>
      </c>
      <c r="LA27" s="626">
        <f t="shared" si="25"/>
        <v>0.38002999999999998</v>
      </c>
      <c r="LB27" s="627">
        <v>45857</v>
      </c>
      <c r="LC27" s="378">
        <v>1</v>
      </c>
      <c r="LD27" s="413">
        <f t="shared" si="99"/>
        <v>45857</v>
      </c>
      <c r="LE27" s="626">
        <f t="shared" si="26"/>
        <v>0.38002999999999998</v>
      </c>
      <c r="LF27" s="627">
        <v>45861</v>
      </c>
      <c r="LG27" s="378">
        <v>1</v>
      </c>
      <c r="LH27" s="413">
        <f t="shared" si="147"/>
        <v>45861</v>
      </c>
      <c r="LI27" s="626">
        <f t="shared" si="27"/>
        <v>0.38002999999999998</v>
      </c>
      <c r="LJ27" s="627">
        <v>45862</v>
      </c>
      <c r="LK27" s="378">
        <v>1</v>
      </c>
      <c r="LL27" s="632">
        <v>45862</v>
      </c>
      <c r="LM27" s="412">
        <v>45867</v>
      </c>
      <c r="LN27" s="378">
        <v>1</v>
      </c>
      <c r="LO27" s="632">
        <v>45867</v>
      </c>
      <c r="LP27" s="1488">
        <v>45904</v>
      </c>
      <c r="LQ27" s="1487">
        <v>1</v>
      </c>
      <c r="LR27" s="632">
        <f>LP27</f>
        <v>45904</v>
      </c>
      <c r="LS27" s="412"/>
      <c r="LT27" s="378">
        <v>0</v>
      </c>
      <c r="LU27" s="632"/>
      <c r="LV27" s="657">
        <v>0</v>
      </c>
      <c r="LW27" s="665">
        <f t="shared" si="101"/>
        <v>0</v>
      </c>
      <c r="LX27" s="658">
        <f t="shared" si="102"/>
        <v>45856</v>
      </c>
      <c r="LY27" s="666" t="str">
        <f t="shared" si="103"/>
        <v/>
      </c>
      <c r="LZ27" s="1409">
        <v>45846</v>
      </c>
      <c r="MA27" s="1410">
        <v>1</v>
      </c>
      <c r="MB27" s="1411">
        <f t="shared" si="104"/>
        <v>45846</v>
      </c>
      <c r="MC27" s="626">
        <f t="shared" si="29"/>
        <v>0.38002999999999998</v>
      </c>
      <c r="MD27" s="627">
        <v>45849</v>
      </c>
      <c r="ME27" s="378">
        <v>1</v>
      </c>
      <c r="MF27" s="413">
        <f t="shared" si="139"/>
        <v>45849</v>
      </c>
      <c r="MG27" s="626">
        <f t="shared" si="30"/>
        <v>0.38002999999999998</v>
      </c>
      <c r="MH27" s="627">
        <v>45855</v>
      </c>
      <c r="MI27" s="378">
        <v>1</v>
      </c>
      <c r="MJ27" s="632">
        <v>45855</v>
      </c>
      <c r="MK27" s="626">
        <f t="shared" si="31"/>
        <v>0.38002999999999998</v>
      </c>
      <c r="ML27" s="627">
        <v>45860</v>
      </c>
      <c r="MM27" s="378">
        <v>1</v>
      </c>
      <c r="MN27" s="413">
        <f t="shared" si="107"/>
        <v>45860</v>
      </c>
      <c r="MO27" s="412">
        <v>45867</v>
      </c>
      <c r="MP27" s="378">
        <v>1</v>
      </c>
      <c r="MQ27" s="632">
        <v>45867</v>
      </c>
      <c r="MR27" s="1488">
        <v>45904</v>
      </c>
      <c r="MS27" s="1487">
        <v>1</v>
      </c>
      <c r="MT27" s="632">
        <f>MR27</f>
        <v>45904</v>
      </c>
      <c r="MU27" s="412"/>
      <c r="MV27" s="378">
        <v>0</v>
      </c>
      <c r="MW27" s="632"/>
      <c r="MX27" s="657">
        <v>0</v>
      </c>
      <c r="MY27" s="665">
        <f t="shared" si="108"/>
        <v>0</v>
      </c>
      <c r="MZ27" s="658">
        <f t="shared" si="109"/>
        <v>45846</v>
      </c>
      <c r="NA27" s="666" t="str">
        <f t="shared" si="110"/>
        <v/>
      </c>
      <c r="NB27" s="657">
        <v>0</v>
      </c>
      <c r="NC27" s="665">
        <f t="shared" si="111"/>
        <v>0</v>
      </c>
      <c r="ND27" s="658">
        <f t="shared" si="112"/>
        <v>45833</v>
      </c>
      <c r="NE27" s="667">
        <f t="shared" si="113"/>
        <v>0</v>
      </c>
      <c r="NF27" s="654"/>
      <c r="NG27" s="666"/>
      <c r="NH27" s="673"/>
      <c r="NI27" s="378">
        <v>0</v>
      </c>
      <c r="NJ27" s="658"/>
      <c r="NK27" s="654"/>
      <c r="NL27" s="666"/>
      <c r="NM27" s="657">
        <v>0</v>
      </c>
      <c r="NN27" s="665">
        <f t="shared" si="114"/>
        <v>0</v>
      </c>
      <c r="NO27" s="659"/>
      <c r="NP27" s="669" t="s">
        <v>571</v>
      </c>
      <c r="NQ27" s="657">
        <v>0</v>
      </c>
      <c r="NR27" s="665">
        <f t="shared" si="115"/>
        <v>0</v>
      </c>
      <c r="NS27" s="659"/>
      <c r="NT27" s="669" t="s">
        <v>571</v>
      </c>
      <c r="NU27" s="657">
        <v>0</v>
      </c>
      <c r="NV27" s="665">
        <f t="shared" si="116"/>
        <v>0</v>
      </c>
      <c r="NW27" s="659"/>
      <c r="NX27" s="669" t="str">
        <f t="shared" si="132"/>
        <v/>
      </c>
      <c r="NY27" s="673"/>
      <c r="NZ27" s="378">
        <v>0</v>
      </c>
      <c r="OA27" s="660"/>
      <c r="OB27" s="673"/>
      <c r="OC27" s="378">
        <v>0</v>
      </c>
      <c r="OD27" s="660"/>
      <c r="OE27" s="673"/>
      <c r="OF27" s="378">
        <v>0</v>
      </c>
      <c r="OG27" s="660"/>
      <c r="OH27" s="412"/>
      <c r="OI27" s="378">
        <v>1</v>
      </c>
      <c r="OJ27" s="379"/>
      <c r="OK27" s="412"/>
      <c r="OL27" s="378">
        <v>0.5</v>
      </c>
      <c r="OM27" s="379"/>
      <c r="ON27" s="412"/>
      <c r="OO27" s="378">
        <v>1</v>
      </c>
      <c r="OP27" s="379"/>
      <c r="OQ27" s="412"/>
      <c r="OR27" s="378">
        <f t="shared" si="117"/>
        <v>1</v>
      </c>
      <c r="OS27" s="379"/>
      <c r="OT27" s="412"/>
      <c r="OU27" s="378">
        <v>0</v>
      </c>
      <c r="OV27" s="379"/>
      <c r="OW27" s="412"/>
      <c r="OX27" s="378">
        <v>0</v>
      </c>
      <c r="OY27" s="379"/>
      <c r="OZ27" s="379">
        <v>45708</v>
      </c>
      <c r="PA27" s="378">
        <v>1</v>
      </c>
      <c r="PB27" s="379">
        <f t="shared" si="141"/>
        <v>45708</v>
      </c>
      <c r="PC27" s="379">
        <v>45709</v>
      </c>
      <c r="PD27" s="378">
        <v>1</v>
      </c>
      <c r="PE27" s="379">
        <v>45709</v>
      </c>
      <c r="PF27" s="412"/>
      <c r="PG27" s="378">
        <v>0</v>
      </c>
      <c r="PH27" s="379"/>
      <c r="PI27" s="412">
        <v>45797</v>
      </c>
      <c r="PJ27" s="378">
        <v>1</v>
      </c>
      <c r="PK27" s="379">
        <f>'Seg Diario'!HJ27</f>
        <v>45896</v>
      </c>
      <c r="PL27" s="412">
        <f t="shared" si="133"/>
        <v>45797</v>
      </c>
      <c r="PM27" s="378">
        <f t="shared" si="134"/>
        <v>1</v>
      </c>
      <c r="PN27" s="379">
        <f t="shared" si="135"/>
        <v>45896</v>
      </c>
      <c r="PO27" s="663">
        <v>4.5000000000000005E-2</v>
      </c>
      <c r="PP27" s="658">
        <f t="shared" si="119"/>
        <v>45708</v>
      </c>
      <c r="PQ27" s="659" t="str">
        <f t="shared" si="120"/>
        <v/>
      </c>
      <c r="PR27" s="654"/>
      <c r="PS27" s="660"/>
      <c r="PT27" s="412">
        <v>45483</v>
      </c>
      <c r="PU27" s="378">
        <v>1</v>
      </c>
      <c r="PV27" s="412">
        <v>45483</v>
      </c>
      <c r="PW27" s="412">
        <v>45527</v>
      </c>
      <c r="PX27" s="378">
        <v>1</v>
      </c>
      <c r="PY27" s="412">
        <v>45527</v>
      </c>
      <c r="PZ27" s="412"/>
      <c r="QA27" s="378">
        <v>0</v>
      </c>
      <c r="QB27" s="379"/>
      <c r="QC27" s="412"/>
      <c r="QD27" s="378">
        <v>0.5</v>
      </c>
      <c r="QE27" s="379"/>
      <c r="QF27" s="657">
        <v>0.93745000000000012</v>
      </c>
      <c r="QG27" s="658">
        <f t="shared" si="121"/>
        <v>45483</v>
      </c>
      <c r="QH27" s="659" t="str">
        <f t="shared" si="122"/>
        <v/>
      </c>
      <c r="QI27" s="654"/>
      <c r="QJ27" s="660"/>
      <c r="QK27" s="671"/>
      <c r="QL27" s="672">
        <f t="shared" si="123"/>
        <v>1</v>
      </c>
      <c r="QM27" s="1206" t="s">
        <v>354</v>
      </c>
      <c r="QN27" s="1448">
        <f t="shared" si="136"/>
        <v>1</v>
      </c>
      <c r="QO27" s="1482">
        <v>45892</v>
      </c>
      <c r="QP27" s="1483">
        <v>1</v>
      </c>
      <c r="QQ27" s="1482">
        <v>45892</v>
      </c>
      <c r="QR27" s="1482">
        <v>45911</v>
      </c>
      <c r="QS27" s="1483">
        <v>1</v>
      </c>
      <c r="QT27" s="1482">
        <v>45911</v>
      </c>
    </row>
    <row r="28" spans="1:462" ht="14.4">
      <c r="A28" s="459" t="e">
        <f t="shared" si="124"/>
        <v>#VALUE!</v>
      </c>
      <c r="B28" s="1419" t="s">
        <v>103</v>
      </c>
      <c r="C28" s="637"/>
      <c r="D28" s="638" t="s">
        <v>560</v>
      </c>
      <c r="E28" s="676" t="s">
        <v>105</v>
      </c>
      <c r="F28" s="1251">
        <v>8553.7800000000007</v>
      </c>
      <c r="G28" s="614"/>
      <c r="H28" s="638" t="s">
        <v>58</v>
      </c>
      <c r="I28" s="638" t="s">
        <v>255</v>
      </c>
      <c r="J28" s="639"/>
      <c r="K28" s="640"/>
      <c r="L28" s="640"/>
      <c r="M28" s="641"/>
      <c r="N28" s="642"/>
      <c r="O28" s="639" t="s">
        <v>562</v>
      </c>
      <c r="P28" s="640" t="s">
        <v>562</v>
      </c>
      <c r="Q28" s="640" t="s">
        <v>562</v>
      </c>
      <c r="R28" s="641" t="s">
        <v>562</v>
      </c>
      <c r="S28" s="638" t="s">
        <v>563</v>
      </c>
      <c r="T28" s="643"/>
      <c r="U28" s="643"/>
      <c r="V28" s="643"/>
      <c r="W28" s="643"/>
      <c r="X28" s="643"/>
      <c r="Y28" s="643"/>
      <c r="Z28" s="674"/>
      <c r="AA28" s="644"/>
      <c r="AB28" s="615"/>
      <c r="AC28" s="615"/>
      <c r="AD28" s="615"/>
      <c r="AE28" s="615"/>
      <c r="AF28" s="615"/>
      <c r="AG28" s="645">
        <f t="shared" si="32"/>
        <v>0</v>
      </c>
      <c r="AH28" s="646">
        <f t="shared" si="33"/>
        <v>0</v>
      </c>
      <c r="AI28" s="647">
        <f t="shared" si="34"/>
        <v>0</v>
      </c>
      <c r="AJ28" s="615"/>
      <c r="AK28" s="615"/>
      <c r="AL28" s="615"/>
      <c r="AM28" s="645">
        <f t="shared" si="35"/>
        <v>0</v>
      </c>
      <c r="AN28" s="646">
        <f t="shared" si="36"/>
        <v>0</v>
      </c>
      <c r="AO28" s="647">
        <f t="shared" si="37"/>
        <v>0</v>
      </c>
      <c r="AP28" s="648"/>
      <c r="AQ28" s="648"/>
      <c r="AR28" s="648"/>
      <c r="AS28" s="645">
        <f t="shared" si="38"/>
        <v>0</v>
      </c>
      <c r="AT28" s="646">
        <f t="shared" si="39"/>
        <v>0</v>
      </c>
      <c r="AU28" s="647">
        <f t="shared" si="40"/>
        <v>0</v>
      </c>
      <c r="AV28" s="648"/>
      <c r="AW28" s="649" t="s">
        <v>564</v>
      </c>
      <c r="AX28" s="650">
        <f t="shared" si="148"/>
        <v>1</v>
      </c>
      <c r="AY28" s="651" t="s">
        <v>565</v>
      </c>
      <c r="AZ28" s="652" t="s">
        <v>30</v>
      </c>
      <c r="BA28" s="412">
        <v>45483</v>
      </c>
      <c r="BB28" s="653">
        <f t="shared" si="145"/>
        <v>1</v>
      </c>
      <c r="BC28" s="654">
        <f t="shared" si="42"/>
        <v>0</v>
      </c>
      <c r="BD28" s="630">
        <f t="shared" si="43"/>
        <v>0</v>
      </c>
      <c r="BE28" s="412">
        <v>45668</v>
      </c>
      <c r="BF28" s="655">
        <f t="shared" si="44"/>
        <v>1</v>
      </c>
      <c r="BG28" s="412">
        <v>45708</v>
      </c>
      <c r="BH28" s="655">
        <f t="shared" si="45"/>
        <v>1</v>
      </c>
      <c r="BI28" s="412">
        <f t="shared" si="125"/>
        <v>45719</v>
      </c>
      <c r="BJ28" s="378">
        <v>0</v>
      </c>
      <c r="BK28" s="379">
        <f t="shared" si="126"/>
        <v>45738</v>
      </c>
      <c r="BL28" s="412">
        <v>45719</v>
      </c>
      <c r="BM28" s="378">
        <v>1</v>
      </c>
      <c r="BN28" s="630">
        <v>45719</v>
      </c>
      <c r="BO28" s="412">
        <v>45719</v>
      </c>
      <c r="BP28" s="378">
        <v>1</v>
      </c>
      <c r="BQ28" s="630">
        <v>45720</v>
      </c>
      <c r="BR28" s="412">
        <v>45719</v>
      </c>
      <c r="BS28" s="378">
        <v>1</v>
      </c>
      <c r="BT28" s="630">
        <v>45720</v>
      </c>
      <c r="BU28" s="412">
        <v>45719</v>
      </c>
      <c r="BV28" s="378">
        <v>1</v>
      </c>
      <c r="BW28" s="630">
        <v>45719</v>
      </c>
      <c r="BX28" s="377">
        <f t="shared" si="46"/>
        <v>45719</v>
      </c>
      <c r="BY28" s="378">
        <f t="shared" si="47"/>
        <v>1</v>
      </c>
      <c r="BZ28" s="379">
        <f t="shared" si="149"/>
        <v>45720</v>
      </c>
      <c r="CA28" s="412">
        <v>45722</v>
      </c>
      <c r="CB28" s="378">
        <v>1</v>
      </c>
      <c r="CC28" s="413">
        <f t="shared" si="49"/>
        <v>45722</v>
      </c>
      <c r="CD28" s="377">
        <v>45694</v>
      </c>
      <c r="CE28" s="378">
        <v>1</v>
      </c>
      <c r="CF28" s="413">
        <f t="shared" si="50"/>
        <v>45694</v>
      </c>
      <c r="CG28" s="412">
        <v>45694</v>
      </c>
      <c r="CH28" s="378">
        <v>1</v>
      </c>
      <c r="CI28" s="413">
        <f t="shared" si="51"/>
        <v>45694</v>
      </c>
      <c r="CJ28" s="412">
        <v>45694</v>
      </c>
      <c r="CK28" s="378">
        <v>1</v>
      </c>
      <c r="CL28" s="413">
        <f t="shared" si="52"/>
        <v>45694</v>
      </c>
      <c r="CM28" s="377">
        <f t="shared" si="53"/>
        <v>45694</v>
      </c>
      <c r="CN28" s="378">
        <f t="shared" si="54"/>
        <v>1</v>
      </c>
      <c r="CO28" s="379">
        <f t="shared" si="55"/>
        <v>45722</v>
      </c>
      <c r="CP28" s="412">
        <v>45720</v>
      </c>
      <c r="CQ28" s="378">
        <v>1</v>
      </c>
      <c r="CR28" s="413">
        <v>45721</v>
      </c>
      <c r="CS28" s="377">
        <v>45720</v>
      </c>
      <c r="CT28" s="378">
        <v>1</v>
      </c>
      <c r="CU28" s="413">
        <v>45721</v>
      </c>
      <c r="CV28" s="377">
        <v>45720</v>
      </c>
      <c r="CW28" s="378">
        <v>1</v>
      </c>
      <c r="CX28" s="413">
        <v>45721</v>
      </c>
      <c r="CY28" s="377">
        <v>45720</v>
      </c>
      <c r="CZ28" s="378">
        <v>1</v>
      </c>
      <c r="DA28" s="413">
        <v>45721</v>
      </c>
      <c r="DB28" s="377">
        <f t="shared" si="56"/>
        <v>45720</v>
      </c>
      <c r="DC28" s="378">
        <f t="shared" si="57"/>
        <v>1</v>
      </c>
      <c r="DD28" s="379">
        <f t="shared" si="58"/>
        <v>45721</v>
      </c>
      <c r="DE28" s="412">
        <v>45736</v>
      </c>
      <c r="DF28" s="378">
        <v>1</v>
      </c>
      <c r="DG28" s="413">
        <v>45738</v>
      </c>
      <c r="DH28" s="412">
        <v>45736</v>
      </c>
      <c r="DI28" s="378">
        <v>1</v>
      </c>
      <c r="DJ28" s="413">
        <v>45738</v>
      </c>
      <c r="DK28" s="412">
        <v>45736</v>
      </c>
      <c r="DL28" s="378">
        <v>1</v>
      </c>
      <c r="DM28" s="413">
        <v>45738</v>
      </c>
      <c r="DN28" s="412">
        <v>45736</v>
      </c>
      <c r="DO28" s="378">
        <v>1</v>
      </c>
      <c r="DP28" s="413">
        <v>45738</v>
      </c>
      <c r="DQ28" s="377">
        <f t="shared" si="59"/>
        <v>45736</v>
      </c>
      <c r="DR28" s="378">
        <f t="shared" si="60"/>
        <v>1</v>
      </c>
      <c r="DS28" s="379">
        <f t="shared" si="61"/>
        <v>45738</v>
      </c>
      <c r="DT28" s="412">
        <v>45738</v>
      </c>
      <c r="DU28" s="378">
        <v>1</v>
      </c>
      <c r="DV28" s="413">
        <v>45738</v>
      </c>
      <c r="DW28" s="412">
        <v>45738</v>
      </c>
      <c r="DX28" s="378">
        <v>1</v>
      </c>
      <c r="DY28" s="413">
        <v>45738</v>
      </c>
      <c r="DZ28" s="412">
        <v>45738</v>
      </c>
      <c r="EA28" s="378">
        <v>1</v>
      </c>
      <c r="EB28" s="413">
        <v>45738</v>
      </c>
      <c r="EC28" s="412">
        <v>45738</v>
      </c>
      <c r="ED28" s="378">
        <v>1</v>
      </c>
      <c r="EE28" s="413">
        <v>45738</v>
      </c>
      <c r="EF28" s="377">
        <f t="shared" si="144"/>
        <v>45738</v>
      </c>
      <c r="EG28" s="378">
        <f t="shared" si="62"/>
        <v>1</v>
      </c>
      <c r="EH28" s="379">
        <f t="shared" si="63"/>
        <v>45738</v>
      </c>
      <c r="EI28" s="412">
        <v>45738</v>
      </c>
      <c r="EJ28" s="378">
        <v>1</v>
      </c>
      <c r="EK28" s="413">
        <f t="shared" si="64"/>
        <v>45738</v>
      </c>
      <c r="EL28" s="412">
        <v>45738</v>
      </c>
      <c r="EM28" s="378">
        <v>1</v>
      </c>
      <c r="EN28" s="413">
        <f t="shared" si="65"/>
        <v>45738</v>
      </c>
      <c r="EO28" s="412">
        <v>45738</v>
      </c>
      <c r="EP28" s="378">
        <v>1</v>
      </c>
      <c r="EQ28" s="413">
        <f t="shared" si="66"/>
        <v>45738</v>
      </c>
      <c r="ER28" s="412">
        <v>45738</v>
      </c>
      <c r="ES28" s="378">
        <v>1</v>
      </c>
      <c r="ET28" s="413">
        <f t="shared" si="67"/>
        <v>45738</v>
      </c>
      <c r="EU28" s="377">
        <f t="shared" si="68"/>
        <v>45738</v>
      </c>
      <c r="EV28" s="378">
        <f t="shared" si="69"/>
        <v>1</v>
      </c>
      <c r="EW28" s="379">
        <f t="shared" si="70"/>
        <v>45738</v>
      </c>
      <c r="EX28" s="412"/>
      <c r="EY28" s="378">
        <v>0</v>
      </c>
      <c r="EZ28" s="413"/>
      <c r="FA28" s="412"/>
      <c r="FB28" s="378">
        <v>0</v>
      </c>
      <c r="FC28" s="413"/>
      <c r="FD28" s="412"/>
      <c r="FE28" s="378">
        <v>0</v>
      </c>
      <c r="FF28" s="413"/>
      <c r="FG28" s="412"/>
      <c r="FH28" s="378">
        <v>0</v>
      </c>
      <c r="FI28" s="413"/>
      <c r="FJ28" s="377" t="str">
        <f t="shared" si="71"/>
        <v/>
      </c>
      <c r="FK28" s="378">
        <v>0</v>
      </c>
      <c r="FL28" s="379" t="str">
        <f t="shared" si="127"/>
        <v/>
      </c>
      <c r="FM28" s="412">
        <v>45741</v>
      </c>
      <c r="FN28" s="378">
        <v>1</v>
      </c>
      <c r="FO28" s="413">
        <v>45741</v>
      </c>
      <c r="FP28" s="412">
        <v>45741</v>
      </c>
      <c r="FQ28" s="378">
        <v>1</v>
      </c>
      <c r="FR28" s="413">
        <v>45741</v>
      </c>
      <c r="FS28" s="412">
        <v>45741</v>
      </c>
      <c r="FT28" s="378">
        <v>1</v>
      </c>
      <c r="FU28" s="413">
        <v>45741</v>
      </c>
      <c r="FV28" s="412">
        <v>45741</v>
      </c>
      <c r="FW28" s="378">
        <v>1</v>
      </c>
      <c r="FX28" s="413">
        <v>45741</v>
      </c>
      <c r="FY28" s="377">
        <f t="shared" si="72"/>
        <v>45741</v>
      </c>
      <c r="FZ28" s="378">
        <f t="shared" si="73"/>
        <v>1</v>
      </c>
      <c r="GA28" s="379">
        <f t="shared" si="74"/>
        <v>45741</v>
      </c>
      <c r="GB28" s="412">
        <v>45738</v>
      </c>
      <c r="GC28" s="378">
        <v>1</v>
      </c>
      <c r="GD28" s="413">
        <f t="shared" si="75"/>
        <v>45738</v>
      </c>
      <c r="GE28" s="412">
        <v>45738</v>
      </c>
      <c r="GF28" s="378">
        <v>1</v>
      </c>
      <c r="GG28" s="413">
        <f t="shared" si="76"/>
        <v>45738</v>
      </c>
      <c r="GH28" s="412">
        <v>45738</v>
      </c>
      <c r="GI28" s="378">
        <v>1</v>
      </c>
      <c r="GJ28" s="413">
        <f t="shared" si="77"/>
        <v>45738</v>
      </c>
      <c r="GK28" s="412">
        <v>45738</v>
      </c>
      <c r="GL28" s="378">
        <v>1</v>
      </c>
      <c r="GM28" s="413">
        <f t="shared" si="78"/>
        <v>45738</v>
      </c>
      <c r="GN28" s="377">
        <f t="shared" si="79"/>
        <v>45738</v>
      </c>
      <c r="GO28" s="378">
        <f t="shared" si="80"/>
        <v>1</v>
      </c>
      <c r="GP28" s="379">
        <f t="shared" si="81"/>
        <v>45738</v>
      </c>
      <c r="GQ28" s="657">
        <f t="shared" si="128"/>
        <v>1</v>
      </c>
      <c r="GR28" s="658">
        <f t="shared" si="82"/>
        <v>45694</v>
      </c>
      <c r="GS28" s="659">
        <f t="shared" si="83"/>
        <v>45741</v>
      </c>
      <c r="GT28" s="654"/>
      <c r="GU28" s="660"/>
      <c r="GV28" s="412">
        <v>45916</v>
      </c>
      <c r="GW28" s="378">
        <v>1</v>
      </c>
      <c r="GX28" s="413">
        <v>45918</v>
      </c>
      <c r="GY28" s="412">
        <v>45916</v>
      </c>
      <c r="GZ28" s="378">
        <v>1</v>
      </c>
      <c r="HA28" s="413">
        <v>45918</v>
      </c>
      <c r="HB28" s="412">
        <v>45916</v>
      </c>
      <c r="HC28" s="378">
        <v>1</v>
      </c>
      <c r="HD28" s="413">
        <v>45918</v>
      </c>
      <c r="HE28" s="412">
        <v>45916</v>
      </c>
      <c r="HF28" s="378">
        <v>1</v>
      </c>
      <c r="HG28" s="413">
        <v>45918</v>
      </c>
      <c r="HH28" s="377">
        <f t="shared" si="84"/>
        <v>45916</v>
      </c>
      <c r="HI28" s="1526">
        <f t="shared" si="85"/>
        <v>1</v>
      </c>
      <c r="HJ28" s="379">
        <f t="shared" si="86"/>
        <v>45918</v>
      </c>
      <c r="HK28" s="661">
        <v>0</v>
      </c>
      <c r="HL28" s="658">
        <f t="shared" si="87"/>
        <v>45668</v>
      </c>
      <c r="HM28" s="659" t="str">
        <f t="shared" si="88"/>
        <v/>
      </c>
      <c r="HN28" s="654"/>
      <c r="HO28" s="660"/>
      <c r="HP28" s="944"/>
      <c r="HQ28" s="944"/>
      <c r="HR28" s="1170">
        <v>45789</v>
      </c>
      <c r="HS28" s="378">
        <v>1</v>
      </c>
      <c r="HT28" s="1171">
        <v>45789</v>
      </c>
      <c r="HU28" s="632">
        <v>45789</v>
      </c>
      <c r="HV28" s="378">
        <v>1</v>
      </c>
      <c r="HW28" s="379">
        <v>45789</v>
      </c>
      <c r="HX28" s="412">
        <v>45790</v>
      </c>
      <c r="HY28" s="378">
        <v>1</v>
      </c>
      <c r="HZ28" s="379">
        <v>45790</v>
      </c>
      <c r="IA28" s="412">
        <v>45805</v>
      </c>
      <c r="IB28" s="378">
        <v>1</v>
      </c>
      <c r="IC28" s="379">
        <v>45806</v>
      </c>
      <c r="ID28" s="412">
        <v>45806</v>
      </c>
      <c r="IE28" s="378">
        <v>1</v>
      </c>
      <c r="IF28" s="379">
        <v>45806</v>
      </c>
      <c r="IG28" s="944">
        <v>45807</v>
      </c>
      <c r="IH28" s="412">
        <v>45806</v>
      </c>
      <c r="II28" s="378">
        <v>1</v>
      </c>
      <c r="IJ28" s="379">
        <v>45806</v>
      </c>
      <c r="IK28" s="412">
        <v>45836</v>
      </c>
      <c r="IL28" s="378">
        <v>1</v>
      </c>
      <c r="IM28" s="379">
        <v>45836</v>
      </c>
      <c r="IN28" s="657">
        <f t="shared" si="137"/>
        <v>1</v>
      </c>
      <c r="IO28" s="658">
        <f t="shared" si="89"/>
        <v>45789</v>
      </c>
      <c r="IP28" s="659">
        <f t="shared" si="90"/>
        <v>45836</v>
      </c>
      <c r="IQ28" s="654"/>
      <c r="IR28" s="660"/>
      <c r="IS28" s="664">
        <v>207.47</v>
      </c>
      <c r="IT28" s="664" t="s">
        <v>577</v>
      </c>
      <c r="IU28" s="412"/>
      <c r="IV28" s="378">
        <v>0</v>
      </c>
      <c r="IW28" s="379"/>
      <c r="IX28" s="412"/>
      <c r="IY28" s="378">
        <v>0</v>
      </c>
      <c r="IZ28" s="379"/>
      <c r="JA28" s="412">
        <v>45842</v>
      </c>
      <c r="JB28" s="378">
        <v>1</v>
      </c>
      <c r="JC28" s="413">
        <f t="shared" si="91"/>
        <v>45842</v>
      </c>
      <c r="JD28" s="628">
        <f t="shared" si="20"/>
        <v>0.20746999999999999</v>
      </c>
      <c r="JE28" s="627">
        <v>45845</v>
      </c>
      <c r="JF28" s="378">
        <v>1</v>
      </c>
      <c r="JG28" s="627">
        <v>45867</v>
      </c>
      <c r="JH28" s="628">
        <f t="shared" si="21"/>
        <v>0.20746999999999999</v>
      </c>
      <c r="JI28" s="627">
        <v>45855</v>
      </c>
      <c r="JJ28" s="378">
        <v>1</v>
      </c>
      <c r="JK28" s="627">
        <v>45867</v>
      </c>
      <c r="JL28" s="628">
        <f t="shared" si="22"/>
        <v>0.20746999999999999</v>
      </c>
      <c r="JM28" s="627">
        <v>45870</v>
      </c>
      <c r="JN28" s="378">
        <v>1</v>
      </c>
      <c r="JO28" s="627">
        <v>45870</v>
      </c>
      <c r="JP28" s="628">
        <f t="shared" si="23"/>
        <v>0.20746999999999999</v>
      </c>
      <c r="JQ28" s="627">
        <v>45869</v>
      </c>
      <c r="JR28" s="378">
        <v>1</v>
      </c>
      <c r="JS28" s="627">
        <v>45869</v>
      </c>
      <c r="JT28" s="628">
        <f t="shared" si="24"/>
        <v>0.20746999999999999</v>
      </c>
      <c r="JU28" s="627">
        <v>45871</v>
      </c>
      <c r="JV28" s="378">
        <v>1</v>
      </c>
      <c r="JW28" s="627">
        <v>45871</v>
      </c>
      <c r="JX28" s="628">
        <f t="shared" si="92"/>
        <v>0</v>
      </c>
      <c r="JY28" s="627"/>
      <c r="JZ28" s="378">
        <v>0</v>
      </c>
      <c r="KA28" s="627"/>
      <c r="KB28" s="628">
        <f t="shared" si="93"/>
        <v>0</v>
      </c>
      <c r="KC28" s="627"/>
      <c r="KD28" s="378">
        <v>0</v>
      </c>
      <c r="KE28" s="627"/>
      <c r="KF28" s="628">
        <f t="shared" si="94"/>
        <v>0</v>
      </c>
      <c r="KG28" s="627"/>
      <c r="KH28" s="378">
        <v>0</v>
      </c>
      <c r="KI28" s="379"/>
      <c r="KJ28" s="628"/>
      <c r="KK28" s="630">
        <v>45899</v>
      </c>
      <c r="KL28" s="378">
        <v>0</v>
      </c>
      <c r="KM28" s="379">
        <v>45899</v>
      </c>
      <c r="KN28" s="630">
        <v>45885</v>
      </c>
      <c r="KO28" s="378">
        <v>1</v>
      </c>
      <c r="KP28" s="379">
        <v>45899</v>
      </c>
      <c r="KQ28" s="630">
        <v>45955</v>
      </c>
      <c r="KR28" s="378">
        <v>1</v>
      </c>
      <c r="KS28" s="379">
        <v>45955</v>
      </c>
      <c r="KT28" s="657">
        <v>0</v>
      </c>
      <c r="KU28" s="665">
        <f t="shared" si="95"/>
        <v>0</v>
      </c>
      <c r="KV28" s="658">
        <f t="shared" si="96"/>
        <v>45842</v>
      </c>
      <c r="KW28" s="659" t="str">
        <f t="shared" si="97"/>
        <v/>
      </c>
      <c r="KX28" s="412">
        <v>45856</v>
      </c>
      <c r="KY28" s="378">
        <v>1</v>
      </c>
      <c r="KZ28" s="413">
        <f t="shared" si="98"/>
        <v>45856</v>
      </c>
      <c r="LA28" s="626">
        <f t="shared" si="25"/>
        <v>0.20746999999999999</v>
      </c>
      <c r="LB28" s="627">
        <v>45857</v>
      </c>
      <c r="LC28" s="378">
        <v>1</v>
      </c>
      <c r="LD28" s="413">
        <f t="shared" si="99"/>
        <v>45857</v>
      </c>
      <c r="LE28" s="626">
        <f t="shared" si="26"/>
        <v>0.20746999999999999</v>
      </c>
      <c r="LF28" s="627">
        <v>45861</v>
      </c>
      <c r="LG28" s="378">
        <v>1</v>
      </c>
      <c r="LH28" s="413">
        <f t="shared" si="147"/>
        <v>45861</v>
      </c>
      <c r="LI28" s="626">
        <f t="shared" si="27"/>
        <v>0.20746999999999999</v>
      </c>
      <c r="LJ28" s="627">
        <v>45862</v>
      </c>
      <c r="LK28" s="378">
        <v>1</v>
      </c>
      <c r="LL28" s="632">
        <v>45862</v>
      </c>
      <c r="LM28" s="412">
        <v>45867</v>
      </c>
      <c r="LN28" s="378">
        <v>1</v>
      </c>
      <c r="LO28" s="632">
        <v>45868</v>
      </c>
      <c r="LP28" s="1488">
        <v>45905</v>
      </c>
      <c r="LQ28" s="1487">
        <v>1</v>
      </c>
      <c r="LR28" s="632">
        <f t="shared" ref="LR28:LR33" si="150">LP28</f>
        <v>45905</v>
      </c>
      <c r="LS28" s="412"/>
      <c r="LT28" s="378">
        <v>0</v>
      </c>
      <c r="LU28" s="632"/>
      <c r="LV28" s="657">
        <v>0</v>
      </c>
      <c r="LW28" s="665">
        <f t="shared" si="101"/>
        <v>0</v>
      </c>
      <c r="LX28" s="658">
        <f t="shared" si="102"/>
        <v>45856</v>
      </c>
      <c r="LY28" s="666" t="str">
        <f t="shared" si="103"/>
        <v/>
      </c>
      <c r="LZ28" s="412">
        <v>45842</v>
      </c>
      <c r="MA28" s="378">
        <v>1</v>
      </c>
      <c r="MB28" s="413">
        <f t="shared" si="104"/>
        <v>45842</v>
      </c>
      <c r="MC28" s="626">
        <f t="shared" si="29"/>
        <v>0.20746999999999999</v>
      </c>
      <c r="MD28" s="627">
        <v>45846</v>
      </c>
      <c r="ME28" s="378">
        <v>1</v>
      </c>
      <c r="MF28" s="413">
        <f t="shared" si="139"/>
        <v>45846</v>
      </c>
      <c r="MG28" s="626">
        <f t="shared" si="30"/>
        <v>0.20746999999999999</v>
      </c>
      <c r="MH28" s="627">
        <v>45855</v>
      </c>
      <c r="MI28" s="378">
        <v>1</v>
      </c>
      <c r="MJ28" s="632">
        <v>45855</v>
      </c>
      <c r="MK28" s="626">
        <f t="shared" si="31"/>
        <v>0.20746999999999999</v>
      </c>
      <c r="ML28" s="627">
        <v>45860</v>
      </c>
      <c r="MM28" s="378">
        <v>1</v>
      </c>
      <c r="MN28" s="413">
        <f t="shared" si="107"/>
        <v>45860</v>
      </c>
      <c r="MO28" s="412">
        <v>45867</v>
      </c>
      <c r="MP28" s="378">
        <v>1</v>
      </c>
      <c r="MQ28" s="632">
        <v>45868</v>
      </c>
      <c r="MR28" s="1488">
        <v>45905</v>
      </c>
      <c r="MS28" s="1487">
        <v>1</v>
      </c>
      <c r="MT28" s="632">
        <f t="shared" ref="MT28:MT34" si="151">MR28</f>
        <v>45905</v>
      </c>
      <c r="MU28" s="412"/>
      <c r="MV28" s="378">
        <v>0</v>
      </c>
      <c r="MW28" s="632"/>
      <c r="MX28" s="657">
        <v>0</v>
      </c>
      <c r="MY28" s="665">
        <f t="shared" si="108"/>
        <v>0</v>
      </c>
      <c r="MZ28" s="658">
        <f t="shared" si="109"/>
        <v>45842</v>
      </c>
      <c r="NA28" s="666" t="str">
        <f t="shared" si="110"/>
        <v/>
      </c>
      <c r="NB28" s="657">
        <v>0</v>
      </c>
      <c r="NC28" s="665">
        <f t="shared" si="111"/>
        <v>0</v>
      </c>
      <c r="ND28" s="658">
        <f t="shared" si="112"/>
        <v>45842</v>
      </c>
      <c r="NE28" s="667">
        <f t="shared" si="113"/>
        <v>0</v>
      </c>
      <c r="NF28" s="654"/>
      <c r="NG28" s="666"/>
      <c r="NH28" s="673"/>
      <c r="NI28" s="378">
        <v>0</v>
      </c>
      <c r="NJ28" s="658"/>
      <c r="NK28" s="654"/>
      <c r="NL28" s="666"/>
      <c r="NM28" s="657">
        <v>0</v>
      </c>
      <c r="NN28" s="665">
        <f t="shared" si="114"/>
        <v>0</v>
      </c>
      <c r="NO28" s="659"/>
      <c r="NP28" s="669" t="s">
        <v>571</v>
      </c>
      <c r="NQ28" s="657">
        <v>0</v>
      </c>
      <c r="NR28" s="665">
        <f t="shared" si="115"/>
        <v>0</v>
      </c>
      <c r="NS28" s="659"/>
      <c r="NT28" s="669" t="s">
        <v>571</v>
      </c>
      <c r="NU28" s="657">
        <v>0</v>
      </c>
      <c r="NV28" s="665">
        <f t="shared" si="116"/>
        <v>0</v>
      </c>
      <c r="NW28" s="659"/>
      <c r="NX28" s="669" t="str">
        <f t="shared" si="132"/>
        <v/>
      </c>
      <c r="NY28" s="673"/>
      <c r="NZ28" s="378">
        <v>0</v>
      </c>
      <c r="OA28" s="660"/>
      <c r="OB28" s="673"/>
      <c r="OC28" s="378">
        <v>0</v>
      </c>
      <c r="OD28" s="660"/>
      <c r="OE28" s="673"/>
      <c r="OF28" s="378">
        <v>0</v>
      </c>
      <c r="OG28" s="660"/>
      <c r="OH28" s="412"/>
      <c r="OI28" s="378">
        <v>1</v>
      </c>
      <c r="OJ28" s="379"/>
      <c r="OK28" s="412"/>
      <c r="OL28" s="378">
        <v>0.5</v>
      </c>
      <c r="OM28" s="379"/>
      <c r="ON28" s="412"/>
      <c r="OO28" s="378">
        <v>1</v>
      </c>
      <c r="OP28" s="379"/>
      <c r="OQ28" s="412"/>
      <c r="OR28" s="378">
        <f t="shared" si="117"/>
        <v>0</v>
      </c>
      <c r="OS28" s="379"/>
      <c r="OT28" s="412"/>
      <c r="OU28" s="378">
        <v>0</v>
      </c>
      <c r="OV28" s="379"/>
      <c r="OW28" s="412"/>
      <c r="OX28" s="378">
        <v>0</v>
      </c>
      <c r="OY28" s="379"/>
      <c r="OZ28" s="379">
        <v>45717</v>
      </c>
      <c r="PA28" s="378">
        <v>1</v>
      </c>
      <c r="PB28" s="379">
        <f t="shared" si="141"/>
        <v>45717</v>
      </c>
      <c r="PC28" s="379" t="s">
        <v>559</v>
      </c>
      <c r="PD28" s="378">
        <v>0</v>
      </c>
      <c r="PE28" s="379"/>
      <c r="PF28" s="412"/>
      <c r="PG28" s="378">
        <v>0</v>
      </c>
      <c r="PH28" s="379"/>
      <c r="PI28" s="412">
        <v>45719</v>
      </c>
      <c r="PJ28" s="378">
        <v>1</v>
      </c>
      <c r="PK28" s="379">
        <f>'Seg Diario'!HJ28</f>
        <v>45918</v>
      </c>
      <c r="PL28" s="412">
        <f t="shared" si="133"/>
        <v>45719</v>
      </c>
      <c r="PM28" s="378">
        <f t="shared" si="134"/>
        <v>1</v>
      </c>
      <c r="PN28" s="379">
        <f t="shared" si="135"/>
        <v>45918</v>
      </c>
      <c r="PO28" s="663">
        <v>4.5000000000000005E-2</v>
      </c>
      <c r="PP28" s="658">
        <f t="shared" si="119"/>
        <v>45717</v>
      </c>
      <c r="PQ28" s="659" t="str">
        <f t="shared" si="120"/>
        <v/>
      </c>
      <c r="PR28" s="654"/>
      <c r="PS28" s="660"/>
      <c r="PT28" s="412">
        <v>45483</v>
      </c>
      <c r="PU28" s="378">
        <v>1</v>
      </c>
      <c r="PV28" s="412">
        <v>45483</v>
      </c>
      <c r="PW28" s="412">
        <v>45527</v>
      </c>
      <c r="PX28" s="378">
        <v>1</v>
      </c>
      <c r="PY28" s="412">
        <v>45527</v>
      </c>
      <c r="PZ28" s="412"/>
      <c r="QA28" s="378">
        <v>0</v>
      </c>
      <c r="QB28" s="379"/>
      <c r="QC28" s="412"/>
      <c r="QD28" s="378">
        <v>0.5</v>
      </c>
      <c r="QE28" s="379"/>
      <c r="QF28" s="657">
        <v>0.93745000000000012</v>
      </c>
      <c r="QG28" s="658">
        <f t="shared" si="121"/>
        <v>45483</v>
      </c>
      <c r="QH28" s="659" t="str">
        <f t="shared" si="122"/>
        <v/>
      </c>
      <c r="QI28" s="654"/>
      <c r="QJ28" s="660"/>
      <c r="QK28" s="671"/>
      <c r="QL28" s="672">
        <f t="shared" si="123"/>
        <v>1</v>
      </c>
      <c r="QM28" s="1207" t="s">
        <v>354</v>
      </c>
      <c r="QN28" s="1448">
        <f t="shared" si="136"/>
        <v>1</v>
      </c>
      <c r="QO28" s="1482">
        <v>45892</v>
      </c>
      <c r="QP28" s="1483">
        <v>1</v>
      </c>
      <c r="QQ28" s="1482">
        <v>45892</v>
      </c>
      <c r="QR28" s="1482">
        <v>45952</v>
      </c>
      <c r="QS28" s="1483">
        <v>1</v>
      </c>
      <c r="QT28" s="1482">
        <v>45952</v>
      </c>
    </row>
    <row r="29" spans="1:462" ht="14.4">
      <c r="A29" s="459" t="e">
        <f t="shared" si="124"/>
        <v>#VALUE!</v>
      </c>
      <c r="B29" s="1419" t="s">
        <v>106</v>
      </c>
      <c r="C29" s="637"/>
      <c r="D29" s="638" t="s">
        <v>562</v>
      </c>
      <c r="E29" s="676" t="s">
        <v>105</v>
      </c>
      <c r="F29" s="1251">
        <v>8553.7800000000007</v>
      </c>
      <c r="G29" s="614" t="s">
        <v>574</v>
      </c>
      <c r="H29" s="638" t="s">
        <v>58</v>
      </c>
      <c r="I29" s="638" t="s">
        <v>255</v>
      </c>
      <c r="J29" s="639"/>
      <c r="K29" s="640"/>
      <c r="L29" s="640"/>
      <c r="M29" s="641"/>
      <c r="N29" s="642"/>
      <c r="O29" s="639" t="s">
        <v>562</v>
      </c>
      <c r="P29" s="640" t="s">
        <v>562</v>
      </c>
      <c r="Q29" s="640" t="s">
        <v>562</v>
      </c>
      <c r="R29" s="641" t="s">
        <v>562</v>
      </c>
      <c r="S29" s="638" t="s">
        <v>92</v>
      </c>
      <c r="T29" s="643"/>
      <c r="U29" s="643"/>
      <c r="V29" s="643"/>
      <c r="W29" s="643"/>
      <c r="X29" s="643"/>
      <c r="Y29" s="643"/>
      <c r="Z29" s="674"/>
      <c r="AA29" s="644"/>
      <c r="AB29" s="615"/>
      <c r="AC29" s="615"/>
      <c r="AD29" s="615"/>
      <c r="AE29" s="615"/>
      <c r="AF29" s="615"/>
      <c r="AG29" s="645">
        <f t="shared" si="32"/>
        <v>0</v>
      </c>
      <c r="AH29" s="646">
        <f t="shared" si="33"/>
        <v>0</v>
      </c>
      <c r="AI29" s="647">
        <f t="shared" si="34"/>
        <v>0</v>
      </c>
      <c r="AJ29" s="615"/>
      <c r="AK29" s="615"/>
      <c r="AL29" s="615"/>
      <c r="AM29" s="645">
        <f t="shared" si="35"/>
        <v>0</v>
      </c>
      <c r="AN29" s="646">
        <f t="shared" si="36"/>
        <v>0</v>
      </c>
      <c r="AO29" s="647">
        <f t="shared" si="37"/>
        <v>0</v>
      </c>
      <c r="AP29" s="648"/>
      <c r="AQ29" s="648"/>
      <c r="AR29" s="648"/>
      <c r="AS29" s="645">
        <f t="shared" si="38"/>
        <v>0</v>
      </c>
      <c r="AT29" s="646">
        <f t="shared" si="39"/>
        <v>0</v>
      </c>
      <c r="AU29" s="647">
        <f t="shared" si="40"/>
        <v>0</v>
      </c>
      <c r="AV29" s="648"/>
      <c r="AW29" s="649" t="s">
        <v>564</v>
      </c>
      <c r="AX29" s="650">
        <f t="shared" si="148"/>
        <v>1</v>
      </c>
      <c r="AY29" s="651" t="s">
        <v>565</v>
      </c>
      <c r="AZ29" s="652" t="s">
        <v>580</v>
      </c>
      <c r="BA29" s="412">
        <v>45483</v>
      </c>
      <c r="BB29" s="653">
        <f t="shared" si="145"/>
        <v>1</v>
      </c>
      <c r="BC29" s="654">
        <f t="shared" si="42"/>
        <v>0</v>
      </c>
      <c r="BD29" s="630">
        <f t="shared" si="43"/>
        <v>0</v>
      </c>
      <c r="BE29" s="412">
        <v>45669</v>
      </c>
      <c r="BF29" s="655">
        <f t="shared" si="44"/>
        <v>1</v>
      </c>
      <c r="BG29" s="412">
        <v>45733</v>
      </c>
      <c r="BH29" s="655">
        <f t="shared" si="45"/>
        <v>1</v>
      </c>
      <c r="BI29" s="412">
        <f t="shared" si="125"/>
        <v>45720</v>
      </c>
      <c r="BJ29" s="378">
        <v>0</v>
      </c>
      <c r="BK29" s="379">
        <f t="shared" si="126"/>
        <v>45722</v>
      </c>
      <c r="BL29" s="412">
        <v>45720</v>
      </c>
      <c r="BM29" s="378">
        <v>1</v>
      </c>
      <c r="BN29" s="630">
        <v>45720</v>
      </c>
      <c r="BO29" s="377">
        <v>45720</v>
      </c>
      <c r="BP29" s="378">
        <v>1</v>
      </c>
      <c r="BQ29" s="413">
        <v>45721</v>
      </c>
      <c r="BR29" s="377">
        <v>45720</v>
      </c>
      <c r="BS29" s="378">
        <v>1</v>
      </c>
      <c r="BT29" s="413">
        <v>45720</v>
      </c>
      <c r="BU29" s="377">
        <v>45720</v>
      </c>
      <c r="BV29" s="378">
        <v>1</v>
      </c>
      <c r="BW29" s="413">
        <v>45720</v>
      </c>
      <c r="BX29" s="377">
        <f t="shared" si="46"/>
        <v>45720</v>
      </c>
      <c r="BY29" s="378">
        <f t="shared" si="47"/>
        <v>1</v>
      </c>
      <c r="BZ29" s="379">
        <f t="shared" si="149"/>
        <v>45721</v>
      </c>
      <c r="CA29" s="412">
        <v>45720</v>
      </c>
      <c r="CB29" s="378">
        <v>1</v>
      </c>
      <c r="CC29" s="413">
        <f t="shared" si="49"/>
        <v>45720</v>
      </c>
      <c r="CD29" s="377">
        <v>45721</v>
      </c>
      <c r="CE29" s="378">
        <v>1</v>
      </c>
      <c r="CF29" s="413">
        <f t="shared" si="50"/>
        <v>45721</v>
      </c>
      <c r="CG29" s="377">
        <v>45720</v>
      </c>
      <c r="CH29" s="378">
        <v>1</v>
      </c>
      <c r="CI29" s="413">
        <f t="shared" si="51"/>
        <v>45720</v>
      </c>
      <c r="CJ29" s="377">
        <v>45720</v>
      </c>
      <c r="CK29" s="378">
        <v>1</v>
      </c>
      <c r="CL29" s="413">
        <f t="shared" si="52"/>
        <v>45720</v>
      </c>
      <c r="CM29" s="377">
        <f t="shared" si="53"/>
        <v>45720</v>
      </c>
      <c r="CN29" s="378">
        <f t="shared" si="54"/>
        <v>1</v>
      </c>
      <c r="CO29" s="379">
        <f t="shared" si="55"/>
        <v>45721</v>
      </c>
      <c r="CP29" s="412"/>
      <c r="CQ29" s="378">
        <v>0</v>
      </c>
      <c r="CR29" s="413"/>
      <c r="CS29" s="377"/>
      <c r="CT29" s="378">
        <v>0</v>
      </c>
      <c r="CU29" s="413"/>
      <c r="CV29" s="377"/>
      <c r="CW29" s="378">
        <v>0</v>
      </c>
      <c r="CX29" s="413"/>
      <c r="CY29" s="377"/>
      <c r="CZ29" s="378">
        <v>0</v>
      </c>
      <c r="DA29" s="413"/>
      <c r="DB29" s="377" t="str">
        <f t="shared" si="56"/>
        <v/>
      </c>
      <c r="DC29" s="378">
        <f t="shared" si="57"/>
        <v>0</v>
      </c>
      <c r="DD29" s="379" t="str">
        <f t="shared" si="58"/>
        <v/>
      </c>
      <c r="DE29" s="412">
        <v>45721</v>
      </c>
      <c r="DF29" s="378">
        <v>1</v>
      </c>
      <c r="DG29" s="413">
        <v>45721</v>
      </c>
      <c r="DH29" s="377">
        <v>45721</v>
      </c>
      <c r="DI29" s="378">
        <v>1</v>
      </c>
      <c r="DJ29" s="413">
        <v>45721</v>
      </c>
      <c r="DK29" s="377">
        <v>45721</v>
      </c>
      <c r="DL29" s="378">
        <v>1</v>
      </c>
      <c r="DM29" s="413">
        <v>45721</v>
      </c>
      <c r="DN29" s="377">
        <v>45721</v>
      </c>
      <c r="DO29" s="378">
        <v>1</v>
      </c>
      <c r="DP29" s="413">
        <v>45721</v>
      </c>
      <c r="DQ29" s="377">
        <f t="shared" si="59"/>
        <v>45721</v>
      </c>
      <c r="DR29" s="378">
        <f t="shared" si="60"/>
        <v>1</v>
      </c>
      <c r="DS29" s="379">
        <f t="shared" si="61"/>
        <v>45721</v>
      </c>
      <c r="DT29" s="412">
        <v>45720</v>
      </c>
      <c r="DU29" s="378">
        <v>1</v>
      </c>
      <c r="DV29" s="413">
        <v>45722</v>
      </c>
      <c r="DW29" s="377">
        <v>45720</v>
      </c>
      <c r="DX29" s="378">
        <v>1</v>
      </c>
      <c r="DY29" s="413">
        <v>45722</v>
      </c>
      <c r="DZ29" s="377">
        <v>45720</v>
      </c>
      <c r="EA29" s="378">
        <v>1</v>
      </c>
      <c r="EB29" s="413">
        <v>45722</v>
      </c>
      <c r="EC29" s="377">
        <v>45720</v>
      </c>
      <c r="ED29" s="378">
        <v>1</v>
      </c>
      <c r="EE29" s="413">
        <v>45722</v>
      </c>
      <c r="EF29" s="377">
        <f t="shared" si="144"/>
        <v>45720</v>
      </c>
      <c r="EG29" s="378">
        <f t="shared" si="62"/>
        <v>1</v>
      </c>
      <c r="EH29" s="379">
        <f t="shared" si="63"/>
        <v>45722</v>
      </c>
      <c r="EI29" s="412">
        <v>45722</v>
      </c>
      <c r="EJ29" s="378">
        <v>1</v>
      </c>
      <c r="EK29" s="413">
        <f t="shared" si="64"/>
        <v>45722</v>
      </c>
      <c r="EL29" s="377">
        <v>45722</v>
      </c>
      <c r="EM29" s="378">
        <v>1</v>
      </c>
      <c r="EN29" s="413">
        <f t="shared" si="65"/>
        <v>45722</v>
      </c>
      <c r="EO29" s="377">
        <v>45722</v>
      </c>
      <c r="EP29" s="378">
        <v>1</v>
      </c>
      <c r="EQ29" s="413">
        <f t="shared" si="66"/>
        <v>45722</v>
      </c>
      <c r="ER29" s="377">
        <v>45722</v>
      </c>
      <c r="ES29" s="378">
        <v>1</v>
      </c>
      <c r="ET29" s="413">
        <f t="shared" si="67"/>
        <v>45722</v>
      </c>
      <c r="EU29" s="377">
        <f t="shared" si="68"/>
        <v>45722</v>
      </c>
      <c r="EV29" s="378">
        <f t="shared" si="69"/>
        <v>1</v>
      </c>
      <c r="EW29" s="379">
        <f t="shared" si="70"/>
        <v>45722</v>
      </c>
      <c r="EX29" s="412"/>
      <c r="EY29" s="378">
        <v>0</v>
      </c>
      <c r="EZ29" s="413"/>
      <c r="FA29" s="412"/>
      <c r="FB29" s="378">
        <v>0</v>
      </c>
      <c r="FC29" s="413"/>
      <c r="FD29" s="412"/>
      <c r="FE29" s="378">
        <v>0</v>
      </c>
      <c r="FF29" s="413"/>
      <c r="FG29" s="412"/>
      <c r="FH29" s="378">
        <v>0</v>
      </c>
      <c r="FI29" s="413"/>
      <c r="FJ29" s="377" t="str">
        <f t="shared" si="71"/>
        <v/>
      </c>
      <c r="FK29" s="378">
        <v>0</v>
      </c>
      <c r="FL29" s="379" t="str">
        <f t="shared" si="127"/>
        <v/>
      </c>
      <c r="FM29" s="412">
        <v>45726</v>
      </c>
      <c r="FN29" s="378">
        <v>1</v>
      </c>
      <c r="FO29" s="413">
        <v>45726</v>
      </c>
      <c r="FP29" s="412">
        <v>45726</v>
      </c>
      <c r="FQ29" s="378">
        <v>1</v>
      </c>
      <c r="FR29" s="413">
        <v>45726</v>
      </c>
      <c r="FS29" s="412">
        <v>45726</v>
      </c>
      <c r="FT29" s="378">
        <v>1</v>
      </c>
      <c r="FU29" s="413">
        <v>45726</v>
      </c>
      <c r="FV29" s="412">
        <v>45726</v>
      </c>
      <c r="FW29" s="378">
        <v>1</v>
      </c>
      <c r="FX29" s="413">
        <v>45726</v>
      </c>
      <c r="FY29" s="377">
        <f t="shared" si="72"/>
        <v>45726</v>
      </c>
      <c r="FZ29" s="378">
        <f t="shared" si="73"/>
        <v>1</v>
      </c>
      <c r="GA29" s="379">
        <f t="shared" si="74"/>
        <v>45726</v>
      </c>
      <c r="GB29" s="412">
        <v>45722</v>
      </c>
      <c r="GC29" s="378">
        <v>1</v>
      </c>
      <c r="GD29" s="413">
        <f t="shared" si="75"/>
        <v>45722</v>
      </c>
      <c r="GE29" s="377">
        <v>45722</v>
      </c>
      <c r="GF29" s="378">
        <v>1</v>
      </c>
      <c r="GG29" s="413">
        <f t="shared" si="76"/>
        <v>45722</v>
      </c>
      <c r="GH29" s="377">
        <v>45722</v>
      </c>
      <c r="GI29" s="378">
        <v>1</v>
      </c>
      <c r="GJ29" s="413">
        <f t="shared" si="77"/>
        <v>45722</v>
      </c>
      <c r="GK29" s="377">
        <v>45722</v>
      </c>
      <c r="GL29" s="378">
        <v>1</v>
      </c>
      <c r="GM29" s="413">
        <f t="shared" si="78"/>
        <v>45722</v>
      </c>
      <c r="GN29" s="377">
        <f t="shared" si="79"/>
        <v>45722</v>
      </c>
      <c r="GO29" s="378">
        <f t="shared" si="80"/>
        <v>1</v>
      </c>
      <c r="GP29" s="379">
        <f t="shared" si="81"/>
        <v>45722</v>
      </c>
      <c r="GQ29" s="657">
        <f t="shared" si="128"/>
        <v>1</v>
      </c>
      <c r="GR29" s="658">
        <f t="shared" si="82"/>
        <v>45720</v>
      </c>
      <c r="GS29" s="659">
        <f t="shared" si="83"/>
        <v>45726</v>
      </c>
      <c r="GT29" s="654"/>
      <c r="GU29" s="660"/>
      <c r="GV29" s="412">
        <v>45918</v>
      </c>
      <c r="GW29" s="378">
        <v>1</v>
      </c>
      <c r="GX29" s="413">
        <v>45919</v>
      </c>
      <c r="GY29" s="412">
        <v>45918</v>
      </c>
      <c r="GZ29" s="378">
        <v>1</v>
      </c>
      <c r="HA29" s="413">
        <v>45919</v>
      </c>
      <c r="HB29" s="412">
        <v>45918</v>
      </c>
      <c r="HC29" s="378">
        <v>1</v>
      </c>
      <c r="HD29" s="413">
        <v>45919</v>
      </c>
      <c r="HE29" s="412">
        <v>45918</v>
      </c>
      <c r="HF29" s="378">
        <v>1</v>
      </c>
      <c r="HG29" s="413">
        <v>45919</v>
      </c>
      <c r="HH29" s="377">
        <f t="shared" si="84"/>
        <v>45918</v>
      </c>
      <c r="HI29" s="1526">
        <f t="shared" si="85"/>
        <v>1</v>
      </c>
      <c r="HJ29" s="379">
        <f t="shared" si="86"/>
        <v>45919</v>
      </c>
      <c r="HK29" s="661">
        <v>0</v>
      </c>
      <c r="HL29" s="658">
        <f t="shared" si="87"/>
        <v>45669</v>
      </c>
      <c r="HM29" s="659" t="str">
        <f t="shared" si="88"/>
        <v/>
      </c>
      <c r="HN29" s="654"/>
      <c r="HO29" s="660"/>
      <c r="HP29" s="944"/>
      <c r="HQ29" s="944"/>
      <c r="HR29" s="1170">
        <v>45789</v>
      </c>
      <c r="HS29" s="378">
        <v>1</v>
      </c>
      <c r="HT29" s="1171">
        <v>45789</v>
      </c>
      <c r="HU29" s="632">
        <v>45789</v>
      </c>
      <c r="HV29" s="378">
        <v>1</v>
      </c>
      <c r="HW29" s="379">
        <v>45789</v>
      </c>
      <c r="HX29" s="412">
        <v>45789</v>
      </c>
      <c r="HY29" s="378">
        <v>1</v>
      </c>
      <c r="HZ29" s="379">
        <v>45792</v>
      </c>
      <c r="IA29" s="412">
        <v>45806</v>
      </c>
      <c r="IB29" s="378">
        <v>1</v>
      </c>
      <c r="IC29" s="379">
        <v>45807</v>
      </c>
      <c r="ID29" s="412">
        <v>45807</v>
      </c>
      <c r="IE29" s="378">
        <v>1</v>
      </c>
      <c r="IF29" s="379">
        <v>45811</v>
      </c>
      <c r="IG29" s="944">
        <v>45817</v>
      </c>
      <c r="IH29" s="412">
        <v>45811</v>
      </c>
      <c r="II29" s="378">
        <v>1</v>
      </c>
      <c r="IJ29" s="379">
        <v>45811</v>
      </c>
      <c r="IK29" s="412">
        <v>45836</v>
      </c>
      <c r="IL29" s="378">
        <v>1</v>
      </c>
      <c r="IM29" s="379">
        <v>45836</v>
      </c>
      <c r="IN29" s="657">
        <f t="shared" si="137"/>
        <v>1</v>
      </c>
      <c r="IO29" s="658">
        <f t="shared" si="89"/>
        <v>45789</v>
      </c>
      <c r="IP29" s="659">
        <f t="shared" si="90"/>
        <v>45836</v>
      </c>
      <c r="IQ29" s="654"/>
      <c r="IR29" s="660"/>
      <c r="IS29" s="664">
        <v>211.16</v>
      </c>
      <c r="IT29" s="664" t="s">
        <v>577</v>
      </c>
      <c r="IU29" s="412"/>
      <c r="IV29" s="378">
        <v>0</v>
      </c>
      <c r="IW29" s="379"/>
      <c r="IX29" s="412"/>
      <c r="IY29" s="378">
        <v>0</v>
      </c>
      <c r="IZ29" s="379"/>
      <c r="JA29" s="412">
        <v>45842</v>
      </c>
      <c r="JB29" s="378">
        <v>1</v>
      </c>
      <c r="JC29" s="413">
        <f t="shared" si="91"/>
        <v>45842</v>
      </c>
      <c r="JD29" s="628">
        <f t="shared" si="20"/>
        <v>0.21115999999999999</v>
      </c>
      <c r="JE29" s="627">
        <v>45845</v>
      </c>
      <c r="JF29" s="378">
        <v>1</v>
      </c>
      <c r="JG29" s="627">
        <v>45867</v>
      </c>
      <c r="JH29" s="628">
        <f t="shared" si="21"/>
        <v>0.21115999999999999</v>
      </c>
      <c r="JI29" s="627">
        <v>45855</v>
      </c>
      <c r="JJ29" s="378">
        <v>1</v>
      </c>
      <c r="JK29" s="627">
        <v>45867</v>
      </c>
      <c r="JL29" s="628">
        <f t="shared" si="22"/>
        <v>0.21115999999999999</v>
      </c>
      <c r="JM29" s="627">
        <v>45870</v>
      </c>
      <c r="JN29" s="378">
        <v>1</v>
      </c>
      <c r="JO29" s="627">
        <v>45870</v>
      </c>
      <c r="JP29" s="628">
        <f t="shared" si="23"/>
        <v>0.21115999999999999</v>
      </c>
      <c r="JQ29" s="627">
        <v>45869</v>
      </c>
      <c r="JR29" s="378">
        <v>1</v>
      </c>
      <c r="JS29" s="627">
        <v>45869</v>
      </c>
      <c r="JT29" s="628">
        <f t="shared" si="24"/>
        <v>0.21115999999999999</v>
      </c>
      <c r="JU29" s="627">
        <v>45871</v>
      </c>
      <c r="JV29" s="378">
        <v>1</v>
      </c>
      <c r="JW29" s="627">
        <v>45871</v>
      </c>
      <c r="JX29" s="628">
        <f t="shared" si="92"/>
        <v>0</v>
      </c>
      <c r="JY29" s="627"/>
      <c r="JZ29" s="378">
        <v>0</v>
      </c>
      <c r="KA29" s="627"/>
      <c r="KB29" s="628">
        <f t="shared" si="93"/>
        <v>0</v>
      </c>
      <c r="KC29" s="627"/>
      <c r="KD29" s="378">
        <v>0</v>
      </c>
      <c r="KE29" s="627"/>
      <c r="KF29" s="628">
        <f t="shared" si="94"/>
        <v>0</v>
      </c>
      <c r="KG29" s="627"/>
      <c r="KH29" s="378">
        <v>0</v>
      </c>
      <c r="KI29" s="379"/>
      <c r="KJ29" s="628"/>
      <c r="KK29" s="630">
        <v>45899</v>
      </c>
      <c r="KL29" s="378">
        <v>0</v>
      </c>
      <c r="KM29" s="379">
        <v>45899</v>
      </c>
      <c r="KN29" s="630">
        <v>45885</v>
      </c>
      <c r="KO29" s="378">
        <v>1</v>
      </c>
      <c r="KP29" s="379">
        <v>45899</v>
      </c>
      <c r="KQ29" s="630">
        <v>45955</v>
      </c>
      <c r="KR29" s="378">
        <v>1</v>
      </c>
      <c r="KS29" s="379">
        <v>45955</v>
      </c>
      <c r="KT29" s="657">
        <v>0</v>
      </c>
      <c r="KU29" s="665">
        <f t="shared" si="95"/>
        <v>0</v>
      </c>
      <c r="KV29" s="658">
        <f t="shared" si="96"/>
        <v>45842</v>
      </c>
      <c r="KW29" s="659" t="str">
        <f t="shared" si="97"/>
        <v/>
      </c>
      <c r="KX29" s="412">
        <v>45856</v>
      </c>
      <c r="KY29" s="378">
        <v>1</v>
      </c>
      <c r="KZ29" s="413">
        <f t="shared" si="98"/>
        <v>45856</v>
      </c>
      <c r="LA29" s="626">
        <f t="shared" si="25"/>
        <v>0.21115999999999999</v>
      </c>
      <c r="LB29" s="627">
        <v>45859</v>
      </c>
      <c r="LC29" s="378">
        <v>1</v>
      </c>
      <c r="LD29" s="413">
        <f t="shared" si="99"/>
        <v>45859</v>
      </c>
      <c r="LE29" s="626">
        <f t="shared" si="26"/>
        <v>0.21115999999999999</v>
      </c>
      <c r="LF29" s="627">
        <v>45861</v>
      </c>
      <c r="LG29" s="378">
        <v>1</v>
      </c>
      <c r="LH29" s="413">
        <f t="shared" si="147"/>
        <v>45861</v>
      </c>
      <c r="LI29" s="626">
        <f t="shared" si="27"/>
        <v>0.21115999999999999</v>
      </c>
      <c r="LJ29" s="627">
        <v>45862</v>
      </c>
      <c r="LK29" s="378">
        <v>1</v>
      </c>
      <c r="LL29" s="632">
        <v>45862</v>
      </c>
      <c r="LM29" s="412">
        <v>45867</v>
      </c>
      <c r="LN29" s="378">
        <v>1</v>
      </c>
      <c r="LO29" s="632">
        <v>45868</v>
      </c>
      <c r="LP29" s="1488">
        <v>45905</v>
      </c>
      <c r="LQ29" s="1487">
        <v>1</v>
      </c>
      <c r="LR29" s="632">
        <f t="shared" si="150"/>
        <v>45905</v>
      </c>
      <c r="LS29" s="412"/>
      <c r="LT29" s="378">
        <v>0</v>
      </c>
      <c r="LU29" s="632"/>
      <c r="LV29" s="657">
        <v>0</v>
      </c>
      <c r="LW29" s="665">
        <f t="shared" si="101"/>
        <v>0</v>
      </c>
      <c r="LX29" s="658">
        <f t="shared" si="102"/>
        <v>45856</v>
      </c>
      <c r="LY29" s="666" t="str">
        <f t="shared" si="103"/>
        <v/>
      </c>
      <c r="LZ29" s="412">
        <v>45842</v>
      </c>
      <c r="MA29" s="378">
        <v>1</v>
      </c>
      <c r="MB29" s="413">
        <f t="shared" si="104"/>
        <v>45842</v>
      </c>
      <c r="MC29" s="626">
        <f t="shared" si="29"/>
        <v>0.21115999999999999</v>
      </c>
      <c r="MD29" s="627">
        <v>45846</v>
      </c>
      <c r="ME29" s="378">
        <v>1</v>
      </c>
      <c r="MF29" s="413">
        <f t="shared" si="139"/>
        <v>45846</v>
      </c>
      <c r="MG29" s="626">
        <f t="shared" si="30"/>
        <v>0.21115999999999999</v>
      </c>
      <c r="MH29" s="627">
        <v>45855</v>
      </c>
      <c r="MI29" s="378">
        <v>1</v>
      </c>
      <c r="MJ29" s="632">
        <v>45855</v>
      </c>
      <c r="MK29" s="626">
        <f t="shared" si="31"/>
        <v>0.21115999999999999</v>
      </c>
      <c r="ML29" s="627">
        <v>45860</v>
      </c>
      <c r="MM29" s="378">
        <v>1</v>
      </c>
      <c r="MN29" s="413">
        <f t="shared" si="107"/>
        <v>45860</v>
      </c>
      <c r="MO29" s="412">
        <v>45867</v>
      </c>
      <c r="MP29" s="378">
        <v>1</v>
      </c>
      <c r="MQ29" s="632">
        <v>45868</v>
      </c>
      <c r="MR29" s="1488">
        <v>45905</v>
      </c>
      <c r="MS29" s="1487">
        <v>1</v>
      </c>
      <c r="MT29" s="632">
        <f t="shared" si="151"/>
        <v>45905</v>
      </c>
      <c r="MU29" s="412"/>
      <c r="MV29" s="378">
        <v>0</v>
      </c>
      <c r="MW29" s="632"/>
      <c r="MX29" s="657">
        <v>0</v>
      </c>
      <c r="MY29" s="665">
        <f t="shared" si="108"/>
        <v>0</v>
      </c>
      <c r="MZ29" s="658">
        <f t="shared" si="109"/>
        <v>45842</v>
      </c>
      <c r="NA29" s="666" t="str">
        <f t="shared" si="110"/>
        <v/>
      </c>
      <c r="NB29" s="657">
        <v>0</v>
      </c>
      <c r="NC29" s="665">
        <f t="shared" si="111"/>
        <v>0</v>
      </c>
      <c r="ND29" s="658">
        <f t="shared" si="112"/>
        <v>45842</v>
      </c>
      <c r="NE29" s="667">
        <f t="shared" si="113"/>
        <v>0</v>
      </c>
      <c r="NF29" s="654"/>
      <c r="NG29" s="666"/>
      <c r="NH29" s="673"/>
      <c r="NI29" s="378">
        <v>0</v>
      </c>
      <c r="NJ29" s="658"/>
      <c r="NK29" s="654"/>
      <c r="NL29" s="666"/>
      <c r="NM29" s="657">
        <v>0</v>
      </c>
      <c r="NN29" s="665">
        <f t="shared" si="114"/>
        <v>0</v>
      </c>
      <c r="NO29" s="659"/>
      <c r="NP29" s="669" t="s">
        <v>571</v>
      </c>
      <c r="NQ29" s="657">
        <v>0</v>
      </c>
      <c r="NR29" s="665">
        <f t="shared" si="115"/>
        <v>0</v>
      </c>
      <c r="NS29" s="659"/>
      <c r="NT29" s="669" t="s">
        <v>571</v>
      </c>
      <c r="NU29" s="657">
        <v>0</v>
      </c>
      <c r="NV29" s="665">
        <f t="shared" si="116"/>
        <v>0</v>
      </c>
      <c r="NW29" s="659"/>
      <c r="NX29" s="669" t="str">
        <f t="shared" si="132"/>
        <v/>
      </c>
      <c r="NY29" s="673"/>
      <c r="NZ29" s="378">
        <v>0</v>
      </c>
      <c r="OA29" s="660"/>
      <c r="OB29" s="673"/>
      <c r="OC29" s="378">
        <v>0</v>
      </c>
      <c r="OD29" s="660"/>
      <c r="OE29" s="673"/>
      <c r="OF29" s="378">
        <v>0</v>
      </c>
      <c r="OG29" s="660"/>
      <c r="OH29" s="412"/>
      <c r="OI29" s="378">
        <v>1</v>
      </c>
      <c r="OJ29" s="379"/>
      <c r="OK29" s="412"/>
      <c r="OL29" s="378">
        <v>0.5</v>
      </c>
      <c r="OM29" s="379"/>
      <c r="ON29" s="412"/>
      <c r="OO29" s="378">
        <v>1</v>
      </c>
      <c r="OP29" s="379"/>
      <c r="OQ29" s="412"/>
      <c r="OR29" s="378">
        <f t="shared" si="117"/>
        <v>0</v>
      </c>
      <c r="OS29" s="379"/>
      <c r="OT29" s="412"/>
      <c r="OU29" s="378">
        <v>0</v>
      </c>
      <c r="OV29" s="379"/>
      <c r="OW29" s="412"/>
      <c r="OX29" s="378">
        <v>0</v>
      </c>
      <c r="OY29" s="379"/>
      <c r="OZ29" s="379">
        <v>45720</v>
      </c>
      <c r="PA29" s="378">
        <v>1</v>
      </c>
      <c r="PB29" s="379">
        <f t="shared" si="141"/>
        <v>45720</v>
      </c>
      <c r="PC29" s="379" t="s">
        <v>559</v>
      </c>
      <c r="PD29" s="378">
        <v>0</v>
      </c>
      <c r="PE29" s="379"/>
      <c r="PF29" s="412"/>
      <c r="PG29" s="378">
        <v>0</v>
      </c>
      <c r="PH29" s="379"/>
      <c r="PI29" s="412">
        <v>45720</v>
      </c>
      <c r="PJ29" s="378">
        <v>1</v>
      </c>
      <c r="PK29" s="379">
        <f>'Seg Diario'!HJ29</f>
        <v>45919</v>
      </c>
      <c r="PL29" s="412">
        <f t="shared" si="133"/>
        <v>45720</v>
      </c>
      <c r="PM29" s="378">
        <f t="shared" si="134"/>
        <v>1</v>
      </c>
      <c r="PN29" s="379">
        <f t="shared" si="135"/>
        <v>45919</v>
      </c>
      <c r="PO29" s="663">
        <v>4.5000000000000005E-2</v>
      </c>
      <c r="PP29" s="658">
        <f t="shared" si="119"/>
        <v>45720</v>
      </c>
      <c r="PQ29" s="659" t="str">
        <f t="shared" si="120"/>
        <v/>
      </c>
      <c r="PR29" s="654"/>
      <c r="PS29" s="660"/>
      <c r="PT29" s="412">
        <v>45483</v>
      </c>
      <c r="PU29" s="378">
        <v>1</v>
      </c>
      <c r="PV29" s="412">
        <v>45483</v>
      </c>
      <c r="PW29" s="412">
        <v>45527</v>
      </c>
      <c r="PX29" s="378">
        <v>1</v>
      </c>
      <c r="PY29" s="412">
        <v>45527</v>
      </c>
      <c r="PZ29" s="412"/>
      <c r="QA29" s="378">
        <v>0</v>
      </c>
      <c r="QB29" s="379"/>
      <c r="QC29" s="412"/>
      <c r="QD29" s="378">
        <v>0.5</v>
      </c>
      <c r="QE29" s="379"/>
      <c r="QF29" s="657">
        <v>0.93745000000000012</v>
      </c>
      <c r="QG29" s="658">
        <f t="shared" si="121"/>
        <v>45483</v>
      </c>
      <c r="QH29" s="659" t="str">
        <f t="shared" si="122"/>
        <v/>
      </c>
      <c r="QI29" s="654"/>
      <c r="QJ29" s="660"/>
      <c r="QK29" s="671"/>
      <c r="QL29" s="672">
        <f t="shared" si="123"/>
        <v>1</v>
      </c>
      <c r="QM29" s="1208" t="s">
        <v>354</v>
      </c>
      <c r="QN29" s="1448">
        <f t="shared" si="136"/>
        <v>1</v>
      </c>
      <c r="QO29" s="1482">
        <v>45892</v>
      </c>
      <c r="QP29" s="1483">
        <v>1</v>
      </c>
      <c r="QQ29" s="1482">
        <v>45892</v>
      </c>
      <c r="QR29" s="1482">
        <v>45952</v>
      </c>
      <c r="QS29" s="1483">
        <v>1</v>
      </c>
      <c r="QT29" s="1482">
        <v>45952</v>
      </c>
    </row>
    <row r="30" spans="1:462" ht="14.4">
      <c r="A30" s="459" t="e">
        <f t="shared" si="124"/>
        <v>#VALUE!</v>
      </c>
      <c r="B30" s="1419" t="s">
        <v>109</v>
      </c>
      <c r="C30" s="637"/>
      <c r="D30" s="638" t="s">
        <v>562</v>
      </c>
      <c r="E30" s="676" t="s">
        <v>111</v>
      </c>
      <c r="F30" s="1251">
        <v>6051.63</v>
      </c>
      <c r="G30" s="614" t="s">
        <v>574</v>
      </c>
      <c r="H30" s="638" t="s">
        <v>58</v>
      </c>
      <c r="I30" s="638" t="s">
        <v>255</v>
      </c>
      <c r="J30" s="639"/>
      <c r="K30" s="640"/>
      <c r="L30" s="640"/>
      <c r="M30" s="641"/>
      <c r="N30" s="642"/>
      <c r="O30" s="639" t="s">
        <v>562</v>
      </c>
      <c r="P30" s="640" t="s">
        <v>562</v>
      </c>
      <c r="Q30" s="640" t="s">
        <v>562</v>
      </c>
      <c r="R30" s="641" t="s">
        <v>562</v>
      </c>
      <c r="S30" s="638" t="s">
        <v>92</v>
      </c>
      <c r="T30" s="643"/>
      <c r="U30" s="643"/>
      <c r="V30" s="643"/>
      <c r="W30" s="643"/>
      <c r="X30" s="643"/>
      <c r="Y30" s="643"/>
      <c r="Z30" s="674"/>
      <c r="AA30" s="644"/>
      <c r="AB30" s="615"/>
      <c r="AC30" s="615"/>
      <c r="AD30" s="615"/>
      <c r="AE30" s="615"/>
      <c r="AF30" s="615"/>
      <c r="AG30" s="645">
        <f t="shared" si="32"/>
        <v>0</v>
      </c>
      <c r="AH30" s="646">
        <f t="shared" si="33"/>
        <v>0</v>
      </c>
      <c r="AI30" s="647">
        <f t="shared" si="34"/>
        <v>0</v>
      </c>
      <c r="AJ30" s="615"/>
      <c r="AK30" s="615"/>
      <c r="AL30" s="615"/>
      <c r="AM30" s="645">
        <f t="shared" si="35"/>
        <v>0</v>
      </c>
      <c r="AN30" s="646">
        <f t="shared" si="36"/>
        <v>0</v>
      </c>
      <c r="AO30" s="647">
        <f t="shared" si="37"/>
        <v>0</v>
      </c>
      <c r="AP30" s="648"/>
      <c r="AQ30" s="648"/>
      <c r="AR30" s="648"/>
      <c r="AS30" s="645">
        <f t="shared" si="38"/>
        <v>0</v>
      </c>
      <c r="AT30" s="646">
        <f t="shared" si="39"/>
        <v>0</v>
      </c>
      <c r="AU30" s="647">
        <f t="shared" si="40"/>
        <v>0</v>
      </c>
      <c r="AV30" s="648"/>
      <c r="AW30" s="649" t="s">
        <v>564</v>
      </c>
      <c r="AX30" s="650">
        <f t="shared" si="148"/>
        <v>1</v>
      </c>
      <c r="AY30" s="651" t="s">
        <v>565</v>
      </c>
      <c r="AZ30" s="652"/>
      <c r="BA30" s="412">
        <v>45483</v>
      </c>
      <c r="BB30" s="653">
        <f t="shared" si="145"/>
        <v>1</v>
      </c>
      <c r="BC30" s="654">
        <f t="shared" si="42"/>
        <v>0</v>
      </c>
      <c r="BD30" s="630">
        <f t="shared" si="43"/>
        <v>0</v>
      </c>
      <c r="BE30" s="412">
        <v>45682</v>
      </c>
      <c r="BF30" s="655">
        <f t="shared" si="44"/>
        <v>1</v>
      </c>
      <c r="BG30" s="412">
        <v>45684</v>
      </c>
      <c r="BH30" s="655">
        <f t="shared" si="45"/>
        <v>1</v>
      </c>
      <c r="BI30" s="412">
        <f t="shared" si="125"/>
        <v>45685</v>
      </c>
      <c r="BJ30" s="378">
        <v>1</v>
      </c>
      <c r="BK30" s="379">
        <f t="shared" si="126"/>
        <v>45687</v>
      </c>
      <c r="BL30" s="412">
        <v>45685</v>
      </c>
      <c r="BM30" s="378">
        <v>1</v>
      </c>
      <c r="BN30" s="630">
        <v>45686</v>
      </c>
      <c r="BO30" s="377">
        <v>45685</v>
      </c>
      <c r="BP30" s="378">
        <v>1</v>
      </c>
      <c r="BQ30" s="413">
        <v>45685</v>
      </c>
      <c r="BR30" s="377">
        <v>45685</v>
      </c>
      <c r="BS30" s="378">
        <v>1</v>
      </c>
      <c r="BT30" s="413">
        <v>45685</v>
      </c>
      <c r="BU30" s="377">
        <v>45685</v>
      </c>
      <c r="BV30" s="378">
        <v>1</v>
      </c>
      <c r="BW30" s="413">
        <v>45686</v>
      </c>
      <c r="BX30" s="377">
        <f t="shared" si="46"/>
        <v>45685</v>
      </c>
      <c r="BY30" s="378">
        <f t="shared" si="47"/>
        <v>1</v>
      </c>
      <c r="BZ30" s="379">
        <f t="shared" si="149"/>
        <v>45686</v>
      </c>
      <c r="CA30" s="412">
        <v>45686</v>
      </c>
      <c r="CB30" s="378">
        <v>1</v>
      </c>
      <c r="CC30" s="413">
        <f t="shared" si="49"/>
        <v>45686</v>
      </c>
      <c r="CD30" s="377">
        <v>45685</v>
      </c>
      <c r="CE30" s="378">
        <v>1</v>
      </c>
      <c r="CF30" s="413">
        <f t="shared" si="50"/>
        <v>45685</v>
      </c>
      <c r="CG30" s="377">
        <v>45685</v>
      </c>
      <c r="CH30" s="378">
        <v>1</v>
      </c>
      <c r="CI30" s="413">
        <f t="shared" si="51"/>
        <v>45685</v>
      </c>
      <c r="CJ30" s="377">
        <v>45686</v>
      </c>
      <c r="CK30" s="378">
        <v>1</v>
      </c>
      <c r="CL30" s="413">
        <f t="shared" si="52"/>
        <v>45686</v>
      </c>
      <c r="CM30" s="377">
        <f t="shared" si="53"/>
        <v>45685</v>
      </c>
      <c r="CN30" s="378">
        <f t="shared" si="54"/>
        <v>1</v>
      </c>
      <c r="CO30" s="379">
        <f t="shared" si="55"/>
        <v>45686</v>
      </c>
      <c r="CP30" s="412"/>
      <c r="CQ30" s="378">
        <v>0</v>
      </c>
      <c r="CR30" s="413"/>
      <c r="CS30" s="377"/>
      <c r="CT30" s="378">
        <v>0</v>
      </c>
      <c r="CU30" s="413"/>
      <c r="CV30" s="377"/>
      <c r="CW30" s="378">
        <v>0</v>
      </c>
      <c r="CX30" s="413"/>
      <c r="CY30" s="377"/>
      <c r="CZ30" s="378">
        <v>0</v>
      </c>
      <c r="DA30" s="413"/>
      <c r="DB30" s="377" t="str">
        <f t="shared" si="56"/>
        <v/>
      </c>
      <c r="DC30" s="378">
        <f t="shared" si="57"/>
        <v>0</v>
      </c>
      <c r="DD30" s="379" t="str">
        <f t="shared" si="58"/>
        <v/>
      </c>
      <c r="DE30" s="412">
        <v>45686</v>
      </c>
      <c r="DF30" s="378">
        <v>1</v>
      </c>
      <c r="DG30" s="413">
        <v>45687</v>
      </c>
      <c r="DH30" s="377">
        <v>45686</v>
      </c>
      <c r="DI30" s="378">
        <v>1</v>
      </c>
      <c r="DJ30" s="413">
        <v>45687</v>
      </c>
      <c r="DK30" s="377">
        <v>45686</v>
      </c>
      <c r="DL30" s="378">
        <v>1</v>
      </c>
      <c r="DM30" s="413">
        <v>45687</v>
      </c>
      <c r="DN30" s="377">
        <v>45686</v>
      </c>
      <c r="DO30" s="378">
        <v>1</v>
      </c>
      <c r="DP30" s="413">
        <v>45687</v>
      </c>
      <c r="DQ30" s="377">
        <f t="shared" si="59"/>
        <v>45686</v>
      </c>
      <c r="DR30" s="378">
        <f t="shared" si="60"/>
        <v>1</v>
      </c>
      <c r="DS30" s="379">
        <f t="shared" si="61"/>
        <v>45687</v>
      </c>
      <c r="DT30" s="412">
        <v>45686</v>
      </c>
      <c r="DU30" s="378">
        <v>1</v>
      </c>
      <c r="DV30" s="413">
        <v>45687</v>
      </c>
      <c r="DW30" s="377">
        <v>45686</v>
      </c>
      <c r="DX30" s="378">
        <v>1</v>
      </c>
      <c r="DY30" s="413">
        <v>45687</v>
      </c>
      <c r="DZ30" s="377">
        <v>45686</v>
      </c>
      <c r="EA30" s="378">
        <v>1</v>
      </c>
      <c r="EB30" s="413">
        <v>45687</v>
      </c>
      <c r="EC30" s="377">
        <v>45686</v>
      </c>
      <c r="ED30" s="378">
        <v>1</v>
      </c>
      <c r="EE30" s="630">
        <v>45687</v>
      </c>
      <c r="EF30" s="377">
        <f t="shared" si="144"/>
        <v>45686</v>
      </c>
      <c r="EG30" s="378">
        <f t="shared" si="62"/>
        <v>1</v>
      </c>
      <c r="EH30" s="379">
        <f t="shared" si="63"/>
        <v>45687</v>
      </c>
      <c r="EI30" s="412">
        <v>45687</v>
      </c>
      <c r="EJ30" s="378">
        <v>1</v>
      </c>
      <c r="EK30" s="413">
        <f t="shared" si="64"/>
        <v>45687</v>
      </c>
      <c r="EL30" s="377">
        <v>45687</v>
      </c>
      <c r="EM30" s="378">
        <v>1</v>
      </c>
      <c r="EN30" s="413">
        <f t="shared" si="65"/>
        <v>45687</v>
      </c>
      <c r="EO30" s="377">
        <v>45687</v>
      </c>
      <c r="EP30" s="378">
        <v>1</v>
      </c>
      <c r="EQ30" s="413">
        <f t="shared" si="66"/>
        <v>45687</v>
      </c>
      <c r="ER30" s="377">
        <v>45687</v>
      </c>
      <c r="ES30" s="378">
        <v>1</v>
      </c>
      <c r="ET30" s="413">
        <f t="shared" si="67"/>
        <v>45687</v>
      </c>
      <c r="EU30" s="377">
        <f t="shared" si="68"/>
        <v>45687</v>
      </c>
      <c r="EV30" s="378">
        <f t="shared" si="69"/>
        <v>1</v>
      </c>
      <c r="EW30" s="379">
        <f t="shared" si="70"/>
        <v>45687</v>
      </c>
      <c r="EX30" s="412"/>
      <c r="EY30" s="378">
        <v>0</v>
      </c>
      <c r="EZ30" s="413"/>
      <c r="FA30" s="412"/>
      <c r="FB30" s="378">
        <v>0</v>
      </c>
      <c r="FC30" s="413"/>
      <c r="FD30" s="412"/>
      <c r="FE30" s="378">
        <v>0</v>
      </c>
      <c r="FF30" s="413"/>
      <c r="FG30" s="412"/>
      <c r="FH30" s="378">
        <v>0</v>
      </c>
      <c r="FI30" s="413"/>
      <c r="FJ30" s="377" t="str">
        <f t="shared" si="71"/>
        <v/>
      </c>
      <c r="FK30" s="378">
        <v>0</v>
      </c>
      <c r="FL30" s="379" t="str">
        <f t="shared" si="127"/>
        <v/>
      </c>
      <c r="FM30" s="412">
        <v>45691</v>
      </c>
      <c r="FN30" s="378">
        <v>1</v>
      </c>
      <c r="FO30" s="413">
        <v>45691</v>
      </c>
      <c r="FP30" s="412">
        <v>45691</v>
      </c>
      <c r="FQ30" s="378">
        <v>1</v>
      </c>
      <c r="FR30" s="413">
        <v>45691</v>
      </c>
      <c r="FS30" s="412">
        <v>45691</v>
      </c>
      <c r="FT30" s="378">
        <v>1</v>
      </c>
      <c r="FU30" s="413">
        <v>45691</v>
      </c>
      <c r="FV30" s="412">
        <v>45691</v>
      </c>
      <c r="FW30" s="378">
        <v>1</v>
      </c>
      <c r="FX30" s="413">
        <v>45691</v>
      </c>
      <c r="FY30" s="377">
        <f t="shared" si="72"/>
        <v>45691</v>
      </c>
      <c r="FZ30" s="378">
        <f t="shared" si="73"/>
        <v>1</v>
      </c>
      <c r="GA30" s="379">
        <f t="shared" si="74"/>
        <v>45691</v>
      </c>
      <c r="GB30" s="412">
        <v>45687</v>
      </c>
      <c r="GC30" s="378">
        <v>1</v>
      </c>
      <c r="GD30" s="413">
        <f t="shared" si="75"/>
        <v>45687</v>
      </c>
      <c r="GE30" s="377">
        <v>45687</v>
      </c>
      <c r="GF30" s="378">
        <v>1</v>
      </c>
      <c r="GG30" s="413">
        <f t="shared" si="76"/>
        <v>45687</v>
      </c>
      <c r="GH30" s="377">
        <v>45687</v>
      </c>
      <c r="GI30" s="378">
        <v>1</v>
      </c>
      <c r="GJ30" s="413">
        <f t="shared" si="77"/>
        <v>45687</v>
      </c>
      <c r="GK30" s="377">
        <v>45687</v>
      </c>
      <c r="GL30" s="378">
        <v>1</v>
      </c>
      <c r="GM30" s="413">
        <f t="shared" si="78"/>
        <v>45687</v>
      </c>
      <c r="GN30" s="377">
        <f t="shared" si="79"/>
        <v>45687</v>
      </c>
      <c r="GO30" s="378">
        <f t="shared" si="80"/>
        <v>1</v>
      </c>
      <c r="GP30" s="379">
        <f t="shared" si="81"/>
        <v>45687</v>
      </c>
      <c r="GQ30" s="657">
        <f t="shared" si="128"/>
        <v>1</v>
      </c>
      <c r="GR30" s="658">
        <f t="shared" si="82"/>
        <v>45685</v>
      </c>
      <c r="GS30" s="659">
        <f t="shared" si="83"/>
        <v>45691</v>
      </c>
      <c r="GT30" s="654"/>
      <c r="GU30" s="660"/>
      <c r="GV30" s="412">
        <v>45919</v>
      </c>
      <c r="GW30" s="378">
        <v>1</v>
      </c>
      <c r="GX30" s="413">
        <v>45921</v>
      </c>
      <c r="GY30" s="412">
        <v>45919</v>
      </c>
      <c r="GZ30" s="378">
        <v>1</v>
      </c>
      <c r="HA30" s="413">
        <v>45921</v>
      </c>
      <c r="HB30" s="412">
        <v>45919</v>
      </c>
      <c r="HC30" s="378">
        <v>1</v>
      </c>
      <c r="HD30" s="413">
        <v>45921</v>
      </c>
      <c r="HE30" s="412">
        <v>45919</v>
      </c>
      <c r="HF30" s="378">
        <v>1</v>
      </c>
      <c r="HG30" s="413">
        <v>45921</v>
      </c>
      <c r="HH30" s="377">
        <f t="shared" si="84"/>
        <v>45919</v>
      </c>
      <c r="HI30" s="1526">
        <f t="shared" si="85"/>
        <v>1</v>
      </c>
      <c r="HJ30" s="379">
        <f t="shared" si="86"/>
        <v>45921</v>
      </c>
      <c r="HK30" s="661">
        <v>0</v>
      </c>
      <c r="HL30" s="658">
        <f t="shared" si="87"/>
        <v>45682</v>
      </c>
      <c r="HM30" s="659" t="str">
        <f t="shared" si="88"/>
        <v/>
      </c>
      <c r="HN30" s="654"/>
      <c r="HO30" s="660"/>
      <c r="HP30" s="949"/>
      <c r="HQ30" s="949"/>
      <c r="HR30" s="1170">
        <v>45800</v>
      </c>
      <c r="HS30" s="378">
        <v>1</v>
      </c>
      <c r="HT30" s="1171">
        <v>45800</v>
      </c>
      <c r="HU30" s="632">
        <v>45800</v>
      </c>
      <c r="HV30" s="378">
        <v>1</v>
      </c>
      <c r="HW30" s="379">
        <v>45800</v>
      </c>
      <c r="HX30" s="412">
        <v>45801</v>
      </c>
      <c r="HY30" s="378">
        <v>1</v>
      </c>
      <c r="HZ30" s="379">
        <v>45801</v>
      </c>
      <c r="IA30" s="412">
        <v>45804</v>
      </c>
      <c r="IB30" s="378">
        <v>1</v>
      </c>
      <c r="IC30" s="379">
        <v>45804</v>
      </c>
      <c r="ID30" s="412">
        <v>45805</v>
      </c>
      <c r="IE30" s="378">
        <v>1</v>
      </c>
      <c r="IF30" s="379">
        <v>45806</v>
      </c>
      <c r="IG30" s="944">
        <v>45807</v>
      </c>
      <c r="IH30" s="412">
        <v>45806</v>
      </c>
      <c r="II30" s="378">
        <v>1</v>
      </c>
      <c r="IJ30" s="379">
        <v>45806</v>
      </c>
      <c r="IK30" s="412">
        <v>45818</v>
      </c>
      <c r="IL30" s="378">
        <v>1</v>
      </c>
      <c r="IM30" s="379">
        <v>45818</v>
      </c>
      <c r="IN30" s="657">
        <f t="shared" si="137"/>
        <v>1</v>
      </c>
      <c r="IO30" s="658">
        <f t="shared" si="89"/>
        <v>45800</v>
      </c>
      <c r="IP30" s="659">
        <f t="shared" si="90"/>
        <v>45818</v>
      </c>
      <c r="IQ30" s="654"/>
      <c r="IR30" s="660"/>
      <c r="IS30" s="664">
        <v>259.77999999999997</v>
      </c>
      <c r="IT30" s="664" t="s">
        <v>577</v>
      </c>
      <c r="IU30" s="412"/>
      <c r="IV30" s="378">
        <v>0</v>
      </c>
      <c r="IW30" s="379"/>
      <c r="IX30" s="412"/>
      <c r="IY30" s="378">
        <v>0</v>
      </c>
      <c r="IZ30" s="379"/>
      <c r="JA30" s="412">
        <v>45833</v>
      </c>
      <c r="JB30" s="378">
        <v>1</v>
      </c>
      <c r="JC30" s="413">
        <f t="shared" si="91"/>
        <v>45833</v>
      </c>
      <c r="JD30" s="628">
        <f t="shared" si="20"/>
        <v>0.25977999999999996</v>
      </c>
      <c r="JE30" s="627">
        <v>45845</v>
      </c>
      <c r="JF30" s="378">
        <v>1</v>
      </c>
      <c r="JG30" s="627">
        <v>45867</v>
      </c>
      <c r="JH30" s="628">
        <f t="shared" si="21"/>
        <v>0.25977999999999996</v>
      </c>
      <c r="JI30" s="627">
        <v>45855</v>
      </c>
      <c r="JJ30" s="378">
        <v>1</v>
      </c>
      <c r="JK30" s="627">
        <v>45867</v>
      </c>
      <c r="JL30" s="628">
        <f t="shared" si="22"/>
        <v>0.25977999999999996</v>
      </c>
      <c r="JM30" s="627">
        <v>45870</v>
      </c>
      <c r="JN30" s="378">
        <v>1</v>
      </c>
      <c r="JO30" s="627">
        <v>45870</v>
      </c>
      <c r="JP30" s="628">
        <f t="shared" si="23"/>
        <v>0.25977999999999996</v>
      </c>
      <c r="JQ30" s="627">
        <v>45869</v>
      </c>
      <c r="JR30" s="378">
        <v>1</v>
      </c>
      <c r="JS30" s="627">
        <v>45869</v>
      </c>
      <c r="JT30" s="628">
        <f t="shared" si="24"/>
        <v>0.25977999999999996</v>
      </c>
      <c r="JU30" s="627">
        <v>45871</v>
      </c>
      <c r="JV30" s="378">
        <v>1</v>
      </c>
      <c r="JW30" s="627">
        <v>45871</v>
      </c>
      <c r="JX30" s="628">
        <f t="shared" si="92"/>
        <v>0</v>
      </c>
      <c r="JY30" s="627"/>
      <c r="JZ30" s="378">
        <v>0</v>
      </c>
      <c r="KA30" s="627"/>
      <c r="KB30" s="628">
        <f t="shared" si="93"/>
        <v>0</v>
      </c>
      <c r="KC30" s="627"/>
      <c r="KD30" s="378">
        <v>0</v>
      </c>
      <c r="KE30" s="627"/>
      <c r="KF30" s="628">
        <f t="shared" si="94"/>
        <v>0</v>
      </c>
      <c r="KG30" s="627"/>
      <c r="KH30" s="378">
        <v>0</v>
      </c>
      <c r="KI30" s="379"/>
      <c r="KJ30" s="628"/>
      <c r="KK30" s="630">
        <v>45898</v>
      </c>
      <c r="KL30" s="378">
        <v>1</v>
      </c>
      <c r="KM30" s="630">
        <v>45898</v>
      </c>
      <c r="KN30" s="630">
        <v>45880</v>
      </c>
      <c r="KO30" s="378">
        <v>1</v>
      </c>
      <c r="KP30" s="379">
        <v>45880</v>
      </c>
      <c r="KQ30" s="630">
        <v>45955</v>
      </c>
      <c r="KR30" s="378">
        <v>1</v>
      </c>
      <c r="KS30" s="379">
        <v>45955</v>
      </c>
      <c r="KT30" s="657">
        <v>0</v>
      </c>
      <c r="KU30" s="665">
        <f t="shared" si="95"/>
        <v>0</v>
      </c>
      <c r="KV30" s="658">
        <f t="shared" si="96"/>
        <v>45833</v>
      </c>
      <c r="KW30" s="659" t="str">
        <f t="shared" si="97"/>
        <v/>
      </c>
      <c r="KX30" s="412">
        <v>45856</v>
      </c>
      <c r="KY30" s="378">
        <v>1</v>
      </c>
      <c r="KZ30" s="413">
        <f t="shared" si="98"/>
        <v>45856</v>
      </c>
      <c r="LA30" s="626">
        <f t="shared" si="25"/>
        <v>0.25977999999999996</v>
      </c>
      <c r="LB30" s="627">
        <v>45859</v>
      </c>
      <c r="LC30" s="378">
        <v>1</v>
      </c>
      <c r="LD30" s="413">
        <f t="shared" si="99"/>
        <v>45859</v>
      </c>
      <c r="LE30" s="626">
        <f t="shared" si="26"/>
        <v>0.25977999999999996</v>
      </c>
      <c r="LF30" s="627">
        <v>45861</v>
      </c>
      <c r="LG30" s="378">
        <v>1</v>
      </c>
      <c r="LH30" s="413">
        <f t="shared" si="147"/>
        <v>45861</v>
      </c>
      <c r="LI30" s="626">
        <f t="shared" si="27"/>
        <v>0.25977999999999996</v>
      </c>
      <c r="LJ30" s="627">
        <v>45862</v>
      </c>
      <c r="LK30" s="378">
        <v>1</v>
      </c>
      <c r="LL30" s="632">
        <v>45862</v>
      </c>
      <c r="LM30" s="412">
        <v>45863</v>
      </c>
      <c r="LN30" s="378">
        <v>1</v>
      </c>
      <c r="LO30" s="632">
        <v>45863</v>
      </c>
      <c r="LP30" s="1488">
        <v>45783</v>
      </c>
      <c r="LQ30" s="1487">
        <v>1</v>
      </c>
      <c r="LR30" s="632">
        <f t="shared" si="150"/>
        <v>45783</v>
      </c>
      <c r="LS30" s="412"/>
      <c r="LT30" s="378">
        <v>0</v>
      </c>
      <c r="LU30" s="632"/>
      <c r="LV30" s="657">
        <v>0</v>
      </c>
      <c r="LW30" s="665">
        <f t="shared" si="101"/>
        <v>0</v>
      </c>
      <c r="LX30" s="658">
        <f t="shared" si="102"/>
        <v>45783</v>
      </c>
      <c r="LY30" s="666" t="str">
        <f t="shared" si="103"/>
        <v/>
      </c>
      <c r="LZ30" s="412">
        <v>45842</v>
      </c>
      <c r="MA30" s="378">
        <v>1</v>
      </c>
      <c r="MB30" s="413">
        <f t="shared" si="104"/>
        <v>45842</v>
      </c>
      <c r="MC30" s="626">
        <f t="shared" si="29"/>
        <v>0.25977999999999996</v>
      </c>
      <c r="MD30" s="627">
        <v>45846</v>
      </c>
      <c r="ME30" s="378">
        <v>1</v>
      </c>
      <c r="MF30" s="413">
        <f t="shared" si="139"/>
        <v>45846</v>
      </c>
      <c r="MG30" s="626">
        <f t="shared" si="30"/>
        <v>0.25977999999999996</v>
      </c>
      <c r="MH30" s="627">
        <v>45855</v>
      </c>
      <c r="MI30" s="378">
        <v>1</v>
      </c>
      <c r="MJ30" s="632">
        <v>45855</v>
      </c>
      <c r="MK30" s="626">
        <f t="shared" si="31"/>
        <v>0.25977999999999996</v>
      </c>
      <c r="ML30" s="627">
        <v>45860</v>
      </c>
      <c r="MM30" s="378">
        <v>1</v>
      </c>
      <c r="MN30" s="413">
        <f t="shared" si="107"/>
        <v>45860</v>
      </c>
      <c r="MO30" s="412">
        <v>45863</v>
      </c>
      <c r="MP30" s="378">
        <v>1</v>
      </c>
      <c r="MQ30" s="632">
        <v>45863</v>
      </c>
      <c r="MR30" s="1488">
        <v>45783</v>
      </c>
      <c r="MS30" s="1487">
        <v>1</v>
      </c>
      <c r="MT30" s="632">
        <f t="shared" si="151"/>
        <v>45783</v>
      </c>
      <c r="MU30" s="412"/>
      <c r="MV30" s="378">
        <v>0</v>
      </c>
      <c r="MW30" s="632"/>
      <c r="MX30" s="657">
        <v>0</v>
      </c>
      <c r="MY30" s="665">
        <f t="shared" si="108"/>
        <v>0</v>
      </c>
      <c r="MZ30" s="658">
        <f t="shared" si="109"/>
        <v>45783</v>
      </c>
      <c r="NA30" s="666" t="str">
        <f t="shared" si="110"/>
        <v/>
      </c>
      <c r="NB30" s="657">
        <v>0</v>
      </c>
      <c r="NC30" s="665">
        <f t="shared" si="111"/>
        <v>0</v>
      </c>
      <c r="ND30" s="658">
        <f t="shared" si="112"/>
        <v>45783</v>
      </c>
      <c r="NE30" s="667">
        <f t="shared" si="113"/>
        <v>0</v>
      </c>
      <c r="NF30" s="654"/>
      <c r="NG30" s="666"/>
      <c r="NH30" s="673"/>
      <c r="NI30" s="378">
        <v>0</v>
      </c>
      <c r="NJ30" s="658"/>
      <c r="NK30" s="654"/>
      <c r="NL30" s="666"/>
      <c r="NM30" s="657">
        <v>0</v>
      </c>
      <c r="NN30" s="665">
        <f t="shared" si="114"/>
        <v>0</v>
      </c>
      <c r="NO30" s="659"/>
      <c r="NP30" s="669" t="s">
        <v>571</v>
      </c>
      <c r="NQ30" s="657">
        <v>0</v>
      </c>
      <c r="NR30" s="665">
        <f t="shared" si="115"/>
        <v>0</v>
      </c>
      <c r="NS30" s="659"/>
      <c r="NT30" s="669" t="s">
        <v>571</v>
      </c>
      <c r="NU30" s="657">
        <v>0</v>
      </c>
      <c r="NV30" s="665">
        <f t="shared" si="116"/>
        <v>0</v>
      </c>
      <c r="NW30" s="659"/>
      <c r="NX30" s="669" t="str">
        <f t="shared" si="132"/>
        <v/>
      </c>
      <c r="NY30" s="673"/>
      <c r="NZ30" s="378">
        <v>0</v>
      </c>
      <c r="OA30" s="660"/>
      <c r="OB30" s="673"/>
      <c r="OC30" s="378">
        <v>0</v>
      </c>
      <c r="OD30" s="660"/>
      <c r="OE30" s="673"/>
      <c r="OF30" s="378">
        <v>0</v>
      </c>
      <c r="OG30" s="660"/>
      <c r="OH30" s="412"/>
      <c r="OI30" s="378">
        <v>1</v>
      </c>
      <c r="OJ30" s="379"/>
      <c r="OK30" s="412"/>
      <c r="OL30" s="378">
        <v>0.5</v>
      </c>
      <c r="OM30" s="379"/>
      <c r="ON30" s="412"/>
      <c r="OO30" s="378">
        <v>1</v>
      </c>
      <c r="OP30" s="379"/>
      <c r="OQ30" s="412"/>
      <c r="OR30" s="378">
        <f t="shared" si="117"/>
        <v>0</v>
      </c>
      <c r="OS30" s="379"/>
      <c r="OT30" s="412"/>
      <c r="OU30" s="378">
        <v>0</v>
      </c>
      <c r="OV30" s="379"/>
      <c r="OW30" s="412"/>
      <c r="OX30" s="378">
        <v>0</v>
      </c>
      <c r="OY30" s="379"/>
      <c r="OZ30" s="379">
        <v>45684</v>
      </c>
      <c r="PA30" s="378">
        <v>1</v>
      </c>
      <c r="PB30" s="379">
        <f t="shared" si="141"/>
        <v>45684</v>
      </c>
      <c r="PC30" s="379" t="s">
        <v>559</v>
      </c>
      <c r="PD30" s="378">
        <v>0</v>
      </c>
      <c r="PE30" s="379"/>
      <c r="PF30" s="412"/>
      <c r="PG30" s="378">
        <v>0</v>
      </c>
      <c r="PH30" s="379"/>
      <c r="PI30" s="412">
        <v>45685</v>
      </c>
      <c r="PJ30" s="378">
        <v>1</v>
      </c>
      <c r="PK30" s="379">
        <f>'Seg Diario'!HJ30</f>
        <v>45921</v>
      </c>
      <c r="PL30" s="412">
        <f t="shared" si="133"/>
        <v>45685</v>
      </c>
      <c r="PM30" s="378">
        <f t="shared" si="134"/>
        <v>1</v>
      </c>
      <c r="PN30" s="379">
        <f t="shared" si="135"/>
        <v>45921</v>
      </c>
      <c r="PO30" s="663">
        <v>4.5000000000000005E-2</v>
      </c>
      <c r="PP30" s="658">
        <f t="shared" si="119"/>
        <v>45684</v>
      </c>
      <c r="PQ30" s="659" t="str">
        <f t="shared" si="120"/>
        <v/>
      </c>
      <c r="PR30" s="654"/>
      <c r="PS30" s="660"/>
      <c r="PT30" s="412">
        <v>45483</v>
      </c>
      <c r="PU30" s="378">
        <v>1</v>
      </c>
      <c r="PV30" s="412">
        <v>45483</v>
      </c>
      <c r="PW30" s="412">
        <v>45527</v>
      </c>
      <c r="PX30" s="378">
        <v>1</v>
      </c>
      <c r="PY30" s="412">
        <v>45527</v>
      </c>
      <c r="PZ30" s="412"/>
      <c r="QA30" s="378">
        <v>0</v>
      </c>
      <c r="QB30" s="379"/>
      <c r="QC30" s="412"/>
      <c r="QD30" s="378">
        <v>0.5</v>
      </c>
      <c r="QE30" s="379"/>
      <c r="QF30" s="657">
        <v>0.93745000000000012</v>
      </c>
      <c r="QG30" s="658">
        <f t="shared" si="121"/>
        <v>45483</v>
      </c>
      <c r="QH30" s="659" t="str">
        <f t="shared" si="122"/>
        <v/>
      </c>
      <c r="QI30" s="654"/>
      <c r="QJ30" s="660"/>
      <c r="QK30" s="671"/>
      <c r="QL30" s="672">
        <f t="shared" si="123"/>
        <v>1</v>
      </c>
      <c r="QM30" s="1208" t="s">
        <v>354</v>
      </c>
      <c r="QN30" s="1448">
        <f t="shared" si="136"/>
        <v>1</v>
      </c>
      <c r="QO30" s="1482">
        <v>45892</v>
      </c>
      <c r="QP30" s="1483">
        <v>1</v>
      </c>
      <c r="QQ30" s="1482">
        <v>45892</v>
      </c>
      <c r="QR30" s="1482">
        <v>45952</v>
      </c>
      <c r="QS30" s="1483">
        <v>1</v>
      </c>
      <c r="QT30" s="1482">
        <v>45952</v>
      </c>
    </row>
    <row r="31" spans="1:462" ht="14.4">
      <c r="A31" s="459" t="e">
        <f t="shared" si="124"/>
        <v>#VALUE!</v>
      </c>
      <c r="B31" s="1465" t="s">
        <v>113</v>
      </c>
      <c r="C31" s="637"/>
      <c r="D31" s="638" t="s">
        <v>562</v>
      </c>
      <c r="E31" s="676" t="s">
        <v>117</v>
      </c>
      <c r="F31" s="1251">
        <v>11117.1</v>
      </c>
      <c r="G31" s="614"/>
      <c r="H31" s="638" t="s">
        <v>58</v>
      </c>
      <c r="I31" s="638" t="s">
        <v>255</v>
      </c>
      <c r="J31" s="639"/>
      <c r="K31" s="640"/>
      <c r="L31" s="640"/>
      <c r="M31" s="641"/>
      <c r="N31" s="642" t="s">
        <v>578</v>
      </c>
      <c r="O31" s="639" t="s">
        <v>562</v>
      </c>
      <c r="P31" s="640" t="s">
        <v>562</v>
      </c>
      <c r="Q31" s="640" t="s">
        <v>562</v>
      </c>
      <c r="R31" s="641" t="s">
        <v>562</v>
      </c>
      <c r="S31" s="638" t="s">
        <v>92</v>
      </c>
      <c r="T31" s="643"/>
      <c r="U31" s="643"/>
      <c r="V31" s="643"/>
      <c r="W31" s="675"/>
      <c r="X31" s="643"/>
      <c r="Y31" s="675"/>
      <c r="Z31" s="674"/>
      <c r="AA31" s="644"/>
      <c r="AB31" s="615"/>
      <c r="AC31" s="615"/>
      <c r="AD31" s="615"/>
      <c r="AE31" s="615"/>
      <c r="AF31" s="615"/>
      <c r="AG31" s="645">
        <f t="shared" si="32"/>
        <v>0</v>
      </c>
      <c r="AH31" s="646">
        <f t="shared" si="33"/>
        <v>0</v>
      </c>
      <c r="AI31" s="647">
        <f t="shared" si="34"/>
        <v>0</v>
      </c>
      <c r="AJ31" s="615"/>
      <c r="AK31" s="615"/>
      <c r="AL31" s="615"/>
      <c r="AM31" s="645">
        <f t="shared" si="35"/>
        <v>0</v>
      </c>
      <c r="AN31" s="646">
        <f t="shared" si="36"/>
        <v>0</v>
      </c>
      <c r="AO31" s="647">
        <f t="shared" si="37"/>
        <v>0</v>
      </c>
      <c r="AP31" s="648"/>
      <c r="AQ31" s="648"/>
      <c r="AR31" s="648"/>
      <c r="AS31" s="645">
        <f t="shared" si="38"/>
        <v>0</v>
      </c>
      <c r="AT31" s="646">
        <f t="shared" si="39"/>
        <v>0</v>
      </c>
      <c r="AU31" s="647">
        <f t="shared" si="40"/>
        <v>0</v>
      </c>
      <c r="AV31" s="648"/>
      <c r="AW31" s="649" t="s">
        <v>564</v>
      </c>
      <c r="AX31" s="650">
        <f t="shared" si="148"/>
        <v>1</v>
      </c>
      <c r="AY31" s="651" t="s">
        <v>565</v>
      </c>
      <c r="AZ31" s="652" t="s">
        <v>581</v>
      </c>
      <c r="BA31" s="412">
        <v>45483</v>
      </c>
      <c r="BB31" s="653">
        <v>1</v>
      </c>
      <c r="BC31" s="654">
        <f t="shared" si="42"/>
        <v>0</v>
      </c>
      <c r="BD31" s="630">
        <f t="shared" si="43"/>
        <v>0</v>
      </c>
      <c r="BE31" s="412">
        <v>45685</v>
      </c>
      <c r="BF31" s="655">
        <f t="shared" si="44"/>
        <v>1</v>
      </c>
      <c r="BG31" s="412">
        <v>45785</v>
      </c>
      <c r="BH31" s="655">
        <f t="shared" si="45"/>
        <v>1</v>
      </c>
      <c r="BI31" s="412">
        <f t="shared" si="125"/>
        <v>45786</v>
      </c>
      <c r="BJ31" s="378">
        <v>0</v>
      </c>
      <c r="BK31" s="379">
        <f t="shared" si="126"/>
        <v>45797</v>
      </c>
      <c r="BL31" s="412">
        <v>45786</v>
      </c>
      <c r="BM31" s="378">
        <v>1</v>
      </c>
      <c r="BN31" s="630">
        <v>45789</v>
      </c>
      <c r="BO31" s="412">
        <v>45786</v>
      </c>
      <c r="BP31" s="378">
        <v>1</v>
      </c>
      <c r="BQ31" s="630">
        <v>45792</v>
      </c>
      <c r="BR31" s="412">
        <v>45786</v>
      </c>
      <c r="BS31" s="378">
        <v>1</v>
      </c>
      <c r="BT31" s="630">
        <v>45788</v>
      </c>
      <c r="BU31" s="412">
        <v>45786</v>
      </c>
      <c r="BV31" s="378">
        <v>1</v>
      </c>
      <c r="BW31" s="630">
        <v>45787</v>
      </c>
      <c r="BX31" s="377">
        <f t="shared" si="46"/>
        <v>45786</v>
      </c>
      <c r="BY31" s="378">
        <f t="shared" si="47"/>
        <v>1</v>
      </c>
      <c r="BZ31" s="379">
        <f t="shared" si="149"/>
        <v>45792</v>
      </c>
      <c r="CA31" s="412">
        <v>45789</v>
      </c>
      <c r="CB31" s="378">
        <v>1</v>
      </c>
      <c r="CC31" s="413">
        <f t="shared" si="49"/>
        <v>45789</v>
      </c>
      <c r="CD31" s="412">
        <v>45792</v>
      </c>
      <c r="CE31" s="378">
        <v>1</v>
      </c>
      <c r="CF31" s="413">
        <f t="shared" si="50"/>
        <v>45792</v>
      </c>
      <c r="CG31" s="412">
        <v>45790</v>
      </c>
      <c r="CH31" s="378">
        <v>1</v>
      </c>
      <c r="CI31" s="413">
        <f t="shared" si="51"/>
        <v>45790</v>
      </c>
      <c r="CJ31" s="412">
        <v>45790</v>
      </c>
      <c r="CK31" s="378">
        <v>1</v>
      </c>
      <c r="CL31" s="413">
        <f t="shared" si="52"/>
        <v>45790</v>
      </c>
      <c r="CM31" s="377">
        <f t="shared" si="53"/>
        <v>45789</v>
      </c>
      <c r="CN31" s="378">
        <f t="shared" si="54"/>
        <v>1</v>
      </c>
      <c r="CO31" s="379">
        <f t="shared" si="55"/>
        <v>45792</v>
      </c>
      <c r="CP31" s="412"/>
      <c r="CQ31" s="378">
        <v>0</v>
      </c>
      <c r="CR31" s="413"/>
      <c r="CS31" s="412"/>
      <c r="CT31" s="378">
        <v>0</v>
      </c>
      <c r="CU31" s="413"/>
      <c r="CV31" s="412"/>
      <c r="CW31" s="378">
        <v>0</v>
      </c>
      <c r="CX31" s="413"/>
      <c r="CY31" s="412"/>
      <c r="CZ31" s="378">
        <v>0</v>
      </c>
      <c r="DA31" s="413"/>
      <c r="DB31" s="377" t="str">
        <f t="shared" si="56"/>
        <v/>
      </c>
      <c r="DC31" s="378">
        <f t="shared" si="57"/>
        <v>0</v>
      </c>
      <c r="DD31" s="379" t="str">
        <f t="shared" si="58"/>
        <v/>
      </c>
      <c r="DE31" s="412">
        <v>45790</v>
      </c>
      <c r="DF31" s="378">
        <v>1</v>
      </c>
      <c r="DG31" s="413">
        <v>45791</v>
      </c>
      <c r="DH31" s="412">
        <v>45790</v>
      </c>
      <c r="DI31" s="378">
        <v>1</v>
      </c>
      <c r="DJ31" s="413">
        <v>45795</v>
      </c>
      <c r="DK31" s="412">
        <v>45790</v>
      </c>
      <c r="DL31" s="378">
        <v>1</v>
      </c>
      <c r="DM31" s="413">
        <v>45795</v>
      </c>
      <c r="DN31" s="412">
        <v>45790</v>
      </c>
      <c r="DO31" s="378">
        <v>1</v>
      </c>
      <c r="DP31" s="413">
        <v>45791</v>
      </c>
      <c r="DQ31" s="377">
        <f t="shared" si="59"/>
        <v>45790</v>
      </c>
      <c r="DR31" s="378">
        <f t="shared" si="60"/>
        <v>1</v>
      </c>
      <c r="DS31" s="379">
        <f t="shared" si="61"/>
        <v>45795</v>
      </c>
      <c r="DT31" s="412">
        <v>45791</v>
      </c>
      <c r="DU31" s="378">
        <v>1</v>
      </c>
      <c r="DV31" s="413">
        <v>45797</v>
      </c>
      <c r="DW31" s="412">
        <v>45792</v>
      </c>
      <c r="DX31" s="378">
        <v>1</v>
      </c>
      <c r="DY31" s="413">
        <v>45797</v>
      </c>
      <c r="DZ31" s="412">
        <v>45792</v>
      </c>
      <c r="EA31" s="378">
        <v>1</v>
      </c>
      <c r="EB31" s="413">
        <v>45797</v>
      </c>
      <c r="EC31" s="412">
        <v>45791</v>
      </c>
      <c r="ED31" s="378">
        <v>1</v>
      </c>
      <c r="EE31" s="413">
        <v>45797</v>
      </c>
      <c r="EF31" s="377">
        <f t="shared" si="144"/>
        <v>45791</v>
      </c>
      <c r="EG31" s="378">
        <f t="shared" si="62"/>
        <v>1</v>
      </c>
      <c r="EH31" s="379">
        <f t="shared" si="63"/>
        <v>45797</v>
      </c>
      <c r="EI31" s="412">
        <v>45797</v>
      </c>
      <c r="EJ31" s="378">
        <v>1</v>
      </c>
      <c r="EK31" s="413">
        <f t="shared" si="64"/>
        <v>45797</v>
      </c>
      <c r="EL31" s="412">
        <v>45797</v>
      </c>
      <c r="EM31" s="378">
        <v>1</v>
      </c>
      <c r="EN31" s="413">
        <f t="shared" si="65"/>
        <v>45797</v>
      </c>
      <c r="EO31" s="412">
        <v>45797</v>
      </c>
      <c r="EP31" s="378">
        <v>1</v>
      </c>
      <c r="EQ31" s="413">
        <f t="shared" si="66"/>
        <v>45797</v>
      </c>
      <c r="ER31" s="412">
        <v>45797</v>
      </c>
      <c r="ES31" s="378">
        <v>1</v>
      </c>
      <c r="ET31" s="413">
        <f t="shared" si="67"/>
        <v>45797</v>
      </c>
      <c r="EU31" s="377">
        <f t="shared" si="68"/>
        <v>45797</v>
      </c>
      <c r="EV31" s="378">
        <f t="shared" si="69"/>
        <v>1</v>
      </c>
      <c r="EW31" s="379">
        <f t="shared" si="70"/>
        <v>45797</v>
      </c>
      <c r="EX31" s="412"/>
      <c r="EY31" s="378">
        <v>0</v>
      </c>
      <c r="EZ31" s="413"/>
      <c r="FA31" s="412"/>
      <c r="FB31" s="378">
        <v>0</v>
      </c>
      <c r="FC31" s="413"/>
      <c r="FD31" s="412"/>
      <c r="FE31" s="378">
        <v>0</v>
      </c>
      <c r="FF31" s="413"/>
      <c r="FG31" s="412"/>
      <c r="FH31" s="378">
        <v>0</v>
      </c>
      <c r="FI31" s="413"/>
      <c r="FJ31" s="377" t="str">
        <f t="shared" si="71"/>
        <v/>
      </c>
      <c r="FK31" s="378">
        <v>0</v>
      </c>
      <c r="FL31" s="379" t="str">
        <f t="shared" si="127"/>
        <v/>
      </c>
      <c r="FM31" s="412">
        <v>45805</v>
      </c>
      <c r="FN31" s="378">
        <v>1</v>
      </c>
      <c r="FO31" s="413">
        <v>45806</v>
      </c>
      <c r="FP31" s="412">
        <v>45806</v>
      </c>
      <c r="FQ31" s="378">
        <v>1</v>
      </c>
      <c r="FR31" s="413">
        <v>45807</v>
      </c>
      <c r="FS31" s="412">
        <v>45806</v>
      </c>
      <c r="FT31" s="378">
        <v>1</v>
      </c>
      <c r="FU31" s="413">
        <v>45807</v>
      </c>
      <c r="FV31" s="412">
        <v>45805</v>
      </c>
      <c r="FW31" s="378">
        <v>1</v>
      </c>
      <c r="FX31" s="413">
        <v>45806</v>
      </c>
      <c r="FY31" s="377">
        <f t="shared" si="72"/>
        <v>45805</v>
      </c>
      <c r="FZ31" s="378">
        <f t="shared" si="73"/>
        <v>1</v>
      </c>
      <c r="GA31" s="379">
        <f t="shared" si="74"/>
        <v>45807</v>
      </c>
      <c r="GB31" s="412">
        <v>45797</v>
      </c>
      <c r="GC31" s="378">
        <v>1</v>
      </c>
      <c r="GD31" s="413">
        <f t="shared" si="75"/>
        <v>45797</v>
      </c>
      <c r="GE31" s="412">
        <v>45797</v>
      </c>
      <c r="GF31" s="378">
        <v>1</v>
      </c>
      <c r="GG31" s="413">
        <f t="shared" si="76"/>
        <v>45797</v>
      </c>
      <c r="GH31" s="412">
        <v>45797</v>
      </c>
      <c r="GI31" s="378">
        <v>1</v>
      </c>
      <c r="GJ31" s="413">
        <f t="shared" si="77"/>
        <v>45797</v>
      </c>
      <c r="GK31" s="412">
        <v>45797</v>
      </c>
      <c r="GL31" s="378">
        <v>1</v>
      </c>
      <c r="GM31" s="413">
        <f t="shared" si="78"/>
        <v>45797</v>
      </c>
      <c r="GN31" s="377">
        <f t="shared" si="79"/>
        <v>45797</v>
      </c>
      <c r="GO31" s="378">
        <f t="shared" si="80"/>
        <v>1</v>
      </c>
      <c r="GP31" s="379">
        <f t="shared" si="81"/>
        <v>45797</v>
      </c>
      <c r="GQ31" s="657">
        <f t="shared" si="128"/>
        <v>1</v>
      </c>
      <c r="GR31" s="658">
        <f t="shared" si="82"/>
        <v>45786</v>
      </c>
      <c r="GS31" s="659">
        <f t="shared" si="83"/>
        <v>45807</v>
      </c>
      <c r="GT31" s="654"/>
      <c r="GU31" s="660"/>
      <c r="GV31" s="412">
        <v>45916</v>
      </c>
      <c r="GW31" s="378">
        <v>1</v>
      </c>
      <c r="GX31" s="413">
        <v>45922</v>
      </c>
      <c r="GY31" s="412">
        <v>45916</v>
      </c>
      <c r="GZ31" s="378">
        <v>1</v>
      </c>
      <c r="HA31" s="413">
        <v>45922</v>
      </c>
      <c r="HB31" s="412">
        <v>45916</v>
      </c>
      <c r="HC31" s="378">
        <v>1</v>
      </c>
      <c r="HD31" s="413">
        <v>45922</v>
      </c>
      <c r="HE31" s="412">
        <v>45916</v>
      </c>
      <c r="HF31" s="378">
        <v>1</v>
      </c>
      <c r="HG31" s="413">
        <v>45922</v>
      </c>
      <c r="HH31" s="377">
        <f t="shared" si="84"/>
        <v>45916</v>
      </c>
      <c r="HI31" s="380">
        <f t="shared" si="85"/>
        <v>1</v>
      </c>
      <c r="HJ31" s="379">
        <f t="shared" si="86"/>
        <v>45922</v>
      </c>
      <c r="HK31" s="661">
        <v>0</v>
      </c>
      <c r="HL31" s="658">
        <f t="shared" si="87"/>
        <v>45685</v>
      </c>
      <c r="HM31" s="659" t="str">
        <f t="shared" si="88"/>
        <v/>
      </c>
      <c r="HN31" s="654"/>
      <c r="HO31" s="660"/>
      <c r="HP31" s="944"/>
      <c r="HQ31" s="944"/>
      <c r="HR31" s="1170">
        <v>45789</v>
      </c>
      <c r="HS31" s="378">
        <v>1</v>
      </c>
      <c r="HT31" s="1171">
        <v>45789</v>
      </c>
      <c r="HU31" s="632">
        <v>45789</v>
      </c>
      <c r="HV31" s="378">
        <v>1</v>
      </c>
      <c r="HW31" s="379">
        <v>45789</v>
      </c>
      <c r="HX31" s="412">
        <v>45803</v>
      </c>
      <c r="HY31" s="378">
        <v>1</v>
      </c>
      <c r="HZ31" s="379">
        <v>45807</v>
      </c>
      <c r="IA31" s="412">
        <v>45808</v>
      </c>
      <c r="IB31" s="378">
        <v>1</v>
      </c>
      <c r="IC31" s="379">
        <v>45812</v>
      </c>
      <c r="ID31" s="412">
        <v>45813</v>
      </c>
      <c r="IE31" s="378">
        <v>1</v>
      </c>
      <c r="IF31" s="379">
        <v>45817</v>
      </c>
      <c r="IG31" s="944">
        <v>45817</v>
      </c>
      <c r="IH31" s="412">
        <v>45817</v>
      </c>
      <c r="II31" s="378">
        <v>1</v>
      </c>
      <c r="IJ31" s="379">
        <v>45817</v>
      </c>
      <c r="IK31" s="412">
        <v>45836</v>
      </c>
      <c r="IL31" s="378">
        <v>1</v>
      </c>
      <c r="IM31" s="379">
        <v>45836</v>
      </c>
      <c r="IN31" s="657">
        <f t="shared" si="137"/>
        <v>1</v>
      </c>
      <c r="IO31" s="658">
        <f t="shared" si="89"/>
        <v>45789</v>
      </c>
      <c r="IP31" s="659">
        <f t="shared" si="90"/>
        <v>45836</v>
      </c>
      <c r="IQ31" s="654"/>
      <c r="IR31" s="660"/>
      <c r="IS31" s="664">
        <v>309.86</v>
      </c>
      <c r="IT31" s="664" t="s">
        <v>577</v>
      </c>
      <c r="IU31" s="412"/>
      <c r="IV31" s="378">
        <v>0</v>
      </c>
      <c r="IW31" s="379"/>
      <c r="IX31" s="412"/>
      <c r="IY31" s="378">
        <v>0</v>
      </c>
      <c r="IZ31" s="379"/>
      <c r="JA31" s="412">
        <v>45842</v>
      </c>
      <c r="JB31" s="378">
        <v>1</v>
      </c>
      <c r="JC31" s="413">
        <f t="shared" si="91"/>
        <v>45842</v>
      </c>
      <c r="JD31" s="628">
        <f t="shared" si="20"/>
        <v>0.30986000000000002</v>
      </c>
      <c r="JE31" s="627">
        <v>45845</v>
      </c>
      <c r="JF31" s="378">
        <v>1</v>
      </c>
      <c r="JG31" s="627">
        <v>45867</v>
      </c>
      <c r="JH31" s="628">
        <f t="shared" si="21"/>
        <v>0.30986000000000002</v>
      </c>
      <c r="JI31" s="627">
        <v>45855</v>
      </c>
      <c r="JJ31" s="378">
        <v>1</v>
      </c>
      <c r="JK31" s="627">
        <v>45867</v>
      </c>
      <c r="JL31" s="628">
        <f t="shared" si="22"/>
        <v>0.30986000000000002</v>
      </c>
      <c r="JM31" s="627">
        <v>45870</v>
      </c>
      <c r="JN31" s="378">
        <v>1</v>
      </c>
      <c r="JO31" s="627">
        <v>45870</v>
      </c>
      <c r="JP31" s="628">
        <f t="shared" si="23"/>
        <v>0.30986000000000002</v>
      </c>
      <c r="JQ31" s="627">
        <v>45869</v>
      </c>
      <c r="JR31" s="378">
        <v>1</v>
      </c>
      <c r="JS31" s="627">
        <v>45869</v>
      </c>
      <c r="JT31" s="628">
        <f t="shared" si="24"/>
        <v>0.30986000000000002</v>
      </c>
      <c r="JU31" s="627">
        <v>45871</v>
      </c>
      <c r="JV31" s="378">
        <v>1</v>
      </c>
      <c r="JW31" s="627">
        <v>45871</v>
      </c>
      <c r="JX31" s="628">
        <f t="shared" si="92"/>
        <v>0</v>
      </c>
      <c r="JY31" s="627"/>
      <c r="JZ31" s="378">
        <v>0</v>
      </c>
      <c r="KA31" s="627"/>
      <c r="KB31" s="628">
        <f t="shared" si="93"/>
        <v>0</v>
      </c>
      <c r="KC31" s="627"/>
      <c r="KD31" s="378">
        <v>0</v>
      </c>
      <c r="KE31" s="627"/>
      <c r="KF31" s="628">
        <f t="shared" si="94"/>
        <v>0</v>
      </c>
      <c r="KG31" s="627"/>
      <c r="KH31" s="378">
        <v>0</v>
      </c>
      <c r="KI31" s="379"/>
      <c r="KJ31" s="628"/>
      <c r="KK31" s="630">
        <v>45901</v>
      </c>
      <c r="KL31" s="378">
        <v>0</v>
      </c>
      <c r="KM31" s="379">
        <v>45901</v>
      </c>
      <c r="KN31" s="630">
        <v>45880</v>
      </c>
      <c r="KO31" s="378">
        <v>1</v>
      </c>
      <c r="KP31" s="379">
        <v>37500</v>
      </c>
      <c r="KQ31" s="630">
        <v>45955</v>
      </c>
      <c r="KR31" s="378">
        <v>1</v>
      </c>
      <c r="KS31" s="379">
        <v>45955</v>
      </c>
      <c r="KT31" s="657">
        <v>0</v>
      </c>
      <c r="KU31" s="665">
        <f t="shared" si="95"/>
        <v>0</v>
      </c>
      <c r="KV31" s="658">
        <f t="shared" si="96"/>
        <v>45842</v>
      </c>
      <c r="KW31" s="659" t="str">
        <f t="shared" si="97"/>
        <v/>
      </c>
      <c r="KX31" s="412">
        <v>45856</v>
      </c>
      <c r="KY31" s="378">
        <v>1</v>
      </c>
      <c r="KZ31" s="413">
        <f t="shared" si="98"/>
        <v>45856</v>
      </c>
      <c r="LA31" s="626">
        <f t="shared" si="25"/>
        <v>0.30986000000000002</v>
      </c>
      <c r="LB31" s="627">
        <v>45859</v>
      </c>
      <c r="LC31" s="378">
        <v>1</v>
      </c>
      <c r="LD31" s="413">
        <f t="shared" si="99"/>
        <v>45859</v>
      </c>
      <c r="LE31" s="626">
        <f t="shared" si="26"/>
        <v>0.30986000000000002</v>
      </c>
      <c r="LF31" s="627">
        <v>45861</v>
      </c>
      <c r="LG31" s="378">
        <v>1</v>
      </c>
      <c r="LH31" s="413">
        <f t="shared" si="147"/>
        <v>45861</v>
      </c>
      <c r="LI31" s="626">
        <f t="shared" si="27"/>
        <v>0.30986000000000002</v>
      </c>
      <c r="LJ31" s="627">
        <v>45862</v>
      </c>
      <c r="LK31" s="378">
        <v>1</v>
      </c>
      <c r="LL31" s="632">
        <v>45862</v>
      </c>
      <c r="LM31" s="412">
        <v>45877</v>
      </c>
      <c r="LN31" s="378">
        <v>1</v>
      </c>
      <c r="LO31" s="632">
        <v>45877</v>
      </c>
      <c r="LP31" s="1488">
        <v>45940</v>
      </c>
      <c r="LQ31" s="1487">
        <v>1</v>
      </c>
      <c r="LR31" s="632">
        <f t="shared" si="150"/>
        <v>45940</v>
      </c>
      <c r="LS31" s="412">
        <v>45945</v>
      </c>
      <c r="LT31" s="380">
        <v>1</v>
      </c>
      <c r="LU31" s="632"/>
      <c r="LV31" s="657">
        <v>0</v>
      </c>
      <c r="LW31" s="665">
        <f t="shared" si="101"/>
        <v>0</v>
      </c>
      <c r="LX31" s="658">
        <f t="shared" si="102"/>
        <v>45856</v>
      </c>
      <c r="LY31" s="666" t="str">
        <f t="shared" si="103"/>
        <v/>
      </c>
      <c r="LZ31" s="412">
        <v>45842</v>
      </c>
      <c r="MA31" s="378">
        <v>1</v>
      </c>
      <c r="MB31" s="413">
        <f t="shared" si="104"/>
        <v>45842</v>
      </c>
      <c r="MC31" s="626">
        <f t="shared" si="29"/>
        <v>0.30986000000000002</v>
      </c>
      <c r="MD31" s="627">
        <v>45849</v>
      </c>
      <c r="ME31" s="378">
        <v>1</v>
      </c>
      <c r="MF31" s="413">
        <f t="shared" si="139"/>
        <v>45849</v>
      </c>
      <c r="MG31" s="626">
        <f t="shared" si="30"/>
        <v>0.30986000000000002</v>
      </c>
      <c r="MH31" s="627">
        <v>45855</v>
      </c>
      <c r="MI31" s="378">
        <v>1</v>
      </c>
      <c r="MJ31" s="632">
        <v>45855</v>
      </c>
      <c r="MK31" s="626">
        <f t="shared" si="31"/>
        <v>0.30986000000000002</v>
      </c>
      <c r="ML31" s="627">
        <v>45860</v>
      </c>
      <c r="MM31" s="378">
        <v>1</v>
      </c>
      <c r="MN31" s="413">
        <f t="shared" si="107"/>
        <v>45860</v>
      </c>
      <c r="MO31" s="412">
        <v>45877</v>
      </c>
      <c r="MP31" s="378">
        <v>1</v>
      </c>
      <c r="MQ31" s="632">
        <v>45877</v>
      </c>
      <c r="MR31" s="1488">
        <v>45938</v>
      </c>
      <c r="MS31" s="1487">
        <v>1</v>
      </c>
      <c r="MT31" s="632">
        <f t="shared" si="151"/>
        <v>45938</v>
      </c>
      <c r="MU31" s="412">
        <v>45945</v>
      </c>
      <c r="MV31" s="380">
        <v>1</v>
      </c>
      <c r="MW31" s="632"/>
      <c r="MX31" s="657">
        <v>0</v>
      </c>
      <c r="MY31" s="665">
        <f t="shared" si="108"/>
        <v>0</v>
      </c>
      <c r="MZ31" s="658">
        <f t="shared" si="109"/>
        <v>45842</v>
      </c>
      <c r="NA31" s="666" t="str">
        <f t="shared" si="110"/>
        <v/>
      </c>
      <c r="NB31" s="657">
        <v>0</v>
      </c>
      <c r="NC31" s="665">
        <f t="shared" si="111"/>
        <v>0</v>
      </c>
      <c r="ND31" s="658">
        <f t="shared" si="112"/>
        <v>45842</v>
      </c>
      <c r="NE31" s="667">
        <f t="shared" si="113"/>
        <v>0</v>
      </c>
      <c r="NF31" s="654"/>
      <c r="NG31" s="666"/>
      <c r="NH31" s="673">
        <v>45961</v>
      </c>
      <c r="NI31" s="1527">
        <v>1</v>
      </c>
      <c r="NJ31" s="658">
        <v>45967</v>
      </c>
      <c r="NK31" s="654"/>
      <c r="NL31" s="666"/>
      <c r="NM31" s="657">
        <v>0</v>
      </c>
      <c r="NN31" s="665">
        <f t="shared" si="114"/>
        <v>0</v>
      </c>
      <c r="NO31" s="659"/>
      <c r="NP31" s="669" t="s">
        <v>571</v>
      </c>
      <c r="NQ31" s="657">
        <v>0</v>
      </c>
      <c r="NR31" s="665">
        <f t="shared" si="115"/>
        <v>0</v>
      </c>
      <c r="NS31" s="659"/>
      <c r="NT31" s="669" t="s">
        <v>571</v>
      </c>
      <c r="NU31" s="657">
        <v>0</v>
      </c>
      <c r="NV31" s="665">
        <f t="shared" si="116"/>
        <v>0</v>
      </c>
      <c r="NW31" s="659"/>
      <c r="NX31" s="669" t="str">
        <f t="shared" si="132"/>
        <v/>
      </c>
      <c r="NY31" s="673"/>
      <c r="NZ31" s="378">
        <v>0</v>
      </c>
      <c r="OA31" s="660"/>
      <c r="OB31" s="673"/>
      <c r="OC31" s="378">
        <v>0</v>
      </c>
      <c r="OD31" s="660"/>
      <c r="OE31" s="673"/>
      <c r="OF31" s="378">
        <v>0</v>
      </c>
      <c r="OG31" s="660"/>
      <c r="OH31" s="412"/>
      <c r="OI31" s="378">
        <v>1</v>
      </c>
      <c r="OJ31" s="379"/>
      <c r="OK31" s="412"/>
      <c r="OL31" s="378">
        <v>0.5</v>
      </c>
      <c r="OM31" s="379"/>
      <c r="ON31" s="412"/>
      <c r="OO31" s="378">
        <v>1</v>
      </c>
      <c r="OP31" s="379"/>
      <c r="OQ31" s="412"/>
      <c r="OR31" s="378">
        <f t="shared" si="117"/>
        <v>1</v>
      </c>
      <c r="OS31" s="379"/>
      <c r="OT31" s="412"/>
      <c r="OU31" s="378">
        <v>0</v>
      </c>
      <c r="OV31" s="379"/>
      <c r="OW31" s="412"/>
      <c r="OX31" s="378">
        <v>0</v>
      </c>
      <c r="OY31" s="379"/>
      <c r="OZ31" s="379">
        <v>45709</v>
      </c>
      <c r="PA31" s="378">
        <v>1</v>
      </c>
      <c r="PB31" s="379">
        <f t="shared" si="141"/>
        <v>45709</v>
      </c>
      <c r="PC31" s="379">
        <v>45712</v>
      </c>
      <c r="PD31" s="378">
        <v>1</v>
      </c>
      <c r="PE31" s="379">
        <v>45712</v>
      </c>
      <c r="PF31" s="412"/>
      <c r="PG31" s="378">
        <v>0</v>
      </c>
      <c r="PH31" s="379"/>
      <c r="PI31" s="412">
        <v>45786</v>
      </c>
      <c r="PJ31" s="378">
        <v>1</v>
      </c>
      <c r="PK31" s="379">
        <f>'Seg Diario'!HJ31</f>
        <v>45922</v>
      </c>
      <c r="PL31" s="412">
        <f t="shared" si="133"/>
        <v>45786</v>
      </c>
      <c r="PM31" s="378">
        <f t="shared" si="134"/>
        <v>1</v>
      </c>
      <c r="PN31" s="379">
        <f t="shared" si="135"/>
        <v>45922</v>
      </c>
      <c r="PO31" s="663">
        <v>4.5000000000000005E-2</v>
      </c>
      <c r="PP31" s="658">
        <f t="shared" si="119"/>
        <v>45709</v>
      </c>
      <c r="PQ31" s="659" t="str">
        <f t="shared" si="120"/>
        <v/>
      </c>
      <c r="PR31" s="654"/>
      <c r="PS31" s="660"/>
      <c r="PT31" s="412">
        <v>45483</v>
      </c>
      <c r="PU31" s="378">
        <v>0.5</v>
      </c>
      <c r="PV31" s="412">
        <v>45483</v>
      </c>
      <c r="PW31" s="412">
        <v>45527</v>
      </c>
      <c r="PX31" s="378">
        <v>1</v>
      </c>
      <c r="PY31" s="412">
        <v>45527</v>
      </c>
      <c r="PZ31" s="412"/>
      <c r="QA31" s="378">
        <v>0</v>
      </c>
      <c r="QB31" s="379"/>
      <c r="QC31" s="412"/>
      <c r="QD31" s="378">
        <v>0.5</v>
      </c>
      <c r="QE31" s="379"/>
      <c r="QF31" s="657">
        <v>0.58330000000000004</v>
      </c>
      <c r="QG31" s="658">
        <f t="shared" si="121"/>
        <v>45483</v>
      </c>
      <c r="QH31" s="659" t="str">
        <f t="shared" si="122"/>
        <v/>
      </c>
      <c r="QI31" s="654"/>
      <c r="QJ31" s="660"/>
      <c r="QK31" s="671"/>
      <c r="QL31" s="672">
        <f t="shared" si="123"/>
        <v>1</v>
      </c>
      <c r="QM31" s="1208" t="s">
        <v>354</v>
      </c>
      <c r="QN31" s="1448">
        <f t="shared" si="136"/>
        <v>1</v>
      </c>
      <c r="QO31" s="1482">
        <v>45892</v>
      </c>
      <c r="QP31" s="1483">
        <v>1</v>
      </c>
      <c r="QQ31" s="1482">
        <v>45892</v>
      </c>
      <c r="QR31" s="1482">
        <v>45952</v>
      </c>
      <c r="QS31" s="1483">
        <v>1</v>
      </c>
      <c r="QT31" s="1482">
        <v>45952</v>
      </c>
    </row>
    <row r="32" spans="1:462" ht="14.4">
      <c r="A32" s="459" t="e">
        <f t="shared" si="124"/>
        <v>#VALUE!</v>
      </c>
      <c r="B32" s="1419" t="s">
        <v>115</v>
      </c>
      <c r="C32" s="637"/>
      <c r="D32" s="638" t="s">
        <v>560</v>
      </c>
      <c r="E32" s="676" t="s">
        <v>146</v>
      </c>
      <c r="F32" s="1251">
        <v>12010.85</v>
      </c>
      <c r="G32" s="614" t="s">
        <v>561</v>
      </c>
      <c r="H32" s="638" t="s">
        <v>575</v>
      </c>
      <c r="I32" s="638" t="s">
        <v>255</v>
      </c>
      <c r="J32" s="639"/>
      <c r="K32" s="640"/>
      <c r="L32" s="640"/>
      <c r="M32" s="641"/>
      <c r="N32" s="642"/>
      <c r="O32" s="639" t="s">
        <v>562</v>
      </c>
      <c r="P32" s="640" t="s">
        <v>562</v>
      </c>
      <c r="Q32" s="640" t="s">
        <v>562</v>
      </c>
      <c r="R32" s="641" t="s">
        <v>562</v>
      </c>
      <c r="S32" s="638" t="s">
        <v>563</v>
      </c>
      <c r="T32" s="643"/>
      <c r="U32" s="643"/>
      <c r="V32" s="643"/>
      <c r="W32" s="643"/>
      <c r="X32" s="643"/>
      <c r="Y32" s="643"/>
      <c r="Z32" s="674"/>
      <c r="AA32" s="644"/>
      <c r="AB32" s="615"/>
      <c r="AC32" s="615"/>
      <c r="AD32" s="615"/>
      <c r="AE32" s="615"/>
      <c r="AF32" s="615"/>
      <c r="AG32" s="645">
        <f t="shared" si="32"/>
        <v>0</v>
      </c>
      <c r="AH32" s="646">
        <f t="shared" si="33"/>
        <v>0</v>
      </c>
      <c r="AI32" s="647">
        <f t="shared" si="34"/>
        <v>0</v>
      </c>
      <c r="AJ32" s="615"/>
      <c r="AK32" s="615"/>
      <c r="AL32" s="615"/>
      <c r="AM32" s="645">
        <f t="shared" si="35"/>
        <v>0</v>
      </c>
      <c r="AN32" s="646">
        <f t="shared" si="36"/>
        <v>0</v>
      </c>
      <c r="AO32" s="647">
        <f t="shared" si="37"/>
        <v>0</v>
      </c>
      <c r="AP32" s="648"/>
      <c r="AQ32" s="648"/>
      <c r="AR32" s="648"/>
      <c r="AS32" s="645">
        <f t="shared" si="38"/>
        <v>0</v>
      </c>
      <c r="AT32" s="646">
        <f t="shared" si="39"/>
        <v>0</v>
      </c>
      <c r="AU32" s="647">
        <f t="shared" si="40"/>
        <v>0</v>
      </c>
      <c r="AV32" s="648"/>
      <c r="AW32" s="649" t="s">
        <v>564</v>
      </c>
      <c r="AX32" s="650">
        <f t="shared" si="148"/>
        <v>1</v>
      </c>
      <c r="AY32" s="651" t="s">
        <v>565</v>
      </c>
      <c r="AZ32" s="652" t="s">
        <v>580</v>
      </c>
      <c r="BA32" s="412">
        <v>45483</v>
      </c>
      <c r="BB32" s="653">
        <f t="shared" ref="BB32:BB41" si="152">PU32</f>
        <v>1</v>
      </c>
      <c r="BC32" s="654">
        <f t="shared" si="42"/>
        <v>0</v>
      </c>
      <c r="BD32" s="630">
        <f t="shared" si="43"/>
        <v>0</v>
      </c>
      <c r="BE32" s="412">
        <v>45678</v>
      </c>
      <c r="BF32" s="655">
        <f t="shared" si="44"/>
        <v>1</v>
      </c>
      <c r="BG32" s="412">
        <v>45737</v>
      </c>
      <c r="BH32" s="655">
        <f t="shared" si="45"/>
        <v>1</v>
      </c>
      <c r="BI32" s="412">
        <f t="shared" si="125"/>
        <v>45738</v>
      </c>
      <c r="BJ32" s="378">
        <v>0</v>
      </c>
      <c r="BK32" s="379">
        <f t="shared" si="126"/>
        <v>45757</v>
      </c>
      <c r="BL32" s="412">
        <v>45738</v>
      </c>
      <c r="BM32" s="378">
        <v>1</v>
      </c>
      <c r="BN32" s="630">
        <v>45738</v>
      </c>
      <c r="BO32" s="412">
        <v>45738</v>
      </c>
      <c r="BP32" s="378">
        <v>1</v>
      </c>
      <c r="BQ32" s="630">
        <v>45738</v>
      </c>
      <c r="BR32" s="412">
        <v>45738</v>
      </c>
      <c r="BS32" s="378">
        <v>1</v>
      </c>
      <c r="BT32" s="630">
        <v>45738</v>
      </c>
      <c r="BU32" s="412">
        <v>45738</v>
      </c>
      <c r="BV32" s="378">
        <v>1</v>
      </c>
      <c r="BW32" s="630">
        <v>45738</v>
      </c>
      <c r="BX32" s="377">
        <f t="shared" si="46"/>
        <v>45738</v>
      </c>
      <c r="BY32" s="378">
        <f t="shared" si="47"/>
        <v>1</v>
      </c>
      <c r="BZ32" s="379">
        <f t="shared" si="149"/>
        <v>45738</v>
      </c>
      <c r="CA32" s="412">
        <v>45754</v>
      </c>
      <c r="CB32" s="378">
        <v>1</v>
      </c>
      <c r="CC32" s="413">
        <f t="shared" si="49"/>
        <v>45754</v>
      </c>
      <c r="CD32" s="412">
        <v>45754</v>
      </c>
      <c r="CE32" s="378">
        <v>1</v>
      </c>
      <c r="CF32" s="413">
        <f t="shared" si="50"/>
        <v>45754</v>
      </c>
      <c r="CG32" s="412">
        <v>45754</v>
      </c>
      <c r="CH32" s="378">
        <v>1</v>
      </c>
      <c r="CI32" s="413">
        <f t="shared" si="51"/>
        <v>45754</v>
      </c>
      <c r="CJ32" s="412">
        <v>45754</v>
      </c>
      <c r="CK32" s="378">
        <v>1</v>
      </c>
      <c r="CL32" s="413">
        <f t="shared" si="52"/>
        <v>45754</v>
      </c>
      <c r="CM32" s="377">
        <f t="shared" si="53"/>
        <v>45754</v>
      </c>
      <c r="CN32" s="378">
        <f t="shared" si="54"/>
        <v>1</v>
      </c>
      <c r="CO32" s="379">
        <f t="shared" si="55"/>
        <v>45754</v>
      </c>
      <c r="CP32" s="412">
        <v>45741</v>
      </c>
      <c r="CQ32" s="378">
        <v>1</v>
      </c>
      <c r="CR32" s="413">
        <v>45741</v>
      </c>
      <c r="CS32" s="377">
        <v>45741</v>
      </c>
      <c r="CT32" s="378">
        <v>1</v>
      </c>
      <c r="CU32" s="413">
        <v>45741</v>
      </c>
      <c r="CV32" s="377">
        <v>45741</v>
      </c>
      <c r="CW32" s="378">
        <v>1</v>
      </c>
      <c r="CX32" s="413">
        <v>45741</v>
      </c>
      <c r="CY32" s="377">
        <v>45741</v>
      </c>
      <c r="CZ32" s="378">
        <v>1</v>
      </c>
      <c r="DA32" s="413">
        <v>45741</v>
      </c>
      <c r="DB32" s="377">
        <f t="shared" si="56"/>
        <v>45741</v>
      </c>
      <c r="DC32" s="378">
        <f t="shared" si="57"/>
        <v>1</v>
      </c>
      <c r="DD32" s="379">
        <f t="shared" si="58"/>
        <v>45741</v>
      </c>
      <c r="DE32" s="412">
        <v>45754</v>
      </c>
      <c r="DF32" s="378">
        <v>1</v>
      </c>
      <c r="DG32" s="413">
        <v>45786</v>
      </c>
      <c r="DH32" s="412">
        <v>45754</v>
      </c>
      <c r="DI32" s="378">
        <v>1</v>
      </c>
      <c r="DJ32" s="413">
        <v>45786</v>
      </c>
      <c r="DK32" s="412">
        <v>45754</v>
      </c>
      <c r="DL32" s="378">
        <v>1</v>
      </c>
      <c r="DM32" s="413">
        <v>45786</v>
      </c>
      <c r="DN32" s="412">
        <v>45754</v>
      </c>
      <c r="DO32" s="378">
        <v>1</v>
      </c>
      <c r="DP32" s="413">
        <v>45786</v>
      </c>
      <c r="DQ32" s="377">
        <f t="shared" si="59"/>
        <v>45754</v>
      </c>
      <c r="DR32" s="378">
        <f t="shared" si="60"/>
        <v>1</v>
      </c>
      <c r="DS32" s="379">
        <f t="shared" si="61"/>
        <v>45786</v>
      </c>
      <c r="DT32" s="412">
        <v>45756</v>
      </c>
      <c r="DU32" s="378">
        <v>1</v>
      </c>
      <c r="DV32" s="413">
        <v>45757</v>
      </c>
      <c r="DW32" s="412">
        <v>45756</v>
      </c>
      <c r="DX32" s="378">
        <v>1</v>
      </c>
      <c r="DY32" s="413">
        <v>45757</v>
      </c>
      <c r="DZ32" s="412">
        <v>45756</v>
      </c>
      <c r="EA32" s="378">
        <v>1</v>
      </c>
      <c r="EB32" s="413">
        <v>45757</v>
      </c>
      <c r="EC32" s="412">
        <v>45756</v>
      </c>
      <c r="ED32" s="378">
        <v>1</v>
      </c>
      <c r="EE32" s="413">
        <v>45757</v>
      </c>
      <c r="EF32" s="377">
        <f t="shared" si="144"/>
        <v>45756</v>
      </c>
      <c r="EG32" s="378">
        <f t="shared" si="62"/>
        <v>1</v>
      </c>
      <c r="EH32" s="379">
        <f t="shared" si="63"/>
        <v>45757</v>
      </c>
      <c r="EI32" s="412">
        <v>45757</v>
      </c>
      <c r="EJ32" s="378">
        <v>1</v>
      </c>
      <c r="EK32" s="413">
        <f t="shared" si="64"/>
        <v>45757</v>
      </c>
      <c r="EL32" s="412">
        <v>45757</v>
      </c>
      <c r="EM32" s="378">
        <v>1</v>
      </c>
      <c r="EN32" s="413">
        <f t="shared" si="65"/>
        <v>45757</v>
      </c>
      <c r="EO32" s="412">
        <v>45757</v>
      </c>
      <c r="EP32" s="378">
        <v>1</v>
      </c>
      <c r="EQ32" s="413">
        <f t="shared" si="66"/>
        <v>45757</v>
      </c>
      <c r="ER32" s="412">
        <v>45757</v>
      </c>
      <c r="ES32" s="378">
        <v>1</v>
      </c>
      <c r="ET32" s="413">
        <f t="shared" si="67"/>
        <v>45757</v>
      </c>
      <c r="EU32" s="377">
        <f t="shared" si="68"/>
        <v>45757</v>
      </c>
      <c r="EV32" s="378">
        <f t="shared" si="69"/>
        <v>1</v>
      </c>
      <c r="EW32" s="379">
        <f t="shared" si="70"/>
        <v>45757</v>
      </c>
      <c r="EX32" s="412"/>
      <c r="EY32" s="378">
        <v>0</v>
      </c>
      <c r="EZ32" s="413"/>
      <c r="FA32" s="412"/>
      <c r="FB32" s="378">
        <v>0</v>
      </c>
      <c r="FC32" s="413"/>
      <c r="FD32" s="412"/>
      <c r="FE32" s="378">
        <v>0</v>
      </c>
      <c r="FF32" s="413"/>
      <c r="FG32" s="412"/>
      <c r="FH32" s="378">
        <v>0</v>
      </c>
      <c r="FI32" s="413"/>
      <c r="FJ32" s="377" t="str">
        <f t="shared" si="71"/>
        <v/>
      </c>
      <c r="FK32" s="378">
        <v>0</v>
      </c>
      <c r="FL32" s="379" t="str">
        <f t="shared" si="127"/>
        <v/>
      </c>
      <c r="FM32" s="412">
        <v>45762</v>
      </c>
      <c r="FN32" s="378">
        <v>1</v>
      </c>
      <c r="FO32" s="413">
        <v>45762</v>
      </c>
      <c r="FP32" s="412">
        <v>45762</v>
      </c>
      <c r="FQ32" s="378">
        <v>1</v>
      </c>
      <c r="FR32" s="413">
        <v>45762</v>
      </c>
      <c r="FS32" s="412">
        <v>45762</v>
      </c>
      <c r="FT32" s="378">
        <v>1</v>
      </c>
      <c r="FU32" s="413">
        <v>45762</v>
      </c>
      <c r="FV32" s="412">
        <v>45762</v>
      </c>
      <c r="FW32" s="378">
        <v>1</v>
      </c>
      <c r="FX32" s="413">
        <v>45763</v>
      </c>
      <c r="FY32" s="377">
        <f t="shared" si="72"/>
        <v>45762</v>
      </c>
      <c r="FZ32" s="378">
        <f t="shared" si="73"/>
        <v>1</v>
      </c>
      <c r="GA32" s="379">
        <f t="shared" si="74"/>
        <v>45763</v>
      </c>
      <c r="GB32" s="412">
        <v>45757</v>
      </c>
      <c r="GC32" s="378">
        <v>1</v>
      </c>
      <c r="GD32" s="413">
        <f t="shared" si="75"/>
        <v>45757</v>
      </c>
      <c r="GE32" s="412">
        <v>45757</v>
      </c>
      <c r="GF32" s="378">
        <v>1</v>
      </c>
      <c r="GG32" s="413">
        <f t="shared" si="76"/>
        <v>45757</v>
      </c>
      <c r="GH32" s="412">
        <v>45757</v>
      </c>
      <c r="GI32" s="378">
        <v>1</v>
      </c>
      <c r="GJ32" s="413">
        <f t="shared" si="77"/>
        <v>45757</v>
      </c>
      <c r="GK32" s="412">
        <v>45757</v>
      </c>
      <c r="GL32" s="378">
        <v>1</v>
      </c>
      <c r="GM32" s="413">
        <f t="shared" si="78"/>
        <v>45757</v>
      </c>
      <c r="GN32" s="377">
        <f t="shared" si="79"/>
        <v>45757</v>
      </c>
      <c r="GO32" s="378">
        <f t="shared" si="80"/>
        <v>1</v>
      </c>
      <c r="GP32" s="379">
        <f t="shared" si="81"/>
        <v>45757</v>
      </c>
      <c r="GQ32" s="657">
        <f t="shared" si="128"/>
        <v>1</v>
      </c>
      <c r="GR32" s="658">
        <f t="shared" si="82"/>
        <v>45738</v>
      </c>
      <c r="GS32" s="659">
        <f t="shared" si="83"/>
        <v>45786</v>
      </c>
      <c r="GT32" s="654"/>
      <c r="GU32" s="660"/>
      <c r="GV32" s="412">
        <v>45882</v>
      </c>
      <c r="GW32" s="378">
        <v>1</v>
      </c>
      <c r="GX32" s="413">
        <v>45887</v>
      </c>
      <c r="GY32" s="413">
        <v>45885</v>
      </c>
      <c r="GZ32" s="378">
        <v>1</v>
      </c>
      <c r="HA32" s="413">
        <v>45887</v>
      </c>
      <c r="HB32" s="412">
        <v>45882</v>
      </c>
      <c r="HC32" s="378">
        <v>1</v>
      </c>
      <c r="HD32" s="413">
        <v>45887</v>
      </c>
      <c r="HE32" s="412">
        <v>45882</v>
      </c>
      <c r="HF32" s="378">
        <v>1</v>
      </c>
      <c r="HG32" s="413">
        <v>45887</v>
      </c>
      <c r="HH32" s="377">
        <f t="shared" si="84"/>
        <v>45882</v>
      </c>
      <c r="HI32" s="378">
        <f t="shared" si="85"/>
        <v>1</v>
      </c>
      <c r="HJ32" s="379">
        <f t="shared" si="86"/>
        <v>45887</v>
      </c>
      <c r="HK32" s="661">
        <v>0</v>
      </c>
      <c r="HL32" s="658">
        <f t="shared" si="87"/>
        <v>45678</v>
      </c>
      <c r="HM32" s="659" t="str">
        <f t="shared" si="88"/>
        <v/>
      </c>
      <c r="HN32" s="654"/>
      <c r="HO32" s="660"/>
      <c r="HP32" s="944"/>
      <c r="HQ32" s="944"/>
      <c r="HR32" s="1170">
        <v>45789</v>
      </c>
      <c r="HS32" s="378">
        <v>1</v>
      </c>
      <c r="HT32" s="1171">
        <v>45789</v>
      </c>
      <c r="HU32" s="632">
        <v>45790</v>
      </c>
      <c r="HV32" s="378">
        <v>1</v>
      </c>
      <c r="HW32" s="379">
        <v>45790</v>
      </c>
      <c r="HX32" s="412">
        <v>45793</v>
      </c>
      <c r="HY32" s="378">
        <v>1</v>
      </c>
      <c r="HZ32" s="379">
        <v>45801</v>
      </c>
      <c r="IA32" s="412">
        <v>45806</v>
      </c>
      <c r="IB32" s="378">
        <v>1</v>
      </c>
      <c r="IC32" s="379">
        <v>45807</v>
      </c>
      <c r="ID32" s="412">
        <v>45836</v>
      </c>
      <c r="IE32" s="378">
        <v>1</v>
      </c>
      <c r="IF32" s="379">
        <v>45836</v>
      </c>
      <c r="IG32" s="944">
        <v>45840</v>
      </c>
      <c r="IH32" s="412">
        <v>45840</v>
      </c>
      <c r="II32" s="378">
        <v>1</v>
      </c>
      <c r="IJ32" s="379">
        <v>45840</v>
      </c>
      <c r="IK32" s="412">
        <v>45840</v>
      </c>
      <c r="IL32" s="378">
        <v>1</v>
      </c>
      <c r="IM32" s="379">
        <v>45840</v>
      </c>
      <c r="IN32" s="657">
        <f t="shared" si="137"/>
        <v>1</v>
      </c>
      <c r="IO32" s="658">
        <f t="shared" si="89"/>
        <v>45789</v>
      </c>
      <c r="IP32" s="659">
        <f t="shared" si="90"/>
        <v>45840</v>
      </c>
      <c r="IQ32" s="654"/>
      <c r="IR32" s="660"/>
      <c r="IS32" s="664">
        <v>340.38</v>
      </c>
      <c r="IT32" s="664" t="s">
        <v>577</v>
      </c>
      <c r="IU32" s="412"/>
      <c r="IV32" s="378">
        <v>0</v>
      </c>
      <c r="IW32" s="379"/>
      <c r="IX32" s="412"/>
      <c r="IY32" s="378">
        <v>0</v>
      </c>
      <c r="IZ32" s="379"/>
      <c r="JA32" s="412">
        <v>45843</v>
      </c>
      <c r="JB32" s="378">
        <v>1</v>
      </c>
      <c r="JC32" s="413">
        <f t="shared" si="91"/>
        <v>45843</v>
      </c>
      <c r="JD32" s="628">
        <f t="shared" si="20"/>
        <v>0.34038000000000002</v>
      </c>
      <c r="JE32" s="627">
        <v>45852</v>
      </c>
      <c r="JF32" s="378">
        <v>1</v>
      </c>
      <c r="JG32" s="627">
        <v>45867</v>
      </c>
      <c r="JH32" s="628">
        <f t="shared" si="21"/>
        <v>0.34038000000000002</v>
      </c>
      <c r="JI32" s="627">
        <v>45855</v>
      </c>
      <c r="JJ32" s="378">
        <v>1</v>
      </c>
      <c r="JK32" s="627">
        <v>45867</v>
      </c>
      <c r="JL32" s="628">
        <f t="shared" si="22"/>
        <v>0.34038000000000002</v>
      </c>
      <c r="JM32" s="627">
        <v>45870</v>
      </c>
      <c r="JN32" s="378">
        <v>1</v>
      </c>
      <c r="JO32" s="627">
        <v>45870</v>
      </c>
      <c r="JP32" s="628">
        <f t="shared" si="23"/>
        <v>0.34038000000000002</v>
      </c>
      <c r="JQ32" s="627">
        <v>45869</v>
      </c>
      <c r="JR32" s="378">
        <v>1</v>
      </c>
      <c r="JS32" s="627">
        <v>45869</v>
      </c>
      <c r="JT32" s="628">
        <f t="shared" si="24"/>
        <v>0.34038000000000002</v>
      </c>
      <c r="JU32" s="627">
        <v>45871</v>
      </c>
      <c r="JV32" s="378">
        <v>1</v>
      </c>
      <c r="JW32" s="627">
        <v>45871</v>
      </c>
      <c r="JX32" s="628">
        <f t="shared" si="92"/>
        <v>0</v>
      </c>
      <c r="JY32" s="627"/>
      <c r="JZ32" s="378">
        <v>0</v>
      </c>
      <c r="KA32" s="627"/>
      <c r="KB32" s="628">
        <f t="shared" si="93"/>
        <v>0</v>
      </c>
      <c r="KC32" s="627"/>
      <c r="KD32" s="378">
        <v>0</v>
      </c>
      <c r="KE32" s="627"/>
      <c r="KF32" s="628">
        <f t="shared" si="94"/>
        <v>0</v>
      </c>
      <c r="KG32" s="627"/>
      <c r="KH32" s="378">
        <v>0</v>
      </c>
      <c r="KI32" s="379"/>
      <c r="KJ32" s="628"/>
      <c r="KK32" s="630">
        <v>45901</v>
      </c>
      <c r="KL32" s="378">
        <v>0</v>
      </c>
      <c r="KM32" s="379">
        <v>45901</v>
      </c>
      <c r="KN32" s="630">
        <v>45880</v>
      </c>
      <c r="KO32" s="378">
        <v>1</v>
      </c>
      <c r="KP32" s="379">
        <v>45901</v>
      </c>
      <c r="KQ32" s="630">
        <v>45955</v>
      </c>
      <c r="KR32" s="378">
        <v>1</v>
      </c>
      <c r="KS32" s="379">
        <v>45955</v>
      </c>
      <c r="KT32" s="657">
        <v>0</v>
      </c>
      <c r="KU32" s="665">
        <f t="shared" si="95"/>
        <v>0</v>
      </c>
      <c r="KV32" s="658">
        <f t="shared" si="96"/>
        <v>45843</v>
      </c>
      <c r="KW32" s="659" t="str">
        <f t="shared" si="97"/>
        <v/>
      </c>
      <c r="KX32" s="412">
        <v>45856</v>
      </c>
      <c r="KY32" s="378">
        <v>1</v>
      </c>
      <c r="KZ32" s="413">
        <f t="shared" si="98"/>
        <v>45856</v>
      </c>
      <c r="LA32" s="626">
        <f t="shared" si="25"/>
        <v>0.34038000000000002</v>
      </c>
      <c r="LB32" s="627">
        <v>45859</v>
      </c>
      <c r="LC32" s="378">
        <v>1</v>
      </c>
      <c r="LD32" s="413">
        <f t="shared" si="99"/>
        <v>45859</v>
      </c>
      <c r="LE32" s="626">
        <f t="shared" si="26"/>
        <v>0.34038000000000002</v>
      </c>
      <c r="LF32" s="627">
        <v>45861</v>
      </c>
      <c r="LG32" s="378">
        <v>1</v>
      </c>
      <c r="LH32" s="413">
        <f t="shared" si="147"/>
        <v>45861</v>
      </c>
      <c r="LI32" s="626">
        <f t="shared" si="27"/>
        <v>0.34038000000000002</v>
      </c>
      <c r="LJ32" s="627">
        <v>45875</v>
      </c>
      <c r="LK32" s="378">
        <v>1</v>
      </c>
      <c r="LL32" s="413">
        <f t="shared" ref="LL32:LL36" si="153">IF(LJ32="","",LJ32)</f>
        <v>45875</v>
      </c>
      <c r="LM32" s="412">
        <v>45878</v>
      </c>
      <c r="LN32" s="378">
        <v>1</v>
      </c>
      <c r="LO32" s="632">
        <v>45878</v>
      </c>
      <c r="LP32" s="1488">
        <v>45943</v>
      </c>
      <c r="LQ32" s="1487">
        <v>1</v>
      </c>
      <c r="LR32" s="632">
        <f t="shared" si="150"/>
        <v>45943</v>
      </c>
      <c r="LS32" s="412"/>
      <c r="LT32" s="378">
        <v>0</v>
      </c>
      <c r="LU32" s="632"/>
      <c r="LV32" s="657">
        <v>0</v>
      </c>
      <c r="LW32" s="665">
        <f t="shared" si="101"/>
        <v>0</v>
      </c>
      <c r="LX32" s="658">
        <f t="shared" si="102"/>
        <v>45856</v>
      </c>
      <c r="LY32" s="666" t="str">
        <f t="shared" si="103"/>
        <v/>
      </c>
      <c r="LZ32" s="412">
        <v>45874</v>
      </c>
      <c r="MA32" s="378">
        <v>1</v>
      </c>
      <c r="MB32" s="413">
        <f t="shared" si="104"/>
        <v>45874</v>
      </c>
      <c r="MC32" s="626">
        <f t="shared" si="29"/>
        <v>0.34038000000000002</v>
      </c>
      <c r="MD32" s="627">
        <v>45849</v>
      </c>
      <c r="ME32" s="378">
        <v>1</v>
      </c>
      <c r="MF32" s="413">
        <f t="shared" si="139"/>
        <v>45849</v>
      </c>
      <c r="MG32" s="626">
        <f t="shared" si="30"/>
        <v>0.34038000000000002</v>
      </c>
      <c r="MH32" s="627">
        <v>45855</v>
      </c>
      <c r="MI32" s="378">
        <v>1</v>
      </c>
      <c r="MJ32" s="632">
        <v>45855</v>
      </c>
      <c r="MK32" s="626">
        <f t="shared" si="31"/>
        <v>0.34038000000000002</v>
      </c>
      <c r="ML32" s="627">
        <v>45874</v>
      </c>
      <c r="MM32" s="378">
        <v>1</v>
      </c>
      <c r="MN32" s="413">
        <f t="shared" si="107"/>
        <v>45874</v>
      </c>
      <c r="MO32" s="412">
        <v>45878</v>
      </c>
      <c r="MP32" s="378">
        <v>1</v>
      </c>
      <c r="MQ32" s="632">
        <v>45878</v>
      </c>
      <c r="MR32" s="1488">
        <v>45939</v>
      </c>
      <c r="MS32" s="1487">
        <v>1</v>
      </c>
      <c r="MT32" s="632">
        <f t="shared" si="151"/>
        <v>45939</v>
      </c>
      <c r="MU32" s="412"/>
      <c r="MV32" s="378">
        <v>0</v>
      </c>
      <c r="MW32" s="632"/>
      <c r="MX32" s="657">
        <v>0</v>
      </c>
      <c r="MY32" s="665">
        <f t="shared" si="108"/>
        <v>0</v>
      </c>
      <c r="MZ32" s="658">
        <f t="shared" si="109"/>
        <v>45849</v>
      </c>
      <c r="NA32" s="666" t="str">
        <f t="shared" si="110"/>
        <v/>
      </c>
      <c r="NB32" s="657">
        <v>0</v>
      </c>
      <c r="NC32" s="665">
        <f t="shared" si="111"/>
        <v>0</v>
      </c>
      <c r="ND32" s="658">
        <f t="shared" si="112"/>
        <v>45843</v>
      </c>
      <c r="NE32" s="667">
        <f t="shared" si="113"/>
        <v>0</v>
      </c>
      <c r="NF32" s="654"/>
      <c r="NG32" s="666"/>
      <c r="NH32" s="673"/>
      <c r="NI32" s="378">
        <v>0</v>
      </c>
      <c r="NJ32" s="658"/>
      <c r="NK32" s="654"/>
      <c r="NL32" s="666"/>
      <c r="NM32" s="657">
        <v>0</v>
      </c>
      <c r="NN32" s="665">
        <f t="shared" si="114"/>
        <v>0</v>
      </c>
      <c r="NO32" s="659"/>
      <c r="NP32" s="669" t="s">
        <v>571</v>
      </c>
      <c r="NQ32" s="657">
        <v>0</v>
      </c>
      <c r="NR32" s="665">
        <f t="shared" si="115"/>
        <v>0</v>
      </c>
      <c r="NS32" s="659"/>
      <c r="NT32" s="669" t="s">
        <v>571</v>
      </c>
      <c r="NU32" s="657">
        <v>0</v>
      </c>
      <c r="NV32" s="665">
        <f t="shared" si="116"/>
        <v>0</v>
      </c>
      <c r="NW32" s="659"/>
      <c r="NX32" s="669" t="str">
        <f t="shared" si="132"/>
        <v/>
      </c>
      <c r="NY32" s="673"/>
      <c r="NZ32" s="378">
        <v>0</v>
      </c>
      <c r="OA32" s="660"/>
      <c r="OB32" s="673"/>
      <c r="OC32" s="378">
        <v>0</v>
      </c>
      <c r="OD32" s="660"/>
      <c r="OE32" s="673"/>
      <c r="OF32" s="378">
        <v>0</v>
      </c>
      <c r="OG32" s="660"/>
      <c r="OH32" s="412"/>
      <c r="OI32" s="378">
        <v>1</v>
      </c>
      <c r="OJ32" s="379"/>
      <c r="OK32" s="412"/>
      <c r="OL32" s="378">
        <v>0.5</v>
      </c>
      <c r="OM32" s="379"/>
      <c r="ON32" s="412"/>
      <c r="OO32" s="378">
        <v>1</v>
      </c>
      <c r="OP32" s="379"/>
      <c r="OQ32" s="412"/>
      <c r="OR32" s="378">
        <f t="shared" si="117"/>
        <v>0</v>
      </c>
      <c r="OS32" s="379"/>
      <c r="OT32" s="412"/>
      <c r="OU32" s="378">
        <v>0</v>
      </c>
      <c r="OV32" s="379"/>
      <c r="OW32" s="412"/>
      <c r="OX32" s="378">
        <v>0</v>
      </c>
      <c r="OY32" s="379"/>
      <c r="OZ32" s="379">
        <v>45633</v>
      </c>
      <c r="PA32" s="378">
        <v>1</v>
      </c>
      <c r="PB32" s="379">
        <f t="shared" si="141"/>
        <v>45633</v>
      </c>
      <c r="PC32" s="379" t="s">
        <v>559</v>
      </c>
      <c r="PD32" s="378">
        <v>0</v>
      </c>
      <c r="PE32" s="379"/>
      <c r="PF32" s="412"/>
      <c r="PG32" s="378">
        <v>0</v>
      </c>
      <c r="PH32" s="379"/>
      <c r="PI32" s="412">
        <v>45738</v>
      </c>
      <c r="PJ32" s="378">
        <v>1</v>
      </c>
      <c r="PK32" s="379">
        <f>'Seg Diario'!HJ32</f>
        <v>45887</v>
      </c>
      <c r="PL32" s="412">
        <f t="shared" si="133"/>
        <v>45738</v>
      </c>
      <c r="PM32" s="378">
        <f t="shared" si="134"/>
        <v>1</v>
      </c>
      <c r="PN32" s="379">
        <f t="shared" si="135"/>
        <v>45887</v>
      </c>
      <c r="PO32" s="663">
        <v>4.5000000000000005E-2</v>
      </c>
      <c r="PP32" s="658">
        <f t="shared" si="119"/>
        <v>45633</v>
      </c>
      <c r="PQ32" s="659" t="str">
        <f t="shared" si="120"/>
        <v/>
      </c>
      <c r="PR32" s="654"/>
      <c r="PS32" s="660"/>
      <c r="PT32" s="412">
        <v>45483</v>
      </c>
      <c r="PU32" s="378">
        <v>1</v>
      </c>
      <c r="PV32" s="412">
        <v>45483</v>
      </c>
      <c r="PW32" s="412">
        <v>45527</v>
      </c>
      <c r="PX32" s="378">
        <v>1</v>
      </c>
      <c r="PY32" s="412">
        <v>45527</v>
      </c>
      <c r="PZ32" s="412"/>
      <c r="QA32" s="378">
        <v>0</v>
      </c>
      <c r="QB32" s="379"/>
      <c r="QC32" s="412"/>
      <c r="QD32" s="378">
        <v>0.5</v>
      </c>
      <c r="QE32" s="379"/>
      <c r="QF32" s="657">
        <v>0.93745000000000012</v>
      </c>
      <c r="QG32" s="658">
        <f t="shared" si="121"/>
        <v>45483</v>
      </c>
      <c r="QH32" s="659" t="str">
        <f t="shared" si="122"/>
        <v/>
      </c>
      <c r="QI32" s="654"/>
      <c r="QJ32" s="660"/>
      <c r="QK32" s="671"/>
      <c r="QL32" s="672">
        <f t="shared" si="123"/>
        <v>1</v>
      </c>
      <c r="QM32" s="1208" t="s">
        <v>354</v>
      </c>
      <c r="QN32" s="1448">
        <f t="shared" si="136"/>
        <v>1</v>
      </c>
      <c r="QO32" s="1482">
        <v>45892</v>
      </c>
      <c r="QP32" s="1483">
        <v>1</v>
      </c>
      <c r="QQ32" s="1482">
        <v>45892</v>
      </c>
      <c r="QR32" s="1482">
        <v>45915</v>
      </c>
      <c r="QS32" s="1483">
        <v>1</v>
      </c>
      <c r="QT32" s="1482">
        <v>45915</v>
      </c>
    </row>
    <row r="33" spans="1:462" ht="14.4">
      <c r="A33" s="459" t="e">
        <f t="shared" si="124"/>
        <v>#VALUE!</v>
      </c>
      <c r="B33" s="1419" t="s">
        <v>119</v>
      </c>
      <c r="C33" s="637"/>
      <c r="D33" s="638" t="s">
        <v>560</v>
      </c>
      <c r="E33" s="676" t="s">
        <v>111</v>
      </c>
      <c r="F33" s="1251">
        <v>6051.63</v>
      </c>
      <c r="G33" s="614" t="s">
        <v>561</v>
      </c>
      <c r="H33" s="638" t="s">
        <v>575</v>
      </c>
      <c r="I33" s="638" t="s">
        <v>255</v>
      </c>
      <c r="J33" s="639"/>
      <c r="K33" s="640"/>
      <c r="L33" s="640"/>
      <c r="M33" s="641"/>
      <c r="N33" s="642"/>
      <c r="O33" s="639" t="s">
        <v>562</v>
      </c>
      <c r="P33" s="640" t="s">
        <v>562</v>
      </c>
      <c r="Q33" s="640" t="s">
        <v>562</v>
      </c>
      <c r="R33" s="641" t="s">
        <v>562</v>
      </c>
      <c r="S33" s="638" t="s">
        <v>563</v>
      </c>
      <c r="T33" s="643"/>
      <c r="U33" s="643"/>
      <c r="V33" s="643"/>
      <c r="W33" s="643"/>
      <c r="X33" s="643"/>
      <c r="Y33" s="643"/>
      <c r="Z33" s="674"/>
      <c r="AA33" s="644"/>
      <c r="AB33" s="615"/>
      <c r="AC33" s="615"/>
      <c r="AD33" s="615"/>
      <c r="AE33" s="615"/>
      <c r="AF33" s="615"/>
      <c r="AG33" s="645">
        <f t="shared" si="32"/>
        <v>0</v>
      </c>
      <c r="AH33" s="646">
        <f t="shared" si="33"/>
        <v>0</v>
      </c>
      <c r="AI33" s="647">
        <f t="shared" si="34"/>
        <v>0</v>
      </c>
      <c r="AJ33" s="615"/>
      <c r="AK33" s="615"/>
      <c r="AL33" s="615"/>
      <c r="AM33" s="645">
        <f t="shared" si="35"/>
        <v>0</v>
      </c>
      <c r="AN33" s="646">
        <f t="shared" si="36"/>
        <v>0</v>
      </c>
      <c r="AO33" s="647">
        <f t="shared" si="37"/>
        <v>0</v>
      </c>
      <c r="AP33" s="648"/>
      <c r="AQ33" s="648"/>
      <c r="AR33" s="648"/>
      <c r="AS33" s="645">
        <f t="shared" si="38"/>
        <v>0</v>
      </c>
      <c r="AT33" s="646">
        <f t="shared" si="39"/>
        <v>0</v>
      </c>
      <c r="AU33" s="647">
        <f t="shared" si="40"/>
        <v>0</v>
      </c>
      <c r="AV33" s="648"/>
      <c r="AW33" s="649" t="s">
        <v>564</v>
      </c>
      <c r="AX33" s="650">
        <f t="shared" si="148"/>
        <v>1</v>
      </c>
      <c r="AY33" s="651" t="s">
        <v>565</v>
      </c>
      <c r="AZ33" s="652" t="s">
        <v>580</v>
      </c>
      <c r="BA33" s="412">
        <v>45484</v>
      </c>
      <c r="BB33" s="653">
        <f t="shared" si="152"/>
        <v>1</v>
      </c>
      <c r="BC33" s="654">
        <f t="shared" si="42"/>
        <v>0</v>
      </c>
      <c r="BD33" s="630">
        <f t="shared" si="43"/>
        <v>0</v>
      </c>
      <c r="BE33" s="412">
        <v>45683</v>
      </c>
      <c r="BF33" s="655">
        <f t="shared" si="44"/>
        <v>1</v>
      </c>
      <c r="BG33" s="412">
        <v>45737</v>
      </c>
      <c r="BH33" s="655">
        <f t="shared" si="45"/>
        <v>1</v>
      </c>
      <c r="BI33" s="412">
        <f t="shared" si="125"/>
        <v>45742</v>
      </c>
      <c r="BJ33" s="378">
        <v>0</v>
      </c>
      <c r="BK33" s="379">
        <f t="shared" si="126"/>
        <v>45761</v>
      </c>
      <c r="BL33" s="412">
        <v>45742</v>
      </c>
      <c r="BM33" s="378">
        <v>1</v>
      </c>
      <c r="BN33" s="630">
        <v>45742</v>
      </c>
      <c r="BO33" s="412">
        <v>45742</v>
      </c>
      <c r="BP33" s="378">
        <v>1</v>
      </c>
      <c r="BQ33" s="630">
        <v>45742</v>
      </c>
      <c r="BR33" s="412">
        <v>45742</v>
      </c>
      <c r="BS33" s="378">
        <v>1</v>
      </c>
      <c r="BT33" s="630">
        <v>45742</v>
      </c>
      <c r="BU33" s="412">
        <v>45742</v>
      </c>
      <c r="BV33" s="378">
        <v>1</v>
      </c>
      <c r="BW33" s="630">
        <v>45742</v>
      </c>
      <c r="BX33" s="377">
        <f t="shared" si="46"/>
        <v>45742</v>
      </c>
      <c r="BY33" s="378">
        <f t="shared" si="47"/>
        <v>1</v>
      </c>
      <c r="BZ33" s="379">
        <f t="shared" si="149"/>
        <v>45742</v>
      </c>
      <c r="CA33" s="412">
        <v>45757</v>
      </c>
      <c r="CB33" s="378">
        <v>1</v>
      </c>
      <c r="CC33" s="413">
        <f t="shared" si="49"/>
        <v>45757</v>
      </c>
      <c r="CD33" s="412">
        <v>45757</v>
      </c>
      <c r="CE33" s="378">
        <v>1</v>
      </c>
      <c r="CF33" s="413">
        <f t="shared" si="50"/>
        <v>45757</v>
      </c>
      <c r="CG33" s="412">
        <v>45757</v>
      </c>
      <c r="CH33" s="378">
        <v>1</v>
      </c>
      <c r="CI33" s="413">
        <f t="shared" si="51"/>
        <v>45757</v>
      </c>
      <c r="CJ33" s="412">
        <v>45757</v>
      </c>
      <c r="CK33" s="378">
        <v>1</v>
      </c>
      <c r="CL33" s="413">
        <f t="shared" si="52"/>
        <v>45757</v>
      </c>
      <c r="CM33" s="377">
        <f t="shared" si="53"/>
        <v>45757</v>
      </c>
      <c r="CN33" s="378">
        <f t="shared" si="54"/>
        <v>1</v>
      </c>
      <c r="CO33" s="379">
        <f t="shared" si="55"/>
        <v>45757</v>
      </c>
      <c r="CP33" s="412">
        <v>45742</v>
      </c>
      <c r="CQ33" s="378">
        <v>1</v>
      </c>
      <c r="CR33" s="413">
        <v>45743</v>
      </c>
      <c r="CS33" s="412">
        <v>45743</v>
      </c>
      <c r="CT33" s="378">
        <v>1</v>
      </c>
      <c r="CU33" s="413">
        <v>45743</v>
      </c>
      <c r="CV33" s="412">
        <v>45743</v>
      </c>
      <c r="CW33" s="378">
        <v>1</v>
      </c>
      <c r="CX33" s="413">
        <v>45743</v>
      </c>
      <c r="CY33" s="412">
        <v>45743</v>
      </c>
      <c r="CZ33" s="378">
        <v>1</v>
      </c>
      <c r="DA33" s="413">
        <v>45743</v>
      </c>
      <c r="DB33" s="377">
        <f t="shared" si="56"/>
        <v>45742</v>
      </c>
      <c r="DC33" s="378">
        <f t="shared" si="57"/>
        <v>1</v>
      </c>
      <c r="DD33" s="379">
        <f t="shared" si="58"/>
        <v>45743</v>
      </c>
      <c r="DE33" s="412">
        <v>45759</v>
      </c>
      <c r="DF33" s="378">
        <v>1</v>
      </c>
      <c r="DG33" s="413">
        <v>45759</v>
      </c>
      <c r="DH33" s="377">
        <v>45759</v>
      </c>
      <c r="DI33" s="378">
        <v>1</v>
      </c>
      <c r="DJ33" s="413">
        <v>45760</v>
      </c>
      <c r="DK33" s="377">
        <v>45759</v>
      </c>
      <c r="DL33" s="378">
        <v>1</v>
      </c>
      <c r="DM33" s="413">
        <v>45760</v>
      </c>
      <c r="DN33" s="377">
        <v>45759</v>
      </c>
      <c r="DO33" s="378">
        <v>1</v>
      </c>
      <c r="DP33" s="413">
        <v>45759</v>
      </c>
      <c r="DQ33" s="377">
        <f t="shared" si="59"/>
        <v>45759</v>
      </c>
      <c r="DR33" s="378">
        <f t="shared" si="60"/>
        <v>1</v>
      </c>
      <c r="DS33" s="379">
        <f t="shared" si="61"/>
        <v>45760</v>
      </c>
      <c r="DT33" s="412">
        <v>45759</v>
      </c>
      <c r="DU33" s="378">
        <v>1</v>
      </c>
      <c r="DV33" s="413">
        <v>45760</v>
      </c>
      <c r="DW33" s="377">
        <v>45759</v>
      </c>
      <c r="DX33" s="378">
        <v>1</v>
      </c>
      <c r="DY33" s="413">
        <v>45760</v>
      </c>
      <c r="DZ33" s="377">
        <v>45759</v>
      </c>
      <c r="EA33" s="378">
        <v>1</v>
      </c>
      <c r="EB33" s="413">
        <v>45760</v>
      </c>
      <c r="EC33" s="377">
        <v>45759</v>
      </c>
      <c r="ED33" s="378">
        <v>1</v>
      </c>
      <c r="EE33" s="413">
        <v>45760</v>
      </c>
      <c r="EF33" s="377">
        <f t="shared" si="144"/>
        <v>45759</v>
      </c>
      <c r="EG33" s="378">
        <f t="shared" si="62"/>
        <v>1</v>
      </c>
      <c r="EH33" s="379">
        <f t="shared" si="63"/>
        <v>45760</v>
      </c>
      <c r="EI33" s="412">
        <v>45761</v>
      </c>
      <c r="EJ33" s="378">
        <v>1</v>
      </c>
      <c r="EK33" s="413">
        <f t="shared" si="64"/>
        <v>45761</v>
      </c>
      <c r="EL33" s="377">
        <v>45761</v>
      </c>
      <c r="EM33" s="378">
        <v>1</v>
      </c>
      <c r="EN33" s="413">
        <f t="shared" si="65"/>
        <v>45761</v>
      </c>
      <c r="EO33" s="377">
        <v>45761</v>
      </c>
      <c r="EP33" s="378">
        <v>1</v>
      </c>
      <c r="EQ33" s="413">
        <f t="shared" si="66"/>
        <v>45761</v>
      </c>
      <c r="ER33" s="377">
        <v>45761</v>
      </c>
      <c r="ES33" s="378">
        <v>1</v>
      </c>
      <c r="ET33" s="413">
        <f t="shared" si="67"/>
        <v>45761</v>
      </c>
      <c r="EU33" s="377">
        <f t="shared" si="68"/>
        <v>45761</v>
      </c>
      <c r="EV33" s="378">
        <f t="shared" si="69"/>
        <v>1</v>
      </c>
      <c r="EW33" s="379">
        <f t="shared" si="70"/>
        <v>45761</v>
      </c>
      <c r="EX33" s="412"/>
      <c r="EY33" s="378">
        <v>0</v>
      </c>
      <c r="EZ33" s="413"/>
      <c r="FA33" s="412"/>
      <c r="FB33" s="378">
        <v>0</v>
      </c>
      <c r="FC33" s="413"/>
      <c r="FD33" s="412"/>
      <c r="FE33" s="378">
        <v>0</v>
      </c>
      <c r="FF33" s="413"/>
      <c r="FG33" s="412"/>
      <c r="FH33" s="378">
        <v>0</v>
      </c>
      <c r="FI33" s="413"/>
      <c r="FJ33" s="377" t="str">
        <f t="shared" si="71"/>
        <v/>
      </c>
      <c r="FK33" s="378">
        <v>0</v>
      </c>
      <c r="FL33" s="379" t="str">
        <f t="shared" si="127"/>
        <v/>
      </c>
      <c r="FM33" s="412">
        <v>45768</v>
      </c>
      <c r="FN33" s="378">
        <v>1</v>
      </c>
      <c r="FO33" s="413">
        <v>45768</v>
      </c>
      <c r="FP33" s="412">
        <v>45768</v>
      </c>
      <c r="FQ33" s="378">
        <v>1</v>
      </c>
      <c r="FR33" s="413">
        <v>45768</v>
      </c>
      <c r="FS33" s="412">
        <v>45768</v>
      </c>
      <c r="FT33" s="378">
        <v>1</v>
      </c>
      <c r="FU33" s="413">
        <v>45768</v>
      </c>
      <c r="FV33" s="412">
        <v>45768</v>
      </c>
      <c r="FW33" s="378">
        <v>1</v>
      </c>
      <c r="FX33" s="413">
        <v>45768</v>
      </c>
      <c r="FY33" s="377">
        <f t="shared" si="72"/>
        <v>45768</v>
      </c>
      <c r="FZ33" s="378">
        <f t="shared" si="73"/>
        <v>1</v>
      </c>
      <c r="GA33" s="379">
        <f t="shared" si="74"/>
        <v>45768</v>
      </c>
      <c r="GB33" s="412">
        <v>45761</v>
      </c>
      <c r="GC33" s="378">
        <v>1</v>
      </c>
      <c r="GD33" s="413">
        <f t="shared" si="75"/>
        <v>45761</v>
      </c>
      <c r="GE33" s="377">
        <v>45761</v>
      </c>
      <c r="GF33" s="378">
        <v>1</v>
      </c>
      <c r="GG33" s="413">
        <f t="shared" si="76"/>
        <v>45761</v>
      </c>
      <c r="GH33" s="412">
        <v>45761</v>
      </c>
      <c r="GI33" s="378">
        <v>1</v>
      </c>
      <c r="GJ33" s="413">
        <f t="shared" si="77"/>
        <v>45761</v>
      </c>
      <c r="GK33" s="412">
        <v>45761</v>
      </c>
      <c r="GL33" s="378">
        <v>1</v>
      </c>
      <c r="GM33" s="413">
        <f t="shared" si="78"/>
        <v>45761</v>
      </c>
      <c r="GN33" s="377">
        <f t="shared" si="79"/>
        <v>45761</v>
      </c>
      <c r="GO33" s="378">
        <f t="shared" si="80"/>
        <v>1</v>
      </c>
      <c r="GP33" s="379">
        <f t="shared" si="81"/>
        <v>45761</v>
      </c>
      <c r="GQ33" s="657">
        <f t="shared" si="128"/>
        <v>1</v>
      </c>
      <c r="GR33" s="658">
        <f t="shared" si="82"/>
        <v>45742</v>
      </c>
      <c r="GS33" s="659">
        <f t="shared" si="83"/>
        <v>45768</v>
      </c>
      <c r="GT33" s="654"/>
      <c r="GU33" s="660"/>
      <c r="GV33" s="412">
        <v>45883</v>
      </c>
      <c r="GW33" s="378">
        <v>1</v>
      </c>
      <c r="GX33" s="413">
        <v>45885</v>
      </c>
      <c r="GY33" s="412">
        <v>45883</v>
      </c>
      <c r="GZ33" s="378">
        <v>1</v>
      </c>
      <c r="HA33" s="413">
        <v>45885</v>
      </c>
      <c r="HB33" s="412">
        <v>45883</v>
      </c>
      <c r="HC33" s="378">
        <v>1</v>
      </c>
      <c r="HD33" s="413">
        <v>45885</v>
      </c>
      <c r="HE33" s="412">
        <v>45883</v>
      </c>
      <c r="HF33" s="378">
        <v>1</v>
      </c>
      <c r="HG33" s="413">
        <v>45885</v>
      </c>
      <c r="HH33" s="377">
        <f t="shared" si="84"/>
        <v>45883</v>
      </c>
      <c r="HI33" s="378">
        <f t="shared" si="85"/>
        <v>1</v>
      </c>
      <c r="HJ33" s="379">
        <f t="shared" si="86"/>
        <v>45885</v>
      </c>
      <c r="HK33" s="661">
        <v>0</v>
      </c>
      <c r="HL33" s="658">
        <f t="shared" si="87"/>
        <v>45683</v>
      </c>
      <c r="HM33" s="659" t="str">
        <f t="shared" si="88"/>
        <v/>
      </c>
      <c r="HN33" s="654"/>
      <c r="HO33" s="660"/>
      <c r="HP33" s="944"/>
      <c r="HQ33" s="944"/>
      <c r="HR33" s="1170">
        <v>45800</v>
      </c>
      <c r="HS33" s="378">
        <v>1</v>
      </c>
      <c r="HT33" s="1171">
        <v>45800</v>
      </c>
      <c r="HU33" s="632">
        <v>45803</v>
      </c>
      <c r="HV33" s="378">
        <v>1</v>
      </c>
      <c r="HW33" s="379">
        <v>45803</v>
      </c>
      <c r="HX33" s="412">
        <v>45804</v>
      </c>
      <c r="HY33" s="378">
        <v>1</v>
      </c>
      <c r="HZ33" s="379">
        <v>45804</v>
      </c>
      <c r="IA33" s="412">
        <v>45805</v>
      </c>
      <c r="IB33" s="378">
        <v>1</v>
      </c>
      <c r="IC33" s="379">
        <v>45806</v>
      </c>
      <c r="ID33" s="412">
        <v>45824</v>
      </c>
      <c r="IE33" s="378">
        <v>1</v>
      </c>
      <c r="IF33" s="379">
        <v>45825</v>
      </c>
      <c r="IG33" s="1349">
        <v>45826</v>
      </c>
      <c r="IH33" s="414">
        <v>45826</v>
      </c>
      <c r="II33" s="380">
        <v>1</v>
      </c>
      <c r="IJ33" s="1350">
        <v>45826</v>
      </c>
      <c r="IK33" s="412">
        <v>45826</v>
      </c>
      <c r="IL33" s="378">
        <v>1</v>
      </c>
      <c r="IM33" s="379">
        <v>45826</v>
      </c>
      <c r="IN33" s="657">
        <f t="shared" si="137"/>
        <v>1</v>
      </c>
      <c r="IO33" s="658">
        <f t="shared" si="89"/>
        <v>45800</v>
      </c>
      <c r="IP33" s="659">
        <f t="shared" si="90"/>
        <v>45826</v>
      </c>
      <c r="IQ33" s="654"/>
      <c r="IR33" s="660"/>
      <c r="IS33" s="664">
        <v>312.19</v>
      </c>
      <c r="IT33" s="664" t="s">
        <v>577</v>
      </c>
      <c r="IU33" s="412"/>
      <c r="IV33" s="378">
        <v>0</v>
      </c>
      <c r="IW33" s="379"/>
      <c r="IX33" s="412"/>
      <c r="IY33" s="378">
        <v>0</v>
      </c>
      <c r="IZ33" s="379"/>
      <c r="JA33" s="412">
        <v>45833</v>
      </c>
      <c r="JB33" s="378">
        <v>1</v>
      </c>
      <c r="JC33" s="413">
        <f t="shared" si="91"/>
        <v>45833</v>
      </c>
      <c r="JD33" s="628">
        <f t="shared" si="20"/>
        <v>0.31219000000000002</v>
      </c>
      <c r="JE33" s="627">
        <v>45859</v>
      </c>
      <c r="JF33" s="378">
        <v>1</v>
      </c>
      <c r="JG33" s="627">
        <v>45864</v>
      </c>
      <c r="JH33" s="628">
        <f t="shared" si="21"/>
        <v>0.31219000000000002</v>
      </c>
      <c r="JI33" s="627">
        <v>45855</v>
      </c>
      <c r="JJ33" s="378">
        <v>1</v>
      </c>
      <c r="JK33" s="627">
        <v>45867</v>
      </c>
      <c r="JL33" s="628">
        <f t="shared" si="22"/>
        <v>0.31219000000000002</v>
      </c>
      <c r="JM33" s="627">
        <v>45870</v>
      </c>
      <c r="JN33" s="378">
        <v>1</v>
      </c>
      <c r="JO33" s="627">
        <v>45870</v>
      </c>
      <c r="JP33" s="628">
        <f t="shared" si="23"/>
        <v>0.31219000000000002</v>
      </c>
      <c r="JQ33" s="627">
        <v>45869</v>
      </c>
      <c r="JR33" s="378">
        <v>1</v>
      </c>
      <c r="JS33" s="627">
        <v>45869</v>
      </c>
      <c r="JT33" s="628">
        <f t="shared" si="24"/>
        <v>0.31219000000000002</v>
      </c>
      <c r="JU33" s="627">
        <v>45871</v>
      </c>
      <c r="JV33" s="378">
        <v>1</v>
      </c>
      <c r="JW33" s="627">
        <v>45871</v>
      </c>
      <c r="JX33" s="628">
        <f t="shared" si="92"/>
        <v>0</v>
      </c>
      <c r="JY33" s="627"/>
      <c r="JZ33" s="378">
        <v>0</v>
      </c>
      <c r="KA33" s="627"/>
      <c r="KB33" s="628">
        <f t="shared" si="93"/>
        <v>0</v>
      </c>
      <c r="KC33" s="627"/>
      <c r="KD33" s="378">
        <v>0</v>
      </c>
      <c r="KE33" s="627"/>
      <c r="KF33" s="628">
        <f t="shared" si="94"/>
        <v>0</v>
      </c>
      <c r="KG33" s="627"/>
      <c r="KH33" s="378">
        <v>0</v>
      </c>
      <c r="KI33" s="379"/>
      <c r="KJ33" s="628"/>
      <c r="KK33" s="630">
        <v>45901</v>
      </c>
      <c r="KL33" s="378">
        <v>1</v>
      </c>
      <c r="KM33" s="379">
        <v>45901</v>
      </c>
      <c r="KN33" s="630">
        <v>45881</v>
      </c>
      <c r="KO33" s="378">
        <v>1</v>
      </c>
      <c r="KP33" s="379">
        <v>45881</v>
      </c>
      <c r="KQ33" s="630">
        <v>45955</v>
      </c>
      <c r="KR33" s="378">
        <v>1</v>
      </c>
      <c r="KS33" s="379">
        <v>45955</v>
      </c>
      <c r="KT33" s="657">
        <v>0</v>
      </c>
      <c r="KU33" s="665">
        <f t="shared" si="95"/>
        <v>0</v>
      </c>
      <c r="KV33" s="658">
        <f t="shared" si="96"/>
        <v>45833</v>
      </c>
      <c r="KW33" s="659" t="str">
        <f t="shared" si="97"/>
        <v/>
      </c>
      <c r="KX33" s="412">
        <v>45874</v>
      </c>
      <c r="KY33" s="378">
        <v>1</v>
      </c>
      <c r="KZ33" s="413">
        <f t="shared" si="98"/>
        <v>45874</v>
      </c>
      <c r="LA33" s="626">
        <f t="shared" si="25"/>
        <v>0.31219000000000002</v>
      </c>
      <c r="LB33" s="627">
        <v>45859</v>
      </c>
      <c r="LC33" s="378">
        <v>1</v>
      </c>
      <c r="LD33" s="413">
        <f t="shared" si="99"/>
        <v>45859</v>
      </c>
      <c r="LE33" s="626">
        <f t="shared" si="26"/>
        <v>0.31219000000000002</v>
      </c>
      <c r="LF33" s="627">
        <v>45861</v>
      </c>
      <c r="LG33" s="378">
        <v>1</v>
      </c>
      <c r="LH33" s="413">
        <f t="shared" si="147"/>
        <v>45861</v>
      </c>
      <c r="LI33" s="626">
        <f t="shared" si="27"/>
        <v>0.31219000000000002</v>
      </c>
      <c r="LJ33" s="627">
        <v>45875</v>
      </c>
      <c r="LK33" s="378">
        <v>1</v>
      </c>
      <c r="LL33" s="413">
        <f t="shared" si="153"/>
        <v>45875</v>
      </c>
      <c r="LM33" s="412">
        <v>45878</v>
      </c>
      <c r="LN33" s="378">
        <v>1</v>
      </c>
      <c r="LO33" s="632">
        <v>45878</v>
      </c>
      <c r="LP33" s="1488">
        <v>45945</v>
      </c>
      <c r="LQ33" s="1487">
        <v>1</v>
      </c>
      <c r="LR33" s="632">
        <f t="shared" si="150"/>
        <v>45945</v>
      </c>
      <c r="LS33" s="412"/>
      <c r="LT33" s="378">
        <v>0</v>
      </c>
      <c r="LU33" s="632"/>
      <c r="LV33" s="657">
        <v>0</v>
      </c>
      <c r="LW33" s="665">
        <f t="shared" si="101"/>
        <v>0</v>
      </c>
      <c r="LX33" s="658">
        <f t="shared" si="102"/>
        <v>45859</v>
      </c>
      <c r="LY33" s="666" t="str">
        <f t="shared" si="103"/>
        <v/>
      </c>
      <c r="LZ33" s="412">
        <v>45874</v>
      </c>
      <c r="MA33" s="378">
        <v>1</v>
      </c>
      <c r="MB33" s="413">
        <f t="shared" ref="MB33:MB35" si="154">IF(LZ33="","",LZ33)</f>
        <v>45874</v>
      </c>
      <c r="MC33" s="626">
        <f t="shared" si="29"/>
        <v>0.31219000000000002</v>
      </c>
      <c r="MD33" s="627">
        <v>45874</v>
      </c>
      <c r="ME33" s="378">
        <v>1</v>
      </c>
      <c r="MF33" s="413">
        <f t="shared" si="139"/>
        <v>45874</v>
      </c>
      <c r="MG33" s="626">
        <f t="shared" si="30"/>
        <v>0.31219000000000002</v>
      </c>
      <c r="MH33" s="627">
        <v>45874</v>
      </c>
      <c r="MI33" s="378">
        <v>1</v>
      </c>
      <c r="MJ33" s="413">
        <f t="shared" ref="MJ33:MJ39" si="155">IF(MH33="","",MH33)</f>
        <v>45874</v>
      </c>
      <c r="MK33" s="626">
        <f t="shared" si="31"/>
        <v>0.31219000000000002</v>
      </c>
      <c r="ML33" s="627">
        <v>45874</v>
      </c>
      <c r="MM33" s="378">
        <v>1</v>
      </c>
      <c r="MN33" s="413">
        <f t="shared" si="107"/>
        <v>45874</v>
      </c>
      <c r="MO33" s="412">
        <v>45878</v>
      </c>
      <c r="MP33" s="378">
        <v>1</v>
      </c>
      <c r="MQ33" s="632">
        <v>45878</v>
      </c>
      <c r="MR33" s="412">
        <v>45952</v>
      </c>
      <c r="MS33" s="378">
        <v>1</v>
      </c>
      <c r="MT33" s="632">
        <f t="shared" si="151"/>
        <v>45952</v>
      </c>
      <c r="MU33" s="412"/>
      <c r="MV33" s="378">
        <v>0</v>
      </c>
      <c r="MW33" s="632"/>
      <c r="MX33" s="657">
        <v>0</v>
      </c>
      <c r="MY33" s="665">
        <f t="shared" si="108"/>
        <v>0</v>
      </c>
      <c r="MZ33" s="658">
        <f t="shared" si="109"/>
        <v>45874</v>
      </c>
      <c r="NA33" s="666" t="str">
        <f t="shared" si="110"/>
        <v/>
      </c>
      <c r="NB33" s="657">
        <v>0</v>
      </c>
      <c r="NC33" s="665">
        <f t="shared" si="111"/>
        <v>0</v>
      </c>
      <c r="ND33" s="658">
        <f t="shared" si="112"/>
        <v>45833</v>
      </c>
      <c r="NE33" s="667">
        <f t="shared" si="113"/>
        <v>0</v>
      </c>
      <c r="NF33" s="654"/>
      <c r="NG33" s="666"/>
      <c r="NH33" s="673"/>
      <c r="NI33" s="378">
        <v>0</v>
      </c>
      <c r="NJ33" s="658"/>
      <c r="NK33" s="654"/>
      <c r="NL33" s="666"/>
      <c r="NM33" s="657">
        <v>0</v>
      </c>
      <c r="NN33" s="665">
        <f t="shared" si="114"/>
        <v>0</v>
      </c>
      <c r="NO33" s="659"/>
      <c r="NP33" s="669" t="s">
        <v>571</v>
      </c>
      <c r="NQ33" s="657">
        <v>0</v>
      </c>
      <c r="NR33" s="665">
        <f t="shared" si="115"/>
        <v>0</v>
      </c>
      <c r="NS33" s="659"/>
      <c r="NT33" s="669" t="s">
        <v>571</v>
      </c>
      <c r="NU33" s="657">
        <v>0</v>
      </c>
      <c r="NV33" s="665">
        <f t="shared" si="116"/>
        <v>0</v>
      </c>
      <c r="NW33" s="659"/>
      <c r="NX33" s="669" t="str">
        <f t="shared" si="132"/>
        <v/>
      </c>
      <c r="NY33" s="673"/>
      <c r="NZ33" s="378">
        <v>0</v>
      </c>
      <c r="OA33" s="660"/>
      <c r="OB33" s="673"/>
      <c r="OC33" s="378">
        <v>0</v>
      </c>
      <c r="OD33" s="660"/>
      <c r="OE33" s="673"/>
      <c r="OF33" s="378">
        <v>0</v>
      </c>
      <c r="OG33" s="660"/>
      <c r="OH33" s="412"/>
      <c r="OI33" s="378">
        <v>1</v>
      </c>
      <c r="OJ33" s="379"/>
      <c r="OK33" s="412"/>
      <c r="OL33" s="378">
        <v>0.5</v>
      </c>
      <c r="OM33" s="379"/>
      <c r="ON33" s="412"/>
      <c r="OO33" s="378">
        <v>1</v>
      </c>
      <c r="OP33" s="379"/>
      <c r="OQ33" s="412"/>
      <c r="OR33" s="378">
        <f t="shared" si="117"/>
        <v>0</v>
      </c>
      <c r="OS33" s="379"/>
      <c r="OT33" s="412"/>
      <c r="OU33" s="378">
        <v>0</v>
      </c>
      <c r="OV33" s="379"/>
      <c r="OW33" s="412"/>
      <c r="OX33" s="378">
        <v>0</v>
      </c>
      <c r="OY33" s="379"/>
      <c r="OZ33" s="379">
        <v>45741</v>
      </c>
      <c r="PA33" s="378">
        <v>1</v>
      </c>
      <c r="PB33" s="379">
        <f t="shared" si="141"/>
        <v>45741</v>
      </c>
      <c r="PC33" s="379" t="s">
        <v>559</v>
      </c>
      <c r="PD33" s="378">
        <v>0</v>
      </c>
      <c r="PE33" s="379"/>
      <c r="PF33" s="412"/>
      <c r="PG33" s="378">
        <v>0</v>
      </c>
      <c r="PH33" s="379"/>
      <c r="PI33" s="412">
        <v>45742</v>
      </c>
      <c r="PJ33" s="378">
        <v>1</v>
      </c>
      <c r="PK33" s="379">
        <f>'Seg Diario'!HJ33</f>
        <v>45885</v>
      </c>
      <c r="PL33" s="412">
        <f t="shared" si="133"/>
        <v>45742</v>
      </c>
      <c r="PM33" s="378">
        <f t="shared" si="134"/>
        <v>1</v>
      </c>
      <c r="PN33" s="379">
        <f t="shared" si="135"/>
        <v>45885</v>
      </c>
      <c r="PO33" s="663">
        <v>4.5000000000000005E-2</v>
      </c>
      <c r="PP33" s="658">
        <f t="shared" si="119"/>
        <v>45741</v>
      </c>
      <c r="PQ33" s="659" t="str">
        <f t="shared" si="120"/>
        <v/>
      </c>
      <c r="PR33" s="654"/>
      <c r="PS33" s="660"/>
      <c r="PT33" s="412">
        <v>45483</v>
      </c>
      <c r="PU33" s="378">
        <v>1</v>
      </c>
      <c r="PV33" s="412">
        <v>45483</v>
      </c>
      <c r="PW33" s="412">
        <v>45527</v>
      </c>
      <c r="PX33" s="378">
        <v>1</v>
      </c>
      <c r="PY33" s="412">
        <v>45527</v>
      </c>
      <c r="PZ33" s="412"/>
      <c r="QA33" s="378">
        <v>0</v>
      </c>
      <c r="QB33" s="379"/>
      <c r="QC33" s="412"/>
      <c r="QD33" s="378">
        <v>0.5</v>
      </c>
      <c r="QE33" s="379"/>
      <c r="QF33" s="657">
        <v>0.93745000000000012</v>
      </c>
      <c r="QG33" s="658">
        <f t="shared" si="121"/>
        <v>45483</v>
      </c>
      <c r="QH33" s="659" t="str">
        <f t="shared" si="122"/>
        <v/>
      </c>
      <c r="QI33" s="654"/>
      <c r="QJ33" s="660"/>
      <c r="QK33" s="671"/>
      <c r="QL33" s="672">
        <f t="shared" si="123"/>
        <v>1</v>
      </c>
      <c r="QM33" s="1208" t="s">
        <v>354</v>
      </c>
      <c r="QN33" s="1448">
        <f t="shared" si="136"/>
        <v>1</v>
      </c>
      <c r="QO33" s="1482">
        <v>45892</v>
      </c>
      <c r="QP33" s="1483">
        <v>1</v>
      </c>
      <c r="QQ33" s="1482">
        <v>45892</v>
      </c>
      <c r="QR33" s="1482">
        <v>45915</v>
      </c>
      <c r="QS33" s="1483">
        <v>1</v>
      </c>
      <c r="QT33" s="1482">
        <v>45915</v>
      </c>
    </row>
    <row r="34" spans="1:462" ht="14.4">
      <c r="A34" s="459" t="e">
        <f t="shared" si="124"/>
        <v>#VALUE!</v>
      </c>
      <c r="B34" s="1419" t="s">
        <v>123</v>
      </c>
      <c r="C34" s="637"/>
      <c r="D34" s="638" t="s">
        <v>560</v>
      </c>
      <c r="E34" s="676" t="s">
        <v>125</v>
      </c>
      <c r="F34" s="1251">
        <v>13975.38</v>
      </c>
      <c r="G34" s="614"/>
      <c r="H34" s="638" t="s">
        <v>58</v>
      </c>
      <c r="I34" s="638" t="s">
        <v>255</v>
      </c>
      <c r="J34" s="639"/>
      <c r="K34" s="640"/>
      <c r="L34" s="640"/>
      <c r="M34" s="641"/>
      <c r="N34" s="642"/>
      <c r="O34" s="639" t="s">
        <v>562</v>
      </c>
      <c r="P34" s="640" t="s">
        <v>562</v>
      </c>
      <c r="Q34" s="640" t="s">
        <v>562</v>
      </c>
      <c r="R34" s="641" t="s">
        <v>562</v>
      </c>
      <c r="S34" s="638" t="s">
        <v>563</v>
      </c>
      <c r="T34" s="643"/>
      <c r="U34" s="643"/>
      <c r="V34" s="643"/>
      <c r="W34" s="643"/>
      <c r="X34" s="643"/>
      <c r="Y34" s="643"/>
      <c r="Z34" s="674"/>
      <c r="AA34" s="644"/>
      <c r="AB34" s="615"/>
      <c r="AC34" s="615"/>
      <c r="AD34" s="615"/>
      <c r="AE34" s="615"/>
      <c r="AF34" s="615"/>
      <c r="AG34" s="645">
        <f t="shared" si="32"/>
        <v>0</v>
      </c>
      <c r="AH34" s="646">
        <f t="shared" si="33"/>
        <v>0</v>
      </c>
      <c r="AI34" s="647">
        <f t="shared" si="34"/>
        <v>0</v>
      </c>
      <c r="AJ34" s="615"/>
      <c r="AK34" s="615"/>
      <c r="AL34" s="615"/>
      <c r="AM34" s="645">
        <f t="shared" si="35"/>
        <v>0</v>
      </c>
      <c r="AN34" s="646">
        <f t="shared" si="36"/>
        <v>0</v>
      </c>
      <c r="AO34" s="647">
        <f t="shared" si="37"/>
        <v>0</v>
      </c>
      <c r="AP34" s="648"/>
      <c r="AQ34" s="648"/>
      <c r="AR34" s="648"/>
      <c r="AS34" s="645">
        <f t="shared" si="38"/>
        <v>0</v>
      </c>
      <c r="AT34" s="646">
        <f t="shared" si="39"/>
        <v>0</v>
      </c>
      <c r="AU34" s="647">
        <f t="shared" si="40"/>
        <v>0</v>
      </c>
      <c r="AV34" s="648"/>
      <c r="AW34" s="649" t="s">
        <v>564</v>
      </c>
      <c r="AX34" s="650">
        <f t="shared" si="148"/>
        <v>1</v>
      </c>
      <c r="AY34" s="651" t="s">
        <v>565</v>
      </c>
      <c r="AZ34" s="652" t="s">
        <v>30</v>
      </c>
      <c r="BA34" s="412">
        <v>45484</v>
      </c>
      <c r="BB34" s="653">
        <f t="shared" si="152"/>
        <v>1</v>
      </c>
      <c r="BC34" s="654">
        <f t="shared" si="42"/>
        <v>0</v>
      </c>
      <c r="BD34" s="630">
        <f t="shared" si="43"/>
        <v>0</v>
      </c>
      <c r="BE34" s="412">
        <v>45685</v>
      </c>
      <c r="BF34" s="655">
        <f t="shared" si="44"/>
        <v>1</v>
      </c>
      <c r="BG34" s="412">
        <v>45737</v>
      </c>
      <c r="BH34" s="655">
        <f t="shared" si="45"/>
        <v>1</v>
      </c>
      <c r="BI34" s="412">
        <f t="shared" si="125"/>
        <v>45748</v>
      </c>
      <c r="BJ34" s="378">
        <v>0</v>
      </c>
      <c r="BK34" s="379">
        <f t="shared" si="126"/>
        <v>45791</v>
      </c>
      <c r="BL34" s="412">
        <v>45748</v>
      </c>
      <c r="BM34" s="378">
        <v>1</v>
      </c>
      <c r="BN34" s="630">
        <v>45748</v>
      </c>
      <c r="BO34" s="377">
        <v>45748</v>
      </c>
      <c r="BP34" s="378">
        <v>1</v>
      </c>
      <c r="BQ34" s="413">
        <v>45748</v>
      </c>
      <c r="BR34" s="377">
        <v>45748</v>
      </c>
      <c r="BS34" s="378">
        <v>1</v>
      </c>
      <c r="BT34" s="413">
        <v>45748</v>
      </c>
      <c r="BU34" s="377">
        <v>45748</v>
      </c>
      <c r="BV34" s="378">
        <v>1</v>
      </c>
      <c r="BW34" s="413">
        <v>45748</v>
      </c>
      <c r="BX34" s="377">
        <f t="shared" si="46"/>
        <v>45748</v>
      </c>
      <c r="BY34" s="378">
        <f t="shared" si="47"/>
        <v>1</v>
      </c>
      <c r="BZ34" s="379">
        <f t="shared" si="149"/>
        <v>45748</v>
      </c>
      <c r="CA34" s="412">
        <v>45769</v>
      </c>
      <c r="CB34" s="378">
        <v>1</v>
      </c>
      <c r="CC34" s="413">
        <f t="shared" si="49"/>
        <v>45769</v>
      </c>
      <c r="CD34" s="377">
        <v>45769</v>
      </c>
      <c r="CE34" s="378">
        <v>1</v>
      </c>
      <c r="CF34" s="413">
        <f t="shared" si="50"/>
        <v>45769</v>
      </c>
      <c r="CG34" s="377">
        <v>45769</v>
      </c>
      <c r="CH34" s="378">
        <v>1</v>
      </c>
      <c r="CI34" s="413">
        <f t="shared" si="51"/>
        <v>45769</v>
      </c>
      <c r="CJ34" s="377">
        <v>45769</v>
      </c>
      <c r="CK34" s="378">
        <v>1</v>
      </c>
      <c r="CL34" s="413">
        <f t="shared" si="52"/>
        <v>45769</v>
      </c>
      <c r="CM34" s="377">
        <f t="shared" si="53"/>
        <v>45769</v>
      </c>
      <c r="CN34" s="378">
        <f t="shared" si="54"/>
        <v>1</v>
      </c>
      <c r="CO34" s="379">
        <f t="shared" si="55"/>
        <v>45769</v>
      </c>
      <c r="CP34" s="412">
        <v>45749</v>
      </c>
      <c r="CQ34" s="378">
        <v>1</v>
      </c>
      <c r="CR34" s="413">
        <v>45749</v>
      </c>
      <c r="CS34" s="377">
        <v>45749</v>
      </c>
      <c r="CT34" s="378">
        <v>1</v>
      </c>
      <c r="CU34" s="413">
        <v>45749</v>
      </c>
      <c r="CV34" s="377">
        <v>45749</v>
      </c>
      <c r="CW34" s="378">
        <v>1</v>
      </c>
      <c r="CX34" s="413">
        <v>45749</v>
      </c>
      <c r="CY34" s="377">
        <v>45749</v>
      </c>
      <c r="CZ34" s="378">
        <v>1</v>
      </c>
      <c r="DA34" s="413">
        <v>45749</v>
      </c>
      <c r="DB34" s="377">
        <f t="shared" si="56"/>
        <v>45749</v>
      </c>
      <c r="DC34" s="378">
        <f t="shared" si="57"/>
        <v>1</v>
      </c>
      <c r="DD34" s="379">
        <f t="shared" si="58"/>
        <v>45749</v>
      </c>
      <c r="DE34" s="412">
        <v>45771</v>
      </c>
      <c r="DF34" s="378">
        <v>1</v>
      </c>
      <c r="DG34" s="413">
        <v>45771</v>
      </c>
      <c r="DH34" s="377">
        <v>45770</v>
      </c>
      <c r="DI34" s="378">
        <v>1</v>
      </c>
      <c r="DJ34" s="413">
        <v>45771</v>
      </c>
      <c r="DK34" s="377">
        <v>45770</v>
      </c>
      <c r="DL34" s="378">
        <v>1</v>
      </c>
      <c r="DM34" s="413">
        <v>45771</v>
      </c>
      <c r="DN34" s="377">
        <v>45770</v>
      </c>
      <c r="DO34" s="378">
        <v>1</v>
      </c>
      <c r="DP34" s="413">
        <v>45771</v>
      </c>
      <c r="DQ34" s="377">
        <f t="shared" si="59"/>
        <v>45770</v>
      </c>
      <c r="DR34" s="378">
        <f t="shared" si="60"/>
        <v>1</v>
      </c>
      <c r="DS34" s="379">
        <f t="shared" si="61"/>
        <v>45771</v>
      </c>
      <c r="DT34" s="412">
        <v>45771</v>
      </c>
      <c r="DU34" s="378">
        <v>1</v>
      </c>
      <c r="DV34" s="413">
        <v>45791</v>
      </c>
      <c r="DW34" s="377">
        <v>45770</v>
      </c>
      <c r="DX34" s="378">
        <v>1</v>
      </c>
      <c r="DY34" s="413">
        <v>45791</v>
      </c>
      <c r="DZ34" s="377">
        <v>45770</v>
      </c>
      <c r="EA34" s="378">
        <v>1</v>
      </c>
      <c r="EB34" s="413">
        <v>45791</v>
      </c>
      <c r="EC34" s="377">
        <v>45770</v>
      </c>
      <c r="ED34" s="378">
        <v>1</v>
      </c>
      <c r="EE34" s="413">
        <v>45791</v>
      </c>
      <c r="EF34" s="377">
        <f t="shared" si="144"/>
        <v>45770</v>
      </c>
      <c r="EG34" s="378">
        <f t="shared" si="62"/>
        <v>1</v>
      </c>
      <c r="EH34" s="379">
        <f t="shared" si="63"/>
        <v>45791</v>
      </c>
      <c r="EI34" s="412">
        <v>45791</v>
      </c>
      <c r="EJ34" s="378">
        <v>1</v>
      </c>
      <c r="EK34" s="413">
        <f t="shared" si="64"/>
        <v>45791</v>
      </c>
      <c r="EL34" s="412">
        <v>45791</v>
      </c>
      <c r="EM34" s="378">
        <v>1</v>
      </c>
      <c r="EN34" s="413">
        <f t="shared" si="65"/>
        <v>45791</v>
      </c>
      <c r="EO34" s="412">
        <v>45791</v>
      </c>
      <c r="EP34" s="378">
        <v>1</v>
      </c>
      <c r="EQ34" s="413">
        <f t="shared" si="66"/>
        <v>45791</v>
      </c>
      <c r="ER34" s="412">
        <v>45791</v>
      </c>
      <c r="ES34" s="378">
        <v>1</v>
      </c>
      <c r="ET34" s="413">
        <f t="shared" si="67"/>
        <v>45791</v>
      </c>
      <c r="EU34" s="377">
        <f t="shared" si="68"/>
        <v>45791</v>
      </c>
      <c r="EV34" s="378">
        <f t="shared" si="69"/>
        <v>1</v>
      </c>
      <c r="EW34" s="379">
        <f t="shared" si="70"/>
        <v>45791</v>
      </c>
      <c r="EX34" s="412"/>
      <c r="EY34" s="378">
        <v>0</v>
      </c>
      <c r="EZ34" s="413"/>
      <c r="FA34" s="412"/>
      <c r="FB34" s="378">
        <v>0</v>
      </c>
      <c r="FC34" s="413"/>
      <c r="FD34" s="412"/>
      <c r="FE34" s="378">
        <v>0</v>
      </c>
      <c r="FF34" s="413"/>
      <c r="FG34" s="412"/>
      <c r="FH34" s="378">
        <v>0</v>
      </c>
      <c r="FI34" s="413"/>
      <c r="FJ34" s="377" t="str">
        <f t="shared" si="71"/>
        <v/>
      </c>
      <c r="FK34" s="378">
        <v>0</v>
      </c>
      <c r="FL34" s="379" t="str">
        <f t="shared" si="127"/>
        <v/>
      </c>
      <c r="FM34" s="412">
        <v>45825</v>
      </c>
      <c r="FN34" s="378">
        <v>1</v>
      </c>
      <c r="FO34" s="413">
        <v>45825</v>
      </c>
      <c r="FP34" s="412">
        <v>45825</v>
      </c>
      <c r="FQ34" s="378">
        <v>1</v>
      </c>
      <c r="FR34" s="413">
        <v>45825</v>
      </c>
      <c r="FS34" s="412">
        <v>45825</v>
      </c>
      <c r="FT34" s="378">
        <v>1</v>
      </c>
      <c r="FU34" s="413">
        <v>45825</v>
      </c>
      <c r="FV34" s="412">
        <v>45825</v>
      </c>
      <c r="FW34" s="378">
        <v>1</v>
      </c>
      <c r="FX34" s="413">
        <v>45825</v>
      </c>
      <c r="FY34" s="377">
        <f t="shared" si="72"/>
        <v>45825</v>
      </c>
      <c r="FZ34" s="378">
        <f t="shared" si="73"/>
        <v>1</v>
      </c>
      <c r="GA34" s="379">
        <f t="shared" si="74"/>
        <v>45825</v>
      </c>
      <c r="GB34" s="412">
        <v>45771</v>
      </c>
      <c r="GC34" s="378">
        <v>1</v>
      </c>
      <c r="GD34" s="413">
        <f t="shared" si="75"/>
        <v>45771</v>
      </c>
      <c r="GE34" s="377">
        <v>45773</v>
      </c>
      <c r="GF34" s="378">
        <v>1</v>
      </c>
      <c r="GG34" s="413">
        <f t="shared" si="76"/>
        <v>45773</v>
      </c>
      <c r="GH34" s="377">
        <v>45771</v>
      </c>
      <c r="GI34" s="378">
        <v>1</v>
      </c>
      <c r="GJ34" s="413">
        <f t="shared" si="77"/>
        <v>45771</v>
      </c>
      <c r="GK34" s="377">
        <v>45771</v>
      </c>
      <c r="GL34" s="378">
        <v>1</v>
      </c>
      <c r="GM34" s="413">
        <f t="shared" si="78"/>
        <v>45771</v>
      </c>
      <c r="GN34" s="377">
        <f t="shared" si="79"/>
        <v>45771</v>
      </c>
      <c r="GO34" s="378">
        <f t="shared" si="80"/>
        <v>1</v>
      </c>
      <c r="GP34" s="379">
        <f t="shared" si="81"/>
        <v>45773</v>
      </c>
      <c r="GQ34" s="657">
        <f t="shared" si="128"/>
        <v>1</v>
      </c>
      <c r="GR34" s="658">
        <f t="shared" si="82"/>
        <v>45748</v>
      </c>
      <c r="GS34" s="659">
        <f t="shared" si="83"/>
        <v>45825</v>
      </c>
      <c r="GT34" s="654"/>
      <c r="GU34" s="660"/>
      <c r="GV34" s="412">
        <v>45883</v>
      </c>
      <c r="GW34" s="378">
        <v>1</v>
      </c>
      <c r="GX34" s="413">
        <v>45887</v>
      </c>
      <c r="GY34" s="412">
        <v>45883</v>
      </c>
      <c r="GZ34" s="378">
        <v>1</v>
      </c>
      <c r="HA34" s="413">
        <v>45887</v>
      </c>
      <c r="HB34" s="412">
        <v>45883</v>
      </c>
      <c r="HC34" s="378">
        <v>1</v>
      </c>
      <c r="HD34" s="413">
        <v>45887</v>
      </c>
      <c r="HE34" s="412">
        <v>45883</v>
      </c>
      <c r="HF34" s="378">
        <v>1</v>
      </c>
      <c r="HG34" s="413">
        <v>45887</v>
      </c>
      <c r="HH34" s="377">
        <f t="shared" si="84"/>
        <v>45883</v>
      </c>
      <c r="HI34" s="380">
        <f t="shared" si="85"/>
        <v>1</v>
      </c>
      <c r="HJ34" s="379">
        <f t="shared" si="86"/>
        <v>45887</v>
      </c>
      <c r="HK34" s="661">
        <v>0</v>
      </c>
      <c r="HL34" s="658">
        <f t="shared" si="87"/>
        <v>45685</v>
      </c>
      <c r="HM34" s="659" t="str">
        <f t="shared" si="88"/>
        <v/>
      </c>
      <c r="HN34" s="654"/>
      <c r="HO34" s="660"/>
      <c r="HP34" s="944"/>
      <c r="HQ34" s="944"/>
      <c r="HR34" s="1170">
        <v>45821</v>
      </c>
      <c r="HS34" s="378">
        <v>1</v>
      </c>
      <c r="HT34" s="1171">
        <v>45848</v>
      </c>
      <c r="HU34" s="632">
        <v>45844</v>
      </c>
      <c r="HV34" s="378">
        <v>1</v>
      </c>
      <c r="HW34" s="379">
        <v>45848</v>
      </c>
      <c r="HX34" s="412">
        <v>45844</v>
      </c>
      <c r="HY34" s="378">
        <v>1</v>
      </c>
      <c r="HZ34" s="379">
        <v>45849</v>
      </c>
      <c r="IA34" s="412">
        <v>45849</v>
      </c>
      <c r="IB34" s="378">
        <v>1</v>
      </c>
      <c r="IC34" s="379">
        <v>45850</v>
      </c>
      <c r="ID34" s="412">
        <v>45852</v>
      </c>
      <c r="IE34" s="378">
        <v>1</v>
      </c>
      <c r="IF34" s="379">
        <v>45852</v>
      </c>
      <c r="IG34" s="944">
        <v>45852</v>
      </c>
      <c r="IH34" s="412">
        <v>45852</v>
      </c>
      <c r="II34" s="378">
        <v>1</v>
      </c>
      <c r="IJ34" s="379">
        <v>45852</v>
      </c>
      <c r="IK34" s="412">
        <v>45852</v>
      </c>
      <c r="IL34" s="378">
        <v>1</v>
      </c>
      <c r="IM34" s="379">
        <v>45852</v>
      </c>
      <c r="IN34" s="657">
        <f t="shared" si="137"/>
        <v>1</v>
      </c>
      <c r="IO34" s="658">
        <f t="shared" si="89"/>
        <v>45821</v>
      </c>
      <c r="IP34" s="659">
        <f t="shared" si="90"/>
        <v>45852</v>
      </c>
      <c r="IQ34" s="654"/>
      <c r="IR34" s="660"/>
      <c r="IS34" s="664">
        <v>330.49</v>
      </c>
      <c r="IT34" s="664" t="s">
        <v>577</v>
      </c>
      <c r="IU34" s="412"/>
      <c r="IV34" s="378">
        <v>0</v>
      </c>
      <c r="IW34" s="379"/>
      <c r="IX34" s="412"/>
      <c r="IY34" s="378">
        <v>0</v>
      </c>
      <c r="IZ34" s="379"/>
      <c r="JA34" s="412">
        <v>45853</v>
      </c>
      <c r="JB34" s="378">
        <v>1</v>
      </c>
      <c r="JC34" s="413">
        <f t="shared" si="91"/>
        <v>45853</v>
      </c>
      <c r="JD34" s="628">
        <f t="shared" si="20"/>
        <v>0.33049000000000001</v>
      </c>
      <c r="JE34" s="627">
        <v>45859</v>
      </c>
      <c r="JF34" s="378">
        <v>1</v>
      </c>
      <c r="JG34" s="627">
        <v>45864</v>
      </c>
      <c r="JH34" s="628">
        <f t="shared" si="21"/>
        <v>0.33049000000000001</v>
      </c>
      <c r="JI34" s="627">
        <v>45867</v>
      </c>
      <c r="JJ34" s="378">
        <v>1</v>
      </c>
      <c r="JK34" s="627">
        <v>45867</v>
      </c>
      <c r="JL34" s="628">
        <f t="shared" si="22"/>
        <v>0.33049000000000001</v>
      </c>
      <c r="JM34" s="627">
        <v>45870</v>
      </c>
      <c r="JN34" s="378">
        <v>1</v>
      </c>
      <c r="JO34" s="627">
        <v>45870</v>
      </c>
      <c r="JP34" s="628">
        <f t="shared" si="23"/>
        <v>0.33049000000000001</v>
      </c>
      <c r="JQ34" s="627">
        <v>45869</v>
      </c>
      <c r="JR34" s="378">
        <v>1</v>
      </c>
      <c r="JS34" s="627">
        <v>45869</v>
      </c>
      <c r="JT34" s="628">
        <f t="shared" si="24"/>
        <v>0.33049000000000001</v>
      </c>
      <c r="JU34" s="627">
        <v>45871</v>
      </c>
      <c r="JV34" s="378">
        <v>1</v>
      </c>
      <c r="JW34" s="627">
        <v>45871</v>
      </c>
      <c r="JX34" s="628">
        <f t="shared" si="92"/>
        <v>0</v>
      </c>
      <c r="JY34" s="627"/>
      <c r="JZ34" s="378">
        <v>0</v>
      </c>
      <c r="KA34" s="627"/>
      <c r="KB34" s="628">
        <f t="shared" si="93"/>
        <v>0</v>
      </c>
      <c r="KC34" s="627"/>
      <c r="KD34" s="378">
        <v>0</v>
      </c>
      <c r="KE34" s="627"/>
      <c r="KF34" s="628">
        <f t="shared" si="94"/>
        <v>0</v>
      </c>
      <c r="KG34" s="627"/>
      <c r="KH34" s="378">
        <v>0</v>
      </c>
      <c r="KI34" s="379"/>
      <c r="KJ34" s="628"/>
      <c r="KK34" s="630">
        <v>45903</v>
      </c>
      <c r="KL34" s="378">
        <v>1</v>
      </c>
      <c r="KM34" s="379">
        <v>45903</v>
      </c>
      <c r="KN34" s="630">
        <v>45881</v>
      </c>
      <c r="KO34" s="378">
        <v>1</v>
      </c>
      <c r="KP34" s="379">
        <v>45881</v>
      </c>
      <c r="KQ34" s="630">
        <v>45955</v>
      </c>
      <c r="KR34" s="378">
        <v>1</v>
      </c>
      <c r="KS34" s="379">
        <v>45955</v>
      </c>
      <c r="KT34" s="657">
        <v>0</v>
      </c>
      <c r="KU34" s="665">
        <f t="shared" si="95"/>
        <v>0</v>
      </c>
      <c r="KV34" s="658">
        <f t="shared" si="96"/>
        <v>45853</v>
      </c>
      <c r="KW34" s="659" t="str">
        <f t="shared" si="97"/>
        <v/>
      </c>
      <c r="KX34" s="412">
        <v>45874</v>
      </c>
      <c r="KY34" s="378">
        <v>1</v>
      </c>
      <c r="KZ34" s="413">
        <f t="shared" ref="KZ34:KZ35" si="156">IF(KX34="","",KX34)</f>
        <v>45874</v>
      </c>
      <c r="LA34" s="626">
        <f t="shared" si="25"/>
        <v>0.33049000000000001</v>
      </c>
      <c r="LB34" s="627">
        <v>45875</v>
      </c>
      <c r="LC34" s="378">
        <v>1</v>
      </c>
      <c r="LD34" s="413">
        <f t="shared" si="99"/>
        <v>45875</v>
      </c>
      <c r="LE34" s="626">
        <f t="shared" si="26"/>
        <v>0.33049000000000001</v>
      </c>
      <c r="LF34" s="627">
        <v>45875</v>
      </c>
      <c r="LG34" s="378">
        <v>1</v>
      </c>
      <c r="LH34" s="413">
        <f t="shared" si="147"/>
        <v>45875</v>
      </c>
      <c r="LI34" s="626">
        <f t="shared" si="27"/>
        <v>0.33049000000000001</v>
      </c>
      <c r="LJ34" s="627">
        <v>45875</v>
      </c>
      <c r="LK34" s="378">
        <v>1</v>
      </c>
      <c r="LL34" s="413">
        <f t="shared" si="153"/>
        <v>45875</v>
      </c>
      <c r="LM34" s="412">
        <v>45881</v>
      </c>
      <c r="LN34" s="378">
        <v>1</v>
      </c>
      <c r="LO34" s="632">
        <v>45881</v>
      </c>
      <c r="LP34" s="1488">
        <v>45946</v>
      </c>
      <c r="LQ34" s="1487">
        <v>1</v>
      </c>
      <c r="LR34" s="632">
        <v>45946</v>
      </c>
      <c r="LS34" s="412"/>
      <c r="LT34" s="378">
        <v>0</v>
      </c>
      <c r="LU34" s="632"/>
      <c r="LV34" s="657">
        <v>0</v>
      </c>
      <c r="LW34" s="665">
        <f t="shared" si="101"/>
        <v>0</v>
      </c>
      <c r="LX34" s="658">
        <f t="shared" si="102"/>
        <v>45874</v>
      </c>
      <c r="LY34" s="666" t="str">
        <f t="shared" si="103"/>
        <v/>
      </c>
      <c r="LZ34" s="412">
        <v>45874</v>
      </c>
      <c r="MA34" s="378">
        <v>1</v>
      </c>
      <c r="MB34" s="413">
        <f t="shared" si="154"/>
        <v>45874</v>
      </c>
      <c r="MC34" s="626">
        <f t="shared" si="29"/>
        <v>0.33049000000000001</v>
      </c>
      <c r="MD34" s="627">
        <v>45874</v>
      </c>
      <c r="ME34" s="378">
        <v>1</v>
      </c>
      <c r="MF34" s="413">
        <f t="shared" ref="MF34:MF35" si="157">IF(MD34="","",MD34)</f>
        <v>45874</v>
      </c>
      <c r="MG34" s="626">
        <f t="shared" si="30"/>
        <v>0.33049000000000001</v>
      </c>
      <c r="MH34" s="627">
        <v>45874</v>
      </c>
      <c r="MI34" s="378">
        <v>1</v>
      </c>
      <c r="MJ34" s="413">
        <f t="shared" si="155"/>
        <v>45874</v>
      </c>
      <c r="MK34" s="626">
        <f t="shared" si="31"/>
        <v>0.33049000000000001</v>
      </c>
      <c r="ML34" s="627">
        <v>45874</v>
      </c>
      <c r="MM34" s="378">
        <v>1</v>
      </c>
      <c r="MN34" s="413">
        <f t="shared" si="107"/>
        <v>45874</v>
      </c>
      <c r="MO34" s="412">
        <v>45881</v>
      </c>
      <c r="MP34" s="378">
        <v>1</v>
      </c>
      <c r="MQ34" s="632">
        <v>45881</v>
      </c>
      <c r="MR34" s="412">
        <v>45951</v>
      </c>
      <c r="MS34" s="378">
        <v>1</v>
      </c>
      <c r="MT34" s="632">
        <f t="shared" si="151"/>
        <v>45951</v>
      </c>
      <c r="MU34" s="412"/>
      <c r="MV34" s="378">
        <v>0</v>
      </c>
      <c r="MW34" s="632"/>
      <c r="MX34" s="657">
        <v>0</v>
      </c>
      <c r="MY34" s="665">
        <f t="shared" si="108"/>
        <v>0</v>
      </c>
      <c r="MZ34" s="658">
        <f t="shared" si="109"/>
        <v>45874</v>
      </c>
      <c r="NA34" s="666" t="str">
        <f t="shared" si="110"/>
        <v/>
      </c>
      <c r="NB34" s="657">
        <v>0</v>
      </c>
      <c r="NC34" s="665">
        <f t="shared" si="111"/>
        <v>0</v>
      </c>
      <c r="ND34" s="658">
        <f t="shared" si="112"/>
        <v>45853</v>
      </c>
      <c r="NE34" s="667">
        <f t="shared" si="113"/>
        <v>0</v>
      </c>
      <c r="NF34" s="654"/>
      <c r="NG34" s="666"/>
      <c r="NH34" s="673"/>
      <c r="NI34" s="378">
        <v>0</v>
      </c>
      <c r="NJ34" s="658"/>
      <c r="NK34" s="654"/>
      <c r="NL34" s="666"/>
      <c r="NM34" s="657">
        <v>0</v>
      </c>
      <c r="NN34" s="665">
        <f t="shared" si="114"/>
        <v>0</v>
      </c>
      <c r="NO34" s="659"/>
      <c r="NP34" s="669" t="s">
        <v>571</v>
      </c>
      <c r="NQ34" s="657">
        <v>0</v>
      </c>
      <c r="NR34" s="665">
        <f t="shared" si="115"/>
        <v>0</v>
      </c>
      <c r="NS34" s="659"/>
      <c r="NT34" s="669" t="s">
        <v>571</v>
      </c>
      <c r="NU34" s="657">
        <v>0</v>
      </c>
      <c r="NV34" s="665">
        <f t="shared" si="116"/>
        <v>0</v>
      </c>
      <c r="NW34" s="659"/>
      <c r="NX34" s="669" t="str">
        <f t="shared" si="132"/>
        <v/>
      </c>
      <c r="NY34" s="673"/>
      <c r="NZ34" s="378">
        <v>0</v>
      </c>
      <c r="OA34" s="660"/>
      <c r="OB34" s="673"/>
      <c r="OC34" s="378">
        <v>0</v>
      </c>
      <c r="OD34" s="660"/>
      <c r="OE34" s="673"/>
      <c r="OF34" s="378">
        <v>0</v>
      </c>
      <c r="OG34" s="660"/>
      <c r="OH34" s="412"/>
      <c r="OI34" s="378">
        <v>1</v>
      </c>
      <c r="OJ34" s="379"/>
      <c r="OK34" s="412"/>
      <c r="OL34" s="378">
        <v>0.5</v>
      </c>
      <c r="OM34" s="379"/>
      <c r="ON34" s="412"/>
      <c r="OO34" s="378">
        <v>1</v>
      </c>
      <c r="OP34" s="379"/>
      <c r="OQ34" s="412"/>
      <c r="OR34" s="378">
        <f t="shared" si="117"/>
        <v>0</v>
      </c>
      <c r="OS34" s="379"/>
      <c r="OT34" s="412"/>
      <c r="OU34" s="378">
        <v>0</v>
      </c>
      <c r="OV34" s="379"/>
      <c r="OW34" s="412"/>
      <c r="OX34" s="378">
        <v>0</v>
      </c>
      <c r="OY34" s="379"/>
      <c r="OZ34" s="379">
        <v>45748</v>
      </c>
      <c r="PA34" s="378">
        <v>1</v>
      </c>
      <c r="PB34" s="379">
        <f t="shared" si="141"/>
        <v>45748</v>
      </c>
      <c r="PC34" s="379" t="s">
        <v>559</v>
      </c>
      <c r="PD34" s="378">
        <v>0</v>
      </c>
      <c r="PE34" s="379"/>
      <c r="PF34" s="412"/>
      <c r="PG34" s="378">
        <v>0</v>
      </c>
      <c r="PH34" s="379"/>
      <c r="PI34" s="412">
        <v>45748</v>
      </c>
      <c r="PJ34" s="378">
        <v>1</v>
      </c>
      <c r="PK34" s="379">
        <f>'Seg Diario'!HJ34</f>
        <v>45887</v>
      </c>
      <c r="PL34" s="412">
        <f t="shared" si="133"/>
        <v>45748</v>
      </c>
      <c r="PM34" s="378">
        <f t="shared" si="134"/>
        <v>1</v>
      </c>
      <c r="PN34" s="379">
        <f t="shared" si="135"/>
        <v>45887</v>
      </c>
      <c r="PO34" s="663">
        <v>4.5000000000000005E-2</v>
      </c>
      <c r="PP34" s="658">
        <f t="shared" si="119"/>
        <v>45748</v>
      </c>
      <c r="PQ34" s="659" t="str">
        <f t="shared" si="120"/>
        <v/>
      </c>
      <c r="PR34" s="654"/>
      <c r="PS34" s="660"/>
      <c r="PT34" s="412">
        <v>45483</v>
      </c>
      <c r="PU34" s="378">
        <v>1</v>
      </c>
      <c r="PV34" s="412">
        <v>45483</v>
      </c>
      <c r="PW34" s="412">
        <v>45527</v>
      </c>
      <c r="PX34" s="378">
        <v>1</v>
      </c>
      <c r="PY34" s="412">
        <v>45527</v>
      </c>
      <c r="PZ34" s="412"/>
      <c r="QA34" s="378">
        <v>0</v>
      </c>
      <c r="QB34" s="379"/>
      <c r="QC34" s="412"/>
      <c r="QD34" s="378">
        <v>0.5</v>
      </c>
      <c r="QE34" s="379"/>
      <c r="QF34" s="657">
        <v>0.93745000000000012</v>
      </c>
      <c r="QG34" s="658">
        <f t="shared" si="121"/>
        <v>45483</v>
      </c>
      <c r="QH34" s="659" t="str">
        <f t="shared" si="122"/>
        <v/>
      </c>
      <c r="QI34" s="654"/>
      <c r="QJ34" s="660"/>
      <c r="QK34" s="671"/>
      <c r="QL34" s="672">
        <f t="shared" si="123"/>
        <v>1</v>
      </c>
      <c r="QM34" s="1208" t="s">
        <v>354</v>
      </c>
      <c r="QN34" s="1448">
        <f t="shared" si="136"/>
        <v>1</v>
      </c>
      <c r="QO34" s="1482">
        <v>45892</v>
      </c>
      <c r="QP34" s="1483">
        <v>1</v>
      </c>
      <c r="QQ34" s="1482">
        <v>45895</v>
      </c>
      <c r="QR34" s="1482">
        <v>45915</v>
      </c>
      <c r="QS34" s="1483">
        <v>1</v>
      </c>
      <c r="QT34" s="1482">
        <v>45915</v>
      </c>
    </row>
    <row r="35" spans="1:462" ht="14.4">
      <c r="A35" s="459" t="e">
        <f t="shared" si="124"/>
        <v>#VALUE!</v>
      </c>
      <c r="B35" s="1419" t="s">
        <v>127</v>
      </c>
      <c r="C35" s="637"/>
      <c r="D35" s="638" t="s">
        <v>560</v>
      </c>
      <c r="E35" s="676" t="s">
        <v>95</v>
      </c>
      <c r="F35" s="1251">
        <v>12362.32</v>
      </c>
      <c r="G35" s="614"/>
      <c r="H35" s="638" t="s">
        <v>575</v>
      </c>
      <c r="I35" s="638" t="s">
        <v>255</v>
      </c>
      <c r="J35" s="639"/>
      <c r="K35" s="640"/>
      <c r="L35" s="640"/>
      <c r="M35" s="641"/>
      <c r="N35" s="642"/>
      <c r="O35" s="639" t="s">
        <v>562</v>
      </c>
      <c r="P35" s="640" t="s">
        <v>562</v>
      </c>
      <c r="Q35" s="640" t="s">
        <v>562</v>
      </c>
      <c r="R35" s="641" t="s">
        <v>562</v>
      </c>
      <c r="S35" s="638" t="s">
        <v>563</v>
      </c>
      <c r="T35" s="643"/>
      <c r="U35" s="643"/>
      <c r="V35" s="643"/>
      <c r="W35" s="643"/>
      <c r="X35" s="643"/>
      <c r="Y35" s="675"/>
      <c r="Z35" s="674"/>
      <c r="AA35" s="644"/>
      <c r="AB35" s="615"/>
      <c r="AC35" s="615"/>
      <c r="AD35" s="615"/>
      <c r="AE35" s="615"/>
      <c r="AF35" s="615"/>
      <c r="AG35" s="645">
        <f t="shared" si="32"/>
        <v>0</v>
      </c>
      <c r="AH35" s="646">
        <f t="shared" si="33"/>
        <v>0</v>
      </c>
      <c r="AI35" s="647">
        <f t="shared" si="34"/>
        <v>0</v>
      </c>
      <c r="AJ35" s="615"/>
      <c r="AK35" s="615"/>
      <c r="AL35" s="615"/>
      <c r="AM35" s="645">
        <f t="shared" si="35"/>
        <v>0</v>
      </c>
      <c r="AN35" s="646">
        <f t="shared" si="36"/>
        <v>0</v>
      </c>
      <c r="AO35" s="647">
        <f t="shared" si="37"/>
        <v>0</v>
      </c>
      <c r="AP35" s="648"/>
      <c r="AQ35" s="648"/>
      <c r="AR35" s="648"/>
      <c r="AS35" s="645">
        <f t="shared" si="38"/>
        <v>0</v>
      </c>
      <c r="AT35" s="646">
        <f t="shared" si="39"/>
        <v>0</v>
      </c>
      <c r="AU35" s="647">
        <f t="shared" si="40"/>
        <v>0</v>
      </c>
      <c r="AV35" s="648"/>
      <c r="AW35" s="649" t="s">
        <v>564</v>
      </c>
      <c r="AX35" s="650">
        <f t="shared" si="148"/>
        <v>1</v>
      </c>
      <c r="AY35" s="651" t="s">
        <v>565</v>
      </c>
      <c r="AZ35" s="652" t="s">
        <v>581</v>
      </c>
      <c r="BA35" s="412">
        <v>45484</v>
      </c>
      <c r="BB35" s="653">
        <f t="shared" si="152"/>
        <v>1</v>
      </c>
      <c r="BC35" s="654">
        <f t="shared" si="42"/>
        <v>0</v>
      </c>
      <c r="BD35" s="630">
        <f t="shared" si="43"/>
        <v>0</v>
      </c>
      <c r="BE35" s="412">
        <v>45693</v>
      </c>
      <c r="BF35" s="655">
        <f t="shared" si="44"/>
        <v>1</v>
      </c>
      <c r="BG35" s="412">
        <v>45749</v>
      </c>
      <c r="BH35" s="655">
        <f t="shared" si="45"/>
        <v>1</v>
      </c>
      <c r="BI35" s="412">
        <f t="shared" si="125"/>
        <v>45789</v>
      </c>
      <c r="BJ35" s="378">
        <v>0</v>
      </c>
      <c r="BK35" s="379">
        <f t="shared" si="126"/>
        <v>45804</v>
      </c>
      <c r="BL35" s="412">
        <v>45789</v>
      </c>
      <c r="BM35" s="378">
        <v>1</v>
      </c>
      <c r="BN35" s="630">
        <v>45790</v>
      </c>
      <c r="BO35" s="412">
        <v>45789</v>
      </c>
      <c r="BP35" s="378">
        <v>1</v>
      </c>
      <c r="BQ35" s="630">
        <v>45789</v>
      </c>
      <c r="BR35" s="377">
        <v>45789</v>
      </c>
      <c r="BS35" s="378">
        <v>1</v>
      </c>
      <c r="BT35" s="413">
        <v>45789</v>
      </c>
      <c r="BU35" s="412">
        <v>45790</v>
      </c>
      <c r="BV35" s="378">
        <v>1</v>
      </c>
      <c r="BW35" s="630">
        <v>45790</v>
      </c>
      <c r="BX35" s="377">
        <f t="shared" si="46"/>
        <v>45789</v>
      </c>
      <c r="BY35" s="378">
        <f t="shared" si="47"/>
        <v>1</v>
      </c>
      <c r="BZ35" s="379">
        <f t="shared" si="149"/>
        <v>45790</v>
      </c>
      <c r="CA35" s="412">
        <v>45802</v>
      </c>
      <c r="CB35" s="378">
        <v>1</v>
      </c>
      <c r="CC35" s="413">
        <f t="shared" si="49"/>
        <v>45802</v>
      </c>
      <c r="CD35" s="412">
        <v>45802</v>
      </c>
      <c r="CE35" s="378">
        <v>1</v>
      </c>
      <c r="CF35" s="413">
        <f t="shared" si="50"/>
        <v>45802</v>
      </c>
      <c r="CG35" s="412">
        <v>45802</v>
      </c>
      <c r="CH35" s="378">
        <v>1</v>
      </c>
      <c r="CI35" s="413">
        <f t="shared" si="51"/>
        <v>45802</v>
      </c>
      <c r="CJ35" s="412">
        <v>45801</v>
      </c>
      <c r="CK35" s="378">
        <v>1</v>
      </c>
      <c r="CL35" s="413">
        <f t="shared" si="52"/>
        <v>45801</v>
      </c>
      <c r="CM35" s="377">
        <f t="shared" si="53"/>
        <v>45801</v>
      </c>
      <c r="CN35" s="378">
        <f t="shared" si="54"/>
        <v>1</v>
      </c>
      <c r="CO35" s="379">
        <f t="shared" si="55"/>
        <v>45802</v>
      </c>
      <c r="CP35" s="412">
        <v>45790</v>
      </c>
      <c r="CQ35" s="378">
        <v>1</v>
      </c>
      <c r="CR35" s="413">
        <v>45790</v>
      </c>
      <c r="CS35" s="412">
        <v>45791</v>
      </c>
      <c r="CT35" s="378">
        <v>1</v>
      </c>
      <c r="CU35" s="413">
        <v>45791</v>
      </c>
      <c r="CV35" s="412">
        <v>45791</v>
      </c>
      <c r="CW35" s="378">
        <v>1</v>
      </c>
      <c r="CX35" s="413">
        <v>45791</v>
      </c>
      <c r="CY35" s="412">
        <v>45790</v>
      </c>
      <c r="CZ35" s="378">
        <v>1</v>
      </c>
      <c r="DA35" s="413">
        <v>45790</v>
      </c>
      <c r="DB35" s="377">
        <f t="shared" si="56"/>
        <v>45790</v>
      </c>
      <c r="DC35" s="378">
        <f t="shared" si="57"/>
        <v>1</v>
      </c>
      <c r="DD35" s="379">
        <f t="shared" si="58"/>
        <v>45791</v>
      </c>
      <c r="DE35" s="412">
        <v>45801</v>
      </c>
      <c r="DF35" s="378">
        <v>1</v>
      </c>
      <c r="DG35" s="413">
        <v>45802</v>
      </c>
      <c r="DH35" s="377">
        <v>45802</v>
      </c>
      <c r="DI35" s="378">
        <v>1</v>
      </c>
      <c r="DJ35" s="413">
        <v>45804</v>
      </c>
      <c r="DK35" s="412">
        <v>45801</v>
      </c>
      <c r="DL35" s="378">
        <v>1</v>
      </c>
      <c r="DM35" s="413">
        <v>45802</v>
      </c>
      <c r="DN35" s="377">
        <v>45802</v>
      </c>
      <c r="DO35" s="378">
        <v>1</v>
      </c>
      <c r="DP35" s="413">
        <v>45802</v>
      </c>
      <c r="DQ35" s="377">
        <f t="shared" si="59"/>
        <v>45801</v>
      </c>
      <c r="DR35" s="378">
        <f t="shared" si="60"/>
        <v>1</v>
      </c>
      <c r="DS35" s="379">
        <f t="shared" si="61"/>
        <v>45804</v>
      </c>
      <c r="DT35" s="412">
        <v>45802</v>
      </c>
      <c r="DU35" s="378">
        <v>1</v>
      </c>
      <c r="DV35" s="413">
        <v>45804</v>
      </c>
      <c r="DW35" s="377">
        <v>45803</v>
      </c>
      <c r="DX35" s="378">
        <v>1</v>
      </c>
      <c r="DY35" s="413">
        <v>45804</v>
      </c>
      <c r="DZ35" s="412">
        <v>45802</v>
      </c>
      <c r="EA35" s="378">
        <v>1</v>
      </c>
      <c r="EB35" s="413">
        <v>45804</v>
      </c>
      <c r="EC35" s="412">
        <v>45802</v>
      </c>
      <c r="ED35" s="378">
        <v>1</v>
      </c>
      <c r="EE35" s="413">
        <v>45804</v>
      </c>
      <c r="EF35" s="377">
        <f t="shared" si="144"/>
        <v>45802</v>
      </c>
      <c r="EG35" s="378">
        <f t="shared" si="62"/>
        <v>1</v>
      </c>
      <c r="EH35" s="379">
        <f t="shared" si="63"/>
        <v>45804</v>
      </c>
      <c r="EI35" s="412">
        <v>45804</v>
      </c>
      <c r="EJ35" s="378">
        <v>1</v>
      </c>
      <c r="EK35" s="413">
        <f t="shared" si="64"/>
        <v>45804</v>
      </c>
      <c r="EL35" s="412">
        <v>45804</v>
      </c>
      <c r="EM35" s="378">
        <v>1</v>
      </c>
      <c r="EN35" s="413">
        <f t="shared" si="65"/>
        <v>45804</v>
      </c>
      <c r="EO35" s="412">
        <v>45804</v>
      </c>
      <c r="EP35" s="378">
        <v>1</v>
      </c>
      <c r="EQ35" s="413">
        <f t="shared" si="66"/>
        <v>45804</v>
      </c>
      <c r="ER35" s="412">
        <v>45804</v>
      </c>
      <c r="ES35" s="378">
        <v>1</v>
      </c>
      <c r="ET35" s="413">
        <f t="shared" si="67"/>
        <v>45804</v>
      </c>
      <c r="EU35" s="377">
        <f t="shared" si="68"/>
        <v>45804</v>
      </c>
      <c r="EV35" s="378">
        <f t="shared" si="69"/>
        <v>1</v>
      </c>
      <c r="EW35" s="379">
        <f t="shared" si="70"/>
        <v>45804</v>
      </c>
      <c r="EX35" s="412"/>
      <c r="EY35" s="378">
        <v>0</v>
      </c>
      <c r="EZ35" s="413"/>
      <c r="FA35" s="412"/>
      <c r="FB35" s="378">
        <v>0</v>
      </c>
      <c r="FC35" s="413"/>
      <c r="FD35" s="412"/>
      <c r="FE35" s="378">
        <v>0</v>
      </c>
      <c r="FF35" s="413"/>
      <c r="FG35" s="412"/>
      <c r="FH35" s="378">
        <v>0</v>
      </c>
      <c r="FI35" s="413"/>
      <c r="FJ35" s="377" t="str">
        <f t="shared" si="71"/>
        <v/>
      </c>
      <c r="FK35" s="378">
        <v>0</v>
      </c>
      <c r="FL35" s="379" t="str">
        <f t="shared" si="127"/>
        <v/>
      </c>
      <c r="FM35" s="412">
        <v>45810</v>
      </c>
      <c r="FN35" s="378">
        <v>1</v>
      </c>
      <c r="FO35" s="413">
        <v>45810</v>
      </c>
      <c r="FP35" s="412">
        <v>45810</v>
      </c>
      <c r="FQ35" s="378">
        <v>1</v>
      </c>
      <c r="FR35" s="413">
        <v>45810</v>
      </c>
      <c r="FS35" s="412">
        <v>45810</v>
      </c>
      <c r="FT35" s="378">
        <v>1</v>
      </c>
      <c r="FU35" s="413">
        <v>45810</v>
      </c>
      <c r="FV35" s="412">
        <v>45810</v>
      </c>
      <c r="FW35" s="378">
        <v>1</v>
      </c>
      <c r="FX35" s="413">
        <v>45810</v>
      </c>
      <c r="FY35" s="377">
        <f t="shared" si="72"/>
        <v>45810</v>
      </c>
      <c r="FZ35" s="378">
        <f t="shared" si="73"/>
        <v>1</v>
      </c>
      <c r="GA35" s="379">
        <f t="shared" si="74"/>
        <v>45810</v>
      </c>
      <c r="GB35" s="412">
        <v>45804</v>
      </c>
      <c r="GC35" s="378">
        <v>1</v>
      </c>
      <c r="GD35" s="413">
        <f t="shared" si="75"/>
        <v>45804</v>
      </c>
      <c r="GE35" s="412">
        <v>45804</v>
      </c>
      <c r="GF35" s="378">
        <v>1</v>
      </c>
      <c r="GG35" s="413">
        <f t="shared" si="76"/>
        <v>45804</v>
      </c>
      <c r="GH35" s="412">
        <v>45804</v>
      </c>
      <c r="GI35" s="378">
        <v>1</v>
      </c>
      <c r="GJ35" s="413">
        <f t="shared" si="77"/>
        <v>45804</v>
      </c>
      <c r="GK35" s="412">
        <v>45804</v>
      </c>
      <c r="GL35" s="378">
        <v>1</v>
      </c>
      <c r="GM35" s="413">
        <f t="shared" si="78"/>
        <v>45804</v>
      </c>
      <c r="GN35" s="377">
        <f t="shared" si="79"/>
        <v>45804</v>
      </c>
      <c r="GO35" s="378">
        <f t="shared" si="80"/>
        <v>1</v>
      </c>
      <c r="GP35" s="379">
        <f t="shared" si="81"/>
        <v>45804</v>
      </c>
      <c r="GQ35" s="657">
        <f t="shared" si="128"/>
        <v>1</v>
      </c>
      <c r="GR35" s="658">
        <f t="shared" si="82"/>
        <v>45789</v>
      </c>
      <c r="GS35" s="659">
        <f t="shared" si="83"/>
        <v>45810</v>
      </c>
      <c r="GT35" s="654"/>
      <c r="GU35" s="660"/>
      <c r="GV35" s="412">
        <v>45888</v>
      </c>
      <c r="GW35" s="378">
        <v>1</v>
      </c>
      <c r="GX35" s="413">
        <v>45891</v>
      </c>
      <c r="GY35" s="412">
        <v>45888</v>
      </c>
      <c r="GZ35" s="378">
        <v>1</v>
      </c>
      <c r="HA35" s="413">
        <v>45891</v>
      </c>
      <c r="HB35" s="412">
        <v>45888</v>
      </c>
      <c r="HC35" s="378">
        <v>1</v>
      </c>
      <c r="HD35" s="413">
        <v>45891</v>
      </c>
      <c r="HE35" s="412">
        <v>45888</v>
      </c>
      <c r="HF35" s="378">
        <v>1</v>
      </c>
      <c r="HG35" s="413">
        <v>45891</v>
      </c>
      <c r="HH35" s="377">
        <f t="shared" si="84"/>
        <v>45888</v>
      </c>
      <c r="HI35" s="380">
        <f t="shared" si="85"/>
        <v>1</v>
      </c>
      <c r="HJ35" s="379">
        <f t="shared" si="86"/>
        <v>45891</v>
      </c>
      <c r="HK35" s="661">
        <v>0</v>
      </c>
      <c r="HL35" s="658">
        <f t="shared" si="87"/>
        <v>45693</v>
      </c>
      <c r="HM35" s="659" t="str">
        <f t="shared" si="88"/>
        <v/>
      </c>
      <c r="HN35" s="654"/>
      <c r="HO35" s="660"/>
      <c r="HP35" s="944"/>
      <c r="HQ35" s="944"/>
      <c r="HR35" s="1170">
        <v>45807</v>
      </c>
      <c r="HS35" s="378">
        <v>1</v>
      </c>
      <c r="HT35" s="1171">
        <v>45807</v>
      </c>
      <c r="HU35" s="632">
        <v>45810</v>
      </c>
      <c r="HV35" s="378">
        <v>1</v>
      </c>
      <c r="HW35" s="379">
        <v>45811</v>
      </c>
      <c r="HX35" s="412">
        <v>45811</v>
      </c>
      <c r="HY35" s="378">
        <v>1</v>
      </c>
      <c r="HZ35" s="379">
        <v>45818</v>
      </c>
      <c r="IA35" s="412">
        <v>45819</v>
      </c>
      <c r="IB35" s="378">
        <v>1</v>
      </c>
      <c r="IC35" s="379">
        <v>45820</v>
      </c>
      <c r="ID35" s="412">
        <v>45820</v>
      </c>
      <c r="IE35" s="378">
        <v>1</v>
      </c>
      <c r="IF35" s="379">
        <v>45820</v>
      </c>
      <c r="IG35" s="944">
        <v>45822</v>
      </c>
      <c r="IH35" s="412">
        <v>45820</v>
      </c>
      <c r="II35" s="378">
        <v>1</v>
      </c>
      <c r="IJ35" s="379">
        <v>45820</v>
      </c>
      <c r="IK35" s="412">
        <v>45826</v>
      </c>
      <c r="IL35" s="378">
        <v>1</v>
      </c>
      <c r="IM35" s="379">
        <v>45826</v>
      </c>
      <c r="IN35" s="657">
        <f t="shared" si="137"/>
        <v>1</v>
      </c>
      <c r="IO35" s="658">
        <f t="shared" si="89"/>
        <v>45807</v>
      </c>
      <c r="IP35" s="659">
        <f t="shared" si="90"/>
        <v>45826</v>
      </c>
      <c r="IQ35" s="654"/>
      <c r="IR35" s="660"/>
      <c r="IS35" s="664">
        <v>428.52</v>
      </c>
      <c r="IT35" s="664" t="s">
        <v>577</v>
      </c>
      <c r="IU35" s="412"/>
      <c r="IV35" s="378">
        <v>0</v>
      </c>
      <c r="IW35" s="379"/>
      <c r="IX35" s="412"/>
      <c r="IY35" s="378">
        <v>0</v>
      </c>
      <c r="IZ35" s="379"/>
      <c r="JA35" s="412">
        <v>45833</v>
      </c>
      <c r="JB35" s="378">
        <v>1</v>
      </c>
      <c r="JC35" s="413">
        <f t="shared" si="91"/>
        <v>45833</v>
      </c>
      <c r="JD35" s="628">
        <f t="shared" si="20"/>
        <v>0.42851999999999996</v>
      </c>
      <c r="JE35" s="627">
        <v>45845</v>
      </c>
      <c r="JF35" s="378">
        <v>1</v>
      </c>
      <c r="JG35" s="627">
        <v>45864</v>
      </c>
      <c r="JH35" s="628">
        <f t="shared" si="21"/>
        <v>0.42851999999999996</v>
      </c>
      <c r="JI35" s="627">
        <v>45867</v>
      </c>
      <c r="JJ35" s="378">
        <v>1</v>
      </c>
      <c r="JK35" s="627">
        <v>45867</v>
      </c>
      <c r="JL35" s="628">
        <f t="shared" si="22"/>
        <v>0.42851999999999996</v>
      </c>
      <c r="JM35" s="627">
        <v>45870</v>
      </c>
      <c r="JN35" s="378">
        <v>1</v>
      </c>
      <c r="JO35" s="627">
        <v>45870</v>
      </c>
      <c r="JP35" s="628">
        <f t="shared" si="23"/>
        <v>0.42851999999999996</v>
      </c>
      <c r="JQ35" s="627">
        <v>45869</v>
      </c>
      <c r="JR35" s="378">
        <v>1</v>
      </c>
      <c r="JS35" s="627">
        <v>45869</v>
      </c>
      <c r="JT35" s="628">
        <f t="shared" si="24"/>
        <v>0.42851999999999996</v>
      </c>
      <c r="JU35" s="627">
        <v>45871</v>
      </c>
      <c r="JV35" s="378">
        <v>1</v>
      </c>
      <c r="JW35" s="627">
        <v>45871</v>
      </c>
      <c r="JX35" s="628">
        <f t="shared" si="92"/>
        <v>0</v>
      </c>
      <c r="JY35" s="627"/>
      <c r="JZ35" s="378">
        <v>0</v>
      </c>
      <c r="KA35" s="627"/>
      <c r="KB35" s="628">
        <f t="shared" si="93"/>
        <v>0</v>
      </c>
      <c r="KC35" s="627"/>
      <c r="KD35" s="378">
        <v>0</v>
      </c>
      <c r="KE35" s="627"/>
      <c r="KF35" s="628">
        <f t="shared" si="94"/>
        <v>0</v>
      </c>
      <c r="KG35" s="627"/>
      <c r="KH35" s="378">
        <v>0</v>
      </c>
      <c r="KI35" s="379"/>
      <c r="KJ35" s="628"/>
      <c r="KK35" s="630">
        <v>45903</v>
      </c>
      <c r="KL35" s="378">
        <v>1</v>
      </c>
      <c r="KM35" s="379">
        <v>45903</v>
      </c>
      <c r="KN35" s="630">
        <v>45882</v>
      </c>
      <c r="KO35" s="378">
        <v>1</v>
      </c>
      <c r="KP35" s="379">
        <v>45882</v>
      </c>
      <c r="KQ35" s="630">
        <v>45955</v>
      </c>
      <c r="KR35" s="378">
        <v>1</v>
      </c>
      <c r="KS35" s="379">
        <v>45955</v>
      </c>
      <c r="KT35" s="657">
        <v>0</v>
      </c>
      <c r="KU35" s="665">
        <f t="shared" si="95"/>
        <v>0</v>
      </c>
      <c r="KV35" s="658">
        <f t="shared" si="96"/>
        <v>45833</v>
      </c>
      <c r="KW35" s="659" t="str">
        <f t="shared" si="97"/>
        <v/>
      </c>
      <c r="KX35" s="412">
        <v>45874</v>
      </c>
      <c r="KY35" s="378">
        <v>1</v>
      </c>
      <c r="KZ35" s="413">
        <f t="shared" si="156"/>
        <v>45874</v>
      </c>
      <c r="LA35" s="626">
        <f t="shared" si="25"/>
        <v>0.42851999999999996</v>
      </c>
      <c r="LB35" s="627">
        <v>45875</v>
      </c>
      <c r="LC35" s="378">
        <v>1</v>
      </c>
      <c r="LD35" s="413">
        <f t="shared" ref="LD35" si="158">IF(LB35="","",LB35)</f>
        <v>45875</v>
      </c>
      <c r="LE35" s="626">
        <f t="shared" si="26"/>
        <v>0.42851999999999996</v>
      </c>
      <c r="LF35" s="627">
        <v>45875</v>
      </c>
      <c r="LG35" s="378">
        <v>1</v>
      </c>
      <c r="LH35" s="413">
        <f t="shared" ref="LH35:LH38" si="159">IF(LF35="","",LF35)</f>
        <v>45875</v>
      </c>
      <c r="LI35" s="626">
        <f t="shared" si="27"/>
        <v>0.42851999999999996</v>
      </c>
      <c r="LJ35" s="627">
        <v>45875</v>
      </c>
      <c r="LK35" s="378">
        <v>1</v>
      </c>
      <c r="LL35" s="413">
        <f t="shared" si="153"/>
        <v>45875</v>
      </c>
      <c r="LM35" s="412">
        <v>45881</v>
      </c>
      <c r="LN35" s="378">
        <v>1</v>
      </c>
      <c r="LO35" s="632">
        <v>45881</v>
      </c>
      <c r="LP35" s="1488">
        <v>45948</v>
      </c>
      <c r="LQ35" s="1487">
        <v>1</v>
      </c>
      <c r="LR35" s="632">
        <v>45948</v>
      </c>
      <c r="LS35" s="412"/>
      <c r="LT35" s="378">
        <v>0</v>
      </c>
      <c r="LU35" s="632"/>
      <c r="LV35" s="657">
        <v>0</v>
      </c>
      <c r="LW35" s="665">
        <f t="shared" si="101"/>
        <v>0</v>
      </c>
      <c r="LX35" s="658">
        <f t="shared" si="102"/>
        <v>45874</v>
      </c>
      <c r="LY35" s="666" t="str">
        <f t="shared" si="103"/>
        <v/>
      </c>
      <c r="LZ35" s="412">
        <v>45874</v>
      </c>
      <c r="MA35" s="378">
        <v>1</v>
      </c>
      <c r="MB35" s="413">
        <f t="shared" si="154"/>
        <v>45874</v>
      </c>
      <c r="MC35" s="626">
        <f t="shared" si="29"/>
        <v>0.42851999999999996</v>
      </c>
      <c r="MD35" s="627">
        <v>45874</v>
      </c>
      <c r="ME35" s="378">
        <v>1</v>
      </c>
      <c r="MF35" s="413">
        <f t="shared" si="157"/>
        <v>45874</v>
      </c>
      <c r="MG35" s="626">
        <f t="shared" si="30"/>
        <v>0.42851999999999996</v>
      </c>
      <c r="MH35" s="627">
        <v>45874</v>
      </c>
      <c r="MI35" s="378">
        <v>1</v>
      </c>
      <c r="MJ35" s="413">
        <f t="shared" si="155"/>
        <v>45874</v>
      </c>
      <c r="MK35" s="626">
        <f t="shared" si="31"/>
        <v>0.42851999999999996</v>
      </c>
      <c r="ML35" s="627">
        <v>45875</v>
      </c>
      <c r="MM35" s="378">
        <v>1</v>
      </c>
      <c r="MN35" s="413">
        <f t="shared" si="107"/>
        <v>45875</v>
      </c>
      <c r="MO35" s="412">
        <v>45881</v>
      </c>
      <c r="MP35" s="378">
        <v>1</v>
      </c>
      <c r="MQ35" s="632">
        <v>45881</v>
      </c>
      <c r="MR35" s="412">
        <v>45950</v>
      </c>
      <c r="MS35" s="378">
        <v>1</v>
      </c>
      <c r="MT35" s="632">
        <v>45950</v>
      </c>
      <c r="MU35" s="412"/>
      <c r="MV35" s="378">
        <v>0</v>
      </c>
      <c r="MW35" s="632"/>
      <c r="MX35" s="657">
        <v>0</v>
      </c>
      <c r="MY35" s="665">
        <f t="shared" si="108"/>
        <v>0</v>
      </c>
      <c r="MZ35" s="658">
        <f t="shared" si="109"/>
        <v>45874</v>
      </c>
      <c r="NA35" s="666" t="str">
        <f t="shared" si="110"/>
        <v/>
      </c>
      <c r="NB35" s="657">
        <v>0</v>
      </c>
      <c r="NC35" s="665">
        <f t="shared" si="111"/>
        <v>0</v>
      </c>
      <c r="ND35" s="658">
        <f t="shared" si="112"/>
        <v>45833</v>
      </c>
      <c r="NE35" s="667">
        <f t="shared" si="113"/>
        <v>0</v>
      </c>
      <c r="NF35" s="654"/>
      <c r="NG35" s="666"/>
      <c r="NH35" s="673">
        <v>45990</v>
      </c>
      <c r="NI35" s="378">
        <v>1</v>
      </c>
      <c r="NJ35" s="658"/>
      <c r="NK35" s="654"/>
      <c r="NL35" s="666"/>
      <c r="NM35" s="657">
        <v>0</v>
      </c>
      <c r="NN35" s="665">
        <f t="shared" si="114"/>
        <v>0</v>
      </c>
      <c r="NO35" s="659"/>
      <c r="NP35" s="669" t="s">
        <v>571</v>
      </c>
      <c r="NQ35" s="657">
        <v>0</v>
      </c>
      <c r="NR35" s="665">
        <f t="shared" si="115"/>
        <v>0</v>
      </c>
      <c r="NS35" s="659"/>
      <c r="NT35" s="669" t="s">
        <v>571</v>
      </c>
      <c r="NU35" s="657">
        <v>0</v>
      </c>
      <c r="NV35" s="665">
        <f t="shared" si="116"/>
        <v>0</v>
      </c>
      <c r="NW35" s="659"/>
      <c r="NX35" s="669" t="str">
        <f t="shared" si="132"/>
        <v/>
      </c>
      <c r="NY35" s="673"/>
      <c r="NZ35" s="378">
        <v>0</v>
      </c>
      <c r="OA35" s="660"/>
      <c r="OB35" s="673"/>
      <c r="OC35" s="378">
        <v>0</v>
      </c>
      <c r="OD35" s="660"/>
      <c r="OE35" s="673"/>
      <c r="OF35" s="378">
        <v>0</v>
      </c>
      <c r="OG35" s="660"/>
      <c r="OH35" s="412"/>
      <c r="OI35" s="378">
        <v>1</v>
      </c>
      <c r="OJ35" s="379"/>
      <c r="OK35" s="412"/>
      <c r="OL35" s="378">
        <v>0.5</v>
      </c>
      <c r="OM35" s="379"/>
      <c r="ON35" s="412"/>
      <c r="OO35" s="378">
        <v>1</v>
      </c>
      <c r="OP35" s="379"/>
      <c r="OQ35" s="412"/>
      <c r="OR35" s="378">
        <f t="shared" si="117"/>
        <v>1</v>
      </c>
      <c r="OS35" s="379"/>
      <c r="OT35" s="412"/>
      <c r="OU35" s="378">
        <v>0</v>
      </c>
      <c r="OV35" s="379"/>
      <c r="OW35" s="412"/>
      <c r="OX35" s="378">
        <v>0</v>
      </c>
      <c r="OY35" s="379"/>
      <c r="OZ35" s="379">
        <v>45723</v>
      </c>
      <c r="PA35" s="378">
        <v>1</v>
      </c>
      <c r="PB35" s="379">
        <f t="shared" si="141"/>
        <v>45723</v>
      </c>
      <c r="PC35" s="379">
        <v>45723</v>
      </c>
      <c r="PD35" s="378">
        <v>1</v>
      </c>
      <c r="PE35" s="379">
        <v>45723</v>
      </c>
      <c r="PF35" s="412"/>
      <c r="PG35" s="378">
        <v>0</v>
      </c>
      <c r="PH35" s="379"/>
      <c r="PI35" s="412">
        <v>45789</v>
      </c>
      <c r="PJ35" s="378">
        <v>1</v>
      </c>
      <c r="PK35" s="379">
        <f>'Seg Diario'!HJ35</f>
        <v>45891</v>
      </c>
      <c r="PL35" s="412">
        <f t="shared" si="133"/>
        <v>45789</v>
      </c>
      <c r="PM35" s="378">
        <f t="shared" si="134"/>
        <v>1</v>
      </c>
      <c r="PN35" s="379">
        <f t="shared" si="135"/>
        <v>45891</v>
      </c>
      <c r="PO35" s="663">
        <v>4.5000000000000005E-2</v>
      </c>
      <c r="PP35" s="658">
        <f t="shared" si="119"/>
        <v>45723</v>
      </c>
      <c r="PQ35" s="659" t="str">
        <f t="shared" si="120"/>
        <v/>
      </c>
      <c r="PR35" s="654"/>
      <c r="PS35" s="660"/>
      <c r="PT35" s="412">
        <v>45484</v>
      </c>
      <c r="PU35" s="378">
        <v>1</v>
      </c>
      <c r="PV35" s="412">
        <v>45484</v>
      </c>
      <c r="PW35" s="412">
        <v>45527</v>
      </c>
      <c r="PX35" s="378">
        <v>1</v>
      </c>
      <c r="PY35" s="412">
        <v>45527</v>
      </c>
      <c r="PZ35" s="412"/>
      <c r="QA35" s="378">
        <v>0</v>
      </c>
      <c r="QB35" s="379"/>
      <c r="QC35" s="412"/>
      <c r="QD35" s="378">
        <v>0.5</v>
      </c>
      <c r="QE35" s="379"/>
      <c r="QF35" s="657">
        <v>0.93745000000000012</v>
      </c>
      <c r="QG35" s="658">
        <f t="shared" si="121"/>
        <v>45484</v>
      </c>
      <c r="QH35" s="659" t="str">
        <f t="shared" si="122"/>
        <v/>
      </c>
      <c r="QI35" s="654"/>
      <c r="QJ35" s="660"/>
      <c r="QK35" s="671"/>
      <c r="QL35" s="672">
        <f t="shared" si="123"/>
        <v>1</v>
      </c>
      <c r="QM35" s="1208" t="s">
        <v>354</v>
      </c>
      <c r="QN35" s="1448">
        <f t="shared" si="136"/>
        <v>1</v>
      </c>
      <c r="QO35" s="1482">
        <v>45892</v>
      </c>
      <c r="QP35" s="1483">
        <v>1</v>
      </c>
      <c r="QQ35" s="1482">
        <v>45895</v>
      </c>
      <c r="QR35" s="1482">
        <v>45915</v>
      </c>
      <c r="QS35" s="1483">
        <v>1</v>
      </c>
      <c r="QT35" s="1482">
        <v>45915</v>
      </c>
    </row>
    <row r="36" spans="1:462" s="677" customFormat="1" ht="14.4">
      <c r="A36" s="459" t="e">
        <f t="shared" si="124"/>
        <v>#VALUE!</v>
      </c>
      <c r="B36" s="1419" t="s">
        <v>129</v>
      </c>
      <c r="C36" s="637"/>
      <c r="D36" s="638" t="s">
        <v>560</v>
      </c>
      <c r="E36" s="676" t="s">
        <v>95</v>
      </c>
      <c r="F36" s="1251">
        <v>12888.31</v>
      </c>
      <c r="G36" s="614" t="s">
        <v>72</v>
      </c>
      <c r="H36" s="638" t="s">
        <v>575</v>
      </c>
      <c r="I36" s="638" t="s">
        <v>255</v>
      </c>
      <c r="J36" s="639"/>
      <c r="K36" s="640"/>
      <c r="L36" s="640"/>
      <c r="M36" s="641"/>
      <c r="N36" s="642"/>
      <c r="O36" s="639" t="s">
        <v>562</v>
      </c>
      <c r="P36" s="640" t="s">
        <v>562</v>
      </c>
      <c r="Q36" s="640" t="s">
        <v>562</v>
      </c>
      <c r="R36" s="641" t="s">
        <v>562</v>
      </c>
      <c r="S36" s="638" t="s">
        <v>563</v>
      </c>
      <c r="T36" s="643"/>
      <c r="U36" s="643"/>
      <c r="V36" s="675"/>
      <c r="W36" s="643"/>
      <c r="X36" s="643"/>
      <c r="Y36" s="675"/>
      <c r="Z36" s="674"/>
      <c r="AA36" s="644"/>
      <c r="AB36" s="615"/>
      <c r="AC36" s="615"/>
      <c r="AD36" s="615"/>
      <c r="AE36" s="615"/>
      <c r="AF36" s="615"/>
      <c r="AG36" s="645">
        <f t="shared" si="32"/>
        <v>0</v>
      </c>
      <c r="AH36" s="646">
        <f t="shared" si="33"/>
        <v>0</v>
      </c>
      <c r="AI36" s="647">
        <f t="shared" si="34"/>
        <v>0</v>
      </c>
      <c r="AJ36" s="615"/>
      <c r="AK36" s="615"/>
      <c r="AL36" s="615"/>
      <c r="AM36" s="645">
        <f t="shared" si="35"/>
        <v>0</v>
      </c>
      <c r="AN36" s="646">
        <f t="shared" si="36"/>
        <v>0</v>
      </c>
      <c r="AO36" s="647">
        <f t="shared" si="37"/>
        <v>0</v>
      </c>
      <c r="AP36" s="648"/>
      <c r="AQ36" s="648"/>
      <c r="AR36" s="648"/>
      <c r="AS36" s="645">
        <f t="shared" si="38"/>
        <v>0</v>
      </c>
      <c r="AT36" s="646">
        <f t="shared" si="39"/>
        <v>0</v>
      </c>
      <c r="AU36" s="647">
        <f t="shared" si="40"/>
        <v>0</v>
      </c>
      <c r="AV36" s="648"/>
      <c r="AW36" s="649" t="s">
        <v>564</v>
      </c>
      <c r="AX36" s="650">
        <f t="shared" si="148"/>
        <v>1</v>
      </c>
      <c r="AY36" s="651" t="s">
        <v>565</v>
      </c>
      <c r="AZ36" s="652" t="s">
        <v>581</v>
      </c>
      <c r="BA36" s="412">
        <v>45484</v>
      </c>
      <c r="BB36" s="653">
        <f t="shared" si="152"/>
        <v>1</v>
      </c>
      <c r="BC36" s="654">
        <f t="shared" si="42"/>
        <v>0</v>
      </c>
      <c r="BD36" s="630">
        <f t="shared" si="43"/>
        <v>0</v>
      </c>
      <c r="BE36" s="412">
        <v>45695</v>
      </c>
      <c r="BF36" s="1125">
        <f t="shared" si="44"/>
        <v>1</v>
      </c>
      <c r="BG36" s="412">
        <v>45736</v>
      </c>
      <c r="BH36" s="1125">
        <f t="shared" si="45"/>
        <v>1</v>
      </c>
      <c r="BI36" s="412">
        <f t="shared" si="125"/>
        <v>45750</v>
      </c>
      <c r="BJ36" s="378">
        <v>0</v>
      </c>
      <c r="BK36" s="379">
        <f t="shared" si="126"/>
        <v>45792</v>
      </c>
      <c r="BL36" s="412">
        <v>45750</v>
      </c>
      <c r="BM36" s="378">
        <v>1</v>
      </c>
      <c r="BN36" s="630">
        <v>45750</v>
      </c>
      <c r="BO36" s="377">
        <v>45750</v>
      </c>
      <c r="BP36" s="378">
        <v>1</v>
      </c>
      <c r="BQ36" s="413">
        <v>45750</v>
      </c>
      <c r="BR36" s="377">
        <v>45749</v>
      </c>
      <c r="BS36" s="378">
        <v>1</v>
      </c>
      <c r="BT36" s="413">
        <v>45749</v>
      </c>
      <c r="BU36" s="377">
        <v>45750</v>
      </c>
      <c r="BV36" s="378">
        <v>1</v>
      </c>
      <c r="BW36" s="413">
        <v>45750</v>
      </c>
      <c r="BX36" s="377">
        <f t="shared" si="46"/>
        <v>45749</v>
      </c>
      <c r="BY36" s="378">
        <f t="shared" si="47"/>
        <v>1</v>
      </c>
      <c r="BZ36" s="379">
        <f t="shared" si="149"/>
        <v>45750</v>
      </c>
      <c r="CA36" s="412">
        <v>45788</v>
      </c>
      <c r="CB36" s="378">
        <v>1</v>
      </c>
      <c r="CC36" s="413">
        <f t="shared" si="49"/>
        <v>45788</v>
      </c>
      <c r="CD36" s="377">
        <v>45788</v>
      </c>
      <c r="CE36" s="378">
        <v>1</v>
      </c>
      <c r="CF36" s="413">
        <f t="shared" si="50"/>
        <v>45788</v>
      </c>
      <c r="CG36" s="377">
        <v>45788</v>
      </c>
      <c r="CH36" s="378">
        <v>1</v>
      </c>
      <c r="CI36" s="413">
        <f t="shared" si="51"/>
        <v>45788</v>
      </c>
      <c r="CJ36" s="377">
        <v>45788</v>
      </c>
      <c r="CK36" s="378">
        <v>1</v>
      </c>
      <c r="CL36" s="413">
        <f t="shared" si="52"/>
        <v>45788</v>
      </c>
      <c r="CM36" s="377">
        <f t="shared" si="53"/>
        <v>45788</v>
      </c>
      <c r="CN36" s="378">
        <f t="shared" si="54"/>
        <v>1</v>
      </c>
      <c r="CO36" s="379">
        <f t="shared" si="55"/>
        <v>45788</v>
      </c>
      <c r="CP36" s="412">
        <v>45751</v>
      </c>
      <c r="CQ36" s="378">
        <v>1</v>
      </c>
      <c r="CR36" s="413">
        <v>45751</v>
      </c>
      <c r="CS36" s="377">
        <v>45751</v>
      </c>
      <c r="CT36" s="378">
        <v>1</v>
      </c>
      <c r="CU36" s="413">
        <v>45751</v>
      </c>
      <c r="CV36" s="377">
        <v>45751</v>
      </c>
      <c r="CW36" s="378">
        <v>1</v>
      </c>
      <c r="CX36" s="413">
        <v>45751</v>
      </c>
      <c r="CY36" s="377">
        <v>45751</v>
      </c>
      <c r="CZ36" s="378">
        <v>1</v>
      </c>
      <c r="DA36" s="413">
        <v>45751</v>
      </c>
      <c r="DB36" s="377">
        <f t="shared" si="56"/>
        <v>45751</v>
      </c>
      <c r="DC36" s="378">
        <f t="shared" si="57"/>
        <v>1</v>
      </c>
      <c r="DD36" s="379">
        <f t="shared" si="58"/>
        <v>45751</v>
      </c>
      <c r="DE36" s="412">
        <v>45789</v>
      </c>
      <c r="DF36" s="378">
        <v>1</v>
      </c>
      <c r="DG36" s="413">
        <v>45790</v>
      </c>
      <c r="DH36" s="412">
        <v>45789</v>
      </c>
      <c r="DI36" s="378">
        <v>1</v>
      </c>
      <c r="DJ36" s="413">
        <v>45790</v>
      </c>
      <c r="DK36" s="412">
        <v>45789</v>
      </c>
      <c r="DL36" s="378">
        <v>1</v>
      </c>
      <c r="DM36" s="413">
        <v>45790</v>
      </c>
      <c r="DN36" s="412">
        <v>45789</v>
      </c>
      <c r="DO36" s="378">
        <v>1</v>
      </c>
      <c r="DP36" s="413">
        <v>45790</v>
      </c>
      <c r="DQ36" s="377">
        <f t="shared" si="59"/>
        <v>45789</v>
      </c>
      <c r="DR36" s="378">
        <f t="shared" si="60"/>
        <v>1</v>
      </c>
      <c r="DS36" s="379">
        <f t="shared" si="61"/>
        <v>45790</v>
      </c>
      <c r="DT36" s="412">
        <v>45789</v>
      </c>
      <c r="DU36" s="378">
        <v>1</v>
      </c>
      <c r="DV36" s="413">
        <v>45792</v>
      </c>
      <c r="DW36" s="412">
        <v>45789</v>
      </c>
      <c r="DX36" s="378">
        <v>1</v>
      </c>
      <c r="DY36" s="413">
        <v>45792</v>
      </c>
      <c r="DZ36" s="412">
        <v>45789</v>
      </c>
      <c r="EA36" s="378">
        <v>1</v>
      </c>
      <c r="EB36" s="413">
        <v>45792</v>
      </c>
      <c r="EC36" s="412">
        <v>45789</v>
      </c>
      <c r="ED36" s="378">
        <v>1</v>
      </c>
      <c r="EE36" s="413">
        <v>45792</v>
      </c>
      <c r="EF36" s="377">
        <f t="shared" si="144"/>
        <v>45789</v>
      </c>
      <c r="EG36" s="378">
        <f t="shared" si="62"/>
        <v>1</v>
      </c>
      <c r="EH36" s="379">
        <f t="shared" si="63"/>
        <v>45792</v>
      </c>
      <c r="EI36" s="412">
        <v>45792</v>
      </c>
      <c r="EJ36" s="378">
        <v>1</v>
      </c>
      <c r="EK36" s="413">
        <f t="shared" si="64"/>
        <v>45792</v>
      </c>
      <c r="EL36" s="412">
        <v>45792</v>
      </c>
      <c r="EM36" s="378">
        <v>1</v>
      </c>
      <c r="EN36" s="413">
        <f t="shared" si="65"/>
        <v>45792</v>
      </c>
      <c r="EO36" s="412">
        <v>45792</v>
      </c>
      <c r="EP36" s="378">
        <v>1</v>
      </c>
      <c r="EQ36" s="413">
        <f t="shared" si="66"/>
        <v>45792</v>
      </c>
      <c r="ER36" s="412">
        <v>45792</v>
      </c>
      <c r="ES36" s="378">
        <v>1</v>
      </c>
      <c r="ET36" s="413">
        <f t="shared" si="67"/>
        <v>45792</v>
      </c>
      <c r="EU36" s="377">
        <f t="shared" si="68"/>
        <v>45792</v>
      </c>
      <c r="EV36" s="378">
        <f t="shared" si="69"/>
        <v>1</v>
      </c>
      <c r="EW36" s="379">
        <f t="shared" si="70"/>
        <v>45792</v>
      </c>
      <c r="EX36" s="412"/>
      <c r="EY36" s="378">
        <v>0</v>
      </c>
      <c r="EZ36" s="413"/>
      <c r="FA36" s="412"/>
      <c r="FB36" s="378">
        <v>0</v>
      </c>
      <c r="FC36" s="413"/>
      <c r="FD36" s="412"/>
      <c r="FE36" s="378">
        <v>0</v>
      </c>
      <c r="FF36" s="413"/>
      <c r="FG36" s="412"/>
      <c r="FH36" s="378">
        <v>0</v>
      </c>
      <c r="FI36" s="413"/>
      <c r="FJ36" s="377" t="str">
        <f t="shared" si="71"/>
        <v/>
      </c>
      <c r="FK36" s="378">
        <v>0</v>
      </c>
      <c r="FL36" s="379" t="str">
        <f t="shared" si="127"/>
        <v/>
      </c>
      <c r="FM36" s="412">
        <v>45797</v>
      </c>
      <c r="FN36" s="378">
        <v>1</v>
      </c>
      <c r="FO36" s="413">
        <v>45797</v>
      </c>
      <c r="FP36" s="412">
        <v>45797</v>
      </c>
      <c r="FQ36" s="378">
        <v>1</v>
      </c>
      <c r="FR36" s="413">
        <v>45797</v>
      </c>
      <c r="FS36" s="412">
        <v>45797</v>
      </c>
      <c r="FT36" s="378">
        <v>1</v>
      </c>
      <c r="FU36" s="413">
        <v>45805</v>
      </c>
      <c r="FV36" s="412">
        <v>45805</v>
      </c>
      <c r="FW36" s="378">
        <v>1</v>
      </c>
      <c r="FX36" s="413">
        <v>45805</v>
      </c>
      <c r="FY36" s="377">
        <f t="shared" si="72"/>
        <v>45797</v>
      </c>
      <c r="FZ36" s="1134">
        <f t="shared" si="73"/>
        <v>1</v>
      </c>
      <c r="GA36" s="379">
        <f t="shared" si="74"/>
        <v>45805</v>
      </c>
      <c r="GB36" s="412">
        <v>45792</v>
      </c>
      <c r="GC36" s="378">
        <v>1</v>
      </c>
      <c r="GD36" s="413">
        <f t="shared" si="75"/>
        <v>45792</v>
      </c>
      <c r="GE36" s="412">
        <v>45792</v>
      </c>
      <c r="GF36" s="378">
        <v>1</v>
      </c>
      <c r="GG36" s="413">
        <f t="shared" si="76"/>
        <v>45792</v>
      </c>
      <c r="GH36" s="412">
        <v>45792</v>
      </c>
      <c r="GI36" s="378">
        <v>1</v>
      </c>
      <c r="GJ36" s="413">
        <f t="shared" si="77"/>
        <v>45792</v>
      </c>
      <c r="GK36" s="412">
        <v>45792</v>
      </c>
      <c r="GL36" s="378">
        <v>1</v>
      </c>
      <c r="GM36" s="413">
        <f t="shared" si="78"/>
        <v>45792</v>
      </c>
      <c r="GN36" s="377">
        <f t="shared" si="79"/>
        <v>45792</v>
      </c>
      <c r="GO36" s="378">
        <f t="shared" si="80"/>
        <v>1</v>
      </c>
      <c r="GP36" s="379">
        <f t="shared" si="81"/>
        <v>45792</v>
      </c>
      <c r="GQ36" s="657">
        <f t="shared" si="128"/>
        <v>1</v>
      </c>
      <c r="GR36" s="658">
        <f t="shared" si="82"/>
        <v>45749</v>
      </c>
      <c r="GS36" s="659">
        <f t="shared" si="83"/>
        <v>45805</v>
      </c>
      <c r="GT36" s="654"/>
      <c r="GU36" s="660"/>
      <c r="GV36" s="412">
        <v>45887</v>
      </c>
      <c r="GW36" s="378">
        <v>1</v>
      </c>
      <c r="GX36" s="413">
        <v>45891</v>
      </c>
      <c r="GY36" s="412">
        <v>45887</v>
      </c>
      <c r="GZ36" s="378">
        <v>1</v>
      </c>
      <c r="HA36" s="413">
        <v>45891</v>
      </c>
      <c r="HB36" s="412">
        <v>45887</v>
      </c>
      <c r="HC36" s="378">
        <v>1</v>
      </c>
      <c r="HD36" s="413">
        <v>45891</v>
      </c>
      <c r="HE36" s="412">
        <v>45887</v>
      </c>
      <c r="HF36" s="378">
        <v>1</v>
      </c>
      <c r="HG36" s="413">
        <v>45891</v>
      </c>
      <c r="HH36" s="377">
        <f t="shared" si="84"/>
        <v>45887</v>
      </c>
      <c r="HI36" s="378">
        <f t="shared" si="85"/>
        <v>1</v>
      </c>
      <c r="HJ36" s="379">
        <f t="shared" si="86"/>
        <v>45891</v>
      </c>
      <c r="HK36" s="661">
        <v>0</v>
      </c>
      <c r="HL36" s="658">
        <f t="shared" si="87"/>
        <v>45695</v>
      </c>
      <c r="HM36" s="659" t="str">
        <f t="shared" si="88"/>
        <v/>
      </c>
      <c r="HN36" s="654"/>
      <c r="HO36" s="660"/>
      <c r="HP36" s="944"/>
      <c r="HQ36" s="944"/>
      <c r="HR36" s="1170">
        <v>45806</v>
      </c>
      <c r="HS36" s="378">
        <v>1</v>
      </c>
      <c r="HT36" s="1171">
        <v>45806</v>
      </c>
      <c r="HU36" s="632">
        <v>45806</v>
      </c>
      <c r="HV36" s="378">
        <v>1</v>
      </c>
      <c r="HW36" s="379">
        <v>45806</v>
      </c>
      <c r="HX36" s="412">
        <v>45808</v>
      </c>
      <c r="HY36" s="378">
        <v>1</v>
      </c>
      <c r="HZ36" s="379">
        <v>45811</v>
      </c>
      <c r="IA36" s="412">
        <v>45813</v>
      </c>
      <c r="IB36" s="378">
        <v>1</v>
      </c>
      <c r="IC36" s="379">
        <v>45815</v>
      </c>
      <c r="ID36" s="412">
        <v>45817</v>
      </c>
      <c r="IE36" s="378">
        <v>1</v>
      </c>
      <c r="IF36" s="379">
        <v>45822</v>
      </c>
      <c r="IG36" s="944">
        <v>45822</v>
      </c>
      <c r="IH36" s="412">
        <v>45817</v>
      </c>
      <c r="II36" s="378">
        <v>1</v>
      </c>
      <c r="IJ36" s="379">
        <v>45817</v>
      </c>
      <c r="IK36" s="412">
        <v>45822</v>
      </c>
      <c r="IL36" s="378">
        <v>1</v>
      </c>
      <c r="IM36" s="379">
        <v>45822</v>
      </c>
      <c r="IN36" s="657">
        <f t="shared" si="137"/>
        <v>1</v>
      </c>
      <c r="IO36" s="658">
        <f t="shared" si="89"/>
        <v>45806</v>
      </c>
      <c r="IP36" s="659">
        <f t="shared" si="90"/>
        <v>45822</v>
      </c>
      <c r="IQ36" s="654"/>
      <c r="IR36" s="660"/>
      <c r="IS36" s="664">
        <v>473.87</v>
      </c>
      <c r="IT36" s="664" t="s">
        <v>577</v>
      </c>
      <c r="IU36" s="412"/>
      <c r="IV36" s="378">
        <v>0</v>
      </c>
      <c r="IW36" s="379"/>
      <c r="IX36" s="412"/>
      <c r="IY36" s="378">
        <v>0</v>
      </c>
      <c r="IZ36" s="379"/>
      <c r="JA36" s="412">
        <v>45833</v>
      </c>
      <c r="JB36" s="378">
        <v>1</v>
      </c>
      <c r="JC36" s="413">
        <f t="shared" si="91"/>
        <v>45833</v>
      </c>
      <c r="JD36" s="628">
        <f t="shared" si="20"/>
        <v>0.47387000000000001</v>
      </c>
      <c r="JE36" s="627">
        <v>45845</v>
      </c>
      <c r="JF36" s="378">
        <v>1</v>
      </c>
      <c r="JG36" s="627">
        <v>45864</v>
      </c>
      <c r="JH36" s="628">
        <f t="shared" si="21"/>
        <v>0.47387000000000001</v>
      </c>
      <c r="JI36" s="627">
        <v>45867</v>
      </c>
      <c r="JJ36" s="378">
        <v>1</v>
      </c>
      <c r="JK36" s="627">
        <v>45867</v>
      </c>
      <c r="JL36" s="628">
        <f t="shared" si="22"/>
        <v>0.47387000000000001</v>
      </c>
      <c r="JM36" s="627">
        <v>45870</v>
      </c>
      <c r="JN36" s="378">
        <v>1</v>
      </c>
      <c r="JO36" s="627">
        <v>45870</v>
      </c>
      <c r="JP36" s="628">
        <f t="shared" si="23"/>
        <v>0.47387000000000001</v>
      </c>
      <c r="JQ36" s="627">
        <v>45870</v>
      </c>
      <c r="JR36" s="378">
        <v>1</v>
      </c>
      <c r="JS36" s="627">
        <v>45870</v>
      </c>
      <c r="JT36" s="628">
        <f t="shared" si="24"/>
        <v>0.47387000000000001</v>
      </c>
      <c r="JU36" s="627">
        <v>45871</v>
      </c>
      <c r="JV36" s="378">
        <v>1</v>
      </c>
      <c r="JW36" s="627">
        <v>45871</v>
      </c>
      <c r="JX36" s="628">
        <f t="shared" si="92"/>
        <v>0</v>
      </c>
      <c r="JY36" s="627"/>
      <c r="JZ36" s="378">
        <v>0</v>
      </c>
      <c r="KA36" s="627"/>
      <c r="KB36" s="628">
        <f t="shared" si="93"/>
        <v>0</v>
      </c>
      <c r="KC36" s="627"/>
      <c r="KD36" s="378">
        <v>0</v>
      </c>
      <c r="KE36" s="627"/>
      <c r="KF36" s="628">
        <f t="shared" si="94"/>
        <v>0</v>
      </c>
      <c r="KG36" s="627"/>
      <c r="KH36" s="378">
        <v>0</v>
      </c>
      <c r="KI36" s="379"/>
      <c r="KJ36" s="628"/>
      <c r="KK36" s="630">
        <v>45948</v>
      </c>
      <c r="KL36" s="378">
        <v>1</v>
      </c>
      <c r="KM36" s="379">
        <v>45948</v>
      </c>
      <c r="KN36" s="630">
        <v>45911</v>
      </c>
      <c r="KO36" s="378">
        <v>1</v>
      </c>
      <c r="KP36" s="379">
        <v>45912</v>
      </c>
      <c r="KQ36" s="630">
        <v>45953</v>
      </c>
      <c r="KR36" s="378">
        <v>1</v>
      </c>
      <c r="KS36" s="379">
        <v>45953</v>
      </c>
      <c r="KT36" s="657">
        <v>0</v>
      </c>
      <c r="KU36" s="665">
        <f t="shared" si="95"/>
        <v>0</v>
      </c>
      <c r="KV36" s="658">
        <f t="shared" si="96"/>
        <v>45833</v>
      </c>
      <c r="KW36" s="659" t="str">
        <f t="shared" si="97"/>
        <v/>
      </c>
      <c r="KX36" s="412">
        <v>45873</v>
      </c>
      <c r="KY36" s="378">
        <v>1</v>
      </c>
      <c r="KZ36" s="413">
        <f t="shared" si="98"/>
        <v>45873</v>
      </c>
      <c r="LA36" s="626">
        <f t="shared" si="25"/>
        <v>0.47387000000000001</v>
      </c>
      <c r="LB36" s="412">
        <v>45873</v>
      </c>
      <c r="LC36" s="378">
        <v>1</v>
      </c>
      <c r="LD36" s="413">
        <f>IF(LB36="","",LB36)</f>
        <v>45873</v>
      </c>
      <c r="LE36" s="626">
        <f t="shared" si="26"/>
        <v>0.47387000000000001</v>
      </c>
      <c r="LF36" s="627">
        <v>45875</v>
      </c>
      <c r="LG36" s="378">
        <v>1</v>
      </c>
      <c r="LH36" s="413">
        <f t="shared" si="159"/>
        <v>45875</v>
      </c>
      <c r="LI36" s="626">
        <f t="shared" si="27"/>
        <v>0.47387000000000001</v>
      </c>
      <c r="LJ36" s="627">
        <v>45876</v>
      </c>
      <c r="LK36" s="378">
        <v>1</v>
      </c>
      <c r="LL36" s="632">
        <f t="shared" si="153"/>
        <v>45876</v>
      </c>
      <c r="LM36" s="412">
        <v>45884</v>
      </c>
      <c r="LN36" s="378">
        <v>1</v>
      </c>
      <c r="LO36" s="632">
        <v>45884</v>
      </c>
      <c r="LP36" s="412"/>
      <c r="LQ36" s="378">
        <v>0</v>
      </c>
      <c r="LR36" s="632"/>
      <c r="LS36" s="412"/>
      <c r="LT36" s="378">
        <v>0</v>
      </c>
      <c r="LU36" s="632"/>
      <c r="LV36" s="657">
        <v>0</v>
      </c>
      <c r="LW36" s="665">
        <f t="shared" si="101"/>
        <v>0</v>
      </c>
      <c r="LX36" s="658">
        <f t="shared" si="102"/>
        <v>45873</v>
      </c>
      <c r="LY36" s="666" t="str">
        <f t="shared" si="103"/>
        <v/>
      </c>
      <c r="LZ36" s="412">
        <v>45873</v>
      </c>
      <c r="MA36" s="378">
        <v>1</v>
      </c>
      <c r="MB36" s="413">
        <f t="shared" si="104"/>
        <v>45873</v>
      </c>
      <c r="MC36" s="626">
        <f t="shared" si="29"/>
        <v>0.47387000000000001</v>
      </c>
      <c r="MD36" s="412">
        <v>45873</v>
      </c>
      <c r="ME36" s="378">
        <v>1</v>
      </c>
      <c r="MF36" s="413">
        <f t="shared" ref="MF36" si="160">IF(MD36="","",MD36)</f>
        <v>45873</v>
      </c>
      <c r="MG36" s="626">
        <f t="shared" si="30"/>
        <v>0.47387000000000001</v>
      </c>
      <c r="MH36" s="627">
        <v>45874</v>
      </c>
      <c r="MI36" s="378">
        <v>1</v>
      </c>
      <c r="MJ36" s="413">
        <f t="shared" si="155"/>
        <v>45874</v>
      </c>
      <c r="MK36" s="626">
        <f t="shared" si="31"/>
        <v>0.47387000000000001</v>
      </c>
      <c r="ML36" s="627">
        <v>45875</v>
      </c>
      <c r="MM36" s="378">
        <v>1</v>
      </c>
      <c r="MN36" s="413">
        <f t="shared" ref="MN36:MN46" si="161">IF(ML36="","",ML36)</f>
        <v>45875</v>
      </c>
      <c r="MO36" s="412">
        <v>45884</v>
      </c>
      <c r="MP36" s="378">
        <v>1</v>
      </c>
      <c r="MQ36" s="632">
        <v>45884</v>
      </c>
      <c r="MR36" s="412"/>
      <c r="MS36" s="378">
        <v>0</v>
      </c>
      <c r="MT36" s="632"/>
      <c r="MU36" s="412"/>
      <c r="MV36" s="378">
        <v>0</v>
      </c>
      <c r="MW36" s="632"/>
      <c r="MX36" s="657">
        <v>0</v>
      </c>
      <c r="MY36" s="665">
        <f t="shared" si="108"/>
        <v>0</v>
      </c>
      <c r="MZ36" s="658">
        <f t="shared" si="109"/>
        <v>45873</v>
      </c>
      <c r="NA36" s="666" t="str">
        <f t="shared" si="110"/>
        <v/>
      </c>
      <c r="NB36" s="657">
        <v>0</v>
      </c>
      <c r="NC36" s="665">
        <f t="shared" si="111"/>
        <v>0</v>
      </c>
      <c r="ND36" s="658">
        <f t="shared" si="112"/>
        <v>45833</v>
      </c>
      <c r="NE36" s="667">
        <f t="shared" si="113"/>
        <v>0</v>
      </c>
      <c r="NF36" s="654"/>
      <c r="NG36" s="666"/>
      <c r="NH36" s="673"/>
      <c r="NI36" s="378">
        <v>0</v>
      </c>
      <c r="NJ36" s="658"/>
      <c r="NK36" s="654"/>
      <c r="NL36" s="666"/>
      <c r="NM36" s="657">
        <v>0</v>
      </c>
      <c r="NN36" s="665">
        <f t="shared" si="114"/>
        <v>0</v>
      </c>
      <c r="NO36" s="659"/>
      <c r="NP36" s="669" t="s">
        <v>571</v>
      </c>
      <c r="NQ36" s="657">
        <v>0</v>
      </c>
      <c r="NR36" s="665">
        <f t="shared" si="115"/>
        <v>0</v>
      </c>
      <c r="NS36" s="659"/>
      <c r="NT36" s="669" t="s">
        <v>571</v>
      </c>
      <c r="NU36" s="657">
        <v>0</v>
      </c>
      <c r="NV36" s="665">
        <f t="shared" si="116"/>
        <v>0</v>
      </c>
      <c r="NW36" s="659"/>
      <c r="NX36" s="669" t="str">
        <f t="shared" si="132"/>
        <v/>
      </c>
      <c r="NY36" s="673"/>
      <c r="NZ36" s="378">
        <v>0</v>
      </c>
      <c r="OA36" s="660"/>
      <c r="OB36" s="673"/>
      <c r="OC36" s="378">
        <v>0</v>
      </c>
      <c r="OD36" s="660"/>
      <c r="OE36" s="673"/>
      <c r="OF36" s="378">
        <v>0</v>
      </c>
      <c r="OG36" s="660"/>
      <c r="OH36" s="412"/>
      <c r="OI36" s="378">
        <v>1</v>
      </c>
      <c r="OJ36" s="379"/>
      <c r="OK36" s="412"/>
      <c r="OL36" s="378">
        <v>0.5</v>
      </c>
      <c r="OM36" s="379"/>
      <c r="ON36" s="412"/>
      <c r="OO36" s="378">
        <v>1</v>
      </c>
      <c r="OP36" s="379"/>
      <c r="OQ36" s="412"/>
      <c r="OR36" s="378">
        <f t="shared" si="117"/>
        <v>0</v>
      </c>
      <c r="OS36" s="379"/>
      <c r="OT36" s="412"/>
      <c r="OU36" s="378">
        <v>0</v>
      </c>
      <c r="OV36" s="379"/>
      <c r="OW36" s="412"/>
      <c r="OX36" s="378">
        <v>0</v>
      </c>
      <c r="OY36" s="379"/>
      <c r="OZ36" s="379">
        <v>45742</v>
      </c>
      <c r="PA36" s="378">
        <v>1</v>
      </c>
      <c r="PB36" s="379">
        <f t="shared" si="141"/>
        <v>45742</v>
      </c>
      <c r="PC36" s="379" t="s">
        <v>559</v>
      </c>
      <c r="PD36" s="378">
        <v>0</v>
      </c>
      <c r="PE36" s="379"/>
      <c r="PF36" s="412"/>
      <c r="PG36" s="378">
        <v>0</v>
      </c>
      <c r="PH36" s="379"/>
      <c r="PI36" s="412">
        <v>45749</v>
      </c>
      <c r="PJ36" s="378">
        <v>1</v>
      </c>
      <c r="PK36" s="379">
        <f>'Seg Diario'!HJ36</f>
        <v>45891</v>
      </c>
      <c r="PL36" s="412">
        <f t="shared" si="133"/>
        <v>45749</v>
      </c>
      <c r="PM36" s="378">
        <f t="shared" si="134"/>
        <v>1</v>
      </c>
      <c r="PN36" s="379">
        <f t="shared" si="135"/>
        <v>45891</v>
      </c>
      <c r="PO36" s="663">
        <v>4.5000000000000005E-2</v>
      </c>
      <c r="PP36" s="658">
        <f t="shared" si="119"/>
        <v>45742</v>
      </c>
      <c r="PQ36" s="659" t="str">
        <f t="shared" si="120"/>
        <v/>
      </c>
      <c r="PR36" s="654"/>
      <c r="PS36" s="660"/>
      <c r="PT36" s="412">
        <v>45484</v>
      </c>
      <c r="PU36" s="378">
        <v>1</v>
      </c>
      <c r="PV36" s="412">
        <v>45484</v>
      </c>
      <c r="PW36" s="412">
        <v>45527</v>
      </c>
      <c r="PX36" s="378">
        <v>1</v>
      </c>
      <c r="PY36" s="412">
        <v>45527</v>
      </c>
      <c r="PZ36" s="412"/>
      <c r="QA36" s="378">
        <v>0</v>
      </c>
      <c r="QB36" s="379"/>
      <c r="QC36" s="412"/>
      <c r="QD36" s="378">
        <v>0.5</v>
      </c>
      <c r="QE36" s="379"/>
      <c r="QF36" s="657">
        <v>0.93745000000000012</v>
      </c>
      <c r="QG36" s="658">
        <f t="shared" si="121"/>
        <v>45484</v>
      </c>
      <c r="QH36" s="659" t="str">
        <f t="shared" si="122"/>
        <v/>
      </c>
      <c r="QI36" s="654"/>
      <c r="QJ36" s="660"/>
      <c r="QK36" s="671"/>
      <c r="QL36" s="672">
        <f t="shared" si="123"/>
        <v>1</v>
      </c>
      <c r="QM36" s="1208" t="s">
        <v>354</v>
      </c>
      <c r="QN36" s="1448">
        <f t="shared" si="136"/>
        <v>1</v>
      </c>
      <c r="QO36" s="1482">
        <v>45892</v>
      </c>
      <c r="QP36" s="1483">
        <v>1</v>
      </c>
      <c r="QQ36" s="1482">
        <v>45895</v>
      </c>
      <c r="QR36" s="1482">
        <v>45915</v>
      </c>
      <c r="QS36" s="1483">
        <v>1</v>
      </c>
      <c r="QT36" s="1482">
        <v>45915</v>
      </c>
    </row>
    <row r="37" spans="1:462" ht="14.4">
      <c r="A37" s="459" t="e">
        <f t="shared" si="124"/>
        <v>#VALUE!</v>
      </c>
      <c r="B37" s="1419" t="s">
        <v>133</v>
      </c>
      <c r="C37" s="637"/>
      <c r="D37" s="638" t="s">
        <v>560</v>
      </c>
      <c r="E37" s="1420" t="s">
        <v>89</v>
      </c>
      <c r="F37" s="1251">
        <v>7003.34</v>
      </c>
      <c r="G37" s="614" t="s">
        <v>72</v>
      </c>
      <c r="H37" s="638" t="s">
        <v>575</v>
      </c>
      <c r="I37" s="638" t="s">
        <v>575</v>
      </c>
      <c r="J37" s="639"/>
      <c r="K37" s="640"/>
      <c r="L37" s="640"/>
      <c r="M37" s="641"/>
      <c r="N37" s="642"/>
      <c r="O37" s="639" t="s">
        <v>562</v>
      </c>
      <c r="P37" s="640" t="s">
        <v>562</v>
      </c>
      <c r="Q37" s="640" t="s">
        <v>562</v>
      </c>
      <c r="R37" s="641" t="s">
        <v>562</v>
      </c>
      <c r="S37" s="638" t="s">
        <v>563</v>
      </c>
      <c r="T37" s="675"/>
      <c r="U37" s="643"/>
      <c r="V37" s="675"/>
      <c r="W37" s="643"/>
      <c r="X37" s="643"/>
      <c r="Y37" s="643"/>
      <c r="Z37" s="674"/>
      <c r="AA37" s="644"/>
      <c r="AB37" s="615"/>
      <c r="AC37" s="615"/>
      <c r="AD37" s="615"/>
      <c r="AE37" s="615"/>
      <c r="AF37" s="615"/>
      <c r="AG37" s="645">
        <f t="shared" si="32"/>
        <v>0</v>
      </c>
      <c r="AH37" s="646">
        <f t="shared" si="33"/>
        <v>0</v>
      </c>
      <c r="AI37" s="647">
        <f t="shared" si="34"/>
        <v>0</v>
      </c>
      <c r="AJ37" s="615"/>
      <c r="AK37" s="615"/>
      <c r="AL37" s="615"/>
      <c r="AM37" s="645">
        <f t="shared" si="35"/>
        <v>0</v>
      </c>
      <c r="AN37" s="646">
        <f t="shared" si="36"/>
        <v>0</v>
      </c>
      <c r="AO37" s="647">
        <f t="shared" si="37"/>
        <v>0</v>
      </c>
      <c r="AP37" s="648"/>
      <c r="AQ37" s="648"/>
      <c r="AR37" s="648"/>
      <c r="AS37" s="645">
        <f t="shared" si="38"/>
        <v>0</v>
      </c>
      <c r="AT37" s="646">
        <f t="shared" si="39"/>
        <v>0</v>
      </c>
      <c r="AU37" s="647">
        <f t="shared" si="40"/>
        <v>0</v>
      </c>
      <c r="AV37" s="648"/>
      <c r="AW37" s="649" t="s">
        <v>564</v>
      </c>
      <c r="AX37" s="650">
        <f t="shared" si="148"/>
        <v>1</v>
      </c>
      <c r="AY37" s="651" t="s">
        <v>565</v>
      </c>
      <c r="AZ37" s="652" t="s">
        <v>573</v>
      </c>
      <c r="BA37" s="412">
        <v>45485</v>
      </c>
      <c r="BB37" s="653">
        <f t="shared" si="152"/>
        <v>1</v>
      </c>
      <c r="BC37" s="654">
        <f t="shared" si="42"/>
        <v>0</v>
      </c>
      <c r="BD37" s="630">
        <f t="shared" si="43"/>
        <v>0</v>
      </c>
      <c r="BE37" s="412">
        <v>45695</v>
      </c>
      <c r="BF37" s="655">
        <f t="shared" si="44"/>
        <v>1</v>
      </c>
      <c r="BG37" s="412">
        <v>45728</v>
      </c>
      <c r="BH37" s="655">
        <f t="shared" si="45"/>
        <v>1</v>
      </c>
      <c r="BI37" s="412">
        <f t="shared" si="125"/>
        <v>45743</v>
      </c>
      <c r="BJ37" s="378">
        <v>0</v>
      </c>
      <c r="BK37" s="379">
        <f t="shared" si="126"/>
        <v>45798</v>
      </c>
      <c r="BL37" s="412">
        <v>45743</v>
      </c>
      <c r="BM37" s="378">
        <v>1</v>
      </c>
      <c r="BN37" s="630">
        <v>45743</v>
      </c>
      <c r="BO37" s="412">
        <v>45743</v>
      </c>
      <c r="BP37" s="378">
        <v>1</v>
      </c>
      <c r="BQ37" s="630">
        <v>45743</v>
      </c>
      <c r="BR37" s="412">
        <v>45743</v>
      </c>
      <c r="BS37" s="378">
        <v>1</v>
      </c>
      <c r="BT37" s="630">
        <v>45743</v>
      </c>
      <c r="BU37" s="412">
        <v>45743</v>
      </c>
      <c r="BV37" s="378">
        <v>1</v>
      </c>
      <c r="BW37" s="630">
        <v>45743</v>
      </c>
      <c r="BX37" s="377">
        <f t="shared" si="46"/>
        <v>45743</v>
      </c>
      <c r="BY37" s="378">
        <f t="shared" si="47"/>
        <v>1</v>
      </c>
      <c r="BZ37" s="379">
        <f t="shared" si="149"/>
        <v>45743</v>
      </c>
      <c r="CA37" s="412">
        <v>45795</v>
      </c>
      <c r="CB37" s="378">
        <v>1</v>
      </c>
      <c r="CC37" s="413">
        <f t="shared" si="49"/>
        <v>45795</v>
      </c>
      <c r="CD37" s="412">
        <v>45795</v>
      </c>
      <c r="CE37" s="378">
        <v>1</v>
      </c>
      <c r="CF37" s="413">
        <f t="shared" si="50"/>
        <v>45795</v>
      </c>
      <c r="CG37" s="412">
        <v>45795</v>
      </c>
      <c r="CH37" s="378">
        <v>1</v>
      </c>
      <c r="CI37" s="413">
        <f t="shared" si="51"/>
        <v>45795</v>
      </c>
      <c r="CJ37" s="412">
        <v>45795</v>
      </c>
      <c r="CK37" s="378">
        <v>1</v>
      </c>
      <c r="CL37" s="413">
        <f t="shared" si="52"/>
        <v>45795</v>
      </c>
      <c r="CM37" s="377">
        <f t="shared" si="53"/>
        <v>45795</v>
      </c>
      <c r="CN37" s="378">
        <f t="shared" si="54"/>
        <v>1</v>
      </c>
      <c r="CO37" s="379">
        <f t="shared" si="55"/>
        <v>45795</v>
      </c>
      <c r="CP37" s="412">
        <v>45743</v>
      </c>
      <c r="CQ37" s="378">
        <v>1</v>
      </c>
      <c r="CR37" s="413">
        <v>45743</v>
      </c>
      <c r="CS37" s="412">
        <v>45745</v>
      </c>
      <c r="CT37" s="378">
        <v>1</v>
      </c>
      <c r="CU37" s="413">
        <v>45745</v>
      </c>
      <c r="CV37" s="412">
        <v>45749</v>
      </c>
      <c r="CW37" s="378">
        <v>1</v>
      </c>
      <c r="CX37" s="413">
        <v>45749</v>
      </c>
      <c r="CY37" s="412">
        <v>45748</v>
      </c>
      <c r="CZ37" s="378">
        <v>1</v>
      </c>
      <c r="DA37" s="413">
        <v>45748</v>
      </c>
      <c r="DB37" s="377">
        <f t="shared" si="56"/>
        <v>45743</v>
      </c>
      <c r="DC37" s="378">
        <f t="shared" si="57"/>
        <v>1</v>
      </c>
      <c r="DD37" s="379">
        <f t="shared" si="58"/>
        <v>45749</v>
      </c>
      <c r="DE37" s="412">
        <v>45796</v>
      </c>
      <c r="DF37" s="378">
        <v>1</v>
      </c>
      <c r="DG37" s="413">
        <v>45797</v>
      </c>
      <c r="DH37" s="412">
        <v>45796</v>
      </c>
      <c r="DI37" s="378">
        <v>1</v>
      </c>
      <c r="DJ37" s="413">
        <v>45797</v>
      </c>
      <c r="DK37" s="412">
        <v>45796</v>
      </c>
      <c r="DL37" s="378">
        <v>1</v>
      </c>
      <c r="DM37" s="413">
        <v>45797</v>
      </c>
      <c r="DN37" s="412">
        <v>45796</v>
      </c>
      <c r="DO37" s="378">
        <v>1</v>
      </c>
      <c r="DP37" s="413">
        <v>45797</v>
      </c>
      <c r="DQ37" s="377">
        <f t="shared" si="59"/>
        <v>45796</v>
      </c>
      <c r="DR37" s="378">
        <f t="shared" si="60"/>
        <v>1</v>
      </c>
      <c r="DS37" s="379">
        <f t="shared" si="61"/>
        <v>45797</v>
      </c>
      <c r="DT37" s="412">
        <v>45796</v>
      </c>
      <c r="DU37" s="378">
        <v>1</v>
      </c>
      <c r="DV37" s="413">
        <v>45798</v>
      </c>
      <c r="DW37" s="412">
        <v>45796</v>
      </c>
      <c r="DX37" s="378">
        <v>1</v>
      </c>
      <c r="DY37" s="413">
        <v>45798</v>
      </c>
      <c r="DZ37" s="412">
        <v>45796</v>
      </c>
      <c r="EA37" s="378">
        <v>1</v>
      </c>
      <c r="EB37" s="413">
        <v>45798</v>
      </c>
      <c r="EC37" s="412">
        <v>45796</v>
      </c>
      <c r="ED37" s="378">
        <v>1</v>
      </c>
      <c r="EE37" s="413">
        <v>45798</v>
      </c>
      <c r="EF37" s="377">
        <f t="shared" si="144"/>
        <v>45796</v>
      </c>
      <c r="EG37" s="378">
        <f t="shared" si="62"/>
        <v>1</v>
      </c>
      <c r="EH37" s="379">
        <f t="shared" si="63"/>
        <v>45798</v>
      </c>
      <c r="EI37" s="412">
        <v>45798</v>
      </c>
      <c r="EJ37" s="378">
        <v>1</v>
      </c>
      <c r="EK37" s="413">
        <f t="shared" si="64"/>
        <v>45798</v>
      </c>
      <c r="EL37" s="412">
        <v>45798</v>
      </c>
      <c r="EM37" s="378">
        <v>1</v>
      </c>
      <c r="EN37" s="413">
        <f t="shared" si="65"/>
        <v>45798</v>
      </c>
      <c r="EO37" s="412">
        <v>45798</v>
      </c>
      <c r="EP37" s="378">
        <v>1</v>
      </c>
      <c r="EQ37" s="413">
        <f t="shared" si="66"/>
        <v>45798</v>
      </c>
      <c r="ER37" s="412">
        <v>45798</v>
      </c>
      <c r="ES37" s="378">
        <v>1</v>
      </c>
      <c r="ET37" s="413">
        <f t="shared" si="67"/>
        <v>45798</v>
      </c>
      <c r="EU37" s="377">
        <f t="shared" si="68"/>
        <v>45798</v>
      </c>
      <c r="EV37" s="378">
        <f t="shared" si="69"/>
        <v>1</v>
      </c>
      <c r="EW37" s="379">
        <f t="shared" si="70"/>
        <v>45798</v>
      </c>
      <c r="EX37" s="412"/>
      <c r="EY37" s="378">
        <v>0</v>
      </c>
      <c r="EZ37" s="413"/>
      <c r="FA37" s="412"/>
      <c r="FB37" s="378">
        <v>0</v>
      </c>
      <c r="FC37" s="413"/>
      <c r="FD37" s="412"/>
      <c r="FE37" s="378">
        <v>0</v>
      </c>
      <c r="FF37" s="413"/>
      <c r="FG37" s="412"/>
      <c r="FH37" s="378">
        <v>0</v>
      </c>
      <c r="FI37" s="413"/>
      <c r="FJ37" s="377" t="str">
        <f t="shared" si="71"/>
        <v/>
      </c>
      <c r="FK37" s="378">
        <v>0</v>
      </c>
      <c r="FL37" s="379" t="str">
        <f t="shared" si="127"/>
        <v/>
      </c>
      <c r="FM37" s="412">
        <v>45805</v>
      </c>
      <c r="FN37" s="378">
        <v>1</v>
      </c>
      <c r="FO37" s="413">
        <v>45805</v>
      </c>
      <c r="FP37" s="412">
        <v>45805</v>
      </c>
      <c r="FQ37" s="378">
        <v>1</v>
      </c>
      <c r="FR37" s="413">
        <v>45805</v>
      </c>
      <c r="FS37" s="412">
        <v>45805</v>
      </c>
      <c r="FT37" s="378">
        <v>1</v>
      </c>
      <c r="FU37" s="413">
        <v>45805</v>
      </c>
      <c r="FV37" s="412">
        <v>45805</v>
      </c>
      <c r="FW37" s="378">
        <v>1</v>
      </c>
      <c r="FX37" s="413">
        <v>45805</v>
      </c>
      <c r="FY37" s="377">
        <f t="shared" si="72"/>
        <v>45805</v>
      </c>
      <c r="FZ37" s="378">
        <f t="shared" ref="FZ37:FZ77" si="162">((FW37+FT37+FQ37+FN37)/4)</f>
        <v>1</v>
      </c>
      <c r="GA37" s="379">
        <f t="shared" si="74"/>
        <v>45805</v>
      </c>
      <c r="GB37" s="412">
        <v>45798</v>
      </c>
      <c r="GC37" s="378">
        <v>1</v>
      </c>
      <c r="GD37" s="413">
        <f t="shared" si="75"/>
        <v>45798</v>
      </c>
      <c r="GE37" s="412">
        <v>45798</v>
      </c>
      <c r="GF37" s="378">
        <v>1</v>
      </c>
      <c r="GG37" s="413">
        <f t="shared" si="76"/>
        <v>45798</v>
      </c>
      <c r="GH37" s="412">
        <v>45798</v>
      </c>
      <c r="GI37" s="378">
        <v>1</v>
      </c>
      <c r="GJ37" s="413">
        <f t="shared" si="77"/>
        <v>45798</v>
      </c>
      <c r="GK37" s="412">
        <v>45798</v>
      </c>
      <c r="GL37" s="378">
        <v>1</v>
      </c>
      <c r="GM37" s="413">
        <f t="shared" si="78"/>
        <v>45798</v>
      </c>
      <c r="GN37" s="377">
        <f t="shared" si="79"/>
        <v>45798</v>
      </c>
      <c r="GO37" s="378">
        <f t="shared" si="80"/>
        <v>1</v>
      </c>
      <c r="GP37" s="379">
        <f t="shared" si="81"/>
        <v>45798</v>
      </c>
      <c r="GQ37" s="657">
        <f t="shared" ref="GQ37:GQ76" si="163">(BY37*$BY$7)+(CN37*$CN$7)+(DR37*$DR$7)+(EV37*$EV$7)+(FZ37*$FZ$7)</f>
        <v>1</v>
      </c>
      <c r="GR37" s="658">
        <f t="shared" si="82"/>
        <v>45743</v>
      </c>
      <c r="GS37" s="659">
        <f t="shared" si="83"/>
        <v>45805</v>
      </c>
      <c r="GT37" s="654"/>
      <c r="GU37" s="660"/>
      <c r="GV37" s="412">
        <v>45888</v>
      </c>
      <c r="GW37" s="378">
        <v>1</v>
      </c>
      <c r="GX37" s="413">
        <v>45891</v>
      </c>
      <c r="GY37" s="412">
        <v>45888</v>
      </c>
      <c r="GZ37" s="378">
        <v>1</v>
      </c>
      <c r="HA37" s="413">
        <v>45891</v>
      </c>
      <c r="HB37" s="412">
        <v>45888</v>
      </c>
      <c r="HC37" s="378">
        <v>1</v>
      </c>
      <c r="HD37" s="413">
        <v>45891</v>
      </c>
      <c r="HE37" s="412">
        <v>45888</v>
      </c>
      <c r="HF37" s="378">
        <v>1</v>
      </c>
      <c r="HG37" s="413">
        <v>45891</v>
      </c>
      <c r="HH37" s="377">
        <f t="shared" si="84"/>
        <v>45888</v>
      </c>
      <c r="HI37" s="378">
        <f t="shared" si="85"/>
        <v>1</v>
      </c>
      <c r="HJ37" s="379">
        <f t="shared" si="86"/>
        <v>45891</v>
      </c>
      <c r="HK37" s="661">
        <v>0</v>
      </c>
      <c r="HL37" s="658">
        <f t="shared" si="87"/>
        <v>45695</v>
      </c>
      <c r="HM37" s="659" t="str">
        <f t="shared" si="88"/>
        <v/>
      </c>
      <c r="HN37" s="654"/>
      <c r="HO37" s="660"/>
      <c r="HP37" s="944"/>
      <c r="HQ37" s="944"/>
      <c r="HR37" s="1170">
        <v>45805</v>
      </c>
      <c r="HS37" s="378">
        <v>1</v>
      </c>
      <c r="HT37" s="1171">
        <v>45805</v>
      </c>
      <c r="HU37" s="632">
        <v>45806</v>
      </c>
      <c r="HV37" s="378">
        <v>1</v>
      </c>
      <c r="HW37" s="379">
        <v>45806</v>
      </c>
      <c r="HX37" s="412">
        <v>45807</v>
      </c>
      <c r="HY37" s="378">
        <v>1</v>
      </c>
      <c r="HZ37" s="379">
        <v>45808</v>
      </c>
      <c r="IA37" s="412">
        <v>45812</v>
      </c>
      <c r="IB37" s="378">
        <v>1</v>
      </c>
      <c r="IC37" s="379">
        <v>45813</v>
      </c>
      <c r="ID37" s="412">
        <v>45818</v>
      </c>
      <c r="IE37" s="378">
        <v>1</v>
      </c>
      <c r="IF37" s="379">
        <v>45818</v>
      </c>
      <c r="IG37" s="944">
        <v>45822</v>
      </c>
      <c r="IH37" s="412">
        <v>45818</v>
      </c>
      <c r="II37" s="378">
        <v>1</v>
      </c>
      <c r="IJ37" s="379">
        <v>45818</v>
      </c>
      <c r="IK37" s="412">
        <v>45826</v>
      </c>
      <c r="IL37" s="378">
        <v>1</v>
      </c>
      <c r="IM37" s="379">
        <v>45826</v>
      </c>
      <c r="IN37" s="657">
        <f t="shared" si="137"/>
        <v>1</v>
      </c>
      <c r="IO37" s="658">
        <f t="shared" si="89"/>
        <v>45805</v>
      </c>
      <c r="IP37" s="659">
        <f t="shared" si="90"/>
        <v>45826</v>
      </c>
      <c r="IQ37" s="654"/>
      <c r="IR37" s="660"/>
      <c r="IS37" s="664">
        <v>313.7</v>
      </c>
      <c r="IT37" s="664" t="s">
        <v>582</v>
      </c>
      <c r="IU37" s="412"/>
      <c r="IV37" s="378">
        <v>0</v>
      </c>
      <c r="IW37" s="379"/>
      <c r="IX37" s="412"/>
      <c r="IY37" s="378">
        <v>0</v>
      </c>
      <c r="IZ37" s="379"/>
      <c r="JA37" s="412">
        <v>45833</v>
      </c>
      <c r="JB37" s="378">
        <v>1</v>
      </c>
      <c r="JC37" s="413">
        <f t="shared" si="91"/>
        <v>45833</v>
      </c>
      <c r="JD37" s="628">
        <f t="shared" si="20"/>
        <v>0.31369999999999998</v>
      </c>
      <c r="JE37" s="627">
        <v>45876</v>
      </c>
      <c r="JF37" s="378">
        <v>1</v>
      </c>
      <c r="JG37" s="627">
        <v>45876</v>
      </c>
      <c r="JH37" s="628">
        <f t="shared" si="21"/>
        <v>0.31369999999999998</v>
      </c>
      <c r="JI37" s="627">
        <v>45888</v>
      </c>
      <c r="JJ37" s="378">
        <v>1</v>
      </c>
      <c r="JK37" s="627">
        <v>45888</v>
      </c>
      <c r="JL37" s="628">
        <f t="shared" si="22"/>
        <v>0.31369999999999998</v>
      </c>
      <c r="JM37" s="627">
        <v>45902</v>
      </c>
      <c r="JN37" s="378">
        <v>1</v>
      </c>
      <c r="JO37" s="627">
        <v>45902</v>
      </c>
      <c r="JP37" s="628">
        <f t="shared" si="23"/>
        <v>0.31369999999999998</v>
      </c>
      <c r="JQ37" s="627">
        <v>45903</v>
      </c>
      <c r="JR37" s="378">
        <v>1</v>
      </c>
      <c r="JS37" s="627">
        <v>45903</v>
      </c>
      <c r="JT37" s="628">
        <f t="shared" si="24"/>
        <v>0.31369999999999998</v>
      </c>
      <c r="JU37" s="627">
        <v>45906</v>
      </c>
      <c r="JV37" s="378">
        <v>1</v>
      </c>
      <c r="JW37" s="627">
        <v>45906</v>
      </c>
      <c r="JX37" s="628">
        <f t="shared" si="92"/>
        <v>0</v>
      </c>
      <c r="JY37" s="627"/>
      <c r="JZ37" s="378">
        <v>0</v>
      </c>
      <c r="KA37" s="627"/>
      <c r="KB37" s="628">
        <f t="shared" si="93"/>
        <v>0</v>
      </c>
      <c r="KC37" s="627"/>
      <c r="KD37" s="378">
        <v>0</v>
      </c>
      <c r="KE37" s="627"/>
      <c r="KF37" s="628">
        <f t="shared" si="94"/>
        <v>0</v>
      </c>
      <c r="KG37" s="627"/>
      <c r="KH37" s="378">
        <v>0</v>
      </c>
      <c r="KI37" s="379"/>
      <c r="KJ37" s="628"/>
      <c r="KK37" s="630">
        <v>45947</v>
      </c>
      <c r="KL37" s="378">
        <v>1</v>
      </c>
      <c r="KM37" s="379">
        <v>45947</v>
      </c>
      <c r="KN37" s="630">
        <v>45929</v>
      </c>
      <c r="KO37" s="378">
        <v>1</v>
      </c>
      <c r="KP37" s="379">
        <v>45930</v>
      </c>
      <c r="KQ37" s="630">
        <v>45953</v>
      </c>
      <c r="KR37" s="378">
        <v>1</v>
      </c>
      <c r="KS37" s="379">
        <v>45953</v>
      </c>
      <c r="KT37" s="657">
        <v>0</v>
      </c>
      <c r="KU37" s="665">
        <f t="shared" si="95"/>
        <v>0</v>
      </c>
      <c r="KV37" s="658">
        <f t="shared" si="96"/>
        <v>45833</v>
      </c>
      <c r="KW37" s="659" t="str">
        <f t="shared" si="97"/>
        <v/>
      </c>
      <c r="KX37" s="412">
        <v>45873</v>
      </c>
      <c r="KY37" s="378">
        <v>1</v>
      </c>
      <c r="KZ37" s="413">
        <f t="shared" si="98"/>
        <v>45873</v>
      </c>
      <c r="LA37" s="626">
        <f t="shared" si="25"/>
        <v>0.31369999999999998</v>
      </c>
      <c r="LB37" s="627">
        <v>45873</v>
      </c>
      <c r="LC37" s="378">
        <v>1</v>
      </c>
      <c r="LD37" s="413">
        <f t="shared" si="99"/>
        <v>45873</v>
      </c>
      <c r="LE37" s="626">
        <f t="shared" si="26"/>
        <v>0.31369999999999998</v>
      </c>
      <c r="LF37" s="627">
        <v>45875</v>
      </c>
      <c r="LG37" s="378">
        <v>1</v>
      </c>
      <c r="LH37" s="413">
        <f t="shared" si="159"/>
        <v>45875</v>
      </c>
      <c r="LI37" s="626">
        <f t="shared" si="27"/>
        <v>0.31369999999999998</v>
      </c>
      <c r="LJ37" s="627">
        <v>45876</v>
      </c>
      <c r="LK37" s="378">
        <v>1</v>
      </c>
      <c r="LL37" s="632">
        <f t="shared" ref="LL37:LL41" si="164">IF(LJ37="","",LJ37)</f>
        <v>45876</v>
      </c>
      <c r="LM37" s="412">
        <v>45884</v>
      </c>
      <c r="LN37" s="378">
        <v>1</v>
      </c>
      <c r="LO37" s="632">
        <v>45884</v>
      </c>
      <c r="LP37" s="412"/>
      <c r="LQ37" s="378">
        <v>0</v>
      </c>
      <c r="LR37" s="632"/>
      <c r="LS37" s="412"/>
      <c r="LT37" s="378">
        <v>0</v>
      </c>
      <c r="LU37" s="632"/>
      <c r="LV37" s="657">
        <v>0</v>
      </c>
      <c r="LW37" s="665">
        <f t="shared" si="101"/>
        <v>0</v>
      </c>
      <c r="LX37" s="658">
        <f t="shared" si="102"/>
        <v>45873</v>
      </c>
      <c r="LY37" s="666" t="str">
        <f t="shared" si="103"/>
        <v/>
      </c>
      <c r="LZ37" s="412">
        <v>45873</v>
      </c>
      <c r="MA37" s="378">
        <v>1</v>
      </c>
      <c r="MB37" s="413">
        <f t="shared" si="104"/>
        <v>45873</v>
      </c>
      <c r="MC37" s="626">
        <f t="shared" si="29"/>
        <v>0.31369999999999998</v>
      </c>
      <c r="MD37" s="412">
        <v>45873</v>
      </c>
      <c r="ME37" s="378">
        <v>1</v>
      </c>
      <c r="MF37" s="413">
        <f t="shared" ref="MF37" si="165">IF(MD37="","",MD37)</f>
        <v>45873</v>
      </c>
      <c r="MG37" s="626">
        <f t="shared" si="30"/>
        <v>0.31369999999999998</v>
      </c>
      <c r="MH37" s="627">
        <v>45874</v>
      </c>
      <c r="MI37" s="378">
        <v>1</v>
      </c>
      <c r="MJ37" s="413">
        <f t="shared" si="155"/>
        <v>45874</v>
      </c>
      <c r="MK37" s="626">
        <f t="shared" si="31"/>
        <v>0.31369999999999998</v>
      </c>
      <c r="ML37" s="627">
        <v>45875</v>
      </c>
      <c r="MM37" s="378">
        <v>1</v>
      </c>
      <c r="MN37" s="413">
        <f t="shared" si="161"/>
        <v>45875</v>
      </c>
      <c r="MO37" s="412">
        <v>45884</v>
      </c>
      <c r="MP37" s="378">
        <v>1</v>
      </c>
      <c r="MQ37" s="632">
        <v>45884</v>
      </c>
      <c r="MR37" s="412"/>
      <c r="MS37" s="378">
        <v>0</v>
      </c>
      <c r="MT37" s="632"/>
      <c r="MU37" s="412"/>
      <c r="MV37" s="378">
        <v>0</v>
      </c>
      <c r="MW37" s="632"/>
      <c r="MX37" s="657">
        <v>0</v>
      </c>
      <c r="MY37" s="665">
        <f t="shared" si="108"/>
        <v>0</v>
      </c>
      <c r="MZ37" s="658">
        <f t="shared" si="109"/>
        <v>45873</v>
      </c>
      <c r="NA37" s="666" t="str">
        <f t="shared" si="110"/>
        <v/>
      </c>
      <c r="NB37" s="657">
        <v>0</v>
      </c>
      <c r="NC37" s="665">
        <f t="shared" si="111"/>
        <v>0</v>
      </c>
      <c r="ND37" s="658">
        <f t="shared" si="112"/>
        <v>45833</v>
      </c>
      <c r="NE37" s="667">
        <f t="shared" si="113"/>
        <v>0</v>
      </c>
      <c r="NF37" s="654"/>
      <c r="NG37" s="666"/>
      <c r="NH37" s="673"/>
      <c r="NI37" s="378">
        <v>0</v>
      </c>
      <c r="NJ37" s="658"/>
      <c r="NK37" s="654"/>
      <c r="NL37" s="666"/>
      <c r="NM37" s="657">
        <v>0</v>
      </c>
      <c r="NN37" s="665">
        <f t="shared" si="114"/>
        <v>0</v>
      </c>
      <c r="NO37" s="659"/>
      <c r="NP37" s="669" t="s">
        <v>571</v>
      </c>
      <c r="NQ37" s="657">
        <v>0</v>
      </c>
      <c r="NR37" s="665">
        <f t="shared" si="115"/>
        <v>0</v>
      </c>
      <c r="NS37" s="659"/>
      <c r="NT37" s="669" t="s">
        <v>571</v>
      </c>
      <c r="NU37" s="657">
        <v>0</v>
      </c>
      <c r="NV37" s="665">
        <f t="shared" si="116"/>
        <v>0</v>
      </c>
      <c r="NW37" s="659"/>
      <c r="NX37" s="669" t="str">
        <f t="shared" si="132"/>
        <v/>
      </c>
      <c r="NY37" s="673"/>
      <c r="NZ37" s="378">
        <v>0</v>
      </c>
      <c r="OA37" s="660"/>
      <c r="OB37" s="673"/>
      <c r="OC37" s="378">
        <v>0</v>
      </c>
      <c r="OD37" s="660"/>
      <c r="OE37" s="673"/>
      <c r="OF37" s="378">
        <v>0</v>
      </c>
      <c r="OG37" s="660"/>
      <c r="OH37" s="412"/>
      <c r="OI37" s="378">
        <v>1</v>
      </c>
      <c r="OJ37" s="379"/>
      <c r="OK37" s="412"/>
      <c r="OL37" s="378">
        <v>0.5</v>
      </c>
      <c r="OM37" s="379"/>
      <c r="ON37" s="412"/>
      <c r="OO37" s="378">
        <v>1</v>
      </c>
      <c r="OP37" s="379"/>
      <c r="OQ37" s="412"/>
      <c r="OR37" s="378">
        <f t="shared" si="117"/>
        <v>0</v>
      </c>
      <c r="OS37" s="379"/>
      <c r="OT37" s="412"/>
      <c r="OU37" s="378">
        <v>0</v>
      </c>
      <c r="OV37" s="379"/>
      <c r="OW37" s="412"/>
      <c r="OX37" s="378">
        <v>0</v>
      </c>
      <c r="OY37" s="379"/>
      <c r="OZ37" s="379">
        <v>45729</v>
      </c>
      <c r="PA37" s="378">
        <v>1</v>
      </c>
      <c r="PB37" s="379">
        <f t="shared" si="141"/>
        <v>45729</v>
      </c>
      <c r="PC37" s="379" t="s">
        <v>559</v>
      </c>
      <c r="PD37" s="378">
        <v>0</v>
      </c>
      <c r="PE37" s="379"/>
      <c r="PF37" s="412"/>
      <c r="PG37" s="378">
        <v>0</v>
      </c>
      <c r="PH37" s="379"/>
      <c r="PI37" s="412">
        <v>45743</v>
      </c>
      <c r="PJ37" s="378">
        <v>1</v>
      </c>
      <c r="PK37" s="379">
        <f>'Seg Diario'!HJ37</f>
        <v>45891</v>
      </c>
      <c r="PL37" s="412">
        <f t="shared" si="133"/>
        <v>45743</v>
      </c>
      <c r="PM37" s="378">
        <f t="shared" si="134"/>
        <v>1</v>
      </c>
      <c r="PN37" s="379">
        <f t="shared" si="135"/>
        <v>45891</v>
      </c>
      <c r="PO37" s="663">
        <v>4.5000000000000005E-2</v>
      </c>
      <c r="PP37" s="658">
        <f t="shared" si="119"/>
        <v>45729</v>
      </c>
      <c r="PQ37" s="659" t="str">
        <f t="shared" si="120"/>
        <v/>
      </c>
      <c r="PR37" s="654"/>
      <c r="PS37" s="660"/>
      <c r="PT37" s="412">
        <v>45484</v>
      </c>
      <c r="PU37" s="378">
        <v>1</v>
      </c>
      <c r="PV37" s="412">
        <v>45484</v>
      </c>
      <c r="PW37" s="412">
        <v>45527</v>
      </c>
      <c r="PX37" s="378">
        <v>1</v>
      </c>
      <c r="PY37" s="412">
        <v>45527</v>
      </c>
      <c r="PZ37" s="412"/>
      <c r="QA37" s="378">
        <v>0</v>
      </c>
      <c r="QB37" s="379"/>
      <c r="QC37" s="412"/>
      <c r="QD37" s="378">
        <v>0.5</v>
      </c>
      <c r="QE37" s="379"/>
      <c r="QF37" s="657">
        <v>0.93745000000000012</v>
      </c>
      <c r="QG37" s="658">
        <f t="shared" si="121"/>
        <v>45484</v>
      </c>
      <c r="QH37" s="659" t="str">
        <f t="shared" si="122"/>
        <v/>
      </c>
      <c r="QI37" s="654"/>
      <c r="QJ37" s="660"/>
      <c r="QK37" s="671"/>
      <c r="QL37" s="672">
        <f t="shared" si="123"/>
        <v>1</v>
      </c>
      <c r="QM37" s="1208" t="s">
        <v>354</v>
      </c>
      <c r="QN37" s="1448">
        <f t="shared" si="136"/>
        <v>1</v>
      </c>
      <c r="QO37" s="1482">
        <v>45894</v>
      </c>
      <c r="QP37" s="1483">
        <v>1</v>
      </c>
      <c r="QQ37" s="1482">
        <v>45895</v>
      </c>
      <c r="QR37" s="1482">
        <v>45915</v>
      </c>
      <c r="QS37" s="1483">
        <v>1</v>
      </c>
      <c r="QT37" s="1482">
        <v>45915</v>
      </c>
    </row>
    <row r="38" spans="1:462" ht="14.4">
      <c r="A38" s="459" t="e">
        <f t="shared" si="124"/>
        <v>#VALUE!</v>
      </c>
      <c r="B38" s="636" t="s">
        <v>135</v>
      </c>
      <c r="C38" s="637"/>
      <c r="D38" s="638" t="s">
        <v>560</v>
      </c>
      <c r="E38" s="1420" t="s">
        <v>117</v>
      </c>
      <c r="F38" s="1251">
        <v>10263.02</v>
      </c>
      <c r="G38" s="614" t="s">
        <v>561</v>
      </c>
      <c r="H38" s="638" t="s">
        <v>575</v>
      </c>
      <c r="I38" s="638" t="s">
        <v>575</v>
      </c>
      <c r="J38" s="639"/>
      <c r="K38" s="640"/>
      <c r="L38" s="640"/>
      <c r="M38" s="641"/>
      <c r="N38" s="642"/>
      <c r="O38" s="639" t="s">
        <v>562</v>
      </c>
      <c r="P38" s="640" t="s">
        <v>562</v>
      </c>
      <c r="Q38" s="640" t="s">
        <v>562</v>
      </c>
      <c r="R38" s="641" t="s">
        <v>562</v>
      </c>
      <c r="S38" s="638" t="s">
        <v>563</v>
      </c>
      <c r="T38" s="643"/>
      <c r="U38" s="643"/>
      <c r="V38" s="675"/>
      <c r="W38" s="643"/>
      <c r="X38" s="643"/>
      <c r="Y38" s="643"/>
      <c r="Z38" s="674"/>
      <c r="AA38" s="644"/>
      <c r="AB38" s="615"/>
      <c r="AC38" s="615"/>
      <c r="AD38" s="615"/>
      <c r="AE38" s="615"/>
      <c r="AF38" s="615"/>
      <c r="AG38" s="645">
        <f t="shared" si="32"/>
        <v>0</v>
      </c>
      <c r="AH38" s="646">
        <f t="shared" si="33"/>
        <v>0</v>
      </c>
      <c r="AI38" s="647">
        <f t="shared" si="34"/>
        <v>0</v>
      </c>
      <c r="AJ38" s="615"/>
      <c r="AK38" s="615"/>
      <c r="AL38" s="615"/>
      <c r="AM38" s="645">
        <f t="shared" si="35"/>
        <v>0</v>
      </c>
      <c r="AN38" s="646">
        <f t="shared" si="36"/>
        <v>0</v>
      </c>
      <c r="AO38" s="647">
        <f t="shared" si="37"/>
        <v>0</v>
      </c>
      <c r="AP38" s="648"/>
      <c r="AQ38" s="648"/>
      <c r="AR38" s="648"/>
      <c r="AS38" s="645">
        <f t="shared" si="38"/>
        <v>0</v>
      </c>
      <c r="AT38" s="646">
        <f t="shared" si="39"/>
        <v>0</v>
      </c>
      <c r="AU38" s="647">
        <f t="shared" si="40"/>
        <v>0</v>
      </c>
      <c r="AV38" s="648"/>
      <c r="AW38" s="649" t="s">
        <v>564</v>
      </c>
      <c r="AX38" s="650">
        <f t="shared" si="148"/>
        <v>1</v>
      </c>
      <c r="AY38" s="651" t="s">
        <v>565</v>
      </c>
      <c r="AZ38" s="652" t="s">
        <v>573</v>
      </c>
      <c r="BA38" s="412">
        <v>45486</v>
      </c>
      <c r="BB38" s="653">
        <f t="shared" si="152"/>
        <v>1</v>
      </c>
      <c r="BC38" s="654">
        <f t="shared" si="42"/>
        <v>0</v>
      </c>
      <c r="BD38" s="630">
        <f t="shared" si="43"/>
        <v>0</v>
      </c>
      <c r="BE38" s="412">
        <v>45689</v>
      </c>
      <c r="BF38" s="655">
        <f t="shared" si="44"/>
        <v>1</v>
      </c>
      <c r="BG38" s="412">
        <v>45708</v>
      </c>
      <c r="BH38" s="655">
        <f t="shared" si="45"/>
        <v>1</v>
      </c>
      <c r="BI38" s="412">
        <f t="shared" si="125"/>
        <v>45729</v>
      </c>
      <c r="BJ38" s="378">
        <v>0</v>
      </c>
      <c r="BK38" s="379">
        <f t="shared" si="126"/>
        <v>45751</v>
      </c>
      <c r="BL38" s="412">
        <v>45729</v>
      </c>
      <c r="BM38" s="378">
        <v>1</v>
      </c>
      <c r="BN38" s="630">
        <v>45729</v>
      </c>
      <c r="BO38" s="412">
        <v>45729</v>
      </c>
      <c r="BP38" s="378">
        <v>1</v>
      </c>
      <c r="BQ38" s="630">
        <v>45729</v>
      </c>
      <c r="BR38" s="377">
        <v>45729</v>
      </c>
      <c r="BS38" s="378">
        <v>1</v>
      </c>
      <c r="BT38" s="413">
        <v>45729</v>
      </c>
      <c r="BU38" s="412">
        <v>45729</v>
      </c>
      <c r="BV38" s="378">
        <v>1</v>
      </c>
      <c r="BW38" s="630">
        <v>45729</v>
      </c>
      <c r="BX38" s="377">
        <f t="shared" si="46"/>
        <v>45729</v>
      </c>
      <c r="BY38" s="378">
        <f t="shared" si="47"/>
        <v>1</v>
      </c>
      <c r="BZ38" s="379">
        <f t="shared" si="149"/>
        <v>45729</v>
      </c>
      <c r="CA38" s="412">
        <v>45748</v>
      </c>
      <c r="CB38" s="378">
        <v>1</v>
      </c>
      <c r="CC38" s="413">
        <f t="shared" si="49"/>
        <v>45748</v>
      </c>
      <c r="CD38" s="412">
        <v>45748</v>
      </c>
      <c r="CE38" s="378">
        <v>1</v>
      </c>
      <c r="CF38" s="413">
        <f t="shared" si="50"/>
        <v>45748</v>
      </c>
      <c r="CG38" s="412">
        <v>45748</v>
      </c>
      <c r="CH38" s="378">
        <v>1</v>
      </c>
      <c r="CI38" s="413">
        <f t="shared" si="51"/>
        <v>45748</v>
      </c>
      <c r="CJ38" s="412">
        <v>45748</v>
      </c>
      <c r="CK38" s="378">
        <v>1</v>
      </c>
      <c r="CL38" s="413">
        <f t="shared" si="52"/>
        <v>45748</v>
      </c>
      <c r="CM38" s="377">
        <f t="shared" si="53"/>
        <v>45748</v>
      </c>
      <c r="CN38" s="378">
        <f t="shared" si="54"/>
        <v>1</v>
      </c>
      <c r="CO38" s="379">
        <f t="shared" si="55"/>
        <v>45748</v>
      </c>
      <c r="CP38" s="412">
        <v>45730</v>
      </c>
      <c r="CQ38" s="378">
        <v>1</v>
      </c>
      <c r="CR38" s="413">
        <v>45730</v>
      </c>
      <c r="CS38" s="377">
        <v>45730</v>
      </c>
      <c r="CT38" s="378">
        <v>1</v>
      </c>
      <c r="CU38" s="413">
        <v>45730</v>
      </c>
      <c r="CV38" s="377">
        <v>45730</v>
      </c>
      <c r="CW38" s="378">
        <v>1</v>
      </c>
      <c r="CX38" s="413">
        <v>45730</v>
      </c>
      <c r="CY38" s="377">
        <v>45730</v>
      </c>
      <c r="CZ38" s="378">
        <v>1</v>
      </c>
      <c r="DA38" s="413">
        <v>45730</v>
      </c>
      <c r="DB38" s="377">
        <f t="shared" si="56"/>
        <v>45730</v>
      </c>
      <c r="DC38" s="378">
        <f t="shared" si="57"/>
        <v>1</v>
      </c>
      <c r="DD38" s="379">
        <f t="shared" si="58"/>
        <v>45730</v>
      </c>
      <c r="DE38" s="412">
        <v>45748</v>
      </c>
      <c r="DF38" s="378">
        <v>1</v>
      </c>
      <c r="DG38" s="413">
        <v>45750</v>
      </c>
      <c r="DH38" s="377">
        <v>45748</v>
      </c>
      <c r="DI38" s="378">
        <v>1</v>
      </c>
      <c r="DJ38" s="413">
        <v>45750</v>
      </c>
      <c r="DK38" s="377">
        <v>45748</v>
      </c>
      <c r="DL38" s="378">
        <v>1</v>
      </c>
      <c r="DM38" s="413">
        <v>45750</v>
      </c>
      <c r="DN38" s="377">
        <v>45748</v>
      </c>
      <c r="DO38" s="378">
        <v>1</v>
      </c>
      <c r="DP38" s="413">
        <v>45750</v>
      </c>
      <c r="DQ38" s="377">
        <f t="shared" si="59"/>
        <v>45748</v>
      </c>
      <c r="DR38" s="378">
        <f t="shared" si="60"/>
        <v>1</v>
      </c>
      <c r="DS38" s="379">
        <f t="shared" si="61"/>
        <v>45750</v>
      </c>
      <c r="DT38" s="412">
        <v>45748</v>
      </c>
      <c r="DU38" s="378">
        <v>1</v>
      </c>
      <c r="DV38" s="413">
        <v>45750</v>
      </c>
      <c r="DW38" s="377">
        <v>45748</v>
      </c>
      <c r="DX38" s="378">
        <v>1</v>
      </c>
      <c r="DY38" s="413">
        <v>45750</v>
      </c>
      <c r="DZ38" s="377">
        <v>45748</v>
      </c>
      <c r="EA38" s="378">
        <v>1</v>
      </c>
      <c r="EB38" s="413">
        <v>45750</v>
      </c>
      <c r="EC38" s="377">
        <v>45748</v>
      </c>
      <c r="ED38" s="378">
        <v>1</v>
      </c>
      <c r="EE38" s="413">
        <v>45750</v>
      </c>
      <c r="EF38" s="377">
        <f t="shared" si="144"/>
        <v>45748</v>
      </c>
      <c r="EG38" s="378">
        <f t="shared" si="62"/>
        <v>1</v>
      </c>
      <c r="EH38" s="379">
        <f t="shared" si="63"/>
        <v>45750</v>
      </c>
      <c r="EI38" s="412">
        <v>45751</v>
      </c>
      <c r="EJ38" s="378">
        <v>1</v>
      </c>
      <c r="EK38" s="413">
        <f t="shared" si="64"/>
        <v>45751</v>
      </c>
      <c r="EL38" s="412">
        <v>45751</v>
      </c>
      <c r="EM38" s="378">
        <v>1</v>
      </c>
      <c r="EN38" s="413">
        <f t="shared" si="65"/>
        <v>45751</v>
      </c>
      <c r="EO38" s="412">
        <v>45751</v>
      </c>
      <c r="EP38" s="378">
        <v>1</v>
      </c>
      <c r="EQ38" s="413">
        <f t="shared" si="66"/>
        <v>45751</v>
      </c>
      <c r="ER38" s="412">
        <v>45751</v>
      </c>
      <c r="ES38" s="378">
        <v>1</v>
      </c>
      <c r="ET38" s="413">
        <f t="shared" si="67"/>
        <v>45751</v>
      </c>
      <c r="EU38" s="377">
        <f t="shared" si="68"/>
        <v>45751</v>
      </c>
      <c r="EV38" s="378">
        <f t="shared" si="69"/>
        <v>1</v>
      </c>
      <c r="EW38" s="379">
        <f t="shared" si="70"/>
        <v>45751</v>
      </c>
      <c r="EX38" s="412"/>
      <c r="EY38" s="378">
        <v>0</v>
      </c>
      <c r="EZ38" s="413"/>
      <c r="FA38" s="412"/>
      <c r="FB38" s="378">
        <v>0</v>
      </c>
      <c r="FC38" s="413"/>
      <c r="FD38" s="412"/>
      <c r="FE38" s="378">
        <v>0</v>
      </c>
      <c r="FF38" s="413"/>
      <c r="FG38" s="412"/>
      <c r="FH38" s="378">
        <v>0</v>
      </c>
      <c r="FI38" s="413"/>
      <c r="FJ38" s="377" t="str">
        <f t="shared" si="71"/>
        <v/>
      </c>
      <c r="FK38" s="378">
        <v>0</v>
      </c>
      <c r="FL38" s="379" t="str">
        <f t="shared" si="127"/>
        <v/>
      </c>
      <c r="FM38" s="412">
        <v>45758</v>
      </c>
      <c r="FN38" s="378">
        <v>1</v>
      </c>
      <c r="FO38" s="413">
        <v>45759</v>
      </c>
      <c r="FP38" s="412">
        <v>45758</v>
      </c>
      <c r="FQ38" s="378">
        <v>1</v>
      </c>
      <c r="FR38" s="413">
        <v>45759</v>
      </c>
      <c r="FS38" s="412">
        <v>45758</v>
      </c>
      <c r="FT38" s="378">
        <v>1</v>
      </c>
      <c r="FU38" s="413">
        <v>45759</v>
      </c>
      <c r="FV38" s="412">
        <v>45758</v>
      </c>
      <c r="FW38" s="378">
        <v>1</v>
      </c>
      <c r="FX38" s="413">
        <v>45759</v>
      </c>
      <c r="FY38" s="377">
        <f t="shared" si="72"/>
        <v>45758</v>
      </c>
      <c r="FZ38" s="378">
        <f t="shared" si="162"/>
        <v>1</v>
      </c>
      <c r="GA38" s="379">
        <f t="shared" si="74"/>
        <v>45759</v>
      </c>
      <c r="GB38" s="412">
        <v>45751</v>
      </c>
      <c r="GC38" s="378">
        <v>1</v>
      </c>
      <c r="GD38" s="413">
        <f t="shared" si="75"/>
        <v>45751</v>
      </c>
      <c r="GE38" s="412">
        <v>45751</v>
      </c>
      <c r="GF38" s="378">
        <v>1</v>
      </c>
      <c r="GG38" s="413">
        <f t="shared" si="76"/>
        <v>45751</v>
      </c>
      <c r="GH38" s="412">
        <v>45751</v>
      </c>
      <c r="GI38" s="378">
        <v>1</v>
      </c>
      <c r="GJ38" s="413">
        <f t="shared" si="77"/>
        <v>45751</v>
      </c>
      <c r="GK38" s="412">
        <v>45751</v>
      </c>
      <c r="GL38" s="378">
        <v>1</v>
      </c>
      <c r="GM38" s="413">
        <f t="shared" si="78"/>
        <v>45751</v>
      </c>
      <c r="GN38" s="377">
        <f t="shared" si="79"/>
        <v>45751</v>
      </c>
      <c r="GO38" s="378">
        <f t="shared" si="80"/>
        <v>1</v>
      </c>
      <c r="GP38" s="379">
        <f t="shared" si="81"/>
        <v>45751</v>
      </c>
      <c r="GQ38" s="657">
        <f t="shared" si="163"/>
        <v>1</v>
      </c>
      <c r="GR38" s="658">
        <f t="shared" si="82"/>
        <v>45729</v>
      </c>
      <c r="GS38" s="659">
        <f t="shared" si="83"/>
        <v>45759</v>
      </c>
      <c r="GT38" s="654"/>
      <c r="GU38" s="660"/>
      <c r="GV38" s="412">
        <v>45863</v>
      </c>
      <c r="GW38" s="378">
        <v>1</v>
      </c>
      <c r="GX38" s="413">
        <v>45868</v>
      </c>
      <c r="GY38" s="412">
        <v>45863</v>
      </c>
      <c r="GZ38" s="378">
        <v>1</v>
      </c>
      <c r="HA38" s="413">
        <v>45868</v>
      </c>
      <c r="HB38" s="412">
        <v>45863</v>
      </c>
      <c r="HC38" s="378">
        <v>1</v>
      </c>
      <c r="HD38" s="413">
        <v>45868</v>
      </c>
      <c r="HE38" s="412">
        <v>45863</v>
      </c>
      <c r="HF38" s="378">
        <v>1</v>
      </c>
      <c r="HG38" s="413">
        <v>45868</v>
      </c>
      <c r="HH38" s="377">
        <f t="shared" si="84"/>
        <v>45863</v>
      </c>
      <c r="HI38" s="380">
        <f t="shared" si="85"/>
        <v>1</v>
      </c>
      <c r="HJ38" s="379">
        <f t="shared" si="86"/>
        <v>45868</v>
      </c>
      <c r="HK38" s="661">
        <v>0</v>
      </c>
      <c r="HL38" s="658">
        <f t="shared" si="87"/>
        <v>45689</v>
      </c>
      <c r="HM38" s="659" t="str">
        <f t="shared" si="88"/>
        <v/>
      </c>
      <c r="HN38" s="654"/>
      <c r="HO38" s="660"/>
      <c r="HP38" s="944"/>
      <c r="HQ38" s="944"/>
      <c r="HR38" s="1170">
        <v>45776</v>
      </c>
      <c r="HS38" s="378">
        <v>1</v>
      </c>
      <c r="HT38" s="1171">
        <v>45776</v>
      </c>
      <c r="HU38" s="632">
        <v>45805</v>
      </c>
      <c r="HV38" s="378">
        <v>1</v>
      </c>
      <c r="HW38" s="379">
        <v>45805</v>
      </c>
      <c r="HX38" s="412">
        <v>45805</v>
      </c>
      <c r="HY38" s="378">
        <v>1</v>
      </c>
      <c r="HZ38" s="379">
        <v>45807</v>
      </c>
      <c r="IA38" s="412">
        <v>45808</v>
      </c>
      <c r="IB38" s="378">
        <v>1</v>
      </c>
      <c r="IC38" s="379">
        <v>45812</v>
      </c>
      <c r="ID38" s="412">
        <v>45846</v>
      </c>
      <c r="IE38" s="378">
        <v>1</v>
      </c>
      <c r="IF38" s="379">
        <v>45847</v>
      </c>
      <c r="IG38" s="944">
        <v>45850</v>
      </c>
      <c r="IH38" s="412">
        <v>45853</v>
      </c>
      <c r="II38" s="378">
        <v>1</v>
      </c>
      <c r="IJ38" s="379">
        <v>45853</v>
      </c>
      <c r="IK38" s="412">
        <v>45853</v>
      </c>
      <c r="IL38" s="378">
        <v>1</v>
      </c>
      <c r="IM38" s="379">
        <v>45853</v>
      </c>
      <c r="IN38" s="657">
        <f t="shared" si="137"/>
        <v>1</v>
      </c>
      <c r="IO38" s="658">
        <f t="shared" si="89"/>
        <v>45776</v>
      </c>
      <c r="IP38" s="659">
        <f t="shared" si="90"/>
        <v>45853</v>
      </c>
      <c r="IQ38" s="654"/>
      <c r="IR38" s="660"/>
      <c r="IS38" s="664">
        <v>270.23</v>
      </c>
      <c r="IT38" s="664" t="s">
        <v>582</v>
      </c>
      <c r="IU38" s="412"/>
      <c r="IV38" s="378">
        <v>0</v>
      </c>
      <c r="IW38" s="379"/>
      <c r="IX38" s="412"/>
      <c r="IY38" s="378">
        <v>0</v>
      </c>
      <c r="IZ38" s="379"/>
      <c r="JA38" s="412">
        <v>45854</v>
      </c>
      <c r="JB38" s="378">
        <v>1</v>
      </c>
      <c r="JC38" s="413">
        <f t="shared" si="91"/>
        <v>45854</v>
      </c>
      <c r="JD38" s="628">
        <f t="shared" si="20"/>
        <v>0.27023000000000003</v>
      </c>
      <c r="JE38" s="627">
        <v>45876</v>
      </c>
      <c r="JF38" s="378">
        <v>1</v>
      </c>
      <c r="JG38" s="627">
        <v>45888</v>
      </c>
      <c r="JH38" s="628">
        <f t="shared" si="21"/>
        <v>0.27023000000000003</v>
      </c>
      <c r="JI38" s="627">
        <v>45888</v>
      </c>
      <c r="JJ38" s="378">
        <v>1</v>
      </c>
      <c r="JK38" s="627">
        <v>45888</v>
      </c>
      <c r="JL38" s="628">
        <f t="shared" si="22"/>
        <v>0.27023000000000003</v>
      </c>
      <c r="JM38" s="627">
        <v>45902</v>
      </c>
      <c r="JN38" s="378">
        <v>1</v>
      </c>
      <c r="JO38" s="627">
        <v>45902</v>
      </c>
      <c r="JP38" s="628">
        <f t="shared" si="23"/>
        <v>0.27023000000000003</v>
      </c>
      <c r="JQ38" s="627">
        <v>45903</v>
      </c>
      <c r="JR38" s="378">
        <v>1</v>
      </c>
      <c r="JS38" s="627">
        <v>45903</v>
      </c>
      <c r="JT38" s="628">
        <f t="shared" si="24"/>
        <v>0.27023000000000003</v>
      </c>
      <c r="JU38" s="627">
        <v>45906</v>
      </c>
      <c r="JV38" s="378">
        <v>1</v>
      </c>
      <c r="JW38" s="627">
        <v>45906</v>
      </c>
      <c r="JX38" s="628">
        <f t="shared" si="92"/>
        <v>0</v>
      </c>
      <c r="JY38" s="627"/>
      <c r="JZ38" s="378">
        <v>0</v>
      </c>
      <c r="KA38" s="627"/>
      <c r="KB38" s="628">
        <f t="shared" si="93"/>
        <v>0</v>
      </c>
      <c r="KC38" s="627"/>
      <c r="KD38" s="378">
        <v>0</v>
      </c>
      <c r="KE38" s="627"/>
      <c r="KF38" s="628">
        <f t="shared" si="94"/>
        <v>0</v>
      </c>
      <c r="KG38" s="627"/>
      <c r="KH38" s="378">
        <v>0</v>
      </c>
      <c r="KI38" s="379"/>
      <c r="KJ38" s="628"/>
      <c r="KK38" s="630"/>
      <c r="KL38" s="378">
        <v>0</v>
      </c>
      <c r="KM38" s="379"/>
      <c r="KN38" s="630">
        <v>45929</v>
      </c>
      <c r="KO38" s="378">
        <v>1</v>
      </c>
      <c r="KP38" s="379">
        <v>45930</v>
      </c>
      <c r="KQ38" s="630">
        <v>45953</v>
      </c>
      <c r="KR38" s="378">
        <v>1</v>
      </c>
      <c r="KS38" s="379">
        <v>45953</v>
      </c>
      <c r="KT38" s="657">
        <v>0</v>
      </c>
      <c r="KU38" s="665">
        <f t="shared" si="95"/>
        <v>0</v>
      </c>
      <c r="KV38" s="658">
        <f t="shared" si="96"/>
        <v>45854</v>
      </c>
      <c r="KW38" s="659" t="str">
        <f t="shared" si="97"/>
        <v/>
      </c>
      <c r="KX38" s="412">
        <v>45873</v>
      </c>
      <c r="KY38" s="378">
        <v>1</v>
      </c>
      <c r="KZ38" s="413">
        <f t="shared" ref="KZ38:KZ39" si="166">IF(KX38="","",KX38)</f>
        <v>45873</v>
      </c>
      <c r="LA38" s="626">
        <f t="shared" si="25"/>
        <v>0.27023000000000003</v>
      </c>
      <c r="LB38" s="627">
        <v>45873</v>
      </c>
      <c r="LC38" s="378">
        <v>1</v>
      </c>
      <c r="LD38" s="413">
        <f t="shared" ref="LD38" si="167">IF(LB38="","",LB38)</f>
        <v>45873</v>
      </c>
      <c r="LE38" s="626">
        <f t="shared" si="26"/>
        <v>0.27023000000000003</v>
      </c>
      <c r="LF38" s="627">
        <v>45875</v>
      </c>
      <c r="LG38" s="378">
        <v>1</v>
      </c>
      <c r="LH38" s="413">
        <f t="shared" si="159"/>
        <v>45875</v>
      </c>
      <c r="LI38" s="626">
        <f t="shared" si="27"/>
        <v>0.27023000000000003</v>
      </c>
      <c r="LJ38" s="627">
        <v>45876</v>
      </c>
      <c r="LK38" s="378">
        <v>1</v>
      </c>
      <c r="LL38" s="632">
        <f t="shared" si="164"/>
        <v>45876</v>
      </c>
      <c r="LM38" s="412">
        <v>45884</v>
      </c>
      <c r="LN38" s="378">
        <v>1</v>
      </c>
      <c r="LO38" s="632">
        <v>45884</v>
      </c>
      <c r="LP38" s="412"/>
      <c r="LQ38" s="378">
        <v>0</v>
      </c>
      <c r="LR38" s="632"/>
      <c r="LS38" s="412"/>
      <c r="LT38" s="378">
        <v>0</v>
      </c>
      <c r="LU38" s="632"/>
      <c r="LV38" s="657">
        <v>0</v>
      </c>
      <c r="LW38" s="665">
        <f t="shared" si="101"/>
        <v>0</v>
      </c>
      <c r="LX38" s="658">
        <f t="shared" si="102"/>
        <v>45873</v>
      </c>
      <c r="LY38" s="666" t="str">
        <f t="shared" si="103"/>
        <v/>
      </c>
      <c r="LZ38" s="412">
        <v>45873</v>
      </c>
      <c r="MA38" s="378">
        <v>1</v>
      </c>
      <c r="MB38" s="413">
        <f t="shared" si="104"/>
        <v>45873</v>
      </c>
      <c r="MC38" s="626">
        <f t="shared" si="29"/>
        <v>0.27023000000000003</v>
      </c>
      <c r="MD38" s="412">
        <v>45873</v>
      </c>
      <c r="ME38" s="378">
        <v>1</v>
      </c>
      <c r="MF38" s="413">
        <f t="shared" si="139"/>
        <v>45873</v>
      </c>
      <c r="MG38" s="626">
        <f t="shared" si="30"/>
        <v>0.27023000000000003</v>
      </c>
      <c r="MH38" s="627">
        <v>45874</v>
      </c>
      <c r="MI38" s="378">
        <v>1</v>
      </c>
      <c r="MJ38" s="413">
        <f t="shared" si="155"/>
        <v>45874</v>
      </c>
      <c r="MK38" s="626">
        <f t="shared" si="31"/>
        <v>0.27023000000000003</v>
      </c>
      <c r="ML38" s="627">
        <v>45875</v>
      </c>
      <c r="MM38" s="378">
        <v>1</v>
      </c>
      <c r="MN38" s="413">
        <f t="shared" si="161"/>
        <v>45875</v>
      </c>
      <c r="MO38" s="412">
        <v>45884</v>
      </c>
      <c r="MP38" s="378">
        <v>1</v>
      </c>
      <c r="MQ38" s="632">
        <v>45884</v>
      </c>
      <c r="MR38" s="412"/>
      <c r="MS38" s="378">
        <v>0</v>
      </c>
      <c r="MT38" s="632"/>
      <c r="MU38" s="412"/>
      <c r="MV38" s="378">
        <v>0</v>
      </c>
      <c r="MW38" s="632"/>
      <c r="MX38" s="657">
        <v>0</v>
      </c>
      <c r="MY38" s="665">
        <f t="shared" si="108"/>
        <v>0</v>
      </c>
      <c r="MZ38" s="658">
        <f t="shared" si="109"/>
        <v>45873</v>
      </c>
      <c r="NA38" s="666" t="str">
        <f t="shared" si="110"/>
        <v/>
      </c>
      <c r="NB38" s="657">
        <v>0</v>
      </c>
      <c r="NC38" s="665">
        <f t="shared" si="111"/>
        <v>0</v>
      </c>
      <c r="ND38" s="658">
        <f t="shared" si="112"/>
        <v>45854</v>
      </c>
      <c r="NE38" s="667">
        <f t="shared" si="113"/>
        <v>0</v>
      </c>
      <c r="NF38" s="654"/>
      <c r="NG38" s="666"/>
      <c r="NH38" s="673"/>
      <c r="NI38" s="378">
        <v>0</v>
      </c>
      <c r="NJ38" s="658"/>
      <c r="NK38" s="654"/>
      <c r="NL38" s="666"/>
      <c r="NM38" s="657">
        <v>0</v>
      </c>
      <c r="NN38" s="665">
        <f t="shared" si="114"/>
        <v>0</v>
      </c>
      <c r="NO38" s="659"/>
      <c r="NP38" s="669" t="s">
        <v>571</v>
      </c>
      <c r="NQ38" s="657">
        <v>0</v>
      </c>
      <c r="NR38" s="665">
        <f t="shared" si="115"/>
        <v>0</v>
      </c>
      <c r="NS38" s="659"/>
      <c r="NT38" s="669" t="s">
        <v>571</v>
      </c>
      <c r="NU38" s="657">
        <v>0</v>
      </c>
      <c r="NV38" s="665">
        <f t="shared" si="116"/>
        <v>0</v>
      </c>
      <c r="NW38" s="659"/>
      <c r="NX38" s="669" t="str">
        <f t="shared" si="132"/>
        <v/>
      </c>
      <c r="NY38" s="673"/>
      <c r="NZ38" s="378">
        <v>0</v>
      </c>
      <c r="OA38" s="660"/>
      <c r="OB38" s="673"/>
      <c r="OC38" s="378">
        <v>0</v>
      </c>
      <c r="OD38" s="660"/>
      <c r="OE38" s="673"/>
      <c r="OF38" s="378">
        <v>0</v>
      </c>
      <c r="OG38" s="660"/>
      <c r="OH38" s="412"/>
      <c r="OI38" s="378">
        <v>1</v>
      </c>
      <c r="OJ38" s="379"/>
      <c r="OK38" s="412"/>
      <c r="OL38" s="378">
        <v>0.5</v>
      </c>
      <c r="OM38" s="379"/>
      <c r="ON38" s="412"/>
      <c r="OO38" s="378">
        <v>1</v>
      </c>
      <c r="OP38" s="379"/>
      <c r="OQ38" s="412"/>
      <c r="OR38" s="378">
        <f t="shared" si="117"/>
        <v>0</v>
      </c>
      <c r="OS38" s="379"/>
      <c r="OT38" s="412"/>
      <c r="OU38" s="378">
        <v>0</v>
      </c>
      <c r="OV38" s="379"/>
      <c r="OW38" s="412"/>
      <c r="OX38" s="378">
        <v>0</v>
      </c>
      <c r="OY38" s="379"/>
      <c r="OZ38" s="379">
        <v>45728</v>
      </c>
      <c r="PA38" s="378">
        <v>1</v>
      </c>
      <c r="PB38" s="379">
        <f t="shared" si="141"/>
        <v>45728</v>
      </c>
      <c r="PC38" s="379" t="s">
        <v>559</v>
      </c>
      <c r="PD38" s="378">
        <v>0</v>
      </c>
      <c r="PE38" s="379"/>
      <c r="PF38" s="412"/>
      <c r="PG38" s="378">
        <v>0</v>
      </c>
      <c r="PH38" s="379"/>
      <c r="PI38" s="412">
        <v>45729</v>
      </c>
      <c r="PJ38" s="378">
        <v>1</v>
      </c>
      <c r="PK38" s="379">
        <f>'Seg Diario'!HJ38</f>
        <v>45868</v>
      </c>
      <c r="PL38" s="412">
        <f t="shared" si="133"/>
        <v>45729</v>
      </c>
      <c r="PM38" s="378">
        <f t="shared" si="134"/>
        <v>1</v>
      </c>
      <c r="PN38" s="379">
        <f t="shared" si="135"/>
        <v>45868</v>
      </c>
      <c r="PO38" s="663">
        <v>4.5000000000000005E-2</v>
      </c>
      <c r="PP38" s="658">
        <f t="shared" si="119"/>
        <v>45728</v>
      </c>
      <c r="PQ38" s="659" t="str">
        <f t="shared" si="120"/>
        <v/>
      </c>
      <c r="PR38" s="654"/>
      <c r="PS38" s="660"/>
      <c r="PT38" s="412">
        <v>45484</v>
      </c>
      <c r="PU38" s="378">
        <v>1</v>
      </c>
      <c r="PV38" s="412">
        <v>45484</v>
      </c>
      <c r="PW38" s="412">
        <v>45527</v>
      </c>
      <c r="PX38" s="378">
        <v>1</v>
      </c>
      <c r="PY38" s="412">
        <v>45527</v>
      </c>
      <c r="PZ38" s="412"/>
      <c r="QA38" s="378">
        <v>0</v>
      </c>
      <c r="QB38" s="379"/>
      <c r="QC38" s="412"/>
      <c r="QD38" s="378">
        <v>0.5</v>
      </c>
      <c r="QE38" s="379"/>
      <c r="QF38" s="657">
        <v>0.93745000000000012</v>
      </c>
      <c r="QG38" s="658">
        <f t="shared" si="121"/>
        <v>45484</v>
      </c>
      <c r="QH38" s="659" t="str">
        <f t="shared" si="122"/>
        <v/>
      </c>
      <c r="QI38" s="654"/>
      <c r="QJ38" s="660"/>
      <c r="QK38" s="671"/>
      <c r="QL38" s="672">
        <f t="shared" si="123"/>
        <v>1</v>
      </c>
      <c r="QM38" s="1208" t="s">
        <v>354</v>
      </c>
      <c r="QN38" s="1448">
        <f t="shared" si="136"/>
        <v>1</v>
      </c>
      <c r="QO38" s="1482">
        <v>45894</v>
      </c>
      <c r="QP38" s="1483">
        <v>1</v>
      </c>
      <c r="QQ38" s="1482">
        <v>45895</v>
      </c>
      <c r="QR38" s="1482">
        <v>45915</v>
      </c>
      <c r="QS38" s="1483">
        <v>1</v>
      </c>
      <c r="QT38" s="1482">
        <v>45915</v>
      </c>
    </row>
    <row r="39" spans="1:462" ht="14.4">
      <c r="A39" s="459" t="e">
        <f t="shared" si="124"/>
        <v>#VALUE!</v>
      </c>
      <c r="B39" s="1466" t="s">
        <v>137</v>
      </c>
      <c r="C39" s="637"/>
      <c r="D39" s="638" t="s">
        <v>560</v>
      </c>
      <c r="E39" s="1420" t="s">
        <v>75</v>
      </c>
      <c r="F39" s="1251">
        <v>9171.39</v>
      </c>
      <c r="G39" s="614"/>
      <c r="H39" s="638" t="s">
        <v>58</v>
      </c>
      <c r="I39" s="638" t="s">
        <v>575</v>
      </c>
      <c r="J39" s="639"/>
      <c r="K39" s="640"/>
      <c r="L39" s="640"/>
      <c r="M39" s="641"/>
      <c r="N39" s="642"/>
      <c r="O39" s="639" t="s">
        <v>562</v>
      </c>
      <c r="P39" s="640" t="s">
        <v>562</v>
      </c>
      <c r="Q39" s="640" t="s">
        <v>562</v>
      </c>
      <c r="R39" s="641" t="s">
        <v>562</v>
      </c>
      <c r="S39" s="638" t="s">
        <v>563</v>
      </c>
      <c r="T39" s="643"/>
      <c r="U39" s="643"/>
      <c r="V39" s="643"/>
      <c r="W39" s="675"/>
      <c r="X39" s="643"/>
      <c r="Y39" s="643"/>
      <c r="Z39" s="674"/>
      <c r="AA39" s="644"/>
      <c r="AB39" s="615"/>
      <c r="AC39" s="615"/>
      <c r="AD39" s="615"/>
      <c r="AE39" s="615"/>
      <c r="AF39" s="615"/>
      <c r="AG39" s="645">
        <f t="shared" si="32"/>
        <v>0</v>
      </c>
      <c r="AH39" s="646">
        <f t="shared" si="33"/>
        <v>0</v>
      </c>
      <c r="AI39" s="647">
        <f t="shared" si="34"/>
        <v>0</v>
      </c>
      <c r="AJ39" s="615"/>
      <c r="AK39" s="615"/>
      <c r="AL39" s="615"/>
      <c r="AM39" s="645">
        <f t="shared" si="35"/>
        <v>0</v>
      </c>
      <c r="AN39" s="646">
        <f t="shared" si="36"/>
        <v>0</v>
      </c>
      <c r="AO39" s="647">
        <f t="shared" si="37"/>
        <v>0</v>
      </c>
      <c r="AP39" s="648"/>
      <c r="AQ39" s="648"/>
      <c r="AR39" s="648"/>
      <c r="AS39" s="645">
        <f t="shared" si="38"/>
        <v>0</v>
      </c>
      <c r="AT39" s="646">
        <f t="shared" si="39"/>
        <v>0</v>
      </c>
      <c r="AU39" s="647">
        <f t="shared" si="40"/>
        <v>0</v>
      </c>
      <c r="AV39" s="648"/>
      <c r="AW39" s="649" t="s">
        <v>564</v>
      </c>
      <c r="AX39" s="650">
        <f t="shared" si="148"/>
        <v>1</v>
      </c>
      <c r="AY39" s="651" t="s">
        <v>565</v>
      </c>
      <c r="AZ39" s="652"/>
      <c r="BA39" s="412">
        <v>45486</v>
      </c>
      <c r="BB39" s="653">
        <f t="shared" si="152"/>
        <v>1</v>
      </c>
      <c r="BC39" s="654">
        <f t="shared" si="42"/>
        <v>0</v>
      </c>
      <c r="BD39" s="630">
        <f t="shared" si="43"/>
        <v>0</v>
      </c>
      <c r="BE39" s="412">
        <v>45695</v>
      </c>
      <c r="BF39" s="655">
        <f t="shared" si="44"/>
        <v>1</v>
      </c>
      <c r="BG39" s="412">
        <v>45733</v>
      </c>
      <c r="BH39" s="655">
        <f t="shared" si="45"/>
        <v>1</v>
      </c>
      <c r="BI39" s="412">
        <f t="shared" si="125"/>
        <v>45741</v>
      </c>
      <c r="BJ39" s="378">
        <v>0</v>
      </c>
      <c r="BK39" s="379">
        <f t="shared" si="126"/>
        <v>45782</v>
      </c>
      <c r="BL39" s="412">
        <v>45741</v>
      </c>
      <c r="BM39" s="378">
        <v>1</v>
      </c>
      <c r="BN39" s="630">
        <v>45741</v>
      </c>
      <c r="BO39" s="377">
        <v>45741</v>
      </c>
      <c r="BP39" s="378">
        <v>1</v>
      </c>
      <c r="BQ39" s="413">
        <v>45741</v>
      </c>
      <c r="BR39" s="377">
        <v>45738</v>
      </c>
      <c r="BS39" s="378">
        <v>1</v>
      </c>
      <c r="BT39" s="413">
        <v>45738</v>
      </c>
      <c r="BU39" s="377">
        <v>45741</v>
      </c>
      <c r="BV39" s="378">
        <v>1</v>
      </c>
      <c r="BW39" s="413">
        <v>45741</v>
      </c>
      <c r="BX39" s="377">
        <f t="shared" si="46"/>
        <v>45738</v>
      </c>
      <c r="BY39" s="378">
        <f t="shared" si="47"/>
        <v>1</v>
      </c>
      <c r="BZ39" s="379">
        <f t="shared" si="149"/>
        <v>45741</v>
      </c>
      <c r="CA39" s="412">
        <v>45778</v>
      </c>
      <c r="CB39" s="378">
        <v>1</v>
      </c>
      <c r="CC39" s="413">
        <f t="shared" si="49"/>
        <v>45778</v>
      </c>
      <c r="CD39" s="377">
        <v>45776</v>
      </c>
      <c r="CE39" s="378">
        <v>1</v>
      </c>
      <c r="CF39" s="413">
        <f t="shared" si="50"/>
        <v>45776</v>
      </c>
      <c r="CG39" s="377">
        <v>45776</v>
      </c>
      <c r="CH39" s="378">
        <v>1</v>
      </c>
      <c r="CI39" s="413">
        <f t="shared" si="51"/>
        <v>45776</v>
      </c>
      <c r="CJ39" s="377">
        <v>45776</v>
      </c>
      <c r="CK39" s="378">
        <v>1</v>
      </c>
      <c r="CL39" s="413">
        <f t="shared" si="52"/>
        <v>45776</v>
      </c>
      <c r="CM39" s="377">
        <f t="shared" si="53"/>
        <v>45776</v>
      </c>
      <c r="CN39" s="378">
        <f t="shared" si="54"/>
        <v>1</v>
      </c>
      <c r="CO39" s="379">
        <f t="shared" si="55"/>
        <v>45778</v>
      </c>
      <c r="CP39" s="412">
        <v>45741</v>
      </c>
      <c r="CQ39" s="378">
        <v>1</v>
      </c>
      <c r="CR39" s="413">
        <v>45741</v>
      </c>
      <c r="CS39" s="377">
        <v>45741</v>
      </c>
      <c r="CT39" s="378">
        <v>1</v>
      </c>
      <c r="CU39" s="413">
        <v>45742</v>
      </c>
      <c r="CV39" s="377">
        <v>45742</v>
      </c>
      <c r="CW39" s="378">
        <v>1</v>
      </c>
      <c r="CX39" s="413">
        <v>45742</v>
      </c>
      <c r="CY39" s="377">
        <v>45742</v>
      </c>
      <c r="CZ39" s="378">
        <v>1</v>
      </c>
      <c r="DA39" s="413">
        <v>45742</v>
      </c>
      <c r="DB39" s="377">
        <f t="shared" si="56"/>
        <v>45741</v>
      </c>
      <c r="DC39" s="378">
        <f t="shared" si="57"/>
        <v>1</v>
      </c>
      <c r="DD39" s="379">
        <f t="shared" si="58"/>
        <v>45742</v>
      </c>
      <c r="DE39" s="412">
        <v>45779</v>
      </c>
      <c r="DF39" s="378">
        <v>1</v>
      </c>
      <c r="DG39" s="413">
        <v>45690</v>
      </c>
      <c r="DH39" s="377">
        <v>45778</v>
      </c>
      <c r="DI39" s="378">
        <v>1</v>
      </c>
      <c r="DJ39" s="413">
        <v>45782</v>
      </c>
      <c r="DK39" s="377">
        <v>45777</v>
      </c>
      <c r="DL39" s="378">
        <v>1</v>
      </c>
      <c r="DM39" s="413">
        <v>45778</v>
      </c>
      <c r="DN39" s="377">
        <v>45778</v>
      </c>
      <c r="DO39" s="378">
        <v>1</v>
      </c>
      <c r="DP39" s="413">
        <v>45782</v>
      </c>
      <c r="DQ39" s="377">
        <f t="shared" si="59"/>
        <v>45777</v>
      </c>
      <c r="DR39" s="378">
        <f t="shared" si="60"/>
        <v>1</v>
      </c>
      <c r="DS39" s="379">
        <f t="shared" si="61"/>
        <v>45782</v>
      </c>
      <c r="DT39" s="412">
        <v>45778</v>
      </c>
      <c r="DU39" s="378">
        <v>1</v>
      </c>
      <c r="DV39" s="413">
        <v>45782</v>
      </c>
      <c r="DW39" s="377">
        <v>45777</v>
      </c>
      <c r="DX39" s="378">
        <v>1</v>
      </c>
      <c r="DY39" s="413">
        <v>45782</v>
      </c>
      <c r="DZ39" s="377">
        <v>45777</v>
      </c>
      <c r="EA39" s="378">
        <v>1</v>
      </c>
      <c r="EB39" s="413">
        <v>45782</v>
      </c>
      <c r="EC39" s="377">
        <v>45778</v>
      </c>
      <c r="ED39" s="378">
        <v>1</v>
      </c>
      <c r="EE39" s="413">
        <v>45782</v>
      </c>
      <c r="EF39" s="377">
        <f t="shared" si="144"/>
        <v>45777</v>
      </c>
      <c r="EG39" s="378">
        <f t="shared" si="62"/>
        <v>1</v>
      </c>
      <c r="EH39" s="379">
        <f t="shared" si="63"/>
        <v>45782</v>
      </c>
      <c r="EI39" s="412">
        <v>45782</v>
      </c>
      <c r="EJ39" s="378">
        <v>1</v>
      </c>
      <c r="EK39" s="413">
        <f t="shared" si="64"/>
        <v>45782</v>
      </c>
      <c r="EL39" s="377">
        <v>45782</v>
      </c>
      <c r="EM39" s="378">
        <v>1</v>
      </c>
      <c r="EN39" s="413">
        <f t="shared" si="65"/>
        <v>45782</v>
      </c>
      <c r="EO39" s="377">
        <v>45782</v>
      </c>
      <c r="EP39" s="378">
        <v>1</v>
      </c>
      <c r="EQ39" s="413">
        <f t="shared" si="66"/>
        <v>45782</v>
      </c>
      <c r="ER39" s="377">
        <v>45782</v>
      </c>
      <c r="ES39" s="378">
        <v>1</v>
      </c>
      <c r="ET39" s="413">
        <f t="shared" si="67"/>
        <v>45782</v>
      </c>
      <c r="EU39" s="377">
        <f t="shared" si="68"/>
        <v>45782</v>
      </c>
      <c r="EV39" s="378">
        <f t="shared" si="69"/>
        <v>1</v>
      </c>
      <c r="EW39" s="379">
        <f t="shared" si="70"/>
        <v>45782</v>
      </c>
      <c r="EX39" s="412"/>
      <c r="EY39" s="378">
        <v>0</v>
      </c>
      <c r="EZ39" s="413"/>
      <c r="FA39" s="412"/>
      <c r="FB39" s="378">
        <v>0</v>
      </c>
      <c r="FC39" s="413"/>
      <c r="FD39" s="412"/>
      <c r="FE39" s="378">
        <v>0</v>
      </c>
      <c r="FF39" s="413"/>
      <c r="FG39" s="412"/>
      <c r="FH39" s="378">
        <v>0</v>
      </c>
      <c r="FI39" s="413"/>
      <c r="FJ39" s="377" t="str">
        <f t="shared" si="71"/>
        <v/>
      </c>
      <c r="FK39" s="378">
        <v>0</v>
      </c>
      <c r="FL39" s="379" t="str">
        <f t="shared" si="127"/>
        <v/>
      </c>
      <c r="FM39" s="412">
        <v>45826</v>
      </c>
      <c r="FN39" s="378">
        <v>1</v>
      </c>
      <c r="FO39" s="413">
        <v>45833</v>
      </c>
      <c r="FP39" s="412">
        <v>45826</v>
      </c>
      <c r="FQ39" s="378">
        <v>1</v>
      </c>
      <c r="FR39" s="413">
        <v>45833</v>
      </c>
      <c r="FS39" s="412">
        <v>45826</v>
      </c>
      <c r="FT39" s="378">
        <v>1</v>
      </c>
      <c r="FU39" s="413">
        <v>45833</v>
      </c>
      <c r="FV39" s="412">
        <v>45826</v>
      </c>
      <c r="FW39" s="378">
        <v>1</v>
      </c>
      <c r="FX39" s="413">
        <v>45833</v>
      </c>
      <c r="FY39" s="377">
        <f t="shared" si="72"/>
        <v>45826</v>
      </c>
      <c r="FZ39" s="378">
        <f t="shared" si="162"/>
        <v>1</v>
      </c>
      <c r="GA39" s="379">
        <f t="shared" si="74"/>
        <v>45833</v>
      </c>
      <c r="GB39" s="412">
        <v>45782</v>
      </c>
      <c r="GC39" s="378">
        <v>1</v>
      </c>
      <c r="GD39" s="413">
        <f t="shared" si="75"/>
        <v>45782</v>
      </c>
      <c r="GE39" s="377">
        <v>45782</v>
      </c>
      <c r="GF39" s="378">
        <v>1</v>
      </c>
      <c r="GG39" s="413">
        <f t="shared" si="76"/>
        <v>45782</v>
      </c>
      <c r="GH39" s="377">
        <v>45782</v>
      </c>
      <c r="GI39" s="378">
        <v>1</v>
      </c>
      <c r="GJ39" s="413">
        <f t="shared" si="77"/>
        <v>45782</v>
      </c>
      <c r="GK39" s="377">
        <v>45782</v>
      </c>
      <c r="GL39" s="378">
        <v>1</v>
      </c>
      <c r="GM39" s="413">
        <f t="shared" si="78"/>
        <v>45782</v>
      </c>
      <c r="GN39" s="377">
        <f t="shared" si="79"/>
        <v>45782</v>
      </c>
      <c r="GO39" s="378">
        <f t="shared" si="80"/>
        <v>1</v>
      </c>
      <c r="GP39" s="379">
        <f t="shared" si="81"/>
        <v>45782</v>
      </c>
      <c r="GQ39" s="657">
        <f t="shared" si="163"/>
        <v>1</v>
      </c>
      <c r="GR39" s="658">
        <f t="shared" si="82"/>
        <v>45738</v>
      </c>
      <c r="GS39" s="659">
        <f t="shared" si="83"/>
        <v>45833</v>
      </c>
      <c r="GT39" s="654"/>
      <c r="GU39" s="660"/>
      <c r="GV39" s="412">
        <v>45866</v>
      </c>
      <c r="GW39" s="378">
        <v>1</v>
      </c>
      <c r="GX39" s="413">
        <v>45870</v>
      </c>
      <c r="GY39" s="412">
        <v>45866</v>
      </c>
      <c r="GZ39" s="378">
        <v>1</v>
      </c>
      <c r="HA39" s="413">
        <v>45870</v>
      </c>
      <c r="HB39" s="412">
        <v>45866</v>
      </c>
      <c r="HC39" s="378">
        <v>1</v>
      </c>
      <c r="HD39" s="413">
        <v>45870</v>
      </c>
      <c r="HE39" s="412">
        <v>45866</v>
      </c>
      <c r="HF39" s="378">
        <v>1</v>
      </c>
      <c r="HG39" s="413">
        <v>45870</v>
      </c>
      <c r="HH39" s="377">
        <f t="shared" si="84"/>
        <v>45866</v>
      </c>
      <c r="HI39" s="378">
        <f t="shared" si="85"/>
        <v>1</v>
      </c>
      <c r="HJ39" s="379">
        <f t="shared" si="86"/>
        <v>45870</v>
      </c>
      <c r="HK39" s="661">
        <v>0</v>
      </c>
      <c r="HL39" s="658">
        <f t="shared" si="87"/>
        <v>45695</v>
      </c>
      <c r="HM39" s="659" t="str">
        <f t="shared" si="88"/>
        <v/>
      </c>
      <c r="HN39" s="654"/>
      <c r="HO39" s="660"/>
      <c r="HP39" s="944"/>
      <c r="HQ39" s="944"/>
      <c r="HR39" s="1170">
        <v>45810</v>
      </c>
      <c r="HS39" s="378">
        <v>1</v>
      </c>
      <c r="HT39" s="1171">
        <v>45810</v>
      </c>
      <c r="HU39" s="632">
        <v>45835</v>
      </c>
      <c r="HV39" s="378">
        <v>1</v>
      </c>
      <c r="HW39" s="379">
        <v>45835</v>
      </c>
      <c r="HX39" s="412">
        <v>45841</v>
      </c>
      <c r="HY39" s="378">
        <v>1</v>
      </c>
      <c r="HZ39" s="379">
        <v>45842</v>
      </c>
      <c r="IA39" s="412">
        <v>45842</v>
      </c>
      <c r="IB39" s="378">
        <v>1</v>
      </c>
      <c r="IC39" s="379">
        <v>45843</v>
      </c>
      <c r="ID39" s="412">
        <v>45843</v>
      </c>
      <c r="IE39" s="378">
        <v>1</v>
      </c>
      <c r="IF39" s="379">
        <v>45857</v>
      </c>
      <c r="IG39" s="944">
        <v>45847</v>
      </c>
      <c r="IH39" s="412">
        <v>45862</v>
      </c>
      <c r="II39" s="378">
        <v>1</v>
      </c>
      <c r="IJ39" s="379">
        <v>45862</v>
      </c>
      <c r="IK39" s="412">
        <v>45862</v>
      </c>
      <c r="IL39" s="378">
        <v>1</v>
      </c>
      <c r="IM39" s="379">
        <v>45862</v>
      </c>
      <c r="IN39" s="657">
        <f t="shared" si="137"/>
        <v>1</v>
      </c>
      <c r="IO39" s="658">
        <f t="shared" si="89"/>
        <v>45810</v>
      </c>
      <c r="IP39" s="659">
        <f t="shared" si="90"/>
        <v>45862</v>
      </c>
      <c r="IQ39" s="654"/>
      <c r="IR39" s="660"/>
      <c r="IS39" s="664">
        <v>390.85</v>
      </c>
      <c r="IT39" s="664" t="s">
        <v>582</v>
      </c>
      <c r="IU39" s="412"/>
      <c r="IV39" s="378">
        <v>0</v>
      </c>
      <c r="IW39" s="379"/>
      <c r="IX39" s="412"/>
      <c r="IY39" s="378">
        <v>0</v>
      </c>
      <c r="IZ39" s="379"/>
      <c r="JA39" s="412">
        <v>45854</v>
      </c>
      <c r="JB39" s="378">
        <v>1</v>
      </c>
      <c r="JC39" s="413">
        <f t="shared" si="91"/>
        <v>45854</v>
      </c>
      <c r="JD39" s="628">
        <f t="shared" si="20"/>
        <v>0.39085000000000003</v>
      </c>
      <c r="JE39" s="627">
        <v>45876</v>
      </c>
      <c r="JF39" s="378">
        <v>1</v>
      </c>
      <c r="JG39" s="627">
        <v>45888</v>
      </c>
      <c r="JH39" s="628">
        <f t="shared" si="21"/>
        <v>0.39085000000000003</v>
      </c>
      <c r="JI39" s="627">
        <v>45888</v>
      </c>
      <c r="JJ39" s="378">
        <v>1</v>
      </c>
      <c r="JK39" s="627">
        <v>45888</v>
      </c>
      <c r="JL39" s="628">
        <f t="shared" si="22"/>
        <v>0.39085000000000003</v>
      </c>
      <c r="JM39" s="627">
        <v>45902</v>
      </c>
      <c r="JN39" s="378">
        <v>1</v>
      </c>
      <c r="JO39" s="627">
        <v>45902</v>
      </c>
      <c r="JP39" s="628">
        <f t="shared" si="23"/>
        <v>0.39085000000000003</v>
      </c>
      <c r="JQ39" s="627">
        <v>45903</v>
      </c>
      <c r="JR39" s="378">
        <v>1</v>
      </c>
      <c r="JS39" s="627">
        <v>45903</v>
      </c>
      <c r="JT39" s="628">
        <f t="shared" si="24"/>
        <v>0.39085000000000003</v>
      </c>
      <c r="JU39" s="627">
        <v>45906</v>
      </c>
      <c r="JV39" s="378">
        <v>1</v>
      </c>
      <c r="JW39" s="627">
        <v>45906</v>
      </c>
      <c r="JX39" s="628">
        <f t="shared" si="92"/>
        <v>0</v>
      </c>
      <c r="JY39" s="627"/>
      <c r="JZ39" s="378">
        <v>0</v>
      </c>
      <c r="KA39" s="627"/>
      <c r="KB39" s="628">
        <f t="shared" si="93"/>
        <v>0</v>
      </c>
      <c r="KC39" s="627"/>
      <c r="KD39" s="378">
        <v>0</v>
      </c>
      <c r="KE39" s="627"/>
      <c r="KF39" s="628">
        <f t="shared" si="94"/>
        <v>0</v>
      </c>
      <c r="KG39" s="627"/>
      <c r="KH39" s="378">
        <v>0</v>
      </c>
      <c r="KI39" s="379"/>
      <c r="KJ39" s="628"/>
      <c r="KK39" s="630">
        <v>45945</v>
      </c>
      <c r="KL39" s="378">
        <v>1</v>
      </c>
      <c r="KM39" s="379">
        <v>45945</v>
      </c>
      <c r="KN39" s="630">
        <v>45931</v>
      </c>
      <c r="KO39" s="378">
        <v>1</v>
      </c>
      <c r="KP39" s="379">
        <v>45931</v>
      </c>
      <c r="KQ39" s="630">
        <v>45953</v>
      </c>
      <c r="KR39" s="378">
        <v>1</v>
      </c>
      <c r="KS39" s="379">
        <v>45953</v>
      </c>
      <c r="KT39" s="657">
        <v>0</v>
      </c>
      <c r="KU39" s="665">
        <f t="shared" si="95"/>
        <v>0</v>
      </c>
      <c r="KV39" s="658">
        <f t="shared" si="96"/>
        <v>45854</v>
      </c>
      <c r="KW39" s="659" t="str">
        <f t="shared" si="97"/>
        <v/>
      </c>
      <c r="KX39" s="412">
        <v>45873</v>
      </c>
      <c r="KY39" s="378">
        <v>1</v>
      </c>
      <c r="KZ39" s="413">
        <f t="shared" si="166"/>
        <v>45873</v>
      </c>
      <c r="LA39" s="626">
        <f t="shared" si="25"/>
        <v>0.39085000000000003</v>
      </c>
      <c r="LB39" s="627">
        <v>45855</v>
      </c>
      <c r="LC39" s="378">
        <v>1</v>
      </c>
      <c r="LD39" s="413">
        <f t="shared" si="99"/>
        <v>45855</v>
      </c>
      <c r="LE39" s="626">
        <f t="shared" si="26"/>
        <v>0.39085000000000003</v>
      </c>
      <c r="LF39" s="627">
        <v>45883</v>
      </c>
      <c r="LG39" s="378">
        <v>1</v>
      </c>
      <c r="LH39" s="413">
        <f t="shared" si="147"/>
        <v>45883</v>
      </c>
      <c r="LI39" s="626">
        <f t="shared" si="27"/>
        <v>0.39085000000000003</v>
      </c>
      <c r="LJ39" s="627">
        <v>45883</v>
      </c>
      <c r="LK39" s="378">
        <v>1</v>
      </c>
      <c r="LL39" s="413">
        <f t="shared" si="164"/>
        <v>45883</v>
      </c>
      <c r="LM39" s="412">
        <v>45884</v>
      </c>
      <c r="LN39" s="378">
        <v>1</v>
      </c>
      <c r="LO39" s="632">
        <v>45884</v>
      </c>
      <c r="LP39" s="412"/>
      <c r="LQ39" s="378">
        <v>0</v>
      </c>
      <c r="LR39" s="632"/>
      <c r="LS39" s="412">
        <v>45942</v>
      </c>
      <c r="LT39" s="380">
        <v>1</v>
      </c>
      <c r="LU39" s="632">
        <v>45943</v>
      </c>
      <c r="LV39" s="657">
        <v>0</v>
      </c>
      <c r="LW39" s="665">
        <f t="shared" si="101"/>
        <v>0</v>
      </c>
      <c r="LX39" s="658">
        <f t="shared" si="102"/>
        <v>45855</v>
      </c>
      <c r="LY39" s="666" t="str">
        <f t="shared" si="103"/>
        <v/>
      </c>
      <c r="LZ39" s="412">
        <v>45873</v>
      </c>
      <c r="MA39" s="378">
        <v>1</v>
      </c>
      <c r="MB39" s="413">
        <f t="shared" si="104"/>
        <v>45873</v>
      </c>
      <c r="MC39" s="626">
        <f t="shared" si="29"/>
        <v>0.39085000000000003</v>
      </c>
      <c r="MD39" s="627">
        <v>45826</v>
      </c>
      <c r="ME39" s="378">
        <v>1</v>
      </c>
      <c r="MF39" s="413">
        <f t="shared" si="139"/>
        <v>45826</v>
      </c>
      <c r="MG39" s="626">
        <f t="shared" si="30"/>
        <v>0.39085000000000003</v>
      </c>
      <c r="MH39" s="627">
        <v>45882</v>
      </c>
      <c r="MI39" s="378">
        <v>1</v>
      </c>
      <c r="MJ39" s="632">
        <f t="shared" si="155"/>
        <v>45882</v>
      </c>
      <c r="MK39" s="626">
        <f t="shared" si="31"/>
        <v>0.39085000000000003</v>
      </c>
      <c r="ML39" s="627">
        <v>45882</v>
      </c>
      <c r="MM39" s="378">
        <v>1</v>
      </c>
      <c r="MN39" s="632">
        <f t="shared" si="161"/>
        <v>45882</v>
      </c>
      <c r="MO39" s="412">
        <v>45884</v>
      </c>
      <c r="MP39" s="378">
        <v>1</v>
      </c>
      <c r="MQ39" s="632">
        <v>45884</v>
      </c>
      <c r="MR39" s="412"/>
      <c r="MS39" s="378">
        <v>0</v>
      </c>
      <c r="MT39" s="632"/>
      <c r="MU39" s="412">
        <v>45942</v>
      </c>
      <c r="MV39" s="380">
        <v>1</v>
      </c>
      <c r="MW39" s="632">
        <v>45943</v>
      </c>
      <c r="MX39" s="657">
        <v>0</v>
      </c>
      <c r="MY39" s="665">
        <f t="shared" si="108"/>
        <v>0</v>
      </c>
      <c r="MZ39" s="658">
        <f t="shared" si="109"/>
        <v>45826</v>
      </c>
      <c r="NA39" s="666" t="str">
        <f t="shared" si="110"/>
        <v/>
      </c>
      <c r="NB39" s="657">
        <v>0</v>
      </c>
      <c r="NC39" s="665">
        <f t="shared" si="111"/>
        <v>0</v>
      </c>
      <c r="ND39" s="658">
        <f t="shared" si="112"/>
        <v>45826</v>
      </c>
      <c r="NE39" s="667">
        <f t="shared" si="113"/>
        <v>0</v>
      </c>
      <c r="NF39" s="654"/>
      <c r="NG39" s="666"/>
      <c r="NH39" s="673"/>
      <c r="NI39" s="378">
        <v>0</v>
      </c>
      <c r="NJ39" s="658"/>
      <c r="NK39" s="654"/>
      <c r="NL39" s="666"/>
      <c r="NM39" s="657">
        <v>0</v>
      </c>
      <c r="NN39" s="665">
        <f t="shared" si="114"/>
        <v>0</v>
      </c>
      <c r="NO39" s="659"/>
      <c r="NP39" s="669" t="s">
        <v>571</v>
      </c>
      <c r="NQ39" s="657">
        <v>0</v>
      </c>
      <c r="NR39" s="665">
        <f t="shared" si="115"/>
        <v>0</v>
      </c>
      <c r="NS39" s="659"/>
      <c r="NT39" s="669" t="s">
        <v>571</v>
      </c>
      <c r="NU39" s="657">
        <v>0</v>
      </c>
      <c r="NV39" s="665">
        <f t="shared" si="116"/>
        <v>0</v>
      </c>
      <c r="NW39" s="659"/>
      <c r="NX39" s="669" t="str">
        <f t="shared" si="132"/>
        <v/>
      </c>
      <c r="NY39" s="673"/>
      <c r="NZ39" s="378">
        <v>0</v>
      </c>
      <c r="OA39" s="660"/>
      <c r="OB39" s="673"/>
      <c r="OC39" s="378">
        <v>0</v>
      </c>
      <c r="OD39" s="660"/>
      <c r="OE39" s="673"/>
      <c r="OF39" s="378">
        <v>0</v>
      </c>
      <c r="OG39" s="660"/>
      <c r="OH39" s="412"/>
      <c r="OI39" s="378">
        <v>1</v>
      </c>
      <c r="OJ39" s="379"/>
      <c r="OK39" s="412"/>
      <c r="OL39" s="378">
        <v>0.5</v>
      </c>
      <c r="OM39" s="379"/>
      <c r="ON39" s="412"/>
      <c r="OO39" s="378">
        <v>1</v>
      </c>
      <c r="OP39" s="379"/>
      <c r="OQ39" s="412"/>
      <c r="OR39" s="378">
        <f t="shared" si="117"/>
        <v>0</v>
      </c>
      <c r="OS39" s="379"/>
      <c r="OT39" s="412"/>
      <c r="OU39" s="378">
        <v>0</v>
      </c>
      <c r="OV39" s="379"/>
      <c r="OW39" s="412"/>
      <c r="OX39" s="378">
        <v>0</v>
      </c>
      <c r="OY39" s="379"/>
      <c r="OZ39" s="379">
        <v>45735</v>
      </c>
      <c r="PA39" s="378">
        <v>1</v>
      </c>
      <c r="PB39" s="379">
        <f t="shared" si="141"/>
        <v>45735</v>
      </c>
      <c r="PC39" s="379" t="s">
        <v>559</v>
      </c>
      <c r="PD39" s="378">
        <v>0</v>
      </c>
      <c r="PE39" s="379"/>
      <c r="PF39" s="412"/>
      <c r="PG39" s="378">
        <v>0</v>
      </c>
      <c r="PH39" s="379"/>
      <c r="PI39" s="412">
        <v>45738</v>
      </c>
      <c r="PJ39" s="378">
        <v>1</v>
      </c>
      <c r="PK39" s="379">
        <f>'Seg Diario'!HJ39</f>
        <v>45870</v>
      </c>
      <c r="PL39" s="412">
        <f t="shared" si="133"/>
        <v>45738</v>
      </c>
      <c r="PM39" s="378">
        <f t="shared" si="134"/>
        <v>1</v>
      </c>
      <c r="PN39" s="379">
        <f t="shared" si="135"/>
        <v>45870</v>
      </c>
      <c r="PO39" s="663">
        <v>4.5000000000000005E-2</v>
      </c>
      <c r="PP39" s="658">
        <f t="shared" si="119"/>
        <v>45735</v>
      </c>
      <c r="PQ39" s="659" t="str">
        <f t="shared" si="120"/>
        <v/>
      </c>
      <c r="PR39" s="654"/>
      <c r="PS39" s="660"/>
      <c r="PT39" s="412">
        <v>45493</v>
      </c>
      <c r="PU39" s="378">
        <v>1</v>
      </c>
      <c r="PV39" s="412">
        <v>45493</v>
      </c>
      <c r="PW39" s="412">
        <v>45527</v>
      </c>
      <c r="PX39" s="378">
        <v>1</v>
      </c>
      <c r="PY39" s="412">
        <v>45527</v>
      </c>
      <c r="PZ39" s="412"/>
      <c r="QA39" s="378">
        <v>0</v>
      </c>
      <c r="QB39" s="379"/>
      <c r="QC39" s="412"/>
      <c r="QD39" s="378">
        <v>0.5</v>
      </c>
      <c r="QE39" s="379"/>
      <c r="QF39" s="657">
        <v>0.93745000000000012</v>
      </c>
      <c r="QG39" s="658">
        <f t="shared" si="121"/>
        <v>45493</v>
      </c>
      <c r="QH39" s="659" t="str">
        <f t="shared" si="122"/>
        <v/>
      </c>
      <c r="QI39" s="654"/>
      <c r="QJ39" s="660"/>
      <c r="QK39" s="671"/>
      <c r="QL39" s="672">
        <f t="shared" si="123"/>
        <v>1</v>
      </c>
      <c r="QM39" s="1208" t="s">
        <v>354</v>
      </c>
      <c r="QN39" s="1448">
        <f t="shared" si="136"/>
        <v>1</v>
      </c>
      <c r="QO39" s="1482">
        <v>45894</v>
      </c>
      <c r="QP39" s="1483">
        <v>1</v>
      </c>
      <c r="QQ39" s="1482">
        <v>45895</v>
      </c>
      <c r="QR39" s="1482">
        <v>45915</v>
      </c>
      <c r="QS39" s="1483">
        <v>1</v>
      </c>
      <c r="QT39" s="1482">
        <v>45915</v>
      </c>
    </row>
    <row r="40" spans="1:462" ht="14.4">
      <c r="A40" s="459" t="e">
        <f t="shared" si="124"/>
        <v>#VALUE!</v>
      </c>
      <c r="B40" s="636" t="s">
        <v>139</v>
      </c>
      <c r="C40" s="637"/>
      <c r="D40" s="676" t="s">
        <v>562</v>
      </c>
      <c r="E40" s="1420" t="s">
        <v>141</v>
      </c>
      <c r="F40" s="1251">
        <v>9135.2900000000009</v>
      </c>
      <c r="G40" s="614"/>
      <c r="H40" s="638" t="s">
        <v>58</v>
      </c>
      <c r="I40" s="638" t="s">
        <v>575</v>
      </c>
      <c r="J40" s="639"/>
      <c r="K40" s="640"/>
      <c r="L40" s="640"/>
      <c r="M40" s="641"/>
      <c r="N40" s="642"/>
      <c r="O40" s="639" t="s">
        <v>562</v>
      </c>
      <c r="P40" s="640" t="s">
        <v>562</v>
      </c>
      <c r="Q40" s="640" t="s">
        <v>562</v>
      </c>
      <c r="R40" s="641" t="s">
        <v>562</v>
      </c>
      <c r="S40" s="676" t="s">
        <v>92</v>
      </c>
      <c r="T40" s="643"/>
      <c r="U40" s="643"/>
      <c r="V40" s="643"/>
      <c r="W40" s="643"/>
      <c r="X40" s="643"/>
      <c r="Y40" s="675"/>
      <c r="Z40" s="674"/>
      <c r="AA40" s="644"/>
      <c r="AB40" s="615"/>
      <c r="AC40" s="615"/>
      <c r="AD40" s="615"/>
      <c r="AE40" s="615"/>
      <c r="AF40" s="615"/>
      <c r="AG40" s="645">
        <f t="shared" si="32"/>
        <v>0</v>
      </c>
      <c r="AH40" s="646">
        <f t="shared" si="33"/>
        <v>0</v>
      </c>
      <c r="AI40" s="647">
        <f t="shared" si="34"/>
        <v>0</v>
      </c>
      <c r="AJ40" s="615"/>
      <c r="AK40" s="615"/>
      <c r="AL40" s="615"/>
      <c r="AM40" s="645">
        <f t="shared" si="35"/>
        <v>0</v>
      </c>
      <c r="AN40" s="646">
        <f t="shared" si="36"/>
        <v>0</v>
      </c>
      <c r="AO40" s="647">
        <f t="shared" si="37"/>
        <v>0</v>
      </c>
      <c r="AP40" s="648"/>
      <c r="AQ40" s="648"/>
      <c r="AR40" s="648"/>
      <c r="AS40" s="645">
        <f t="shared" si="38"/>
        <v>0</v>
      </c>
      <c r="AT40" s="646">
        <f t="shared" si="39"/>
        <v>0</v>
      </c>
      <c r="AU40" s="647">
        <f t="shared" si="40"/>
        <v>0</v>
      </c>
      <c r="AV40" s="648"/>
      <c r="AW40" s="649" t="s">
        <v>564</v>
      </c>
      <c r="AX40" s="650">
        <f t="shared" si="148"/>
        <v>1</v>
      </c>
      <c r="AY40" s="651" t="s">
        <v>565</v>
      </c>
      <c r="AZ40" s="652" t="s">
        <v>573</v>
      </c>
      <c r="BA40" s="412">
        <v>45486</v>
      </c>
      <c r="BB40" s="653">
        <f t="shared" si="152"/>
        <v>1</v>
      </c>
      <c r="BC40" s="654">
        <f t="shared" si="42"/>
        <v>0</v>
      </c>
      <c r="BD40" s="630">
        <f t="shared" si="43"/>
        <v>0</v>
      </c>
      <c r="BE40" s="412">
        <v>45695</v>
      </c>
      <c r="BF40" s="655">
        <f t="shared" si="44"/>
        <v>1</v>
      </c>
      <c r="BG40" s="412">
        <v>45733</v>
      </c>
      <c r="BH40" s="655">
        <f t="shared" si="45"/>
        <v>1</v>
      </c>
      <c r="BI40" s="412">
        <f t="shared" si="125"/>
        <v>45804</v>
      </c>
      <c r="BJ40" s="378">
        <v>0</v>
      </c>
      <c r="BK40" s="379">
        <f t="shared" si="126"/>
        <v>45808</v>
      </c>
      <c r="BL40" s="412">
        <v>45804</v>
      </c>
      <c r="BM40" s="378">
        <v>1</v>
      </c>
      <c r="BN40" s="630">
        <v>45804</v>
      </c>
      <c r="BO40" s="412">
        <v>45804</v>
      </c>
      <c r="BP40" s="378">
        <v>1</v>
      </c>
      <c r="BQ40" s="630">
        <v>45804</v>
      </c>
      <c r="BR40" s="412">
        <v>45804</v>
      </c>
      <c r="BS40" s="378">
        <v>1</v>
      </c>
      <c r="BT40" s="630">
        <v>45804</v>
      </c>
      <c r="BU40" s="412">
        <v>45804</v>
      </c>
      <c r="BV40" s="378">
        <v>1</v>
      </c>
      <c r="BW40" s="630">
        <v>45804</v>
      </c>
      <c r="BX40" s="377">
        <f t="shared" si="46"/>
        <v>45804</v>
      </c>
      <c r="BY40" s="378">
        <f t="shared" si="47"/>
        <v>1</v>
      </c>
      <c r="BZ40" s="379">
        <f t="shared" si="149"/>
        <v>45804</v>
      </c>
      <c r="CA40" s="412">
        <v>45804</v>
      </c>
      <c r="CB40" s="378">
        <v>1</v>
      </c>
      <c r="CC40" s="413">
        <f t="shared" si="49"/>
        <v>45804</v>
      </c>
      <c r="CD40" s="412">
        <v>45804</v>
      </c>
      <c r="CE40" s="378">
        <v>1</v>
      </c>
      <c r="CF40" s="413">
        <f t="shared" si="50"/>
        <v>45804</v>
      </c>
      <c r="CG40" s="412">
        <v>45804</v>
      </c>
      <c r="CH40" s="378">
        <v>1</v>
      </c>
      <c r="CI40" s="413">
        <f t="shared" si="51"/>
        <v>45804</v>
      </c>
      <c r="CJ40" s="412">
        <v>45804</v>
      </c>
      <c r="CK40" s="378">
        <v>1</v>
      </c>
      <c r="CL40" s="413">
        <f t="shared" si="52"/>
        <v>45804</v>
      </c>
      <c r="CM40" s="377">
        <f t="shared" si="53"/>
        <v>45804</v>
      </c>
      <c r="CN40" s="378">
        <f t="shared" si="54"/>
        <v>1</v>
      </c>
      <c r="CO40" s="379">
        <f t="shared" si="55"/>
        <v>45804</v>
      </c>
      <c r="CP40" s="412"/>
      <c r="CQ40" s="378">
        <v>0</v>
      </c>
      <c r="CR40" s="413"/>
      <c r="CS40" s="377"/>
      <c r="CT40" s="378">
        <v>0</v>
      </c>
      <c r="CU40" s="413"/>
      <c r="CV40" s="412"/>
      <c r="CW40" s="378">
        <v>0</v>
      </c>
      <c r="CX40" s="413"/>
      <c r="CY40" s="412"/>
      <c r="CZ40" s="378">
        <v>0</v>
      </c>
      <c r="DA40" s="413"/>
      <c r="DB40" s="377" t="str">
        <f t="shared" si="56"/>
        <v/>
      </c>
      <c r="DC40" s="378">
        <f t="shared" si="57"/>
        <v>0</v>
      </c>
      <c r="DD40" s="379" t="str">
        <f t="shared" si="58"/>
        <v/>
      </c>
      <c r="DE40" s="412">
        <v>45803</v>
      </c>
      <c r="DF40" s="378">
        <v>1</v>
      </c>
      <c r="DG40" s="413">
        <v>45805</v>
      </c>
      <c r="DH40" s="412">
        <v>45803</v>
      </c>
      <c r="DI40" s="378">
        <v>1</v>
      </c>
      <c r="DJ40" s="413">
        <v>45805</v>
      </c>
      <c r="DK40" s="377">
        <v>45805</v>
      </c>
      <c r="DL40" s="378">
        <v>1</v>
      </c>
      <c r="DM40" s="413">
        <v>45805</v>
      </c>
      <c r="DN40" s="377">
        <v>45805</v>
      </c>
      <c r="DO40" s="378">
        <v>1</v>
      </c>
      <c r="DP40" s="413">
        <v>45805</v>
      </c>
      <c r="DQ40" s="377">
        <f t="shared" si="59"/>
        <v>45803</v>
      </c>
      <c r="DR40" s="378">
        <f t="shared" si="60"/>
        <v>1</v>
      </c>
      <c r="DS40" s="379">
        <f t="shared" si="61"/>
        <v>45805</v>
      </c>
      <c r="DT40" s="412">
        <v>45804</v>
      </c>
      <c r="DU40" s="378">
        <v>1</v>
      </c>
      <c r="DV40" s="413">
        <v>45808</v>
      </c>
      <c r="DW40" s="412">
        <v>45804</v>
      </c>
      <c r="DX40" s="378">
        <v>1</v>
      </c>
      <c r="DY40" s="413">
        <v>45808</v>
      </c>
      <c r="DZ40" s="412">
        <v>45804</v>
      </c>
      <c r="EA40" s="378">
        <v>1</v>
      </c>
      <c r="EB40" s="413">
        <v>45808</v>
      </c>
      <c r="EC40" s="412">
        <v>45804</v>
      </c>
      <c r="ED40" s="378">
        <v>1</v>
      </c>
      <c r="EE40" s="413">
        <v>45808</v>
      </c>
      <c r="EF40" s="377">
        <f t="shared" si="144"/>
        <v>45804</v>
      </c>
      <c r="EG40" s="378">
        <f t="shared" si="62"/>
        <v>1</v>
      </c>
      <c r="EH40" s="379">
        <f t="shared" si="63"/>
        <v>45808</v>
      </c>
      <c r="EI40" s="412">
        <v>45808</v>
      </c>
      <c r="EJ40" s="378">
        <v>1</v>
      </c>
      <c r="EK40" s="413">
        <f t="shared" si="64"/>
        <v>45808</v>
      </c>
      <c r="EL40" s="412">
        <v>45808</v>
      </c>
      <c r="EM40" s="378">
        <v>1</v>
      </c>
      <c r="EN40" s="413">
        <f t="shared" si="65"/>
        <v>45808</v>
      </c>
      <c r="EO40" s="412">
        <v>45808</v>
      </c>
      <c r="EP40" s="378">
        <v>1</v>
      </c>
      <c r="EQ40" s="413">
        <f t="shared" si="66"/>
        <v>45808</v>
      </c>
      <c r="ER40" s="412">
        <v>45808</v>
      </c>
      <c r="ES40" s="378">
        <v>1</v>
      </c>
      <c r="ET40" s="413">
        <f t="shared" si="67"/>
        <v>45808</v>
      </c>
      <c r="EU40" s="377">
        <f t="shared" si="68"/>
        <v>45808</v>
      </c>
      <c r="EV40" s="378">
        <f t="shared" si="69"/>
        <v>1</v>
      </c>
      <c r="EW40" s="379">
        <f t="shared" si="70"/>
        <v>45808</v>
      </c>
      <c r="EX40" s="412"/>
      <c r="EY40" s="378">
        <v>0</v>
      </c>
      <c r="EZ40" s="413"/>
      <c r="FA40" s="412"/>
      <c r="FB40" s="378">
        <v>0</v>
      </c>
      <c r="FC40" s="413"/>
      <c r="FD40" s="412"/>
      <c r="FE40" s="378">
        <v>0</v>
      </c>
      <c r="FF40" s="413"/>
      <c r="FG40" s="412"/>
      <c r="FH40" s="378">
        <v>0</v>
      </c>
      <c r="FI40" s="413"/>
      <c r="FJ40" s="377" t="str">
        <f t="shared" si="71"/>
        <v/>
      </c>
      <c r="FK40" s="378">
        <v>0</v>
      </c>
      <c r="FL40" s="379" t="str">
        <f t="shared" si="127"/>
        <v/>
      </c>
      <c r="FM40" s="412">
        <v>45820</v>
      </c>
      <c r="FN40" s="378">
        <v>1</v>
      </c>
      <c r="FO40" s="413">
        <v>45821</v>
      </c>
      <c r="FP40" s="412">
        <v>45820</v>
      </c>
      <c r="FQ40" s="378">
        <v>1</v>
      </c>
      <c r="FR40" s="413">
        <v>45821</v>
      </c>
      <c r="FS40" s="412">
        <v>45820</v>
      </c>
      <c r="FT40" s="378">
        <v>1</v>
      </c>
      <c r="FU40" s="413">
        <v>45821</v>
      </c>
      <c r="FV40" s="412">
        <v>45820</v>
      </c>
      <c r="FW40" s="378">
        <v>1</v>
      </c>
      <c r="FX40" s="413">
        <v>45821</v>
      </c>
      <c r="FY40" s="377">
        <f t="shared" si="72"/>
        <v>45820</v>
      </c>
      <c r="FZ40" s="378">
        <f t="shared" si="162"/>
        <v>1</v>
      </c>
      <c r="GA40" s="379">
        <f t="shared" si="74"/>
        <v>45821</v>
      </c>
      <c r="GB40" s="412">
        <v>45807</v>
      </c>
      <c r="GC40" s="378">
        <v>1</v>
      </c>
      <c r="GD40" s="413">
        <f t="shared" si="75"/>
        <v>45807</v>
      </c>
      <c r="GE40" s="412">
        <v>45807</v>
      </c>
      <c r="GF40" s="378">
        <v>1</v>
      </c>
      <c r="GG40" s="413">
        <f t="shared" si="76"/>
        <v>45807</v>
      </c>
      <c r="GH40" s="412">
        <v>45807</v>
      </c>
      <c r="GI40" s="378">
        <v>1</v>
      </c>
      <c r="GJ40" s="413">
        <f t="shared" si="77"/>
        <v>45807</v>
      </c>
      <c r="GK40" s="412">
        <v>45807</v>
      </c>
      <c r="GL40" s="378">
        <v>1</v>
      </c>
      <c r="GM40" s="413">
        <f t="shared" si="78"/>
        <v>45807</v>
      </c>
      <c r="GN40" s="377">
        <f t="shared" si="79"/>
        <v>45807</v>
      </c>
      <c r="GO40" s="378">
        <f t="shared" si="80"/>
        <v>1</v>
      </c>
      <c r="GP40" s="379">
        <f t="shared" si="81"/>
        <v>45807</v>
      </c>
      <c r="GQ40" s="657">
        <f t="shared" si="163"/>
        <v>1</v>
      </c>
      <c r="GR40" s="658">
        <f t="shared" si="82"/>
        <v>45803</v>
      </c>
      <c r="GS40" s="659">
        <f t="shared" si="83"/>
        <v>45821</v>
      </c>
      <c r="GT40" s="654"/>
      <c r="GU40" s="660"/>
      <c r="GV40" s="412">
        <v>45867</v>
      </c>
      <c r="GW40" s="378">
        <v>1</v>
      </c>
      <c r="GX40" s="413">
        <v>45874</v>
      </c>
      <c r="GY40" s="377">
        <v>45867</v>
      </c>
      <c r="GZ40" s="378">
        <v>1</v>
      </c>
      <c r="HA40" s="413">
        <v>45874</v>
      </c>
      <c r="HB40" s="377">
        <v>45867</v>
      </c>
      <c r="HC40" s="378">
        <v>1</v>
      </c>
      <c r="HD40" s="413">
        <v>45874</v>
      </c>
      <c r="HE40" s="377">
        <v>45867</v>
      </c>
      <c r="HF40" s="378">
        <v>1</v>
      </c>
      <c r="HG40" s="413">
        <v>45874</v>
      </c>
      <c r="HH40" s="377">
        <f t="shared" si="84"/>
        <v>45867</v>
      </c>
      <c r="HI40" s="378">
        <f t="shared" si="85"/>
        <v>1</v>
      </c>
      <c r="HJ40" s="379">
        <f t="shared" si="86"/>
        <v>45874</v>
      </c>
      <c r="HK40" s="661">
        <v>0</v>
      </c>
      <c r="HL40" s="658">
        <f t="shared" si="87"/>
        <v>45695</v>
      </c>
      <c r="HM40" s="659" t="str">
        <f t="shared" si="88"/>
        <v/>
      </c>
      <c r="HN40" s="654"/>
      <c r="HO40" s="660"/>
      <c r="HP40" s="944"/>
      <c r="HQ40" s="944"/>
      <c r="HR40" s="1170">
        <v>45818</v>
      </c>
      <c r="HS40" s="378">
        <v>1</v>
      </c>
      <c r="HT40" s="1171">
        <v>45818</v>
      </c>
      <c r="HU40" s="632">
        <v>45819</v>
      </c>
      <c r="HV40" s="378">
        <v>1</v>
      </c>
      <c r="HW40" s="379">
        <v>45820</v>
      </c>
      <c r="HX40" s="412">
        <v>45821</v>
      </c>
      <c r="HY40" s="378">
        <v>1</v>
      </c>
      <c r="HZ40" s="379">
        <v>45825</v>
      </c>
      <c r="IA40" s="412">
        <v>45830</v>
      </c>
      <c r="IB40" s="378">
        <v>1</v>
      </c>
      <c r="IC40" s="379">
        <v>45830</v>
      </c>
      <c r="ID40" s="412">
        <v>45840</v>
      </c>
      <c r="IE40" s="378">
        <v>1</v>
      </c>
      <c r="IF40" s="379">
        <v>45840</v>
      </c>
      <c r="IG40" s="944">
        <v>45846</v>
      </c>
      <c r="IH40" s="412">
        <v>45849</v>
      </c>
      <c r="II40" s="378">
        <v>1</v>
      </c>
      <c r="IJ40" s="379">
        <v>45849</v>
      </c>
      <c r="IK40" s="412">
        <v>45849</v>
      </c>
      <c r="IL40" s="378">
        <v>1</v>
      </c>
      <c r="IM40" s="379">
        <v>45849</v>
      </c>
      <c r="IN40" s="657">
        <f t="shared" si="137"/>
        <v>1</v>
      </c>
      <c r="IO40" s="658">
        <f t="shared" si="89"/>
        <v>45818</v>
      </c>
      <c r="IP40" s="659">
        <f t="shared" si="90"/>
        <v>45849</v>
      </c>
      <c r="IQ40" s="654"/>
      <c r="IR40" s="660"/>
      <c r="IS40" s="664">
        <v>359.48</v>
      </c>
      <c r="IT40" s="664" t="s">
        <v>582</v>
      </c>
      <c r="IU40" s="412"/>
      <c r="IV40" s="378">
        <v>0</v>
      </c>
      <c r="IW40" s="379"/>
      <c r="IX40" s="412"/>
      <c r="IY40" s="378">
        <v>0</v>
      </c>
      <c r="IZ40" s="379"/>
      <c r="JA40" s="412">
        <v>45854</v>
      </c>
      <c r="JB40" s="378">
        <v>1</v>
      </c>
      <c r="JC40" s="413">
        <f t="shared" si="91"/>
        <v>45854</v>
      </c>
      <c r="JD40" s="628">
        <f t="shared" si="20"/>
        <v>0.35948000000000002</v>
      </c>
      <c r="JE40" s="627">
        <v>45876</v>
      </c>
      <c r="JF40" s="378">
        <v>1</v>
      </c>
      <c r="JG40" s="627">
        <v>45881</v>
      </c>
      <c r="JH40" s="628">
        <f t="shared" si="21"/>
        <v>0.35948000000000002</v>
      </c>
      <c r="JI40" s="627">
        <v>45888</v>
      </c>
      <c r="JJ40" s="378">
        <v>1</v>
      </c>
      <c r="JK40" s="627">
        <v>45888</v>
      </c>
      <c r="JL40" s="628">
        <f t="shared" si="22"/>
        <v>0.35948000000000002</v>
      </c>
      <c r="JM40" s="627">
        <v>45902</v>
      </c>
      <c r="JN40" s="378">
        <v>1</v>
      </c>
      <c r="JO40" s="627">
        <v>45902</v>
      </c>
      <c r="JP40" s="628">
        <f t="shared" si="23"/>
        <v>0.35948000000000002</v>
      </c>
      <c r="JQ40" s="627">
        <v>45903</v>
      </c>
      <c r="JR40" s="378">
        <v>1</v>
      </c>
      <c r="JS40" s="627">
        <v>45903</v>
      </c>
      <c r="JT40" s="628">
        <f t="shared" si="24"/>
        <v>0.35948000000000002</v>
      </c>
      <c r="JU40" s="627">
        <v>45906</v>
      </c>
      <c r="JV40" s="378">
        <v>1</v>
      </c>
      <c r="JW40" s="627">
        <v>45906</v>
      </c>
      <c r="JX40" s="628">
        <f t="shared" si="92"/>
        <v>0</v>
      </c>
      <c r="JY40" s="627"/>
      <c r="JZ40" s="378">
        <v>0</v>
      </c>
      <c r="KA40" s="627"/>
      <c r="KB40" s="628">
        <f t="shared" si="93"/>
        <v>0</v>
      </c>
      <c r="KC40" s="627"/>
      <c r="KD40" s="378">
        <v>0</v>
      </c>
      <c r="KE40" s="627"/>
      <c r="KF40" s="628">
        <f t="shared" si="94"/>
        <v>0</v>
      </c>
      <c r="KG40" s="627"/>
      <c r="KH40" s="378">
        <v>0</v>
      </c>
      <c r="KI40" s="379"/>
      <c r="KJ40" s="628"/>
      <c r="KK40" s="630">
        <v>45945</v>
      </c>
      <c r="KL40" s="378">
        <v>1</v>
      </c>
      <c r="KM40" s="379">
        <v>45945</v>
      </c>
      <c r="KN40" s="630">
        <v>45944</v>
      </c>
      <c r="KO40" s="378">
        <v>1</v>
      </c>
      <c r="KP40" s="379">
        <v>45944</v>
      </c>
      <c r="KQ40" s="630">
        <v>45953</v>
      </c>
      <c r="KR40" s="378">
        <v>1</v>
      </c>
      <c r="KS40" s="379">
        <v>45953</v>
      </c>
      <c r="KT40" s="657">
        <v>0</v>
      </c>
      <c r="KU40" s="665">
        <f t="shared" si="95"/>
        <v>0</v>
      </c>
      <c r="KV40" s="658">
        <f t="shared" si="96"/>
        <v>45854</v>
      </c>
      <c r="KW40" s="659" t="str">
        <f t="shared" si="97"/>
        <v/>
      </c>
      <c r="KX40" s="412">
        <v>45854</v>
      </c>
      <c r="KY40" s="378">
        <v>1</v>
      </c>
      <c r="KZ40" s="413">
        <f t="shared" si="98"/>
        <v>45854</v>
      </c>
      <c r="LA40" s="626">
        <f t="shared" si="25"/>
        <v>0.35948000000000002</v>
      </c>
      <c r="LB40" s="627">
        <v>45855</v>
      </c>
      <c r="LC40" s="378">
        <v>1</v>
      </c>
      <c r="LD40" s="413">
        <f t="shared" si="99"/>
        <v>45855</v>
      </c>
      <c r="LE40" s="626">
        <f t="shared" si="26"/>
        <v>0.35948000000000002</v>
      </c>
      <c r="LF40" s="627">
        <v>45883</v>
      </c>
      <c r="LG40" s="378">
        <v>1</v>
      </c>
      <c r="LH40" s="413">
        <f t="shared" ref="LH40:LH47" si="168">IF(LF40="","",LF40)</f>
        <v>45883</v>
      </c>
      <c r="LI40" s="626">
        <f t="shared" si="27"/>
        <v>0.35948000000000002</v>
      </c>
      <c r="LJ40" s="627">
        <v>45883</v>
      </c>
      <c r="LK40" s="378">
        <v>1</v>
      </c>
      <c r="LL40" s="413">
        <f t="shared" si="164"/>
        <v>45883</v>
      </c>
      <c r="LM40" s="412">
        <v>45884</v>
      </c>
      <c r="LN40" s="378">
        <v>1</v>
      </c>
      <c r="LO40" s="632">
        <v>45884</v>
      </c>
      <c r="LP40" s="412"/>
      <c r="LQ40" s="378">
        <v>0</v>
      </c>
      <c r="LR40" s="632"/>
      <c r="LS40" s="412"/>
      <c r="LT40" s="378">
        <v>0</v>
      </c>
      <c r="LU40" s="632"/>
      <c r="LV40" s="657">
        <v>0</v>
      </c>
      <c r="LW40" s="665">
        <f t="shared" si="101"/>
        <v>0</v>
      </c>
      <c r="LX40" s="658">
        <f t="shared" si="102"/>
        <v>45854</v>
      </c>
      <c r="LY40" s="666" t="str">
        <f t="shared" si="103"/>
        <v/>
      </c>
      <c r="LZ40" s="412">
        <v>45854</v>
      </c>
      <c r="MA40" s="378">
        <v>1</v>
      </c>
      <c r="MB40" s="413">
        <f t="shared" si="104"/>
        <v>45854</v>
      </c>
      <c r="MC40" s="626">
        <f t="shared" si="29"/>
        <v>0.35948000000000002</v>
      </c>
      <c r="MD40" s="627">
        <v>45826</v>
      </c>
      <c r="ME40" s="378">
        <v>1</v>
      </c>
      <c r="MF40" s="413">
        <f t="shared" si="139"/>
        <v>45826</v>
      </c>
      <c r="MG40" s="626">
        <f t="shared" si="30"/>
        <v>0.35948000000000002</v>
      </c>
      <c r="MH40" s="627">
        <v>45882</v>
      </c>
      <c r="MI40" s="378">
        <v>1</v>
      </c>
      <c r="MJ40" s="632">
        <f t="shared" ref="MJ40:MJ47" si="169">IF(MH40="","",MH40)</f>
        <v>45882</v>
      </c>
      <c r="MK40" s="626">
        <f t="shared" si="31"/>
        <v>0.35948000000000002</v>
      </c>
      <c r="ML40" s="627">
        <v>45882</v>
      </c>
      <c r="MM40" s="378">
        <v>1</v>
      </c>
      <c r="MN40" s="632">
        <f t="shared" si="161"/>
        <v>45882</v>
      </c>
      <c r="MO40" s="412">
        <v>45884</v>
      </c>
      <c r="MP40" s="378">
        <v>1</v>
      </c>
      <c r="MQ40" s="632">
        <v>45884</v>
      </c>
      <c r="MR40" s="412"/>
      <c r="MS40" s="378">
        <v>0</v>
      </c>
      <c r="MT40" s="632"/>
      <c r="MU40" s="412"/>
      <c r="MV40" s="378">
        <v>0</v>
      </c>
      <c r="MW40" s="632"/>
      <c r="MX40" s="657">
        <v>0</v>
      </c>
      <c r="MY40" s="665">
        <f t="shared" si="108"/>
        <v>0</v>
      </c>
      <c r="MZ40" s="658">
        <f t="shared" si="109"/>
        <v>45826</v>
      </c>
      <c r="NA40" s="666" t="str">
        <f t="shared" si="110"/>
        <v/>
      </c>
      <c r="NB40" s="657">
        <v>0</v>
      </c>
      <c r="NC40" s="665">
        <f t="shared" si="111"/>
        <v>0</v>
      </c>
      <c r="ND40" s="658">
        <f t="shared" si="112"/>
        <v>45826</v>
      </c>
      <c r="NE40" s="667">
        <f t="shared" si="113"/>
        <v>0</v>
      </c>
      <c r="NF40" s="654"/>
      <c r="NG40" s="666"/>
      <c r="NH40" s="673"/>
      <c r="NI40" s="378">
        <v>0</v>
      </c>
      <c r="NJ40" s="658"/>
      <c r="NK40" s="654"/>
      <c r="NL40" s="666"/>
      <c r="NM40" s="657">
        <v>0</v>
      </c>
      <c r="NN40" s="665">
        <f t="shared" si="114"/>
        <v>0</v>
      </c>
      <c r="NO40" s="659"/>
      <c r="NP40" s="669" t="s">
        <v>571</v>
      </c>
      <c r="NQ40" s="657">
        <v>0</v>
      </c>
      <c r="NR40" s="665">
        <f t="shared" si="115"/>
        <v>0</v>
      </c>
      <c r="NS40" s="659"/>
      <c r="NT40" s="669" t="s">
        <v>571</v>
      </c>
      <c r="NU40" s="657">
        <v>0</v>
      </c>
      <c r="NV40" s="665">
        <f t="shared" si="116"/>
        <v>0</v>
      </c>
      <c r="NW40" s="659"/>
      <c r="NX40" s="669" t="str">
        <f t="shared" si="132"/>
        <v/>
      </c>
      <c r="NY40" s="673"/>
      <c r="NZ40" s="378">
        <v>0</v>
      </c>
      <c r="OA40" s="660"/>
      <c r="OB40" s="673"/>
      <c r="OC40" s="378">
        <v>0</v>
      </c>
      <c r="OD40" s="660"/>
      <c r="OE40" s="673"/>
      <c r="OF40" s="378">
        <v>0</v>
      </c>
      <c r="OG40" s="660"/>
      <c r="OH40" s="412"/>
      <c r="OI40" s="378">
        <v>1</v>
      </c>
      <c r="OJ40" s="379"/>
      <c r="OK40" s="412"/>
      <c r="OL40" s="378">
        <v>0.5</v>
      </c>
      <c r="OM40" s="379"/>
      <c r="ON40" s="412"/>
      <c r="OO40" s="378">
        <v>1</v>
      </c>
      <c r="OP40" s="379"/>
      <c r="OQ40" s="412"/>
      <c r="OR40" s="378">
        <f t="shared" si="117"/>
        <v>0</v>
      </c>
      <c r="OS40" s="379"/>
      <c r="OT40" s="412"/>
      <c r="OU40" s="378">
        <v>0</v>
      </c>
      <c r="OV40" s="379"/>
      <c r="OW40" s="412"/>
      <c r="OX40" s="378">
        <v>0</v>
      </c>
      <c r="OY40" s="379"/>
      <c r="OZ40" s="379">
        <v>45803</v>
      </c>
      <c r="PA40" s="378">
        <v>1</v>
      </c>
      <c r="PB40" s="379">
        <f t="shared" si="141"/>
        <v>45803</v>
      </c>
      <c r="PC40" s="379" t="s">
        <v>559</v>
      </c>
      <c r="PD40" s="378">
        <v>0</v>
      </c>
      <c r="PE40" s="379"/>
      <c r="PF40" s="412"/>
      <c r="PG40" s="378">
        <v>0</v>
      </c>
      <c r="PH40" s="379"/>
      <c r="PI40" s="412">
        <v>45804</v>
      </c>
      <c r="PJ40" s="378">
        <v>1</v>
      </c>
      <c r="PK40" s="379">
        <f>'Seg Diario'!HJ40</f>
        <v>45874</v>
      </c>
      <c r="PL40" s="412">
        <f t="shared" si="133"/>
        <v>45804</v>
      </c>
      <c r="PM40" s="378">
        <f t="shared" si="134"/>
        <v>1</v>
      </c>
      <c r="PN40" s="379">
        <f t="shared" si="135"/>
        <v>45874</v>
      </c>
      <c r="PO40" s="663">
        <v>4.5000000000000005E-2</v>
      </c>
      <c r="PP40" s="658">
        <f t="shared" si="119"/>
        <v>45803</v>
      </c>
      <c r="PQ40" s="659" t="str">
        <f t="shared" si="120"/>
        <v/>
      </c>
      <c r="PR40" s="654"/>
      <c r="PS40" s="660"/>
      <c r="PT40" s="412">
        <v>45485</v>
      </c>
      <c r="PU40" s="378">
        <v>1</v>
      </c>
      <c r="PV40" s="412">
        <v>45485</v>
      </c>
      <c r="PW40" s="412">
        <v>45527</v>
      </c>
      <c r="PX40" s="378">
        <v>1</v>
      </c>
      <c r="PY40" s="412">
        <v>45527</v>
      </c>
      <c r="PZ40" s="412"/>
      <c r="QA40" s="378">
        <v>0</v>
      </c>
      <c r="QB40" s="379"/>
      <c r="QC40" s="412"/>
      <c r="QD40" s="378">
        <v>0.5</v>
      </c>
      <c r="QE40" s="379"/>
      <c r="QF40" s="657">
        <v>0.93745000000000012</v>
      </c>
      <c r="QG40" s="658">
        <f t="shared" si="121"/>
        <v>45485</v>
      </c>
      <c r="QH40" s="659" t="str">
        <f t="shared" si="122"/>
        <v/>
      </c>
      <c r="QI40" s="654"/>
      <c r="QJ40" s="660"/>
      <c r="QK40" s="671"/>
      <c r="QL40" s="672">
        <f t="shared" si="123"/>
        <v>1</v>
      </c>
      <c r="QM40" s="1208" t="s">
        <v>354</v>
      </c>
      <c r="QN40" s="1448">
        <f t="shared" si="136"/>
        <v>1</v>
      </c>
      <c r="QO40" s="1482">
        <v>45894</v>
      </c>
      <c r="QP40" s="1483">
        <v>1</v>
      </c>
      <c r="QQ40" s="1482">
        <v>45895</v>
      </c>
      <c r="QR40" s="1482">
        <v>45915</v>
      </c>
      <c r="QS40" s="1483">
        <v>1</v>
      </c>
      <c r="QT40" s="1482">
        <v>45915</v>
      </c>
    </row>
    <row r="41" spans="1:462" ht="14.4">
      <c r="A41" s="459" t="e">
        <f t="shared" si="124"/>
        <v>#VALUE!</v>
      </c>
      <c r="B41" s="636" t="s">
        <v>142</v>
      </c>
      <c r="C41" s="637"/>
      <c r="D41" s="638" t="s">
        <v>560</v>
      </c>
      <c r="E41" s="1420" t="s">
        <v>95</v>
      </c>
      <c r="F41" s="1251">
        <v>12299.43</v>
      </c>
      <c r="G41" s="614"/>
      <c r="H41" s="638" t="s">
        <v>58</v>
      </c>
      <c r="I41" s="638" t="s">
        <v>575</v>
      </c>
      <c r="J41" s="639"/>
      <c r="K41" s="640"/>
      <c r="L41" s="640"/>
      <c r="M41" s="641"/>
      <c r="N41" s="642"/>
      <c r="O41" s="639" t="s">
        <v>562</v>
      </c>
      <c r="P41" s="640" t="s">
        <v>562</v>
      </c>
      <c r="Q41" s="640" t="s">
        <v>562</v>
      </c>
      <c r="R41" s="641" t="s">
        <v>562</v>
      </c>
      <c r="S41" s="638" t="s">
        <v>563</v>
      </c>
      <c r="T41" s="643"/>
      <c r="U41" s="643"/>
      <c r="V41" s="675"/>
      <c r="W41" s="643"/>
      <c r="X41" s="643"/>
      <c r="Y41" s="643"/>
      <c r="Z41" s="674"/>
      <c r="AA41" s="644"/>
      <c r="AB41" s="615"/>
      <c r="AC41" s="615"/>
      <c r="AD41" s="615"/>
      <c r="AE41" s="615"/>
      <c r="AF41" s="615"/>
      <c r="AG41" s="645">
        <f t="shared" si="32"/>
        <v>0</v>
      </c>
      <c r="AH41" s="646">
        <f t="shared" si="33"/>
        <v>0</v>
      </c>
      <c r="AI41" s="647">
        <f t="shared" si="34"/>
        <v>0</v>
      </c>
      <c r="AJ41" s="615"/>
      <c r="AK41" s="615"/>
      <c r="AL41" s="615"/>
      <c r="AM41" s="645">
        <f t="shared" si="35"/>
        <v>0</v>
      </c>
      <c r="AN41" s="646">
        <f t="shared" si="36"/>
        <v>0</v>
      </c>
      <c r="AO41" s="647">
        <f t="shared" si="37"/>
        <v>0</v>
      </c>
      <c r="AP41" s="648"/>
      <c r="AQ41" s="648"/>
      <c r="AR41" s="648"/>
      <c r="AS41" s="645">
        <f t="shared" si="38"/>
        <v>0</v>
      </c>
      <c r="AT41" s="646">
        <f t="shared" si="39"/>
        <v>0</v>
      </c>
      <c r="AU41" s="647">
        <f t="shared" si="40"/>
        <v>0</v>
      </c>
      <c r="AV41" s="648"/>
      <c r="AW41" s="649" t="s">
        <v>564</v>
      </c>
      <c r="AX41" s="650">
        <f t="shared" si="148"/>
        <v>1</v>
      </c>
      <c r="AY41" s="651" t="s">
        <v>565</v>
      </c>
      <c r="AZ41" s="652" t="s">
        <v>581</v>
      </c>
      <c r="BA41" s="412">
        <v>45486</v>
      </c>
      <c r="BB41" s="653">
        <f t="shared" si="152"/>
        <v>1</v>
      </c>
      <c r="BC41" s="654">
        <f t="shared" si="42"/>
        <v>0</v>
      </c>
      <c r="BD41" s="630">
        <f t="shared" si="43"/>
        <v>0</v>
      </c>
      <c r="BE41" s="412">
        <v>45689</v>
      </c>
      <c r="BF41" s="655">
        <f t="shared" si="44"/>
        <v>1</v>
      </c>
      <c r="BG41" s="412">
        <v>45736</v>
      </c>
      <c r="BH41" s="655">
        <f t="shared" si="45"/>
        <v>1</v>
      </c>
      <c r="BI41" s="412">
        <f t="shared" si="125"/>
        <v>45756</v>
      </c>
      <c r="BJ41" s="378">
        <v>0</v>
      </c>
      <c r="BK41" s="379">
        <f t="shared" si="126"/>
        <v>45807</v>
      </c>
      <c r="BL41" s="412">
        <v>45756</v>
      </c>
      <c r="BM41" s="378">
        <v>1</v>
      </c>
      <c r="BN41" s="630">
        <v>45756</v>
      </c>
      <c r="BO41" s="377">
        <v>45756</v>
      </c>
      <c r="BP41" s="378">
        <v>1</v>
      </c>
      <c r="BQ41" s="413">
        <v>45756</v>
      </c>
      <c r="BR41" s="377">
        <v>45756</v>
      </c>
      <c r="BS41" s="378">
        <v>1</v>
      </c>
      <c r="BT41" s="413">
        <v>45756</v>
      </c>
      <c r="BU41" s="377">
        <v>45756</v>
      </c>
      <c r="BV41" s="378">
        <v>1</v>
      </c>
      <c r="BW41" s="413">
        <v>45756</v>
      </c>
      <c r="BX41" s="377">
        <f t="shared" si="46"/>
        <v>45756</v>
      </c>
      <c r="BY41" s="378">
        <f t="shared" si="47"/>
        <v>1</v>
      </c>
      <c r="BZ41" s="379">
        <f t="shared" si="149"/>
        <v>45756</v>
      </c>
      <c r="CA41" s="412">
        <v>45804</v>
      </c>
      <c r="CB41" s="378">
        <v>1</v>
      </c>
      <c r="CC41" s="413">
        <v>45805</v>
      </c>
      <c r="CD41" s="412">
        <v>45804</v>
      </c>
      <c r="CE41" s="378">
        <v>1</v>
      </c>
      <c r="CF41" s="413">
        <v>45805</v>
      </c>
      <c r="CG41" s="412">
        <v>45804</v>
      </c>
      <c r="CH41" s="378">
        <v>1</v>
      </c>
      <c r="CI41" s="413">
        <v>45805</v>
      </c>
      <c r="CJ41" s="412">
        <v>45804</v>
      </c>
      <c r="CK41" s="378">
        <v>1</v>
      </c>
      <c r="CL41" s="413">
        <v>45805</v>
      </c>
      <c r="CM41" s="377">
        <f t="shared" si="53"/>
        <v>45804</v>
      </c>
      <c r="CN41" s="378">
        <v>1</v>
      </c>
      <c r="CO41" s="379">
        <f t="shared" si="55"/>
        <v>45805</v>
      </c>
      <c r="CP41" s="412">
        <v>45757</v>
      </c>
      <c r="CQ41" s="378">
        <v>1</v>
      </c>
      <c r="CR41" s="413">
        <v>45757</v>
      </c>
      <c r="CS41" s="377">
        <v>45756</v>
      </c>
      <c r="CT41" s="378">
        <v>1</v>
      </c>
      <c r="CU41" s="413">
        <v>45756</v>
      </c>
      <c r="CV41" s="377">
        <v>45757</v>
      </c>
      <c r="CW41" s="378">
        <v>1</v>
      </c>
      <c r="CX41" s="413">
        <v>45757</v>
      </c>
      <c r="CY41" s="377">
        <v>45757</v>
      </c>
      <c r="CZ41" s="378">
        <v>1</v>
      </c>
      <c r="DA41" s="413">
        <v>45757</v>
      </c>
      <c r="DB41" s="377">
        <f t="shared" si="56"/>
        <v>45756</v>
      </c>
      <c r="DC41" s="378">
        <f t="shared" si="57"/>
        <v>1</v>
      </c>
      <c r="DD41" s="379">
        <f t="shared" si="58"/>
        <v>45757</v>
      </c>
      <c r="DE41" s="412">
        <v>45804</v>
      </c>
      <c r="DF41" s="378">
        <v>1</v>
      </c>
      <c r="DG41" s="413">
        <v>45805</v>
      </c>
      <c r="DH41" s="412">
        <v>45804</v>
      </c>
      <c r="DI41" s="378">
        <v>1</v>
      </c>
      <c r="DJ41" s="413">
        <v>45805</v>
      </c>
      <c r="DK41" s="412">
        <v>45804</v>
      </c>
      <c r="DL41" s="378">
        <v>1</v>
      </c>
      <c r="DM41" s="413">
        <v>45805</v>
      </c>
      <c r="DN41" s="412">
        <v>45804</v>
      </c>
      <c r="DO41" s="378">
        <v>1</v>
      </c>
      <c r="DP41" s="413">
        <v>45805</v>
      </c>
      <c r="DQ41" s="377">
        <f t="shared" si="59"/>
        <v>45804</v>
      </c>
      <c r="DR41" s="378">
        <f t="shared" si="60"/>
        <v>1</v>
      </c>
      <c r="DS41" s="379">
        <f t="shared" si="61"/>
        <v>45805</v>
      </c>
      <c r="DT41" s="412">
        <v>45804</v>
      </c>
      <c r="DU41" s="378">
        <v>1</v>
      </c>
      <c r="DV41" s="413">
        <v>45807</v>
      </c>
      <c r="DW41" s="412">
        <v>45804</v>
      </c>
      <c r="DX41" s="378">
        <v>1</v>
      </c>
      <c r="DY41" s="413">
        <v>45807</v>
      </c>
      <c r="DZ41" s="412">
        <v>45804</v>
      </c>
      <c r="EA41" s="378">
        <v>1</v>
      </c>
      <c r="EB41" s="413">
        <v>45807</v>
      </c>
      <c r="EC41" s="412">
        <v>45804</v>
      </c>
      <c r="ED41" s="378">
        <v>1</v>
      </c>
      <c r="EE41" s="413">
        <v>45807</v>
      </c>
      <c r="EF41" s="377">
        <f t="shared" si="144"/>
        <v>45804</v>
      </c>
      <c r="EG41" s="378">
        <f t="shared" si="62"/>
        <v>1</v>
      </c>
      <c r="EH41" s="379">
        <f t="shared" si="63"/>
        <v>45807</v>
      </c>
      <c r="EI41" s="412">
        <v>45807</v>
      </c>
      <c r="EJ41" s="378">
        <v>1</v>
      </c>
      <c r="EK41" s="413">
        <f t="shared" si="64"/>
        <v>45807</v>
      </c>
      <c r="EL41" s="412">
        <v>45807</v>
      </c>
      <c r="EM41" s="378">
        <v>1</v>
      </c>
      <c r="EN41" s="413">
        <f t="shared" si="65"/>
        <v>45807</v>
      </c>
      <c r="EO41" s="412">
        <v>45807</v>
      </c>
      <c r="EP41" s="378">
        <v>1</v>
      </c>
      <c r="EQ41" s="413">
        <f t="shared" si="66"/>
        <v>45807</v>
      </c>
      <c r="ER41" s="412">
        <v>45807</v>
      </c>
      <c r="ES41" s="378">
        <v>1</v>
      </c>
      <c r="ET41" s="413">
        <f t="shared" si="67"/>
        <v>45807</v>
      </c>
      <c r="EU41" s="377">
        <f t="shared" si="68"/>
        <v>45807</v>
      </c>
      <c r="EV41" s="378">
        <f t="shared" si="69"/>
        <v>1</v>
      </c>
      <c r="EW41" s="379">
        <f t="shared" si="70"/>
        <v>45807</v>
      </c>
      <c r="EX41" s="412"/>
      <c r="EY41" s="378">
        <v>0</v>
      </c>
      <c r="EZ41" s="413"/>
      <c r="FA41" s="412"/>
      <c r="FB41" s="378">
        <v>0</v>
      </c>
      <c r="FC41" s="413"/>
      <c r="FD41" s="412"/>
      <c r="FE41" s="378">
        <v>0</v>
      </c>
      <c r="FF41" s="413"/>
      <c r="FG41" s="412"/>
      <c r="FH41" s="378">
        <v>0</v>
      </c>
      <c r="FI41" s="413"/>
      <c r="FJ41" s="377" t="str">
        <f t="shared" si="71"/>
        <v/>
      </c>
      <c r="FK41" s="378">
        <v>0</v>
      </c>
      <c r="FL41" s="379" t="str">
        <f t="shared" si="127"/>
        <v/>
      </c>
      <c r="FM41" s="412">
        <v>45823</v>
      </c>
      <c r="FN41" s="378">
        <v>1</v>
      </c>
      <c r="FO41" s="413">
        <v>45824</v>
      </c>
      <c r="FP41" s="412">
        <v>45823</v>
      </c>
      <c r="FQ41" s="378">
        <v>1</v>
      </c>
      <c r="FR41" s="413">
        <v>45824</v>
      </c>
      <c r="FS41" s="412">
        <v>45823</v>
      </c>
      <c r="FT41" s="378">
        <v>1</v>
      </c>
      <c r="FU41" s="413">
        <v>45824</v>
      </c>
      <c r="FV41" s="412">
        <v>45823</v>
      </c>
      <c r="FW41" s="378">
        <v>1</v>
      </c>
      <c r="FX41" s="413">
        <v>45824</v>
      </c>
      <c r="FY41" s="377">
        <f t="shared" si="72"/>
        <v>45823</v>
      </c>
      <c r="FZ41" s="378">
        <f t="shared" si="162"/>
        <v>1</v>
      </c>
      <c r="GA41" s="379">
        <f t="shared" si="74"/>
        <v>45824</v>
      </c>
      <c r="GB41" s="412">
        <v>45807</v>
      </c>
      <c r="GC41" s="378">
        <v>1</v>
      </c>
      <c r="GD41" s="413">
        <f t="shared" si="75"/>
        <v>45807</v>
      </c>
      <c r="GE41" s="412">
        <v>45807</v>
      </c>
      <c r="GF41" s="378">
        <v>1</v>
      </c>
      <c r="GG41" s="413">
        <f t="shared" si="76"/>
        <v>45807</v>
      </c>
      <c r="GH41" s="412">
        <v>45807</v>
      </c>
      <c r="GI41" s="378">
        <v>1</v>
      </c>
      <c r="GJ41" s="413">
        <f t="shared" si="77"/>
        <v>45807</v>
      </c>
      <c r="GK41" s="412">
        <v>45807</v>
      </c>
      <c r="GL41" s="378">
        <v>1</v>
      </c>
      <c r="GM41" s="413">
        <f t="shared" si="78"/>
        <v>45807</v>
      </c>
      <c r="GN41" s="377">
        <f t="shared" si="79"/>
        <v>45807</v>
      </c>
      <c r="GO41" s="378">
        <f t="shared" si="80"/>
        <v>1</v>
      </c>
      <c r="GP41" s="379">
        <f t="shared" si="81"/>
        <v>45807</v>
      </c>
      <c r="GQ41" s="657">
        <f>(BY41*$BY$7)+(CN41*$CN$7)+(DR41*$DR$7)+(EV41*$EV$7)+(FZ41*$FZ$7)</f>
        <v>1</v>
      </c>
      <c r="GR41" s="658">
        <f t="shared" si="82"/>
        <v>45756</v>
      </c>
      <c r="GS41" s="659">
        <f t="shared" si="83"/>
        <v>45824</v>
      </c>
      <c r="GT41" s="654"/>
      <c r="GU41" s="660"/>
      <c r="GV41" s="412">
        <v>45873</v>
      </c>
      <c r="GW41" s="378">
        <v>1</v>
      </c>
      <c r="GX41" s="413">
        <v>45882</v>
      </c>
      <c r="GY41" s="412">
        <v>45873</v>
      </c>
      <c r="GZ41" s="378">
        <v>1</v>
      </c>
      <c r="HA41" s="413">
        <v>45882</v>
      </c>
      <c r="HB41" s="412">
        <v>45873</v>
      </c>
      <c r="HC41" s="378">
        <v>1</v>
      </c>
      <c r="HD41" s="413">
        <v>45882</v>
      </c>
      <c r="HE41" s="412">
        <v>45873</v>
      </c>
      <c r="HF41" s="378">
        <v>1</v>
      </c>
      <c r="HG41" s="413">
        <v>45882</v>
      </c>
      <c r="HH41" s="377">
        <f t="shared" si="84"/>
        <v>45873</v>
      </c>
      <c r="HI41" s="378">
        <f t="shared" si="85"/>
        <v>1</v>
      </c>
      <c r="HJ41" s="379">
        <f t="shared" si="86"/>
        <v>45882</v>
      </c>
      <c r="HK41" s="661">
        <v>0</v>
      </c>
      <c r="HL41" s="658">
        <f t="shared" si="87"/>
        <v>45689</v>
      </c>
      <c r="HM41" s="659" t="str">
        <f t="shared" si="88"/>
        <v/>
      </c>
      <c r="HN41" s="654"/>
      <c r="HO41" s="660"/>
      <c r="HP41" s="944"/>
      <c r="HQ41" s="944"/>
      <c r="HR41" s="1172">
        <v>45817</v>
      </c>
      <c r="HS41" s="679">
        <v>1</v>
      </c>
      <c r="HT41" s="1173">
        <v>45817</v>
      </c>
      <c r="HU41" s="632">
        <v>45830</v>
      </c>
      <c r="HV41" s="378">
        <v>1</v>
      </c>
      <c r="HW41" s="379">
        <v>45830</v>
      </c>
      <c r="HX41" s="412">
        <v>45831</v>
      </c>
      <c r="HY41" s="378">
        <v>1</v>
      </c>
      <c r="HZ41" s="379">
        <v>45832</v>
      </c>
      <c r="IA41" s="412">
        <v>45833</v>
      </c>
      <c r="IB41" s="378">
        <v>1</v>
      </c>
      <c r="IC41" s="379">
        <v>45834</v>
      </c>
      <c r="ID41" s="412">
        <v>45834</v>
      </c>
      <c r="IE41" s="378">
        <v>1</v>
      </c>
      <c r="IF41" s="379">
        <v>45834</v>
      </c>
      <c r="IG41" s="944">
        <v>45846</v>
      </c>
      <c r="IH41" s="412">
        <v>45849</v>
      </c>
      <c r="II41" s="378">
        <v>1</v>
      </c>
      <c r="IJ41" s="379">
        <v>45849</v>
      </c>
      <c r="IK41" s="412">
        <v>45849</v>
      </c>
      <c r="IL41" s="378">
        <v>1</v>
      </c>
      <c r="IM41" s="379">
        <v>45849</v>
      </c>
      <c r="IN41" s="657">
        <f t="shared" si="137"/>
        <v>1</v>
      </c>
      <c r="IO41" s="658">
        <f t="shared" si="89"/>
        <v>45817</v>
      </c>
      <c r="IP41" s="659">
        <f t="shared" si="90"/>
        <v>45849</v>
      </c>
      <c r="IQ41" s="654"/>
      <c r="IR41" s="660"/>
      <c r="IS41" s="664">
        <v>383.46</v>
      </c>
      <c r="IT41" s="664" t="s">
        <v>582</v>
      </c>
      <c r="IU41" s="412"/>
      <c r="IV41" s="378">
        <v>0</v>
      </c>
      <c r="IW41" s="379"/>
      <c r="IX41" s="412"/>
      <c r="IY41" s="378">
        <v>0</v>
      </c>
      <c r="IZ41" s="379"/>
      <c r="JA41" s="412">
        <v>45854</v>
      </c>
      <c r="JB41" s="378">
        <v>1</v>
      </c>
      <c r="JC41" s="413">
        <f t="shared" si="91"/>
        <v>45854</v>
      </c>
      <c r="JD41" s="628">
        <f t="shared" si="20"/>
        <v>0.38345999999999997</v>
      </c>
      <c r="JE41" s="627">
        <v>45876</v>
      </c>
      <c r="JF41" s="378">
        <v>1</v>
      </c>
      <c r="JG41" s="627">
        <v>45881</v>
      </c>
      <c r="JH41" s="628">
        <f t="shared" si="21"/>
        <v>0.38345999999999997</v>
      </c>
      <c r="JI41" s="627">
        <v>45888</v>
      </c>
      <c r="JJ41" s="378">
        <v>1</v>
      </c>
      <c r="JK41" s="627">
        <v>45888</v>
      </c>
      <c r="JL41" s="628">
        <f t="shared" si="22"/>
        <v>0.38345999999999997</v>
      </c>
      <c r="JM41" s="627">
        <v>45902</v>
      </c>
      <c r="JN41" s="378">
        <v>1</v>
      </c>
      <c r="JO41" s="627">
        <v>45902</v>
      </c>
      <c r="JP41" s="628">
        <f t="shared" si="23"/>
        <v>0.38345999999999997</v>
      </c>
      <c r="JQ41" s="627">
        <v>45903</v>
      </c>
      <c r="JR41" s="378">
        <v>1</v>
      </c>
      <c r="JS41" s="627">
        <v>45903</v>
      </c>
      <c r="JT41" s="628">
        <f t="shared" si="24"/>
        <v>0.38345999999999997</v>
      </c>
      <c r="JU41" s="627">
        <v>45906</v>
      </c>
      <c r="JV41" s="378">
        <v>1</v>
      </c>
      <c r="JW41" s="627">
        <v>45906</v>
      </c>
      <c r="JX41" s="628">
        <f t="shared" si="92"/>
        <v>0</v>
      </c>
      <c r="JY41" s="627"/>
      <c r="JZ41" s="378">
        <v>0</v>
      </c>
      <c r="KA41" s="627"/>
      <c r="KB41" s="628">
        <f t="shared" si="93"/>
        <v>0</v>
      </c>
      <c r="KC41" s="627"/>
      <c r="KD41" s="378">
        <v>0</v>
      </c>
      <c r="KE41" s="627"/>
      <c r="KF41" s="628">
        <f t="shared" si="94"/>
        <v>0</v>
      </c>
      <c r="KG41" s="627"/>
      <c r="KH41" s="378">
        <v>0</v>
      </c>
      <c r="KI41" s="379"/>
      <c r="KJ41" s="628"/>
      <c r="KK41" s="630">
        <v>45944</v>
      </c>
      <c r="KL41" s="378">
        <v>1</v>
      </c>
      <c r="KM41" s="379">
        <v>45944</v>
      </c>
      <c r="KN41" s="630">
        <v>45944</v>
      </c>
      <c r="KO41" s="378">
        <v>1</v>
      </c>
      <c r="KP41" s="379">
        <v>45945</v>
      </c>
      <c r="KQ41" s="630">
        <v>45953</v>
      </c>
      <c r="KR41" s="378">
        <v>1</v>
      </c>
      <c r="KS41" s="379">
        <v>45953</v>
      </c>
      <c r="KT41" s="657">
        <v>0</v>
      </c>
      <c r="KU41" s="665">
        <f t="shared" si="95"/>
        <v>0</v>
      </c>
      <c r="KV41" s="658">
        <f t="shared" si="96"/>
        <v>45854</v>
      </c>
      <c r="KW41" s="659" t="str">
        <f t="shared" si="97"/>
        <v/>
      </c>
      <c r="KX41" s="412">
        <v>45854</v>
      </c>
      <c r="KY41" s="378">
        <v>1</v>
      </c>
      <c r="KZ41" s="413">
        <f t="shared" si="98"/>
        <v>45854</v>
      </c>
      <c r="LA41" s="626">
        <f t="shared" si="25"/>
        <v>0.38345999999999997</v>
      </c>
      <c r="LB41" s="627">
        <v>45855</v>
      </c>
      <c r="LC41" s="378">
        <v>1</v>
      </c>
      <c r="LD41" s="413">
        <f t="shared" si="99"/>
        <v>45855</v>
      </c>
      <c r="LE41" s="626">
        <f t="shared" si="26"/>
        <v>0.38345999999999997</v>
      </c>
      <c r="LF41" s="627">
        <v>45883</v>
      </c>
      <c r="LG41" s="378">
        <v>1</v>
      </c>
      <c r="LH41" s="413">
        <f t="shared" si="168"/>
        <v>45883</v>
      </c>
      <c r="LI41" s="626">
        <f t="shared" si="27"/>
        <v>0.38345999999999997</v>
      </c>
      <c r="LJ41" s="627">
        <v>45883</v>
      </c>
      <c r="LK41" s="378">
        <v>1</v>
      </c>
      <c r="LL41" s="413">
        <f t="shared" si="164"/>
        <v>45883</v>
      </c>
      <c r="LM41" s="412">
        <v>45884</v>
      </c>
      <c r="LN41" s="378">
        <v>1</v>
      </c>
      <c r="LO41" s="632">
        <v>45884</v>
      </c>
      <c r="LP41" s="1489">
        <v>45891</v>
      </c>
      <c r="LQ41" s="1486">
        <v>1</v>
      </c>
      <c r="LR41" s="632">
        <v>45891</v>
      </c>
      <c r="LS41" s="412"/>
      <c r="LT41" s="378">
        <v>0</v>
      </c>
      <c r="LU41" s="632"/>
      <c r="LV41" s="657">
        <v>0</v>
      </c>
      <c r="LW41" s="665">
        <f t="shared" si="101"/>
        <v>0</v>
      </c>
      <c r="LX41" s="658">
        <f t="shared" si="102"/>
        <v>45854</v>
      </c>
      <c r="LY41" s="666" t="str">
        <f t="shared" si="103"/>
        <v/>
      </c>
      <c r="LZ41" s="412">
        <v>45854</v>
      </c>
      <c r="MA41" s="378">
        <v>1</v>
      </c>
      <c r="MB41" s="413">
        <f t="shared" si="104"/>
        <v>45854</v>
      </c>
      <c r="MC41" s="626">
        <f t="shared" si="29"/>
        <v>0.38345999999999997</v>
      </c>
      <c r="MD41" s="627">
        <v>45826</v>
      </c>
      <c r="ME41" s="378">
        <v>1</v>
      </c>
      <c r="MF41" s="413">
        <f t="shared" si="139"/>
        <v>45826</v>
      </c>
      <c r="MG41" s="626">
        <f t="shared" si="30"/>
        <v>0.38345999999999997</v>
      </c>
      <c r="MH41" s="627">
        <v>45882</v>
      </c>
      <c r="MI41" s="378">
        <v>1</v>
      </c>
      <c r="MJ41" s="632">
        <f t="shared" si="169"/>
        <v>45882</v>
      </c>
      <c r="MK41" s="626">
        <f t="shared" si="31"/>
        <v>0.38345999999999997</v>
      </c>
      <c r="ML41" s="627">
        <v>45882</v>
      </c>
      <c r="MM41" s="378">
        <v>1</v>
      </c>
      <c r="MN41" s="632">
        <f t="shared" si="161"/>
        <v>45882</v>
      </c>
      <c r="MO41" s="412">
        <v>45884</v>
      </c>
      <c r="MP41" s="378">
        <v>1</v>
      </c>
      <c r="MQ41" s="632">
        <v>45884</v>
      </c>
      <c r="MR41" s="412">
        <v>45891</v>
      </c>
      <c r="MS41" s="1486">
        <v>1</v>
      </c>
      <c r="MT41" s="632">
        <v>45891</v>
      </c>
      <c r="MU41" s="412"/>
      <c r="MV41" s="378">
        <v>0</v>
      </c>
      <c r="MW41" s="632"/>
      <c r="MX41" s="657">
        <v>0</v>
      </c>
      <c r="MY41" s="665">
        <f t="shared" si="108"/>
        <v>0</v>
      </c>
      <c r="MZ41" s="658">
        <f t="shared" si="109"/>
        <v>45826</v>
      </c>
      <c r="NA41" s="666" t="str">
        <f t="shared" si="110"/>
        <v/>
      </c>
      <c r="NB41" s="657">
        <v>0</v>
      </c>
      <c r="NC41" s="665">
        <f t="shared" si="111"/>
        <v>0</v>
      </c>
      <c r="ND41" s="658">
        <f t="shared" si="112"/>
        <v>45826</v>
      </c>
      <c r="NE41" s="667">
        <f t="shared" si="113"/>
        <v>0</v>
      </c>
      <c r="NF41" s="654"/>
      <c r="NG41" s="666"/>
      <c r="NH41" s="673"/>
      <c r="NI41" s="378">
        <v>0</v>
      </c>
      <c r="NJ41" s="658"/>
      <c r="NK41" s="654"/>
      <c r="NL41" s="666"/>
      <c r="NM41" s="657">
        <v>0</v>
      </c>
      <c r="NN41" s="665">
        <f t="shared" si="114"/>
        <v>0</v>
      </c>
      <c r="NO41" s="659"/>
      <c r="NP41" s="669" t="s">
        <v>571</v>
      </c>
      <c r="NQ41" s="657">
        <v>0</v>
      </c>
      <c r="NR41" s="665">
        <f t="shared" si="115"/>
        <v>0</v>
      </c>
      <c r="NS41" s="659"/>
      <c r="NT41" s="669" t="s">
        <v>571</v>
      </c>
      <c r="NU41" s="657">
        <v>0</v>
      </c>
      <c r="NV41" s="665">
        <f t="shared" si="116"/>
        <v>0</v>
      </c>
      <c r="NW41" s="659"/>
      <c r="NX41" s="669" t="str">
        <f t="shared" si="132"/>
        <v/>
      </c>
      <c r="NY41" s="673"/>
      <c r="NZ41" s="378">
        <v>0</v>
      </c>
      <c r="OA41" s="660"/>
      <c r="OB41" s="673"/>
      <c r="OC41" s="378">
        <v>0</v>
      </c>
      <c r="OD41" s="660"/>
      <c r="OE41" s="673"/>
      <c r="OF41" s="378">
        <v>0</v>
      </c>
      <c r="OG41" s="660"/>
      <c r="OH41" s="412"/>
      <c r="OI41" s="378">
        <v>1</v>
      </c>
      <c r="OJ41" s="379"/>
      <c r="OK41" s="412"/>
      <c r="OL41" s="378">
        <v>0.5</v>
      </c>
      <c r="OM41" s="379"/>
      <c r="ON41" s="412"/>
      <c r="OO41" s="378">
        <v>1</v>
      </c>
      <c r="OP41" s="379"/>
      <c r="OQ41" s="412"/>
      <c r="OR41" s="378">
        <f t="shared" si="117"/>
        <v>0</v>
      </c>
      <c r="OS41" s="379"/>
      <c r="OT41" s="412"/>
      <c r="OU41" s="378">
        <v>0</v>
      </c>
      <c r="OV41" s="379"/>
      <c r="OW41" s="412"/>
      <c r="OX41" s="378">
        <v>0</v>
      </c>
      <c r="OY41" s="379"/>
      <c r="OZ41" s="379">
        <v>45755</v>
      </c>
      <c r="PA41" s="378">
        <v>1</v>
      </c>
      <c r="PB41" s="379">
        <f t="shared" si="141"/>
        <v>45755</v>
      </c>
      <c r="PC41" s="379" t="s">
        <v>559</v>
      </c>
      <c r="PD41" s="378">
        <v>0</v>
      </c>
      <c r="PE41" s="379"/>
      <c r="PF41" s="412"/>
      <c r="PG41" s="378">
        <v>0</v>
      </c>
      <c r="PH41" s="379"/>
      <c r="PI41" s="412">
        <v>45756</v>
      </c>
      <c r="PJ41" s="378">
        <v>1</v>
      </c>
      <c r="PK41" s="379">
        <f>'Seg Diario'!HJ41</f>
        <v>45882</v>
      </c>
      <c r="PL41" s="412">
        <f t="shared" si="133"/>
        <v>45756</v>
      </c>
      <c r="PM41" s="378">
        <f t="shared" si="134"/>
        <v>1</v>
      </c>
      <c r="PN41" s="379">
        <f t="shared" si="135"/>
        <v>45882</v>
      </c>
      <c r="PO41" s="663">
        <v>4.5000000000000005E-2</v>
      </c>
      <c r="PP41" s="658">
        <f t="shared" si="119"/>
        <v>45755</v>
      </c>
      <c r="PQ41" s="659" t="str">
        <f t="shared" si="120"/>
        <v/>
      </c>
      <c r="PR41" s="654"/>
      <c r="PS41" s="660"/>
      <c r="PT41" s="412">
        <v>45486</v>
      </c>
      <c r="PU41" s="378">
        <v>1</v>
      </c>
      <c r="PV41" s="412">
        <v>45486</v>
      </c>
      <c r="PW41" s="412">
        <v>45527</v>
      </c>
      <c r="PX41" s="378">
        <v>1</v>
      </c>
      <c r="PY41" s="412">
        <v>45527</v>
      </c>
      <c r="PZ41" s="412"/>
      <c r="QA41" s="378">
        <v>0</v>
      </c>
      <c r="QB41" s="379"/>
      <c r="QC41" s="412"/>
      <c r="QD41" s="378">
        <v>0.5</v>
      </c>
      <c r="QE41" s="379"/>
      <c r="QF41" s="657">
        <v>0.93745000000000012</v>
      </c>
      <c r="QG41" s="658">
        <f t="shared" si="121"/>
        <v>45486</v>
      </c>
      <c r="QH41" s="659" t="str">
        <f t="shared" si="122"/>
        <v/>
      </c>
      <c r="QI41" s="654"/>
      <c r="QJ41" s="660"/>
      <c r="QK41" s="671"/>
      <c r="QL41" s="672">
        <f t="shared" si="123"/>
        <v>1</v>
      </c>
      <c r="QM41" s="1209"/>
      <c r="QN41" s="1448">
        <f t="shared" si="136"/>
        <v>1</v>
      </c>
      <c r="QO41" s="1482">
        <v>45894</v>
      </c>
      <c r="QP41" s="1483">
        <v>1</v>
      </c>
      <c r="QQ41" s="1482">
        <v>45895</v>
      </c>
      <c r="QR41" s="1482">
        <v>45915</v>
      </c>
      <c r="QS41" s="1483">
        <v>1</v>
      </c>
      <c r="QT41" s="1482">
        <v>45915</v>
      </c>
    </row>
    <row r="42" spans="1:462" ht="14.4">
      <c r="A42" s="459" t="e">
        <f t="shared" si="124"/>
        <v>#VALUE!</v>
      </c>
      <c r="B42" s="636" t="s">
        <v>144</v>
      </c>
      <c r="C42" s="637"/>
      <c r="D42" s="638" t="s">
        <v>560</v>
      </c>
      <c r="E42" s="1420" t="s">
        <v>146</v>
      </c>
      <c r="F42" s="1251">
        <v>11676.85</v>
      </c>
      <c r="G42" s="614"/>
      <c r="H42" s="638" t="s">
        <v>575</v>
      </c>
      <c r="I42" s="638" t="s">
        <v>575</v>
      </c>
      <c r="J42" s="639"/>
      <c r="K42" s="640"/>
      <c r="L42" s="640"/>
      <c r="M42" s="641"/>
      <c r="N42" s="642"/>
      <c r="O42" s="639" t="s">
        <v>562</v>
      </c>
      <c r="P42" s="640" t="s">
        <v>562</v>
      </c>
      <c r="Q42" s="640" t="s">
        <v>562</v>
      </c>
      <c r="R42" s="641" t="s">
        <v>562</v>
      </c>
      <c r="S42" s="638" t="s">
        <v>563</v>
      </c>
      <c r="T42" s="643"/>
      <c r="U42" s="643"/>
      <c r="V42" s="643"/>
      <c r="W42" s="643"/>
      <c r="X42" s="643"/>
      <c r="Y42" s="643"/>
      <c r="Z42" s="674"/>
      <c r="AA42" s="644"/>
      <c r="AB42" s="615"/>
      <c r="AC42" s="615"/>
      <c r="AD42" s="615"/>
      <c r="AE42" s="615"/>
      <c r="AF42" s="615"/>
      <c r="AG42" s="645">
        <f t="shared" si="32"/>
        <v>0</v>
      </c>
      <c r="AH42" s="646">
        <f t="shared" si="33"/>
        <v>0</v>
      </c>
      <c r="AI42" s="647">
        <f t="shared" si="34"/>
        <v>0</v>
      </c>
      <c r="AJ42" s="615"/>
      <c r="AK42" s="615"/>
      <c r="AL42" s="615"/>
      <c r="AM42" s="645">
        <f t="shared" si="35"/>
        <v>0</v>
      </c>
      <c r="AN42" s="646">
        <f t="shared" si="36"/>
        <v>0</v>
      </c>
      <c r="AO42" s="647">
        <f t="shared" si="37"/>
        <v>0</v>
      </c>
      <c r="AP42" s="648"/>
      <c r="AQ42" s="648"/>
      <c r="AR42" s="648"/>
      <c r="AS42" s="645">
        <f t="shared" si="38"/>
        <v>0</v>
      </c>
      <c r="AT42" s="646">
        <f t="shared" si="39"/>
        <v>0</v>
      </c>
      <c r="AU42" s="647">
        <f t="shared" si="40"/>
        <v>0</v>
      </c>
      <c r="AV42" s="648"/>
      <c r="AW42" s="649" t="s">
        <v>564</v>
      </c>
      <c r="AX42" s="650">
        <f t="shared" si="148"/>
        <v>1</v>
      </c>
      <c r="AY42" s="651" t="s">
        <v>565</v>
      </c>
      <c r="AZ42" s="652" t="s">
        <v>573</v>
      </c>
      <c r="BA42" s="412">
        <v>45638</v>
      </c>
      <c r="BB42" s="653">
        <v>1</v>
      </c>
      <c r="BC42" s="654">
        <f t="shared" si="42"/>
        <v>0</v>
      </c>
      <c r="BD42" s="630">
        <f t="shared" si="43"/>
        <v>0</v>
      </c>
      <c r="BE42" s="412">
        <v>45720</v>
      </c>
      <c r="BF42" s="655">
        <f t="shared" si="44"/>
        <v>1</v>
      </c>
      <c r="BG42" s="412">
        <v>45736</v>
      </c>
      <c r="BH42" s="655">
        <f t="shared" si="45"/>
        <v>1</v>
      </c>
      <c r="BI42" s="412">
        <f t="shared" si="125"/>
        <v>45807</v>
      </c>
      <c r="BJ42" s="378">
        <v>0</v>
      </c>
      <c r="BK42" s="379">
        <f t="shared" si="126"/>
        <v>45814</v>
      </c>
      <c r="BL42" s="412">
        <v>45807</v>
      </c>
      <c r="BM42" s="378">
        <v>1</v>
      </c>
      <c r="BN42" s="630">
        <v>45807</v>
      </c>
      <c r="BO42" s="412">
        <v>45807</v>
      </c>
      <c r="BP42" s="378">
        <v>1</v>
      </c>
      <c r="BQ42" s="630">
        <v>45807</v>
      </c>
      <c r="BR42" s="412">
        <v>45807</v>
      </c>
      <c r="BS42" s="378">
        <v>1</v>
      </c>
      <c r="BT42" s="630">
        <v>45807</v>
      </c>
      <c r="BU42" s="412">
        <v>45807</v>
      </c>
      <c r="BV42" s="378">
        <v>1</v>
      </c>
      <c r="BW42" s="630">
        <v>45807</v>
      </c>
      <c r="BX42" s="377">
        <f t="shared" si="46"/>
        <v>45807</v>
      </c>
      <c r="BY42" s="378">
        <f t="shared" si="47"/>
        <v>1</v>
      </c>
      <c r="BZ42" s="379">
        <f t="shared" si="149"/>
        <v>45807</v>
      </c>
      <c r="CA42" s="412">
        <v>45811</v>
      </c>
      <c r="CB42" s="378">
        <v>1</v>
      </c>
      <c r="CC42" s="413">
        <f t="shared" si="49"/>
        <v>45811</v>
      </c>
      <c r="CD42" s="412">
        <v>45811</v>
      </c>
      <c r="CE42" s="378">
        <v>1</v>
      </c>
      <c r="CF42" s="413">
        <f t="shared" si="50"/>
        <v>45811</v>
      </c>
      <c r="CG42" s="412">
        <v>45811</v>
      </c>
      <c r="CH42" s="378">
        <v>1</v>
      </c>
      <c r="CI42" s="413">
        <f t="shared" si="51"/>
        <v>45811</v>
      </c>
      <c r="CJ42" s="412">
        <v>45811</v>
      </c>
      <c r="CK42" s="378">
        <v>1</v>
      </c>
      <c r="CL42" s="413">
        <f t="shared" si="52"/>
        <v>45811</v>
      </c>
      <c r="CM42" s="377">
        <f t="shared" si="53"/>
        <v>45811</v>
      </c>
      <c r="CN42" s="378">
        <f t="shared" si="54"/>
        <v>1</v>
      </c>
      <c r="CO42" s="379">
        <f t="shared" si="55"/>
        <v>45811</v>
      </c>
      <c r="CP42" s="412">
        <v>45807</v>
      </c>
      <c r="CQ42" s="378">
        <v>1</v>
      </c>
      <c r="CR42" s="413">
        <v>45807</v>
      </c>
      <c r="CS42" s="377">
        <v>45808</v>
      </c>
      <c r="CT42" s="378">
        <v>1</v>
      </c>
      <c r="CU42" s="413">
        <v>45808</v>
      </c>
      <c r="CV42" s="377">
        <v>45808</v>
      </c>
      <c r="CW42" s="378">
        <v>1</v>
      </c>
      <c r="CX42" s="413">
        <v>45808</v>
      </c>
      <c r="CY42" s="377">
        <v>45808</v>
      </c>
      <c r="CZ42" s="378">
        <v>1</v>
      </c>
      <c r="DA42" s="413">
        <v>45808</v>
      </c>
      <c r="DB42" s="377">
        <f t="shared" si="56"/>
        <v>45807</v>
      </c>
      <c r="DC42" s="378">
        <f t="shared" si="57"/>
        <v>1</v>
      </c>
      <c r="DD42" s="379">
        <f t="shared" si="58"/>
        <v>45808</v>
      </c>
      <c r="DE42" s="412">
        <v>45812</v>
      </c>
      <c r="DF42" s="378">
        <v>1</v>
      </c>
      <c r="DG42" s="413">
        <v>45813</v>
      </c>
      <c r="DH42" s="412">
        <v>45812</v>
      </c>
      <c r="DI42" s="378">
        <v>1</v>
      </c>
      <c r="DJ42" s="413">
        <v>45812</v>
      </c>
      <c r="DK42" s="412">
        <v>45812</v>
      </c>
      <c r="DL42" s="378">
        <v>1</v>
      </c>
      <c r="DM42" s="413">
        <v>45813</v>
      </c>
      <c r="DN42" s="412">
        <v>45812</v>
      </c>
      <c r="DO42" s="378">
        <v>1</v>
      </c>
      <c r="DP42" s="413">
        <v>45813</v>
      </c>
      <c r="DQ42" s="377">
        <f t="shared" si="59"/>
        <v>45812</v>
      </c>
      <c r="DR42" s="378">
        <f t="shared" si="60"/>
        <v>1</v>
      </c>
      <c r="DS42" s="379">
        <f t="shared" si="61"/>
        <v>45813</v>
      </c>
      <c r="DT42" s="412">
        <v>45811</v>
      </c>
      <c r="DU42" s="378">
        <v>1</v>
      </c>
      <c r="DV42" s="413">
        <v>45814</v>
      </c>
      <c r="DW42" s="412">
        <v>45811</v>
      </c>
      <c r="DX42" s="378">
        <v>1</v>
      </c>
      <c r="DY42" s="413">
        <v>45814</v>
      </c>
      <c r="DZ42" s="412">
        <v>45811</v>
      </c>
      <c r="EA42" s="378">
        <v>1</v>
      </c>
      <c r="EB42" s="413">
        <v>45814</v>
      </c>
      <c r="EC42" s="412">
        <v>45811</v>
      </c>
      <c r="ED42" s="378">
        <v>1</v>
      </c>
      <c r="EE42" s="413">
        <v>45814</v>
      </c>
      <c r="EF42" s="377">
        <f t="shared" si="144"/>
        <v>45811</v>
      </c>
      <c r="EG42" s="378">
        <f t="shared" si="62"/>
        <v>1</v>
      </c>
      <c r="EH42" s="379">
        <f t="shared" si="63"/>
        <v>45814</v>
      </c>
      <c r="EI42" s="412">
        <v>45814</v>
      </c>
      <c r="EJ42" s="378">
        <v>1</v>
      </c>
      <c r="EK42" s="413">
        <f t="shared" si="64"/>
        <v>45814</v>
      </c>
      <c r="EL42" s="412">
        <v>45814</v>
      </c>
      <c r="EM42" s="378">
        <v>1</v>
      </c>
      <c r="EN42" s="413">
        <f t="shared" si="65"/>
        <v>45814</v>
      </c>
      <c r="EO42" s="412">
        <v>45814</v>
      </c>
      <c r="EP42" s="378">
        <v>1</v>
      </c>
      <c r="EQ42" s="413">
        <f t="shared" si="66"/>
        <v>45814</v>
      </c>
      <c r="ER42" s="412">
        <v>45814</v>
      </c>
      <c r="ES42" s="378">
        <v>1</v>
      </c>
      <c r="ET42" s="413">
        <f t="shared" si="67"/>
        <v>45814</v>
      </c>
      <c r="EU42" s="377">
        <f t="shared" si="68"/>
        <v>45814</v>
      </c>
      <c r="EV42" s="378">
        <f t="shared" si="69"/>
        <v>1</v>
      </c>
      <c r="EW42" s="379">
        <f t="shared" si="70"/>
        <v>45814</v>
      </c>
      <c r="EX42" s="412"/>
      <c r="EY42" s="378">
        <v>0</v>
      </c>
      <c r="EZ42" s="413"/>
      <c r="FA42" s="412"/>
      <c r="FB42" s="378">
        <v>0</v>
      </c>
      <c r="FC42" s="413"/>
      <c r="FD42" s="412"/>
      <c r="FE42" s="378">
        <v>0</v>
      </c>
      <c r="FF42" s="413"/>
      <c r="FG42" s="412"/>
      <c r="FH42" s="378">
        <v>0</v>
      </c>
      <c r="FI42" s="413"/>
      <c r="FJ42" s="377" t="str">
        <f t="shared" si="71"/>
        <v/>
      </c>
      <c r="FK42" s="378">
        <v>0</v>
      </c>
      <c r="FL42" s="379" t="str">
        <f t="shared" si="127"/>
        <v/>
      </c>
      <c r="FM42" s="412">
        <v>45823</v>
      </c>
      <c r="FN42" s="378">
        <v>1</v>
      </c>
      <c r="FO42" s="413">
        <v>45823</v>
      </c>
      <c r="FP42" s="412">
        <v>45823</v>
      </c>
      <c r="FQ42" s="378">
        <v>1</v>
      </c>
      <c r="FR42" s="413">
        <v>45823</v>
      </c>
      <c r="FS42" s="412">
        <v>45823</v>
      </c>
      <c r="FT42" s="378">
        <v>1</v>
      </c>
      <c r="FU42" s="413">
        <v>45823</v>
      </c>
      <c r="FV42" s="412">
        <v>45823</v>
      </c>
      <c r="FW42" s="378">
        <v>1</v>
      </c>
      <c r="FX42" s="413">
        <v>45823</v>
      </c>
      <c r="FY42" s="377">
        <f t="shared" si="72"/>
        <v>45823</v>
      </c>
      <c r="FZ42" s="378">
        <f t="shared" si="162"/>
        <v>1</v>
      </c>
      <c r="GA42" s="379">
        <f t="shared" si="74"/>
        <v>45823</v>
      </c>
      <c r="GB42" s="412">
        <v>45814</v>
      </c>
      <c r="GC42" s="378">
        <v>1</v>
      </c>
      <c r="GD42" s="413">
        <f t="shared" si="75"/>
        <v>45814</v>
      </c>
      <c r="GE42" s="412">
        <v>45814</v>
      </c>
      <c r="GF42" s="378">
        <v>1</v>
      </c>
      <c r="GG42" s="413">
        <f t="shared" si="76"/>
        <v>45814</v>
      </c>
      <c r="GH42" s="412">
        <v>45814</v>
      </c>
      <c r="GI42" s="378">
        <v>1</v>
      </c>
      <c r="GJ42" s="413">
        <f t="shared" si="77"/>
        <v>45814</v>
      </c>
      <c r="GK42" s="412">
        <v>45814</v>
      </c>
      <c r="GL42" s="378">
        <v>1</v>
      </c>
      <c r="GM42" s="413">
        <f t="shared" si="78"/>
        <v>45814</v>
      </c>
      <c r="GN42" s="377">
        <f t="shared" si="79"/>
        <v>45814</v>
      </c>
      <c r="GO42" s="378">
        <f t="shared" si="80"/>
        <v>1</v>
      </c>
      <c r="GP42" s="379">
        <f t="shared" si="81"/>
        <v>45814</v>
      </c>
      <c r="GQ42" s="657">
        <f t="shared" si="163"/>
        <v>1</v>
      </c>
      <c r="GR42" s="658">
        <f t="shared" si="82"/>
        <v>45807</v>
      </c>
      <c r="GS42" s="659">
        <f t="shared" si="83"/>
        <v>45823</v>
      </c>
      <c r="GT42" s="654"/>
      <c r="GU42" s="660"/>
      <c r="GV42" s="412">
        <v>45874</v>
      </c>
      <c r="GW42" s="378">
        <v>1</v>
      </c>
      <c r="GX42" s="413">
        <v>45880</v>
      </c>
      <c r="GY42" s="412">
        <v>45874</v>
      </c>
      <c r="GZ42" s="378">
        <v>1</v>
      </c>
      <c r="HA42" s="413">
        <v>45880</v>
      </c>
      <c r="HB42" s="412">
        <v>45874</v>
      </c>
      <c r="HC42" s="378">
        <v>1</v>
      </c>
      <c r="HD42" s="413">
        <v>45880</v>
      </c>
      <c r="HE42" s="412">
        <v>45874</v>
      </c>
      <c r="HF42" s="378">
        <v>1</v>
      </c>
      <c r="HG42" s="413">
        <v>45880</v>
      </c>
      <c r="HH42" s="377">
        <f t="shared" ref="HH42" si="170">IF(MIN(GV42,GY42,HB42,HE42)=0,"",MIN(GV42,GY42,HB42,HE42))</f>
        <v>45874</v>
      </c>
      <c r="HI42" s="378">
        <f t="shared" ref="HI42" si="171">+(HF42+HC42+GZ42+GW42)/4</f>
        <v>1</v>
      </c>
      <c r="HJ42" s="379">
        <f t="shared" ref="HJ42" si="172">IF(HI42=1,MAX(GX42,HA42,HD42,HG42),"")</f>
        <v>45880</v>
      </c>
      <c r="HK42" s="661">
        <v>0</v>
      </c>
      <c r="HL42" s="658">
        <f t="shared" si="87"/>
        <v>45720</v>
      </c>
      <c r="HM42" s="659" t="str">
        <f t="shared" si="88"/>
        <v/>
      </c>
      <c r="HN42" s="654"/>
      <c r="HO42" s="660"/>
      <c r="HP42" s="944"/>
      <c r="HQ42" s="944"/>
      <c r="HR42" s="1170">
        <v>45814</v>
      </c>
      <c r="HS42" s="378">
        <v>1</v>
      </c>
      <c r="HT42" s="1171">
        <v>45814</v>
      </c>
      <c r="HU42" s="632">
        <v>45820</v>
      </c>
      <c r="HV42" s="378">
        <v>1</v>
      </c>
      <c r="HW42" s="379">
        <v>45822</v>
      </c>
      <c r="HX42" s="412">
        <v>45822</v>
      </c>
      <c r="HY42" s="378">
        <v>1</v>
      </c>
      <c r="HZ42" s="379">
        <v>45824</v>
      </c>
      <c r="IA42" s="412">
        <v>45825</v>
      </c>
      <c r="IB42" s="378">
        <v>1</v>
      </c>
      <c r="IC42" s="379">
        <v>45826</v>
      </c>
      <c r="ID42" s="412">
        <v>45847</v>
      </c>
      <c r="IE42" s="378">
        <v>1</v>
      </c>
      <c r="IF42" s="379">
        <v>45849</v>
      </c>
      <c r="IG42" s="944">
        <v>45850</v>
      </c>
      <c r="IH42" s="412">
        <v>45853</v>
      </c>
      <c r="II42" s="378">
        <v>1</v>
      </c>
      <c r="IJ42" s="379">
        <v>45853</v>
      </c>
      <c r="IK42" s="412">
        <v>45853</v>
      </c>
      <c r="IL42" s="378">
        <v>1</v>
      </c>
      <c r="IM42" s="379">
        <v>45853</v>
      </c>
      <c r="IN42" s="657">
        <f t="shared" si="137"/>
        <v>1</v>
      </c>
      <c r="IO42" s="658">
        <f t="shared" si="89"/>
        <v>45814</v>
      </c>
      <c r="IP42" s="659">
        <f t="shared" si="90"/>
        <v>45853</v>
      </c>
      <c r="IQ42" s="654"/>
      <c r="IR42" s="660"/>
      <c r="IS42" s="664">
        <v>316.33999999999997</v>
      </c>
      <c r="IT42" s="664" t="s">
        <v>582</v>
      </c>
      <c r="IU42" s="412"/>
      <c r="IV42" s="378">
        <v>0</v>
      </c>
      <c r="IW42" s="379"/>
      <c r="IX42" s="412"/>
      <c r="IY42" s="378">
        <v>0</v>
      </c>
      <c r="IZ42" s="379"/>
      <c r="JA42" s="412">
        <v>45854</v>
      </c>
      <c r="JB42" s="378">
        <v>1</v>
      </c>
      <c r="JC42" s="413">
        <f t="shared" si="91"/>
        <v>45854</v>
      </c>
      <c r="JD42" s="628">
        <f t="shared" si="20"/>
        <v>0.31633999999999995</v>
      </c>
      <c r="JE42" s="627">
        <v>45876</v>
      </c>
      <c r="JF42" s="378">
        <v>1</v>
      </c>
      <c r="JG42" s="627">
        <v>45881</v>
      </c>
      <c r="JH42" s="628">
        <f t="shared" si="21"/>
        <v>0.31633999999999995</v>
      </c>
      <c r="JI42" s="627">
        <v>45888</v>
      </c>
      <c r="JJ42" s="378">
        <v>1</v>
      </c>
      <c r="JK42" s="627">
        <v>45888</v>
      </c>
      <c r="JL42" s="628">
        <f t="shared" si="22"/>
        <v>0.31633999999999995</v>
      </c>
      <c r="JM42" s="627">
        <v>45902</v>
      </c>
      <c r="JN42" s="378">
        <v>1</v>
      </c>
      <c r="JO42" s="627">
        <v>45902</v>
      </c>
      <c r="JP42" s="628">
        <f t="shared" si="23"/>
        <v>0.31633999999999995</v>
      </c>
      <c r="JQ42" s="627">
        <v>45903</v>
      </c>
      <c r="JR42" s="378">
        <v>1</v>
      </c>
      <c r="JS42" s="627">
        <v>45903</v>
      </c>
      <c r="JT42" s="628">
        <f t="shared" si="24"/>
        <v>0.31633999999999995</v>
      </c>
      <c r="JU42" s="627">
        <v>45906</v>
      </c>
      <c r="JV42" s="378">
        <v>1</v>
      </c>
      <c r="JW42" s="627">
        <v>45906</v>
      </c>
      <c r="JX42" s="628">
        <f t="shared" si="92"/>
        <v>0</v>
      </c>
      <c r="JY42" s="627"/>
      <c r="JZ42" s="378">
        <v>0</v>
      </c>
      <c r="KA42" s="627"/>
      <c r="KB42" s="628">
        <f t="shared" si="93"/>
        <v>0</v>
      </c>
      <c r="KC42" s="627"/>
      <c r="KD42" s="378">
        <v>0</v>
      </c>
      <c r="KE42" s="627"/>
      <c r="KF42" s="628">
        <f t="shared" si="94"/>
        <v>0</v>
      </c>
      <c r="KG42" s="627"/>
      <c r="KH42" s="378">
        <v>0</v>
      </c>
      <c r="KI42" s="379"/>
      <c r="KJ42" s="628"/>
      <c r="KK42" s="630"/>
      <c r="KL42" s="378">
        <v>0</v>
      </c>
      <c r="KM42" s="379"/>
      <c r="KN42" s="630">
        <v>45944</v>
      </c>
      <c r="KO42" s="378">
        <v>1</v>
      </c>
      <c r="KP42" s="379">
        <v>45945</v>
      </c>
      <c r="KQ42" s="630">
        <v>45956</v>
      </c>
      <c r="KR42" s="378">
        <v>1</v>
      </c>
      <c r="KS42" s="379">
        <v>45956</v>
      </c>
      <c r="KT42" s="657">
        <v>0</v>
      </c>
      <c r="KU42" s="665">
        <f t="shared" si="95"/>
        <v>0</v>
      </c>
      <c r="KV42" s="658">
        <f t="shared" si="96"/>
        <v>45854</v>
      </c>
      <c r="KW42" s="659" t="str">
        <f t="shared" si="97"/>
        <v/>
      </c>
      <c r="KX42" s="412">
        <v>45854</v>
      </c>
      <c r="KY42" s="378">
        <v>1</v>
      </c>
      <c r="KZ42" s="413">
        <f t="shared" si="98"/>
        <v>45854</v>
      </c>
      <c r="LA42" s="626">
        <f t="shared" si="25"/>
        <v>0.31633999999999995</v>
      </c>
      <c r="LB42" s="627">
        <v>45855</v>
      </c>
      <c r="LC42" s="378">
        <v>1</v>
      </c>
      <c r="LD42" s="413">
        <f t="shared" si="99"/>
        <v>45855</v>
      </c>
      <c r="LE42" s="626">
        <f t="shared" si="26"/>
        <v>0.31633999999999995</v>
      </c>
      <c r="LF42" s="627">
        <v>45883</v>
      </c>
      <c r="LG42" s="378">
        <v>1</v>
      </c>
      <c r="LH42" s="413">
        <f t="shared" si="168"/>
        <v>45883</v>
      </c>
      <c r="LI42" s="626">
        <f t="shared" si="27"/>
        <v>0.31633999999999995</v>
      </c>
      <c r="LJ42" s="627">
        <v>45883</v>
      </c>
      <c r="LK42" s="378">
        <v>1</v>
      </c>
      <c r="LL42" s="413">
        <f t="shared" ref="LL42:LL52" si="173">IF(LJ42="","",LJ42)</f>
        <v>45883</v>
      </c>
      <c r="LM42" s="412">
        <v>45885</v>
      </c>
      <c r="LN42" s="378">
        <v>1</v>
      </c>
      <c r="LO42" s="632">
        <v>45885</v>
      </c>
      <c r="LP42" s="412"/>
      <c r="LQ42" s="378">
        <v>0</v>
      </c>
      <c r="LR42" s="632"/>
      <c r="LS42" s="412"/>
      <c r="LT42" s="378">
        <v>0</v>
      </c>
      <c r="LU42" s="632"/>
      <c r="LV42" s="657">
        <v>0</v>
      </c>
      <c r="LW42" s="665">
        <f t="shared" si="101"/>
        <v>0</v>
      </c>
      <c r="LX42" s="658">
        <f t="shared" si="102"/>
        <v>45854</v>
      </c>
      <c r="LY42" s="666" t="str">
        <f t="shared" si="103"/>
        <v/>
      </c>
      <c r="LZ42" s="412">
        <v>45854</v>
      </c>
      <c r="MA42" s="378">
        <v>1</v>
      </c>
      <c r="MB42" s="413">
        <f t="shared" si="104"/>
        <v>45854</v>
      </c>
      <c r="MC42" s="626">
        <f t="shared" si="29"/>
        <v>0.31633999999999995</v>
      </c>
      <c r="MD42" s="627">
        <v>45826</v>
      </c>
      <c r="ME42" s="378">
        <v>1</v>
      </c>
      <c r="MF42" s="413">
        <f t="shared" si="139"/>
        <v>45826</v>
      </c>
      <c r="MG42" s="626">
        <f t="shared" si="30"/>
        <v>0.31633999999999995</v>
      </c>
      <c r="MH42" s="627">
        <v>45882</v>
      </c>
      <c r="MI42" s="378">
        <v>1</v>
      </c>
      <c r="MJ42" s="632">
        <f t="shared" si="169"/>
        <v>45882</v>
      </c>
      <c r="MK42" s="626">
        <f t="shared" si="31"/>
        <v>0.31633999999999995</v>
      </c>
      <c r="ML42" s="627">
        <v>45882</v>
      </c>
      <c r="MM42" s="378">
        <v>1</v>
      </c>
      <c r="MN42" s="632">
        <f t="shared" si="161"/>
        <v>45882</v>
      </c>
      <c r="MO42" s="412">
        <v>45885</v>
      </c>
      <c r="MP42" s="378">
        <v>1</v>
      </c>
      <c r="MQ42" s="632">
        <v>45885</v>
      </c>
      <c r="MR42" s="412"/>
      <c r="MS42" s="378">
        <v>0</v>
      </c>
      <c r="MT42" s="632"/>
      <c r="MU42" s="412"/>
      <c r="MV42" s="378">
        <v>0</v>
      </c>
      <c r="MW42" s="632"/>
      <c r="MX42" s="657">
        <v>0</v>
      </c>
      <c r="MY42" s="665">
        <f t="shared" si="108"/>
        <v>0</v>
      </c>
      <c r="MZ42" s="658">
        <f t="shared" si="109"/>
        <v>45826</v>
      </c>
      <c r="NA42" s="666" t="str">
        <f t="shared" si="110"/>
        <v/>
      </c>
      <c r="NB42" s="657">
        <v>0</v>
      </c>
      <c r="NC42" s="665">
        <f t="shared" si="111"/>
        <v>0</v>
      </c>
      <c r="ND42" s="658">
        <f t="shared" si="112"/>
        <v>45826</v>
      </c>
      <c r="NE42" s="667">
        <f t="shared" si="113"/>
        <v>0</v>
      </c>
      <c r="NF42" s="654"/>
      <c r="NG42" s="666"/>
      <c r="NH42" s="673"/>
      <c r="NI42" s="378">
        <v>0</v>
      </c>
      <c r="NJ42" s="658"/>
      <c r="NK42" s="654"/>
      <c r="NL42" s="666"/>
      <c r="NM42" s="657">
        <v>0</v>
      </c>
      <c r="NN42" s="665">
        <f t="shared" si="114"/>
        <v>0</v>
      </c>
      <c r="NO42" s="659"/>
      <c r="NP42" s="669" t="s">
        <v>571</v>
      </c>
      <c r="NQ42" s="657">
        <v>0</v>
      </c>
      <c r="NR42" s="665">
        <f t="shared" si="115"/>
        <v>0</v>
      </c>
      <c r="NS42" s="659"/>
      <c r="NT42" s="669" t="s">
        <v>571</v>
      </c>
      <c r="NU42" s="657">
        <v>0</v>
      </c>
      <c r="NV42" s="665">
        <f t="shared" si="116"/>
        <v>0</v>
      </c>
      <c r="NW42" s="659"/>
      <c r="NX42" s="669" t="str">
        <f t="shared" si="132"/>
        <v/>
      </c>
      <c r="NY42" s="673"/>
      <c r="NZ42" s="378">
        <v>0</v>
      </c>
      <c r="OA42" s="660"/>
      <c r="OB42" s="673"/>
      <c r="OC42" s="378">
        <v>0</v>
      </c>
      <c r="OD42" s="660"/>
      <c r="OE42" s="673"/>
      <c r="OF42" s="378">
        <v>0</v>
      </c>
      <c r="OG42" s="660"/>
      <c r="OH42" s="412"/>
      <c r="OI42" s="378">
        <v>1</v>
      </c>
      <c r="OJ42" s="379"/>
      <c r="OK42" s="412"/>
      <c r="OL42" s="378">
        <v>0.5</v>
      </c>
      <c r="OM42" s="379"/>
      <c r="ON42" s="412"/>
      <c r="OO42" s="378">
        <v>1</v>
      </c>
      <c r="OP42" s="379"/>
      <c r="OQ42" s="412"/>
      <c r="OR42" s="378">
        <f t="shared" si="117"/>
        <v>0</v>
      </c>
      <c r="OS42" s="379"/>
      <c r="OT42" s="412"/>
      <c r="OU42" s="378">
        <v>0</v>
      </c>
      <c r="OV42" s="379"/>
      <c r="OW42" s="412"/>
      <c r="OX42" s="378">
        <v>0</v>
      </c>
      <c r="OY42" s="379"/>
      <c r="OZ42" s="379">
        <v>45806</v>
      </c>
      <c r="PA42" s="378">
        <v>1</v>
      </c>
      <c r="PB42" s="379">
        <f t="shared" si="141"/>
        <v>45806</v>
      </c>
      <c r="PC42" s="379" t="s">
        <v>559</v>
      </c>
      <c r="PD42" s="378">
        <v>0</v>
      </c>
      <c r="PE42" s="379"/>
      <c r="PF42" s="412"/>
      <c r="PG42" s="378">
        <v>0</v>
      </c>
      <c r="PH42" s="379"/>
      <c r="PI42" s="412">
        <v>45807</v>
      </c>
      <c r="PJ42" s="378">
        <v>1</v>
      </c>
      <c r="PK42" s="379">
        <f>'Seg Diario'!HJ42</f>
        <v>45880</v>
      </c>
      <c r="PL42" s="412">
        <f t="shared" si="133"/>
        <v>45807</v>
      </c>
      <c r="PM42" s="378">
        <f t="shared" si="134"/>
        <v>1</v>
      </c>
      <c r="PN42" s="379">
        <f t="shared" si="135"/>
        <v>45880</v>
      </c>
      <c r="PO42" s="663">
        <v>4.5000000000000005E-2</v>
      </c>
      <c r="PP42" s="658">
        <f t="shared" si="119"/>
        <v>45806</v>
      </c>
      <c r="PQ42" s="659" t="str">
        <f t="shared" si="120"/>
        <v/>
      </c>
      <c r="PR42" s="654"/>
      <c r="PS42" s="660"/>
      <c r="PT42" s="412">
        <v>45639</v>
      </c>
      <c r="PU42" s="378">
        <v>1</v>
      </c>
      <c r="PV42" s="412">
        <v>45639</v>
      </c>
      <c r="PW42" s="412">
        <v>45639</v>
      </c>
      <c r="PX42" s="378">
        <v>1</v>
      </c>
      <c r="PY42" s="412">
        <v>45639</v>
      </c>
      <c r="PZ42" s="412"/>
      <c r="QA42" s="378">
        <v>0</v>
      </c>
      <c r="QB42" s="379"/>
      <c r="QC42" s="412"/>
      <c r="QD42" s="378">
        <v>0</v>
      </c>
      <c r="QE42" s="379"/>
      <c r="QF42" s="657">
        <v>0.91660000000000008</v>
      </c>
      <c r="QG42" s="658">
        <f t="shared" si="121"/>
        <v>45639</v>
      </c>
      <c r="QH42" s="659" t="str">
        <f t="shared" ref="QH42:QH48" si="174">+IF(QF42=1,MAX(PV43,PY42,QB42,QE42),"")</f>
        <v/>
      </c>
      <c r="QI42" s="654"/>
      <c r="QJ42" s="660"/>
      <c r="QK42" s="671"/>
      <c r="QL42" s="672">
        <f t="shared" si="123"/>
        <v>1</v>
      </c>
      <c r="QM42" s="1210"/>
      <c r="QN42" s="1448">
        <f t="shared" si="136"/>
        <v>1</v>
      </c>
      <c r="QO42" s="1482">
        <v>45894</v>
      </c>
      <c r="QP42" s="1483">
        <v>1</v>
      </c>
      <c r="QQ42" s="1482">
        <v>45895</v>
      </c>
      <c r="QR42" s="1482">
        <v>45915</v>
      </c>
      <c r="QS42" s="1483">
        <v>1</v>
      </c>
      <c r="QT42" s="1482">
        <v>45915</v>
      </c>
    </row>
    <row r="43" spans="1:462" ht="14.4">
      <c r="A43" s="459" t="e">
        <f t="shared" si="124"/>
        <v>#VALUE!</v>
      </c>
      <c r="B43" s="636" t="s">
        <v>147</v>
      </c>
      <c r="C43" s="637"/>
      <c r="D43" s="638" t="s">
        <v>560</v>
      </c>
      <c r="E43" s="1420" t="s">
        <v>117</v>
      </c>
      <c r="F43" s="1251">
        <v>10263.02</v>
      </c>
      <c r="G43" s="614"/>
      <c r="H43" s="638" t="s">
        <v>575</v>
      </c>
      <c r="I43" s="638" t="s">
        <v>575</v>
      </c>
      <c r="J43" s="639"/>
      <c r="K43" s="640"/>
      <c r="L43" s="640"/>
      <c r="M43" s="641"/>
      <c r="N43" s="642"/>
      <c r="O43" s="639" t="s">
        <v>562</v>
      </c>
      <c r="P43" s="640" t="s">
        <v>562</v>
      </c>
      <c r="Q43" s="640" t="s">
        <v>562</v>
      </c>
      <c r="R43" s="641" t="s">
        <v>562</v>
      </c>
      <c r="S43" s="638" t="s">
        <v>563</v>
      </c>
      <c r="T43" s="643"/>
      <c r="U43" s="643"/>
      <c r="V43" s="675"/>
      <c r="W43" s="643"/>
      <c r="X43" s="643"/>
      <c r="Y43" s="675"/>
      <c r="Z43" s="674"/>
      <c r="AA43" s="644"/>
      <c r="AB43" s="615"/>
      <c r="AC43" s="615"/>
      <c r="AD43" s="615"/>
      <c r="AE43" s="615"/>
      <c r="AF43" s="615"/>
      <c r="AG43" s="645">
        <f t="shared" si="32"/>
        <v>0</v>
      </c>
      <c r="AH43" s="646">
        <f t="shared" si="33"/>
        <v>0</v>
      </c>
      <c r="AI43" s="647">
        <f t="shared" si="34"/>
        <v>0</v>
      </c>
      <c r="AJ43" s="615"/>
      <c r="AK43" s="615"/>
      <c r="AL43" s="615"/>
      <c r="AM43" s="645">
        <f t="shared" si="35"/>
        <v>0</v>
      </c>
      <c r="AN43" s="646">
        <f t="shared" si="36"/>
        <v>0</v>
      </c>
      <c r="AO43" s="647">
        <f t="shared" si="37"/>
        <v>0</v>
      </c>
      <c r="AP43" s="648"/>
      <c r="AQ43" s="648"/>
      <c r="AR43" s="648"/>
      <c r="AS43" s="645">
        <f t="shared" si="38"/>
        <v>0</v>
      </c>
      <c r="AT43" s="646">
        <f t="shared" si="39"/>
        <v>0</v>
      </c>
      <c r="AU43" s="647">
        <f t="shared" si="40"/>
        <v>0</v>
      </c>
      <c r="AV43" s="648"/>
      <c r="AW43" s="649" t="s">
        <v>564</v>
      </c>
      <c r="AX43" s="650">
        <f t="shared" si="148"/>
        <v>1</v>
      </c>
      <c r="AY43" s="651" t="s">
        <v>565</v>
      </c>
      <c r="AZ43" s="652" t="s">
        <v>30</v>
      </c>
      <c r="BA43" s="412">
        <v>45486</v>
      </c>
      <c r="BB43" s="653">
        <f t="shared" ref="BB43:BB76" si="175">PU43</f>
        <v>1</v>
      </c>
      <c r="BC43" s="654">
        <f t="shared" si="42"/>
        <v>0</v>
      </c>
      <c r="BD43" s="630">
        <f t="shared" si="43"/>
        <v>0</v>
      </c>
      <c r="BE43" s="412">
        <v>45700</v>
      </c>
      <c r="BF43" s="655">
        <f t="shared" si="44"/>
        <v>1</v>
      </c>
      <c r="BG43" s="412">
        <v>45738</v>
      </c>
      <c r="BH43" s="655">
        <f t="shared" si="45"/>
        <v>1</v>
      </c>
      <c r="BI43" s="412">
        <f t="shared" si="125"/>
        <v>45775</v>
      </c>
      <c r="BJ43" s="378">
        <v>0</v>
      </c>
      <c r="BK43" s="379">
        <f t="shared" si="126"/>
        <v>45787</v>
      </c>
      <c r="BL43" s="412">
        <v>45775</v>
      </c>
      <c r="BM43" s="378">
        <v>1</v>
      </c>
      <c r="BN43" s="630">
        <v>45775</v>
      </c>
      <c r="BO43" s="377">
        <v>45775</v>
      </c>
      <c r="BP43" s="378">
        <v>1</v>
      </c>
      <c r="BQ43" s="413">
        <v>45775</v>
      </c>
      <c r="BR43" s="377">
        <v>45775</v>
      </c>
      <c r="BS43" s="378">
        <v>1</v>
      </c>
      <c r="BT43" s="413">
        <v>45775</v>
      </c>
      <c r="BU43" s="377">
        <v>45775</v>
      </c>
      <c r="BV43" s="378">
        <v>1</v>
      </c>
      <c r="BW43" s="413">
        <v>45775</v>
      </c>
      <c r="BX43" s="377">
        <f t="shared" si="46"/>
        <v>45775</v>
      </c>
      <c r="BY43" s="378">
        <f t="shared" si="47"/>
        <v>1</v>
      </c>
      <c r="BZ43" s="379">
        <f t="shared" si="149"/>
        <v>45775</v>
      </c>
      <c r="CA43" s="412">
        <v>45785</v>
      </c>
      <c r="CB43" s="378">
        <v>1</v>
      </c>
      <c r="CC43" s="413">
        <f t="shared" si="49"/>
        <v>45785</v>
      </c>
      <c r="CD43" s="377">
        <v>45784</v>
      </c>
      <c r="CE43" s="378">
        <v>1</v>
      </c>
      <c r="CF43" s="413">
        <f t="shared" si="50"/>
        <v>45784</v>
      </c>
      <c r="CG43" s="377">
        <v>45784</v>
      </c>
      <c r="CH43" s="378">
        <v>1</v>
      </c>
      <c r="CI43" s="413">
        <f t="shared" si="51"/>
        <v>45784</v>
      </c>
      <c r="CJ43" s="377">
        <v>45785</v>
      </c>
      <c r="CK43" s="378">
        <v>1</v>
      </c>
      <c r="CL43" s="413">
        <f t="shared" si="52"/>
        <v>45785</v>
      </c>
      <c r="CM43" s="377">
        <f t="shared" si="53"/>
        <v>45784</v>
      </c>
      <c r="CN43" s="378">
        <f t="shared" si="54"/>
        <v>1</v>
      </c>
      <c r="CO43" s="379">
        <f t="shared" si="55"/>
        <v>45785</v>
      </c>
      <c r="CP43" s="412">
        <v>45782</v>
      </c>
      <c r="CQ43" s="378">
        <v>1</v>
      </c>
      <c r="CR43" s="413">
        <v>45782</v>
      </c>
      <c r="CS43" s="377">
        <v>45778</v>
      </c>
      <c r="CT43" s="378">
        <v>1</v>
      </c>
      <c r="CU43" s="413">
        <v>45778</v>
      </c>
      <c r="CV43" s="377">
        <v>45778</v>
      </c>
      <c r="CW43" s="378">
        <v>1</v>
      </c>
      <c r="CX43" s="413">
        <v>45778</v>
      </c>
      <c r="CY43" s="377">
        <v>45778</v>
      </c>
      <c r="CZ43" s="378">
        <v>1</v>
      </c>
      <c r="DA43" s="413">
        <v>45778</v>
      </c>
      <c r="DB43" s="377">
        <f t="shared" si="56"/>
        <v>45778</v>
      </c>
      <c r="DC43" s="378">
        <f t="shared" si="57"/>
        <v>1</v>
      </c>
      <c r="DD43" s="379">
        <f t="shared" si="58"/>
        <v>45782</v>
      </c>
      <c r="DE43" s="412">
        <v>45785</v>
      </c>
      <c r="DF43" s="378">
        <v>1</v>
      </c>
      <c r="DG43" s="413">
        <v>45786</v>
      </c>
      <c r="DH43" s="377">
        <v>45785</v>
      </c>
      <c r="DI43" s="378">
        <v>1</v>
      </c>
      <c r="DJ43" s="413">
        <v>45787</v>
      </c>
      <c r="DK43" s="377">
        <v>45785</v>
      </c>
      <c r="DL43" s="378">
        <v>1</v>
      </c>
      <c r="DM43" s="413">
        <v>45787</v>
      </c>
      <c r="DN43" s="377">
        <v>45785</v>
      </c>
      <c r="DO43" s="378">
        <v>1</v>
      </c>
      <c r="DP43" s="413">
        <v>45786</v>
      </c>
      <c r="DQ43" s="377">
        <f t="shared" si="59"/>
        <v>45785</v>
      </c>
      <c r="DR43" s="378">
        <f t="shared" si="60"/>
        <v>1</v>
      </c>
      <c r="DS43" s="379">
        <f t="shared" si="61"/>
        <v>45787</v>
      </c>
      <c r="DT43" s="412">
        <v>45785</v>
      </c>
      <c r="DU43" s="378">
        <v>1</v>
      </c>
      <c r="DV43" s="413">
        <v>45787</v>
      </c>
      <c r="DW43" s="377">
        <v>45784</v>
      </c>
      <c r="DX43" s="378">
        <v>1</v>
      </c>
      <c r="DY43" s="413">
        <v>45787</v>
      </c>
      <c r="DZ43" s="377">
        <v>45783</v>
      </c>
      <c r="EA43" s="378">
        <v>1</v>
      </c>
      <c r="EB43" s="413">
        <v>45787</v>
      </c>
      <c r="EC43" s="377">
        <v>45786</v>
      </c>
      <c r="ED43" s="378">
        <v>1</v>
      </c>
      <c r="EE43" s="413">
        <v>45787</v>
      </c>
      <c r="EF43" s="377">
        <f t="shared" si="144"/>
        <v>45783</v>
      </c>
      <c r="EG43" s="378">
        <f t="shared" si="62"/>
        <v>1</v>
      </c>
      <c r="EH43" s="379">
        <f t="shared" si="63"/>
        <v>45787</v>
      </c>
      <c r="EI43" s="412">
        <v>45787</v>
      </c>
      <c r="EJ43" s="378">
        <v>1</v>
      </c>
      <c r="EK43" s="413">
        <f t="shared" si="64"/>
        <v>45787</v>
      </c>
      <c r="EL43" s="377">
        <v>45787</v>
      </c>
      <c r="EM43" s="378">
        <v>1</v>
      </c>
      <c r="EN43" s="413">
        <f t="shared" si="65"/>
        <v>45787</v>
      </c>
      <c r="EO43" s="377">
        <v>45787</v>
      </c>
      <c r="EP43" s="378">
        <v>1</v>
      </c>
      <c r="EQ43" s="413">
        <f t="shared" si="66"/>
        <v>45787</v>
      </c>
      <c r="ER43" s="377">
        <v>45787</v>
      </c>
      <c r="ES43" s="378">
        <v>1</v>
      </c>
      <c r="ET43" s="413">
        <f t="shared" si="67"/>
        <v>45787</v>
      </c>
      <c r="EU43" s="377">
        <f t="shared" si="68"/>
        <v>45787</v>
      </c>
      <c r="EV43" s="378">
        <f t="shared" si="69"/>
        <v>1</v>
      </c>
      <c r="EW43" s="379">
        <f t="shared" si="70"/>
        <v>45787</v>
      </c>
      <c r="EX43" s="412"/>
      <c r="EY43" s="378">
        <v>0</v>
      </c>
      <c r="EZ43" s="413"/>
      <c r="FA43" s="412"/>
      <c r="FB43" s="378">
        <v>0</v>
      </c>
      <c r="FC43" s="413"/>
      <c r="FD43" s="412"/>
      <c r="FE43" s="378">
        <v>0</v>
      </c>
      <c r="FF43" s="413"/>
      <c r="FG43" s="412"/>
      <c r="FH43" s="378">
        <v>0</v>
      </c>
      <c r="FI43" s="413"/>
      <c r="FJ43" s="377" t="str">
        <f t="shared" si="71"/>
        <v/>
      </c>
      <c r="FK43" s="378">
        <v>0</v>
      </c>
      <c r="FL43" s="379" t="str">
        <f t="shared" si="127"/>
        <v/>
      </c>
      <c r="FM43" s="412">
        <v>45811</v>
      </c>
      <c r="FN43" s="378">
        <v>1</v>
      </c>
      <c r="FO43" s="413">
        <v>45811</v>
      </c>
      <c r="FP43" s="412">
        <v>45811</v>
      </c>
      <c r="FQ43" s="378">
        <v>1</v>
      </c>
      <c r="FR43" s="413">
        <v>45811</v>
      </c>
      <c r="FS43" s="412">
        <v>45790</v>
      </c>
      <c r="FT43" s="378">
        <v>1</v>
      </c>
      <c r="FU43" s="413">
        <v>45811</v>
      </c>
      <c r="FV43" s="412">
        <v>45790</v>
      </c>
      <c r="FW43" s="378">
        <v>1</v>
      </c>
      <c r="FX43" s="413">
        <v>45808</v>
      </c>
      <c r="FY43" s="377">
        <f t="shared" si="72"/>
        <v>45790</v>
      </c>
      <c r="FZ43" s="378">
        <f t="shared" si="162"/>
        <v>1</v>
      </c>
      <c r="GA43" s="379">
        <f t="shared" si="74"/>
        <v>45811</v>
      </c>
      <c r="GB43" s="412">
        <v>45787</v>
      </c>
      <c r="GC43" s="378">
        <v>1</v>
      </c>
      <c r="GD43" s="413">
        <f t="shared" si="75"/>
        <v>45787</v>
      </c>
      <c r="GE43" s="377">
        <v>45787</v>
      </c>
      <c r="GF43" s="378">
        <v>1</v>
      </c>
      <c r="GG43" s="413">
        <f t="shared" si="76"/>
        <v>45787</v>
      </c>
      <c r="GH43" s="377">
        <v>45787</v>
      </c>
      <c r="GI43" s="378">
        <v>1</v>
      </c>
      <c r="GJ43" s="413">
        <f t="shared" si="77"/>
        <v>45787</v>
      </c>
      <c r="GK43" s="377">
        <v>45787</v>
      </c>
      <c r="GL43" s="378">
        <v>1</v>
      </c>
      <c r="GM43" s="413">
        <f t="shared" si="78"/>
        <v>45787</v>
      </c>
      <c r="GN43" s="377">
        <f t="shared" si="79"/>
        <v>45787</v>
      </c>
      <c r="GO43" s="378">
        <f t="shared" si="80"/>
        <v>1</v>
      </c>
      <c r="GP43" s="379">
        <f t="shared" si="81"/>
        <v>45787</v>
      </c>
      <c r="GQ43" s="657">
        <f t="shared" si="163"/>
        <v>1</v>
      </c>
      <c r="GR43" s="658">
        <f t="shared" si="82"/>
        <v>45775</v>
      </c>
      <c r="GS43" s="659">
        <f t="shared" si="83"/>
        <v>45811</v>
      </c>
      <c r="GT43" s="654"/>
      <c r="GU43" s="660"/>
      <c r="GV43" s="412">
        <v>45869</v>
      </c>
      <c r="GW43" s="378">
        <v>1</v>
      </c>
      <c r="GX43" s="413">
        <v>45875</v>
      </c>
      <c r="GY43" s="412">
        <v>45869</v>
      </c>
      <c r="GZ43" s="378">
        <v>1</v>
      </c>
      <c r="HA43" s="413">
        <v>45875</v>
      </c>
      <c r="HB43" s="412">
        <v>45869</v>
      </c>
      <c r="HC43" s="378">
        <v>1</v>
      </c>
      <c r="HD43" s="413">
        <v>45875</v>
      </c>
      <c r="HE43" s="412">
        <v>45869</v>
      </c>
      <c r="HF43" s="378">
        <v>1</v>
      </c>
      <c r="HG43" s="413">
        <v>45875</v>
      </c>
      <c r="HH43" s="377">
        <f t="shared" ref="HH43" si="176">IF(MIN(GV43,GY43,HB43,HE43)=0,"",MIN(GV43,GY43,HB43,HE43))</f>
        <v>45869</v>
      </c>
      <c r="HI43" s="380">
        <f t="shared" ref="HI43" si="177">+(HF43+HC43+GZ43+GW43)/4</f>
        <v>1</v>
      </c>
      <c r="HJ43" s="379">
        <f t="shared" si="86"/>
        <v>45875</v>
      </c>
      <c r="HK43" s="661">
        <v>0</v>
      </c>
      <c r="HL43" s="658">
        <f t="shared" si="87"/>
        <v>45700</v>
      </c>
      <c r="HM43" s="659" t="str">
        <f t="shared" si="88"/>
        <v/>
      </c>
      <c r="HN43" s="654"/>
      <c r="HO43" s="660"/>
      <c r="HP43" s="944"/>
      <c r="HQ43" s="944"/>
      <c r="HR43" s="1170">
        <v>45818</v>
      </c>
      <c r="HS43" s="378">
        <v>1</v>
      </c>
      <c r="HT43" s="1171">
        <v>45818</v>
      </c>
      <c r="HU43" s="632">
        <v>45818</v>
      </c>
      <c r="HV43" s="378">
        <v>1</v>
      </c>
      <c r="HW43" s="379">
        <v>45818</v>
      </c>
      <c r="HX43" s="412">
        <v>45819</v>
      </c>
      <c r="HY43" s="378">
        <v>1</v>
      </c>
      <c r="HZ43" s="379">
        <v>45820</v>
      </c>
      <c r="IA43" s="412">
        <v>45821</v>
      </c>
      <c r="IB43" s="378">
        <v>1</v>
      </c>
      <c r="IC43" s="379">
        <v>45822</v>
      </c>
      <c r="ID43" s="412">
        <v>45822</v>
      </c>
      <c r="IE43" s="378">
        <v>1</v>
      </c>
      <c r="IF43" s="379">
        <v>45824</v>
      </c>
      <c r="IG43" s="944">
        <v>45846</v>
      </c>
      <c r="IH43" s="412">
        <v>45824</v>
      </c>
      <c r="II43" s="378">
        <v>1</v>
      </c>
      <c r="IJ43" s="379">
        <v>45853</v>
      </c>
      <c r="IK43" s="412">
        <v>45853</v>
      </c>
      <c r="IL43" s="378">
        <v>1</v>
      </c>
      <c r="IM43" s="379">
        <v>45853</v>
      </c>
      <c r="IN43" s="657">
        <f t="shared" si="137"/>
        <v>1</v>
      </c>
      <c r="IO43" s="658">
        <f t="shared" si="89"/>
        <v>45818</v>
      </c>
      <c r="IP43" s="659">
        <f t="shared" si="90"/>
        <v>45853</v>
      </c>
      <c r="IQ43" s="654"/>
      <c r="IR43" s="660"/>
      <c r="IS43" s="664">
        <v>428.76</v>
      </c>
      <c r="IT43" s="664" t="s">
        <v>582</v>
      </c>
      <c r="IU43" s="412"/>
      <c r="IV43" s="378">
        <v>0</v>
      </c>
      <c r="IW43" s="379"/>
      <c r="IX43" s="412"/>
      <c r="IY43" s="378">
        <v>0</v>
      </c>
      <c r="IZ43" s="379"/>
      <c r="JA43" s="412">
        <v>45855</v>
      </c>
      <c r="JB43" s="378">
        <v>1</v>
      </c>
      <c r="JC43" s="413">
        <f t="shared" si="91"/>
        <v>45855</v>
      </c>
      <c r="JD43" s="628">
        <f t="shared" ref="JD43:JD77" si="178">JF43*$IS43/1000</f>
        <v>0.42875999999999997</v>
      </c>
      <c r="JE43" s="627">
        <v>45876</v>
      </c>
      <c r="JF43" s="378">
        <v>1</v>
      </c>
      <c r="JG43" s="627">
        <v>45881</v>
      </c>
      <c r="JH43" s="628">
        <f t="shared" si="21"/>
        <v>0.42875999999999997</v>
      </c>
      <c r="JI43" s="627">
        <v>45888</v>
      </c>
      <c r="JJ43" s="378">
        <v>1</v>
      </c>
      <c r="JK43" s="627">
        <v>45888</v>
      </c>
      <c r="JL43" s="628">
        <f t="shared" ref="JL43:JL77" si="179">JN43*$IS43/1000</f>
        <v>0.42875999999999997</v>
      </c>
      <c r="JM43" s="627">
        <v>45902</v>
      </c>
      <c r="JN43" s="378">
        <v>1</v>
      </c>
      <c r="JO43" s="627">
        <v>45902</v>
      </c>
      <c r="JP43" s="628">
        <f t="shared" ref="JP43:JP77" si="180">JR43*$IS43/1000</f>
        <v>0.42875999999999997</v>
      </c>
      <c r="JQ43" s="627">
        <v>45903</v>
      </c>
      <c r="JR43" s="378">
        <v>1</v>
      </c>
      <c r="JS43" s="627">
        <v>45903</v>
      </c>
      <c r="JT43" s="628">
        <f t="shared" si="24"/>
        <v>0.42875999999999997</v>
      </c>
      <c r="JU43" s="627">
        <v>45906</v>
      </c>
      <c r="JV43" s="378">
        <v>1</v>
      </c>
      <c r="JW43" s="627">
        <v>45906</v>
      </c>
      <c r="JX43" s="628">
        <f t="shared" si="92"/>
        <v>0</v>
      </c>
      <c r="JY43" s="627"/>
      <c r="JZ43" s="378">
        <v>0</v>
      </c>
      <c r="KA43" s="627"/>
      <c r="KB43" s="628">
        <f t="shared" si="93"/>
        <v>0</v>
      </c>
      <c r="KC43" s="627"/>
      <c r="KD43" s="378">
        <v>0</v>
      </c>
      <c r="KE43" s="627"/>
      <c r="KF43" s="628">
        <f t="shared" si="94"/>
        <v>0</v>
      </c>
      <c r="KG43" s="627"/>
      <c r="KH43" s="378">
        <v>0</v>
      </c>
      <c r="KI43" s="379"/>
      <c r="KJ43" s="628"/>
      <c r="KK43" s="630"/>
      <c r="KL43" s="378">
        <v>0</v>
      </c>
      <c r="KM43" s="379"/>
      <c r="KN43" s="630">
        <v>45944</v>
      </c>
      <c r="KO43" s="378">
        <v>1</v>
      </c>
      <c r="KP43" s="379">
        <v>45945</v>
      </c>
      <c r="KQ43" s="630">
        <v>45956</v>
      </c>
      <c r="KR43" s="378">
        <v>1</v>
      </c>
      <c r="KS43" s="379">
        <v>45956</v>
      </c>
      <c r="KT43" s="657">
        <v>0</v>
      </c>
      <c r="KU43" s="665">
        <f t="shared" si="95"/>
        <v>0</v>
      </c>
      <c r="KV43" s="658">
        <f t="shared" si="96"/>
        <v>45855</v>
      </c>
      <c r="KW43" s="659" t="str">
        <f t="shared" si="97"/>
        <v/>
      </c>
      <c r="KX43" s="412">
        <v>45854</v>
      </c>
      <c r="KY43" s="378">
        <v>1</v>
      </c>
      <c r="KZ43" s="413">
        <f t="shared" si="98"/>
        <v>45854</v>
      </c>
      <c r="LA43" s="626">
        <f t="shared" ref="LA43:LA77" si="181">LC43*$IS43/1000</f>
        <v>0.42875999999999997</v>
      </c>
      <c r="LB43" s="627">
        <v>45855</v>
      </c>
      <c r="LC43" s="378">
        <v>1</v>
      </c>
      <c r="LD43" s="413">
        <f t="shared" si="99"/>
        <v>45855</v>
      </c>
      <c r="LE43" s="626">
        <f t="shared" ref="LE43:LE77" si="182">LG43*$IS43/1000</f>
        <v>0.42875999999999997</v>
      </c>
      <c r="LF43" s="627">
        <v>45883</v>
      </c>
      <c r="LG43" s="378">
        <v>1</v>
      </c>
      <c r="LH43" s="413">
        <f t="shared" si="168"/>
        <v>45883</v>
      </c>
      <c r="LI43" s="626">
        <f t="shared" ref="LI43:LI77" si="183">LK43*$IS43/1000</f>
        <v>0.42875999999999997</v>
      </c>
      <c r="LJ43" s="627">
        <v>45883</v>
      </c>
      <c r="LK43" s="378">
        <v>1</v>
      </c>
      <c r="LL43" s="413">
        <f t="shared" si="173"/>
        <v>45883</v>
      </c>
      <c r="LM43" s="412">
        <v>45885</v>
      </c>
      <c r="LN43" s="378">
        <v>1</v>
      </c>
      <c r="LO43" s="632">
        <v>45885</v>
      </c>
      <c r="LP43" s="412"/>
      <c r="LQ43" s="378">
        <v>0</v>
      </c>
      <c r="LR43" s="632"/>
      <c r="LS43" s="412"/>
      <c r="LT43" s="378">
        <v>0</v>
      </c>
      <c r="LU43" s="632"/>
      <c r="LV43" s="657">
        <v>0</v>
      </c>
      <c r="LW43" s="665">
        <f t="shared" si="101"/>
        <v>0</v>
      </c>
      <c r="LX43" s="658">
        <f t="shared" si="102"/>
        <v>45854</v>
      </c>
      <c r="LY43" s="666" t="str">
        <f t="shared" si="103"/>
        <v/>
      </c>
      <c r="LZ43" s="412">
        <v>45854</v>
      </c>
      <c r="MA43" s="378">
        <v>1</v>
      </c>
      <c r="MB43" s="413">
        <f t="shared" si="104"/>
        <v>45854</v>
      </c>
      <c r="MC43" s="626">
        <f t="shared" ref="MC43:MC77" si="184">ME43*$IS43/1000</f>
        <v>0.42875999999999997</v>
      </c>
      <c r="MD43" s="627">
        <v>45826</v>
      </c>
      <c r="ME43" s="378">
        <v>1</v>
      </c>
      <c r="MF43" s="413">
        <f t="shared" si="139"/>
        <v>45826</v>
      </c>
      <c r="MG43" s="626">
        <f t="shared" ref="MG43:MG77" si="185">MI43*$IS43/1000</f>
        <v>0.42875999999999997</v>
      </c>
      <c r="MH43" s="627">
        <v>45882</v>
      </c>
      <c r="MI43" s="378">
        <v>1</v>
      </c>
      <c r="MJ43" s="632">
        <f t="shared" si="169"/>
        <v>45882</v>
      </c>
      <c r="MK43" s="626">
        <f t="shared" ref="MK43:MK77" si="186">MM43*$IS43/1000</f>
        <v>0.42875999999999997</v>
      </c>
      <c r="ML43" s="627">
        <v>45882</v>
      </c>
      <c r="MM43" s="378">
        <v>1</v>
      </c>
      <c r="MN43" s="632">
        <f t="shared" si="161"/>
        <v>45882</v>
      </c>
      <c r="MO43" s="412">
        <v>45885</v>
      </c>
      <c r="MP43" s="378">
        <v>1</v>
      </c>
      <c r="MQ43" s="632">
        <v>45885</v>
      </c>
      <c r="MR43" s="412"/>
      <c r="MS43" s="378">
        <v>0</v>
      </c>
      <c r="MT43" s="632"/>
      <c r="MU43" s="412"/>
      <c r="MV43" s="378">
        <v>0</v>
      </c>
      <c r="MW43" s="632"/>
      <c r="MX43" s="657">
        <v>0</v>
      </c>
      <c r="MY43" s="665">
        <f t="shared" si="108"/>
        <v>0</v>
      </c>
      <c r="MZ43" s="658">
        <f t="shared" si="109"/>
        <v>45826</v>
      </c>
      <c r="NA43" s="666" t="str">
        <f t="shared" si="110"/>
        <v/>
      </c>
      <c r="NB43" s="657">
        <v>0</v>
      </c>
      <c r="NC43" s="665">
        <f t="shared" si="111"/>
        <v>0</v>
      </c>
      <c r="ND43" s="658">
        <f t="shared" si="112"/>
        <v>45826</v>
      </c>
      <c r="NE43" s="667">
        <f t="shared" si="113"/>
        <v>0</v>
      </c>
      <c r="NF43" s="654"/>
      <c r="NG43" s="666"/>
      <c r="NH43" s="673"/>
      <c r="NI43" s="378">
        <v>0</v>
      </c>
      <c r="NJ43" s="658"/>
      <c r="NK43" s="654"/>
      <c r="NL43" s="666"/>
      <c r="NM43" s="657">
        <v>0</v>
      </c>
      <c r="NN43" s="665">
        <f t="shared" si="114"/>
        <v>0</v>
      </c>
      <c r="NO43" s="659"/>
      <c r="NP43" s="669" t="s">
        <v>571</v>
      </c>
      <c r="NQ43" s="657">
        <v>0</v>
      </c>
      <c r="NR43" s="665">
        <f t="shared" si="115"/>
        <v>0</v>
      </c>
      <c r="NS43" s="659"/>
      <c r="NT43" s="669" t="s">
        <v>571</v>
      </c>
      <c r="NU43" s="657">
        <v>0</v>
      </c>
      <c r="NV43" s="665">
        <f t="shared" si="116"/>
        <v>0</v>
      </c>
      <c r="NW43" s="659"/>
      <c r="NX43" s="669" t="str">
        <f t="shared" si="132"/>
        <v/>
      </c>
      <c r="NY43" s="673"/>
      <c r="NZ43" s="378">
        <v>0</v>
      </c>
      <c r="OA43" s="660"/>
      <c r="OB43" s="673"/>
      <c r="OC43" s="378">
        <v>0</v>
      </c>
      <c r="OD43" s="660"/>
      <c r="OE43" s="673"/>
      <c r="OF43" s="378">
        <v>0</v>
      </c>
      <c r="OG43" s="660"/>
      <c r="OH43" s="412"/>
      <c r="OI43" s="378">
        <v>1</v>
      </c>
      <c r="OJ43" s="379"/>
      <c r="OK43" s="412"/>
      <c r="OL43" s="378">
        <v>0.5</v>
      </c>
      <c r="OM43" s="379"/>
      <c r="ON43" s="412"/>
      <c r="OO43" s="378">
        <v>1</v>
      </c>
      <c r="OP43" s="379"/>
      <c r="OQ43" s="412"/>
      <c r="OR43" s="378">
        <f t="shared" si="117"/>
        <v>1</v>
      </c>
      <c r="OS43" s="379"/>
      <c r="OT43" s="412"/>
      <c r="OU43" s="378">
        <v>0</v>
      </c>
      <c r="OV43" s="379"/>
      <c r="OW43" s="412"/>
      <c r="OX43" s="378">
        <v>0</v>
      </c>
      <c r="OY43" s="379"/>
      <c r="OZ43" s="379">
        <v>45713</v>
      </c>
      <c r="PA43" s="378">
        <v>1</v>
      </c>
      <c r="PB43" s="379">
        <f t="shared" si="141"/>
        <v>45713</v>
      </c>
      <c r="PC43" s="379">
        <v>45713</v>
      </c>
      <c r="PD43" s="378">
        <v>1</v>
      </c>
      <c r="PE43" s="379">
        <v>45713</v>
      </c>
      <c r="PF43" s="412"/>
      <c r="PG43" s="378">
        <v>0</v>
      </c>
      <c r="PH43" s="379"/>
      <c r="PI43" s="412">
        <v>45775</v>
      </c>
      <c r="PJ43" s="378">
        <v>1</v>
      </c>
      <c r="PK43" s="379">
        <f>'Seg Diario'!HJ43</f>
        <v>45875</v>
      </c>
      <c r="PL43" s="412">
        <f t="shared" si="133"/>
        <v>45775</v>
      </c>
      <c r="PM43" s="378">
        <f t="shared" si="134"/>
        <v>1</v>
      </c>
      <c r="PN43" s="379">
        <f t="shared" si="135"/>
        <v>45875</v>
      </c>
      <c r="PO43" s="663">
        <v>4.5000000000000005E-2</v>
      </c>
      <c r="PP43" s="658">
        <f t="shared" si="119"/>
        <v>45713</v>
      </c>
      <c r="PQ43" s="659" t="str">
        <f t="shared" si="120"/>
        <v/>
      </c>
      <c r="PR43" s="654"/>
      <c r="PS43" s="660"/>
      <c r="PT43" s="412">
        <v>45491</v>
      </c>
      <c r="PU43" s="378">
        <v>1</v>
      </c>
      <c r="PV43" s="412">
        <v>45491</v>
      </c>
      <c r="PW43" s="412">
        <v>45527</v>
      </c>
      <c r="PX43" s="378">
        <v>1</v>
      </c>
      <c r="PY43" s="412">
        <v>45527</v>
      </c>
      <c r="PZ43" s="412"/>
      <c r="QA43" s="378">
        <v>0</v>
      </c>
      <c r="QB43" s="379"/>
      <c r="QC43" s="412"/>
      <c r="QD43" s="378">
        <v>0.5</v>
      </c>
      <c r="QE43" s="379"/>
      <c r="QF43" s="657">
        <v>0.93745000000000012</v>
      </c>
      <c r="QG43" s="658">
        <f t="shared" si="121"/>
        <v>45491</v>
      </c>
      <c r="QH43" s="659" t="str">
        <f t="shared" si="174"/>
        <v/>
      </c>
      <c r="QI43" s="654"/>
      <c r="QJ43" s="660"/>
      <c r="QK43" s="671"/>
      <c r="QL43" s="672">
        <f t="shared" si="123"/>
        <v>1</v>
      </c>
      <c r="QM43" s="1217" t="s">
        <v>354</v>
      </c>
      <c r="QN43" s="1448">
        <f t="shared" si="136"/>
        <v>1</v>
      </c>
      <c r="QO43" s="1482">
        <v>45895</v>
      </c>
      <c r="QP43" s="1483">
        <v>1</v>
      </c>
      <c r="QQ43" s="1482">
        <v>45905</v>
      </c>
      <c r="QR43" s="1482">
        <v>45916</v>
      </c>
      <c r="QS43" s="1483">
        <v>1</v>
      </c>
      <c r="QT43" s="1482">
        <f>QR43</f>
        <v>45916</v>
      </c>
    </row>
    <row r="44" spans="1:462" ht="14.4">
      <c r="A44" s="459" t="e">
        <f t="shared" si="124"/>
        <v>#VALUE!</v>
      </c>
      <c r="B44" s="636" t="s">
        <v>149</v>
      </c>
      <c r="C44" s="637"/>
      <c r="D44" s="638" t="s">
        <v>562</v>
      </c>
      <c r="E44" s="1420" t="s">
        <v>83</v>
      </c>
      <c r="F44" s="1251">
        <v>11507.1</v>
      </c>
      <c r="G44" s="614"/>
      <c r="H44" s="638" t="s">
        <v>58</v>
      </c>
      <c r="I44" s="638" t="s">
        <v>575</v>
      </c>
      <c r="J44" s="639"/>
      <c r="K44" s="640"/>
      <c r="L44" s="640"/>
      <c r="M44" s="641"/>
      <c r="N44" s="642" t="s">
        <v>578</v>
      </c>
      <c r="O44" s="639" t="s">
        <v>562</v>
      </c>
      <c r="P44" s="640" t="s">
        <v>562</v>
      </c>
      <c r="Q44" s="640" t="s">
        <v>562</v>
      </c>
      <c r="R44" s="641" t="s">
        <v>562</v>
      </c>
      <c r="S44" s="638" t="s">
        <v>92</v>
      </c>
      <c r="T44" s="643"/>
      <c r="U44" s="643"/>
      <c r="V44" s="643"/>
      <c r="W44" s="643"/>
      <c r="X44" s="643"/>
      <c r="Y44" s="643"/>
      <c r="Z44" s="674"/>
      <c r="AA44" s="644"/>
      <c r="AB44" s="615"/>
      <c r="AC44" s="615"/>
      <c r="AD44" s="615"/>
      <c r="AE44" s="615"/>
      <c r="AF44" s="615"/>
      <c r="AG44" s="645">
        <f t="shared" ref="AG44:AG78" si="187">AD44/$AG$8</f>
        <v>0</v>
      </c>
      <c r="AH44" s="646">
        <f t="shared" ref="AH44:AH78" si="188">AE44/$AH$8</f>
        <v>0</v>
      </c>
      <c r="AI44" s="647">
        <f t="shared" ref="AI44:AI78" si="189">AF44/$AI$8</f>
        <v>0</v>
      </c>
      <c r="AJ44" s="615"/>
      <c r="AK44" s="615"/>
      <c r="AL44" s="615"/>
      <c r="AM44" s="645">
        <f t="shared" ref="AM44:AM78" si="190">AJ44/$AM$8</f>
        <v>0</v>
      </c>
      <c r="AN44" s="646">
        <f t="shared" ref="AN44:AN78" si="191">AK44/$AN$8</f>
        <v>0</v>
      </c>
      <c r="AO44" s="647">
        <f t="shared" ref="AO44:AO78" si="192">AL44/$AO$8</f>
        <v>0</v>
      </c>
      <c r="AP44" s="648"/>
      <c r="AQ44" s="648"/>
      <c r="AR44" s="648"/>
      <c r="AS44" s="645">
        <f t="shared" ref="AS44:AS78" si="193">IFERROR(AP44/$AS$8,0)</f>
        <v>0</v>
      </c>
      <c r="AT44" s="646">
        <f t="shared" ref="AT44:AT78" si="194">IFERROR(AQ44/$AT$8,0)</f>
        <v>0</v>
      </c>
      <c r="AU44" s="647">
        <f t="shared" ref="AU44:AU78" si="195">IFERROR(AR44/$AU$8,0)</f>
        <v>0</v>
      </c>
      <c r="AV44" s="648"/>
      <c r="AW44" s="649" t="s">
        <v>564</v>
      </c>
      <c r="AX44" s="650">
        <f t="shared" si="148"/>
        <v>1</v>
      </c>
      <c r="AY44" s="651" t="s">
        <v>565</v>
      </c>
      <c r="AZ44" s="652" t="s">
        <v>573</v>
      </c>
      <c r="BA44" s="412">
        <v>45487</v>
      </c>
      <c r="BB44" s="653">
        <f t="shared" si="175"/>
        <v>1</v>
      </c>
      <c r="BC44" s="654">
        <f t="shared" ref="BC44:BC76" si="196">QI44</f>
        <v>0</v>
      </c>
      <c r="BD44" s="630">
        <f t="shared" ref="BD44:BD76" si="197">QJ44</f>
        <v>0</v>
      </c>
      <c r="BE44" s="412">
        <v>45686</v>
      </c>
      <c r="BF44" s="655">
        <f t="shared" ref="BF44:BF75" si="198">IF(BE44&lt;&gt;"",1,)</f>
        <v>1</v>
      </c>
      <c r="BG44" s="412">
        <v>45784</v>
      </c>
      <c r="BH44" s="655">
        <f t="shared" ref="BH44:BH75" si="199">IF(BG44&lt;&gt;"",1,)</f>
        <v>1</v>
      </c>
      <c r="BI44" s="412">
        <f t="shared" si="125"/>
        <v>45801</v>
      </c>
      <c r="BJ44" s="378">
        <v>0</v>
      </c>
      <c r="BK44" s="379">
        <f t="shared" si="126"/>
        <v>45823</v>
      </c>
      <c r="BL44" s="412">
        <v>45801</v>
      </c>
      <c r="BM44" s="378">
        <v>1</v>
      </c>
      <c r="BN44" s="630">
        <v>45813</v>
      </c>
      <c r="BO44" s="412">
        <v>45801</v>
      </c>
      <c r="BP44" s="378">
        <v>1</v>
      </c>
      <c r="BQ44" s="413">
        <v>45812</v>
      </c>
      <c r="BR44" s="412">
        <v>45801</v>
      </c>
      <c r="BS44" s="378">
        <v>1</v>
      </c>
      <c r="BT44" s="413">
        <v>45814</v>
      </c>
      <c r="BU44" s="412">
        <v>45801</v>
      </c>
      <c r="BV44" s="378">
        <v>1</v>
      </c>
      <c r="BW44" s="413">
        <v>45820</v>
      </c>
      <c r="BX44" s="377">
        <f t="shared" ref="BX44:BX77" si="200">IF(MIN(BL44,BO44,BR44,BU44)=0,"",MIN(BL44,BO44,BR44,BU44))</f>
        <v>45801</v>
      </c>
      <c r="BY44" s="378">
        <f t="shared" ref="BY44:BY77" si="201">+(BV44+BS44+BP44+BM44)/4</f>
        <v>1</v>
      </c>
      <c r="BZ44" s="379">
        <f t="shared" si="149"/>
        <v>45820</v>
      </c>
      <c r="CA44" s="412">
        <v>45813</v>
      </c>
      <c r="CB44" s="378">
        <v>1</v>
      </c>
      <c r="CC44" s="413">
        <f t="shared" ref="CC44:CC77" si="202">IF(CA44="","",CA44)</f>
        <v>45813</v>
      </c>
      <c r="CD44" s="377">
        <v>45812</v>
      </c>
      <c r="CE44" s="378">
        <v>1</v>
      </c>
      <c r="CF44" s="413">
        <f t="shared" ref="CF44:CF77" si="203">IF(CD44="","",CD44)</f>
        <v>45812</v>
      </c>
      <c r="CG44" s="377">
        <v>45814</v>
      </c>
      <c r="CH44" s="378">
        <v>1</v>
      </c>
      <c r="CI44" s="413">
        <f t="shared" ref="CI44:CI77" si="204">IF(CG44="","",CG44)</f>
        <v>45814</v>
      </c>
      <c r="CJ44" s="377">
        <v>45820</v>
      </c>
      <c r="CK44" s="378">
        <v>1</v>
      </c>
      <c r="CL44" s="413">
        <f t="shared" ref="CL44:CL77" si="205">IF(CJ44="","",CJ44)</f>
        <v>45820</v>
      </c>
      <c r="CM44" s="377">
        <f t="shared" ref="CM44:CM77" si="206">IF(MIN(CA44,CD44,CG44,CJ44)=0,"",MIN(CA44,CD44,CG44,CJ44))</f>
        <v>45812</v>
      </c>
      <c r="CN44" s="378">
        <f t="shared" ref="CN44:CN77" si="207">+(CK44+CH44+CE44+CB44)/4</f>
        <v>1</v>
      </c>
      <c r="CO44" s="379">
        <f t="shared" ref="CO44:CO75" si="208">IF(CN44=1,MAX(CC44,CF44,CI44,CL44),"")</f>
        <v>45820</v>
      </c>
      <c r="CP44" s="412"/>
      <c r="CQ44" s="378">
        <v>0</v>
      </c>
      <c r="CR44" s="413"/>
      <c r="CS44" s="377"/>
      <c r="CT44" s="378"/>
      <c r="CU44" s="413"/>
      <c r="CV44" s="377"/>
      <c r="CW44" s="378">
        <v>0</v>
      </c>
      <c r="CX44" s="413"/>
      <c r="CY44" s="377"/>
      <c r="CZ44" s="378">
        <v>0</v>
      </c>
      <c r="DA44" s="413"/>
      <c r="DB44" s="377" t="str">
        <f t="shared" ref="DB44:DB77" si="209">IF(MIN(CP44,CS44,CV44,CY44)=0,"",MIN(CP44,CS44,CV44,CY44))</f>
        <v/>
      </c>
      <c r="DC44" s="378">
        <f t="shared" ref="DC44:DC77" si="210">+(CZ44+CW44+CT44+CQ44)/4</f>
        <v>0</v>
      </c>
      <c r="DD44" s="379" t="str">
        <f t="shared" ref="DD44:DD75" si="211">IF(DC44=1,MAX(CR44,CU44,CX44,DA44),"")</f>
        <v/>
      </c>
      <c r="DE44" s="412">
        <v>45814</v>
      </c>
      <c r="DF44" s="378">
        <v>1</v>
      </c>
      <c r="DG44" s="413">
        <v>45819</v>
      </c>
      <c r="DH44" s="377">
        <v>45814</v>
      </c>
      <c r="DI44" s="378">
        <v>1</v>
      </c>
      <c r="DJ44" s="413">
        <v>45815</v>
      </c>
      <c r="DK44" s="412">
        <v>45814</v>
      </c>
      <c r="DL44" s="378">
        <v>1</v>
      </c>
      <c r="DM44" s="413">
        <v>45817</v>
      </c>
      <c r="DN44" s="412">
        <v>45814</v>
      </c>
      <c r="DO44" s="378">
        <v>1</v>
      </c>
      <c r="DP44" s="413">
        <v>45822</v>
      </c>
      <c r="DQ44" s="377">
        <f t="shared" ref="DQ44:DQ76" si="212">IF(MIN(DE44,DH44,DK44,DN44)=0,"",MIN(DE44,DH44,DK44,DN44))</f>
        <v>45814</v>
      </c>
      <c r="DR44" s="378">
        <f t="shared" ref="DR44:DR76" si="213">+(DO44+DL44+DI44+DF44)/4</f>
        <v>1</v>
      </c>
      <c r="DS44" s="379">
        <f t="shared" ref="DS44:DS75" si="214">IF(DR44=1,MAX(DG44,DJ44,DM44,DP44),"")</f>
        <v>45822</v>
      </c>
      <c r="DT44" s="412">
        <v>45813</v>
      </c>
      <c r="DU44" s="378">
        <v>1</v>
      </c>
      <c r="DV44" s="413">
        <v>45823</v>
      </c>
      <c r="DW44" s="377">
        <v>45813</v>
      </c>
      <c r="DX44" s="378">
        <v>1</v>
      </c>
      <c r="DY44" s="413">
        <v>45818</v>
      </c>
      <c r="DZ44" s="377">
        <v>45814</v>
      </c>
      <c r="EA44" s="378">
        <v>1</v>
      </c>
      <c r="EB44" s="413">
        <v>45818</v>
      </c>
      <c r="EC44" s="377">
        <v>45820</v>
      </c>
      <c r="ED44" s="378">
        <v>1</v>
      </c>
      <c r="EE44" s="413">
        <v>45823</v>
      </c>
      <c r="EF44" s="377">
        <f t="shared" si="144"/>
        <v>45813</v>
      </c>
      <c r="EG44" s="378">
        <f t="shared" ref="EG44:EG77" si="215">+(ED44+EA44+DX44+DU44)/4</f>
        <v>1</v>
      </c>
      <c r="EH44" s="379">
        <f t="shared" ref="EH44:EH75" si="216">IF(EG44=1,MAX(DV44,DY44,EB44,EE44),"")</f>
        <v>45823</v>
      </c>
      <c r="EI44" s="412">
        <v>45823</v>
      </c>
      <c r="EJ44" s="378">
        <v>1</v>
      </c>
      <c r="EK44" s="413">
        <f t="shared" ref="EK44:EK77" si="217">IF(EI44="","",EI44)</f>
        <v>45823</v>
      </c>
      <c r="EL44" s="377">
        <v>45818</v>
      </c>
      <c r="EM44" s="378">
        <v>1</v>
      </c>
      <c r="EN44" s="413">
        <f t="shared" ref="EN44:EN77" si="218">IF(EL44="","",EL44)</f>
        <v>45818</v>
      </c>
      <c r="EO44" s="377">
        <v>45818</v>
      </c>
      <c r="EP44" s="378">
        <v>1</v>
      </c>
      <c r="EQ44" s="413">
        <f t="shared" ref="EQ44:EQ77" si="219">IF(EO44="","",EO44)</f>
        <v>45818</v>
      </c>
      <c r="ER44" s="412">
        <v>45823</v>
      </c>
      <c r="ES44" s="378">
        <v>1</v>
      </c>
      <c r="ET44" s="413">
        <f t="shared" ref="ET44:ET77" si="220">IF(ER44="","",ER44)</f>
        <v>45823</v>
      </c>
      <c r="EU44" s="377">
        <f t="shared" ref="EU44:EU77" si="221">IF(MIN(EI44,EL44,EO44,ER44)=0,"",MIN(EI44,EL44,EO44,ER44))</f>
        <v>45818</v>
      </c>
      <c r="EV44" s="378">
        <f t="shared" ref="EV44:EV77" si="222">+(ES44+EP44+EM44+EJ44)/4</f>
        <v>1</v>
      </c>
      <c r="EW44" s="379">
        <f t="shared" ref="EW44:EW75" si="223">IF(EV44=1,MAX(EK44,EN44,EQ44,ET44),"")</f>
        <v>45823</v>
      </c>
      <c r="EX44" s="412"/>
      <c r="EY44" s="378">
        <v>0</v>
      </c>
      <c r="EZ44" s="413"/>
      <c r="FA44" s="412"/>
      <c r="FB44" s="378">
        <v>0</v>
      </c>
      <c r="FC44" s="413"/>
      <c r="FD44" s="412"/>
      <c r="FE44" s="378">
        <v>0</v>
      </c>
      <c r="FF44" s="413"/>
      <c r="FG44" s="412"/>
      <c r="FH44" s="378">
        <v>0</v>
      </c>
      <c r="FI44" s="413"/>
      <c r="FJ44" s="377" t="str">
        <f t="shared" si="71"/>
        <v/>
      </c>
      <c r="FK44" s="378">
        <v>0</v>
      </c>
      <c r="FL44" s="379" t="str">
        <f t="shared" si="127"/>
        <v/>
      </c>
      <c r="FM44" s="412">
        <v>45829</v>
      </c>
      <c r="FN44" s="378">
        <v>1</v>
      </c>
      <c r="FO44" s="413">
        <v>45832</v>
      </c>
      <c r="FP44" s="412">
        <v>45828</v>
      </c>
      <c r="FQ44" s="378">
        <v>1</v>
      </c>
      <c r="FR44" s="413">
        <v>45832</v>
      </c>
      <c r="FS44" s="412">
        <v>45828</v>
      </c>
      <c r="FT44" s="378">
        <v>1</v>
      </c>
      <c r="FU44" s="413">
        <v>45832</v>
      </c>
      <c r="FV44" s="412">
        <v>45829</v>
      </c>
      <c r="FW44" s="378">
        <v>1</v>
      </c>
      <c r="FX44" s="413">
        <v>45832</v>
      </c>
      <c r="FY44" s="377">
        <f t="shared" ref="FY44:FY77" si="224">IF(MIN(FM44,FP44,FS44,FV44)=0,"",MIN(FM44,FP44,FS44,FV44))</f>
        <v>45828</v>
      </c>
      <c r="FZ44" s="378">
        <v>1</v>
      </c>
      <c r="GA44" s="379">
        <f t="shared" ref="GA44:GA75" si="225">IF(FZ44=1,MAX(FO44,FR44,FU44,FX44),"")</f>
        <v>45832</v>
      </c>
      <c r="GB44" s="412">
        <v>45823</v>
      </c>
      <c r="GC44" s="378">
        <v>1</v>
      </c>
      <c r="GD44" s="413">
        <f t="shared" ref="GD44:GD77" si="226">IF(GB44="","",GB44)</f>
        <v>45823</v>
      </c>
      <c r="GE44" s="412">
        <v>45823</v>
      </c>
      <c r="GF44" s="378">
        <v>1</v>
      </c>
      <c r="GG44" s="413">
        <f t="shared" ref="GG44:GG77" si="227">IF(GE44="","",GE44)</f>
        <v>45823</v>
      </c>
      <c r="GH44" s="412">
        <v>45823</v>
      </c>
      <c r="GI44" s="378">
        <v>1</v>
      </c>
      <c r="GJ44" s="413">
        <f t="shared" ref="GJ44:GJ77" si="228">IF(GH44="","",GH44)</f>
        <v>45823</v>
      </c>
      <c r="GK44" s="412">
        <v>45823</v>
      </c>
      <c r="GL44" s="378">
        <v>1</v>
      </c>
      <c r="GM44" s="413">
        <f t="shared" ref="GM44:GM77" si="229">IF(GK44="","",GK44)</f>
        <v>45823</v>
      </c>
      <c r="GN44" s="377">
        <f t="shared" ref="GN44:GN77" si="230">IF(MIN(GB44,GE44,GH44,GK44)=0,"",MIN(GB44,GE44,GH44,GK44))</f>
        <v>45823</v>
      </c>
      <c r="GO44" s="378">
        <f t="shared" ref="GO44:GO77" si="231">+(GL44+GI44+GF44+GC44)/4</f>
        <v>1</v>
      </c>
      <c r="GP44" s="379">
        <f t="shared" ref="GP44:GP75" si="232">IF(GO44=1,MAX(GD44,GG44,GJ44,GM44),"")</f>
        <v>45823</v>
      </c>
      <c r="GQ44" s="657">
        <f t="shared" si="163"/>
        <v>1</v>
      </c>
      <c r="GR44" s="658">
        <f t="shared" ref="GR44:GR77" si="233">+IF(MIN(BX44,CM44,DB44,DQ44,EF44,EU44,FY44)=0,"",MIN(BX44,CM44,DB44,DQ44,EF44,EU44,FY44))</f>
        <v>45801</v>
      </c>
      <c r="GS44" s="659">
        <f t="shared" ref="GS44:GS77" si="234">+IF(GQ44=1,MAX(BZ44,CO44,DD44,DS44,EH44,EW44,GA44,GP44),"")</f>
        <v>45832</v>
      </c>
      <c r="GT44" s="654"/>
      <c r="GU44" s="660"/>
      <c r="GV44" s="412">
        <v>45876</v>
      </c>
      <c r="GW44" s="378">
        <v>1</v>
      </c>
      <c r="GX44" s="413">
        <v>45882</v>
      </c>
      <c r="GY44" s="377">
        <v>45876</v>
      </c>
      <c r="GZ44" s="378">
        <v>1</v>
      </c>
      <c r="HA44" s="413">
        <v>45882</v>
      </c>
      <c r="HB44" s="377">
        <v>45876</v>
      </c>
      <c r="HC44" s="378">
        <v>1</v>
      </c>
      <c r="HD44" s="413">
        <v>45882</v>
      </c>
      <c r="HE44" s="377">
        <v>45876</v>
      </c>
      <c r="HF44" s="378">
        <v>1</v>
      </c>
      <c r="HG44" s="413">
        <v>45882</v>
      </c>
      <c r="HH44" s="377">
        <f t="shared" ref="HH44:HH77" si="235">IF(MIN(GV44,GY44,HB44,HE44)=0,"",MIN(GV44,GY44,HB44,HE44))</f>
        <v>45876</v>
      </c>
      <c r="HI44" s="380">
        <f t="shared" ref="HI44:HI77" si="236">+(HF44+HC44+GZ44+GW44)/4</f>
        <v>1</v>
      </c>
      <c r="HJ44" s="379">
        <f t="shared" ref="HJ44:HJ75" si="237">IF(HI44=1,MAX(GX44,HA44,HD44,HG44),"")</f>
        <v>45882</v>
      </c>
      <c r="HK44" s="661">
        <v>0</v>
      </c>
      <c r="HL44" s="658">
        <f t="shared" ref="HL44:HL77" si="238">+IF(MIN(BE44,BI44,GP44,HH44)=0,"",MIN(BE44,BI44,GP44,HH44))</f>
        <v>45686</v>
      </c>
      <c r="HM44" s="659" t="str">
        <f t="shared" ref="HM44:HM77" si="239">+IF(HK44=1,MAX(BE44,BI44,GS44,HJ44),"")</f>
        <v/>
      </c>
      <c r="HN44" s="654"/>
      <c r="HO44" s="660"/>
      <c r="HP44" s="944"/>
      <c r="HQ44" s="944"/>
      <c r="HR44" s="1170">
        <v>45815</v>
      </c>
      <c r="HS44" s="378">
        <v>1</v>
      </c>
      <c r="HT44" s="1171">
        <v>45815</v>
      </c>
      <c r="HU44" s="632">
        <v>45829</v>
      </c>
      <c r="HV44" s="378">
        <v>1</v>
      </c>
      <c r="HW44" s="379">
        <v>45829</v>
      </c>
      <c r="HX44" s="412">
        <v>45832</v>
      </c>
      <c r="HY44" s="378">
        <v>1</v>
      </c>
      <c r="HZ44" s="379">
        <v>45834</v>
      </c>
      <c r="IA44" s="412">
        <v>45835</v>
      </c>
      <c r="IB44" s="378">
        <v>1</v>
      </c>
      <c r="IC44" s="379">
        <v>45836</v>
      </c>
      <c r="ID44" s="412">
        <v>45839</v>
      </c>
      <c r="IE44" s="378">
        <v>1</v>
      </c>
      <c r="IF44" s="379">
        <v>45839</v>
      </c>
      <c r="IG44" s="944">
        <v>45846</v>
      </c>
      <c r="IH44" s="412">
        <v>45849</v>
      </c>
      <c r="II44" s="378">
        <v>1</v>
      </c>
      <c r="IJ44" s="379">
        <v>45849</v>
      </c>
      <c r="IK44" s="412">
        <v>45849</v>
      </c>
      <c r="IL44" s="378">
        <v>1</v>
      </c>
      <c r="IM44" s="379">
        <v>45849</v>
      </c>
      <c r="IN44" s="657">
        <f t="shared" si="137"/>
        <v>1</v>
      </c>
      <c r="IO44" s="658">
        <f t="shared" ref="IO44:IO77" si="240">+IF(MIN(HR44,HU44,HX44,IA44,ID44,IK44)=0,"",MIN(HR44,HU44,HX44,IA44,ID44,IK44))</f>
        <v>45815</v>
      </c>
      <c r="IP44" s="659">
        <f t="shared" ref="IP44:IP77" si="241">+IF(IN44=1,MAX(HT44,HW44,HZ44,IC44,IF44,IM44),"")</f>
        <v>45849</v>
      </c>
      <c r="IQ44" s="654"/>
      <c r="IR44" s="660"/>
      <c r="IS44" s="664">
        <v>247.92</v>
      </c>
      <c r="IT44" s="664" t="s">
        <v>582</v>
      </c>
      <c r="IU44" s="412"/>
      <c r="IV44" s="378">
        <v>0</v>
      </c>
      <c r="IW44" s="379"/>
      <c r="IX44" s="412"/>
      <c r="IY44" s="378">
        <v>0</v>
      </c>
      <c r="IZ44" s="379"/>
      <c r="JA44" s="412">
        <v>45855</v>
      </c>
      <c r="JB44" s="378">
        <v>1</v>
      </c>
      <c r="JC44" s="413">
        <f t="shared" si="91"/>
        <v>45855</v>
      </c>
      <c r="JD44" s="628">
        <f t="shared" si="178"/>
        <v>0.24791999999999997</v>
      </c>
      <c r="JE44" s="627">
        <v>45877</v>
      </c>
      <c r="JF44" s="378">
        <v>1</v>
      </c>
      <c r="JG44" s="627">
        <v>45883</v>
      </c>
      <c r="JH44" s="628">
        <f t="shared" si="21"/>
        <v>0.24791999999999997</v>
      </c>
      <c r="JI44" s="627">
        <v>45883</v>
      </c>
      <c r="JJ44" s="378">
        <v>1</v>
      </c>
      <c r="JK44" s="627">
        <v>45888</v>
      </c>
      <c r="JL44" s="628">
        <f t="shared" si="179"/>
        <v>0.24791999999999997</v>
      </c>
      <c r="JM44" s="627">
        <v>45902</v>
      </c>
      <c r="JN44" s="378">
        <v>1</v>
      </c>
      <c r="JO44" s="627">
        <v>45902</v>
      </c>
      <c r="JP44" s="628">
        <f t="shared" si="180"/>
        <v>0.24791999999999997</v>
      </c>
      <c r="JQ44" s="627">
        <v>45903</v>
      </c>
      <c r="JR44" s="378">
        <v>1</v>
      </c>
      <c r="JS44" s="627">
        <v>45903</v>
      </c>
      <c r="JT44" s="628">
        <f t="shared" ref="JT44:JT77" si="242">JV44*$IS44/1000</f>
        <v>0.24791999999999997</v>
      </c>
      <c r="JU44" s="627">
        <v>45906</v>
      </c>
      <c r="JV44" s="378">
        <v>1</v>
      </c>
      <c r="JW44" s="627">
        <v>45906</v>
      </c>
      <c r="JX44" s="628">
        <f t="shared" ref="JX44:JX77" si="243">JZ44*$IS44/1000</f>
        <v>0</v>
      </c>
      <c r="JY44" s="627"/>
      <c r="JZ44" s="378">
        <v>0</v>
      </c>
      <c r="KA44" s="627"/>
      <c r="KB44" s="628">
        <f t="shared" ref="KB44:KB77" si="244">KD44*$IS44/1000</f>
        <v>0</v>
      </c>
      <c r="KC44" s="627"/>
      <c r="KD44" s="378">
        <v>0</v>
      </c>
      <c r="KE44" s="627"/>
      <c r="KF44" s="628">
        <f t="shared" ref="KF44:KF77" si="245">KH44*$IS44/1000</f>
        <v>0</v>
      </c>
      <c r="KG44" s="627"/>
      <c r="KH44" s="378">
        <v>0</v>
      </c>
      <c r="KI44" s="379"/>
      <c r="KJ44" s="628"/>
      <c r="KK44" s="630">
        <v>45945</v>
      </c>
      <c r="KL44" s="378">
        <v>1</v>
      </c>
      <c r="KM44" s="379">
        <v>45945</v>
      </c>
      <c r="KN44" s="630">
        <v>45911</v>
      </c>
      <c r="KO44" s="378">
        <v>1</v>
      </c>
      <c r="KP44" s="379">
        <v>45912</v>
      </c>
      <c r="KQ44" s="630">
        <v>45956</v>
      </c>
      <c r="KR44" s="378">
        <v>1</v>
      </c>
      <c r="KS44" s="379">
        <v>45956</v>
      </c>
      <c r="KT44" s="657">
        <v>0</v>
      </c>
      <c r="KU44" s="665">
        <f t="shared" ref="KU44:KU75" si="246">KT44*$IS44/1000</f>
        <v>0</v>
      </c>
      <c r="KV44" s="658">
        <f t="shared" ref="KV44:KV77" si="247">+IF(MIN(JA44,JE44,JI44,JM44,JQ44,JU44,KK44,KN44,KQ44)=0,"",MIN(JA44,JE44,JI44,JM44,JQ44,JU44,KK44,KN44,KQ44))</f>
        <v>45855</v>
      </c>
      <c r="KW44" s="659" t="str">
        <f t="shared" ref="KW44:KW77" si="248">+IF(KT44=1,MAX(KP44,KM44,JW44,JS44,JO44,JK44,JG44,JC44,KS44),"")</f>
        <v/>
      </c>
      <c r="KX44" s="412">
        <v>45855</v>
      </c>
      <c r="KY44" s="378">
        <v>1</v>
      </c>
      <c r="KZ44" s="413">
        <f t="shared" si="98"/>
        <v>45855</v>
      </c>
      <c r="LA44" s="626">
        <f t="shared" si="181"/>
        <v>0.24791999999999997</v>
      </c>
      <c r="LB44" s="627">
        <v>45855</v>
      </c>
      <c r="LC44" s="378">
        <v>1</v>
      </c>
      <c r="LD44" s="413">
        <f t="shared" si="99"/>
        <v>45855</v>
      </c>
      <c r="LE44" s="626">
        <f t="shared" si="182"/>
        <v>0.24791999999999997</v>
      </c>
      <c r="LF44" s="627">
        <v>45883</v>
      </c>
      <c r="LG44" s="378">
        <v>1</v>
      </c>
      <c r="LH44" s="413">
        <f t="shared" si="168"/>
        <v>45883</v>
      </c>
      <c r="LI44" s="626">
        <f t="shared" si="183"/>
        <v>0.24791999999999997</v>
      </c>
      <c r="LJ44" s="627">
        <v>45883</v>
      </c>
      <c r="LK44" s="378">
        <v>1</v>
      </c>
      <c r="LL44" s="413">
        <f t="shared" si="173"/>
        <v>45883</v>
      </c>
      <c r="LM44" s="412">
        <v>45885</v>
      </c>
      <c r="LN44" s="378">
        <v>1</v>
      </c>
      <c r="LO44" s="632">
        <v>45885</v>
      </c>
      <c r="LP44" s="412"/>
      <c r="LQ44" s="378">
        <v>0</v>
      </c>
      <c r="LR44" s="632"/>
      <c r="LS44" s="412"/>
      <c r="LT44" s="378">
        <v>0</v>
      </c>
      <c r="LU44" s="632"/>
      <c r="LV44" s="657">
        <v>0</v>
      </c>
      <c r="LW44" s="665">
        <f t="shared" ref="LW44:LW75" si="249">LV44*$IS44/1000</f>
        <v>0</v>
      </c>
      <c r="LX44" s="658">
        <f t="shared" ref="LX44:LX77" si="250">+IF(MIN(KX44,LB44,LF44,LJ44,LM44,LP44,LS44)=0,"",MIN(KX44,LB44,LF44,LJ44,LM44,LP44,LS44))</f>
        <v>45855</v>
      </c>
      <c r="LY44" s="666" t="str">
        <f t="shared" ref="LY44:LY77" si="251">IF(LV44=1,MAX(LU44),"")</f>
        <v/>
      </c>
      <c r="LZ44" s="412">
        <v>45854</v>
      </c>
      <c r="MA44" s="378">
        <v>1</v>
      </c>
      <c r="MB44" s="413">
        <f t="shared" si="104"/>
        <v>45854</v>
      </c>
      <c r="MC44" s="626">
        <f t="shared" si="184"/>
        <v>0.24791999999999997</v>
      </c>
      <c r="MD44" s="627">
        <v>45856</v>
      </c>
      <c r="ME44" s="378">
        <v>1</v>
      </c>
      <c r="MF44" s="413">
        <f t="shared" si="139"/>
        <v>45856</v>
      </c>
      <c r="MG44" s="626">
        <f t="shared" si="185"/>
        <v>0.24791999999999997</v>
      </c>
      <c r="MH44" s="627">
        <v>45882</v>
      </c>
      <c r="MI44" s="378">
        <v>1</v>
      </c>
      <c r="MJ44" s="632">
        <f t="shared" si="169"/>
        <v>45882</v>
      </c>
      <c r="MK44" s="626">
        <f t="shared" si="186"/>
        <v>0.24791999999999997</v>
      </c>
      <c r="ML44" s="627">
        <v>45882</v>
      </c>
      <c r="MM44" s="378">
        <v>1</v>
      </c>
      <c r="MN44" s="632">
        <f t="shared" si="161"/>
        <v>45882</v>
      </c>
      <c r="MO44" s="412">
        <v>45885</v>
      </c>
      <c r="MP44" s="378">
        <v>1</v>
      </c>
      <c r="MQ44" s="632">
        <v>45885</v>
      </c>
      <c r="MR44" s="412"/>
      <c r="MS44" s="378">
        <v>0</v>
      </c>
      <c r="MT44" s="632"/>
      <c r="MU44" s="412"/>
      <c r="MV44" s="378">
        <v>0</v>
      </c>
      <c r="MW44" s="632"/>
      <c r="MX44" s="657">
        <v>0</v>
      </c>
      <c r="MY44" s="665">
        <f t="shared" ref="MY44:MY75" si="252">MX44*$IS44/1000</f>
        <v>0</v>
      </c>
      <c r="MZ44" s="658">
        <f t="shared" ref="MZ44:MZ77" si="253">+IF(MIN(LZ44,MD44,MH44,ML44,MO44,MR44,MU44)=0,"",MIN(LZ44,MD44,MH44,ML44,MO44,MR44,MU44))</f>
        <v>45854</v>
      </c>
      <c r="NA44" s="666" t="str">
        <f t="shared" ref="NA44:NA77" si="254">IF(MX44=1,MAX(MW44),"")</f>
        <v/>
      </c>
      <c r="NB44" s="657">
        <v>0</v>
      </c>
      <c r="NC44" s="665">
        <f t="shared" ref="NC44:NC75" si="255">NB44*$IS44/1000</f>
        <v>0</v>
      </c>
      <c r="ND44" s="658">
        <f t="shared" ref="ND44:ND77" si="256">+IF(MIN(MZ44,LX44,KV44,IU44)=0,"",MIN(MZ44,LX44,KV44,IU44))</f>
        <v>45854</v>
      </c>
      <c r="NE44" s="667">
        <f t="shared" ref="NE44:NE77" si="257">+IF(IN44=1,MAX(IW44,KW44,LY44,NA44),"")</f>
        <v>0</v>
      </c>
      <c r="NF44" s="654"/>
      <c r="NG44" s="666"/>
      <c r="NH44" s="673">
        <v>45968</v>
      </c>
      <c r="NI44" s="1527">
        <v>1</v>
      </c>
      <c r="NJ44" s="658">
        <v>45979</v>
      </c>
      <c r="NK44" s="654"/>
      <c r="NL44" s="666"/>
      <c r="NM44" s="657">
        <v>0</v>
      </c>
      <c r="NN44" s="665">
        <f t="shared" ref="NN44:NN75" si="258">NM44*$IS44/1000</f>
        <v>0</v>
      </c>
      <c r="NO44" s="659"/>
      <c r="NP44" s="669" t="s">
        <v>571</v>
      </c>
      <c r="NQ44" s="657">
        <v>0</v>
      </c>
      <c r="NR44" s="665">
        <f t="shared" ref="NR44:NR75" si="259">NQ44*$IS44/1000</f>
        <v>0</v>
      </c>
      <c r="NS44" s="659"/>
      <c r="NT44" s="669" t="s">
        <v>571</v>
      </c>
      <c r="NU44" s="657">
        <v>0</v>
      </c>
      <c r="NV44" s="665">
        <f t="shared" ref="NV44:NV75" si="260">NU44*$IS44/1000</f>
        <v>0</v>
      </c>
      <c r="NW44" s="659"/>
      <c r="NX44" s="669" t="str">
        <f t="shared" si="132"/>
        <v/>
      </c>
      <c r="NY44" s="673"/>
      <c r="NZ44" s="378">
        <v>0</v>
      </c>
      <c r="OA44" s="660"/>
      <c r="OB44" s="673"/>
      <c r="OC44" s="378">
        <v>0</v>
      </c>
      <c r="OD44" s="660"/>
      <c r="OE44" s="673"/>
      <c r="OF44" s="378">
        <v>0</v>
      </c>
      <c r="OG44" s="660"/>
      <c r="OH44" s="412"/>
      <c r="OI44" s="378">
        <v>1</v>
      </c>
      <c r="OJ44" s="379"/>
      <c r="OK44" s="412"/>
      <c r="OL44" s="378">
        <v>0.5</v>
      </c>
      <c r="OM44" s="379"/>
      <c r="ON44" s="412"/>
      <c r="OO44" s="378">
        <v>1</v>
      </c>
      <c r="OP44" s="379"/>
      <c r="OQ44" s="412"/>
      <c r="OR44" s="378">
        <f t="shared" ref="OR44:OR77" si="261">PD44</f>
        <v>1</v>
      </c>
      <c r="OS44" s="379"/>
      <c r="OT44" s="412"/>
      <c r="OU44" s="378">
        <v>0</v>
      </c>
      <c r="OV44" s="379"/>
      <c r="OW44" s="412"/>
      <c r="OX44" s="378">
        <v>0</v>
      </c>
      <c r="OY44" s="379"/>
      <c r="OZ44" s="379">
        <v>45713</v>
      </c>
      <c r="PA44" s="378">
        <v>1</v>
      </c>
      <c r="PB44" s="379">
        <f t="shared" si="141"/>
        <v>45713</v>
      </c>
      <c r="PC44" s="379">
        <v>45714</v>
      </c>
      <c r="PD44" s="378">
        <v>1</v>
      </c>
      <c r="PE44" s="379">
        <v>45714</v>
      </c>
      <c r="PF44" s="412"/>
      <c r="PG44" s="378">
        <v>0</v>
      </c>
      <c r="PH44" s="379"/>
      <c r="PI44" s="412">
        <v>45801</v>
      </c>
      <c r="PJ44" s="378">
        <v>1</v>
      </c>
      <c r="PK44" s="379">
        <f>'Seg Diario'!HJ44</f>
        <v>45882</v>
      </c>
      <c r="PL44" s="412">
        <f t="shared" si="133"/>
        <v>45801</v>
      </c>
      <c r="PM44" s="378">
        <f t="shared" si="134"/>
        <v>1</v>
      </c>
      <c r="PN44" s="379">
        <f t="shared" si="135"/>
        <v>45882</v>
      </c>
      <c r="PO44" s="663">
        <v>4.5000000000000005E-2</v>
      </c>
      <c r="PP44" s="658">
        <f t="shared" ref="PP44:PP77" si="262">+IF(MIN(OH44,OK44,ON44,OQ44,OT44,OW44,OZ44,PC44,PI44,PL44)=0,"",MIN(OH44,OK44,ON44,OQ44,OT44,OW44,OZ44,PC44,PI44,PL44))</f>
        <v>45713</v>
      </c>
      <c r="PQ44" s="659" t="str">
        <f t="shared" ref="PQ44:PQ77" si="263">+IF(PO44=1,MAX(OJ44,OM44,OP44,OS44,OV44,OY44,PB44,PE44,PK44,PN44),"")</f>
        <v/>
      </c>
      <c r="PR44" s="654"/>
      <c r="PS44" s="660"/>
      <c r="PT44" s="412">
        <v>45486</v>
      </c>
      <c r="PU44" s="378">
        <v>1</v>
      </c>
      <c r="PV44" s="412">
        <v>45486</v>
      </c>
      <c r="PW44" s="412">
        <v>45527</v>
      </c>
      <c r="PX44" s="378">
        <v>1</v>
      </c>
      <c r="PY44" s="412">
        <v>45527</v>
      </c>
      <c r="PZ44" s="412"/>
      <c r="QA44" s="378">
        <v>0</v>
      </c>
      <c r="QB44" s="379"/>
      <c r="QC44" s="412"/>
      <c r="QD44" s="378">
        <v>0.5</v>
      </c>
      <c r="QE44" s="379"/>
      <c r="QF44" s="657">
        <v>0.93745000000000012</v>
      </c>
      <c r="QG44" s="658">
        <f t="shared" ref="QG44:QG77" si="264">+IF(MIN(PT44,PW44,PZ44,QC44)=0,"",MIN(PT44,PW44,PZ44,QC44))</f>
        <v>45486</v>
      </c>
      <c r="QH44" s="659" t="str">
        <f t="shared" si="174"/>
        <v/>
      </c>
      <c r="QI44" s="654"/>
      <c r="QJ44" s="660"/>
      <c r="QK44" s="671"/>
      <c r="QL44" s="1216">
        <f t="shared" ref="QL44:QL77" si="265">(JN44+JR44+JV44+JZ44+KD44+KH44)/3</f>
        <v>1</v>
      </c>
      <c r="QM44" s="1215" t="s">
        <v>354</v>
      </c>
      <c r="QN44" s="1448">
        <f t="shared" si="136"/>
        <v>1</v>
      </c>
      <c r="QO44" s="1482">
        <v>45895</v>
      </c>
      <c r="QP44" s="1483">
        <v>1</v>
      </c>
      <c r="QQ44" s="1482">
        <v>45905</v>
      </c>
      <c r="QR44" s="1482">
        <v>45916</v>
      </c>
      <c r="QS44" s="1483">
        <v>1</v>
      </c>
      <c r="QT44" s="1482">
        <f>QR44</f>
        <v>45916</v>
      </c>
    </row>
    <row r="45" spans="1:462" ht="14.4">
      <c r="A45" s="459" t="e">
        <f t="shared" ref="A45:A76" si="266">1+A44</f>
        <v>#VALUE!</v>
      </c>
      <c r="B45" s="636" t="s">
        <v>151</v>
      </c>
      <c r="C45" s="637"/>
      <c r="D45" s="638" t="s">
        <v>562</v>
      </c>
      <c r="E45" s="1420" t="s">
        <v>64</v>
      </c>
      <c r="F45" s="1251">
        <v>8457.9500000000007</v>
      </c>
      <c r="G45" s="614"/>
      <c r="H45" s="638" t="s">
        <v>58</v>
      </c>
      <c r="I45" s="638" t="s">
        <v>575</v>
      </c>
      <c r="J45" s="639"/>
      <c r="K45" s="640"/>
      <c r="L45" s="640"/>
      <c r="M45" s="641"/>
      <c r="N45" s="642" t="s">
        <v>578</v>
      </c>
      <c r="O45" s="639" t="s">
        <v>562</v>
      </c>
      <c r="P45" s="640" t="s">
        <v>562</v>
      </c>
      <c r="Q45" s="640" t="s">
        <v>562</v>
      </c>
      <c r="R45" s="641" t="s">
        <v>562</v>
      </c>
      <c r="S45" s="638" t="s">
        <v>92</v>
      </c>
      <c r="T45" s="643"/>
      <c r="U45" s="643"/>
      <c r="V45" s="675"/>
      <c r="W45" s="643"/>
      <c r="X45" s="643"/>
      <c r="Y45" s="675"/>
      <c r="Z45" s="674"/>
      <c r="AA45" s="644"/>
      <c r="AB45" s="615"/>
      <c r="AC45" s="615"/>
      <c r="AD45" s="615"/>
      <c r="AE45" s="615"/>
      <c r="AF45" s="615"/>
      <c r="AG45" s="645">
        <f t="shared" si="187"/>
        <v>0</v>
      </c>
      <c r="AH45" s="646">
        <f t="shared" si="188"/>
        <v>0</v>
      </c>
      <c r="AI45" s="647">
        <f t="shared" si="189"/>
        <v>0</v>
      </c>
      <c r="AJ45" s="615"/>
      <c r="AK45" s="615"/>
      <c r="AL45" s="615"/>
      <c r="AM45" s="645">
        <f t="shared" si="190"/>
        <v>0</v>
      </c>
      <c r="AN45" s="646">
        <f t="shared" si="191"/>
        <v>0</v>
      </c>
      <c r="AO45" s="647">
        <f t="shared" si="192"/>
        <v>0</v>
      </c>
      <c r="AP45" s="648"/>
      <c r="AQ45" s="648"/>
      <c r="AR45" s="648"/>
      <c r="AS45" s="645">
        <f t="shared" si="193"/>
        <v>0</v>
      </c>
      <c r="AT45" s="646">
        <f t="shared" si="194"/>
        <v>0</v>
      </c>
      <c r="AU45" s="647">
        <f t="shared" si="195"/>
        <v>0</v>
      </c>
      <c r="AV45" s="648"/>
      <c r="AW45" s="649" t="s">
        <v>564</v>
      </c>
      <c r="AX45" s="650">
        <f t="shared" si="148"/>
        <v>1</v>
      </c>
      <c r="AY45" s="651" t="s">
        <v>565</v>
      </c>
      <c r="AZ45" s="652"/>
      <c r="BA45" s="412">
        <v>45488</v>
      </c>
      <c r="BB45" s="653">
        <f t="shared" si="175"/>
        <v>1</v>
      </c>
      <c r="BC45" s="654">
        <f t="shared" si="196"/>
        <v>0</v>
      </c>
      <c r="BD45" s="630">
        <f t="shared" si="197"/>
        <v>0</v>
      </c>
      <c r="BE45" s="412">
        <v>45701</v>
      </c>
      <c r="BF45" s="655">
        <f t="shared" si="198"/>
        <v>1</v>
      </c>
      <c r="BG45" s="412">
        <v>45785</v>
      </c>
      <c r="BH45" s="655">
        <f t="shared" si="199"/>
        <v>1</v>
      </c>
      <c r="BI45" s="412">
        <f t="shared" si="125"/>
        <v>45826</v>
      </c>
      <c r="BJ45" s="378">
        <v>0</v>
      </c>
      <c r="BK45" s="379">
        <f t="shared" si="126"/>
        <v>45832</v>
      </c>
      <c r="BL45" s="412">
        <v>45826</v>
      </c>
      <c r="BM45" s="378">
        <v>1</v>
      </c>
      <c r="BN45" s="630">
        <v>45828</v>
      </c>
      <c r="BO45" s="412">
        <v>45826</v>
      </c>
      <c r="BP45" s="378">
        <v>1</v>
      </c>
      <c r="BQ45" s="630">
        <v>45828</v>
      </c>
      <c r="BR45" s="412">
        <v>45826</v>
      </c>
      <c r="BS45" s="378">
        <v>1</v>
      </c>
      <c r="BT45" s="630">
        <v>45828</v>
      </c>
      <c r="BU45" s="412">
        <v>45826</v>
      </c>
      <c r="BV45" s="378">
        <v>1</v>
      </c>
      <c r="BW45" s="630">
        <v>45828</v>
      </c>
      <c r="BX45" s="377">
        <f t="shared" si="200"/>
        <v>45826</v>
      </c>
      <c r="BY45" s="378">
        <f t="shared" si="201"/>
        <v>1</v>
      </c>
      <c r="BZ45" s="379">
        <f t="shared" si="149"/>
        <v>45828</v>
      </c>
      <c r="CA45" s="412">
        <v>45828</v>
      </c>
      <c r="CB45" s="378">
        <v>1</v>
      </c>
      <c r="CC45" s="413">
        <f t="shared" si="202"/>
        <v>45828</v>
      </c>
      <c r="CD45" s="412">
        <v>45828</v>
      </c>
      <c r="CE45" s="378">
        <v>1</v>
      </c>
      <c r="CF45" s="413">
        <f t="shared" si="203"/>
        <v>45828</v>
      </c>
      <c r="CG45" s="412">
        <v>45828</v>
      </c>
      <c r="CH45" s="378">
        <v>1</v>
      </c>
      <c r="CI45" s="413">
        <f t="shared" si="204"/>
        <v>45828</v>
      </c>
      <c r="CJ45" s="412">
        <v>45828</v>
      </c>
      <c r="CK45" s="378">
        <v>1</v>
      </c>
      <c r="CL45" s="413">
        <f t="shared" si="205"/>
        <v>45828</v>
      </c>
      <c r="CM45" s="377">
        <f t="shared" si="206"/>
        <v>45828</v>
      </c>
      <c r="CN45" s="378">
        <f t="shared" si="207"/>
        <v>1</v>
      </c>
      <c r="CO45" s="379">
        <f t="shared" si="208"/>
        <v>45828</v>
      </c>
      <c r="CP45" s="412"/>
      <c r="CQ45" s="378">
        <v>0</v>
      </c>
      <c r="CR45" s="413"/>
      <c r="CS45" s="412"/>
      <c r="CT45" s="378">
        <v>0</v>
      </c>
      <c r="CU45" s="413"/>
      <c r="CV45" s="377"/>
      <c r="CW45" s="378">
        <v>0</v>
      </c>
      <c r="CX45" s="413"/>
      <c r="CY45" s="377"/>
      <c r="CZ45" s="378">
        <v>0</v>
      </c>
      <c r="DA45" s="413"/>
      <c r="DB45" s="377" t="str">
        <f t="shared" si="209"/>
        <v/>
      </c>
      <c r="DC45" s="378">
        <f t="shared" si="210"/>
        <v>0</v>
      </c>
      <c r="DD45" s="379" t="str">
        <f t="shared" si="211"/>
        <v/>
      </c>
      <c r="DE45" s="412">
        <v>45829</v>
      </c>
      <c r="DF45" s="378">
        <v>1</v>
      </c>
      <c r="DG45" s="413">
        <v>45829</v>
      </c>
      <c r="DH45" s="412">
        <v>45828</v>
      </c>
      <c r="DI45" s="378">
        <v>1</v>
      </c>
      <c r="DJ45" s="413">
        <v>45830</v>
      </c>
      <c r="DK45" s="412">
        <v>45828</v>
      </c>
      <c r="DL45" s="378">
        <v>1</v>
      </c>
      <c r="DM45" s="413">
        <v>45829</v>
      </c>
      <c r="DN45" s="412">
        <v>45830</v>
      </c>
      <c r="DO45" s="378">
        <v>1</v>
      </c>
      <c r="DP45" s="413">
        <v>45830</v>
      </c>
      <c r="DQ45" s="377">
        <f t="shared" si="212"/>
        <v>45828</v>
      </c>
      <c r="DR45" s="378">
        <f t="shared" si="213"/>
        <v>1</v>
      </c>
      <c r="DS45" s="379">
        <f t="shared" si="214"/>
        <v>45830</v>
      </c>
      <c r="DT45" s="412">
        <v>45828</v>
      </c>
      <c r="DU45" s="378">
        <v>1</v>
      </c>
      <c r="DV45" s="413">
        <v>45831</v>
      </c>
      <c r="DW45" s="412">
        <v>45828</v>
      </c>
      <c r="DX45" s="378">
        <v>1</v>
      </c>
      <c r="DY45" s="413">
        <v>45831</v>
      </c>
      <c r="DZ45" s="412">
        <v>45828</v>
      </c>
      <c r="EA45" s="378">
        <v>1</v>
      </c>
      <c r="EB45" s="413">
        <v>45831</v>
      </c>
      <c r="EC45" s="412">
        <v>45828</v>
      </c>
      <c r="ED45" s="378">
        <v>1</v>
      </c>
      <c r="EE45" s="413">
        <v>45832</v>
      </c>
      <c r="EF45" s="377">
        <f t="shared" si="144"/>
        <v>45828</v>
      </c>
      <c r="EG45" s="378">
        <f t="shared" si="215"/>
        <v>1</v>
      </c>
      <c r="EH45" s="379">
        <f t="shared" si="216"/>
        <v>45832</v>
      </c>
      <c r="EI45" s="412">
        <v>45831</v>
      </c>
      <c r="EJ45" s="378">
        <v>1</v>
      </c>
      <c r="EK45" s="413">
        <f t="shared" si="217"/>
        <v>45831</v>
      </c>
      <c r="EL45" s="412">
        <v>45831</v>
      </c>
      <c r="EM45" s="378">
        <v>1</v>
      </c>
      <c r="EN45" s="413">
        <f t="shared" si="218"/>
        <v>45831</v>
      </c>
      <c r="EO45" s="412">
        <v>45831</v>
      </c>
      <c r="EP45" s="378">
        <v>1</v>
      </c>
      <c r="EQ45" s="413">
        <f t="shared" si="219"/>
        <v>45831</v>
      </c>
      <c r="ER45" s="412">
        <v>45832</v>
      </c>
      <c r="ES45" s="378">
        <v>1</v>
      </c>
      <c r="ET45" s="413">
        <f t="shared" si="220"/>
        <v>45832</v>
      </c>
      <c r="EU45" s="377">
        <f t="shared" si="221"/>
        <v>45831</v>
      </c>
      <c r="EV45" s="378">
        <f t="shared" si="222"/>
        <v>1</v>
      </c>
      <c r="EW45" s="379">
        <f t="shared" si="223"/>
        <v>45832</v>
      </c>
      <c r="EX45" s="412"/>
      <c r="EY45" s="378">
        <v>0</v>
      </c>
      <c r="EZ45" s="413"/>
      <c r="FA45" s="412"/>
      <c r="FB45" s="378">
        <v>0</v>
      </c>
      <c r="FC45" s="413"/>
      <c r="FD45" s="412"/>
      <c r="FE45" s="378">
        <v>0</v>
      </c>
      <c r="FF45" s="413"/>
      <c r="FG45" s="412"/>
      <c r="FH45" s="378">
        <v>0</v>
      </c>
      <c r="FI45" s="413"/>
      <c r="FJ45" s="377" t="str">
        <f t="shared" si="71"/>
        <v/>
      </c>
      <c r="FK45" s="378">
        <v>0</v>
      </c>
      <c r="FL45" s="379" t="str">
        <f t="shared" ref="FL45:FL76" si="267">IF(FK45=1,MAX(EZ45,FC45,FF45,FI45),"")</f>
        <v/>
      </c>
      <c r="FM45" s="412">
        <v>45834</v>
      </c>
      <c r="FN45" s="378">
        <v>1</v>
      </c>
      <c r="FO45" s="413">
        <v>45836</v>
      </c>
      <c r="FP45" s="412">
        <v>45834</v>
      </c>
      <c r="FQ45" s="378">
        <v>1</v>
      </c>
      <c r="FR45" s="413">
        <v>45836</v>
      </c>
      <c r="FS45" s="412">
        <v>45835</v>
      </c>
      <c r="FT45" s="378">
        <v>1</v>
      </c>
      <c r="FU45" s="413">
        <v>45836</v>
      </c>
      <c r="FV45" s="412">
        <v>45835</v>
      </c>
      <c r="FW45" s="378">
        <v>1</v>
      </c>
      <c r="FX45" s="413">
        <v>45836</v>
      </c>
      <c r="FY45" s="377">
        <f t="shared" si="224"/>
        <v>45834</v>
      </c>
      <c r="FZ45" s="378">
        <v>1</v>
      </c>
      <c r="GA45" s="379">
        <f t="shared" si="225"/>
        <v>45836</v>
      </c>
      <c r="GB45" s="412">
        <v>45831</v>
      </c>
      <c r="GC45" s="378">
        <v>1</v>
      </c>
      <c r="GD45" s="413">
        <f t="shared" si="226"/>
        <v>45831</v>
      </c>
      <c r="GE45" s="412">
        <v>45831</v>
      </c>
      <c r="GF45" s="378">
        <v>1</v>
      </c>
      <c r="GG45" s="413">
        <f t="shared" si="227"/>
        <v>45831</v>
      </c>
      <c r="GH45" s="412">
        <v>45831</v>
      </c>
      <c r="GI45" s="378">
        <v>1</v>
      </c>
      <c r="GJ45" s="413">
        <f t="shared" si="228"/>
        <v>45831</v>
      </c>
      <c r="GK45" s="412">
        <v>45831</v>
      </c>
      <c r="GL45" s="378">
        <v>1</v>
      </c>
      <c r="GM45" s="413">
        <f t="shared" si="229"/>
        <v>45831</v>
      </c>
      <c r="GN45" s="377">
        <f t="shared" si="230"/>
        <v>45831</v>
      </c>
      <c r="GO45" s="378">
        <f t="shared" si="231"/>
        <v>1</v>
      </c>
      <c r="GP45" s="379">
        <f t="shared" si="232"/>
        <v>45831</v>
      </c>
      <c r="GQ45" s="657">
        <f t="shared" si="163"/>
        <v>1</v>
      </c>
      <c r="GR45" s="658">
        <f t="shared" si="233"/>
        <v>45826</v>
      </c>
      <c r="GS45" s="659">
        <f t="shared" si="234"/>
        <v>45836</v>
      </c>
      <c r="GT45" s="654"/>
      <c r="GU45" s="660"/>
      <c r="GV45" s="412">
        <v>45923</v>
      </c>
      <c r="GW45" s="378">
        <v>1</v>
      </c>
      <c r="GX45" s="413">
        <v>45930</v>
      </c>
      <c r="GY45" s="412">
        <v>45923</v>
      </c>
      <c r="GZ45" s="378">
        <v>1</v>
      </c>
      <c r="HA45" s="413">
        <v>45930</v>
      </c>
      <c r="HB45" s="412">
        <v>45923</v>
      </c>
      <c r="HC45" s="378">
        <v>1</v>
      </c>
      <c r="HD45" s="413">
        <v>45930</v>
      </c>
      <c r="HE45" s="412">
        <v>45923</v>
      </c>
      <c r="HF45" s="378">
        <v>1</v>
      </c>
      <c r="HG45" s="413">
        <v>45930</v>
      </c>
      <c r="HH45" s="377">
        <f t="shared" si="235"/>
        <v>45923</v>
      </c>
      <c r="HI45" s="380">
        <f t="shared" si="236"/>
        <v>1</v>
      </c>
      <c r="HJ45" s="379">
        <f t="shared" si="237"/>
        <v>45930</v>
      </c>
      <c r="HK45" s="661">
        <v>0</v>
      </c>
      <c r="HL45" s="658">
        <f t="shared" si="238"/>
        <v>45701</v>
      </c>
      <c r="HM45" s="659" t="str">
        <f t="shared" si="239"/>
        <v/>
      </c>
      <c r="HN45" s="654"/>
      <c r="HO45" s="660"/>
      <c r="HP45" s="944"/>
      <c r="HQ45" s="944"/>
      <c r="HR45" s="1170">
        <v>45808</v>
      </c>
      <c r="HS45" s="378">
        <v>1</v>
      </c>
      <c r="HT45" s="1171">
        <v>45808</v>
      </c>
      <c r="HU45" s="632">
        <v>45834</v>
      </c>
      <c r="HV45" s="378">
        <v>1</v>
      </c>
      <c r="HW45" s="379">
        <v>45835</v>
      </c>
      <c r="HX45" s="412">
        <v>45839</v>
      </c>
      <c r="HY45" s="378">
        <v>1</v>
      </c>
      <c r="HZ45" s="379">
        <v>45840</v>
      </c>
      <c r="IA45" s="412">
        <v>45841</v>
      </c>
      <c r="IB45" s="378">
        <v>1</v>
      </c>
      <c r="IC45" s="379">
        <v>45841</v>
      </c>
      <c r="ID45" s="412">
        <v>45842</v>
      </c>
      <c r="IE45" s="378">
        <v>1</v>
      </c>
      <c r="IF45" s="379">
        <v>45842</v>
      </c>
      <c r="IG45" s="944">
        <v>45846</v>
      </c>
      <c r="IH45" s="412">
        <v>45849</v>
      </c>
      <c r="II45" s="378">
        <v>1</v>
      </c>
      <c r="IJ45" s="379">
        <v>45849</v>
      </c>
      <c r="IK45" s="412">
        <v>45849</v>
      </c>
      <c r="IL45" s="378">
        <v>1</v>
      </c>
      <c r="IM45" s="379">
        <v>45849</v>
      </c>
      <c r="IN45" s="657">
        <f t="shared" si="137"/>
        <v>1</v>
      </c>
      <c r="IO45" s="658">
        <f t="shared" si="240"/>
        <v>45808</v>
      </c>
      <c r="IP45" s="659">
        <f t="shared" si="241"/>
        <v>45849</v>
      </c>
      <c r="IQ45" s="654"/>
      <c r="IR45" s="660"/>
      <c r="IS45" s="664">
        <v>331.39</v>
      </c>
      <c r="IT45" s="664" t="s">
        <v>582</v>
      </c>
      <c r="IU45" s="412"/>
      <c r="IV45" s="378">
        <v>0</v>
      </c>
      <c r="IW45" s="379"/>
      <c r="IX45" s="412"/>
      <c r="IY45" s="378">
        <v>0</v>
      </c>
      <c r="IZ45" s="379"/>
      <c r="JA45" s="412">
        <v>45855</v>
      </c>
      <c r="JB45" s="378">
        <v>1</v>
      </c>
      <c r="JC45" s="413">
        <f t="shared" si="91"/>
        <v>45855</v>
      </c>
      <c r="JD45" s="628">
        <f t="shared" si="178"/>
        <v>0.33138999999999996</v>
      </c>
      <c r="JE45" s="627">
        <v>45877</v>
      </c>
      <c r="JF45" s="378">
        <v>1</v>
      </c>
      <c r="JG45" s="627">
        <v>45883</v>
      </c>
      <c r="JH45" s="628">
        <f t="shared" si="21"/>
        <v>0.33138999999999996</v>
      </c>
      <c r="JI45" s="627">
        <v>45883</v>
      </c>
      <c r="JJ45" s="378">
        <v>1</v>
      </c>
      <c r="JK45" s="627">
        <v>45888</v>
      </c>
      <c r="JL45" s="628">
        <f t="shared" si="179"/>
        <v>0.33138999999999996</v>
      </c>
      <c r="JM45" s="627">
        <v>45902</v>
      </c>
      <c r="JN45" s="378">
        <v>1</v>
      </c>
      <c r="JO45" s="627">
        <v>45902</v>
      </c>
      <c r="JP45" s="628">
        <f t="shared" si="180"/>
        <v>0.33138999999999996</v>
      </c>
      <c r="JQ45" s="627">
        <v>45903</v>
      </c>
      <c r="JR45" s="378">
        <v>1</v>
      </c>
      <c r="JS45" s="627">
        <v>45903</v>
      </c>
      <c r="JT45" s="628">
        <f t="shared" si="242"/>
        <v>0.33138999999999996</v>
      </c>
      <c r="JU45" s="627">
        <v>45906</v>
      </c>
      <c r="JV45" s="378">
        <v>1</v>
      </c>
      <c r="JW45" s="627">
        <v>45906</v>
      </c>
      <c r="JX45" s="628">
        <f t="shared" si="243"/>
        <v>0</v>
      </c>
      <c r="JY45" s="627"/>
      <c r="JZ45" s="378">
        <v>0</v>
      </c>
      <c r="KA45" s="627"/>
      <c r="KB45" s="628">
        <f t="shared" si="244"/>
        <v>0</v>
      </c>
      <c r="KC45" s="627"/>
      <c r="KD45" s="378">
        <v>0</v>
      </c>
      <c r="KE45" s="627"/>
      <c r="KF45" s="628">
        <f t="shared" si="245"/>
        <v>0</v>
      </c>
      <c r="KG45" s="627"/>
      <c r="KH45" s="378">
        <v>0</v>
      </c>
      <c r="KI45" s="379"/>
      <c r="KJ45" s="628"/>
      <c r="KK45" s="630">
        <v>45945</v>
      </c>
      <c r="KL45" s="378">
        <v>1</v>
      </c>
      <c r="KM45" s="379">
        <v>45945</v>
      </c>
      <c r="KN45" s="630">
        <v>45912</v>
      </c>
      <c r="KO45" s="378">
        <v>1</v>
      </c>
      <c r="KP45" s="379">
        <v>45912</v>
      </c>
      <c r="KQ45" s="630">
        <v>45956</v>
      </c>
      <c r="KR45" s="378">
        <v>1</v>
      </c>
      <c r="KS45" s="379">
        <v>45956</v>
      </c>
      <c r="KT45" s="657">
        <v>0</v>
      </c>
      <c r="KU45" s="665">
        <f t="shared" si="246"/>
        <v>0</v>
      </c>
      <c r="KV45" s="658">
        <f t="shared" si="247"/>
        <v>45855</v>
      </c>
      <c r="KW45" s="659" t="str">
        <f t="shared" si="248"/>
        <v/>
      </c>
      <c r="KX45" s="412">
        <v>45855</v>
      </c>
      <c r="KY45" s="378">
        <v>1</v>
      </c>
      <c r="KZ45" s="413">
        <f t="shared" si="98"/>
        <v>45855</v>
      </c>
      <c r="LA45" s="626">
        <f t="shared" si="181"/>
        <v>0.33138999999999996</v>
      </c>
      <c r="LB45" s="627">
        <v>45856</v>
      </c>
      <c r="LC45" s="378">
        <v>1</v>
      </c>
      <c r="LD45" s="413">
        <f t="shared" ref="LD45" si="268">IF(LB45="","",LB45)</f>
        <v>45856</v>
      </c>
      <c r="LE45" s="626">
        <f t="shared" si="182"/>
        <v>0.33138999999999996</v>
      </c>
      <c r="LF45" s="627">
        <v>45883</v>
      </c>
      <c r="LG45" s="378">
        <v>1</v>
      </c>
      <c r="LH45" s="413">
        <f t="shared" si="168"/>
        <v>45883</v>
      </c>
      <c r="LI45" s="626">
        <f t="shared" si="183"/>
        <v>0.33138999999999996</v>
      </c>
      <c r="LJ45" s="627">
        <v>45883</v>
      </c>
      <c r="LK45" s="378">
        <v>1</v>
      </c>
      <c r="LL45" s="413">
        <f t="shared" si="173"/>
        <v>45883</v>
      </c>
      <c r="LM45" s="412">
        <v>45889</v>
      </c>
      <c r="LN45" s="378">
        <v>1</v>
      </c>
      <c r="LO45" s="632">
        <v>45889</v>
      </c>
      <c r="LP45" s="412"/>
      <c r="LQ45" s="378">
        <v>0</v>
      </c>
      <c r="LR45" s="632"/>
      <c r="LS45" s="412"/>
      <c r="LT45" s="378">
        <v>0</v>
      </c>
      <c r="LU45" s="632"/>
      <c r="LV45" s="657">
        <v>0</v>
      </c>
      <c r="LW45" s="665">
        <f t="shared" si="249"/>
        <v>0</v>
      </c>
      <c r="LX45" s="658">
        <f t="shared" si="250"/>
        <v>45855</v>
      </c>
      <c r="LY45" s="666" t="str">
        <f t="shared" si="251"/>
        <v/>
      </c>
      <c r="LZ45" s="412">
        <v>45855</v>
      </c>
      <c r="MA45" s="378">
        <v>1</v>
      </c>
      <c r="MB45" s="413">
        <f t="shared" si="104"/>
        <v>45855</v>
      </c>
      <c r="MC45" s="626">
        <f t="shared" si="184"/>
        <v>0.33138999999999996</v>
      </c>
      <c r="MD45" s="627">
        <v>45856</v>
      </c>
      <c r="ME45" s="378">
        <v>1</v>
      </c>
      <c r="MF45" s="413">
        <f t="shared" si="139"/>
        <v>45856</v>
      </c>
      <c r="MG45" s="626">
        <f t="shared" si="185"/>
        <v>0.33138999999999996</v>
      </c>
      <c r="MH45" s="627">
        <v>45882</v>
      </c>
      <c r="MI45" s="378">
        <v>1</v>
      </c>
      <c r="MJ45" s="632">
        <f t="shared" si="169"/>
        <v>45882</v>
      </c>
      <c r="MK45" s="626">
        <f t="shared" si="186"/>
        <v>0.33138999999999996</v>
      </c>
      <c r="ML45" s="627">
        <v>45882</v>
      </c>
      <c r="MM45" s="378">
        <v>1</v>
      </c>
      <c r="MN45" s="632">
        <f t="shared" si="161"/>
        <v>45882</v>
      </c>
      <c r="MO45" s="412">
        <v>45889</v>
      </c>
      <c r="MP45" s="378">
        <v>1</v>
      </c>
      <c r="MQ45" s="632">
        <v>45889</v>
      </c>
      <c r="MR45" s="412"/>
      <c r="MS45" s="378">
        <v>0</v>
      </c>
      <c r="MT45" s="632"/>
      <c r="MU45" s="412"/>
      <c r="MV45" s="378">
        <v>0</v>
      </c>
      <c r="MW45" s="632"/>
      <c r="MX45" s="657">
        <v>0</v>
      </c>
      <c r="MY45" s="665">
        <f t="shared" si="252"/>
        <v>0</v>
      </c>
      <c r="MZ45" s="658">
        <f t="shared" si="253"/>
        <v>45855</v>
      </c>
      <c r="NA45" s="666" t="str">
        <f t="shared" si="254"/>
        <v/>
      </c>
      <c r="NB45" s="657">
        <v>0</v>
      </c>
      <c r="NC45" s="665">
        <f t="shared" si="255"/>
        <v>0</v>
      </c>
      <c r="ND45" s="658">
        <f t="shared" si="256"/>
        <v>45855</v>
      </c>
      <c r="NE45" s="667">
        <f t="shared" si="257"/>
        <v>0</v>
      </c>
      <c r="NF45" s="654"/>
      <c r="NG45" s="666"/>
      <c r="NH45" s="673">
        <v>45979</v>
      </c>
      <c r="NI45" s="1527">
        <v>1</v>
      </c>
      <c r="NJ45" s="658">
        <v>45981</v>
      </c>
      <c r="NK45" s="654"/>
      <c r="NL45" s="666"/>
      <c r="NM45" s="657">
        <v>0</v>
      </c>
      <c r="NN45" s="665">
        <f t="shared" si="258"/>
        <v>0</v>
      </c>
      <c r="NO45" s="659"/>
      <c r="NP45" s="669" t="s">
        <v>571</v>
      </c>
      <c r="NQ45" s="657">
        <v>0</v>
      </c>
      <c r="NR45" s="665">
        <f t="shared" si="259"/>
        <v>0</v>
      </c>
      <c r="NS45" s="659"/>
      <c r="NT45" s="669" t="s">
        <v>571</v>
      </c>
      <c r="NU45" s="657">
        <v>0</v>
      </c>
      <c r="NV45" s="665">
        <f t="shared" si="260"/>
        <v>0</v>
      </c>
      <c r="NW45" s="659"/>
      <c r="NX45" s="669" t="str">
        <f t="shared" ref="NX45:NX77" si="269">IF(NU45=1,MAX(NT45),"")</f>
        <v/>
      </c>
      <c r="NY45" s="673"/>
      <c r="NZ45" s="378">
        <v>0</v>
      </c>
      <c r="OA45" s="660"/>
      <c r="OB45" s="673"/>
      <c r="OC45" s="378">
        <v>0</v>
      </c>
      <c r="OD45" s="660"/>
      <c r="OE45" s="673"/>
      <c r="OF45" s="378">
        <v>0</v>
      </c>
      <c r="OG45" s="660"/>
      <c r="OH45" s="412"/>
      <c r="OI45" s="378">
        <v>1</v>
      </c>
      <c r="OJ45" s="379"/>
      <c r="OK45" s="412"/>
      <c r="OL45" s="378">
        <v>0.5</v>
      </c>
      <c r="OM45" s="379"/>
      <c r="ON45" s="412"/>
      <c r="OO45" s="378">
        <v>1</v>
      </c>
      <c r="OP45" s="379"/>
      <c r="OQ45" s="412"/>
      <c r="OR45" s="378">
        <f t="shared" si="261"/>
        <v>1</v>
      </c>
      <c r="OS45" s="379"/>
      <c r="OT45" s="412"/>
      <c r="OU45" s="378">
        <v>0</v>
      </c>
      <c r="OV45" s="379"/>
      <c r="OW45" s="412"/>
      <c r="OX45" s="378">
        <v>0</v>
      </c>
      <c r="OY45" s="379"/>
      <c r="OZ45" s="379">
        <v>45713</v>
      </c>
      <c r="PA45" s="378">
        <v>1</v>
      </c>
      <c r="PB45" s="379">
        <f t="shared" si="141"/>
        <v>45713</v>
      </c>
      <c r="PC45" s="379">
        <v>45715</v>
      </c>
      <c r="PD45" s="378">
        <v>1</v>
      </c>
      <c r="PE45" s="379">
        <v>45715</v>
      </c>
      <c r="PF45" s="412"/>
      <c r="PG45" s="378">
        <v>0</v>
      </c>
      <c r="PH45" s="379"/>
      <c r="PI45" s="412">
        <v>45826</v>
      </c>
      <c r="PJ45" s="378">
        <v>1</v>
      </c>
      <c r="PK45" s="379">
        <f>'Seg Diario'!HJ45</f>
        <v>45930</v>
      </c>
      <c r="PL45" s="412">
        <f t="shared" si="133"/>
        <v>45826</v>
      </c>
      <c r="PM45" s="378">
        <f t="shared" si="134"/>
        <v>1</v>
      </c>
      <c r="PN45" s="379">
        <f t="shared" si="135"/>
        <v>45930</v>
      </c>
      <c r="PO45" s="663">
        <v>4.5000000000000005E-2</v>
      </c>
      <c r="PP45" s="658">
        <f t="shared" si="262"/>
        <v>45713</v>
      </c>
      <c r="PQ45" s="659" t="str">
        <f t="shared" si="263"/>
        <v/>
      </c>
      <c r="PR45" s="654"/>
      <c r="PS45" s="660"/>
      <c r="PT45" s="412">
        <v>45486</v>
      </c>
      <c r="PU45" s="378">
        <v>1</v>
      </c>
      <c r="PV45" s="412">
        <v>45486</v>
      </c>
      <c r="PW45" s="412">
        <v>45527</v>
      </c>
      <c r="PX45" s="378">
        <v>1</v>
      </c>
      <c r="PY45" s="412">
        <v>45527</v>
      </c>
      <c r="PZ45" s="412"/>
      <c r="QA45" s="378">
        <v>0</v>
      </c>
      <c r="QB45" s="379"/>
      <c r="QC45" s="412"/>
      <c r="QD45" s="378">
        <v>0.5</v>
      </c>
      <c r="QE45" s="379"/>
      <c r="QF45" s="657">
        <v>0.93745000000000012</v>
      </c>
      <c r="QG45" s="658">
        <f t="shared" si="264"/>
        <v>45486</v>
      </c>
      <c r="QH45" s="659" t="str">
        <f t="shared" si="174"/>
        <v/>
      </c>
      <c r="QI45" s="654"/>
      <c r="QJ45" s="660"/>
      <c r="QK45" s="671"/>
      <c r="QL45" s="1216">
        <f t="shared" si="265"/>
        <v>1</v>
      </c>
      <c r="QM45" s="1215"/>
      <c r="QN45" s="1448">
        <f t="shared" si="136"/>
        <v>1</v>
      </c>
      <c r="QO45" s="1482">
        <v>45895</v>
      </c>
      <c r="QP45" s="1483">
        <v>1</v>
      </c>
      <c r="QQ45" s="1482">
        <v>45905</v>
      </c>
      <c r="QR45" s="1482">
        <v>45952</v>
      </c>
      <c r="QS45" s="1483">
        <v>1</v>
      </c>
      <c r="QT45" s="1482">
        <v>45952</v>
      </c>
    </row>
    <row r="46" spans="1:462" ht="14.4">
      <c r="A46" s="459" t="e">
        <f t="shared" si="266"/>
        <v>#VALUE!</v>
      </c>
      <c r="B46" s="636" t="s">
        <v>153</v>
      </c>
      <c r="C46" s="637"/>
      <c r="D46" s="638" t="s">
        <v>560</v>
      </c>
      <c r="E46" s="1420" t="s">
        <v>64</v>
      </c>
      <c r="F46" s="1251">
        <v>8247.84</v>
      </c>
      <c r="G46" s="614" t="s">
        <v>574</v>
      </c>
      <c r="H46" s="638" t="s">
        <v>58</v>
      </c>
      <c r="I46" s="638" t="s">
        <v>575</v>
      </c>
      <c r="J46" s="639"/>
      <c r="K46" s="640"/>
      <c r="L46" s="640"/>
      <c r="M46" s="641"/>
      <c r="N46" s="642"/>
      <c r="O46" s="639" t="s">
        <v>562</v>
      </c>
      <c r="P46" s="640" t="s">
        <v>562</v>
      </c>
      <c r="Q46" s="640" t="s">
        <v>562</v>
      </c>
      <c r="R46" s="641" t="s">
        <v>562</v>
      </c>
      <c r="S46" s="638" t="s">
        <v>563</v>
      </c>
      <c r="T46" s="643"/>
      <c r="U46" s="643"/>
      <c r="V46" s="643"/>
      <c r="W46" s="643"/>
      <c r="X46" s="643"/>
      <c r="Y46" s="643"/>
      <c r="Z46" s="674"/>
      <c r="AA46" s="644"/>
      <c r="AB46" s="615"/>
      <c r="AC46" s="615"/>
      <c r="AD46" s="615"/>
      <c r="AE46" s="615"/>
      <c r="AF46" s="615"/>
      <c r="AG46" s="645">
        <f t="shared" si="187"/>
        <v>0</v>
      </c>
      <c r="AH46" s="646">
        <f t="shared" si="188"/>
        <v>0</v>
      </c>
      <c r="AI46" s="647">
        <f t="shared" si="189"/>
        <v>0</v>
      </c>
      <c r="AJ46" s="615"/>
      <c r="AK46" s="615"/>
      <c r="AL46" s="615"/>
      <c r="AM46" s="645">
        <f t="shared" si="190"/>
        <v>0</v>
      </c>
      <c r="AN46" s="646">
        <f t="shared" si="191"/>
        <v>0</v>
      </c>
      <c r="AO46" s="647">
        <f t="shared" si="192"/>
        <v>0</v>
      </c>
      <c r="AP46" s="648"/>
      <c r="AQ46" s="648"/>
      <c r="AR46" s="648"/>
      <c r="AS46" s="645">
        <f t="shared" si="193"/>
        <v>0</v>
      </c>
      <c r="AT46" s="646">
        <f t="shared" si="194"/>
        <v>0</v>
      </c>
      <c r="AU46" s="647">
        <f t="shared" si="195"/>
        <v>0</v>
      </c>
      <c r="AV46" s="648"/>
      <c r="AW46" s="649" t="s">
        <v>564</v>
      </c>
      <c r="AX46" s="650">
        <f t="shared" si="148"/>
        <v>1</v>
      </c>
      <c r="AY46" s="651" t="s">
        <v>565</v>
      </c>
      <c r="AZ46" s="678" t="s">
        <v>583</v>
      </c>
      <c r="BA46" s="412">
        <v>45489</v>
      </c>
      <c r="BB46" s="653">
        <f t="shared" si="175"/>
        <v>1</v>
      </c>
      <c r="BC46" s="654">
        <f t="shared" si="196"/>
        <v>0</v>
      </c>
      <c r="BD46" s="630">
        <f t="shared" si="197"/>
        <v>0</v>
      </c>
      <c r="BE46" s="412">
        <v>45715</v>
      </c>
      <c r="BF46" s="655">
        <f t="shared" si="198"/>
        <v>1</v>
      </c>
      <c r="BG46" s="412">
        <v>45738</v>
      </c>
      <c r="BH46" s="655">
        <f t="shared" si="199"/>
        <v>1</v>
      </c>
      <c r="BI46" s="412">
        <f t="shared" si="125"/>
        <v>45751</v>
      </c>
      <c r="BJ46" s="378">
        <v>0</v>
      </c>
      <c r="BK46" s="379">
        <f t="shared" si="126"/>
        <v>45758</v>
      </c>
      <c r="BL46" s="412">
        <v>45751</v>
      </c>
      <c r="BM46" s="378">
        <v>1</v>
      </c>
      <c r="BN46" s="630">
        <v>45751</v>
      </c>
      <c r="BO46" s="412">
        <v>45751</v>
      </c>
      <c r="BP46" s="378">
        <v>1</v>
      </c>
      <c r="BQ46" s="630">
        <v>45751</v>
      </c>
      <c r="BR46" s="412">
        <v>45751</v>
      </c>
      <c r="BS46" s="378">
        <v>1</v>
      </c>
      <c r="BT46" s="630">
        <v>45751</v>
      </c>
      <c r="BU46" s="412">
        <v>45751</v>
      </c>
      <c r="BV46" s="378">
        <v>1</v>
      </c>
      <c r="BW46" s="630">
        <v>45751</v>
      </c>
      <c r="BX46" s="377">
        <f t="shared" si="200"/>
        <v>45751</v>
      </c>
      <c r="BY46" s="378">
        <f t="shared" si="201"/>
        <v>1</v>
      </c>
      <c r="BZ46" s="379">
        <f t="shared" si="149"/>
        <v>45751</v>
      </c>
      <c r="CA46" s="412">
        <v>45756</v>
      </c>
      <c r="CB46" s="378">
        <v>1</v>
      </c>
      <c r="CC46" s="413">
        <f t="shared" si="202"/>
        <v>45756</v>
      </c>
      <c r="CD46" s="412">
        <v>45756</v>
      </c>
      <c r="CE46" s="378">
        <v>1</v>
      </c>
      <c r="CF46" s="413">
        <f t="shared" si="203"/>
        <v>45756</v>
      </c>
      <c r="CG46" s="412">
        <v>45756</v>
      </c>
      <c r="CH46" s="378">
        <v>1</v>
      </c>
      <c r="CI46" s="413">
        <f t="shared" si="204"/>
        <v>45756</v>
      </c>
      <c r="CJ46" s="412">
        <v>45756</v>
      </c>
      <c r="CK46" s="378">
        <v>1</v>
      </c>
      <c r="CL46" s="413">
        <f t="shared" si="205"/>
        <v>45756</v>
      </c>
      <c r="CM46" s="377">
        <f t="shared" si="206"/>
        <v>45756</v>
      </c>
      <c r="CN46" s="378">
        <f t="shared" si="207"/>
        <v>1</v>
      </c>
      <c r="CO46" s="379">
        <f t="shared" si="208"/>
        <v>45756</v>
      </c>
      <c r="CP46" s="412">
        <v>45752</v>
      </c>
      <c r="CQ46" s="378">
        <v>1</v>
      </c>
      <c r="CR46" s="413">
        <v>45752</v>
      </c>
      <c r="CS46" s="412">
        <v>45752</v>
      </c>
      <c r="CT46" s="378">
        <v>1</v>
      </c>
      <c r="CU46" s="413">
        <v>45752</v>
      </c>
      <c r="CV46" s="377">
        <v>45751</v>
      </c>
      <c r="CW46" s="378">
        <v>1</v>
      </c>
      <c r="CX46" s="413">
        <v>45751</v>
      </c>
      <c r="CY46" s="377">
        <v>45751</v>
      </c>
      <c r="CZ46" s="378">
        <v>1</v>
      </c>
      <c r="DA46" s="413">
        <v>45751</v>
      </c>
      <c r="DB46" s="377">
        <f t="shared" si="209"/>
        <v>45751</v>
      </c>
      <c r="DC46" s="378">
        <f t="shared" si="210"/>
        <v>1</v>
      </c>
      <c r="DD46" s="379">
        <f t="shared" si="211"/>
        <v>45752</v>
      </c>
      <c r="DE46" s="412">
        <v>45756</v>
      </c>
      <c r="DF46" s="378">
        <v>1</v>
      </c>
      <c r="DG46" s="413">
        <v>45757</v>
      </c>
      <c r="DH46" s="412">
        <v>45756</v>
      </c>
      <c r="DI46" s="378">
        <v>1</v>
      </c>
      <c r="DJ46" s="413">
        <v>45757</v>
      </c>
      <c r="DK46" s="412">
        <v>45756</v>
      </c>
      <c r="DL46" s="378">
        <v>1</v>
      </c>
      <c r="DM46" s="413">
        <v>45757</v>
      </c>
      <c r="DN46" s="412">
        <v>45756</v>
      </c>
      <c r="DO46" s="378">
        <v>1</v>
      </c>
      <c r="DP46" s="413">
        <v>45757</v>
      </c>
      <c r="DQ46" s="377">
        <f t="shared" si="212"/>
        <v>45756</v>
      </c>
      <c r="DR46" s="378">
        <f t="shared" si="213"/>
        <v>1</v>
      </c>
      <c r="DS46" s="379">
        <f t="shared" si="214"/>
        <v>45757</v>
      </c>
      <c r="DT46" s="412">
        <v>45756</v>
      </c>
      <c r="DU46" s="378">
        <v>1</v>
      </c>
      <c r="DV46" s="413">
        <v>45757</v>
      </c>
      <c r="DW46" s="412">
        <v>45756</v>
      </c>
      <c r="DX46" s="378">
        <v>1</v>
      </c>
      <c r="DY46" s="413">
        <v>45757</v>
      </c>
      <c r="DZ46" s="412">
        <v>45756</v>
      </c>
      <c r="EA46" s="378">
        <v>1</v>
      </c>
      <c r="EB46" s="413">
        <v>45757</v>
      </c>
      <c r="EC46" s="412">
        <v>45756</v>
      </c>
      <c r="ED46" s="378">
        <v>1</v>
      </c>
      <c r="EE46" s="413">
        <v>45757</v>
      </c>
      <c r="EF46" s="377">
        <f t="shared" si="144"/>
        <v>45756</v>
      </c>
      <c r="EG46" s="378">
        <f t="shared" si="215"/>
        <v>1</v>
      </c>
      <c r="EH46" s="379">
        <f t="shared" si="216"/>
        <v>45757</v>
      </c>
      <c r="EI46" s="412">
        <v>45758</v>
      </c>
      <c r="EJ46" s="378">
        <v>1</v>
      </c>
      <c r="EK46" s="413">
        <f t="shared" si="217"/>
        <v>45758</v>
      </c>
      <c r="EL46" s="412">
        <v>45758</v>
      </c>
      <c r="EM46" s="378">
        <v>1</v>
      </c>
      <c r="EN46" s="413">
        <f t="shared" si="218"/>
        <v>45758</v>
      </c>
      <c r="EO46" s="412">
        <v>45758</v>
      </c>
      <c r="EP46" s="378">
        <v>1</v>
      </c>
      <c r="EQ46" s="413">
        <f t="shared" si="219"/>
        <v>45758</v>
      </c>
      <c r="ER46" s="412">
        <v>45758</v>
      </c>
      <c r="ES46" s="378">
        <v>1</v>
      </c>
      <c r="ET46" s="413">
        <f t="shared" si="220"/>
        <v>45758</v>
      </c>
      <c r="EU46" s="377">
        <f t="shared" si="221"/>
        <v>45758</v>
      </c>
      <c r="EV46" s="378">
        <f t="shared" si="222"/>
        <v>1</v>
      </c>
      <c r="EW46" s="379">
        <f t="shared" si="223"/>
        <v>45758</v>
      </c>
      <c r="EX46" s="412"/>
      <c r="EY46" s="378">
        <v>0</v>
      </c>
      <c r="EZ46" s="413"/>
      <c r="FA46" s="412"/>
      <c r="FB46" s="378">
        <v>0</v>
      </c>
      <c r="FC46" s="413"/>
      <c r="FD46" s="412"/>
      <c r="FE46" s="378">
        <v>0</v>
      </c>
      <c r="FF46" s="413"/>
      <c r="FG46" s="412"/>
      <c r="FH46" s="378">
        <v>0</v>
      </c>
      <c r="FI46" s="413"/>
      <c r="FJ46" s="377" t="str">
        <f t="shared" si="71"/>
        <v/>
      </c>
      <c r="FK46" s="378">
        <v>0</v>
      </c>
      <c r="FL46" s="379" t="str">
        <f t="shared" si="267"/>
        <v/>
      </c>
      <c r="FM46" s="412">
        <v>45763</v>
      </c>
      <c r="FN46" s="378">
        <v>1</v>
      </c>
      <c r="FO46" s="413">
        <v>45763</v>
      </c>
      <c r="FP46" s="412">
        <v>45763</v>
      </c>
      <c r="FQ46" s="378">
        <v>1</v>
      </c>
      <c r="FR46" s="413">
        <v>45763</v>
      </c>
      <c r="FS46" s="412">
        <v>45763</v>
      </c>
      <c r="FT46" s="378">
        <v>1</v>
      </c>
      <c r="FU46" s="413">
        <v>45763</v>
      </c>
      <c r="FV46" s="412">
        <v>45763</v>
      </c>
      <c r="FW46" s="378">
        <v>1</v>
      </c>
      <c r="FX46" s="413">
        <v>45763</v>
      </c>
      <c r="FY46" s="377">
        <f t="shared" si="224"/>
        <v>45763</v>
      </c>
      <c r="FZ46" s="378">
        <f t="shared" si="162"/>
        <v>1</v>
      </c>
      <c r="GA46" s="379">
        <f t="shared" si="225"/>
        <v>45763</v>
      </c>
      <c r="GB46" s="412">
        <v>45758</v>
      </c>
      <c r="GC46" s="378">
        <v>1</v>
      </c>
      <c r="GD46" s="413">
        <f t="shared" si="226"/>
        <v>45758</v>
      </c>
      <c r="GE46" s="412">
        <v>45758</v>
      </c>
      <c r="GF46" s="378">
        <v>1</v>
      </c>
      <c r="GG46" s="413">
        <f t="shared" si="227"/>
        <v>45758</v>
      </c>
      <c r="GH46" s="412">
        <v>45758</v>
      </c>
      <c r="GI46" s="378">
        <v>1</v>
      </c>
      <c r="GJ46" s="413">
        <f t="shared" si="228"/>
        <v>45758</v>
      </c>
      <c r="GK46" s="412">
        <v>45758</v>
      </c>
      <c r="GL46" s="378">
        <v>1</v>
      </c>
      <c r="GM46" s="413">
        <f t="shared" si="229"/>
        <v>45758</v>
      </c>
      <c r="GN46" s="377">
        <f t="shared" si="230"/>
        <v>45758</v>
      </c>
      <c r="GO46" s="378">
        <f t="shared" si="231"/>
        <v>1</v>
      </c>
      <c r="GP46" s="379">
        <f t="shared" si="232"/>
        <v>45758</v>
      </c>
      <c r="GQ46" s="657">
        <f t="shared" si="163"/>
        <v>1</v>
      </c>
      <c r="GR46" s="658">
        <f t="shared" si="233"/>
        <v>45751</v>
      </c>
      <c r="GS46" s="659">
        <f t="shared" si="234"/>
        <v>45763</v>
      </c>
      <c r="GT46" s="654"/>
      <c r="GU46" s="660"/>
      <c r="GV46" s="412">
        <v>45925</v>
      </c>
      <c r="GW46" s="378">
        <v>1</v>
      </c>
      <c r="GX46" s="413">
        <v>45927</v>
      </c>
      <c r="GY46" s="412">
        <v>45925</v>
      </c>
      <c r="GZ46" s="378">
        <v>1</v>
      </c>
      <c r="HA46" s="413">
        <v>45927</v>
      </c>
      <c r="HB46" s="412">
        <v>45925</v>
      </c>
      <c r="HC46" s="378">
        <v>1</v>
      </c>
      <c r="HD46" s="413">
        <v>45927</v>
      </c>
      <c r="HE46" s="412">
        <v>45925</v>
      </c>
      <c r="HF46" s="378">
        <v>1</v>
      </c>
      <c r="HG46" s="413">
        <v>45927</v>
      </c>
      <c r="HH46" s="377">
        <f t="shared" si="235"/>
        <v>45925</v>
      </c>
      <c r="HI46" s="1523">
        <f t="shared" si="236"/>
        <v>1</v>
      </c>
      <c r="HJ46" s="379">
        <f t="shared" si="237"/>
        <v>45927</v>
      </c>
      <c r="HK46" s="661">
        <v>0</v>
      </c>
      <c r="HL46" s="658">
        <f t="shared" si="238"/>
        <v>45715</v>
      </c>
      <c r="HM46" s="659" t="str">
        <f t="shared" si="239"/>
        <v/>
      </c>
      <c r="HN46" s="654"/>
      <c r="HO46" s="660"/>
      <c r="HP46" s="944"/>
      <c r="HQ46" s="944"/>
      <c r="HR46" s="1170">
        <v>45805</v>
      </c>
      <c r="HS46" s="378">
        <v>1</v>
      </c>
      <c r="HT46" s="1171">
        <v>45805</v>
      </c>
      <c r="HU46" s="632">
        <v>45810</v>
      </c>
      <c r="HV46" s="378">
        <v>1</v>
      </c>
      <c r="HW46" s="632">
        <v>45810</v>
      </c>
      <c r="HX46" s="412">
        <v>45810</v>
      </c>
      <c r="HY46" s="378">
        <v>1</v>
      </c>
      <c r="HZ46" s="379">
        <v>45811</v>
      </c>
      <c r="IA46" s="412">
        <v>45827</v>
      </c>
      <c r="IB46" s="378">
        <v>1</v>
      </c>
      <c r="IC46" s="379">
        <v>45827</v>
      </c>
      <c r="ID46" s="412">
        <v>45827</v>
      </c>
      <c r="IE46" s="378">
        <v>1</v>
      </c>
      <c r="IF46" s="379">
        <v>45840</v>
      </c>
      <c r="IG46" s="944">
        <v>45846</v>
      </c>
      <c r="IH46" s="412">
        <v>45848</v>
      </c>
      <c r="II46" s="378">
        <v>1</v>
      </c>
      <c r="IJ46" s="379">
        <v>45848</v>
      </c>
      <c r="IK46" s="412">
        <v>45848</v>
      </c>
      <c r="IL46" s="378">
        <v>1</v>
      </c>
      <c r="IM46" s="379">
        <v>45848</v>
      </c>
      <c r="IN46" s="657">
        <f t="shared" si="137"/>
        <v>1</v>
      </c>
      <c r="IO46" s="658">
        <f t="shared" si="240"/>
        <v>45805</v>
      </c>
      <c r="IP46" s="659">
        <f t="shared" si="241"/>
        <v>45848</v>
      </c>
      <c r="IQ46" s="654"/>
      <c r="IR46" s="660"/>
      <c r="IS46" s="664">
        <v>334.68</v>
      </c>
      <c r="IT46" s="664" t="s">
        <v>582</v>
      </c>
      <c r="IU46" s="412"/>
      <c r="IV46" s="378">
        <v>0</v>
      </c>
      <c r="IW46" s="379"/>
      <c r="IX46" s="412"/>
      <c r="IY46" s="378">
        <v>0</v>
      </c>
      <c r="IZ46" s="379"/>
      <c r="JA46" s="412">
        <v>45855</v>
      </c>
      <c r="JB46" s="378">
        <v>1</v>
      </c>
      <c r="JC46" s="413">
        <f t="shared" si="91"/>
        <v>45855</v>
      </c>
      <c r="JD46" s="628">
        <f t="shared" si="178"/>
        <v>0.33468000000000003</v>
      </c>
      <c r="JE46" s="627">
        <v>45877</v>
      </c>
      <c r="JF46" s="378">
        <v>1</v>
      </c>
      <c r="JG46" s="627">
        <v>45883</v>
      </c>
      <c r="JH46" s="628">
        <f t="shared" si="21"/>
        <v>0.33468000000000003</v>
      </c>
      <c r="JI46" s="627">
        <v>45883</v>
      </c>
      <c r="JJ46" s="378">
        <v>1</v>
      </c>
      <c r="JK46" s="627">
        <v>45888</v>
      </c>
      <c r="JL46" s="628">
        <f t="shared" si="179"/>
        <v>0.33468000000000003</v>
      </c>
      <c r="JM46" s="627">
        <v>45902</v>
      </c>
      <c r="JN46" s="378">
        <v>1</v>
      </c>
      <c r="JO46" s="627">
        <v>45902</v>
      </c>
      <c r="JP46" s="628">
        <f t="shared" si="180"/>
        <v>0.33468000000000003</v>
      </c>
      <c r="JQ46" s="627">
        <v>45903</v>
      </c>
      <c r="JR46" s="378">
        <v>1</v>
      </c>
      <c r="JS46" s="627">
        <v>45903</v>
      </c>
      <c r="JT46" s="628">
        <f t="shared" si="242"/>
        <v>0.33468000000000003</v>
      </c>
      <c r="JU46" s="627">
        <v>45906</v>
      </c>
      <c r="JV46" s="378">
        <v>1</v>
      </c>
      <c r="JW46" s="627">
        <v>45906</v>
      </c>
      <c r="JX46" s="628">
        <f t="shared" si="243"/>
        <v>0</v>
      </c>
      <c r="JY46" s="627"/>
      <c r="JZ46" s="378">
        <v>0</v>
      </c>
      <c r="KA46" s="627"/>
      <c r="KB46" s="628">
        <f t="shared" si="244"/>
        <v>0</v>
      </c>
      <c r="KC46" s="627"/>
      <c r="KD46" s="378">
        <v>0</v>
      </c>
      <c r="KE46" s="627"/>
      <c r="KF46" s="628">
        <f t="shared" si="245"/>
        <v>0</v>
      </c>
      <c r="KG46" s="627"/>
      <c r="KH46" s="378">
        <v>0</v>
      </c>
      <c r="KI46" s="379"/>
      <c r="KJ46" s="628"/>
      <c r="KK46" s="630">
        <v>45946</v>
      </c>
      <c r="KL46" s="378">
        <v>1</v>
      </c>
      <c r="KM46" s="379">
        <v>45946</v>
      </c>
      <c r="KN46" s="630">
        <v>45911</v>
      </c>
      <c r="KO46" s="378">
        <v>1</v>
      </c>
      <c r="KP46" s="379">
        <v>45912</v>
      </c>
      <c r="KQ46" s="630">
        <v>45956</v>
      </c>
      <c r="KR46" s="378">
        <v>1</v>
      </c>
      <c r="KS46" s="379">
        <v>45956</v>
      </c>
      <c r="KT46" s="657">
        <v>0</v>
      </c>
      <c r="KU46" s="665">
        <f t="shared" si="246"/>
        <v>0</v>
      </c>
      <c r="KV46" s="658">
        <f t="shared" si="247"/>
        <v>45855</v>
      </c>
      <c r="KW46" s="659" t="str">
        <f t="shared" si="248"/>
        <v/>
      </c>
      <c r="KX46" s="412">
        <v>45855</v>
      </c>
      <c r="KY46" s="378">
        <v>1</v>
      </c>
      <c r="KZ46" s="413">
        <f t="shared" si="98"/>
        <v>45855</v>
      </c>
      <c r="LA46" s="626">
        <f t="shared" si="181"/>
        <v>0.33468000000000003</v>
      </c>
      <c r="LB46" s="627">
        <v>45856</v>
      </c>
      <c r="LC46" s="378">
        <v>1</v>
      </c>
      <c r="LD46" s="413">
        <f t="shared" si="99"/>
        <v>45856</v>
      </c>
      <c r="LE46" s="626">
        <f t="shared" si="182"/>
        <v>0.33468000000000003</v>
      </c>
      <c r="LF46" s="627">
        <v>45883</v>
      </c>
      <c r="LG46" s="378">
        <v>1</v>
      </c>
      <c r="LH46" s="413">
        <f t="shared" si="168"/>
        <v>45883</v>
      </c>
      <c r="LI46" s="626">
        <f t="shared" si="183"/>
        <v>0.33468000000000003</v>
      </c>
      <c r="LJ46" s="627">
        <v>45883</v>
      </c>
      <c r="LK46" s="378">
        <v>1</v>
      </c>
      <c r="LL46" s="413">
        <f t="shared" si="173"/>
        <v>45883</v>
      </c>
      <c r="LM46" s="412">
        <v>45909</v>
      </c>
      <c r="LN46" s="378">
        <v>1</v>
      </c>
      <c r="LO46" s="632" t="s">
        <v>584</v>
      </c>
      <c r="LP46" s="412"/>
      <c r="LQ46" s="378">
        <v>0</v>
      </c>
      <c r="LR46" s="632"/>
      <c r="LS46" s="412"/>
      <c r="LT46" s="378">
        <v>0</v>
      </c>
      <c r="LU46" s="632"/>
      <c r="LV46" s="657">
        <v>0</v>
      </c>
      <c r="LW46" s="665">
        <f t="shared" si="249"/>
        <v>0</v>
      </c>
      <c r="LX46" s="658">
        <f t="shared" si="250"/>
        <v>45855</v>
      </c>
      <c r="LY46" s="666" t="str">
        <f t="shared" si="251"/>
        <v/>
      </c>
      <c r="LZ46" s="412">
        <v>45855</v>
      </c>
      <c r="MA46" s="378">
        <v>1</v>
      </c>
      <c r="MB46" s="413">
        <f t="shared" si="104"/>
        <v>45855</v>
      </c>
      <c r="MC46" s="626">
        <f t="shared" si="184"/>
        <v>0.33468000000000003</v>
      </c>
      <c r="MD46" s="627">
        <v>45856</v>
      </c>
      <c r="ME46" s="378">
        <v>1</v>
      </c>
      <c r="MF46" s="413">
        <f t="shared" si="139"/>
        <v>45856</v>
      </c>
      <c r="MG46" s="626">
        <f t="shared" si="185"/>
        <v>0.33468000000000003</v>
      </c>
      <c r="MH46" s="627">
        <v>45882</v>
      </c>
      <c r="MI46" s="378">
        <v>1</v>
      </c>
      <c r="MJ46" s="632">
        <f t="shared" si="169"/>
        <v>45882</v>
      </c>
      <c r="MK46" s="626">
        <f t="shared" si="186"/>
        <v>0.33468000000000003</v>
      </c>
      <c r="ML46" s="627">
        <v>45882</v>
      </c>
      <c r="MM46" s="378">
        <v>1</v>
      </c>
      <c r="MN46" s="632">
        <f t="shared" si="161"/>
        <v>45882</v>
      </c>
      <c r="MO46" s="412">
        <v>45909</v>
      </c>
      <c r="MP46" s="378">
        <v>1</v>
      </c>
      <c r="MQ46" s="632">
        <v>45909</v>
      </c>
      <c r="MR46" s="412"/>
      <c r="MS46" s="378">
        <v>0</v>
      </c>
      <c r="MT46" s="632"/>
      <c r="MU46" s="412"/>
      <c r="MV46" s="378">
        <v>0</v>
      </c>
      <c r="MW46" s="632"/>
      <c r="MX46" s="657">
        <v>0</v>
      </c>
      <c r="MY46" s="665">
        <f t="shared" si="252"/>
        <v>0</v>
      </c>
      <c r="MZ46" s="658">
        <f t="shared" si="253"/>
        <v>45855</v>
      </c>
      <c r="NA46" s="666" t="str">
        <f t="shared" si="254"/>
        <v/>
      </c>
      <c r="NB46" s="657">
        <v>0</v>
      </c>
      <c r="NC46" s="665">
        <f t="shared" si="255"/>
        <v>0</v>
      </c>
      <c r="ND46" s="658">
        <f t="shared" si="256"/>
        <v>45855</v>
      </c>
      <c r="NE46" s="667">
        <f t="shared" si="257"/>
        <v>0</v>
      </c>
      <c r="NF46" s="654"/>
      <c r="NG46" s="666"/>
      <c r="NH46" s="673"/>
      <c r="NI46" s="378">
        <v>0</v>
      </c>
      <c r="NJ46" s="658"/>
      <c r="NK46" s="654"/>
      <c r="NL46" s="666"/>
      <c r="NM46" s="657">
        <v>0</v>
      </c>
      <c r="NN46" s="665">
        <f t="shared" si="258"/>
        <v>0</v>
      </c>
      <c r="NO46" s="659"/>
      <c r="NP46" s="669" t="s">
        <v>571</v>
      </c>
      <c r="NQ46" s="657">
        <v>0</v>
      </c>
      <c r="NR46" s="665">
        <f t="shared" si="259"/>
        <v>0</v>
      </c>
      <c r="NS46" s="659"/>
      <c r="NT46" s="669" t="s">
        <v>571</v>
      </c>
      <c r="NU46" s="657">
        <v>0</v>
      </c>
      <c r="NV46" s="665">
        <f t="shared" si="260"/>
        <v>0</v>
      </c>
      <c r="NW46" s="659"/>
      <c r="NX46" s="669" t="str">
        <f t="shared" si="269"/>
        <v/>
      </c>
      <c r="NY46" s="673"/>
      <c r="NZ46" s="378">
        <v>0</v>
      </c>
      <c r="OA46" s="660"/>
      <c r="OB46" s="673"/>
      <c r="OC46" s="378">
        <v>0</v>
      </c>
      <c r="OD46" s="660"/>
      <c r="OE46" s="673"/>
      <c r="OF46" s="378">
        <v>0</v>
      </c>
      <c r="OG46" s="660"/>
      <c r="OH46" s="412"/>
      <c r="OI46" s="378">
        <v>1</v>
      </c>
      <c r="OJ46" s="379"/>
      <c r="OK46" s="412"/>
      <c r="OL46" s="378">
        <v>0.5</v>
      </c>
      <c r="OM46" s="379"/>
      <c r="ON46" s="412"/>
      <c r="OO46" s="378">
        <v>1</v>
      </c>
      <c r="OP46" s="379"/>
      <c r="OQ46" s="412"/>
      <c r="OR46" s="378">
        <f t="shared" si="261"/>
        <v>0</v>
      </c>
      <c r="OS46" s="379"/>
      <c r="OT46" s="412"/>
      <c r="OU46" s="378">
        <v>0</v>
      </c>
      <c r="OV46" s="379"/>
      <c r="OW46" s="412"/>
      <c r="OX46" s="378">
        <v>0</v>
      </c>
      <c r="OY46" s="379"/>
      <c r="OZ46" s="379">
        <v>45750</v>
      </c>
      <c r="PA46" s="378">
        <v>1</v>
      </c>
      <c r="PB46" s="379">
        <f t="shared" si="141"/>
        <v>45750</v>
      </c>
      <c r="PC46" s="379" t="s">
        <v>559</v>
      </c>
      <c r="PD46" s="378">
        <v>0</v>
      </c>
      <c r="PE46" s="379"/>
      <c r="PF46" s="412"/>
      <c r="PG46" s="378">
        <v>0</v>
      </c>
      <c r="PH46" s="379"/>
      <c r="PI46" s="412">
        <v>45751</v>
      </c>
      <c r="PJ46" s="378">
        <v>1</v>
      </c>
      <c r="PK46" s="379">
        <f>'Seg Diario'!HJ46</f>
        <v>45927</v>
      </c>
      <c r="PL46" s="412">
        <f t="shared" si="133"/>
        <v>45751</v>
      </c>
      <c r="PM46" s="378">
        <f t="shared" si="134"/>
        <v>1</v>
      </c>
      <c r="PN46" s="379">
        <f t="shared" si="135"/>
        <v>45927</v>
      </c>
      <c r="PO46" s="663">
        <v>4.5000000000000005E-2</v>
      </c>
      <c r="PP46" s="658">
        <f t="shared" si="262"/>
        <v>45750</v>
      </c>
      <c r="PQ46" s="659" t="str">
        <f t="shared" si="263"/>
        <v/>
      </c>
      <c r="PR46" s="654"/>
      <c r="PS46" s="660"/>
      <c r="PT46" s="412">
        <v>45486</v>
      </c>
      <c r="PU46" s="378">
        <v>1</v>
      </c>
      <c r="PV46" s="412">
        <v>45486</v>
      </c>
      <c r="PW46" s="412">
        <v>45527</v>
      </c>
      <c r="PX46" s="378">
        <v>1</v>
      </c>
      <c r="PY46" s="412">
        <v>45527</v>
      </c>
      <c r="PZ46" s="412"/>
      <c r="QA46" s="378">
        <v>0</v>
      </c>
      <c r="QB46" s="379"/>
      <c r="QC46" s="412"/>
      <c r="QD46" s="378">
        <v>0.5</v>
      </c>
      <c r="QE46" s="379"/>
      <c r="QF46" s="657">
        <v>0.93745000000000012</v>
      </c>
      <c r="QG46" s="658">
        <f t="shared" si="264"/>
        <v>45486</v>
      </c>
      <c r="QH46" s="659" t="str">
        <f t="shared" si="174"/>
        <v/>
      </c>
      <c r="QI46" s="654"/>
      <c r="QJ46" s="660"/>
      <c r="QK46" s="671"/>
      <c r="QL46" s="1216">
        <f t="shared" si="265"/>
        <v>1</v>
      </c>
      <c r="QM46" s="1215" t="s">
        <v>585</v>
      </c>
      <c r="QN46" s="1448">
        <f t="shared" si="136"/>
        <v>1</v>
      </c>
      <c r="QO46" s="1482">
        <v>45896</v>
      </c>
      <c r="QP46" s="1483">
        <v>1</v>
      </c>
      <c r="QQ46" s="1482">
        <v>45905</v>
      </c>
      <c r="QR46" s="1482">
        <v>45952</v>
      </c>
      <c r="QS46" s="1483">
        <v>1</v>
      </c>
      <c r="QT46" s="1482">
        <v>45952</v>
      </c>
    </row>
    <row r="47" spans="1:462" ht="14.4">
      <c r="A47" s="459" t="e">
        <f t="shared" si="266"/>
        <v>#VALUE!</v>
      </c>
      <c r="B47" s="1466" t="s">
        <v>155</v>
      </c>
      <c r="C47" s="637"/>
      <c r="D47" s="638" t="s">
        <v>560</v>
      </c>
      <c r="E47" s="1420" t="s">
        <v>157</v>
      </c>
      <c r="F47" s="1251">
        <v>6605.52</v>
      </c>
      <c r="G47" s="614" t="s">
        <v>574</v>
      </c>
      <c r="H47" s="638" t="s">
        <v>58</v>
      </c>
      <c r="I47" s="638" t="s">
        <v>575</v>
      </c>
      <c r="J47" s="639"/>
      <c r="K47" s="640"/>
      <c r="L47" s="640"/>
      <c r="M47" s="641"/>
      <c r="N47" s="642" t="s">
        <v>586</v>
      </c>
      <c r="O47" s="639" t="s">
        <v>562</v>
      </c>
      <c r="P47" s="640" t="s">
        <v>562</v>
      </c>
      <c r="Q47" s="640" t="s">
        <v>562</v>
      </c>
      <c r="R47" s="641" t="s">
        <v>562</v>
      </c>
      <c r="S47" s="638" t="s">
        <v>563</v>
      </c>
      <c r="T47" s="643"/>
      <c r="U47" s="643"/>
      <c r="V47" s="643"/>
      <c r="W47" s="643"/>
      <c r="X47" s="643"/>
      <c r="Y47" s="643"/>
      <c r="Z47" s="674"/>
      <c r="AA47" s="644"/>
      <c r="AB47" s="615"/>
      <c r="AC47" s="615"/>
      <c r="AD47" s="615"/>
      <c r="AE47" s="615"/>
      <c r="AF47" s="615"/>
      <c r="AG47" s="645">
        <f t="shared" si="187"/>
        <v>0</v>
      </c>
      <c r="AH47" s="646">
        <f t="shared" si="188"/>
        <v>0</v>
      </c>
      <c r="AI47" s="647">
        <f t="shared" si="189"/>
        <v>0</v>
      </c>
      <c r="AJ47" s="615"/>
      <c r="AK47" s="615"/>
      <c r="AL47" s="615"/>
      <c r="AM47" s="645">
        <f t="shared" si="190"/>
        <v>0</v>
      </c>
      <c r="AN47" s="646">
        <f t="shared" si="191"/>
        <v>0</v>
      </c>
      <c r="AO47" s="647">
        <f t="shared" si="192"/>
        <v>0</v>
      </c>
      <c r="AP47" s="648"/>
      <c r="AQ47" s="648"/>
      <c r="AR47" s="648"/>
      <c r="AS47" s="645">
        <f t="shared" si="193"/>
        <v>0</v>
      </c>
      <c r="AT47" s="646">
        <f t="shared" si="194"/>
        <v>0</v>
      </c>
      <c r="AU47" s="647">
        <f t="shared" si="195"/>
        <v>0</v>
      </c>
      <c r="AV47" s="648"/>
      <c r="AW47" s="649" t="s">
        <v>564</v>
      </c>
      <c r="AX47" s="650">
        <f t="shared" si="148"/>
        <v>1</v>
      </c>
      <c r="AY47" s="651" t="s">
        <v>565</v>
      </c>
      <c r="AZ47" s="678" t="s">
        <v>583</v>
      </c>
      <c r="BA47" s="412">
        <v>45490</v>
      </c>
      <c r="BB47" s="653">
        <f t="shared" si="175"/>
        <v>1</v>
      </c>
      <c r="BC47" s="654">
        <f t="shared" si="196"/>
        <v>0</v>
      </c>
      <c r="BD47" s="630">
        <f t="shared" si="197"/>
        <v>0</v>
      </c>
      <c r="BE47" s="412">
        <v>45715</v>
      </c>
      <c r="BF47" s="655">
        <f t="shared" si="198"/>
        <v>1</v>
      </c>
      <c r="BG47" s="412">
        <v>45749</v>
      </c>
      <c r="BH47" s="655">
        <f t="shared" si="199"/>
        <v>1</v>
      </c>
      <c r="BI47" s="412">
        <f t="shared" si="125"/>
        <v>45754</v>
      </c>
      <c r="BJ47" s="378">
        <v>0</v>
      </c>
      <c r="BK47" s="379">
        <f t="shared" si="126"/>
        <v>45762</v>
      </c>
      <c r="BL47" s="412">
        <v>45754</v>
      </c>
      <c r="BM47" s="378">
        <v>1</v>
      </c>
      <c r="BN47" s="630">
        <v>45754</v>
      </c>
      <c r="BO47" s="412">
        <v>45754</v>
      </c>
      <c r="BP47" s="378">
        <v>1</v>
      </c>
      <c r="BQ47" s="630">
        <v>45754</v>
      </c>
      <c r="BR47" s="412">
        <v>45754</v>
      </c>
      <c r="BS47" s="378">
        <v>1</v>
      </c>
      <c r="BT47" s="630">
        <v>45754</v>
      </c>
      <c r="BU47" s="412">
        <v>45754</v>
      </c>
      <c r="BV47" s="378">
        <v>1</v>
      </c>
      <c r="BW47" s="630">
        <v>45754</v>
      </c>
      <c r="BX47" s="377">
        <f t="shared" si="200"/>
        <v>45754</v>
      </c>
      <c r="BY47" s="378">
        <f t="shared" si="201"/>
        <v>1</v>
      </c>
      <c r="BZ47" s="379">
        <f t="shared" si="149"/>
        <v>45754</v>
      </c>
      <c r="CA47" s="412">
        <v>45760</v>
      </c>
      <c r="CB47" s="378">
        <v>1</v>
      </c>
      <c r="CC47" s="413">
        <f t="shared" si="202"/>
        <v>45760</v>
      </c>
      <c r="CD47" s="412">
        <v>45760</v>
      </c>
      <c r="CE47" s="378">
        <v>1</v>
      </c>
      <c r="CF47" s="413">
        <f t="shared" si="203"/>
        <v>45760</v>
      </c>
      <c r="CG47" s="412">
        <v>45760</v>
      </c>
      <c r="CH47" s="378">
        <v>1</v>
      </c>
      <c r="CI47" s="413">
        <f t="shared" si="204"/>
        <v>45760</v>
      </c>
      <c r="CJ47" s="412">
        <v>45760</v>
      </c>
      <c r="CK47" s="378">
        <v>1</v>
      </c>
      <c r="CL47" s="413">
        <f t="shared" si="205"/>
        <v>45760</v>
      </c>
      <c r="CM47" s="377">
        <f t="shared" si="206"/>
        <v>45760</v>
      </c>
      <c r="CN47" s="378">
        <f t="shared" si="207"/>
        <v>1</v>
      </c>
      <c r="CO47" s="379">
        <f t="shared" si="208"/>
        <v>45760</v>
      </c>
      <c r="CP47" s="412">
        <v>45755</v>
      </c>
      <c r="CQ47" s="378">
        <v>1</v>
      </c>
      <c r="CR47" s="413">
        <v>45755</v>
      </c>
      <c r="CS47" s="412">
        <v>45755</v>
      </c>
      <c r="CT47" s="378">
        <v>1</v>
      </c>
      <c r="CU47" s="413">
        <v>45755</v>
      </c>
      <c r="CV47" s="412">
        <v>45754</v>
      </c>
      <c r="CW47" s="378">
        <v>1</v>
      </c>
      <c r="CX47" s="413">
        <v>45754</v>
      </c>
      <c r="CY47" s="412">
        <v>45754</v>
      </c>
      <c r="CZ47" s="378">
        <v>1</v>
      </c>
      <c r="DA47" s="413">
        <v>45754</v>
      </c>
      <c r="DB47" s="377">
        <f t="shared" si="209"/>
        <v>45754</v>
      </c>
      <c r="DC47" s="378">
        <f t="shared" si="210"/>
        <v>1</v>
      </c>
      <c r="DD47" s="379">
        <f t="shared" si="211"/>
        <v>45755</v>
      </c>
      <c r="DE47" s="412">
        <v>45760</v>
      </c>
      <c r="DF47" s="378">
        <v>1</v>
      </c>
      <c r="DG47" s="413">
        <v>45760</v>
      </c>
      <c r="DH47" s="377">
        <v>45760</v>
      </c>
      <c r="DI47" s="378">
        <v>1</v>
      </c>
      <c r="DJ47" s="413">
        <v>45760</v>
      </c>
      <c r="DK47" s="412">
        <v>45760</v>
      </c>
      <c r="DL47" s="378">
        <v>1</v>
      </c>
      <c r="DM47" s="413">
        <v>45760</v>
      </c>
      <c r="DN47" s="412">
        <v>45760</v>
      </c>
      <c r="DO47" s="378">
        <v>1</v>
      </c>
      <c r="DP47" s="413">
        <v>45760</v>
      </c>
      <c r="DQ47" s="377">
        <f t="shared" si="212"/>
        <v>45760</v>
      </c>
      <c r="DR47" s="378">
        <f t="shared" si="213"/>
        <v>1</v>
      </c>
      <c r="DS47" s="379">
        <f t="shared" si="214"/>
        <v>45760</v>
      </c>
      <c r="DT47" s="412">
        <v>45760</v>
      </c>
      <c r="DU47" s="378">
        <v>1</v>
      </c>
      <c r="DV47" s="413">
        <v>45762</v>
      </c>
      <c r="DW47" s="377">
        <v>45760</v>
      </c>
      <c r="DX47" s="378">
        <v>1</v>
      </c>
      <c r="DY47" s="413">
        <v>45762</v>
      </c>
      <c r="DZ47" s="412">
        <v>45760</v>
      </c>
      <c r="EA47" s="378">
        <v>1</v>
      </c>
      <c r="EB47" s="413">
        <v>45762</v>
      </c>
      <c r="EC47" s="412">
        <v>45760</v>
      </c>
      <c r="ED47" s="378">
        <v>1</v>
      </c>
      <c r="EE47" s="413">
        <v>45762</v>
      </c>
      <c r="EF47" s="377">
        <f t="shared" si="144"/>
        <v>45760</v>
      </c>
      <c r="EG47" s="378">
        <f t="shared" si="215"/>
        <v>1</v>
      </c>
      <c r="EH47" s="379">
        <f t="shared" si="216"/>
        <v>45762</v>
      </c>
      <c r="EI47" s="412">
        <v>45762</v>
      </c>
      <c r="EJ47" s="378">
        <v>1</v>
      </c>
      <c r="EK47" s="413">
        <f t="shared" si="217"/>
        <v>45762</v>
      </c>
      <c r="EL47" s="412">
        <v>45762</v>
      </c>
      <c r="EM47" s="378">
        <v>1</v>
      </c>
      <c r="EN47" s="413">
        <f t="shared" si="218"/>
        <v>45762</v>
      </c>
      <c r="EO47" s="412">
        <v>45762</v>
      </c>
      <c r="EP47" s="378">
        <v>1</v>
      </c>
      <c r="EQ47" s="413">
        <f t="shared" si="219"/>
        <v>45762</v>
      </c>
      <c r="ER47" s="412">
        <v>45762</v>
      </c>
      <c r="ES47" s="378">
        <v>1</v>
      </c>
      <c r="ET47" s="413">
        <f t="shared" si="220"/>
        <v>45762</v>
      </c>
      <c r="EU47" s="377">
        <f t="shared" si="221"/>
        <v>45762</v>
      </c>
      <c r="EV47" s="378">
        <f t="shared" si="222"/>
        <v>1</v>
      </c>
      <c r="EW47" s="379">
        <f t="shared" si="223"/>
        <v>45762</v>
      </c>
      <c r="EX47" s="412"/>
      <c r="EY47" s="378">
        <v>0</v>
      </c>
      <c r="EZ47" s="413"/>
      <c r="FA47" s="412"/>
      <c r="FB47" s="378">
        <v>0</v>
      </c>
      <c r="FC47" s="413"/>
      <c r="FD47" s="412"/>
      <c r="FE47" s="378">
        <v>0</v>
      </c>
      <c r="FF47" s="413"/>
      <c r="FG47" s="412"/>
      <c r="FH47" s="378">
        <v>0</v>
      </c>
      <c r="FI47" s="413"/>
      <c r="FJ47" s="377" t="str">
        <f t="shared" si="71"/>
        <v/>
      </c>
      <c r="FK47" s="378">
        <v>0</v>
      </c>
      <c r="FL47" s="379" t="str">
        <f t="shared" si="267"/>
        <v/>
      </c>
      <c r="FM47" s="412">
        <v>45769</v>
      </c>
      <c r="FN47" s="378">
        <v>1</v>
      </c>
      <c r="FO47" s="413">
        <v>45769</v>
      </c>
      <c r="FP47" s="412">
        <v>45769</v>
      </c>
      <c r="FQ47" s="378">
        <v>1</v>
      </c>
      <c r="FR47" s="413">
        <v>45769</v>
      </c>
      <c r="FS47" s="412">
        <v>45769</v>
      </c>
      <c r="FT47" s="378">
        <v>1</v>
      </c>
      <c r="FU47" s="413">
        <v>45769</v>
      </c>
      <c r="FV47" s="412">
        <v>45769</v>
      </c>
      <c r="FW47" s="378">
        <v>1</v>
      </c>
      <c r="FX47" s="413">
        <v>45769</v>
      </c>
      <c r="FY47" s="377">
        <f t="shared" si="224"/>
        <v>45769</v>
      </c>
      <c r="FZ47" s="378">
        <f t="shared" si="162"/>
        <v>1</v>
      </c>
      <c r="GA47" s="379">
        <f t="shared" si="225"/>
        <v>45769</v>
      </c>
      <c r="GB47" s="412">
        <v>45762</v>
      </c>
      <c r="GC47" s="378">
        <v>1</v>
      </c>
      <c r="GD47" s="413">
        <f t="shared" si="226"/>
        <v>45762</v>
      </c>
      <c r="GE47" s="412">
        <v>45762</v>
      </c>
      <c r="GF47" s="378">
        <v>1</v>
      </c>
      <c r="GG47" s="413">
        <f t="shared" si="227"/>
        <v>45762</v>
      </c>
      <c r="GH47" s="412">
        <v>45762</v>
      </c>
      <c r="GI47" s="378">
        <v>1</v>
      </c>
      <c r="GJ47" s="413">
        <f t="shared" si="228"/>
        <v>45762</v>
      </c>
      <c r="GK47" s="412">
        <v>45762</v>
      </c>
      <c r="GL47" s="378">
        <v>1</v>
      </c>
      <c r="GM47" s="413">
        <f t="shared" si="229"/>
        <v>45762</v>
      </c>
      <c r="GN47" s="377">
        <f t="shared" si="230"/>
        <v>45762</v>
      </c>
      <c r="GO47" s="378">
        <f t="shared" si="231"/>
        <v>1</v>
      </c>
      <c r="GP47" s="379">
        <f t="shared" si="232"/>
        <v>45762</v>
      </c>
      <c r="GQ47" s="657">
        <f t="shared" si="163"/>
        <v>1</v>
      </c>
      <c r="GR47" s="658">
        <f t="shared" si="233"/>
        <v>45754</v>
      </c>
      <c r="GS47" s="659">
        <f t="shared" si="234"/>
        <v>45769</v>
      </c>
      <c r="GT47" s="654"/>
      <c r="GU47" s="660"/>
      <c r="GV47" s="412">
        <v>45924</v>
      </c>
      <c r="GW47" s="378">
        <v>1</v>
      </c>
      <c r="GX47" s="413">
        <v>45929</v>
      </c>
      <c r="GY47" s="412">
        <v>45924</v>
      </c>
      <c r="GZ47" s="378">
        <v>1</v>
      </c>
      <c r="HA47" s="413">
        <v>45929</v>
      </c>
      <c r="HB47" s="412">
        <v>45924</v>
      </c>
      <c r="HC47" s="378">
        <v>1</v>
      </c>
      <c r="HD47" s="413">
        <v>45929</v>
      </c>
      <c r="HE47" s="412">
        <v>45924</v>
      </c>
      <c r="HF47" s="378">
        <v>1</v>
      </c>
      <c r="HG47" s="413">
        <v>45929</v>
      </c>
      <c r="HH47" s="377">
        <f t="shared" si="235"/>
        <v>45924</v>
      </c>
      <c r="HI47" s="1527">
        <f t="shared" si="236"/>
        <v>1</v>
      </c>
      <c r="HJ47" s="379">
        <f t="shared" si="237"/>
        <v>45929</v>
      </c>
      <c r="HK47" s="661">
        <v>0</v>
      </c>
      <c r="HL47" s="658">
        <f t="shared" si="238"/>
        <v>45715</v>
      </c>
      <c r="HM47" s="659" t="str">
        <f t="shared" si="239"/>
        <v/>
      </c>
      <c r="HN47" s="654"/>
      <c r="HO47" s="660"/>
      <c r="HP47" s="944"/>
      <c r="HQ47" s="944"/>
      <c r="HR47" s="1170">
        <v>45805</v>
      </c>
      <c r="HS47" s="378">
        <v>1</v>
      </c>
      <c r="HT47" s="1171">
        <v>45805</v>
      </c>
      <c r="HU47" s="1170">
        <v>45805</v>
      </c>
      <c r="HV47" s="378">
        <v>1</v>
      </c>
      <c r="HW47" s="1171">
        <v>45805</v>
      </c>
      <c r="HX47" s="412">
        <v>45806</v>
      </c>
      <c r="HY47" s="378">
        <v>1</v>
      </c>
      <c r="HZ47" s="379">
        <v>45810</v>
      </c>
      <c r="IA47" s="412">
        <v>45828</v>
      </c>
      <c r="IB47" s="378">
        <v>1</v>
      </c>
      <c r="IC47" s="379">
        <v>45828</v>
      </c>
      <c r="ID47" s="412">
        <v>45828</v>
      </c>
      <c r="IE47" s="378">
        <v>1</v>
      </c>
      <c r="IF47" s="379">
        <v>45828</v>
      </c>
      <c r="IG47" s="944">
        <v>45846</v>
      </c>
      <c r="IH47" s="412">
        <v>45848</v>
      </c>
      <c r="II47" s="378">
        <v>1</v>
      </c>
      <c r="IJ47" s="379">
        <v>45848</v>
      </c>
      <c r="IK47" s="412">
        <v>45848</v>
      </c>
      <c r="IL47" s="378">
        <v>1</v>
      </c>
      <c r="IM47" s="379">
        <v>45848</v>
      </c>
      <c r="IN47" s="657">
        <f t="shared" si="137"/>
        <v>1</v>
      </c>
      <c r="IO47" s="658">
        <f t="shared" si="240"/>
        <v>45805</v>
      </c>
      <c r="IP47" s="659">
        <f t="shared" si="241"/>
        <v>45848</v>
      </c>
      <c r="IQ47" s="654"/>
      <c r="IR47" s="660"/>
      <c r="IS47" s="664">
        <v>294.69</v>
      </c>
      <c r="IT47" s="664" t="s">
        <v>582</v>
      </c>
      <c r="IU47" s="412"/>
      <c r="IV47" s="378">
        <v>0</v>
      </c>
      <c r="IW47" s="379"/>
      <c r="IX47" s="1475">
        <v>45848</v>
      </c>
      <c r="IY47" s="1476">
        <v>1</v>
      </c>
      <c r="IZ47" s="1477">
        <v>45896</v>
      </c>
      <c r="JA47" s="412">
        <v>45855</v>
      </c>
      <c r="JB47" s="378">
        <v>1</v>
      </c>
      <c r="JC47" s="413">
        <f t="shared" si="91"/>
        <v>45855</v>
      </c>
      <c r="JD47" s="628">
        <f t="shared" si="178"/>
        <v>0.29469000000000001</v>
      </c>
      <c r="JE47" s="627">
        <v>45897</v>
      </c>
      <c r="JF47" s="378">
        <v>1</v>
      </c>
      <c r="JG47" s="627">
        <v>45898</v>
      </c>
      <c r="JH47" s="628">
        <f t="shared" ref="JH47:JH77" si="270">JJ47*$IS47/1000</f>
        <v>0.29469000000000001</v>
      </c>
      <c r="JI47" s="627">
        <v>45897</v>
      </c>
      <c r="JJ47" s="378">
        <v>1</v>
      </c>
      <c r="JK47" s="627">
        <v>45898</v>
      </c>
      <c r="JL47" s="628">
        <f t="shared" si="179"/>
        <v>0.29469000000000001</v>
      </c>
      <c r="JM47" s="627">
        <v>45902</v>
      </c>
      <c r="JN47" s="378">
        <v>1</v>
      </c>
      <c r="JO47" s="627">
        <v>45902</v>
      </c>
      <c r="JP47" s="628">
        <f t="shared" si="180"/>
        <v>0.29469000000000001</v>
      </c>
      <c r="JQ47" s="627">
        <v>45903</v>
      </c>
      <c r="JR47" s="378">
        <v>1</v>
      </c>
      <c r="JS47" s="627">
        <v>45903</v>
      </c>
      <c r="JT47" s="628">
        <f t="shared" si="242"/>
        <v>0.29469000000000001</v>
      </c>
      <c r="JU47" s="627">
        <v>45906</v>
      </c>
      <c r="JV47" s="378">
        <v>1</v>
      </c>
      <c r="JW47" s="627">
        <v>45906</v>
      </c>
      <c r="JX47" s="628">
        <f t="shared" si="243"/>
        <v>0</v>
      </c>
      <c r="JY47" s="627"/>
      <c r="JZ47" s="378">
        <v>0</v>
      </c>
      <c r="KA47" s="627"/>
      <c r="KB47" s="628">
        <f t="shared" si="244"/>
        <v>0</v>
      </c>
      <c r="KC47" s="627"/>
      <c r="KD47" s="378">
        <v>0</v>
      </c>
      <c r="KE47" s="627"/>
      <c r="KF47" s="628">
        <f t="shared" si="245"/>
        <v>0</v>
      </c>
      <c r="KG47" s="627"/>
      <c r="KH47" s="378">
        <v>0</v>
      </c>
      <c r="KI47" s="379"/>
      <c r="KJ47" s="628"/>
      <c r="KK47" s="630">
        <v>45947</v>
      </c>
      <c r="KL47" s="378">
        <v>1</v>
      </c>
      <c r="KM47" s="379">
        <v>45947</v>
      </c>
      <c r="KN47" s="630">
        <v>45904</v>
      </c>
      <c r="KO47" s="378">
        <v>1</v>
      </c>
      <c r="KP47" s="379">
        <v>45909</v>
      </c>
      <c r="KQ47" s="630">
        <v>45956</v>
      </c>
      <c r="KR47" s="378">
        <v>1</v>
      </c>
      <c r="KS47" s="379">
        <v>45956</v>
      </c>
      <c r="KT47" s="657">
        <v>0</v>
      </c>
      <c r="KU47" s="665">
        <f t="shared" si="246"/>
        <v>0</v>
      </c>
      <c r="KV47" s="658">
        <f t="shared" si="247"/>
        <v>45855</v>
      </c>
      <c r="KW47" s="659" t="str">
        <f t="shared" si="248"/>
        <v/>
      </c>
      <c r="KX47" s="412">
        <v>45855</v>
      </c>
      <c r="KY47" s="378">
        <v>1</v>
      </c>
      <c r="KZ47" s="413">
        <f t="shared" si="98"/>
        <v>45855</v>
      </c>
      <c r="LA47" s="626">
        <f t="shared" si="181"/>
        <v>0.29469000000000001</v>
      </c>
      <c r="LB47" s="627">
        <v>45896</v>
      </c>
      <c r="LC47" s="378">
        <v>1</v>
      </c>
      <c r="LD47" s="413">
        <f t="shared" si="99"/>
        <v>45896</v>
      </c>
      <c r="LE47" s="626">
        <f t="shared" si="182"/>
        <v>0.29469000000000001</v>
      </c>
      <c r="LF47" s="627">
        <v>45898</v>
      </c>
      <c r="LG47" s="378">
        <v>1</v>
      </c>
      <c r="LH47" s="413">
        <f t="shared" si="168"/>
        <v>45898</v>
      </c>
      <c r="LI47" s="626">
        <f t="shared" si="183"/>
        <v>0.29469000000000001</v>
      </c>
      <c r="LJ47" s="627">
        <v>45907</v>
      </c>
      <c r="LK47" s="378">
        <v>1</v>
      </c>
      <c r="LL47" s="413">
        <f t="shared" si="173"/>
        <v>45907</v>
      </c>
      <c r="LM47" s="412">
        <v>45909</v>
      </c>
      <c r="LN47" s="378">
        <v>1</v>
      </c>
      <c r="LO47" s="632" t="s">
        <v>584</v>
      </c>
      <c r="LP47" s="412"/>
      <c r="LQ47" s="378">
        <v>0</v>
      </c>
      <c r="LR47" s="632"/>
      <c r="LS47" s="412">
        <v>45939</v>
      </c>
      <c r="LT47" s="380">
        <v>1</v>
      </c>
      <c r="LU47" s="632">
        <v>45942</v>
      </c>
      <c r="LV47" s="657">
        <v>0</v>
      </c>
      <c r="LW47" s="665">
        <f t="shared" si="249"/>
        <v>0</v>
      </c>
      <c r="LX47" s="658">
        <f t="shared" si="250"/>
        <v>45855</v>
      </c>
      <c r="LY47" s="666" t="str">
        <f t="shared" si="251"/>
        <v/>
      </c>
      <c r="LZ47" s="412">
        <v>45855</v>
      </c>
      <c r="MA47" s="378">
        <v>1</v>
      </c>
      <c r="MB47" s="413">
        <f t="shared" si="104"/>
        <v>45855</v>
      </c>
      <c r="MC47" s="626">
        <f t="shared" si="184"/>
        <v>0.29469000000000001</v>
      </c>
      <c r="MD47" s="627">
        <v>45856</v>
      </c>
      <c r="ME47" s="378">
        <v>1</v>
      </c>
      <c r="MF47" s="413">
        <f t="shared" si="139"/>
        <v>45856</v>
      </c>
      <c r="MG47" s="626">
        <f t="shared" si="185"/>
        <v>0.29469000000000001</v>
      </c>
      <c r="MH47" s="627">
        <v>45898</v>
      </c>
      <c r="MI47" s="378">
        <v>1</v>
      </c>
      <c r="MJ47" s="413">
        <f t="shared" si="169"/>
        <v>45898</v>
      </c>
      <c r="MK47" s="626">
        <f t="shared" si="186"/>
        <v>0.29469000000000001</v>
      </c>
      <c r="ML47" s="627">
        <v>45908</v>
      </c>
      <c r="MM47" s="378">
        <v>1</v>
      </c>
      <c r="MN47" s="413">
        <f t="shared" si="107"/>
        <v>45908</v>
      </c>
      <c r="MO47" s="412">
        <v>45909</v>
      </c>
      <c r="MP47" s="378">
        <v>1</v>
      </c>
      <c r="MQ47" s="632">
        <v>45909</v>
      </c>
      <c r="MR47" s="412"/>
      <c r="MS47" s="378">
        <v>0</v>
      </c>
      <c r="MT47" s="632"/>
      <c r="MU47" s="412">
        <v>45939</v>
      </c>
      <c r="MV47" s="380">
        <v>1</v>
      </c>
      <c r="MW47" s="632">
        <v>45942</v>
      </c>
      <c r="MX47" s="657">
        <v>0</v>
      </c>
      <c r="MY47" s="665">
        <f t="shared" si="252"/>
        <v>0</v>
      </c>
      <c r="MZ47" s="658">
        <f t="shared" si="253"/>
        <v>45855</v>
      </c>
      <c r="NA47" s="666" t="str">
        <f t="shared" si="254"/>
        <v/>
      </c>
      <c r="NB47" s="657">
        <v>0</v>
      </c>
      <c r="NC47" s="665">
        <f t="shared" si="255"/>
        <v>0</v>
      </c>
      <c r="ND47" s="658">
        <f t="shared" si="256"/>
        <v>45855</v>
      </c>
      <c r="NE47" s="667">
        <f t="shared" si="257"/>
        <v>0</v>
      </c>
      <c r="NF47" s="654"/>
      <c r="NG47" s="666"/>
      <c r="NH47" s="673"/>
      <c r="NI47" s="378">
        <v>0</v>
      </c>
      <c r="NJ47" s="658"/>
      <c r="NK47" s="654"/>
      <c r="NL47" s="666"/>
      <c r="NM47" s="657">
        <v>0</v>
      </c>
      <c r="NN47" s="665">
        <f t="shared" si="258"/>
        <v>0</v>
      </c>
      <c r="NO47" s="659"/>
      <c r="NP47" s="669" t="s">
        <v>571</v>
      </c>
      <c r="NQ47" s="657">
        <v>0</v>
      </c>
      <c r="NR47" s="665">
        <f t="shared" si="259"/>
        <v>0</v>
      </c>
      <c r="NS47" s="659"/>
      <c r="NT47" s="669" t="s">
        <v>571</v>
      </c>
      <c r="NU47" s="657">
        <v>0</v>
      </c>
      <c r="NV47" s="665">
        <f t="shared" si="260"/>
        <v>0</v>
      </c>
      <c r="NW47" s="659"/>
      <c r="NX47" s="669" t="str">
        <f t="shared" si="269"/>
        <v/>
      </c>
      <c r="NY47" s="673"/>
      <c r="NZ47" s="378">
        <v>0</v>
      </c>
      <c r="OA47" s="660"/>
      <c r="OB47" s="673"/>
      <c r="OC47" s="378">
        <v>0</v>
      </c>
      <c r="OD47" s="660"/>
      <c r="OE47" s="673"/>
      <c r="OF47" s="378">
        <v>0</v>
      </c>
      <c r="OG47" s="660"/>
      <c r="OH47" s="412"/>
      <c r="OI47" s="378">
        <v>1</v>
      </c>
      <c r="OJ47" s="379"/>
      <c r="OK47" s="412"/>
      <c r="OL47" s="378">
        <v>0.5</v>
      </c>
      <c r="OM47" s="379"/>
      <c r="ON47" s="412"/>
      <c r="OO47" s="378">
        <v>1</v>
      </c>
      <c r="OP47" s="379"/>
      <c r="OQ47" s="412"/>
      <c r="OR47" s="378">
        <f t="shared" si="261"/>
        <v>0</v>
      </c>
      <c r="OS47" s="379"/>
      <c r="OT47" s="412"/>
      <c r="OU47" s="378">
        <v>0</v>
      </c>
      <c r="OV47" s="379"/>
      <c r="OW47" s="412"/>
      <c r="OX47" s="378">
        <v>0</v>
      </c>
      <c r="OY47" s="379"/>
      <c r="OZ47" s="379">
        <v>45751</v>
      </c>
      <c r="PA47" s="378">
        <v>1</v>
      </c>
      <c r="PB47" s="379">
        <f t="shared" si="141"/>
        <v>45751</v>
      </c>
      <c r="PC47" s="379" t="s">
        <v>559</v>
      </c>
      <c r="PD47" s="378">
        <v>0</v>
      </c>
      <c r="PE47" s="379"/>
      <c r="PF47" s="412"/>
      <c r="PG47" s="378">
        <v>0</v>
      </c>
      <c r="PH47" s="379"/>
      <c r="PI47" s="412">
        <v>45754</v>
      </c>
      <c r="PJ47" s="378">
        <v>1</v>
      </c>
      <c r="PK47" s="379">
        <f>'Seg Diario'!HJ47</f>
        <v>45929</v>
      </c>
      <c r="PL47" s="412">
        <f t="shared" si="133"/>
        <v>45754</v>
      </c>
      <c r="PM47" s="378">
        <f t="shared" si="134"/>
        <v>1</v>
      </c>
      <c r="PN47" s="379">
        <f t="shared" si="135"/>
        <v>45929</v>
      </c>
      <c r="PO47" s="663">
        <v>4.5000000000000005E-2</v>
      </c>
      <c r="PP47" s="658">
        <f t="shared" si="262"/>
        <v>45751</v>
      </c>
      <c r="PQ47" s="659" t="str">
        <f t="shared" si="263"/>
        <v/>
      </c>
      <c r="PR47" s="654"/>
      <c r="PS47" s="660"/>
      <c r="PT47" s="412">
        <v>45486</v>
      </c>
      <c r="PU47" s="378">
        <v>1</v>
      </c>
      <c r="PV47" s="412">
        <v>45486</v>
      </c>
      <c r="PW47" s="412">
        <v>45527</v>
      </c>
      <c r="PX47" s="378">
        <v>1</v>
      </c>
      <c r="PY47" s="412">
        <v>45527</v>
      </c>
      <c r="PZ47" s="412"/>
      <c r="QA47" s="378">
        <v>0</v>
      </c>
      <c r="QB47" s="379"/>
      <c r="QC47" s="412"/>
      <c r="QD47" s="378">
        <v>0.5</v>
      </c>
      <c r="QE47" s="379"/>
      <c r="QF47" s="657">
        <v>0.93745000000000012</v>
      </c>
      <c r="QG47" s="658">
        <f t="shared" si="264"/>
        <v>45486</v>
      </c>
      <c r="QH47" s="659" t="str">
        <f t="shared" si="174"/>
        <v/>
      </c>
      <c r="QI47" s="654"/>
      <c r="QJ47" s="660"/>
      <c r="QK47" s="671"/>
      <c r="QL47" s="1216">
        <f t="shared" si="265"/>
        <v>1</v>
      </c>
      <c r="QM47" s="1215" t="s">
        <v>587</v>
      </c>
      <c r="QN47" s="1448">
        <f t="shared" si="136"/>
        <v>1</v>
      </c>
      <c r="QO47" s="1482">
        <v>45896</v>
      </c>
      <c r="QP47" s="1483">
        <v>1</v>
      </c>
      <c r="QQ47" s="1482">
        <v>45905</v>
      </c>
      <c r="QR47" s="1482">
        <v>45946</v>
      </c>
      <c r="QS47" s="1483">
        <v>1</v>
      </c>
      <c r="QT47" s="1482">
        <v>45946</v>
      </c>
    </row>
    <row r="48" spans="1:462" ht="16.5" customHeight="1">
      <c r="A48" s="459" t="e">
        <f t="shared" si="266"/>
        <v>#VALUE!</v>
      </c>
      <c r="B48" s="636" t="s">
        <v>158</v>
      </c>
      <c r="C48" s="637"/>
      <c r="D48" s="638" t="s">
        <v>560</v>
      </c>
      <c r="E48" s="1420" t="s">
        <v>98</v>
      </c>
      <c r="F48" s="1251">
        <v>5519.72</v>
      </c>
      <c r="G48" s="614" t="s">
        <v>574</v>
      </c>
      <c r="H48" s="638" t="s">
        <v>58</v>
      </c>
      <c r="I48" s="638" t="s">
        <v>575</v>
      </c>
      <c r="J48" s="639"/>
      <c r="K48" s="640"/>
      <c r="L48" s="640"/>
      <c r="M48" s="641"/>
      <c r="N48" s="642"/>
      <c r="O48" s="639" t="s">
        <v>562</v>
      </c>
      <c r="P48" s="640" t="s">
        <v>562</v>
      </c>
      <c r="Q48" s="640" t="s">
        <v>562</v>
      </c>
      <c r="R48" s="641" t="s">
        <v>562</v>
      </c>
      <c r="S48" s="638" t="s">
        <v>563</v>
      </c>
      <c r="T48" s="643"/>
      <c r="U48" s="643"/>
      <c r="V48" s="643"/>
      <c r="W48" s="643"/>
      <c r="X48" s="643"/>
      <c r="Y48" s="643"/>
      <c r="Z48" s="674"/>
      <c r="AA48" s="644"/>
      <c r="AB48" s="615"/>
      <c r="AC48" s="615"/>
      <c r="AD48" s="615"/>
      <c r="AE48" s="615"/>
      <c r="AF48" s="615"/>
      <c r="AG48" s="645">
        <f t="shared" si="187"/>
        <v>0</v>
      </c>
      <c r="AH48" s="646">
        <f t="shared" si="188"/>
        <v>0</v>
      </c>
      <c r="AI48" s="647">
        <f t="shared" si="189"/>
        <v>0</v>
      </c>
      <c r="AJ48" s="615"/>
      <c r="AK48" s="615"/>
      <c r="AL48" s="615"/>
      <c r="AM48" s="645">
        <f t="shared" si="190"/>
        <v>0</v>
      </c>
      <c r="AN48" s="646">
        <f t="shared" si="191"/>
        <v>0</v>
      </c>
      <c r="AO48" s="647">
        <f t="shared" si="192"/>
        <v>0</v>
      </c>
      <c r="AP48" s="648"/>
      <c r="AQ48" s="648"/>
      <c r="AR48" s="648"/>
      <c r="AS48" s="645">
        <f t="shared" si="193"/>
        <v>0</v>
      </c>
      <c r="AT48" s="646">
        <f t="shared" si="194"/>
        <v>0</v>
      </c>
      <c r="AU48" s="647">
        <f t="shared" si="195"/>
        <v>0</v>
      </c>
      <c r="AV48" s="648"/>
      <c r="AW48" s="649" t="s">
        <v>564</v>
      </c>
      <c r="AX48" s="650">
        <f t="shared" si="148"/>
        <v>1</v>
      </c>
      <c r="AY48" s="651" t="s">
        <v>565</v>
      </c>
      <c r="AZ48" s="678" t="s">
        <v>583</v>
      </c>
      <c r="BA48" s="412">
        <v>45491</v>
      </c>
      <c r="BB48" s="653">
        <f t="shared" si="175"/>
        <v>1</v>
      </c>
      <c r="BC48" s="654">
        <f t="shared" si="196"/>
        <v>0</v>
      </c>
      <c r="BD48" s="630">
        <f t="shared" si="197"/>
        <v>0</v>
      </c>
      <c r="BE48" s="412">
        <v>45715</v>
      </c>
      <c r="BF48" s="655">
        <f t="shared" si="198"/>
        <v>1</v>
      </c>
      <c r="BG48" s="412">
        <v>45749</v>
      </c>
      <c r="BH48" s="655">
        <f t="shared" si="199"/>
        <v>1</v>
      </c>
      <c r="BI48" s="412">
        <f t="shared" si="125"/>
        <v>45754</v>
      </c>
      <c r="BJ48" s="378">
        <v>0</v>
      </c>
      <c r="BK48" s="379">
        <f t="shared" si="126"/>
        <v>45770</v>
      </c>
      <c r="BL48" s="412">
        <v>45754</v>
      </c>
      <c r="BM48" s="378">
        <v>1</v>
      </c>
      <c r="BN48" s="630">
        <v>45754</v>
      </c>
      <c r="BO48" s="412">
        <v>45754</v>
      </c>
      <c r="BP48" s="378">
        <v>1</v>
      </c>
      <c r="BQ48" s="630">
        <v>45754</v>
      </c>
      <c r="BR48" s="412">
        <v>45754</v>
      </c>
      <c r="BS48" s="378">
        <v>1</v>
      </c>
      <c r="BT48" s="630">
        <v>45754</v>
      </c>
      <c r="BU48" s="412">
        <v>45754</v>
      </c>
      <c r="BV48" s="378">
        <v>1</v>
      </c>
      <c r="BW48" s="630">
        <v>45754</v>
      </c>
      <c r="BX48" s="377">
        <f t="shared" si="200"/>
        <v>45754</v>
      </c>
      <c r="BY48" s="378">
        <f t="shared" si="201"/>
        <v>1</v>
      </c>
      <c r="BZ48" s="379">
        <f t="shared" si="149"/>
        <v>45754</v>
      </c>
      <c r="CA48" s="412">
        <v>45768</v>
      </c>
      <c r="CB48" s="378">
        <v>1</v>
      </c>
      <c r="CC48" s="413">
        <f t="shared" si="202"/>
        <v>45768</v>
      </c>
      <c r="CD48" s="412">
        <v>45768</v>
      </c>
      <c r="CE48" s="378">
        <v>1</v>
      </c>
      <c r="CF48" s="413">
        <f t="shared" si="203"/>
        <v>45768</v>
      </c>
      <c r="CG48" s="412">
        <v>45768</v>
      </c>
      <c r="CH48" s="378">
        <v>1</v>
      </c>
      <c r="CI48" s="413">
        <f t="shared" si="204"/>
        <v>45768</v>
      </c>
      <c r="CJ48" s="412">
        <v>45768</v>
      </c>
      <c r="CK48" s="378">
        <v>1</v>
      </c>
      <c r="CL48" s="413">
        <f t="shared" si="205"/>
        <v>45768</v>
      </c>
      <c r="CM48" s="377">
        <f t="shared" si="206"/>
        <v>45768</v>
      </c>
      <c r="CN48" s="378">
        <f t="shared" si="207"/>
        <v>1</v>
      </c>
      <c r="CO48" s="379">
        <f t="shared" si="208"/>
        <v>45768</v>
      </c>
      <c r="CP48" s="412">
        <v>45755</v>
      </c>
      <c r="CQ48" s="378">
        <v>1</v>
      </c>
      <c r="CR48" s="413">
        <v>45755</v>
      </c>
      <c r="CS48" s="412">
        <v>45755</v>
      </c>
      <c r="CT48" s="378">
        <v>1</v>
      </c>
      <c r="CU48" s="413">
        <v>45755</v>
      </c>
      <c r="CV48" s="412">
        <v>45755</v>
      </c>
      <c r="CW48" s="378">
        <v>1</v>
      </c>
      <c r="CX48" s="413">
        <v>45755</v>
      </c>
      <c r="CY48" s="412">
        <v>45755</v>
      </c>
      <c r="CZ48" s="378">
        <v>1</v>
      </c>
      <c r="DA48" s="413">
        <v>45755</v>
      </c>
      <c r="DB48" s="377">
        <f t="shared" si="209"/>
        <v>45755</v>
      </c>
      <c r="DC48" s="378">
        <f t="shared" si="210"/>
        <v>1</v>
      </c>
      <c r="DD48" s="379">
        <f t="shared" si="211"/>
        <v>45755</v>
      </c>
      <c r="DE48" s="412">
        <v>45768</v>
      </c>
      <c r="DF48" s="378">
        <v>1</v>
      </c>
      <c r="DG48" s="413">
        <v>45769</v>
      </c>
      <c r="DH48" s="412">
        <v>45769</v>
      </c>
      <c r="DI48" s="378">
        <v>1</v>
      </c>
      <c r="DJ48" s="413">
        <v>45769</v>
      </c>
      <c r="DK48" s="412">
        <v>45768</v>
      </c>
      <c r="DL48" s="378">
        <v>1</v>
      </c>
      <c r="DM48" s="413">
        <v>45769</v>
      </c>
      <c r="DN48" s="412">
        <v>45768</v>
      </c>
      <c r="DO48" s="378">
        <v>1</v>
      </c>
      <c r="DP48" s="413">
        <v>45769</v>
      </c>
      <c r="DQ48" s="377">
        <f t="shared" si="212"/>
        <v>45768</v>
      </c>
      <c r="DR48" s="378">
        <f t="shared" si="213"/>
        <v>1</v>
      </c>
      <c r="DS48" s="379">
        <f t="shared" si="214"/>
        <v>45769</v>
      </c>
      <c r="DT48" s="412">
        <v>45768</v>
      </c>
      <c r="DU48" s="378">
        <v>1</v>
      </c>
      <c r="DV48" s="413">
        <v>45770</v>
      </c>
      <c r="DW48" s="412">
        <v>45769</v>
      </c>
      <c r="DX48" s="378">
        <v>1</v>
      </c>
      <c r="DY48" s="413">
        <v>45770</v>
      </c>
      <c r="DZ48" s="412">
        <v>45768</v>
      </c>
      <c r="EA48" s="378">
        <v>1</v>
      </c>
      <c r="EB48" s="413">
        <v>45770</v>
      </c>
      <c r="EC48" s="412">
        <v>45768</v>
      </c>
      <c r="ED48" s="378">
        <v>1</v>
      </c>
      <c r="EE48" s="413">
        <v>45770</v>
      </c>
      <c r="EF48" s="377">
        <f t="shared" si="144"/>
        <v>45768</v>
      </c>
      <c r="EG48" s="378">
        <f t="shared" si="215"/>
        <v>1</v>
      </c>
      <c r="EH48" s="379">
        <f t="shared" si="216"/>
        <v>45770</v>
      </c>
      <c r="EI48" s="412">
        <v>45770</v>
      </c>
      <c r="EJ48" s="378">
        <v>1</v>
      </c>
      <c r="EK48" s="413">
        <f t="shared" si="217"/>
        <v>45770</v>
      </c>
      <c r="EL48" s="412">
        <v>45770</v>
      </c>
      <c r="EM48" s="378">
        <v>1</v>
      </c>
      <c r="EN48" s="413">
        <f t="shared" si="218"/>
        <v>45770</v>
      </c>
      <c r="EO48" s="412">
        <v>45770</v>
      </c>
      <c r="EP48" s="378">
        <v>1</v>
      </c>
      <c r="EQ48" s="413">
        <f t="shared" si="219"/>
        <v>45770</v>
      </c>
      <c r="ER48" s="412">
        <v>45770</v>
      </c>
      <c r="ES48" s="378">
        <v>1</v>
      </c>
      <c r="ET48" s="413">
        <f t="shared" si="220"/>
        <v>45770</v>
      </c>
      <c r="EU48" s="377">
        <f t="shared" si="221"/>
        <v>45770</v>
      </c>
      <c r="EV48" s="378">
        <f t="shared" si="222"/>
        <v>1</v>
      </c>
      <c r="EW48" s="379">
        <f t="shared" si="223"/>
        <v>45770</v>
      </c>
      <c r="EX48" s="412"/>
      <c r="EY48" s="378">
        <v>0</v>
      </c>
      <c r="EZ48" s="413"/>
      <c r="FA48" s="412"/>
      <c r="FB48" s="378">
        <v>0</v>
      </c>
      <c r="FC48" s="413"/>
      <c r="FD48" s="412"/>
      <c r="FE48" s="378">
        <v>0</v>
      </c>
      <c r="FF48" s="413"/>
      <c r="FG48" s="412"/>
      <c r="FH48" s="378">
        <v>0</v>
      </c>
      <c r="FI48" s="413"/>
      <c r="FJ48" s="377" t="str">
        <f t="shared" si="71"/>
        <v/>
      </c>
      <c r="FK48" s="378">
        <v>0</v>
      </c>
      <c r="FL48" s="379" t="str">
        <f t="shared" si="267"/>
        <v/>
      </c>
      <c r="FM48" s="412">
        <v>45772</v>
      </c>
      <c r="FN48" s="378">
        <v>1</v>
      </c>
      <c r="FO48" s="413">
        <v>45773</v>
      </c>
      <c r="FP48" s="412">
        <v>45772</v>
      </c>
      <c r="FQ48" s="378">
        <v>1</v>
      </c>
      <c r="FR48" s="413">
        <v>45773</v>
      </c>
      <c r="FS48" s="412">
        <v>45772</v>
      </c>
      <c r="FT48" s="378">
        <v>1</v>
      </c>
      <c r="FU48" s="413">
        <v>45773</v>
      </c>
      <c r="FV48" s="412">
        <v>45772</v>
      </c>
      <c r="FW48" s="378">
        <v>1</v>
      </c>
      <c r="FX48" s="413">
        <v>45773</v>
      </c>
      <c r="FY48" s="377">
        <f t="shared" si="224"/>
        <v>45772</v>
      </c>
      <c r="FZ48" s="378">
        <f t="shared" si="162"/>
        <v>1</v>
      </c>
      <c r="GA48" s="379">
        <f t="shared" si="225"/>
        <v>45773</v>
      </c>
      <c r="GB48" s="412">
        <v>45771</v>
      </c>
      <c r="GC48" s="378">
        <v>1</v>
      </c>
      <c r="GD48" s="413">
        <f t="shared" si="226"/>
        <v>45771</v>
      </c>
      <c r="GE48" s="377">
        <v>45771</v>
      </c>
      <c r="GF48" s="378">
        <v>1</v>
      </c>
      <c r="GG48" s="413">
        <f t="shared" si="227"/>
        <v>45771</v>
      </c>
      <c r="GH48" s="377">
        <v>45771</v>
      </c>
      <c r="GI48" s="378">
        <v>1</v>
      </c>
      <c r="GJ48" s="413">
        <f t="shared" si="228"/>
        <v>45771</v>
      </c>
      <c r="GK48" s="377">
        <v>45771</v>
      </c>
      <c r="GL48" s="378">
        <v>1</v>
      </c>
      <c r="GM48" s="413">
        <f t="shared" si="229"/>
        <v>45771</v>
      </c>
      <c r="GN48" s="377">
        <f t="shared" si="230"/>
        <v>45771</v>
      </c>
      <c r="GO48" s="378">
        <f t="shared" si="231"/>
        <v>1</v>
      </c>
      <c r="GP48" s="379">
        <f t="shared" si="232"/>
        <v>45771</v>
      </c>
      <c r="GQ48" s="657">
        <f t="shared" si="163"/>
        <v>1</v>
      </c>
      <c r="GR48" s="658">
        <f t="shared" si="233"/>
        <v>45754</v>
      </c>
      <c r="GS48" s="659">
        <f t="shared" si="234"/>
        <v>45773</v>
      </c>
      <c r="GT48" s="654"/>
      <c r="GU48" s="660"/>
      <c r="GV48" s="412">
        <v>45921</v>
      </c>
      <c r="GW48" s="378">
        <v>1</v>
      </c>
      <c r="GX48" s="413">
        <v>45923</v>
      </c>
      <c r="GY48" s="412">
        <v>45921</v>
      </c>
      <c r="GZ48" s="378">
        <v>1</v>
      </c>
      <c r="HA48" s="413">
        <v>45923</v>
      </c>
      <c r="HB48" s="412">
        <v>45921</v>
      </c>
      <c r="HC48" s="378">
        <v>1</v>
      </c>
      <c r="HD48" s="413">
        <v>45923</v>
      </c>
      <c r="HE48" s="412">
        <v>45921</v>
      </c>
      <c r="HF48" s="378">
        <v>1</v>
      </c>
      <c r="HG48" s="413">
        <v>45923</v>
      </c>
      <c r="HH48" s="377">
        <f t="shared" si="235"/>
        <v>45921</v>
      </c>
      <c r="HI48" s="1523">
        <f t="shared" si="236"/>
        <v>1</v>
      </c>
      <c r="HJ48" s="379">
        <f t="shared" si="237"/>
        <v>45923</v>
      </c>
      <c r="HK48" s="661">
        <v>0</v>
      </c>
      <c r="HL48" s="658">
        <f t="shared" si="238"/>
        <v>45715</v>
      </c>
      <c r="HM48" s="659" t="str">
        <f t="shared" si="239"/>
        <v/>
      </c>
      <c r="HN48" s="654"/>
      <c r="HO48" s="660"/>
      <c r="HP48" s="944"/>
      <c r="HQ48" s="944"/>
      <c r="HR48" s="1170">
        <v>45804</v>
      </c>
      <c r="HS48" s="378">
        <v>1</v>
      </c>
      <c r="HT48" s="1171">
        <v>45804</v>
      </c>
      <c r="HU48" s="632">
        <v>45804</v>
      </c>
      <c r="HV48" s="378">
        <v>1</v>
      </c>
      <c r="HW48" s="379">
        <v>45804</v>
      </c>
      <c r="HX48" s="412">
        <v>45805</v>
      </c>
      <c r="HY48" s="378">
        <v>1</v>
      </c>
      <c r="HZ48" s="379">
        <v>45829</v>
      </c>
      <c r="IA48" s="412">
        <v>45829</v>
      </c>
      <c r="IB48" s="378">
        <v>1</v>
      </c>
      <c r="IC48" s="379">
        <v>45829</v>
      </c>
      <c r="ID48" s="412">
        <v>45829</v>
      </c>
      <c r="IE48" s="378">
        <v>1</v>
      </c>
      <c r="IF48" s="379">
        <v>45829</v>
      </c>
      <c r="IG48" s="944">
        <v>45846</v>
      </c>
      <c r="IH48" s="412">
        <v>45848</v>
      </c>
      <c r="II48" s="378">
        <v>1</v>
      </c>
      <c r="IJ48" s="379">
        <v>45848</v>
      </c>
      <c r="IK48" s="412">
        <v>45848</v>
      </c>
      <c r="IL48" s="378">
        <v>1</v>
      </c>
      <c r="IM48" s="379">
        <v>45848</v>
      </c>
      <c r="IN48" s="657">
        <f t="shared" si="137"/>
        <v>1</v>
      </c>
      <c r="IO48" s="658">
        <f t="shared" si="240"/>
        <v>45804</v>
      </c>
      <c r="IP48" s="659">
        <f t="shared" si="241"/>
        <v>45848</v>
      </c>
      <c r="IQ48" s="654"/>
      <c r="IR48" s="660"/>
      <c r="IS48" s="664">
        <v>351.38</v>
      </c>
      <c r="IT48" s="664" t="s">
        <v>582</v>
      </c>
      <c r="IU48" s="412"/>
      <c r="IV48" s="378">
        <v>0</v>
      </c>
      <c r="IW48" s="379"/>
      <c r="IX48" s="412"/>
      <c r="IY48" s="378">
        <v>0</v>
      </c>
      <c r="IZ48" s="379"/>
      <c r="JA48" s="412">
        <v>45855</v>
      </c>
      <c r="JB48" s="378">
        <v>1</v>
      </c>
      <c r="JC48" s="413">
        <f t="shared" si="91"/>
        <v>45855</v>
      </c>
      <c r="JD48" s="628">
        <f t="shared" si="178"/>
        <v>0.35137999999999997</v>
      </c>
      <c r="JE48" s="627">
        <v>45897</v>
      </c>
      <c r="JF48" s="378">
        <v>1</v>
      </c>
      <c r="JG48" s="627">
        <v>45898</v>
      </c>
      <c r="JH48" s="628">
        <f t="shared" si="270"/>
        <v>0.35137999999999997</v>
      </c>
      <c r="JI48" s="627">
        <v>45897</v>
      </c>
      <c r="JJ48" s="378">
        <v>1</v>
      </c>
      <c r="JK48" s="627">
        <v>45898</v>
      </c>
      <c r="JL48" s="628">
        <f t="shared" si="179"/>
        <v>0.35137999999999997</v>
      </c>
      <c r="JM48" s="627">
        <v>45902</v>
      </c>
      <c r="JN48" s="378">
        <v>1</v>
      </c>
      <c r="JO48" s="627">
        <v>45902</v>
      </c>
      <c r="JP48" s="628">
        <f t="shared" si="180"/>
        <v>0.35137999999999997</v>
      </c>
      <c r="JQ48" s="627">
        <v>45903</v>
      </c>
      <c r="JR48" s="378">
        <v>1</v>
      </c>
      <c r="JS48" s="627">
        <v>45903</v>
      </c>
      <c r="JT48" s="628">
        <f t="shared" si="242"/>
        <v>0.35137999999999997</v>
      </c>
      <c r="JU48" s="627">
        <v>45906</v>
      </c>
      <c r="JV48" s="378">
        <v>1</v>
      </c>
      <c r="JW48" s="627">
        <v>45906</v>
      </c>
      <c r="JX48" s="628">
        <f t="shared" si="243"/>
        <v>0</v>
      </c>
      <c r="JY48" s="627"/>
      <c r="JZ48" s="378">
        <v>0</v>
      </c>
      <c r="KA48" s="627"/>
      <c r="KB48" s="628">
        <f t="shared" si="244"/>
        <v>0</v>
      </c>
      <c r="KC48" s="627"/>
      <c r="KD48" s="378">
        <v>0</v>
      </c>
      <c r="KE48" s="627"/>
      <c r="KF48" s="628">
        <f t="shared" si="245"/>
        <v>0</v>
      </c>
      <c r="KG48" s="627"/>
      <c r="KH48" s="378">
        <v>0</v>
      </c>
      <c r="KI48" s="379"/>
      <c r="KJ48" s="628"/>
      <c r="KK48" s="630"/>
      <c r="KL48" s="378">
        <v>1</v>
      </c>
      <c r="KM48" s="379"/>
      <c r="KN48" s="630">
        <v>45904</v>
      </c>
      <c r="KO48" s="378">
        <v>1</v>
      </c>
      <c r="KP48" s="379">
        <v>45909</v>
      </c>
      <c r="KQ48" s="630">
        <v>45956</v>
      </c>
      <c r="KR48" s="378">
        <v>1</v>
      </c>
      <c r="KS48" s="379">
        <v>45956</v>
      </c>
      <c r="KT48" s="657">
        <v>0</v>
      </c>
      <c r="KU48" s="665">
        <f t="shared" si="246"/>
        <v>0</v>
      </c>
      <c r="KV48" s="658">
        <f t="shared" si="247"/>
        <v>45855</v>
      </c>
      <c r="KW48" s="659" t="str">
        <f t="shared" si="248"/>
        <v/>
      </c>
      <c r="KX48" s="412">
        <v>45855</v>
      </c>
      <c r="KY48" s="378">
        <v>1</v>
      </c>
      <c r="KZ48" s="413">
        <f t="shared" si="98"/>
        <v>45855</v>
      </c>
      <c r="LA48" s="626">
        <f t="shared" si="181"/>
        <v>0.35137999999999997</v>
      </c>
      <c r="LB48" s="627">
        <v>45896</v>
      </c>
      <c r="LC48" s="378">
        <v>1</v>
      </c>
      <c r="LD48" s="413">
        <f t="shared" ref="LD48:LD52" si="271">IF(LB48="","",LB48)</f>
        <v>45896</v>
      </c>
      <c r="LE48" s="626">
        <f t="shared" si="182"/>
        <v>0.35137999999999997</v>
      </c>
      <c r="LF48" s="627">
        <v>45898</v>
      </c>
      <c r="LG48" s="378">
        <v>1</v>
      </c>
      <c r="LH48" s="413">
        <f t="shared" ref="LH48:LH59" si="272">IF(LF48="","",LF48)</f>
        <v>45898</v>
      </c>
      <c r="LI48" s="626">
        <f t="shared" si="183"/>
        <v>0.35137999999999997</v>
      </c>
      <c r="LJ48" s="627">
        <v>45907</v>
      </c>
      <c r="LK48" s="378">
        <v>1</v>
      </c>
      <c r="LL48" s="413">
        <f t="shared" si="173"/>
        <v>45907</v>
      </c>
      <c r="LM48" s="412">
        <v>45909</v>
      </c>
      <c r="LN48" s="378">
        <v>1</v>
      </c>
      <c r="LO48" s="632" t="s">
        <v>584</v>
      </c>
      <c r="LP48" s="412"/>
      <c r="LQ48" s="378">
        <v>0</v>
      </c>
      <c r="LR48" s="632"/>
      <c r="LS48" s="412"/>
      <c r="LT48" s="378">
        <v>0</v>
      </c>
      <c r="LU48" s="632"/>
      <c r="LV48" s="657">
        <v>0</v>
      </c>
      <c r="LW48" s="665">
        <f t="shared" si="249"/>
        <v>0</v>
      </c>
      <c r="LX48" s="658">
        <f t="shared" si="250"/>
        <v>45855</v>
      </c>
      <c r="LY48" s="666" t="str">
        <f t="shared" si="251"/>
        <v/>
      </c>
      <c r="LZ48" s="412">
        <v>45855</v>
      </c>
      <c r="MA48" s="378">
        <v>1</v>
      </c>
      <c r="MB48" s="413">
        <f t="shared" si="104"/>
        <v>45855</v>
      </c>
      <c r="MC48" s="626">
        <f t="shared" si="184"/>
        <v>0.35137999999999997</v>
      </c>
      <c r="MD48" s="627">
        <v>45896</v>
      </c>
      <c r="ME48" s="378">
        <v>1</v>
      </c>
      <c r="MF48" s="413">
        <f t="shared" si="139"/>
        <v>45896</v>
      </c>
      <c r="MG48" s="626">
        <f t="shared" si="185"/>
        <v>0.35137999999999997</v>
      </c>
      <c r="MH48" s="627">
        <v>45898</v>
      </c>
      <c r="MI48" s="378">
        <v>1</v>
      </c>
      <c r="MJ48" s="413">
        <f t="shared" ref="MJ48:MJ63" si="273">IF(MH48="","",MH48)</f>
        <v>45898</v>
      </c>
      <c r="MK48" s="626">
        <f t="shared" si="186"/>
        <v>0.35137999999999997</v>
      </c>
      <c r="ML48" s="627">
        <v>45908</v>
      </c>
      <c r="MM48" s="378">
        <v>1</v>
      </c>
      <c r="MN48" s="413">
        <f t="shared" ref="MN48:MN54" si="274">IF(ML48="","",ML48)</f>
        <v>45908</v>
      </c>
      <c r="MO48" s="412">
        <v>45909</v>
      </c>
      <c r="MP48" s="378">
        <v>1</v>
      </c>
      <c r="MQ48" s="632">
        <v>45909</v>
      </c>
      <c r="MR48" s="412"/>
      <c r="MS48" s="378">
        <v>0</v>
      </c>
      <c r="MT48" s="632"/>
      <c r="MU48" s="412"/>
      <c r="MV48" s="378">
        <v>0</v>
      </c>
      <c r="MW48" s="632"/>
      <c r="MX48" s="657">
        <v>0</v>
      </c>
      <c r="MY48" s="665">
        <f t="shared" si="252"/>
        <v>0</v>
      </c>
      <c r="MZ48" s="658">
        <f t="shared" si="253"/>
        <v>45855</v>
      </c>
      <c r="NA48" s="666" t="str">
        <f t="shared" si="254"/>
        <v/>
      </c>
      <c r="NB48" s="657">
        <v>0</v>
      </c>
      <c r="NC48" s="665">
        <f t="shared" si="255"/>
        <v>0</v>
      </c>
      <c r="ND48" s="658">
        <f t="shared" si="256"/>
        <v>45855</v>
      </c>
      <c r="NE48" s="667">
        <f t="shared" si="257"/>
        <v>0</v>
      </c>
      <c r="NF48" s="654"/>
      <c r="NG48" s="666"/>
      <c r="NH48" s="673"/>
      <c r="NI48" s="378">
        <v>0</v>
      </c>
      <c r="NJ48" s="658"/>
      <c r="NK48" s="654"/>
      <c r="NL48" s="666"/>
      <c r="NM48" s="657">
        <v>0</v>
      </c>
      <c r="NN48" s="665">
        <f t="shared" si="258"/>
        <v>0</v>
      </c>
      <c r="NO48" s="659"/>
      <c r="NP48" s="669" t="s">
        <v>571</v>
      </c>
      <c r="NQ48" s="657">
        <v>0</v>
      </c>
      <c r="NR48" s="665">
        <f t="shared" si="259"/>
        <v>0</v>
      </c>
      <c r="NS48" s="659"/>
      <c r="NT48" s="669" t="s">
        <v>571</v>
      </c>
      <c r="NU48" s="657">
        <v>0</v>
      </c>
      <c r="NV48" s="665">
        <f t="shared" si="260"/>
        <v>0</v>
      </c>
      <c r="NW48" s="659"/>
      <c r="NX48" s="669" t="str">
        <f t="shared" si="269"/>
        <v/>
      </c>
      <c r="NY48" s="673"/>
      <c r="NZ48" s="378">
        <v>0</v>
      </c>
      <c r="OA48" s="660"/>
      <c r="OB48" s="673"/>
      <c r="OC48" s="378">
        <v>0</v>
      </c>
      <c r="OD48" s="660"/>
      <c r="OE48" s="673"/>
      <c r="OF48" s="378">
        <v>0</v>
      </c>
      <c r="OG48" s="660"/>
      <c r="OH48" s="412"/>
      <c r="OI48" s="378">
        <v>1</v>
      </c>
      <c r="OJ48" s="379"/>
      <c r="OK48" s="412"/>
      <c r="OL48" s="378">
        <v>0.5</v>
      </c>
      <c r="OM48" s="379"/>
      <c r="ON48" s="412"/>
      <c r="OO48" s="378">
        <v>1</v>
      </c>
      <c r="OP48" s="379"/>
      <c r="OQ48" s="412"/>
      <c r="OR48" s="378">
        <f t="shared" si="261"/>
        <v>0</v>
      </c>
      <c r="OS48" s="379"/>
      <c r="OT48" s="412"/>
      <c r="OU48" s="378">
        <v>0</v>
      </c>
      <c r="OV48" s="379"/>
      <c r="OW48" s="412"/>
      <c r="OX48" s="378">
        <v>0</v>
      </c>
      <c r="OY48" s="379"/>
      <c r="OZ48" s="379">
        <v>45751</v>
      </c>
      <c r="PA48" s="378">
        <v>1</v>
      </c>
      <c r="PB48" s="379">
        <f t="shared" si="141"/>
        <v>45751</v>
      </c>
      <c r="PC48" s="379" t="s">
        <v>559</v>
      </c>
      <c r="PD48" s="378">
        <v>0</v>
      </c>
      <c r="PE48" s="379"/>
      <c r="PF48" s="412"/>
      <c r="PG48" s="378">
        <v>0</v>
      </c>
      <c r="PH48" s="379"/>
      <c r="PI48" s="412">
        <v>45754</v>
      </c>
      <c r="PJ48" s="378">
        <v>1</v>
      </c>
      <c r="PK48" s="379">
        <f>'Seg Diario'!HJ48</f>
        <v>45923</v>
      </c>
      <c r="PL48" s="412">
        <f t="shared" si="133"/>
        <v>45754</v>
      </c>
      <c r="PM48" s="378">
        <f t="shared" si="134"/>
        <v>1</v>
      </c>
      <c r="PN48" s="379">
        <f t="shared" si="135"/>
        <v>45923</v>
      </c>
      <c r="PO48" s="663">
        <v>4.5000000000000005E-2</v>
      </c>
      <c r="PP48" s="658">
        <f t="shared" si="262"/>
        <v>45751</v>
      </c>
      <c r="PQ48" s="659" t="str">
        <f t="shared" si="263"/>
        <v/>
      </c>
      <c r="PR48" s="654"/>
      <c r="PS48" s="660"/>
      <c r="PT48" s="412">
        <v>45486</v>
      </c>
      <c r="PU48" s="378">
        <v>1</v>
      </c>
      <c r="PV48" s="412">
        <v>45486</v>
      </c>
      <c r="PW48" s="412">
        <v>45527</v>
      </c>
      <c r="PX48" s="378">
        <v>1</v>
      </c>
      <c r="PY48" s="412">
        <v>45527</v>
      </c>
      <c r="PZ48" s="412"/>
      <c r="QA48" s="378">
        <v>0</v>
      </c>
      <c r="QB48" s="379"/>
      <c r="QC48" s="412"/>
      <c r="QD48" s="378">
        <v>0.5</v>
      </c>
      <c r="QE48" s="379"/>
      <c r="QF48" s="657">
        <v>0.93745000000000012</v>
      </c>
      <c r="QG48" s="658">
        <f t="shared" si="264"/>
        <v>45486</v>
      </c>
      <c r="QH48" s="659" t="str">
        <f t="shared" si="174"/>
        <v/>
      </c>
      <c r="QI48" s="654"/>
      <c r="QJ48" s="660"/>
      <c r="QK48" s="671"/>
      <c r="QL48" s="1216">
        <f t="shared" si="265"/>
        <v>1</v>
      </c>
      <c r="QM48" s="1215" t="s">
        <v>354</v>
      </c>
      <c r="QN48" s="1448">
        <f t="shared" si="136"/>
        <v>1</v>
      </c>
      <c r="QO48" s="1482">
        <v>45896</v>
      </c>
      <c r="QP48" s="1483">
        <v>1</v>
      </c>
      <c r="QQ48" s="1482">
        <v>45905</v>
      </c>
      <c r="QR48" s="1482">
        <v>45946</v>
      </c>
      <c r="QS48" s="1483">
        <v>1</v>
      </c>
      <c r="QT48" s="1482">
        <v>45946</v>
      </c>
    </row>
    <row r="49" spans="1:462" ht="16.5" customHeight="1">
      <c r="A49" s="459" t="e">
        <f t="shared" si="266"/>
        <v>#VALUE!</v>
      </c>
      <c r="B49" s="636" t="s">
        <v>161</v>
      </c>
      <c r="C49" s="637"/>
      <c r="D49" s="638" t="s">
        <v>560</v>
      </c>
      <c r="E49" s="1420" t="s">
        <v>108</v>
      </c>
      <c r="F49" s="1251">
        <v>6394.2</v>
      </c>
      <c r="G49" s="614" t="s">
        <v>574</v>
      </c>
      <c r="H49" s="638" t="s">
        <v>575</v>
      </c>
      <c r="I49" s="638" t="s">
        <v>575</v>
      </c>
      <c r="J49" s="639"/>
      <c r="K49" s="640"/>
      <c r="L49" s="640"/>
      <c r="M49" s="641"/>
      <c r="N49" s="642"/>
      <c r="O49" s="639" t="s">
        <v>562</v>
      </c>
      <c r="P49" s="640" t="s">
        <v>562</v>
      </c>
      <c r="Q49" s="640" t="s">
        <v>562</v>
      </c>
      <c r="R49" s="641" t="s">
        <v>562</v>
      </c>
      <c r="S49" s="638" t="s">
        <v>563</v>
      </c>
      <c r="T49" s="643"/>
      <c r="U49" s="643"/>
      <c r="V49" s="643"/>
      <c r="W49" s="643"/>
      <c r="X49" s="643"/>
      <c r="Y49" s="643"/>
      <c r="Z49" s="674"/>
      <c r="AA49" s="644"/>
      <c r="AB49" s="615"/>
      <c r="AC49" s="615"/>
      <c r="AD49" s="615"/>
      <c r="AE49" s="615"/>
      <c r="AF49" s="615"/>
      <c r="AG49" s="645">
        <f t="shared" si="187"/>
        <v>0</v>
      </c>
      <c r="AH49" s="646">
        <f t="shared" si="188"/>
        <v>0</v>
      </c>
      <c r="AI49" s="647">
        <f t="shared" si="189"/>
        <v>0</v>
      </c>
      <c r="AJ49" s="615"/>
      <c r="AK49" s="615"/>
      <c r="AL49" s="615"/>
      <c r="AM49" s="645">
        <f t="shared" si="190"/>
        <v>0</v>
      </c>
      <c r="AN49" s="646">
        <f t="shared" si="191"/>
        <v>0</v>
      </c>
      <c r="AO49" s="647">
        <f t="shared" si="192"/>
        <v>0</v>
      </c>
      <c r="AP49" s="648"/>
      <c r="AQ49" s="648"/>
      <c r="AR49" s="648"/>
      <c r="AS49" s="645">
        <f t="shared" si="193"/>
        <v>0</v>
      </c>
      <c r="AT49" s="646">
        <f t="shared" si="194"/>
        <v>0</v>
      </c>
      <c r="AU49" s="647">
        <f t="shared" si="195"/>
        <v>0</v>
      </c>
      <c r="AV49" s="648"/>
      <c r="AW49" s="649" t="s">
        <v>564</v>
      </c>
      <c r="AX49" s="650">
        <f t="shared" si="148"/>
        <v>1</v>
      </c>
      <c r="AY49" s="651" t="s">
        <v>565</v>
      </c>
      <c r="AZ49" s="678" t="s">
        <v>583</v>
      </c>
      <c r="BA49" s="412">
        <v>45492</v>
      </c>
      <c r="BB49" s="653">
        <f t="shared" si="175"/>
        <v>1</v>
      </c>
      <c r="BC49" s="654">
        <f t="shared" si="196"/>
        <v>0</v>
      </c>
      <c r="BD49" s="630">
        <f t="shared" si="197"/>
        <v>0</v>
      </c>
      <c r="BE49" s="412">
        <v>45715</v>
      </c>
      <c r="BF49" s="655">
        <f t="shared" si="198"/>
        <v>1</v>
      </c>
      <c r="BG49" s="412">
        <v>45749</v>
      </c>
      <c r="BH49" s="655">
        <f t="shared" si="199"/>
        <v>1</v>
      </c>
      <c r="BI49" s="412">
        <f t="shared" si="125"/>
        <v>45756</v>
      </c>
      <c r="BJ49" s="378">
        <v>0</v>
      </c>
      <c r="BK49" s="379">
        <f t="shared" si="126"/>
        <v>45772</v>
      </c>
      <c r="BL49" s="412">
        <v>45756</v>
      </c>
      <c r="BM49" s="679">
        <v>1</v>
      </c>
      <c r="BN49" s="630">
        <v>45756</v>
      </c>
      <c r="BO49" s="377">
        <v>45756</v>
      </c>
      <c r="BP49" s="679">
        <v>1</v>
      </c>
      <c r="BQ49" s="413">
        <v>45756</v>
      </c>
      <c r="BR49" s="377">
        <v>45756</v>
      </c>
      <c r="BS49" s="378">
        <v>1</v>
      </c>
      <c r="BT49" s="413">
        <v>45756</v>
      </c>
      <c r="BU49" s="377">
        <v>45756</v>
      </c>
      <c r="BV49" s="378">
        <v>1</v>
      </c>
      <c r="BW49" s="413">
        <v>45756</v>
      </c>
      <c r="BX49" s="377">
        <f t="shared" si="200"/>
        <v>45756</v>
      </c>
      <c r="BY49" s="378">
        <f t="shared" si="201"/>
        <v>1</v>
      </c>
      <c r="BZ49" s="379">
        <f t="shared" si="149"/>
        <v>45756</v>
      </c>
      <c r="CA49" s="412">
        <v>45771</v>
      </c>
      <c r="CB49" s="378">
        <v>1</v>
      </c>
      <c r="CC49" s="413">
        <f t="shared" si="202"/>
        <v>45771</v>
      </c>
      <c r="CD49" s="412">
        <v>45771</v>
      </c>
      <c r="CE49" s="378">
        <v>1</v>
      </c>
      <c r="CF49" s="413">
        <f t="shared" si="203"/>
        <v>45771</v>
      </c>
      <c r="CG49" s="412">
        <v>45771</v>
      </c>
      <c r="CH49" s="378">
        <v>1</v>
      </c>
      <c r="CI49" s="413">
        <f t="shared" si="204"/>
        <v>45771</v>
      </c>
      <c r="CJ49" s="412">
        <v>45771</v>
      </c>
      <c r="CK49" s="378">
        <v>1</v>
      </c>
      <c r="CL49" s="413">
        <f t="shared" si="205"/>
        <v>45771</v>
      </c>
      <c r="CM49" s="377">
        <f t="shared" si="206"/>
        <v>45771</v>
      </c>
      <c r="CN49" s="378">
        <f t="shared" si="207"/>
        <v>1</v>
      </c>
      <c r="CO49" s="379">
        <f t="shared" si="208"/>
        <v>45771</v>
      </c>
      <c r="CP49" s="412">
        <v>45757</v>
      </c>
      <c r="CQ49" s="378">
        <v>1</v>
      </c>
      <c r="CR49" s="413">
        <v>45757</v>
      </c>
      <c r="CS49" s="377">
        <v>45757</v>
      </c>
      <c r="CT49" s="378">
        <v>1</v>
      </c>
      <c r="CU49" s="413">
        <v>45757</v>
      </c>
      <c r="CV49" s="377">
        <v>45757</v>
      </c>
      <c r="CW49" s="378">
        <v>1</v>
      </c>
      <c r="CX49" s="413">
        <v>45757</v>
      </c>
      <c r="CY49" s="377">
        <v>45757</v>
      </c>
      <c r="CZ49" s="378">
        <v>1</v>
      </c>
      <c r="DA49" s="413">
        <v>45757</v>
      </c>
      <c r="DB49" s="377">
        <f t="shared" si="209"/>
        <v>45757</v>
      </c>
      <c r="DC49" s="378">
        <f t="shared" si="210"/>
        <v>1</v>
      </c>
      <c r="DD49" s="379">
        <f t="shared" si="211"/>
        <v>45757</v>
      </c>
      <c r="DE49" s="412">
        <v>45771</v>
      </c>
      <c r="DF49" s="378">
        <v>1</v>
      </c>
      <c r="DG49" s="413">
        <v>45771</v>
      </c>
      <c r="DH49" s="412">
        <v>45771</v>
      </c>
      <c r="DI49" s="378">
        <v>1</v>
      </c>
      <c r="DJ49" s="413">
        <v>45771</v>
      </c>
      <c r="DK49" s="412">
        <v>45771</v>
      </c>
      <c r="DL49" s="378">
        <v>1</v>
      </c>
      <c r="DM49" s="413">
        <v>45771</v>
      </c>
      <c r="DN49" s="412">
        <v>45771</v>
      </c>
      <c r="DO49" s="378">
        <v>1</v>
      </c>
      <c r="DP49" s="413">
        <v>45771</v>
      </c>
      <c r="DQ49" s="377">
        <f t="shared" si="212"/>
        <v>45771</v>
      </c>
      <c r="DR49" s="378">
        <f t="shared" si="213"/>
        <v>1</v>
      </c>
      <c r="DS49" s="379">
        <f t="shared" si="214"/>
        <v>45771</v>
      </c>
      <c r="DT49" s="412">
        <v>45771</v>
      </c>
      <c r="DU49" s="378">
        <v>1</v>
      </c>
      <c r="DV49" s="413">
        <v>45772</v>
      </c>
      <c r="DW49" s="412">
        <v>45771</v>
      </c>
      <c r="DX49" s="378">
        <v>1</v>
      </c>
      <c r="DY49" s="413">
        <v>45772</v>
      </c>
      <c r="DZ49" s="412">
        <v>45771</v>
      </c>
      <c r="EA49" s="378">
        <v>1</v>
      </c>
      <c r="EB49" s="413">
        <v>45772</v>
      </c>
      <c r="EC49" s="412">
        <v>45771</v>
      </c>
      <c r="ED49" s="378">
        <v>1</v>
      </c>
      <c r="EE49" s="413">
        <v>45772</v>
      </c>
      <c r="EF49" s="377">
        <f t="shared" si="144"/>
        <v>45771</v>
      </c>
      <c r="EG49" s="378">
        <f t="shared" si="215"/>
        <v>1</v>
      </c>
      <c r="EH49" s="379">
        <f t="shared" si="216"/>
        <v>45772</v>
      </c>
      <c r="EI49" s="412">
        <v>45772</v>
      </c>
      <c r="EJ49" s="378">
        <v>1</v>
      </c>
      <c r="EK49" s="413">
        <f t="shared" si="217"/>
        <v>45772</v>
      </c>
      <c r="EL49" s="412">
        <v>45772</v>
      </c>
      <c r="EM49" s="378">
        <v>1</v>
      </c>
      <c r="EN49" s="413">
        <f t="shared" si="218"/>
        <v>45772</v>
      </c>
      <c r="EO49" s="412">
        <v>45772</v>
      </c>
      <c r="EP49" s="378">
        <v>1</v>
      </c>
      <c r="EQ49" s="413">
        <f t="shared" si="219"/>
        <v>45772</v>
      </c>
      <c r="ER49" s="412">
        <v>45772</v>
      </c>
      <c r="ES49" s="378">
        <v>1</v>
      </c>
      <c r="ET49" s="413">
        <f t="shared" si="220"/>
        <v>45772</v>
      </c>
      <c r="EU49" s="377">
        <f t="shared" si="221"/>
        <v>45772</v>
      </c>
      <c r="EV49" s="378">
        <f t="shared" si="222"/>
        <v>1</v>
      </c>
      <c r="EW49" s="379">
        <f t="shared" si="223"/>
        <v>45772</v>
      </c>
      <c r="EX49" s="412"/>
      <c r="EY49" s="378">
        <v>0</v>
      </c>
      <c r="EZ49" s="413"/>
      <c r="FA49" s="412"/>
      <c r="FB49" s="378">
        <v>0</v>
      </c>
      <c r="FC49" s="413"/>
      <c r="FD49" s="412"/>
      <c r="FE49" s="378">
        <v>0</v>
      </c>
      <c r="FF49" s="413"/>
      <c r="FG49" s="412"/>
      <c r="FH49" s="378">
        <v>0</v>
      </c>
      <c r="FI49" s="413"/>
      <c r="FJ49" s="377" t="str">
        <f t="shared" si="71"/>
        <v/>
      </c>
      <c r="FK49" s="378">
        <v>0</v>
      </c>
      <c r="FL49" s="379" t="str">
        <f t="shared" si="267"/>
        <v/>
      </c>
      <c r="FM49" s="412">
        <v>45776</v>
      </c>
      <c r="FN49" s="378">
        <v>1</v>
      </c>
      <c r="FO49" s="413">
        <v>45776</v>
      </c>
      <c r="FP49" s="412">
        <v>45776</v>
      </c>
      <c r="FQ49" s="378">
        <v>1</v>
      </c>
      <c r="FR49" s="413">
        <v>45776</v>
      </c>
      <c r="FS49" s="412">
        <v>45776</v>
      </c>
      <c r="FT49" s="378">
        <v>1</v>
      </c>
      <c r="FU49" s="413">
        <v>45776</v>
      </c>
      <c r="FV49" s="412">
        <v>45776</v>
      </c>
      <c r="FW49" s="378">
        <v>1</v>
      </c>
      <c r="FX49" s="413">
        <v>45776</v>
      </c>
      <c r="FY49" s="377">
        <f t="shared" si="224"/>
        <v>45776</v>
      </c>
      <c r="FZ49" s="378">
        <f t="shared" si="162"/>
        <v>1</v>
      </c>
      <c r="GA49" s="379">
        <f t="shared" si="225"/>
        <v>45776</v>
      </c>
      <c r="GB49" s="412">
        <v>45771</v>
      </c>
      <c r="GC49" s="378">
        <v>1</v>
      </c>
      <c r="GD49" s="413">
        <f t="shared" si="226"/>
        <v>45771</v>
      </c>
      <c r="GE49" s="412">
        <v>45771</v>
      </c>
      <c r="GF49" s="378">
        <v>1</v>
      </c>
      <c r="GG49" s="413">
        <f t="shared" si="227"/>
        <v>45771</v>
      </c>
      <c r="GH49" s="412">
        <v>45771</v>
      </c>
      <c r="GI49" s="378">
        <v>1</v>
      </c>
      <c r="GJ49" s="413">
        <f t="shared" si="228"/>
        <v>45771</v>
      </c>
      <c r="GK49" s="412">
        <v>45771</v>
      </c>
      <c r="GL49" s="378">
        <v>1</v>
      </c>
      <c r="GM49" s="413">
        <f t="shared" si="229"/>
        <v>45771</v>
      </c>
      <c r="GN49" s="377">
        <f t="shared" si="230"/>
        <v>45771</v>
      </c>
      <c r="GO49" s="378">
        <f t="shared" si="231"/>
        <v>1</v>
      </c>
      <c r="GP49" s="379">
        <f t="shared" si="232"/>
        <v>45771</v>
      </c>
      <c r="GQ49" s="657">
        <f t="shared" si="163"/>
        <v>1</v>
      </c>
      <c r="GR49" s="658">
        <f t="shared" si="233"/>
        <v>45756</v>
      </c>
      <c r="GS49" s="659">
        <f t="shared" si="234"/>
        <v>45776</v>
      </c>
      <c r="GT49" s="654"/>
      <c r="GU49" s="660"/>
      <c r="GV49" s="412">
        <v>45919</v>
      </c>
      <c r="GW49" s="378">
        <v>1</v>
      </c>
      <c r="GX49" s="413">
        <v>45920</v>
      </c>
      <c r="GY49" s="412">
        <v>45919</v>
      </c>
      <c r="GZ49" s="378">
        <v>1</v>
      </c>
      <c r="HA49" s="413">
        <v>45920</v>
      </c>
      <c r="HB49" s="412">
        <v>45919</v>
      </c>
      <c r="HC49" s="378">
        <v>1</v>
      </c>
      <c r="HD49" s="413">
        <v>45920</v>
      </c>
      <c r="HE49" s="412">
        <v>45919</v>
      </c>
      <c r="HF49" s="1527">
        <v>1</v>
      </c>
      <c r="HG49" s="413">
        <v>45920</v>
      </c>
      <c r="HH49" s="377">
        <f t="shared" si="235"/>
        <v>45919</v>
      </c>
      <c r="HI49" s="1523">
        <f t="shared" si="236"/>
        <v>1</v>
      </c>
      <c r="HJ49" s="379">
        <f t="shared" si="237"/>
        <v>45920</v>
      </c>
      <c r="HK49" s="661">
        <v>0</v>
      </c>
      <c r="HL49" s="658">
        <f t="shared" si="238"/>
        <v>45715</v>
      </c>
      <c r="HM49" s="659" t="str">
        <f t="shared" si="239"/>
        <v/>
      </c>
      <c r="HN49" s="654"/>
      <c r="HO49" s="660"/>
      <c r="HP49" s="944"/>
      <c r="HQ49" s="944"/>
      <c r="HR49" s="1170">
        <v>45776</v>
      </c>
      <c r="HS49" s="378">
        <v>1</v>
      </c>
      <c r="HT49" s="1171">
        <v>45776</v>
      </c>
      <c r="HU49" s="632">
        <v>45777</v>
      </c>
      <c r="HV49" s="378">
        <v>1</v>
      </c>
      <c r="HW49" s="379">
        <v>45777</v>
      </c>
      <c r="HX49" s="412">
        <v>45778</v>
      </c>
      <c r="HY49" s="378">
        <v>1</v>
      </c>
      <c r="HZ49" s="379">
        <v>45788</v>
      </c>
      <c r="IA49" s="412">
        <v>45791</v>
      </c>
      <c r="IB49" s="378">
        <v>1</v>
      </c>
      <c r="IC49" s="379">
        <v>45792</v>
      </c>
      <c r="ID49" s="412">
        <v>45849</v>
      </c>
      <c r="IE49" s="378">
        <v>1</v>
      </c>
      <c r="IF49" s="379">
        <v>45853</v>
      </c>
      <c r="IG49" s="944">
        <v>45853</v>
      </c>
      <c r="IH49" s="412">
        <v>45853</v>
      </c>
      <c r="II49" s="378">
        <v>1</v>
      </c>
      <c r="IJ49" s="379">
        <v>45853</v>
      </c>
      <c r="IK49" s="412">
        <v>45853</v>
      </c>
      <c r="IL49" s="378">
        <v>1</v>
      </c>
      <c r="IM49" s="379">
        <v>45853</v>
      </c>
      <c r="IN49" s="657">
        <f>(HV49*$HV$7)+(HY49*$HY$7)+(IB49*$IB$7)+(IE49*$IE$7)</f>
        <v>1</v>
      </c>
      <c r="IO49" s="658">
        <f t="shared" si="240"/>
        <v>45776</v>
      </c>
      <c r="IP49" s="659">
        <f t="shared" si="241"/>
        <v>45853</v>
      </c>
      <c r="IQ49" s="654"/>
      <c r="IR49" s="660"/>
      <c r="IS49" s="664">
        <v>341.25</v>
      </c>
      <c r="IT49" s="664" t="s">
        <v>582</v>
      </c>
      <c r="IU49" s="412"/>
      <c r="IV49" s="378">
        <v>0</v>
      </c>
      <c r="IW49" s="379"/>
      <c r="IX49" s="412"/>
      <c r="IY49" s="378">
        <v>0</v>
      </c>
      <c r="IZ49" s="379"/>
      <c r="JA49" s="412">
        <v>45855</v>
      </c>
      <c r="JB49" s="378">
        <v>1</v>
      </c>
      <c r="JC49" s="413">
        <f t="shared" si="91"/>
        <v>45855</v>
      </c>
      <c r="JD49" s="628">
        <f t="shared" si="178"/>
        <v>0.34125</v>
      </c>
      <c r="JE49" s="627">
        <v>45897</v>
      </c>
      <c r="JF49" s="378">
        <v>1</v>
      </c>
      <c r="JG49" s="627">
        <v>45898</v>
      </c>
      <c r="JH49" s="628">
        <f t="shared" si="270"/>
        <v>0.34125</v>
      </c>
      <c r="JI49" s="627">
        <v>45897</v>
      </c>
      <c r="JJ49" s="378">
        <v>1</v>
      </c>
      <c r="JK49" s="627">
        <v>45898</v>
      </c>
      <c r="JL49" s="628">
        <f t="shared" si="179"/>
        <v>0.34125</v>
      </c>
      <c r="JM49" s="627">
        <v>45902</v>
      </c>
      <c r="JN49" s="378">
        <v>1</v>
      </c>
      <c r="JO49" s="627">
        <v>45902</v>
      </c>
      <c r="JP49" s="628">
        <f t="shared" si="180"/>
        <v>0.34125</v>
      </c>
      <c r="JQ49" s="627">
        <v>45903</v>
      </c>
      <c r="JR49" s="378">
        <v>1</v>
      </c>
      <c r="JS49" s="627">
        <v>45903</v>
      </c>
      <c r="JT49" s="628">
        <f t="shared" si="242"/>
        <v>0.34125</v>
      </c>
      <c r="JU49" s="627">
        <v>45906</v>
      </c>
      <c r="JV49" s="378">
        <v>1</v>
      </c>
      <c r="JW49" s="627">
        <v>45906</v>
      </c>
      <c r="JX49" s="628">
        <f t="shared" si="243"/>
        <v>0</v>
      </c>
      <c r="JY49" s="627"/>
      <c r="JZ49" s="378">
        <v>0</v>
      </c>
      <c r="KA49" s="627"/>
      <c r="KB49" s="628">
        <f t="shared" si="244"/>
        <v>0</v>
      </c>
      <c r="KC49" s="627"/>
      <c r="KD49" s="378">
        <v>0</v>
      </c>
      <c r="KE49" s="627"/>
      <c r="KF49" s="628">
        <f t="shared" si="245"/>
        <v>0</v>
      </c>
      <c r="KG49" s="627"/>
      <c r="KH49" s="378">
        <v>0</v>
      </c>
      <c r="KI49" s="379"/>
      <c r="KJ49" s="628"/>
      <c r="KK49" s="630"/>
      <c r="KL49" s="378">
        <v>0</v>
      </c>
      <c r="KM49" s="379"/>
      <c r="KN49" s="630">
        <v>45905</v>
      </c>
      <c r="KO49" s="378">
        <v>1</v>
      </c>
      <c r="KP49" s="379">
        <v>45909</v>
      </c>
      <c r="KQ49" s="630">
        <v>45956</v>
      </c>
      <c r="KR49" s="378">
        <v>1</v>
      </c>
      <c r="KS49" s="379">
        <v>45956</v>
      </c>
      <c r="KT49" s="657">
        <v>0</v>
      </c>
      <c r="KU49" s="665">
        <f t="shared" si="246"/>
        <v>0</v>
      </c>
      <c r="KV49" s="658">
        <f t="shared" si="247"/>
        <v>45855</v>
      </c>
      <c r="KW49" s="659" t="str">
        <f t="shared" si="248"/>
        <v/>
      </c>
      <c r="KX49" s="412">
        <v>45855</v>
      </c>
      <c r="KY49" s="378">
        <v>1</v>
      </c>
      <c r="KZ49" s="413">
        <f t="shared" si="98"/>
        <v>45855</v>
      </c>
      <c r="LA49" s="626">
        <f t="shared" si="181"/>
        <v>0.34125</v>
      </c>
      <c r="LB49" s="627">
        <v>45896</v>
      </c>
      <c r="LC49" s="378">
        <v>1</v>
      </c>
      <c r="LD49" s="413">
        <f t="shared" si="271"/>
        <v>45896</v>
      </c>
      <c r="LE49" s="626">
        <f t="shared" si="182"/>
        <v>0.34125</v>
      </c>
      <c r="LF49" s="627">
        <v>45898</v>
      </c>
      <c r="LG49" s="378">
        <v>1</v>
      </c>
      <c r="LH49" s="413">
        <f t="shared" si="272"/>
        <v>45898</v>
      </c>
      <c r="LI49" s="626">
        <f t="shared" si="183"/>
        <v>0.34125</v>
      </c>
      <c r="LJ49" s="627">
        <v>45907</v>
      </c>
      <c r="LK49" s="378">
        <v>1</v>
      </c>
      <c r="LL49" s="413">
        <f t="shared" si="173"/>
        <v>45907</v>
      </c>
      <c r="LM49" s="412">
        <v>45909</v>
      </c>
      <c r="LN49" s="378">
        <v>1</v>
      </c>
      <c r="LO49" s="632" t="s">
        <v>584</v>
      </c>
      <c r="LP49" s="412"/>
      <c r="LQ49" s="378">
        <v>0</v>
      </c>
      <c r="LR49" s="632"/>
      <c r="LS49" s="412"/>
      <c r="LT49" s="378">
        <v>0</v>
      </c>
      <c r="LU49" s="632"/>
      <c r="LV49" s="657">
        <v>0</v>
      </c>
      <c r="LW49" s="665">
        <f t="shared" si="249"/>
        <v>0</v>
      </c>
      <c r="LX49" s="658">
        <f t="shared" si="250"/>
        <v>45855</v>
      </c>
      <c r="LY49" s="666" t="str">
        <f t="shared" si="251"/>
        <v/>
      </c>
      <c r="LZ49" s="412">
        <v>45855</v>
      </c>
      <c r="MA49" s="378">
        <v>1</v>
      </c>
      <c r="MB49" s="413">
        <f t="shared" si="104"/>
        <v>45855</v>
      </c>
      <c r="MC49" s="626">
        <f t="shared" si="184"/>
        <v>0.34125</v>
      </c>
      <c r="MD49" s="627">
        <v>45896</v>
      </c>
      <c r="ME49" s="378">
        <v>1</v>
      </c>
      <c r="MF49" s="413">
        <f t="shared" si="139"/>
        <v>45896</v>
      </c>
      <c r="MG49" s="626">
        <f t="shared" si="185"/>
        <v>0.34125</v>
      </c>
      <c r="MH49" s="627">
        <v>45898</v>
      </c>
      <c r="MI49" s="378">
        <v>1</v>
      </c>
      <c r="MJ49" s="413">
        <f t="shared" si="273"/>
        <v>45898</v>
      </c>
      <c r="MK49" s="626">
        <f t="shared" si="186"/>
        <v>0.34125</v>
      </c>
      <c r="ML49" s="627">
        <v>45908</v>
      </c>
      <c r="MM49" s="378">
        <v>1</v>
      </c>
      <c r="MN49" s="413">
        <f t="shared" si="274"/>
        <v>45908</v>
      </c>
      <c r="MO49" s="412">
        <v>45909</v>
      </c>
      <c r="MP49" s="378">
        <v>1</v>
      </c>
      <c r="MQ49" s="632">
        <v>45909</v>
      </c>
      <c r="MR49" s="412"/>
      <c r="MS49" s="378">
        <v>0</v>
      </c>
      <c r="MT49" s="632"/>
      <c r="MU49" s="412"/>
      <c r="MV49" s="378">
        <v>0</v>
      </c>
      <c r="MW49" s="632"/>
      <c r="MX49" s="657">
        <v>0</v>
      </c>
      <c r="MY49" s="665">
        <f t="shared" si="252"/>
        <v>0</v>
      </c>
      <c r="MZ49" s="658">
        <f t="shared" si="253"/>
        <v>45855</v>
      </c>
      <c r="NA49" s="666" t="str">
        <f t="shared" si="254"/>
        <v/>
      </c>
      <c r="NB49" s="657">
        <v>0</v>
      </c>
      <c r="NC49" s="665">
        <f t="shared" si="255"/>
        <v>0</v>
      </c>
      <c r="ND49" s="658">
        <f t="shared" si="256"/>
        <v>45855</v>
      </c>
      <c r="NE49" s="667">
        <f t="shared" si="257"/>
        <v>0</v>
      </c>
      <c r="NF49" s="654"/>
      <c r="NG49" s="666"/>
      <c r="NH49" s="673"/>
      <c r="NI49" s="378">
        <v>0</v>
      </c>
      <c r="NJ49" s="658"/>
      <c r="NK49" s="654"/>
      <c r="NL49" s="666"/>
      <c r="NM49" s="657">
        <v>0</v>
      </c>
      <c r="NN49" s="665">
        <f t="shared" si="258"/>
        <v>0</v>
      </c>
      <c r="NO49" s="659"/>
      <c r="NP49" s="669" t="s">
        <v>571</v>
      </c>
      <c r="NQ49" s="657">
        <v>0</v>
      </c>
      <c r="NR49" s="665">
        <f t="shared" si="259"/>
        <v>0</v>
      </c>
      <c r="NS49" s="659"/>
      <c r="NT49" s="669" t="s">
        <v>571</v>
      </c>
      <c r="NU49" s="657">
        <v>0</v>
      </c>
      <c r="NV49" s="665">
        <f t="shared" si="260"/>
        <v>0</v>
      </c>
      <c r="NW49" s="659"/>
      <c r="NX49" s="669" t="str">
        <f t="shared" si="269"/>
        <v/>
      </c>
      <c r="NY49" s="673"/>
      <c r="NZ49" s="378">
        <v>0</v>
      </c>
      <c r="OA49" s="660"/>
      <c r="OB49" s="673"/>
      <c r="OC49" s="378">
        <v>0</v>
      </c>
      <c r="OD49" s="660"/>
      <c r="OE49" s="673"/>
      <c r="OF49" s="378">
        <v>0</v>
      </c>
      <c r="OG49" s="660"/>
      <c r="OH49" s="412"/>
      <c r="OI49" s="378">
        <v>1</v>
      </c>
      <c r="OJ49" s="379"/>
      <c r="OK49" s="412"/>
      <c r="OL49" s="378">
        <v>0.5</v>
      </c>
      <c r="OM49" s="379"/>
      <c r="ON49" s="412"/>
      <c r="OO49" s="378">
        <v>1</v>
      </c>
      <c r="OP49" s="379"/>
      <c r="OQ49" s="412"/>
      <c r="OR49" s="378">
        <f t="shared" si="261"/>
        <v>0</v>
      </c>
      <c r="OS49" s="379"/>
      <c r="OT49" s="412"/>
      <c r="OU49" s="378">
        <v>0</v>
      </c>
      <c r="OV49" s="379"/>
      <c r="OW49" s="412"/>
      <c r="OX49" s="378">
        <v>0</v>
      </c>
      <c r="OY49" s="379"/>
      <c r="OZ49" s="379">
        <v>45751</v>
      </c>
      <c r="PA49" s="378">
        <v>1</v>
      </c>
      <c r="PB49" s="379">
        <f t="shared" si="141"/>
        <v>45751</v>
      </c>
      <c r="PC49" s="379" t="s">
        <v>559</v>
      </c>
      <c r="PD49" s="378">
        <v>0</v>
      </c>
      <c r="PE49" s="379"/>
      <c r="PF49" s="412"/>
      <c r="PG49" s="378">
        <v>0</v>
      </c>
      <c r="PH49" s="379"/>
      <c r="PI49" s="412">
        <v>45756</v>
      </c>
      <c r="PJ49" s="378">
        <v>1</v>
      </c>
      <c r="PK49" s="379">
        <f>'Seg Diario'!HJ49</f>
        <v>45920</v>
      </c>
      <c r="PL49" s="412">
        <f t="shared" si="133"/>
        <v>45756</v>
      </c>
      <c r="PM49" s="378">
        <f t="shared" si="134"/>
        <v>1</v>
      </c>
      <c r="PN49" s="379">
        <f t="shared" si="135"/>
        <v>45920</v>
      </c>
      <c r="PO49" s="663">
        <v>4.5000000000000005E-2</v>
      </c>
      <c r="PP49" s="658">
        <f t="shared" si="262"/>
        <v>45751</v>
      </c>
      <c r="PQ49" s="659" t="str">
        <f t="shared" si="263"/>
        <v/>
      </c>
      <c r="PR49" s="654"/>
      <c r="PS49" s="660"/>
      <c r="PT49" s="412">
        <v>45486</v>
      </c>
      <c r="PU49" s="378">
        <v>1</v>
      </c>
      <c r="PV49" s="412">
        <v>45486</v>
      </c>
      <c r="PW49" s="412">
        <v>45527</v>
      </c>
      <c r="PX49" s="378">
        <v>1</v>
      </c>
      <c r="PY49" s="412">
        <v>45527</v>
      </c>
      <c r="PZ49" s="412"/>
      <c r="QA49" s="378">
        <v>0</v>
      </c>
      <c r="QB49" s="379"/>
      <c r="QC49" s="412"/>
      <c r="QD49" s="378">
        <v>0.5</v>
      </c>
      <c r="QE49" s="379"/>
      <c r="QF49" s="657">
        <v>0.93745000000000012</v>
      </c>
      <c r="QG49" s="658">
        <f t="shared" si="264"/>
        <v>45486</v>
      </c>
      <c r="QH49" s="659" t="str">
        <f>+IF(QF49=1,MAX(#REF!,PY49,QB49,QE49),"")</f>
        <v/>
      </c>
      <c r="QI49" s="654"/>
      <c r="QJ49" s="660"/>
      <c r="QK49" s="671"/>
      <c r="QL49" s="1216">
        <f t="shared" si="265"/>
        <v>1</v>
      </c>
      <c r="QM49" s="1215"/>
      <c r="QN49" s="1448">
        <f t="shared" si="136"/>
        <v>1</v>
      </c>
      <c r="QO49" s="1482">
        <v>45896</v>
      </c>
      <c r="QP49" s="1483">
        <v>1</v>
      </c>
      <c r="QQ49" s="1482">
        <v>45905</v>
      </c>
      <c r="QR49" s="1482">
        <v>45946</v>
      </c>
      <c r="QS49" s="1483">
        <v>1</v>
      </c>
      <c r="QT49" s="1482">
        <v>45946</v>
      </c>
    </row>
    <row r="50" spans="1:462" ht="16.5" customHeight="1">
      <c r="A50" s="459" t="e">
        <f t="shared" si="266"/>
        <v>#VALUE!</v>
      </c>
      <c r="B50" s="636" t="s">
        <v>163</v>
      </c>
      <c r="C50" s="637"/>
      <c r="D50" s="638" t="s">
        <v>560</v>
      </c>
      <c r="E50" s="1420" t="s">
        <v>108</v>
      </c>
      <c r="F50" s="1251">
        <v>6394.2</v>
      </c>
      <c r="G50" s="614" t="s">
        <v>574</v>
      </c>
      <c r="H50" s="638" t="s">
        <v>58</v>
      </c>
      <c r="I50" s="638" t="s">
        <v>575</v>
      </c>
      <c r="J50" s="639"/>
      <c r="K50" s="640"/>
      <c r="L50" s="640"/>
      <c r="M50" s="641"/>
      <c r="N50" s="642" t="s">
        <v>586</v>
      </c>
      <c r="O50" s="639" t="s">
        <v>562</v>
      </c>
      <c r="P50" s="640" t="s">
        <v>562</v>
      </c>
      <c r="Q50" s="640" t="s">
        <v>562</v>
      </c>
      <c r="R50" s="641" t="s">
        <v>562</v>
      </c>
      <c r="S50" s="638" t="s">
        <v>563</v>
      </c>
      <c r="T50" s="643"/>
      <c r="U50" s="643"/>
      <c r="V50" s="643"/>
      <c r="W50" s="643"/>
      <c r="X50" s="643"/>
      <c r="Y50" s="643"/>
      <c r="Z50" s="674"/>
      <c r="AA50" s="644"/>
      <c r="AB50" s="615"/>
      <c r="AC50" s="615"/>
      <c r="AD50" s="615"/>
      <c r="AE50" s="615"/>
      <c r="AF50" s="615"/>
      <c r="AG50" s="645">
        <f t="shared" si="187"/>
        <v>0</v>
      </c>
      <c r="AH50" s="646">
        <f t="shared" si="188"/>
        <v>0</v>
      </c>
      <c r="AI50" s="647">
        <f t="shared" si="189"/>
        <v>0</v>
      </c>
      <c r="AJ50" s="615"/>
      <c r="AK50" s="615"/>
      <c r="AL50" s="615"/>
      <c r="AM50" s="645">
        <f t="shared" si="190"/>
        <v>0</v>
      </c>
      <c r="AN50" s="646">
        <f t="shared" si="191"/>
        <v>0</v>
      </c>
      <c r="AO50" s="647">
        <f t="shared" si="192"/>
        <v>0</v>
      </c>
      <c r="AP50" s="648"/>
      <c r="AQ50" s="648"/>
      <c r="AR50" s="648"/>
      <c r="AS50" s="645">
        <f t="shared" si="193"/>
        <v>0</v>
      </c>
      <c r="AT50" s="646">
        <f t="shared" si="194"/>
        <v>0</v>
      </c>
      <c r="AU50" s="647">
        <f t="shared" si="195"/>
        <v>0</v>
      </c>
      <c r="AV50" s="648"/>
      <c r="AW50" s="649" t="s">
        <v>564</v>
      </c>
      <c r="AX50" s="650">
        <f t="shared" si="148"/>
        <v>1</v>
      </c>
      <c r="AY50" s="651" t="s">
        <v>565</v>
      </c>
      <c r="AZ50" s="652"/>
      <c r="BA50" s="412">
        <v>45487</v>
      </c>
      <c r="BB50" s="653">
        <f t="shared" si="175"/>
        <v>1</v>
      </c>
      <c r="BC50" s="654">
        <f t="shared" si="196"/>
        <v>0</v>
      </c>
      <c r="BD50" s="630">
        <f t="shared" si="197"/>
        <v>0</v>
      </c>
      <c r="BE50" s="412">
        <v>45664</v>
      </c>
      <c r="BF50" s="655">
        <f t="shared" si="198"/>
        <v>1</v>
      </c>
      <c r="BG50" s="412">
        <v>45667</v>
      </c>
      <c r="BH50" s="655">
        <f t="shared" si="199"/>
        <v>1</v>
      </c>
      <c r="BI50" s="412">
        <f t="shared" si="125"/>
        <v>45669</v>
      </c>
      <c r="BJ50" s="378">
        <v>0.05</v>
      </c>
      <c r="BK50" s="379">
        <f t="shared" si="126"/>
        <v>45738</v>
      </c>
      <c r="BL50" s="412">
        <v>45669</v>
      </c>
      <c r="BM50" s="378">
        <v>1</v>
      </c>
      <c r="BN50" s="630">
        <v>45670</v>
      </c>
      <c r="BO50" s="377">
        <v>45669</v>
      </c>
      <c r="BP50" s="378">
        <v>1</v>
      </c>
      <c r="BQ50" s="413">
        <v>45670</v>
      </c>
      <c r="BR50" s="377">
        <v>45669</v>
      </c>
      <c r="BS50" s="378">
        <v>1</v>
      </c>
      <c r="BT50" s="413">
        <v>45670</v>
      </c>
      <c r="BU50" s="377">
        <v>45669</v>
      </c>
      <c r="BV50" s="378">
        <v>1</v>
      </c>
      <c r="BW50" s="413">
        <v>45670</v>
      </c>
      <c r="BX50" s="377">
        <f t="shared" si="200"/>
        <v>45669</v>
      </c>
      <c r="BY50" s="378">
        <f t="shared" si="201"/>
        <v>1</v>
      </c>
      <c r="BZ50" s="379">
        <f t="shared" si="149"/>
        <v>45670</v>
      </c>
      <c r="CA50" s="412">
        <v>45684</v>
      </c>
      <c r="CB50" s="378">
        <v>1</v>
      </c>
      <c r="CC50" s="413">
        <f t="shared" si="202"/>
        <v>45684</v>
      </c>
      <c r="CD50" s="412">
        <v>45684</v>
      </c>
      <c r="CE50" s="378">
        <v>1</v>
      </c>
      <c r="CF50" s="413">
        <f t="shared" si="203"/>
        <v>45684</v>
      </c>
      <c r="CG50" s="412">
        <v>45684</v>
      </c>
      <c r="CH50" s="378">
        <v>1</v>
      </c>
      <c r="CI50" s="413">
        <f t="shared" si="204"/>
        <v>45684</v>
      </c>
      <c r="CJ50" s="412">
        <v>45684</v>
      </c>
      <c r="CK50" s="378">
        <v>1</v>
      </c>
      <c r="CL50" s="413">
        <f t="shared" si="205"/>
        <v>45684</v>
      </c>
      <c r="CM50" s="377">
        <f t="shared" si="206"/>
        <v>45684</v>
      </c>
      <c r="CN50" s="378">
        <f t="shared" si="207"/>
        <v>1</v>
      </c>
      <c r="CO50" s="379">
        <f t="shared" si="208"/>
        <v>45684</v>
      </c>
      <c r="CP50" s="412">
        <v>45672</v>
      </c>
      <c r="CQ50" s="378">
        <v>1</v>
      </c>
      <c r="CR50" s="413">
        <v>45675</v>
      </c>
      <c r="CS50" s="377">
        <v>45672</v>
      </c>
      <c r="CT50" s="378">
        <v>1</v>
      </c>
      <c r="CU50" s="413">
        <v>45672</v>
      </c>
      <c r="CV50" s="377">
        <v>45670</v>
      </c>
      <c r="CW50" s="378">
        <v>1</v>
      </c>
      <c r="CX50" s="413">
        <v>45672</v>
      </c>
      <c r="CY50" s="377">
        <v>45670</v>
      </c>
      <c r="CZ50" s="378">
        <v>1</v>
      </c>
      <c r="DA50" s="413">
        <v>45673</v>
      </c>
      <c r="DB50" s="377">
        <f t="shared" si="209"/>
        <v>45670</v>
      </c>
      <c r="DC50" s="378">
        <f t="shared" si="210"/>
        <v>1</v>
      </c>
      <c r="DD50" s="379">
        <f t="shared" si="211"/>
        <v>45675</v>
      </c>
      <c r="DE50" s="412">
        <v>45736</v>
      </c>
      <c r="DF50" s="378">
        <v>1</v>
      </c>
      <c r="DG50" s="413">
        <v>45738</v>
      </c>
      <c r="DH50" s="412">
        <v>45736</v>
      </c>
      <c r="DI50" s="378">
        <v>1</v>
      </c>
      <c r="DJ50" s="413">
        <v>45738</v>
      </c>
      <c r="DK50" s="412">
        <v>45736</v>
      </c>
      <c r="DL50" s="378">
        <v>1</v>
      </c>
      <c r="DM50" s="413">
        <v>45738</v>
      </c>
      <c r="DN50" s="412">
        <v>45736</v>
      </c>
      <c r="DO50" s="378">
        <v>1</v>
      </c>
      <c r="DP50" s="413">
        <v>45738</v>
      </c>
      <c r="DQ50" s="377">
        <f t="shared" si="212"/>
        <v>45736</v>
      </c>
      <c r="DR50" s="378">
        <f t="shared" si="213"/>
        <v>1</v>
      </c>
      <c r="DS50" s="379">
        <f t="shared" si="214"/>
        <v>45738</v>
      </c>
      <c r="DT50" s="412">
        <v>45738</v>
      </c>
      <c r="DU50" s="378">
        <v>1</v>
      </c>
      <c r="DV50" s="413">
        <v>45738</v>
      </c>
      <c r="DW50" s="412">
        <v>45738</v>
      </c>
      <c r="DX50" s="378">
        <v>1</v>
      </c>
      <c r="DY50" s="413">
        <v>45738</v>
      </c>
      <c r="DZ50" s="412">
        <v>45738</v>
      </c>
      <c r="EA50" s="378">
        <v>1</v>
      </c>
      <c r="EB50" s="413">
        <v>45738</v>
      </c>
      <c r="EC50" s="412">
        <v>45738</v>
      </c>
      <c r="ED50" s="378">
        <v>1</v>
      </c>
      <c r="EE50" s="413">
        <v>45738</v>
      </c>
      <c r="EF50" s="377">
        <f t="shared" ref="EF50:EF77" si="275">IF(MIN(DT50,DW50,DZ50,EC50)=0,"",MIN(DT50,DW50,DZ50,EC50))</f>
        <v>45738</v>
      </c>
      <c r="EG50" s="378">
        <f t="shared" si="215"/>
        <v>1</v>
      </c>
      <c r="EH50" s="379">
        <f t="shared" si="216"/>
        <v>45738</v>
      </c>
      <c r="EI50" s="412">
        <v>45738</v>
      </c>
      <c r="EJ50" s="378">
        <v>1</v>
      </c>
      <c r="EK50" s="413">
        <f t="shared" si="217"/>
        <v>45738</v>
      </c>
      <c r="EL50" s="412">
        <v>45738</v>
      </c>
      <c r="EM50" s="378">
        <v>1</v>
      </c>
      <c r="EN50" s="413">
        <f t="shared" si="218"/>
        <v>45738</v>
      </c>
      <c r="EO50" s="412">
        <v>45738</v>
      </c>
      <c r="EP50" s="378">
        <v>1</v>
      </c>
      <c r="EQ50" s="413">
        <f t="shared" si="219"/>
        <v>45738</v>
      </c>
      <c r="ER50" s="412">
        <v>45738</v>
      </c>
      <c r="ES50" s="378">
        <v>1</v>
      </c>
      <c r="ET50" s="413">
        <f t="shared" si="220"/>
        <v>45738</v>
      </c>
      <c r="EU50" s="377">
        <f t="shared" si="221"/>
        <v>45738</v>
      </c>
      <c r="EV50" s="378">
        <f t="shared" si="222"/>
        <v>1</v>
      </c>
      <c r="EW50" s="379">
        <f t="shared" si="223"/>
        <v>45738</v>
      </c>
      <c r="EX50" s="412"/>
      <c r="EY50" s="378">
        <v>0</v>
      </c>
      <c r="EZ50" s="413"/>
      <c r="FA50" s="412"/>
      <c r="FB50" s="378">
        <v>0</v>
      </c>
      <c r="FC50" s="413"/>
      <c r="FD50" s="412"/>
      <c r="FE50" s="378">
        <v>0</v>
      </c>
      <c r="FF50" s="413"/>
      <c r="FG50" s="412"/>
      <c r="FH50" s="378">
        <v>0</v>
      </c>
      <c r="FI50" s="413"/>
      <c r="FJ50" s="377" t="str">
        <f t="shared" si="71"/>
        <v/>
      </c>
      <c r="FK50" s="378">
        <v>0</v>
      </c>
      <c r="FL50" s="379" t="str">
        <f t="shared" si="267"/>
        <v/>
      </c>
      <c r="FM50" s="412">
        <v>45742</v>
      </c>
      <c r="FN50" s="378">
        <v>1</v>
      </c>
      <c r="FO50" s="413">
        <v>45745</v>
      </c>
      <c r="FP50" s="412">
        <v>45742</v>
      </c>
      <c r="FQ50" s="378">
        <v>1</v>
      </c>
      <c r="FR50" s="413">
        <v>45745</v>
      </c>
      <c r="FS50" s="412">
        <v>45742</v>
      </c>
      <c r="FT50" s="378">
        <v>1</v>
      </c>
      <c r="FU50" s="413">
        <v>45745</v>
      </c>
      <c r="FV50" s="412">
        <v>45742</v>
      </c>
      <c r="FW50" s="378">
        <v>1</v>
      </c>
      <c r="FX50" s="413">
        <v>45745</v>
      </c>
      <c r="FY50" s="377">
        <f t="shared" si="224"/>
        <v>45742</v>
      </c>
      <c r="FZ50" s="378">
        <f t="shared" si="162"/>
        <v>1</v>
      </c>
      <c r="GA50" s="379">
        <f t="shared" si="225"/>
        <v>45745</v>
      </c>
      <c r="GB50" s="412">
        <v>45738</v>
      </c>
      <c r="GC50" s="378">
        <v>1</v>
      </c>
      <c r="GD50" s="413">
        <f t="shared" si="226"/>
        <v>45738</v>
      </c>
      <c r="GE50" s="412">
        <v>45738</v>
      </c>
      <c r="GF50" s="378">
        <v>1</v>
      </c>
      <c r="GG50" s="413">
        <f t="shared" si="227"/>
        <v>45738</v>
      </c>
      <c r="GH50" s="412">
        <v>45738</v>
      </c>
      <c r="GI50" s="378">
        <v>1</v>
      </c>
      <c r="GJ50" s="413">
        <f t="shared" si="228"/>
        <v>45738</v>
      </c>
      <c r="GK50" s="412">
        <v>45738</v>
      </c>
      <c r="GL50" s="378">
        <v>1</v>
      </c>
      <c r="GM50" s="413">
        <f t="shared" si="229"/>
        <v>45738</v>
      </c>
      <c r="GN50" s="377">
        <f t="shared" si="230"/>
        <v>45738</v>
      </c>
      <c r="GO50" s="378">
        <f t="shared" si="231"/>
        <v>1</v>
      </c>
      <c r="GP50" s="379">
        <f t="shared" si="232"/>
        <v>45738</v>
      </c>
      <c r="GQ50" s="657">
        <f t="shared" si="163"/>
        <v>1</v>
      </c>
      <c r="GR50" s="658">
        <f t="shared" si="233"/>
        <v>45669</v>
      </c>
      <c r="GS50" s="659">
        <f t="shared" si="234"/>
        <v>45745</v>
      </c>
      <c r="GT50" s="654"/>
      <c r="GU50" s="660"/>
      <c r="GV50" s="412">
        <v>45917</v>
      </c>
      <c r="GW50" s="378">
        <v>1</v>
      </c>
      <c r="GX50" s="413">
        <v>45918</v>
      </c>
      <c r="GY50" s="412">
        <v>45917</v>
      </c>
      <c r="GZ50" s="378">
        <v>1</v>
      </c>
      <c r="HA50" s="413">
        <v>45918</v>
      </c>
      <c r="HB50" s="412">
        <v>45917</v>
      </c>
      <c r="HC50" s="378">
        <v>1</v>
      </c>
      <c r="HD50" s="413">
        <v>45918</v>
      </c>
      <c r="HE50" s="412">
        <v>45917</v>
      </c>
      <c r="HF50" s="378">
        <v>1</v>
      </c>
      <c r="HG50" s="413">
        <v>45918</v>
      </c>
      <c r="HH50" s="377">
        <f t="shared" si="235"/>
        <v>45917</v>
      </c>
      <c r="HI50" s="1523">
        <f t="shared" si="236"/>
        <v>1</v>
      </c>
      <c r="HJ50" s="379">
        <f t="shared" si="237"/>
        <v>45918</v>
      </c>
      <c r="HK50" s="661">
        <v>0.25</v>
      </c>
      <c r="HL50" s="658">
        <f t="shared" si="238"/>
        <v>45664</v>
      </c>
      <c r="HM50" s="659" t="str">
        <f t="shared" si="239"/>
        <v/>
      </c>
      <c r="HN50" s="654"/>
      <c r="HO50" s="660"/>
      <c r="HP50" s="944"/>
      <c r="HQ50" s="944"/>
      <c r="HR50" s="1170">
        <v>45776</v>
      </c>
      <c r="HS50" s="378">
        <v>1</v>
      </c>
      <c r="HT50" s="1171">
        <v>45776</v>
      </c>
      <c r="HU50" s="632">
        <v>45777</v>
      </c>
      <c r="HV50" s="378">
        <v>1</v>
      </c>
      <c r="HW50" s="379">
        <v>45777</v>
      </c>
      <c r="HX50" s="412">
        <v>45786</v>
      </c>
      <c r="HY50" s="378">
        <v>1</v>
      </c>
      <c r="HZ50" s="379">
        <v>45788</v>
      </c>
      <c r="IA50" s="412">
        <v>45795</v>
      </c>
      <c r="IB50" s="378">
        <v>1</v>
      </c>
      <c r="IC50" s="379">
        <v>45795</v>
      </c>
      <c r="ID50" s="412">
        <v>45844</v>
      </c>
      <c r="IE50" s="378">
        <v>1</v>
      </c>
      <c r="IF50" s="379">
        <v>45844</v>
      </c>
      <c r="IG50" s="944">
        <v>45846</v>
      </c>
      <c r="IH50" s="412">
        <v>45850</v>
      </c>
      <c r="II50" s="378">
        <v>1</v>
      </c>
      <c r="IJ50" s="379">
        <v>45850</v>
      </c>
      <c r="IK50" s="412">
        <v>45850</v>
      </c>
      <c r="IL50" s="378">
        <v>1</v>
      </c>
      <c r="IM50" s="379">
        <v>45850</v>
      </c>
      <c r="IN50" s="657">
        <f t="shared" si="137"/>
        <v>1</v>
      </c>
      <c r="IO50" s="658">
        <f t="shared" si="240"/>
        <v>45776</v>
      </c>
      <c r="IP50" s="659">
        <f t="shared" si="241"/>
        <v>45850</v>
      </c>
      <c r="IQ50" s="654"/>
      <c r="IR50" s="660"/>
      <c r="IS50" s="664">
        <v>361.63</v>
      </c>
      <c r="IT50" s="664" t="s">
        <v>582</v>
      </c>
      <c r="IU50" s="412"/>
      <c r="IV50" s="378">
        <v>0</v>
      </c>
      <c r="IW50" s="379"/>
      <c r="IX50" s="1475">
        <v>45848</v>
      </c>
      <c r="IY50" s="1476">
        <v>1</v>
      </c>
      <c r="IZ50" s="1477">
        <v>45896</v>
      </c>
      <c r="JA50" s="412">
        <v>45855</v>
      </c>
      <c r="JB50" s="378">
        <v>1</v>
      </c>
      <c r="JC50" s="413">
        <f t="shared" si="91"/>
        <v>45855</v>
      </c>
      <c r="JD50" s="628">
        <f t="shared" si="178"/>
        <v>0.36163000000000001</v>
      </c>
      <c r="JE50" s="627">
        <v>45897</v>
      </c>
      <c r="JF50" s="378">
        <v>1</v>
      </c>
      <c r="JG50" s="627">
        <v>45898</v>
      </c>
      <c r="JH50" s="628">
        <f t="shared" si="270"/>
        <v>0.36163000000000001</v>
      </c>
      <c r="JI50" s="627">
        <v>45897</v>
      </c>
      <c r="JJ50" s="378">
        <v>1</v>
      </c>
      <c r="JK50" s="627">
        <v>45898</v>
      </c>
      <c r="JL50" s="628">
        <f t="shared" si="179"/>
        <v>0.36163000000000001</v>
      </c>
      <c r="JM50" s="627">
        <v>45902</v>
      </c>
      <c r="JN50" s="378">
        <v>1</v>
      </c>
      <c r="JO50" s="627">
        <v>45902</v>
      </c>
      <c r="JP50" s="628">
        <f t="shared" si="180"/>
        <v>0.36163000000000001</v>
      </c>
      <c r="JQ50" s="627">
        <v>45903</v>
      </c>
      <c r="JR50" s="378">
        <v>1</v>
      </c>
      <c r="JS50" s="627">
        <v>45903</v>
      </c>
      <c r="JT50" s="628">
        <f t="shared" si="242"/>
        <v>0.36163000000000001</v>
      </c>
      <c r="JU50" s="627">
        <v>45906</v>
      </c>
      <c r="JV50" s="378">
        <v>1</v>
      </c>
      <c r="JW50" s="627">
        <v>45906</v>
      </c>
      <c r="JX50" s="628">
        <f t="shared" si="243"/>
        <v>0</v>
      </c>
      <c r="JY50" s="627"/>
      <c r="JZ50" s="378">
        <v>0</v>
      </c>
      <c r="KA50" s="627"/>
      <c r="KB50" s="628">
        <f t="shared" si="244"/>
        <v>0</v>
      </c>
      <c r="KC50" s="627"/>
      <c r="KD50" s="378">
        <v>0</v>
      </c>
      <c r="KE50" s="627"/>
      <c r="KF50" s="628">
        <f t="shared" si="245"/>
        <v>0</v>
      </c>
      <c r="KG50" s="627"/>
      <c r="KH50" s="378">
        <v>0</v>
      </c>
      <c r="KI50" s="379"/>
      <c r="KJ50" s="628"/>
      <c r="KK50" s="630"/>
      <c r="KL50" s="378">
        <v>0</v>
      </c>
      <c r="KM50" s="379"/>
      <c r="KN50" s="630">
        <v>45905</v>
      </c>
      <c r="KO50" s="378">
        <v>1</v>
      </c>
      <c r="KP50" s="379">
        <v>45909</v>
      </c>
      <c r="KQ50" s="630">
        <v>45954</v>
      </c>
      <c r="KR50" s="378">
        <v>1</v>
      </c>
      <c r="KS50" s="379">
        <v>45959</v>
      </c>
      <c r="KT50" s="657">
        <v>0</v>
      </c>
      <c r="KU50" s="665">
        <f t="shared" si="246"/>
        <v>0</v>
      </c>
      <c r="KV50" s="658">
        <f t="shared" si="247"/>
        <v>45855</v>
      </c>
      <c r="KW50" s="659" t="str">
        <f t="shared" si="248"/>
        <v/>
      </c>
      <c r="KX50" s="412">
        <v>45855</v>
      </c>
      <c r="KY50" s="378">
        <v>1</v>
      </c>
      <c r="KZ50" s="413">
        <f t="shared" si="98"/>
        <v>45855</v>
      </c>
      <c r="LA50" s="626">
        <f t="shared" si="181"/>
        <v>0.36163000000000001</v>
      </c>
      <c r="LB50" s="627">
        <v>45896</v>
      </c>
      <c r="LC50" s="378">
        <v>1</v>
      </c>
      <c r="LD50" s="413">
        <f t="shared" si="271"/>
        <v>45896</v>
      </c>
      <c r="LE50" s="626">
        <f t="shared" si="182"/>
        <v>0.36163000000000001</v>
      </c>
      <c r="LF50" s="627">
        <v>45898</v>
      </c>
      <c r="LG50" s="378">
        <v>1</v>
      </c>
      <c r="LH50" s="413">
        <f t="shared" si="272"/>
        <v>45898</v>
      </c>
      <c r="LI50" s="626">
        <f t="shared" si="183"/>
        <v>0.36163000000000001</v>
      </c>
      <c r="LJ50" s="627">
        <v>45907</v>
      </c>
      <c r="LK50" s="378">
        <v>1</v>
      </c>
      <c r="LL50" s="413">
        <f t="shared" si="173"/>
        <v>45907</v>
      </c>
      <c r="LM50" s="412">
        <v>45909</v>
      </c>
      <c r="LN50" s="378">
        <v>1</v>
      </c>
      <c r="LO50" s="632" t="s">
        <v>584</v>
      </c>
      <c r="LP50" s="412"/>
      <c r="LQ50" s="378">
        <v>0</v>
      </c>
      <c r="LR50" s="632"/>
      <c r="LS50" s="412"/>
      <c r="LT50" s="378">
        <v>0</v>
      </c>
      <c r="LU50" s="632"/>
      <c r="LV50" s="657">
        <v>0</v>
      </c>
      <c r="LW50" s="665">
        <f t="shared" si="249"/>
        <v>0</v>
      </c>
      <c r="LX50" s="658">
        <f t="shared" si="250"/>
        <v>45855</v>
      </c>
      <c r="LY50" s="666" t="str">
        <f t="shared" si="251"/>
        <v/>
      </c>
      <c r="LZ50" s="412">
        <v>45855</v>
      </c>
      <c r="MA50" s="378">
        <v>1</v>
      </c>
      <c r="MB50" s="413">
        <f t="shared" si="104"/>
        <v>45855</v>
      </c>
      <c r="MC50" s="626">
        <f t="shared" si="184"/>
        <v>0.36163000000000001</v>
      </c>
      <c r="MD50" s="627">
        <v>45896</v>
      </c>
      <c r="ME50" s="378">
        <v>1</v>
      </c>
      <c r="MF50" s="413">
        <f t="shared" si="139"/>
        <v>45896</v>
      </c>
      <c r="MG50" s="626">
        <f t="shared" si="185"/>
        <v>0.36163000000000001</v>
      </c>
      <c r="MH50" s="627">
        <v>45898</v>
      </c>
      <c r="MI50" s="378">
        <v>1</v>
      </c>
      <c r="MJ50" s="413">
        <f t="shared" si="273"/>
        <v>45898</v>
      </c>
      <c r="MK50" s="626">
        <f t="shared" si="186"/>
        <v>0.36163000000000001</v>
      </c>
      <c r="ML50" s="627">
        <v>45908</v>
      </c>
      <c r="MM50" s="378">
        <v>1</v>
      </c>
      <c r="MN50" s="413">
        <f t="shared" si="274"/>
        <v>45908</v>
      </c>
      <c r="MO50" s="412">
        <v>45909</v>
      </c>
      <c r="MP50" s="378">
        <v>1</v>
      </c>
      <c r="MQ50" s="632">
        <v>45909</v>
      </c>
      <c r="MR50" s="412"/>
      <c r="MS50" s="378">
        <v>0</v>
      </c>
      <c r="MT50" s="632"/>
      <c r="MU50" s="412"/>
      <c r="MV50" s="378">
        <v>0</v>
      </c>
      <c r="MW50" s="632"/>
      <c r="MX50" s="657">
        <v>0</v>
      </c>
      <c r="MY50" s="665">
        <f t="shared" si="252"/>
        <v>0</v>
      </c>
      <c r="MZ50" s="658">
        <f t="shared" si="253"/>
        <v>45855</v>
      </c>
      <c r="NA50" s="666" t="str">
        <f t="shared" si="254"/>
        <v/>
      </c>
      <c r="NB50" s="657">
        <v>0</v>
      </c>
      <c r="NC50" s="665">
        <f t="shared" si="255"/>
        <v>0</v>
      </c>
      <c r="ND50" s="658">
        <f t="shared" si="256"/>
        <v>45855</v>
      </c>
      <c r="NE50" s="667">
        <f t="shared" si="257"/>
        <v>0</v>
      </c>
      <c r="NF50" s="654"/>
      <c r="NG50" s="666"/>
      <c r="NH50" s="673"/>
      <c r="NI50" s="378">
        <v>0</v>
      </c>
      <c r="NJ50" s="658"/>
      <c r="NK50" s="654"/>
      <c r="NL50" s="666"/>
      <c r="NM50" s="657">
        <v>0</v>
      </c>
      <c r="NN50" s="665">
        <f t="shared" si="258"/>
        <v>0</v>
      </c>
      <c r="NO50" s="659"/>
      <c r="NP50" s="669" t="s">
        <v>571</v>
      </c>
      <c r="NQ50" s="657">
        <v>0</v>
      </c>
      <c r="NR50" s="665">
        <f t="shared" si="259"/>
        <v>0</v>
      </c>
      <c r="NS50" s="659"/>
      <c r="NT50" s="669" t="s">
        <v>571</v>
      </c>
      <c r="NU50" s="657">
        <v>0</v>
      </c>
      <c r="NV50" s="665">
        <f t="shared" si="260"/>
        <v>0</v>
      </c>
      <c r="NW50" s="659"/>
      <c r="NX50" s="669" t="str">
        <f t="shared" si="269"/>
        <v/>
      </c>
      <c r="NY50" s="673"/>
      <c r="NZ50" s="378">
        <v>0</v>
      </c>
      <c r="OA50" s="660"/>
      <c r="OB50" s="673"/>
      <c r="OC50" s="378">
        <v>0</v>
      </c>
      <c r="OD50" s="660"/>
      <c r="OE50" s="673"/>
      <c r="OF50" s="378">
        <v>0</v>
      </c>
      <c r="OG50" s="660"/>
      <c r="OH50" s="412"/>
      <c r="OI50" s="378">
        <v>1</v>
      </c>
      <c r="OJ50" s="379"/>
      <c r="OK50" s="412"/>
      <c r="OL50" s="378">
        <v>0.5</v>
      </c>
      <c r="OM50" s="379"/>
      <c r="ON50" s="412"/>
      <c r="OO50" s="378">
        <v>1</v>
      </c>
      <c r="OP50" s="379"/>
      <c r="OQ50" s="412"/>
      <c r="OR50" s="378">
        <f t="shared" si="261"/>
        <v>0</v>
      </c>
      <c r="OS50" s="379"/>
      <c r="OT50" s="412"/>
      <c r="OU50" s="378">
        <v>0</v>
      </c>
      <c r="OV50" s="379"/>
      <c r="OW50" s="412"/>
      <c r="OX50" s="378">
        <v>0</v>
      </c>
      <c r="OY50" s="379"/>
      <c r="OZ50" s="933" t="s">
        <v>588</v>
      </c>
      <c r="PA50" s="378">
        <v>1</v>
      </c>
      <c r="PB50" s="379" t="str">
        <f t="shared" si="141"/>
        <v>3/12/2024
11/01/2025</v>
      </c>
      <c r="PC50" s="379" t="s">
        <v>559</v>
      </c>
      <c r="PD50" s="378">
        <v>0</v>
      </c>
      <c r="PE50" s="379"/>
      <c r="PF50" s="412"/>
      <c r="PG50" s="378">
        <v>0</v>
      </c>
      <c r="PH50" s="379"/>
      <c r="PI50" s="412">
        <v>45669</v>
      </c>
      <c r="PJ50" s="378">
        <v>1</v>
      </c>
      <c r="PK50" s="379">
        <f>'Seg Diario'!HJ50</f>
        <v>45918</v>
      </c>
      <c r="PL50" s="412">
        <f t="shared" si="133"/>
        <v>45669</v>
      </c>
      <c r="PM50" s="378">
        <f t="shared" si="134"/>
        <v>1</v>
      </c>
      <c r="PN50" s="379">
        <f t="shared" si="135"/>
        <v>45918</v>
      </c>
      <c r="PO50" s="663">
        <v>9.5000000000000001E-2</v>
      </c>
      <c r="PP50" s="658">
        <f t="shared" si="262"/>
        <v>45669</v>
      </c>
      <c r="PQ50" s="659" t="str">
        <f t="shared" si="263"/>
        <v/>
      </c>
      <c r="PR50" s="654"/>
      <c r="PS50" s="660"/>
      <c r="PT50" s="412">
        <v>45487</v>
      </c>
      <c r="PU50" s="378">
        <v>1</v>
      </c>
      <c r="PV50" s="412">
        <v>45487</v>
      </c>
      <c r="PW50" s="412">
        <v>45527</v>
      </c>
      <c r="PX50" s="378">
        <v>1</v>
      </c>
      <c r="PY50" s="412">
        <v>45527</v>
      </c>
      <c r="PZ50" s="412"/>
      <c r="QA50" s="378">
        <v>0</v>
      </c>
      <c r="QB50" s="379"/>
      <c r="QC50" s="412"/>
      <c r="QD50" s="378">
        <v>0.5</v>
      </c>
      <c r="QE50" s="379"/>
      <c r="QF50" s="657">
        <v>0.93745000000000012</v>
      </c>
      <c r="QG50" s="658">
        <f t="shared" si="264"/>
        <v>45487</v>
      </c>
      <c r="QH50" s="659" t="str">
        <f t="shared" ref="QH50:QH77" si="276">+IF(QF50=1,MAX(PV50,PY50,QB50,QE50),"")</f>
        <v/>
      </c>
      <c r="QI50" s="654"/>
      <c r="QJ50" s="660"/>
      <c r="QK50" s="671"/>
      <c r="QL50" s="672">
        <f t="shared" si="265"/>
        <v>1</v>
      </c>
      <c r="QM50" s="1215" t="s">
        <v>589</v>
      </c>
      <c r="QN50" s="1448">
        <f t="shared" si="136"/>
        <v>1</v>
      </c>
      <c r="QO50" s="1482">
        <v>45907</v>
      </c>
      <c r="QP50" s="1483">
        <v>1</v>
      </c>
      <c r="QQ50" s="1482">
        <v>45909</v>
      </c>
      <c r="QR50" s="1482">
        <v>45946</v>
      </c>
      <c r="QS50" s="1483">
        <v>1</v>
      </c>
      <c r="QT50" s="1482">
        <v>45946</v>
      </c>
    </row>
    <row r="51" spans="1:462" ht="21" customHeight="1">
      <c r="A51" s="459" t="e">
        <f t="shared" si="266"/>
        <v>#VALUE!</v>
      </c>
      <c r="B51" s="636" t="s">
        <v>165</v>
      </c>
      <c r="C51" s="637"/>
      <c r="D51" s="638" t="s">
        <v>560</v>
      </c>
      <c r="E51" s="1420" t="s">
        <v>167</v>
      </c>
      <c r="F51" s="1251">
        <v>7628.95</v>
      </c>
      <c r="G51" s="614" t="s">
        <v>574</v>
      </c>
      <c r="H51" s="638" t="s">
        <v>58</v>
      </c>
      <c r="I51" s="638" t="s">
        <v>575</v>
      </c>
      <c r="J51" s="639"/>
      <c r="K51" s="640"/>
      <c r="L51" s="640"/>
      <c r="M51" s="641"/>
      <c r="N51" s="642"/>
      <c r="O51" s="639" t="s">
        <v>562</v>
      </c>
      <c r="P51" s="640" t="s">
        <v>562</v>
      </c>
      <c r="Q51" s="640" t="s">
        <v>562</v>
      </c>
      <c r="R51" s="641" t="s">
        <v>562</v>
      </c>
      <c r="S51" s="638" t="s">
        <v>563</v>
      </c>
      <c r="T51" s="643"/>
      <c r="U51" s="643"/>
      <c r="V51" s="643"/>
      <c r="W51" s="643"/>
      <c r="X51" s="643"/>
      <c r="Y51" s="643"/>
      <c r="Z51" s="674"/>
      <c r="AA51" s="644"/>
      <c r="AB51" s="615"/>
      <c r="AC51" s="615"/>
      <c r="AD51" s="615"/>
      <c r="AE51" s="615"/>
      <c r="AF51" s="615"/>
      <c r="AG51" s="645">
        <f t="shared" si="187"/>
        <v>0</v>
      </c>
      <c r="AH51" s="646">
        <f t="shared" si="188"/>
        <v>0</v>
      </c>
      <c r="AI51" s="647">
        <f t="shared" si="189"/>
        <v>0</v>
      </c>
      <c r="AJ51" s="615"/>
      <c r="AK51" s="615"/>
      <c r="AL51" s="615"/>
      <c r="AM51" s="645">
        <f t="shared" si="190"/>
        <v>0</v>
      </c>
      <c r="AN51" s="646">
        <f t="shared" si="191"/>
        <v>0</v>
      </c>
      <c r="AO51" s="647">
        <f t="shared" si="192"/>
        <v>0</v>
      </c>
      <c r="AP51" s="648"/>
      <c r="AQ51" s="648"/>
      <c r="AR51" s="648"/>
      <c r="AS51" s="645">
        <f t="shared" si="193"/>
        <v>0</v>
      </c>
      <c r="AT51" s="646">
        <f t="shared" si="194"/>
        <v>0</v>
      </c>
      <c r="AU51" s="647">
        <f t="shared" si="195"/>
        <v>0</v>
      </c>
      <c r="AV51" s="648"/>
      <c r="AW51" s="649" t="s">
        <v>564</v>
      </c>
      <c r="AX51" s="650">
        <f t="shared" si="148"/>
        <v>1</v>
      </c>
      <c r="AY51" s="651" t="s">
        <v>565</v>
      </c>
      <c r="AZ51" s="652" t="s">
        <v>573</v>
      </c>
      <c r="BA51" s="412">
        <v>45488</v>
      </c>
      <c r="BB51" s="653">
        <f t="shared" si="175"/>
        <v>1</v>
      </c>
      <c r="BC51" s="654">
        <f t="shared" si="196"/>
        <v>0</v>
      </c>
      <c r="BD51" s="630">
        <f t="shared" si="197"/>
        <v>0</v>
      </c>
      <c r="BE51" s="412">
        <v>45664</v>
      </c>
      <c r="BF51" s="655">
        <f t="shared" si="198"/>
        <v>1</v>
      </c>
      <c r="BG51" s="412">
        <v>45675</v>
      </c>
      <c r="BH51" s="655">
        <f t="shared" si="199"/>
        <v>1</v>
      </c>
      <c r="BI51" s="412">
        <f t="shared" si="125"/>
        <v>45677</v>
      </c>
      <c r="BJ51" s="378">
        <v>0.05</v>
      </c>
      <c r="BK51" s="379">
        <f t="shared" si="126"/>
        <v>45731</v>
      </c>
      <c r="BL51" s="412">
        <v>45677</v>
      </c>
      <c r="BM51" s="378">
        <v>1</v>
      </c>
      <c r="BN51" s="413">
        <v>45677</v>
      </c>
      <c r="BO51" s="377">
        <v>45677</v>
      </c>
      <c r="BP51" s="622">
        <v>1</v>
      </c>
      <c r="BQ51" s="413">
        <v>45677</v>
      </c>
      <c r="BR51" s="377">
        <v>45678</v>
      </c>
      <c r="BS51" s="378">
        <v>1</v>
      </c>
      <c r="BT51" s="413">
        <v>45678</v>
      </c>
      <c r="BU51" s="377">
        <v>45678</v>
      </c>
      <c r="BV51" s="378">
        <v>1</v>
      </c>
      <c r="BW51" s="413">
        <v>45678</v>
      </c>
      <c r="BX51" s="377">
        <f t="shared" si="200"/>
        <v>45677</v>
      </c>
      <c r="BY51" s="378">
        <f t="shared" si="201"/>
        <v>1</v>
      </c>
      <c r="BZ51" s="379">
        <f t="shared" si="149"/>
        <v>45678</v>
      </c>
      <c r="CA51" s="412">
        <v>45684</v>
      </c>
      <c r="CB51" s="378">
        <v>1</v>
      </c>
      <c r="CC51" s="413">
        <f t="shared" si="202"/>
        <v>45684</v>
      </c>
      <c r="CD51" s="412">
        <v>45684</v>
      </c>
      <c r="CE51" s="378">
        <v>1</v>
      </c>
      <c r="CF51" s="413">
        <f t="shared" si="203"/>
        <v>45684</v>
      </c>
      <c r="CG51" s="412">
        <v>45684</v>
      </c>
      <c r="CH51" s="378">
        <v>1</v>
      </c>
      <c r="CI51" s="413">
        <f t="shared" si="204"/>
        <v>45684</v>
      </c>
      <c r="CJ51" s="412">
        <v>45684</v>
      </c>
      <c r="CK51" s="378">
        <v>1</v>
      </c>
      <c r="CL51" s="413">
        <f t="shared" si="205"/>
        <v>45684</v>
      </c>
      <c r="CM51" s="377">
        <f t="shared" si="206"/>
        <v>45684</v>
      </c>
      <c r="CN51" s="378">
        <f t="shared" si="207"/>
        <v>1</v>
      </c>
      <c r="CO51" s="379">
        <f t="shared" si="208"/>
        <v>45684</v>
      </c>
      <c r="CP51" s="412">
        <v>45679</v>
      </c>
      <c r="CQ51" s="378">
        <v>1</v>
      </c>
      <c r="CR51" s="413">
        <v>45679</v>
      </c>
      <c r="CS51" s="412">
        <v>45680</v>
      </c>
      <c r="CT51" s="378">
        <v>1</v>
      </c>
      <c r="CU51" s="413" t="s">
        <v>590</v>
      </c>
      <c r="CV51" s="412">
        <v>45680</v>
      </c>
      <c r="CW51" s="378">
        <v>1</v>
      </c>
      <c r="CX51" s="413" t="s">
        <v>590</v>
      </c>
      <c r="CY51" s="377">
        <v>45680</v>
      </c>
      <c r="CZ51" s="378">
        <v>1</v>
      </c>
      <c r="DA51" s="413">
        <v>45681</v>
      </c>
      <c r="DB51" s="377">
        <f t="shared" si="209"/>
        <v>45679</v>
      </c>
      <c r="DC51" s="378">
        <f t="shared" si="210"/>
        <v>1</v>
      </c>
      <c r="DD51" s="379">
        <f t="shared" si="211"/>
        <v>45681</v>
      </c>
      <c r="DE51" s="412">
        <v>45729</v>
      </c>
      <c r="DF51" s="378">
        <v>1</v>
      </c>
      <c r="DG51" s="413">
        <v>45730</v>
      </c>
      <c r="DH51" s="377">
        <v>45729</v>
      </c>
      <c r="DI51" s="378">
        <v>1</v>
      </c>
      <c r="DJ51" s="413">
        <v>45730</v>
      </c>
      <c r="DK51" s="412">
        <v>45729</v>
      </c>
      <c r="DL51" s="378">
        <v>1</v>
      </c>
      <c r="DM51" s="413">
        <v>45730</v>
      </c>
      <c r="DN51" s="412">
        <v>45729</v>
      </c>
      <c r="DO51" s="378">
        <v>1</v>
      </c>
      <c r="DP51" s="413">
        <v>45730</v>
      </c>
      <c r="DQ51" s="377">
        <f t="shared" si="212"/>
        <v>45729</v>
      </c>
      <c r="DR51" s="378">
        <f t="shared" si="213"/>
        <v>1</v>
      </c>
      <c r="DS51" s="379">
        <f t="shared" si="214"/>
        <v>45730</v>
      </c>
      <c r="DT51" s="412">
        <v>45729</v>
      </c>
      <c r="DU51" s="378">
        <v>1</v>
      </c>
      <c r="DV51" s="413">
        <v>45731</v>
      </c>
      <c r="DW51" s="412">
        <v>45729</v>
      </c>
      <c r="DX51" s="378">
        <v>1</v>
      </c>
      <c r="DY51" s="413">
        <v>45731</v>
      </c>
      <c r="DZ51" s="412">
        <v>45729</v>
      </c>
      <c r="EA51" s="378">
        <v>1</v>
      </c>
      <c r="EB51" s="413">
        <v>45731</v>
      </c>
      <c r="EC51" s="412">
        <v>45729</v>
      </c>
      <c r="ED51" s="378">
        <v>1</v>
      </c>
      <c r="EE51" s="413">
        <v>45731</v>
      </c>
      <c r="EF51" s="377">
        <f t="shared" si="275"/>
        <v>45729</v>
      </c>
      <c r="EG51" s="378">
        <f t="shared" si="215"/>
        <v>1</v>
      </c>
      <c r="EH51" s="379">
        <f t="shared" si="216"/>
        <v>45731</v>
      </c>
      <c r="EI51" s="412">
        <v>45731</v>
      </c>
      <c r="EJ51" s="378">
        <v>1</v>
      </c>
      <c r="EK51" s="413">
        <f t="shared" si="217"/>
        <v>45731</v>
      </c>
      <c r="EL51" s="412">
        <v>45731</v>
      </c>
      <c r="EM51" s="378">
        <v>1</v>
      </c>
      <c r="EN51" s="413">
        <f t="shared" si="218"/>
        <v>45731</v>
      </c>
      <c r="EO51" s="412">
        <v>45731</v>
      </c>
      <c r="EP51" s="378">
        <v>1</v>
      </c>
      <c r="EQ51" s="413">
        <f t="shared" si="219"/>
        <v>45731</v>
      </c>
      <c r="ER51" s="412">
        <v>45731</v>
      </c>
      <c r="ES51" s="378">
        <v>1</v>
      </c>
      <c r="ET51" s="413">
        <f t="shared" si="220"/>
        <v>45731</v>
      </c>
      <c r="EU51" s="377">
        <f t="shared" si="221"/>
        <v>45731</v>
      </c>
      <c r="EV51" s="378">
        <f t="shared" si="222"/>
        <v>1</v>
      </c>
      <c r="EW51" s="379">
        <f t="shared" si="223"/>
        <v>45731</v>
      </c>
      <c r="EX51" s="412"/>
      <c r="EY51" s="378">
        <v>0</v>
      </c>
      <c r="EZ51" s="413"/>
      <c r="FA51" s="412"/>
      <c r="FB51" s="378">
        <v>0</v>
      </c>
      <c r="FC51" s="413"/>
      <c r="FD51" s="412"/>
      <c r="FE51" s="378">
        <v>0</v>
      </c>
      <c r="FF51" s="413"/>
      <c r="FG51" s="412"/>
      <c r="FH51" s="378">
        <v>0</v>
      </c>
      <c r="FI51" s="413"/>
      <c r="FJ51" s="377" t="str">
        <f t="shared" si="71"/>
        <v/>
      </c>
      <c r="FK51" s="378">
        <v>0</v>
      </c>
      <c r="FL51" s="379" t="str">
        <f t="shared" si="267"/>
        <v/>
      </c>
      <c r="FM51" s="412">
        <v>45736</v>
      </c>
      <c r="FN51" s="378">
        <v>1</v>
      </c>
      <c r="FO51" s="413">
        <v>45736</v>
      </c>
      <c r="FP51" s="412">
        <v>45736</v>
      </c>
      <c r="FQ51" s="378">
        <v>1</v>
      </c>
      <c r="FR51" s="413">
        <v>45736</v>
      </c>
      <c r="FS51" s="412">
        <v>45737</v>
      </c>
      <c r="FT51" s="378">
        <v>1</v>
      </c>
      <c r="FU51" s="413">
        <v>45737</v>
      </c>
      <c r="FV51" s="412">
        <v>45737</v>
      </c>
      <c r="FW51" s="378">
        <v>1</v>
      </c>
      <c r="FX51" s="413">
        <v>45737</v>
      </c>
      <c r="FY51" s="377">
        <f t="shared" si="224"/>
        <v>45736</v>
      </c>
      <c r="FZ51" s="378">
        <f t="shared" si="162"/>
        <v>1</v>
      </c>
      <c r="GA51" s="379">
        <f t="shared" si="225"/>
        <v>45737</v>
      </c>
      <c r="GB51" s="412">
        <v>45731</v>
      </c>
      <c r="GC51" s="378">
        <v>1</v>
      </c>
      <c r="GD51" s="413">
        <f t="shared" si="226"/>
        <v>45731</v>
      </c>
      <c r="GE51" s="412">
        <v>45731</v>
      </c>
      <c r="GF51" s="378">
        <v>1</v>
      </c>
      <c r="GG51" s="413">
        <f t="shared" si="227"/>
        <v>45731</v>
      </c>
      <c r="GH51" s="412">
        <v>45731</v>
      </c>
      <c r="GI51" s="378">
        <v>1</v>
      </c>
      <c r="GJ51" s="413">
        <f t="shared" si="228"/>
        <v>45731</v>
      </c>
      <c r="GK51" s="412">
        <v>45731</v>
      </c>
      <c r="GL51" s="378">
        <v>1</v>
      </c>
      <c r="GM51" s="413">
        <f t="shared" si="229"/>
        <v>45731</v>
      </c>
      <c r="GN51" s="377">
        <f t="shared" si="230"/>
        <v>45731</v>
      </c>
      <c r="GO51" s="378">
        <f t="shared" si="231"/>
        <v>1</v>
      </c>
      <c r="GP51" s="379">
        <f t="shared" si="232"/>
        <v>45731</v>
      </c>
      <c r="GQ51" s="657">
        <f t="shared" si="163"/>
        <v>1</v>
      </c>
      <c r="GR51" s="658">
        <f t="shared" si="233"/>
        <v>45677</v>
      </c>
      <c r="GS51" s="659">
        <f t="shared" si="234"/>
        <v>45737</v>
      </c>
      <c r="GT51" s="654"/>
      <c r="GU51" s="660"/>
      <c r="GV51" s="412">
        <v>45915</v>
      </c>
      <c r="GW51" s="378">
        <v>1</v>
      </c>
      <c r="GX51" s="413">
        <v>45917</v>
      </c>
      <c r="GY51" s="412">
        <v>45915</v>
      </c>
      <c r="GZ51" s="378">
        <v>1</v>
      </c>
      <c r="HA51" s="413">
        <v>45917</v>
      </c>
      <c r="HB51" s="412">
        <v>45915</v>
      </c>
      <c r="HC51" s="378">
        <v>1</v>
      </c>
      <c r="HD51" s="413">
        <v>45917</v>
      </c>
      <c r="HE51" s="412">
        <v>45915</v>
      </c>
      <c r="HF51" s="378">
        <v>1</v>
      </c>
      <c r="HG51" s="413">
        <v>45917</v>
      </c>
      <c r="HH51" s="377">
        <f t="shared" si="235"/>
        <v>45915</v>
      </c>
      <c r="HI51" s="1523">
        <f t="shared" si="236"/>
        <v>1</v>
      </c>
      <c r="HJ51" s="379">
        <f t="shared" si="237"/>
        <v>45917</v>
      </c>
      <c r="HK51" s="661">
        <v>0</v>
      </c>
      <c r="HL51" s="658">
        <f t="shared" si="238"/>
        <v>45664</v>
      </c>
      <c r="HM51" s="659" t="str">
        <f t="shared" si="239"/>
        <v/>
      </c>
      <c r="HN51" s="654"/>
      <c r="HO51" s="660"/>
      <c r="HP51" s="944"/>
      <c r="HQ51" s="944"/>
      <c r="HR51" s="1170">
        <v>45777</v>
      </c>
      <c r="HS51" s="378">
        <v>1</v>
      </c>
      <c r="HT51" s="1171">
        <v>45777</v>
      </c>
      <c r="HU51" s="632">
        <v>45784</v>
      </c>
      <c r="HV51" s="378">
        <v>1</v>
      </c>
      <c r="HW51" s="379">
        <v>45788</v>
      </c>
      <c r="HX51" s="412">
        <v>45788</v>
      </c>
      <c r="HY51" s="378">
        <v>1</v>
      </c>
      <c r="HZ51" s="379">
        <v>45788</v>
      </c>
      <c r="IA51" s="412">
        <v>45797</v>
      </c>
      <c r="IB51" s="378">
        <v>1</v>
      </c>
      <c r="IC51" s="379">
        <v>45798</v>
      </c>
      <c r="ID51" s="412">
        <v>45802</v>
      </c>
      <c r="IE51" s="378">
        <v>1</v>
      </c>
      <c r="IF51" s="379">
        <v>45823</v>
      </c>
      <c r="IG51" s="944">
        <v>45847</v>
      </c>
      <c r="IH51" s="412">
        <v>45850</v>
      </c>
      <c r="II51" s="378">
        <v>1</v>
      </c>
      <c r="IJ51" s="379">
        <v>45850</v>
      </c>
      <c r="IK51" s="412">
        <v>45850</v>
      </c>
      <c r="IL51" s="378">
        <v>1</v>
      </c>
      <c r="IM51" s="379">
        <v>45850</v>
      </c>
      <c r="IN51" s="657">
        <f t="shared" si="137"/>
        <v>1</v>
      </c>
      <c r="IO51" s="658">
        <f t="shared" si="240"/>
        <v>45777</v>
      </c>
      <c r="IP51" s="659">
        <f t="shared" si="241"/>
        <v>45850</v>
      </c>
      <c r="IQ51" s="654"/>
      <c r="IR51" s="660"/>
      <c r="IS51" s="664">
        <v>351.41</v>
      </c>
      <c r="IT51" s="664" t="s">
        <v>582</v>
      </c>
      <c r="IU51" s="412"/>
      <c r="IV51" s="378">
        <v>0</v>
      </c>
      <c r="IW51" s="379"/>
      <c r="IX51" s="412"/>
      <c r="IY51" s="378">
        <v>0</v>
      </c>
      <c r="IZ51" s="379"/>
      <c r="JA51" s="412">
        <v>45855</v>
      </c>
      <c r="JB51" s="378">
        <v>1</v>
      </c>
      <c r="JC51" s="413">
        <f t="shared" si="91"/>
        <v>45855</v>
      </c>
      <c r="JD51" s="628">
        <f t="shared" si="178"/>
        <v>0.35141</v>
      </c>
      <c r="JE51" s="627">
        <v>45897</v>
      </c>
      <c r="JF51" s="378">
        <v>1</v>
      </c>
      <c r="JG51" s="627">
        <v>45898</v>
      </c>
      <c r="JH51" s="628">
        <f t="shared" si="270"/>
        <v>0.35141</v>
      </c>
      <c r="JI51" s="627">
        <v>45897</v>
      </c>
      <c r="JJ51" s="378">
        <v>1</v>
      </c>
      <c r="JK51" s="627">
        <v>45898</v>
      </c>
      <c r="JL51" s="628">
        <f t="shared" si="179"/>
        <v>0.35141</v>
      </c>
      <c r="JM51" s="627">
        <v>45902</v>
      </c>
      <c r="JN51" s="378">
        <v>1</v>
      </c>
      <c r="JO51" s="627">
        <v>45902</v>
      </c>
      <c r="JP51" s="628">
        <f t="shared" si="180"/>
        <v>0.35141</v>
      </c>
      <c r="JQ51" s="627">
        <v>45903</v>
      </c>
      <c r="JR51" s="378">
        <v>1</v>
      </c>
      <c r="JS51" s="627">
        <v>45903</v>
      </c>
      <c r="JT51" s="628">
        <f t="shared" si="242"/>
        <v>0.35141</v>
      </c>
      <c r="JU51" s="627">
        <v>45906</v>
      </c>
      <c r="JV51" s="378">
        <v>1</v>
      </c>
      <c r="JW51" s="627">
        <v>45906</v>
      </c>
      <c r="JX51" s="628">
        <f t="shared" si="243"/>
        <v>0</v>
      </c>
      <c r="JY51" s="627"/>
      <c r="JZ51" s="378">
        <v>0</v>
      </c>
      <c r="KA51" s="627"/>
      <c r="KB51" s="628">
        <f t="shared" si="244"/>
        <v>0</v>
      </c>
      <c r="KC51" s="627"/>
      <c r="KD51" s="378">
        <v>0</v>
      </c>
      <c r="KE51" s="627"/>
      <c r="KF51" s="628">
        <f t="shared" si="245"/>
        <v>0</v>
      </c>
      <c r="KG51" s="627"/>
      <c r="KH51" s="378">
        <v>0</v>
      </c>
      <c r="KI51" s="379"/>
      <c r="KJ51" s="628"/>
      <c r="KK51" s="630"/>
      <c r="KL51" s="378">
        <v>0</v>
      </c>
      <c r="KM51" s="379"/>
      <c r="KN51" s="630">
        <v>45905</v>
      </c>
      <c r="KO51" s="378">
        <v>1</v>
      </c>
      <c r="KP51" s="379">
        <v>45909</v>
      </c>
      <c r="KQ51" s="630">
        <v>45954</v>
      </c>
      <c r="KR51" s="378">
        <v>1</v>
      </c>
      <c r="KS51" s="379">
        <v>45959</v>
      </c>
      <c r="KT51" s="657">
        <v>0</v>
      </c>
      <c r="KU51" s="665">
        <f t="shared" si="246"/>
        <v>0</v>
      </c>
      <c r="KV51" s="658">
        <f t="shared" si="247"/>
        <v>45855</v>
      </c>
      <c r="KW51" s="659" t="str">
        <f t="shared" si="248"/>
        <v/>
      </c>
      <c r="KX51" s="412">
        <v>45855</v>
      </c>
      <c r="KY51" s="378">
        <v>1</v>
      </c>
      <c r="KZ51" s="413">
        <f t="shared" si="98"/>
        <v>45855</v>
      </c>
      <c r="LA51" s="626">
        <f t="shared" si="181"/>
        <v>0.35141</v>
      </c>
      <c r="LB51" s="627">
        <v>45896</v>
      </c>
      <c r="LC51" s="378">
        <v>1</v>
      </c>
      <c r="LD51" s="413">
        <f t="shared" si="271"/>
        <v>45896</v>
      </c>
      <c r="LE51" s="626">
        <f t="shared" si="182"/>
        <v>0.35141</v>
      </c>
      <c r="LF51" s="627">
        <v>45898</v>
      </c>
      <c r="LG51" s="378">
        <v>1</v>
      </c>
      <c r="LH51" s="413">
        <f t="shared" si="272"/>
        <v>45898</v>
      </c>
      <c r="LI51" s="626">
        <f t="shared" si="183"/>
        <v>0.35141</v>
      </c>
      <c r="LJ51" s="627">
        <v>45907</v>
      </c>
      <c r="LK51" s="378">
        <v>1</v>
      </c>
      <c r="LL51" s="413">
        <f t="shared" si="173"/>
        <v>45907</v>
      </c>
      <c r="LM51" s="412">
        <v>45909</v>
      </c>
      <c r="LN51" s="378">
        <v>1</v>
      </c>
      <c r="LO51" s="632" t="s">
        <v>584</v>
      </c>
      <c r="LP51" s="412"/>
      <c r="LQ51" s="378">
        <v>0</v>
      </c>
      <c r="LR51" s="632"/>
      <c r="LS51" s="412"/>
      <c r="LT51" s="378">
        <v>0</v>
      </c>
      <c r="LU51" s="632"/>
      <c r="LV51" s="657">
        <v>0</v>
      </c>
      <c r="LW51" s="665">
        <f t="shared" si="249"/>
        <v>0</v>
      </c>
      <c r="LX51" s="658">
        <f t="shared" si="250"/>
        <v>45855</v>
      </c>
      <c r="LY51" s="666" t="str">
        <f t="shared" si="251"/>
        <v/>
      </c>
      <c r="LZ51" s="412">
        <v>45855</v>
      </c>
      <c r="MA51" s="378">
        <v>1</v>
      </c>
      <c r="MB51" s="413">
        <f t="shared" si="104"/>
        <v>45855</v>
      </c>
      <c r="MC51" s="626">
        <f t="shared" si="184"/>
        <v>0.35141</v>
      </c>
      <c r="MD51" s="627">
        <v>45896</v>
      </c>
      <c r="ME51" s="378">
        <v>1</v>
      </c>
      <c r="MF51" s="413">
        <f t="shared" si="139"/>
        <v>45896</v>
      </c>
      <c r="MG51" s="626">
        <f t="shared" si="185"/>
        <v>0.35141</v>
      </c>
      <c r="MH51" s="627">
        <v>45898</v>
      </c>
      <c r="MI51" s="378">
        <v>1</v>
      </c>
      <c r="MJ51" s="413">
        <f t="shared" si="273"/>
        <v>45898</v>
      </c>
      <c r="MK51" s="626">
        <f t="shared" si="186"/>
        <v>0.35141</v>
      </c>
      <c r="ML51" s="627">
        <v>45908</v>
      </c>
      <c r="MM51" s="378">
        <v>1</v>
      </c>
      <c r="MN51" s="413">
        <f t="shared" si="274"/>
        <v>45908</v>
      </c>
      <c r="MO51" s="412">
        <v>45909</v>
      </c>
      <c r="MP51" s="378">
        <v>1</v>
      </c>
      <c r="MQ51" s="632">
        <v>45909</v>
      </c>
      <c r="MR51" s="412"/>
      <c r="MS51" s="378">
        <v>0</v>
      </c>
      <c r="MT51" s="632"/>
      <c r="MU51" s="412"/>
      <c r="MV51" s="378">
        <v>0</v>
      </c>
      <c r="MW51" s="632"/>
      <c r="MX51" s="657">
        <v>0</v>
      </c>
      <c r="MY51" s="665">
        <f t="shared" si="252"/>
        <v>0</v>
      </c>
      <c r="MZ51" s="658">
        <f t="shared" si="253"/>
        <v>45855</v>
      </c>
      <c r="NA51" s="666" t="str">
        <f t="shared" si="254"/>
        <v/>
      </c>
      <c r="NB51" s="657">
        <v>0</v>
      </c>
      <c r="NC51" s="665">
        <f t="shared" si="255"/>
        <v>0</v>
      </c>
      <c r="ND51" s="658">
        <f t="shared" si="256"/>
        <v>45855</v>
      </c>
      <c r="NE51" s="667">
        <f t="shared" si="257"/>
        <v>0</v>
      </c>
      <c r="NF51" s="654"/>
      <c r="NG51" s="666"/>
      <c r="NH51" s="673"/>
      <c r="NI51" s="378">
        <v>0</v>
      </c>
      <c r="NJ51" s="658"/>
      <c r="NK51" s="654"/>
      <c r="NL51" s="666"/>
      <c r="NM51" s="657">
        <v>0</v>
      </c>
      <c r="NN51" s="665">
        <f t="shared" si="258"/>
        <v>0</v>
      </c>
      <c r="NO51" s="659"/>
      <c r="NP51" s="669"/>
      <c r="NQ51" s="657">
        <v>0</v>
      </c>
      <c r="NR51" s="665">
        <f t="shared" si="259"/>
        <v>0</v>
      </c>
      <c r="NS51" s="659"/>
      <c r="NT51" s="669"/>
      <c r="NU51" s="657">
        <v>0</v>
      </c>
      <c r="NV51" s="665">
        <f t="shared" si="260"/>
        <v>0</v>
      </c>
      <c r="NW51" s="659"/>
      <c r="NX51" s="669" t="str">
        <f t="shared" si="269"/>
        <v/>
      </c>
      <c r="NY51" s="673"/>
      <c r="NZ51" s="378">
        <v>0</v>
      </c>
      <c r="OA51" s="660"/>
      <c r="OB51" s="673"/>
      <c r="OC51" s="378">
        <v>0</v>
      </c>
      <c r="OD51" s="660"/>
      <c r="OE51" s="673"/>
      <c r="OF51" s="378">
        <v>0</v>
      </c>
      <c r="OG51" s="660"/>
      <c r="OH51" s="412"/>
      <c r="OI51" s="378">
        <v>1</v>
      </c>
      <c r="OJ51" s="379"/>
      <c r="OK51" s="412"/>
      <c r="OL51" s="378">
        <v>0.5</v>
      </c>
      <c r="OM51" s="379"/>
      <c r="ON51" s="412"/>
      <c r="OO51" s="378">
        <v>1</v>
      </c>
      <c r="OP51" s="379"/>
      <c r="OQ51" s="412"/>
      <c r="OR51" s="378">
        <f t="shared" si="261"/>
        <v>0</v>
      </c>
      <c r="OS51" s="379"/>
      <c r="OT51" s="412"/>
      <c r="OU51" s="378">
        <v>0</v>
      </c>
      <c r="OV51" s="379"/>
      <c r="OW51" s="412"/>
      <c r="OX51" s="378">
        <v>0</v>
      </c>
      <c r="OY51" s="379"/>
      <c r="OZ51" s="933" t="s">
        <v>591</v>
      </c>
      <c r="PA51" s="378">
        <v>1</v>
      </c>
      <c r="PB51" s="379" t="str">
        <f t="shared" si="141"/>
        <v>5/12/2024
13/01/2025</v>
      </c>
      <c r="PC51" s="379" t="s">
        <v>559</v>
      </c>
      <c r="PD51" s="378">
        <v>0</v>
      </c>
      <c r="PE51" s="379"/>
      <c r="PF51" s="412"/>
      <c r="PG51" s="378">
        <v>0</v>
      </c>
      <c r="PH51" s="379"/>
      <c r="PI51" s="412">
        <v>45677</v>
      </c>
      <c r="PJ51" s="378">
        <v>1</v>
      </c>
      <c r="PK51" s="379">
        <f>'Seg Diario'!HJ51</f>
        <v>45917</v>
      </c>
      <c r="PL51" s="412">
        <f t="shared" si="133"/>
        <v>45677</v>
      </c>
      <c r="PM51" s="378">
        <f t="shared" si="134"/>
        <v>1</v>
      </c>
      <c r="PN51" s="379">
        <f t="shared" si="135"/>
        <v>45917</v>
      </c>
      <c r="PO51" s="663">
        <v>9.5000000000000001E-2</v>
      </c>
      <c r="PP51" s="658">
        <f t="shared" si="262"/>
        <v>45677</v>
      </c>
      <c r="PQ51" s="659" t="str">
        <f t="shared" si="263"/>
        <v/>
      </c>
      <c r="PR51" s="654"/>
      <c r="PS51" s="660"/>
      <c r="PT51" s="412">
        <v>45488</v>
      </c>
      <c r="PU51" s="378">
        <v>1</v>
      </c>
      <c r="PV51" s="412">
        <v>45488</v>
      </c>
      <c r="PW51" s="412">
        <v>45527</v>
      </c>
      <c r="PX51" s="378">
        <v>1</v>
      </c>
      <c r="PY51" s="412">
        <v>45527</v>
      </c>
      <c r="PZ51" s="412"/>
      <c r="QA51" s="378">
        <v>0</v>
      </c>
      <c r="QB51" s="379"/>
      <c r="QC51" s="412"/>
      <c r="QD51" s="378">
        <v>0.5</v>
      </c>
      <c r="QE51" s="379"/>
      <c r="QF51" s="657">
        <v>0.93745000000000012</v>
      </c>
      <c r="QG51" s="658">
        <f t="shared" si="264"/>
        <v>45488</v>
      </c>
      <c r="QH51" s="659" t="str">
        <f t="shared" si="276"/>
        <v/>
      </c>
      <c r="QI51" s="654"/>
      <c r="QJ51" s="660"/>
      <c r="QK51" s="671"/>
      <c r="QL51" s="672">
        <f t="shared" si="265"/>
        <v>1</v>
      </c>
      <c r="QM51" s="1208" t="s">
        <v>354</v>
      </c>
      <c r="QN51" s="1448">
        <f t="shared" si="136"/>
        <v>1</v>
      </c>
      <c r="QO51" s="1482">
        <v>45907</v>
      </c>
      <c r="QP51" s="1483">
        <v>1</v>
      </c>
      <c r="QQ51" s="1482">
        <v>45909</v>
      </c>
      <c r="QR51" s="1482">
        <v>45946</v>
      </c>
      <c r="QS51" s="1483">
        <v>1</v>
      </c>
      <c r="QT51" s="1482">
        <v>45946</v>
      </c>
    </row>
    <row r="52" spans="1:462" ht="20.25" customHeight="1">
      <c r="A52" s="459" t="e">
        <f t="shared" si="266"/>
        <v>#VALUE!</v>
      </c>
      <c r="B52" s="636" t="s">
        <v>168</v>
      </c>
      <c r="C52" s="637"/>
      <c r="D52" s="638" t="s">
        <v>560</v>
      </c>
      <c r="E52" s="1420" t="s">
        <v>167</v>
      </c>
      <c r="F52" s="1251">
        <v>7628.95</v>
      </c>
      <c r="G52" s="614" t="s">
        <v>574</v>
      </c>
      <c r="H52" s="638" t="s">
        <v>58</v>
      </c>
      <c r="I52" s="638" t="s">
        <v>575</v>
      </c>
      <c r="J52" s="639"/>
      <c r="K52" s="640"/>
      <c r="L52" s="640"/>
      <c r="M52" s="641"/>
      <c r="N52" s="642"/>
      <c r="O52" s="639" t="s">
        <v>562</v>
      </c>
      <c r="P52" s="640" t="s">
        <v>562</v>
      </c>
      <c r="Q52" s="640" t="s">
        <v>562</v>
      </c>
      <c r="R52" s="641" t="s">
        <v>562</v>
      </c>
      <c r="S52" s="638" t="s">
        <v>563</v>
      </c>
      <c r="T52" s="643"/>
      <c r="U52" s="643"/>
      <c r="V52" s="643"/>
      <c r="W52" s="643"/>
      <c r="X52" s="643"/>
      <c r="Y52" s="643"/>
      <c r="Z52" s="674"/>
      <c r="AA52" s="644"/>
      <c r="AB52" s="615"/>
      <c r="AC52" s="615"/>
      <c r="AD52" s="615"/>
      <c r="AE52" s="615"/>
      <c r="AF52" s="615"/>
      <c r="AG52" s="645">
        <f t="shared" si="187"/>
        <v>0</v>
      </c>
      <c r="AH52" s="646">
        <f t="shared" si="188"/>
        <v>0</v>
      </c>
      <c r="AI52" s="647">
        <f t="shared" si="189"/>
        <v>0</v>
      </c>
      <c r="AJ52" s="615"/>
      <c r="AK52" s="615"/>
      <c r="AL52" s="615"/>
      <c r="AM52" s="645">
        <f t="shared" si="190"/>
        <v>0</v>
      </c>
      <c r="AN52" s="646">
        <f t="shared" si="191"/>
        <v>0</v>
      </c>
      <c r="AO52" s="647">
        <f t="shared" si="192"/>
        <v>0</v>
      </c>
      <c r="AP52" s="648"/>
      <c r="AQ52" s="648"/>
      <c r="AR52" s="648"/>
      <c r="AS52" s="645">
        <f t="shared" si="193"/>
        <v>0</v>
      </c>
      <c r="AT52" s="646">
        <f t="shared" si="194"/>
        <v>0</v>
      </c>
      <c r="AU52" s="647">
        <f t="shared" si="195"/>
        <v>0</v>
      </c>
      <c r="AV52" s="648"/>
      <c r="AW52" s="649" t="s">
        <v>564</v>
      </c>
      <c r="AX52" s="650">
        <f t="shared" si="148"/>
        <v>1</v>
      </c>
      <c r="AY52" s="651" t="s">
        <v>565</v>
      </c>
      <c r="AZ52" s="652"/>
      <c r="BA52" s="412">
        <v>45489</v>
      </c>
      <c r="BB52" s="653">
        <f t="shared" si="175"/>
        <v>1</v>
      </c>
      <c r="BC52" s="654">
        <f t="shared" si="196"/>
        <v>0</v>
      </c>
      <c r="BD52" s="630">
        <f t="shared" si="197"/>
        <v>0</v>
      </c>
      <c r="BE52" s="412">
        <v>45664</v>
      </c>
      <c r="BF52" s="655">
        <f t="shared" si="198"/>
        <v>1</v>
      </c>
      <c r="BG52" s="412">
        <v>45675</v>
      </c>
      <c r="BH52" s="655">
        <f t="shared" si="199"/>
        <v>1</v>
      </c>
      <c r="BI52" s="412">
        <f t="shared" si="125"/>
        <v>45688</v>
      </c>
      <c r="BJ52" s="378">
        <v>0.05</v>
      </c>
      <c r="BK52" s="379">
        <f t="shared" si="126"/>
        <v>45735</v>
      </c>
      <c r="BL52" s="412">
        <v>45688</v>
      </c>
      <c r="BM52" s="378">
        <v>1</v>
      </c>
      <c r="BN52" s="630">
        <v>45689</v>
      </c>
      <c r="BO52" s="377">
        <v>45688</v>
      </c>
      <c r="BP52" s="378">
        <v>1</v>
      </c>
      <c r="BQ52" s="413">
        <v>45688</v>
      </c>
      <c r="BR52" s="377">
        <v>45688</v>
      </c>
      <c r="BS52" s="378">
        <v>1</v>
      </c>
      <c r="BT52" s="413">
        <v>45688</v>
      </c>
      <c r="BU52" s="377">
        <v>45688</v>
      </c>
      <c r="BV52" s="378">
        <v>1</v>
      </c>
      <c r="BW52" s="413">
        <v>45689</v>
      </c>
      <c r="BX52" s="377">
        <f t="shared" si="200"/>
        <v>45688</v>
      </c>
      <c r="BY52" s="378">
        <f t="shared" si="201"/>
        <v>1</v>
      </c>
      <c r="BZ52" s="379">
        <f t="shared" si="149"/>
        <v>45689</v>
      </c>
      <c r="CA52" s="412">
        <v>45716</v>
      </c>
      <c r="CB52" s="378">
        <v>1</v>
      </c>
      <c r="CC52" s="413">
        <f t="shared" si="202"/>
        <v>45716</v>
      </c>
      <c r="CD52" s="377">
        <v>45716</v>
      </c>
      <c r="CE52" s="378">
        <v>1</v>
      </c>
      <c r="CF52" s="413">
        <f t="shared" si="203"/>
        <v>45716</v>
      </c>
      <c r="CG52" s="377">
        <v>45716</v>
      </c>
      <c r="CH52" s="378">
        <v>1</v>
      </c>
      <c r="CI52" s="413">
        <f t="shared" si="204"/>
        <v>45716</v>
      </c>
      <c r="CJ52" s="377">
        <v>45716</v>
      </c>
      <c r="CK52" s="378">
        <v>1</v>
      </c>
      <c r="CL52" s="413">
        <f t="shared" si="205"/>
        <v>45716</v>
      </c>
      <c r="CM52" s="377">
        <f t="shared" si="206"/>
        <v>45716</v>
      </c>
      <c r="CN52" s="378">
        <f t="shared" si="207"/>
        <v>1</v>
      </c>
      <c r="CO52" s="379">
        <f t="shared" si="208"/>
        <v>45716</v>
      </c>
      <c r="CP52" s="412">
        <v>45689</v>
      </c>
      <c r="CQ52" s="378">
        <v>1</v>
      </c>
      <c r="CR52" s="413">
        <v>45689</v>
      </c>
      <c r="CS52" s="377">
        <v>45689</v>
      </c>
      <c r="CT52" s="378">
        <v>1</v>
      </c>
      <c r="CU52" s="413">
        <v>45689</v>
      </c>
      <c r="CV52" s="377">
        <v>45689</v>
      </c>
      <c r="CW52" s="378">
        <v>1</v>
      </c>
      <c r="CX52" s="413">
        <v>45689</v>
      </c>
      <c r="CY52" s="377">
        <v>45692</v>
      </c>
      <c r="CZ52" s="378">
        <v>1</v>
      </c>
      <c r="DA52" s="413">
        <v>45692</v>
      </c>
      <c r="DB52" s="377">
        <f t="shared" si="209"/>
        <v>45689</v>
      </c>
      <c r="DC52" s="378">
        <f t="shared" si="210"/>
        <v>1</v>
      </c>
      <c r="DD52" s="379">
        <f t="shared" si="211"/>
        <v>45692</v>
      </c>
      <c r="DE52" s="412">
        <v>45733</v>
      </c>
      <c r="DF52" s="378">
        <v>1</v>
      </c>
      <c r="DG52" s="413">
        <v>45734</v>
      </c>
      <c r="DH52" s="377">
        <v>45732</v>
      </c>
      <c r="DI52" s="378">
        <v>1</v>
      </c>
      <c r="DJ52" s="413">
        <v>45734</v>
      </c>
      <c r="DK52" s="377">
        <v>45733</v>
      </c>
      <c r="DL52" s="378">
        <v>1</v>
      </c>
      <c r="DM52" s="413">
        <v>45734</v>
      </c>
      <c r="DN52" s="377">
        <v>45733</v>
      </c>
      <c r="DO52" s="378">
        <v>1</v>
      </c>
      <c r="DP52" s="413">
        <v>45734</v>
      </c>
      <c r="DQ52" s="377">
        <f t="shared" si="212"/>
        <v>45732</v>
      </c>
      <c r="DR52" s="378">
        <f t="shared" si="213"/>
        <v>1</v>
      </c>
      <c r="DS52" s="379">
        <f t="shared" si="214"/>
        <v>45734</v>
      </c>
      <c r="DT52" s="412">
        <v>45733</v>
      </c>
      <c r="DU52" s="378">
        <v>1</v>
      </c>
      <c r="DV52" s="413">
        <v>45735</v>
      </c>
      <c r="DW52" s="377">
        <v>45733</v>
      </c>
      <c r="DX52" s="378">
        <v>1</v>
      </c>
      <c r="DY52" s="413">
        <v>45735</v>
      </c>
      <c r="DZ52" s="377">
        <v>45733</v>
      </c>
      <c r="EA52" s="378">
        <v>1</v>
      </c>
      <c r="EB52" s="413">
        <v>45735</v>
      </c>
      <c r="EC52" s="377">
        <v>45733</v>
      </c>
      <c r="ED52" s="378">
        <v>1</v>
      </c>
      <c r="EE52" s="413">
        <v>45735</v>
      </c>
      <c r="EF52" s="377">
        <f t="shared" si="275"/>
        <v>45733</v>
      </c>
      <c r="EG52" s="378">
        <f t="shared" si="215"/>
        <v>1</v>
      </c>
      <c r="EH52" s="379">
        <f t="shared" si="216"/>
        <v>45735</v>
      </c>
      <c r="EI52" s="412">
        <v>45735</v>
      </c>
      <c r="EJ52" s="378">
        <v>1</v>
      </c>
      <c r="EK52" s="413">
        <f t="shared" si="217"/>
        <v>45735</v>
      </c>
      <c r="EL52" s="377">
        <v>45735</v>
      </c>
      <c r="EM52" s="378">
        <v>1</v>
      </c>
      <c r="EN52" s="413">
        <f t="shared" si="218"/>
        <v>45735</v>
      </c>
      <c r="EO52" s="377">
        <v>45735</v>
      </c>
      <c r="EP52" s="378">
        <v>1</v>
      </c>
      <c r="EQ52" s="413">
        <f t="shared" si="219"/>
        <v>45735</v>
      </c>
      <c r="ER52" s="377">
        <v>45735</v>
      </c>
      <c r="ES52" s="378">
        <v>1</v>
      </c>
      <c r="ET52" s="413">
        <f t="shared" si="220"/>
        <v>45735</v>
      </c>
      <c r="EU52" s="377">
        <f t="shared" si="221"/>
        <v>45735</v>
      </c>
      <c r="EV52" s="378">
        <f t="shared" si="222"/>
        <v>1</v>
      </c>
      <c r="EW52" s="379">
        <f t="shared" si="223"/>
        <v>45735</v>
      </c>
      <c r="EX52" s="412"/>
      <c r="EY52" s="378">
        <v>0</v>
      </c>
      <c r="EZ52" s="413"/>
      <c r="FA52" s="412"/>
      <c r="FB52" s="378">
        <v>0</v>
      </c>
      <c r="FC52" s="413"/>
      <c r="FD52" s="412"/>
      <c r="FE52" s="378">
        <v>0</v>
      </c>
      <c r="FF52" s="413"/>
      <c r="FG52" s="412"/>
      <c r="FH52" s="378">
        <v>0</v>
      </c>
      <c r="FI52" s="413"/>
      <c r="FJ52" s="377" t="str">
        <f t="shared" si="71"/>
        <v/>
      </c>
      <c r="FK52" s="378">
        <v>0</v>
      </c>
      <c r="FL52" s="379" t="str">
        <f t="shared" si="267"/>
        <v/>
      </c>
      <c r="FM52" s="412">
        <v>45740</v>
      </c>
      <c r="FN52" s="378">
        <v>1</v>
      </c>
      <c r="FO52" s="413">
        <v>45740</v>
      </c>
      <c r="FP52" s="412">
        <v>45740</v>
      </c>
      <c r="FQ52" s="378">
        <v>1</v>
      </c>
      <c r="FR52" s="413">
        <v>45740</v>
      </c>
      <c r="FS52" s="412">
        <v>45740</v>
      </c>
      <c r="FT52" s="378">
        <v>1</v>
      </c>
      <c r="FU52" s="413">
        <v>45740</v>
      </c>
      <c r="FV52" s="412">
        <v>45740</v>
      </c>
      <c r="FW52" s="378">
        <v>1</v>
      </c>
      <c r="FX52" s="413">
        <v>45740</v>
      </c>
      <c r="FY52" s="377">
        <f t="shared" si="224"/>
        <v>45740</v>
      </c>
      <c r="FZ52" s="378">
        <f t="shared" si="162"/>
        <v>1</v>
      </c>
      <c r="GA52" s="379">
        <f t="shared" si="225"/>
        <v>45740</v>
      </c>
      <c r="GB52" s="412">
        <v>45735</v>
      </c>
      <c r="GC52" s="378">
        <v>1</v>
      </c>
      <c r="GD52" s="413">
        <f t="shared" si="226"/>
        <v>45735</v>
      </c>
      <c r="GE52" s="377">
        <v>45735</v>
      </c>
      <c r="GF52" s="378">
        <v>1</v>
      </c>
      <c r="GG52" s="413">
        <f t="shared" si="227"/>
        <v>45735</v>
      </c>
      <c r="GH52" s="377">
        <v>45735</v>
      </c>
      <c r="GI52" s="378">
        <v>1</v>
      </c>
      <c r="GJ52" s="413">
        <f t="shared" si="228"/>
        <v>45735</v>
      </c>
      <c r="GK52" s="377">
        <v>45735</v>
      </c>
      <c r="GL52" s="378">
        <v>1</v>
      </c>
      <c r="GM52" s="413">
        <f t="shared" si="229"/>
        <v>45735</v>
      </c>
      <c r="GN52" s="377">
        <f t="shared" si="230"/>
        <v>45735</v>
      </c>
      <c r="GO52" s="378">
        <f t="shared" si="231"/>
        <v>1</v>
      </c>
      <c r="GP52" s="379">
        <f t="shared" si="232"/>
        <v>45735</v>
      </c>
      <c r="GQ52" s="657">
        <f t="shared" si="163"/>
        <v>1</v>
      </c>
      <c r="GR52" s="658">
        <f t="shared" si="233"/>
        <v>45688</v>
      </c>
      <c r="GS52" s="659">
        <f t="shared" si="234"/>
        <v>45740</v>
      </c>
      <c r="GT52" s="654"/>
      <c r="GU52" s="660"/>
      <c r="GV52" s="412">
        <v>45913</v>
      </c>
      <c r="GW52" s="378">
        <v>1</v>
      </c>
      <c r="GX52" s="413">
        <v>45915</v>
      </c>
      <c r="GY52" s="412">
        <v>45913</v>
      </c>
      <c r="GZ52" s="378">
        <v>1</v>
      </c>
      <c r="HA52" s="413">
        <v>45915</v>
      </c>
      <c r="HB52" s="412">
        <v>45913</v>
      </c>
      <c r="HC52" s="378">
        <v>1</v>
      </c>
      <c r="HD52" s="413">
        <v>45915</v>
      </c>
      <c r="HE52" s="412">
        <v>45913</v>
      </c>
      <c r="HF52" s="378">
        <v>1</v>
      </c>
      <c r="HG52" s="413">
        <v>45915</v>
      </c>
      <c r="HH52" s="377">
        <f t="shared" si="235"/>
        <v>45913</v>
      </c>
      <c r="HI52" s="1523">
        <f t="shared" si="236"/>
        <v>1</v>
      </c>
      <c r="HJ52" s="379">
        <f t="shared" si="237"/>
        <v>45915</v>
      </c>
      <c r="HK52" s="661">
        <v>0</v>
      </c>
      <c r="HL52" s="658">
        <f t="shared" si="238"/>
        <v>45664</v>
      </c>
      <c r="HM52" s="659" t="str">
        <f t="shared" si="239"/>
        <v/>
      </c>
      <c r="HN52" s="654"/>
      <c r="HO52" s="660"/>
      <c r="HP52" s="944"/>
      <c r="HQ52" s="944"/>
      <c r="HR52" s="1170">
        <v>45784</v>
      </c>
      <c r="HS52" s="378">
        <v>1</v>
      </c>
      <c r="HT52" s="1171">
        <v>45784</v>
      </c>
      <c r="HU52" s="632">
        <v>45784</v>
      </c>
      <c r="HV52" s="378">
        <v>1</v>
      </c>
      <c r="HW52" s="379">
        <v>45784</v>
      </c>
      <c r="HX52" s="412">
        <v>45785</v>
      </c>
      <c r="HY52" s="378">
        <v>1</v>
      </c>
      <c r="HZ52" s="379">
        <v>45797</v>
      </c>
      <c r="IA52" s="412">
        <v>45799</v>
      </c>
      <c r="IB52" s="378">
        <v>1</v>
      </c>
      <c r="IC52" s="379">
        <v>45800</v>
      </c>
      <c r="ID52" s="412">
        <v>45846</v>
      </c>
      <c r="IE52" s="378">
        <v>1</v>
      </c>
      <c r="IF52" s="379">
        <v>45857</v>
      </c>
      <c r="IG52" s="944">
        <v>45847</v>
      </c>
      <c r="IH52" s="412">
        <v>45862</v>
      </c>
      <c r="II52" s="378">
        <v>1</v>
      </c>
      <c r="IJ52" s="379">
        <v>45862</v>
      </c>
      <c r="IK52" s="412">
        <v>45862</v>
      </c>
      <c r="IL52" s="378">
        <v>1</v>
      </c>
      <c r="IM52" s="379">
        <v>45862</v>
      </c>
      <c r="IN52" s="657">
        <f t="shared" si="137"/>
        <v>1</v>
      </c>
      <c r="IO52" s="658">
        <f t="shared" si="240"/>
        <v>45784</v>
      </c>
      <c r="IP52" s="659">
        <f t="shared" si="241"/>
        <v>45862</v>
      </c>
      <c r="IQ52" s="654"/>
      <c r="IR52" s="660"/>
      <c r="IS52" s="664">
        <v>350.53</v>
      </c>
      <c r="IT52" s="664" t="s">
        <v>582</v>
      </c>
      <c r="IU52" s="412"/>
      <c r="IV52" s="378">
        <v>0</v>
      </c>
      <c r="IW52" s="379"/>
      <c r="IX52" s="412"/>
      <c r="IY52" s="378">
        <v>0</v>
      </c>
      <c r="IZ52" s="379"/>
      <c r="JA52" s="412">
        <v>45878</v>
      </c>
      <c r="JB52" s="378">
        <v>1</v>
      </c>
      <c r="JC52" s="413">
        <f t="shared" si="91"/>
        <v>45878</v>
      </c>
      <c r="JD52" s="628">
        <f t="shared" si="178"/>
        <v>0.35052999999999995</v>
      </c>
      <c r="JE52" s="627">
        <v>45897</v>
      </c>
      <c r="JF52" s="378">
        <v>1</v>
      </c>
      <c r="JG52" s="627">
        <v>45898</v>
      </c>
      <c r="JH52" s="628">
        <f t="shared" si="270"/>
        <v>0.35052999999999995</v>
      </c>
      <c r="JI52" s="627">
        <v>45897</v>
      </c>
      <c r="JJ52" s="378">
        <v>1</v>
      </c>
      <c r="JK52" s="627">
        <v>45898</v>
      </c>
      <c r="JL52" s="628">
        <f t="shared" si="179"/>
        <v>0.35052999999999995</v>
      </c>
      <c r="JM52" s="627">
        <v>45902</v>
      </c>
      <c r="JN52" s="378">
        <v>1</v>
      </c>
      <c r="JO52" s="627">
        <v>45902</v>
      </c>
      <c r="JP52" s="628">
        <f t="shared" si="180"/>
        <v>0.35052999999999995</v>
      </c>
      <c r="JQ52" s="627">
        <v>45903</v>
      </c>
      <c r="JR52" s="378">
        <v>1</v>
      </c>
      <c r="JS52" s="627">
        <v>45903</v>
      </c>
      <c r="JT52" s="628">
        <f t="shared" si="242"/>
        <v>0.35052999999999995</v>
      </c>
      <c r="JU52" s="627">
        <v>45906</v>
      </c>
      <c r="JV52" s="378">
        <v>1</v>
      </c>
      <c r="JW52" s="627">
        <v>45906</v>
      </c>
      <c r="JX52" s="628">
        <f t="shared" si="243"/>
        <v>0</v>
      </c>
      <c r="JY52" s="627"/>
      <c r="JZ52" s="378">
        <v>0</v>
      </c>
      <c r="KA52" s="627"/>
      <c r="KB52" s="628">
        <f t="shared" si="244"/>
        <v>0</v>
      </c>
      <c r="KC52" s="627"/>
      <c r="KD52" s="378">
        <v>0</v>
      </c>
      <c r="KE52" s="627"/>
      <c r="KF52" s="628">
        <f t="shared" si="245"/>
        <v>0</v>
      </c>
      <c r="KG52" s="627"/>
      <c r="KH52" s="378">
        <v>0</v>
      </c>
      <c r="KI52" s="379"/>
      <c r="KJ52" s="628"/>
      <c r="KK52" s="630"/>
      <c r="KL52" s="378">
        <v>0</v>
      </c>
      <c r="KM52" s="379"/>
      <c r="KN52" s="630">
        <v>45905</v>
      </c>
      <c r="KO52" s="378">
        <v>1</v>
      </c>
      <c r="KP52" s="379">
        <v>45909</v>
      </c>
      <c r="KQ52" s="630">
        <v>45954</v>
      </c>
      <c r="KR52" s="378">
        <v>1</v>
      </c>
      <c r="KS52" s="379">
        <v>45959</v>
      </c>
      <c r="KT52" s="657">
        <v>0</v>
      </c>
      <c r="KU52" s="665">
        <f t="shared" si="246"/>
        <v>0</v>
      </c>
      <c r="KV52" s="658">
        <f t="shared" si="247"/>
        <v>45878</v>
      </c>
      <c r="KW52" s="659" t="str">
        <f t="shared" si="248"/>
        <v/>
      </c>
      <c r="KX52" s="412">
        <v>45856</v>
      </c>
      <c r="KY52" s="378">
        <v>1</v>
      </c>
      <c r="KZ52" s="413">
        <f t="shared" si="98"/>
        <v>45856</v>
      </c>
      <c r="LA52" s="626">
        <f t="shared" si="181"/>
        <v>0.35052999999999995</v>
      </c>
      <c r="LB52" s="627">
        <v>45896</v>
      </c>
      <c r="LC52" s="378">
        <v>1</v>
      </c>
      <c r="LD52" s="413">
        <f t="shared" si="271"/>
        <v>45896</v>
      </c>
      <c r="LE52" s="626">
        <f t="shared" si="182"/>
        <v>0.35052999999999995</v>
      </c>
      <c r="LF52" s="627">
        <v>45898</v>
      </c>
      <c r="LG52" s="378">
        <v>1</v>
      </c>
      <c r="LH52" s="413">
        <f t="shared" si="272"/>
        <v>45898</v>
      </c>
      <c r="LI52" s="626">
        <f t="shared" si="183"/>
        <v>0.35052999999999995</v>
      </c>
      <c r="LJ52" s="627">
        <v>45908</v>
      </c>
      <c r="LK52" s="378">
        <v>1</v>
      </c>
      <c r="LL52" s="632">
        <f t="shared" si="173"/>
        <v>45908</v>
      </c>
      <c r="LM52" s="412">
        <v>45909</v>
      </c>
      <c r="LN52" s="378">
        <v>1</v>
      </c>
      <c r="LO52" s="632" t="s">
        <v>584</v>
      </c>
      <c r="LP52" s="412"/>
      <c r="LQ52" s="378">
        <v>0</v>
      </c>
      <c r="LR52" s="632"/>
      <c r="LS52" s="412"/>
      <c r="LT52" s="378">
        <v>0</v>
      </c>
      <c r="LU52" s="632"/>
      <c r="LV52" s="657">
        <v>0</v>
      </c>
      <c r="LW52" s="665">
        <f t="shared" si="249"/>
        <v>0</v>
      </c>
      <c r="LX52" s="658">
        <f t="shared" si="250"/>
        <v>45856</v>
      </c>
      <c r="LY52" s="666" t="str">
        <f t="shared" si="251"/>
        <v/>
      </c>
      <c r="LZ52" s="412">
        <v>45856</v>
      </c>
      <c r="MA52" s="378">
        <v>1</v>
      </c>
      <c r="MB52" s="413">
        <f t="shared" si="104"/>
        <v>45856</v>
      </c>
      <c r="MC52" s="626">
        <f t="shared" si="184"/>
        <v>0.35052999999999995</v>
      </c>
      <c r="MD52" s="627">
        <v>45896</v>
      </c>
      <c r="ME52" s="378">
        <v>1</v>
      </c>
      <c r="MF52" s="413">
        <f t="shared" si="139"/>
        <v>45896</v>
      </c>
      <c r="MG52" s="626">
        <f t="shared" si="185"/>
        <v>0.35052999999999995</v>
      </c>
      <c r="MH52" s="627">
        <v>45898</v>
      </c>
      <c r="MI52" s="378">
        <v>1</v>
      </c>
      <c r="MJ52" s="413">
        <f t="shared" si="273"/>
        <v>45898</v>
      </c>
      <c r="MK52" s="626">
        <f t="shared" si="186"/>
        <v>0.35052999999999995</v>
      </c>
      <c r="ML52" s="627">
        <v>45908</v>
      </c>
      <c r="MM52" s="378">
        <v>1</v>
      </c>
      <c r="MN52" s="413">
        <f t="shared" si="274"/>
        <v>45908</v>
      </c>
      <c r="MO52" s="412">
        <v>45909</v>
      </c>
      <c r="MP52" s="378">
        <v>1</v>
      </c>
      <c r="MQ52" s="632">
        <v>45909</v>
      </c>
      <c r="MR52" s="412"/>
      <c r="MS52" s="378">
        <v>0</v>
      </c>
      <c r="MT52" s="632"/>
      <c r="MU52" s="412"/>
      <c r="MV52" s="378">
        <v>0</v>
      </c>
      <c r="MW52" s="632"/>
      <c r="MX52" s="657">
        <v>0</v>
      </c>
      <c r="MY52" s="665">
        <f t="shared" si="252"/>
        <v>0</v>
      </c>
      <c r="MZ52" s="658">
        <f t="shared" si="253"/>
        <v>45856</v>
      </c>
      <c r="NA52" s="666" t="str">
        <f t="shared" si="254"/>
        <v/>
      </c>
      <c r="NB52" s="657">
        <v>0</v>
      </c>
      <c r="NC52" s="665">
        <f t="shared" si="255"/>
        <v>0</v>
      </c>
      <c r="ND52" s="658">
        <f t="shared" si="256"/>
        <v>45856</v>
      </c>
      <c r="NE52" s="667">
        <f t="shared" si="257"/>
        <v>0</v>
      </c>
      <c r="NF52" s="654"/>
      <c r="NG52" s="666"/>
      <c r="NH52" s="673"/>
      <c r="NI52" s="378">
        <v>0</v>
      </c>
      <c r="NJ52" s="658"/>
      <c r="NK52" s="654"/>
      <c r="NL52" s="666"/>
      <c r="NM52" s="657">
        <v>0</v>
      </c>
      <c r="NN52" s="665">
        <f t="shared" si="258"/>
        <v>0</v>
      </c>
      <c r="NO52" s="659"/>
      <c r="NP52" s="669"/>
      <c r="NQ52" s="657">
        <v>0</v>
      </c>
      <c r="NR52" s="665">
        <f t="shared" si="259"/>
        <v>0</v>
      </c>
      <c r="NS52" s="659"/>
      <c r="NT52" s="669"/>
      <c r="NU52" s="657">
        <v>0</v>
      </c>
      <c r="NV52" s="665">
        <f t="shared" si="260"/>
        <v>0</v>
      </c>
      <c r="NW52" s="659"/>
      <c r="NX52" s="669" t="str">
        <f t="shared" si="269"/>
        <v/>
      </c>
      <c r="NY52" s="673"/>
      <c r="NZ52" s="378">
        <v>0</v>
      </c>
      <c r="OA52" s="660"/>
      <c r="OB52" s="673"/>
      <c r="OC52" s="378">
        <v>0</v>
      </c>
      <c r="OD52" s="660"/>
      <c r="OE52" s="673"/>
      <c r="OF52" s="378">
        <v>0</v>
      </c>
      <c r="OG52" s="660"/>
      <c r="OH52" s="412"/>
      <c r="OI52" s="378">
        <v>1</v>
      </c>
      <c r="OJ52" s="379"/>
      <c r="OK52" s="412"/>
      <c r="OL52" s="378">
        <v>0.5</v>
      </c>
      <c r="OM52" s="379"/>
      <c r="ON52" s="412"/>
      <c r="OO52" s="378">
        <v>1</v>
      </c>
      <c r="OP52" s="379"/>
      <c r="OQ52" s="412"/>
      <c r="OR52" s="378">
        <f t="shared" si="261"/>
        <v>0</v>
      </c>
      <c r="OS52" s="379"/>
      <c r="OT52" s="412"/>
      <c r="OU52" s="378">
        <v>0</v>
      </c>
      <c r="OV52" s="379"/>
      <c r="OW52" s="412"/>
      <c r="OX52" s="378">
        <v>0</v>
      </c>
      <c r="OY52" s="379"/>
      <c r="OZ52" s="933" t="s">
        <v>591</v>
      </c>
      <c r="PA52" s="378">
        <v>1</v>
      </c>
      <c r="PB52" s="379" t="str">
        <f t="shared" si="141"/>
        <v>5/12/2024
13/01/2025</v>
      </c>
      <c r="PC52" s="379" t="s">
        <v>559</v>
      </c>
      <c r="PD52" s="378">
        <v>0</v>
      </c>
      <c r="PE52" s="379"/>
      <c r="PF52" s="412"/>
      <c r="PG52" s="378">
        <v>0</v>
      </c>
      <c r="PH52" s="379"/>
      <c r="PI52" s="412">
        <v>45688</v>
      </c>
      <c r="PJ52" s="378">
        <v>1</v>
      </c>
      <c r="PK52" s="379">
        <f>'Seg Diario'!HJ52</f>
        <v>45915</v>
      </c>
      <c r="PL52" s="412">
        <f t="shared" si="133"/>
        <v>45688</v>
      </c>
      <c r="PM52" s="378">
        <f t="shared" si="134"/>
        <v>1</v>
      </c>
      <c r="PN52" s="379">
        <f t="shared" si="135"/>
        <v>45915</v>
      </c>
      <c r="PO52" s="663">
        <v>4.5000000000000005E-2</v>
      </c>
      <c r="PP52" s="658">
        <f t="shared" si="262"/>
        <v>45688</v>
      </c>
      <c r="PQ52" s="659" t="str">
        <f t="shared" si="263"/>
        <v/>
      </c>
      <c r="PR52" s="654"/>
      <c r="PS52" s="660"/>
      <c r="PT52" s="412">
        <v>45489</v>
      </c>
      <c r="PU52" s="378">
        <v>1</v>
      </c>
      <c r="PV52" s="412">
        <v>45489</v>
      </c>
      <c r="PW52" s="412">
        <v>45527</v>
      </c>
      <c r="PX52" s="378">
        <v>1</v>
      </c>
      <c r="PY52" s="412">
        <v>45527</v>
      </c>
      <c r="PZ52" s="412"/>
      <c r="QA52" s="378">
        <v>0</v>
      </c>
      <c r="QB52" s="379"/>
      <c r="QC52" s="412"/>
      <c r="QD52" s="378">
        <v>0.5</v>
      </c>
      <c r="QE52" s="379"/>
      <c r="QF52" s="657">
        <v>0.93745000000000012</v>
      </c>
      <c r="QG52" s="658">
        <f t="shared" si="264"/>
        <v>45489</v>
      </c>
      <c r="QH52" s="659" t="str">
        <f t="shared" si="276"/>
        <v/>
      </c>
      <c r="QI52" s="654"/>
      <c r="QJ52" s="660"/>
      <c r="QK52" s="671"/>
      <c r="QL52" s="672">
        <f t="shared" si="265"/>
        <v>1</v>
      </c>
      <c r="QM52" s="1208"/>
      <c r="QN52" s="1448">
        <f t="shared" si="136"/>
        <v>1</v>
      </c>
      <c r="QO52" s="1482">
        <v>45907</v>
      </c>
      <c r="QP52" s="1483">
        <v>1</v>
      </c>
      <c r="QQ52" s="1482">
        <v>45909</v>
      </c>
      <c r="QR52" s="1482">
        <v>45946</v>
      </c>
      <c r="QS52" s="1483">
        <v>1</v>
      </c>
      <c r="QT52" s="1482">
        <v>45946</v>
      </c>
    </row>
    <row r="53" spans="1:462" ht="14.4">
      <c r="A53" s="459" t="e">
        <f t="shared" si="266"/>
        <v>#VALUE!</v>
      </c>
      <c r="B53" s="636" t="s">
        <v>170</v>
      </c>
      <c r="C53" s="637"/>
      <c r="D53" s="638" t="s">
        <v>562</v>
      </c>
      <c r="E53" s="1420" t="s">
        <v>108</v>
      </c>
      <c r="F53" s="1251">
        <v>6394.2</v>
      </c>
      <c r="G53" s="614" t="s">
        <v>574</v>
      </c>
      <c r="H53" s="638" t="s">
        <v>561</v>
      </c>
      <c r="I53" s="638" t="s">
        <v>575</v>
      </c>
      <c r="J53" s="639"/>
      <c r="K53" s="640"/>
      <c r="L53" s="640"/>
      <c r="M53" s="641"/>
      <c r="N53" s="642" t="s">
        <v>586</v>
      </c>
      <c r="O53" s="639" t="s">
        <v>562</v>
      </c>
      <c r="P53" s="640" t="s">
        <v>562</v>
      </c>
      <c r="Q53" s="640" t="s">
        <v>562</v>
      </c>
      <c r="R53" s="641" t="s">
        <v>562</v>
      </c>
      <c r="S53" s="638" t="s">
        <v>92</v>
      </c>
      <c r="T53" s="643"/>
      <c r="U53" s="643"/>
      <c r="V53" s="643"/>
      <c r="W53" s="643"/>
      <c r="X53" s="643"/>
      <c r="Y53" s="643"/>
      <c r="Z53" s="674"/>
      <c r="AA53" s="644"/>
      <c r="AB53" s="615"/>
      <c r="AC53" s="615"/>
      <c r="AD53" s="615"/>
      <c r="AE53" s="615"/>
      <c r="AF53" s="615"/>
      <c r="AG53" s="645">
        <f t="shared" si="187"/>
        <v>0</v>
      </c>
      <c r="AH53" s="646">
        <f t="shared" si="188"/>
        <v>0</v>
      </c>
      <c r="AI53" s="647">
        <f t="shared" si="189"/>
        <v>0</v>
      </c>
      <c r="AJ53" s="615"/>
      <c r="AK53" s="615"/>
      <c r="AL53" s="615"/>
      <c r="AM53" s="645">
        <f t="shared" si="190"/>
        <v>0</v>
      </c>
      <c r="AN53" s="646">
        <f t="shared" si="191"/>
        <v>0</v>
      </c>
      <c r="AO53" s="647">
        <f t="shared" si="192"/>
        <v>0</v>
      </c>
      <c r="AP53" s="648"/>
      <c r="AQ53" s="648"/>
      <c r="AR53" s="648"/>
      <c r="AS53" s="645">
        <f t="shared" si="193"/>
        <v>0</v>
      </c>
      <c r="AT53" s="646">
        <f t="shared" si="194"/>
        <v>0</v>
      </c>
      <c r="AU53" s="647">
        <f t="shared" si="195"/>
        <v>0</v>
      </c>
      <c r="AV53" s="648"/>
      <c r="AW53" s="649" t="s">
        <v>564</v>
      </c>
      <c r="AX53" s="650">
        <f t="shared" si="148"/>
        <v>1</v>
      </c>
      <c r="AY53" s="651" t="s">
        <v>565</v>
      </c>
      <c r="AZ53" s="652"/>
      <c r="BA53" s="412">
        <v>45490</v>
      </c>
      <c r="BB53" s="653">
        <f t="shared" si="175"/>
        <v>1</v>
      </c>
      <c r="BC53" s="654">
        <f t="shared" si="196"/>
        <v>0</v>
      </c>
      <c r="BD53" s="630">
        <f t="shared" si="197"/>
        <v>0</v>
      </c>
      <c r="BE53" s="412">
        <v>45630</v>
      </c>
      <c r="BF53" s="655">
        <f t="shared" si="198"/>
        <v>1</v>
      </c>
      <c r="BG53" s="412">
        <v>45643</v>
      </c>
      <c r="BH53" s="655">
        <f t="shared" si="199"/>
        <v>1</v>
      </c>
      <c r="BI53" s="412">
        <f t="shared" si="125"/>
        <v>45644</v>
      </c>
      <c r="BJ53" s="378">
        <v>1</v>
      </c>
      <c r="BK53" s="379">
        <f t="shared" si="126"/>
        <v>45646</v>
      </c>
      <c r="BL53" s="412">
        <v>45644</v>
      </c>
      <c r="BM53" s="378">
        <v>1</v>
      </c>
      <c r="BN53" s="630">
        <v>45644</v>
      </c>
      <c r="BO53" s="377">
        <v>45644</v>
      </c>
      <c r="BP53" s="378">
        <v>1</v>
      </c>
      <c r="BQ53" s="630">
        <v>45644</v>
      </c>
      <c r="BR53" s="377">
        <v>45644</v>
      </c>
      <c r="BS53" s="378">
        <v>1</v>
      </c>
      <c r="BT53" s="630">
        <v>45644</v>
      </c>
      <c r="BU53" s="377">
        <v>45644</v>
      </c>
      <c r="BV53" s="378">
        <v>1</v>
      </c>
      <c r="BW53" s="413">
        <v>45644</v>
      </c>
      <c r="BX53" s="377">
        <f t="shared" si="200"/>
        <v>45644</v>
      </c>
      <c r="BY53" s="378">
        <f t="shared" si="201"/>
        <v>1</v>
      </c>
      <c r="BZ53" s="379">
        <f t="shared" si="149"/>
        <v>45644</v>
      </c>
      <c r="CA53" s="412">
        <v>45644</v>
      </c>
      <c r="CB53" s="378">
        <v>1</v>
      </c>
      <c r="CC53" s="413">
        <f t="shared" si="202"/>
        <v>45644</v>
      </c>
      <c r="CD53" s="412">
        <v>45644</v>
      </c>
      <c r="CE53" s="378">
        <v>1</v>
      </c>
      <c r="CF53" s="413">
        <f t="shared" si="203"/>
        <v>45644</v>
      </c>
      <c r="CG53" s="412">
        <v>45644</v>
      </c>
      <c r="CH53" s="378">
        <v>1</v>
      </c>
      <c r="CI53" s="413">
        <f t="shared" si="204"/>
        <v>45644</v>
      </c>
      <c r="CJ53" s="412">
        <v>45644</v>
      </c>
      <c r="CK53" s="378">
        <v>1</v>
      </c>
      <c r="CL53" s="413">
        <f t="shared" si="205"/>
        <v>45644</v>
      </c>
      <c r="CM53" s="377">
        <f t="shared" si="206"/>
        <v>45644</v>
      </c>
      <c r="CN53" s="378">
        <f t="shared" si="207"/>
        <v>1</v>
      </c>
      <c r="CO53" s="379">
        <f t="shared" si="208"/>
        <v>45644</v>
      </c>
      <c r="CP53" s="412"/>
      <c r="CQ53" s="378">
        <v>0</v>
      </c>
      <c r="CR53" s="413"/>
      <c r="CS53" s="377"/>
      <c r="CT53" s="378">
        <v>0</v>
      </c>
      <c r="CU53" s="413"/>
      <c r="CV53" s="377"/>
      <c r="CW53" s="378">
        <v>0</v>
      </c>
      <c r="CX53" s="413"/>
      <c r="CY53" s="377"/>
      <c r="CZ53" s="378">
        <v>0</v>
      </c>
      <c r="DA53" s="413"/>
      <c r="DB53" s="377" t="str">
        <f t="shared" si="209"/>
        <v/>
      </c>
      <c r="DC53" s="378">
        <f t="shared" si="210"/>
        <v>0</v>
      </c>
      <c r="DD53" s="379" t="str">
        <f t="shared" si="211"/>
        <v/>
      </c>
      <c r="DE53" s="412">
        <v>45645</v>
      </c>
      <c r="DF53" s="378">
        <v>1</v>
      </c>
      <c r="DG53" s="413">
        <v>45645</v>
      </c>
      <c r="DH53" s="412">
        <v>45645</v>
      </c>
      <c r="DI53" s="378">
        <v>1</v>
      </c>
      <c r="DJ53" s="413">
        <v>45645</v>
      </c>
      <c r="DK53" s="412">
        <v>45645</v>
      </c>
      <c r="DL53" s="378">
        <v>1</v>
      </c>
      <c r="DM53" s="413">
        <v>45645</v>
      </c>
      <c r="DN53" s="412">
        <v>45645</v>
      </c>
      <c r="DO53" s="378">
        <v>1</v>
      </c>
      <c r="DP53" s="413">
        <v>45645</v>
      </c>
      <c r="DQ53" s="377">
        <f t="shared" si="212"/>
        <v>45645</v>
      </c>
      <c r="DR53" s="378">
        <f t="shared" si="213"/>
        <v>1</v>
      </c>
      <c r="DS53" s="379">
        <f t="shared" si="214"/>
        <v>45645</v>
      </c>
      <c r="DT53" s="412">
        <v>45646</v>
      </c>
      <c r="DU53" s="378">
        <v>1</v>
      </c>
      <c r="DV53" s="413">
        <v>45646</v>
      </c>
      <c r="DW53" s="377">
        <v>45646</v>
      </c>
      <c r="DX53" s="378">
        <v>1</v>
      </c>
      <c r="DY53" s="413">
        <v>45646</v>
      </c>
      <c r="DZ53" s="377">
        <v>45645</v>
      </c>
      <c r="EA53" s="378">
        <v>1</v>
      </c>
      <c r="EB53" s="413">
        <v>45645</v>
      </c>
      <c r="EC53" s="412">
        <v>45645</v>
      </c>
      <c r="ED53" s="378">
        <v>1</v>
      </c>
      <c r="EE53" s="413">
        <v>45645</v>
      </c>
      <c r="EF53" s="377">
        <f t="shared" si="275"/>
        <v>45645</v>
      </c>
      <c r="EG53" s="378">
        <f t="shared" si="215"/>
        <v>1</v>
      </c>
      <c r="EH53" s="379">
        <f t="shared" si="216"/>
        <v>45646</v>
      </c>
      <c r="EI53" s="412">
        <v>45646</v>
      </c>
      <c r="EJ53" s="378">
        <v>1</v>
      </c>
      <c r="EK53" s="413">
        <f t="shared" si="217"/>
        <v>45646</v>
      </c>
      <c r="EL53" s="412">
        <v>45646</v>
      </c>
      <c r="EM53" s="378">
        <v>1</v>
      </c>
      <c r="EN53" s="413">
        <f t="shared" si="218"/>
        <v>45646</v>
      </c>
      <c r="EO53" s="412">
        <v>45645</v>
      </c>
      <c r="EP53" s="378">
        <v>1</v>
      </c>
      <c r="EQ53" s="413">
        <f t="shared" si="219"/>
        <v>45645</v>
      </c>
      <c r="ER53" s="412">
        <v>45645</v>
      </c>
      <c r="ES53" s="378">
        <v>1</v>
      </c>
      <c r="ET53" s="413">
        <f t="shared" si="220"/>
        <v>45645</v>
      </c>
      <c r="EU53" s="377">
        <f t="shared" si="221"/>
        <v>45645</v>
      </c>
      <c r="EV53" s="378">
        <f t="shared" si="222"/>
        <v>1</v>
      </c>
      <c r="EW53" s="379">
        <f t="shared" si="223"/>
        <v>45646</v>
      </c>
      <c r="EX53" s="412"/>
      <c r="EY53" s="378">
        <v>0</v>
      </c>
      <c r="EZ53" s="413"/>
      <c r="FA53" s="412"/>
      <c r="FB53" s="378">
        <v>0</v>
      </c>
      <c r="FC53" s="413"/>
      <c r="FD53" s="412"/>
      <c r="FE53" s="378">
        <v>0</v>
      </c>
      <c r="FF53" s="413"/>
      <c r="FG53" s="412"/>
      <c r="FH53" s="378">
        <v>0</v>
      </c>
      <c r="FI53" s="413"/>
      <c r="FJ53" s="377" t="str">
        <f t="shared" si="71"/>
        <v/>
      </c>
      <c r="FK53" s="378">
        <v>0</v>
      </c>
      <c r="FL53" s="379" t="str">
        <f t="shared" si="267"/>
        <v/>
      </c>
      <c r="FM53" s="412">
        <v>45714</v>
      </c>
      <c r="FN53" s="378">
        <v>1</v>
      </c>
      <c r="FO53" s="413">
        <v>45714</v>
      </c>
      <c r="FP53" s="412">
        <v>45714</v>
      </c>
      <c r="FQ53" s="378">
        <v>1</v>
      </c>
      <c r="FR53" s="413">
        <v>45714</v>
      </c>
      <c r="FS53" s="412">
        <v>45714</v>
      </c>
      <c r="FT53" s="378">
        <v>1</v>
      </c>
      <c r="FU53" s="413">
        <v>45714</v>
      </c>
      <c r="FV53" s="412">
        <v>45714</v>
      </c>
      <c r="FW53" s="378">
        <v>1</v>
      </c>
      <c r="FX53" s="413">
        <v>45714</v>
      </c>
      <c r="FY53" s="377">
        <f t="shared" si="224"/>
        <v>45714</v>
      </c>
      <c r="FZ53" s="378">
        <f t="shared" si="162"/>
        <v>1</v>
      </c>
      <c r="GA53" s="379">
        <f t="shared" si="225"/>
        <v>45714</v>
      </c>
      <c r="GB53" s="412">
        <v>45646</v>
      </c>
      <c r="GC53" s="378">
        <v>1</v>
      </c>
      <c r="GD53" s="413">
        <f t="shared" si="226"/>
        <v>45646</v>
      </c>
      <c r="GE53" s="412">
        <v>45646</v>
      </c>
      <c r="GF53" s="378">
        <v>1</v>
      </c>
      <c r="GG53" s="413">
        <f t="shared" si="227"/>
        <v>45646</v>
      </c>
      <c r="GH53" s="412">
        <v>45645</v>
      </c>
      <c r="GI53" s="378">
        <v>1</v>
      </c>
      <c r="GJ53" s="413">
        <f t="shared" si="228"/>
        <v>45645</v>
      </c>
      <c r="GK53" s="412">
        <v>45645</v>
      </c>
      <c r="GL53" s="378">
        <v>1</v>
      </c>
      <c r="GM53" s="413">
        <f t="shared" si="229"/>
        <v>45645</v>
      </c>
      <c r="GN53" s="377">
        <f t="shared" si="230"/>
        <v>45645</v>
      </c>
      <c r="GO53" s="378">
        <f t="shared" si="231"/>
        <v>1</v>
      </c>
      <c r="GP53" s="379">
        <f t="shared" si="232"/>
        <v>45646</v>
      </c>
      <c r="GQ53" s="657">
        <f t="shared" si="163"/>
        <v>1</v>
      </c>
      <c r="GR53" s="658">
        <f t="shared" si="233"/>
        <v>45644</v>
      </c>
      <c r="GS53" s="659">
        <f t="shared" si="234"/>
        <v>45714</v>
      </c>
      <c r="GT53" s="654"/>
      <c r="GU53" s="660"/>
      <c r="GV53" s="412">
        <v>45919</v>
      </c>
      <c r="GW53" s="378">
        <v>1</v>
      </c>
      <c r="GX53" s="413">
        <v>45921</v>
      </c>
      <c r="GY53" s="412">
        <v>45919</v>
      </c>
      <c r="GZ53" s="378">
        <v>1</v>
      </c>
      <c r="HA53" s="413">
        <v>45921</v>
      </c>
      <c r="HB53" s="412">
        <v>45919</v>
      </c>
      <c r="HC53" s="378">
        <v>1</v>
      </c>
      <c r="HD53" s="413">
        <v>45921</v>
      </c>
      <c r="HE53" s="412">
        <v>45919</v>
      </c>
      <c r="HF53" s="378">
        <v>1</v>
      </c>
      <c r="HG53" s="413">
        <v>45921</v>
      </c>
      <c r="HH53" s="377">
        <f t="shared" si="235"/>
        <v>45919</v>
      </c>
      <c r="HI53" s="378">
        <f t="shared" si="236"/>
        <v>1</v>
      </c>
      <c r="HJ53" s="379">
        <f t="shared" si="237"/>
        <v>45921</v>
      </c>
      <c r="HK53" s="661">
        <v>0.75</v>
      </c>
      <c r="HL53" s="658">
        <f t="shared" si="238"/>
        <v>45630</v>
      </c>
      <c r="HM53" s="659" t="str">
        <f t="shared" si="239"/>
        <v/>
      </c>
      <c r="HN53" s="654"/>
      <c r="HO53" s="660"/>
      <c r="HP53" s="949">
        <v>1</v>
      </c>
      <c r="HQ53" s="949"/>
      <c r="HR53" s="1170">
        <v>45785</v>
      </c>
      <c r="HS53" s="378">
        <v>1</v>
      </c>
      <c r="HT53" s="1171">
        <v>45785</v>
      </c>
      <c r="HU53" s="632">
        <v>45832</v>
      </c>
      <c r="HV53" s="378">
        <v>1</v>
      </c>
      <c r="HW53" s="379">
        <v>45832</v>
      </c>
      <c r="HX53" s="412">
        <v>45832</v>
      </c>
      <c r="HY53" s="378">
        <v>1</v>
      </c>
      <c r="HZ53" s="379">
        <v>45833</v>
      </c>
      <c r="IA53" s="412">
        <v>45834</v>
      </c>
      <c r="IB53" s="378">
        <v>1</v>
      </c>
      <c r="IC53" s="379">
        <v>45835</v>
      </c>
      <c r="ID53" s="412">
        <v>45835</v>
      </c>
      <c r="IE53" s="378">
        <v>1</v>
      </c>
      <c r="IF53" s="379">
        <v>45853</v>
      </c>
      <c r="IG53" s="944">
        <v>45847</v>
      </c>
      <c r="IH53" s="412">
        <v>45862</v>
      </c>
      <c r="II53" s="378">
        <v>1</v>
      </c>
      <c r="IJ53" s="379">
        <v>45862</v>
      </c>
      <c r="IK53" s="412">
        <v>45862</v>
      </c>
      <c r="IL53" s="378">
        <v>1</v>
      </c>
      <c r="IM53" s="379">
        <v>45862</v>
      </c>
      <c r="IN53" s="657">
        <f t="shared" si="137"/>
        <v>1</v>
      </c>
      <c r="IO53" s="658">
        <f t="shared" si="240"/>
        <v>45785</v>
      </c>
      <c r="IP53" s="659">
        <f t="shared" si="241"/>
        <v>45862</v>
      </c>
      <c r="IQ53" s="654"/>
      <c r="IR53" s="660"/>
      <c r="IS53" s="664">
        <v>363.93</v>
      </c>
      <c r="IT53" s="664" t="s">
        <v>582</v>
      </c>
      <c r="IU53" s="412"/>
      <c r="IV53" s="378">
        <v>0</v>
      </c>
      <c r="IW53" s="379"/>
      <c r="IX53" s="1475">
        <v>45848</v>
      </c>
      <c r="IY53" s="1476">
        <v>1</v>
      </c>
      <c r="IZ53" s="1477">
        <v>45896</v>
      </c>
      <c r="JA53" s="412">
        <v>45889</v>
      </c>
      <c r="JB53" s="378">
        <v>1</v>
      </c>
      <c r="JC53" s="413">
        <v>45889</v>
      </c>
      <c r="JD53" s="628">
        <f t="shared" si="178"/>
        <v>0.36393000000000003</v>
      </c>
      <c r="JE53" s="627">
        <v>45897</v>
      </c>
      <c r="JF53" s="378">
        <v>1</v>
      </c>
      <c r="JG53" s="627">
        <v>45898</v>
      </c>
      <c r="JH53" s="628">
        <f t="shared" si="270"/>
        <v>0.36393000000000003</v>
      </c>
      <c r="JI53" s="627">
        <v>45897</v>
      </c>
      <c r="JJ53" s="378">
        <v>1</v>
      </c>
      <c r="JK53" s="627">
        <v>45898</v>
      </c>
      <c r="JL53" s="628">
        <f t="shared" si="179"/>
        <v>0.36393000000000003</v>
      </c>
      <c r="JM53" s="627">
        <v>45902</v>
      </c>
      <c r="JN53" s="378">
        <v>1</v>
      </c>
      <c r="JO53" s="627">
        <v>45902</v>
      </c>
      <c r="JP53" s="628">
        <f t="shared" si="180"/>
        <v>0.36393000000000003</v>
      </c>
      <c r="JQ53" s="627">
        <v>45902</v>
      </c>
      <c r="JR53" s="378">
        <v>1</v>
      </c>
      <c r="JS53" s="627">
        <v>45902</v>
      </c>
      <c r="JT53" s="628">
        <f t="shared" si="242"/>
        <v>0.36393000000000003</v>
      </c>
      <c r="JU53" s="627">
        <v>45906</v>
      </c>
      <c r="JV53" s="378">
        <v>1</v>
      </c>
      <c r="JW53" s="627">
        <v>45906</v>
      </c>
      <c r="JX53" s="628">
        <f t="shared" si="243"/>
        <v>0</v>
      </c>
      <c r="JY53" s="627"/>
      <c r="JZ53" s="378">
        <v>0</v>
      </c>
      <c r="KA53" s="627"/>
      <c r="KB53" s="628">
        <f t="shared" si="244"/>
        <v>0</v>
      </c>
      <c r="KC53" s="627"/>
      <c r="KD53" s="378">
        <v>0</v>
      </c>
      <c r="KE53" s="627"/>
      <c r="KF53" s="628">
        <f t="shared" si="245"/>
        <v>0</v>
      </c>
      <c r="KG53" s="627"/>
      <c r="KH53" s="378">
        <v>0</v>
      </c>
      <c r="KI53" s="379"/>
      <c r="KJ53" s="628"/>
      <c r="KK53" s="630"/>
      <c r="KL53" s="378">
        <v>0</v>
      </c>
      <c r="KM53" s="379"/>
      <c r="KN53" s="630">
        <v>45905</v>
      </c>
      <c r="KO53" s="378">
        <v>1</v>
      </c>
      <c r="KP53" s="379">
        <v>45909</v>
      </c>
      <c r="KQ53" s="630">
        <v>45954</v>
      </c>
      <c r="KR53" s="378">
        <v>1</v>
      </c>
      <c r="KS53" s="379">
        <v>45959</v>
      </c>
      <c r="KT53" s="657">
        <v>0</v>
      </c>
      <c r="KU53" s="665">
        <f t="shared" si="246"/>
        <v>0</v>
      </c>
      <c r="KV53" s="658">
        <f t="shared" si="247"/>
        <v>45889</v>
      </c>
      <c r="KW53" s="659" t="str">
        <f t="shared" si="248"/>
        <v/>
      </c>
      <c r="KX53" s="412">
        <v>45889</v>
      </c>
      <c r="KY53" s="378">
        <v>1</v>
      </c>
      <c r="KZ53" s="413">
        <v>45889</v>
      </c>
      <c r="LA53" s="626">
        <f t="shared" si="181"/>
        <v>0.36393000000000003</v>
      </c>
      <c r="LB53" s="627">
        <v>45896</v>
      </c>
      <c r="LC53" s="378">
        <v>1</v>
      </c>
      <c r="LD53" s="413">
        <f t="shared" ref="LD53" si="277">IF(LB53="","",LB53)</f>
        <v>45896</v>
      </c>
      <c r="LE53" s="626">
        <f t="shared" si="182"/>
        <v>0.36393000000000003</v>
      </c>
      <c r="LF53" s="627">
        <v>45898</v>
      </c>
      <c r="LG53" s="378">
        <v>1</v>
      </c>
      <c r="LH53" s="413">
        <f t="shared" si="272"/>
        <v>45898</v>
      </c>
      <c r="LI53" s="626">
        <f t="shared" si="183"/>
        <v>0.36393000000000003</v>
      </c>
      <c r="LJ53" s="627">
        <v>45908</v>
      </c>
      <c r="LK53" s="378">
        <v>1</v>
      </c>
      <c r="LL53" s="632">
        <f t="shared" ref="LL53:LL64" si="278">IF(LJ53="","",LJ53)</f>
        <v>45908</v>
      </c>
      <c r="LM53" s="412">
        <v>45909</v>
      </c>
      <c r="LN53" s="378">
        <v>1</v>
      </c>
      <c r="LO53" s="632" t="s">
        <v>584</v>
      </c>
      <c r="LP53" s="412"/>
      <c r="LQ53" s="378">
        <v>0</v>
      </c>
      <c r="LR53" s="632"/>
      <c r="LS53" s="412"/>
      <c r="LT53" s="378">
        <v>0</v>
      </c>
      <c r="LU53" s="632"/>
      <c r="LV53" s="657">
        <v>0</v>
      </c>
      <c r="LW53" s="665">
        <f t="shared" si="249"/>
        <v>0</v>
      </c>
      <c r="LX53" s="658">
        <f t="shared" si="250"/>
        <v>45889</v>
      </c>
      <c r="LY53" s="666" t="str">
        <f t="shared" si="251"/>
        <v/>
      </c>
      <c r="LZ53" s="412">
        <v>45889</v>
      </c>
      <c r="MA53" s="378">
        <v>1</v>
      </c>
      <c r="MB53" s="413">
        <v>45889</v>
      </c>
      <c r="MC53" s="626">
        <f t="shared" si="184"/>
        <v>0.36393000000000003</v>
      </c>
      <c r="MD53" s="627">
        <v>45896</v>
      </c>
      <c r="ME53" s="378">
        <v>1</v>
      </c>
      <c r="MF53" s="413">
        <f t="shared" si="139"/>
        <v>45896</v>
      </c>
      <c r="MG53" s="626">
        <f t="shared" si="185"/>
        <v>0.36393000000000003</v>
      </c>
      <c r="MH53" s="627">
        <v>45898</v>
      </c>
      <c r="MI53" s="378">
        <v>1</v>
      </c>
      <c r="MJ53" s="413">
        <f t="shared" si="273"/>
        <v>45898</v>
      </c>
      <c r="MK53" s="626">
        <f t="shared" si="186"/>
        <v>0.36393000000000003</v>
      </c>
      <c r="ML53" s="627">
        <v>45908</v>
      </c>
      <c r="MM53" s="378">
        <v>1</v>
      </c>
      <c r="MN53" s="413">
        <f t="shared" si="274"/>
        <v>45908</v>
      </c>
      <c r="MO53" s="412">
        <v>45909</v>
      </c>
      <c r="MP53" s="378">
        <v>1</v>
      </c>
      <c r="MQ53" s="632">
        <v>45909</v>
      </c>
      <c r="MR53" s="412"/>
      <c r="MS53" s="378">
        <v>0</v>
      </c>
      <c r="MT53" s="632"/>
      <c r="MU53" s="412"/>
      <c r="MV53" s="378">
        <v>0</v>
      </c>
      <c r="MW53" s="632"/>
      <c r="MX53" s="657">
        <v>0</v>
      </c>
      <c r="MY53" s="665">
        <f t="shared" si="252"/>
        <v>0</v>
      </c>
      <c r="MZ53" s="658">
        <f t="shared" si="253"/>
        <v>45889</v>
      </c>
      <c r="NA53" s="666" t="str">
        <f t="shared" si="254"/>
        <v/>
      </c>
      <c r="NB53" s="657">
        <v>0</v>
      </c>
      <c r="NC53" s="665">
        <f t="shared" si="255"/>
        <v>0</v>
      </c>
      <c r="ND53" s="658">
        <f t="shared" si="256"/>
        <v>45889</v>
      </c>
      <c r="NE53" s="667">
        <f t="shared" si="257"/>
        <v>0</v>
      </c>
      <c r="NF53" s="654"/>
      <c r="NG53" s="666"/>
      <c r="NH53" s="673"/>
      <c r="NI53" s="378">
        <v>0</v>
      </c>
      <c r="NJ53" s="658"/>
      <c r="NK53" s="654"/>
      <c r="NL53" s="666"/>
      <c r="NM53" s="657">
        <v>0</v>
      </c>
      <c r="NN53" s="665">
        <f t="shared" si="258"/>
        <v>0</v>
      </c>
      <c r="NO53" s="659"/>
      <c r="NP53" s="669"/>
      <c r="NQ53" s="657">
        <v>0</v>
      </c>
      <c r="NR53" s="665">
        <f t="shared" si="259"/>
        <v>0</v>
      </c>
      <c r="NS53" s="659"/>
      <c r="NT53" s="669"/>
      <c r="NU53" s="657">
        <v>0</v>
      </c>
      <c r="NV53" s="665">
        <f t="shared" si="260"/>
        <v>0</v>
      </c>
      <c r="NW53" s="659"/>
      <c r="NX53" s="669" t="str">
        <f t="shared" si="269"/>
        <v/>
      </c>
      <c r="NY53" s="673"/>
      <c r="NZ53" s="378">
        <v>0</v>
      </c>
      <c r="OA53" s="660"/>
      <c r="OB53" s="673"/>
      <c r="OC53" s="378">
        <v>0</v>
      </c>
      <c r="OD53" s="660"/>
      <c r="OE53" s="673"/>
      <c r="OF53" s="378">
        <v>0</v>
      </c>
      <c r="OG53" s="660"/>
      <c r="OH53" s="412"/>
      <c r="OI53" s="378">
        <v>1</v>
      </c>
      <c r="OJ53" s="379"/>
      <c r="OK53" s="412"/>
      <c r="OL53" s="378">
        <v>0.5</v>
      </c>
      <c r="OM53" s="379"/>
      <c r="ON53" s="412"/>
      <c r="OO53" s="378">
        <v>1</v>
      </c>
      <c r="OP53" s="379"/>
      <c r="OQ53" s="412"/>
      <c r="OR53" s="378">
        <f t="shared" si="261"/>
        <v>0</v>
      </c>
      <c r="OS53" s="379"/>
      <c r="OT53" s="412"/>
      <c r="OU53" s="378">
        <v>0</v>
      </c>
      <c r="OV53" s="379"/>
      <c r="OW53" s="412"/>
      <c r="OX53" s="378">
        <v>0</v>
      </c>
      <c r="OY53" s="379"/>
      <c r="OZ53" s="379">
        <v>45630</v>
      </c>
      <c r="PA53" s="378">
        <v>1</v>
      </c>
      <c r="PB53" s="379">
        <f t="shared" si="141"/>
        <v>45630</v>
      </c>
      <c r="PC53" s="379" t="s">
        <v>559</v>
      </c>
      <c r="PD53" s="378">
        <v>0</v>
      </c>
      <c r="PE53" s="379"/>
      <c r="PF53" s="412"/>
      <c r="PG53" s="378">
        <v>0</v>
      </c>
      <c r="PH53" s="379"/>
      <c r="PI53" s="412">
        <v>45644</v>
      </c>
      <c r="PJ53" s="378">
        <v>1</v>
      </c>
      <c r="PK53" s="379">
        <f>'Seg Diario'!HJ53</f>
        <v>45921</v>
      </c>
      <c r="PL53" s="412">
        <f t="shared" si="133"/>
        <v>45644</v>
      </c>
      <c r="PM53" s="378">
        <f t="shared" si="134"/>
        <v>1</v>
      </c>
      <c r="PN53" s="379">
        <f t="shared" si="135"/>
        <v>45921</v>
      </c>
      <c r="PO53" s="663">
        <v>9.5000000000000001E-2</v>
      </c>
      <c r="PP53" s="658">
        <f t="shared" si="262"/>
        <v>45630</v>
      </c>
      <c r="PQ53" s="659" t="str">
        <f t="shared" si="263"/>
        <v/>
      </c>
      <c r="PR53" s="654"/>
      <c r="PS53" s="660"/>
      <c r="PT53" s="412">
        <v>45490</v>
      </c>
      <c r="PU53" s="378">
        <v>1</v>
      </c>
      <c r="PV53" s="412">
        <v>45490</v>
      </c>
      <c r="PW53" s="412">
        <v>45527</v>
      </c>
      <c r="PX53" s="378">
        <v>1</v>
      </c>
      <c r="PY53" s="412">
        <v>45527</v>
      </c>
      <c r="PZ53" s="412"/>
      <c r="QA53" s="378">
        <v>0</v>
      </c>
      <c r="QB53" s="379"/>
      <c r="QC53" s="412"/>
      <c r="QD53" s="378">
        <v>0.5</v>
      </c>
      <c r="QE53" s="379"/>
      <c r="QF53" s="657">
        <v>0.93745000000000012</v>
      </c>
      <c r="QG53" s="658">
        <f t="shared" si="264"/>
        <v>45490</v>
      </c>
      <c r="QH53" s="659" t="str">
        <f t="shared" si="276"/>
        <v/>
      </c>
      <c r="QI53" s="654"/>
      <c r="QJ53" s="660"/>
      <c r="QK53" s="671"/>
      <c r="QL53" s="672">
        <f t="shared" si="265"/>
        <v>1</v>
      </c>
      <c r="QM53" s="1211" t="s">
        <v>592</v>
      </c>
      <c r="QN53" s="1448">
        <f t="shared" si="136"/>
        <v>1</v>
      </c>
      <c r="QO53" s="1482">
        <v>45908</v>
      </c>
      <c r="QP53" s="1483">
        <v>1</v>
      </c>
      <c r="QQ53" s="1482">
        <v>45909</v>
      </c>
      <c r="QR53" s="1482">
        <v>45946</v>
      </c>
      <c r="QS53" s="1483">
        <v>1</v>
      </c>
      <c r="QT53" s="1482">
        <v>45946</v>
      </c>
    </row>
    <row r="54" spans="1:462" ht="14.4">
      <c r="A54" s="459" t="e">
        <f t="shared" si="266"/>
        <v>#VALUE!</v>
      </c>
      <c r="B54" s="636" t="s">
        <v>172</v>
      </c>
      <c r="C54" s="637"/>
      <c r="D54" s="638" t="s">
        <v>562</v>
      </c>
      <c r="E54" s="1420" t="s">
        <v>174</v>
      </c>
      <c r="F54" s="1251">
        <v>10000.02</v>
      </c>
      <c r="G54" s="614" t="s">
        <v>574</v>
      </c>
      <c r="H54" s="638" t="s">
        <v>575</v>
      </c>
      <c r="I54" s="638" t="s">
        <v>575</v>
      </c>
      <c r="J54" s="639"/>
      <c r="K54" s="640"/>
      <c r="L54" s="640"/>
      <c r="M54" s="641"/>
      <c r="N54" s="642" t="s">
        <v>593</v>
      </c>
      <c r="O54" s="639" t="s">
        <v>562</v>
      </c>
      <c r="P54" s="640" t="s">
        <v>562</v>
      </c>
      <c r="Q54" s="640" t="s">
        <v>562</v>
      </c>
      <c r="R54" s="641" t="s">
        <v>562</v>
      </c>
      <c r="S54" s="638" t="s">
        <v>92</v>
      </c>
      <c r="T54" s="643"/>
      <c r="U54" s="643"/>
      <c r="V54" s="643"/>
      <c r="W54" s="643"/>
      <c r="X54" s="643"/>
      <c r="Y54" s="643"/>
      <c r="Z54" s="674"/>
      <c r="AA54" s="644"/>
      <c r="AB54" s="615"/>
      <c r="AC54" s="615"/>
      <c r="AD54" s="615"/>
      <c r="AE54" s="615"/>
      <c r="AF54" s="615"/>
      <c r="AG54" s="645">
        <f t="shared" si="187"/>
        <v>0</v>
      </c>
      <c r="AH54" s="646">
        <f t="shared" si="188"/>
        <v>0</v>
      </c>
      <c r="AI54" s="647">
        <f t="shared" si="189"/>
        <v>0</v>
      </c>
      <c r="AJ54" s="615"/>
      <c r="AK54" s="615"/>
      <c r="AL54" s="615"/>
      <c r="AM54" s="645">
        <f t="shared" si="190"/>
        <v>0</v>
      </c>
      <c r="AN54" s="646">
        <f t="shared" si="191"/>
        <v>0</v>
      </c>
      <c r="AO54" s="647">
        <f t="shared" si="192"/>
        <v>0</v>
      </c>
      <c r="AP54" s="648"/>
      <c r="AQ54" s="648"/>
      <c r="AR54" s="648"/>
      <c r="AS54" s="645">
        <f t="shared" si="193"/>
        <v>0</v>
      </c>
      <c r="AT54" s="646">
        <f t="shared" si="194"/>
        <v>0</v>
      </c>
      <c r="AU54" s="647">
        <f t="shared" si="195"/>
        <v>0</v>
      </c>
      <c r="AV54" s="648"/>
      <c r="AW54" s="649" t="s">
        <v>564</v>
      </c>
      <c r="AX54" s="650">
        <f t="shared" si="148"/>
        <v>1</v>
      </c>
      <c r="AY54" s="651" t="s">
        <v>565</v>
      </c>
      <c r="AZ54" s="652"/>
      <c r="BA54" s="412">
        <v>45491</v>
      </c>
      <c r="BB54" s="653">
        <f t="shared" si="175"/>
        <v>1</v>
      </c>
      <c r="BC54" s="654">
        <f t="shared" si="196"/>
        <v>0</v>
      </c>
      <c r="BD54" s="630">
        <f t="shared" si="197"/>
        <v>0</v>
      </c>
      <c r="BE54" s="412">
        <v>45686</v>
      </c>
      <c r="BF54" s="655">
        <f t="shared" si="198"/>
        <v>1</v>
      </c>
      <c r="BG54" s="412">
        <v>45692</v>
      </c>
      <c r="BH54" s="655">
        <f t="shared" si="199"/>
        <v>1</v>
      </c>
      <c r="BI54" s="412">
        <f t="shared" si="125"/>
        <v>45693</v>
      </c>
      <c r="BJ54" s="378">
        <v>0</v>
      </c>
      <c r="BK54" s="379">
        <f t="shared" si="126"/>
        <v>45719</v>
      </c>
      <c r="BL54" s="412">
        <v>45693</v>
      </c>
      <c r="BM54" s="378">
        <v>1</v>
      </c>
      <c r="BN54" s="630">
        <v>45716</v>
      </c>
      <c r="BO54" s="377">
        <v>45693</v>
      </c>
      <c r="BP54" s="378">
        <v>1</v>
      </c>
      <c r="BQ54" s="630">
        <v>45716</v>
      </c>
      <c r="BR54" s="377">
        <v>45693</v>
      </c>
      <c r="BS54" s="378">
        <v>1</v>
      </c>
      <c r="BT54" s="630">
        <v>45716</v>
      </c>
      <c r="BU54" s="377">
        <v>45693</v>
      </c>
      <c r="BV54" s="378">
        <v>1</v>
      </c>
      <c r="BW54" s="630">
        <v>45694</v>
      </c>
      <c r="BX54" s="377">
        <f t="shared" si="200"/>
        <v>45693</v>
      </c>
      <c r="BY54" s="378">
        <f t="shared" si="201"/>
        <v>1</v>
      </c>
      <c r="BZ54" s="379">
        <f t="shared" si="149"/>
        <v>45716</v>
      </c>
      <c r="CA54" s="412">
        <v>45716</v>
      </c>
      <c r="CB54" s="378">
        <v>1</v>
      </c>
      <c r="CC54" s="413">
        <f t="shared" si="202"/>
        <v>45716</v>
      </c>
      <c r="CD54" s="412">
        <v>45716</v>
      </c>
      <c r="CE54" s="378">
        <v>1</v>
      </c>
      <c r="CF54" s="413">
        <f t="shared" si="203"/>
        <v>45716</v>
      </c>
      <c r="CG54" s="412">
        <v>45716</v>
      </c>
      <c r="CH54" s="378">
        <v>1</v>
      </c>
      <c r="CI54" s="413">
        <f t="shared" si="204"/>
        <v>45716</v>
      </c>
      <c r="CJ54" s="412">
        <v>45716</v>
      </c>
      <c r="CK54" s="378">
        <v>1</v>
      </c>
      <c r="CL54" s="413">
        <f t="shared" si="205"/>
        <v>45716</v>
      </c>
      <c r="CM54" s="377">
        <f t="shared" si="206"/>
        <v>45716</v>
      </c>
      <c r="CN54" s="378">
        <f t="shared" si="207"/>
        <v>1</v>
      </c>
      <c r="CO54" s="379">
        <f t="shared" si="208"/>
        <v>45716</v>
      </c>
      <c r="CP54" s="412"/>
      <c r="CQ54" s="378">
        <v>0</v>
      </c>
      <c r="CR54" s="413"/>
      <c r="CS54" s="377"/>
      <c r="CT54" s="378">
        <v>0</v>
      </c>
      <c r="CU54" s="413"/>
      <c r="CV54" s="377"/>
      <c r="CW54" s="378">
        <v>0</v>
      </c>
      <c r="CX54" s="413"/>
      <c r="CY54" s="377"/>
      <c r="CZ54" s="378">
        <v>0</v>
      </c>
      <c r="DA54" s="413"/>
      <c r="DB54" s="377" t="str">
        <f t="shared" si="209"/>
        <v/>
      </c>
      <c r="DC54" s="378">
        <f t="shared" si="210"/>
        <v>0</v>
      </c>
      <c r="DD54" s="379" t="str">
        <f t="shared" si="211"/>
        <v/>
      </c>
      <c r="DE54" s="412">
        <v>45714</v>
      </c>
      <c r="DF54" s="378">
        <v>1</v>
      </c>
      <c r="DG54" s="413">
        <v>45717</v>
      </c>
      <c r="DH54" s="412">
        <v>45714</v>
      </c>
      <c r="DI54" s="378">
        <v>1</v>
      </c>
      <c r="DJ54" s="413">
        <v>45717</v>
      </c>
      <c r="DK54" s="412">
        <v>45714</v>
      </c>
      <c r="DL54" s="378">
        <v>1</v>
      </c>
      <c r="DM54" s="413">
        <v>45717</v>
      </c>
      <c r="DN54" s="412">
        <v>45714</v>
      </c>
      <c r="DO54" s="378">
        <v>1</v>
      </c>
      <c r="DP54" s="413">
        <v>45717</v>
      </c>
      <c r="DQ54" s="377">
        <f t="shared" si="212"/>
        <v>45714</v>
      </c>
      <c r="DR54" s="378">
        <f t="shared" si="213"/>
        <v>1</v>
      </c>
      <c r="DS54" s="379">
        <f t="shared" si="214"/>
        <v>45717</v>
      </c>
      <c r="DT54" s="412">
        <v>45716</v>
      </c>
      <c r="DU54" s="378">
        <v>1</v>
      </c>
      <c r="DV54" s="413">
        <v>45719</v>
      </c>
      <c r="DW54" s="412">
        <v>45717</v>
      </c>
      <c r="DX54" s="378">
        <v>1</v>
      </c>
      <c r="DY54" s="413">
        <v>45719</v>
      </c>
      <c r="DZ54" s="412">
        <v>45717</v>
      </c>
      <c r="EA54" s="378">
        <v>1</v>
      </c>
      <c r="EB54" s="413">
        <v>45719</v>
      </c>
      <c r="EC54" s="412">
        <v>45716</v>
      </c>
      <c r="ED54" s="378">
        <v>1</v>
      </c>
      <c r="EE54" s="413">
        <v>45719</v>
      </c>
      <c r="EF54" s="377">
        <f t="shared" si="275"/>
        <v>45716</v>
      </c>
      <c r="EG54" s="378">
        <f t="shared" si="215"/>
        <v>1</v>
      </c>
      <c r="EH54" s="379">
        <f t="shared" si="216"/>
        <v>45719</v>
      </c>
      <c r="EI54" s="412">
        <v>45719</v>
      </c>
      <c r="EJ54" s="378">
        <v>1</v>
      </c>
      <c r="EK54" s="413">
        <f t="shared" si="217"/>
        <v>45719</v>
      </c>
      <c r="EL54" s="412">
        <v>45719</v>
      </c>
      <c r="EM54" s="378">
        <v>1</v>
      </c>
      <c r="EN54" s="413">
        <f t="shared" si="218"/>
        <v>45719</v>
      </c>
      <c r="EO54" s="412">
        <v>45719</v>
      </c>
      <c r="EP54" s="378">
        <v>1</v>
      </c>
      <c r="EQ54" s="413">
        <f t="shared" si="219"/>
        <v>45719</v>
      </c>
      <c r="ER54" s="412">
        <v>45719</v>
      </c>
      <c r="ES54" s="378">
        <v>1</v>
      </c>
      <c r="ET54" s="413">
        <f t="shared" si="220"/>
        <v>45719</v>
      </c>
      <c r="EU54" s="377">
        <f t="shared" si="221"/>
        <v>45719</v>
      </c>
      <c r="EV54" s="378">
        <f t="shared" si="222"/>
        <v>1</v>
      </c>
      <c r="EW54" s="379">
        <f t="shared" si="223"/>
        <v>45719</v>
      </c>
      <c r="EX54" s="412"/>
      <c r="EY54" s="378">
        <v>0</v>
      </c>
      <c r="EZ54" s="413"/>
      <c r="FA54" s="412"/>
      <c r="FB54" s="378">
        <v>0</v>
      </c>
      <c r="FC54" s="413"/>
      <c r="FD54" s="412"/>
      <c r="FE54" s="378">
        <v>0</v>
      </c>
      <c r="FF54" s="413"/>
      <c r="FG54" s="412"/>
      <c r="FH54" s="378">
        <v>0</v>
      </c>
      <c r="FI54" s="413"/>
      <c r="FJ54" s="377"/>
      <c r="FK54" s="378">
        <v>0</v>
      </c>
      <c r="FL54" s="379" t="str">
        <f t="shared" si="267"/>
        <v/>
      </c>
      <c r="FM54" s="412">
        <v>45723</v>
      </c>
      <c r="FN54" s="378">
        <v>1</v>
      </c>
      <c r="FO54" s="413">
        <v>45723</v>
      </c>
      <c r="FP54" s="412">
        <v>45723</v>
      </c>
      <c r="FQ54" s="378">
        <v>1</v>
      </c>
      <c r="FR54" s="413">
        <v>45723</v>
      </c>
      <c r="FS54" s="412">
        <v>45723</v>
      </c>
      <c r="FT54" s="378">
        <v>1</v>
      </c>
      <c r="FU54" s="413">
        <v>45723</v>
      </c>
      <c r="FV54" s="412">
        <v>45723</v>
      </c>
      <c r="FW54" s="378">
        <v>1</v>
      </c>
      <c r="FX54" s="413">
        <v>45723</v>
      </c>
      <c r="FY54" s="377">
        <f t="shared" si="224"/>
        <v>45723</v>
      </c>
      <c r="FZ54" s="378">
        <f t="shared" si="162"/>
        <v>1</v>
      </c>
      <c r="GA54" s="379">
        <f t="shared" si="225"/>
        <v>45723</v>
      </c>
      <c r="GB54" s="412">
        <v>45717</v>
      </c>
      <c r="GC54" s="378">
        <v>1</v>
      </c>
      <c r="GD54" s="413">
        <f t="shared" si="226"/>
        <v>45717</v>
      </c>
      <c r="GE54" s="412">
        <v>45717</v>
      </c>
      <c r="GF54" s="378">
        <v>1</v>
      </c>
      <c r="GG54" s="413">
        <f t="shared" si="227"/>
        <v>45717</v>
      </c>
      <c r="GH54" s="412">
        <v>45717</v>
      </c>
      <c r="GI54" s="378">
        <v>1</v>
      </c>
      <c r="GJ54" s="413">
        <f t="shared" si="228"/>
        <v>45717</v>
      </c>
      <c r="GK54" s="412">
        <v>45717</v>
      </c>
      <c r="GL54" s="378">
        <v>1</v>
      </c>
      <c r="GM54" s="413">
        <f t="shared" si="229"/>
        <v>45717</v>
      </c>
      <c r="GN54" s="377">
        <f t="shared" si="230"/>
        <v>45717</v>
      </c>
      <c r="GO54" s="378">
        <f t="shared" si="231"/>
        <v>1</v>
      </c>
      <c r="GP54" s="379">
        <f t="shared" si="232"/>
        <v>45717</v>
      </c>
      <c r="GQ54" s="657">
        <f t="shared" si="163"/>
        <v>1</v>
      </c>
      <c r="GR54" s="658">
        <f t="shared" si="233"/>
        <v>45693</v>
      </c>
      <c r="GS54" s="659">
        <f t="shared" si="234"/>
        <v>45723</v>
      </c>
      <c r="GT54" s="654"/>
      <c r="GU54" s="660"/>
      <c r="GV54" s="412">
        <v>45918</v>
      </c>
      <c r="GW54" s="378">
        <v>1</v>
      </c>
      <c r="GX54" s="413">
        <v>45924</v>
      </c>
      <c r="GY54" s="412">
        <v>45918</v>
      </c>
      <c r="GZ54" s="378">
        <v>1</v>
      </c>
      <c r="HA54" s="413">
        <v>45924</v>
      </c>
      <c r="HB54" s="412">
        <v>45918</v>
      </c>
      <c r="HC54" s="378">
        <v>1</v>
      </c>
      <c r="HD54" s="413">
        <v>45924</v>
      </c>
      <c r="HE54" s="412">
        <v>45918</v>
      </c>
      <c r="HF54" s="378">
        <v>1</v>
      </c>
      <c r="HG54" s="413">
        <v>45924</v>
      </c>
      <c r="HH54" s="377">
        <f t="shared" si="235"/>
        <v>45918</v>
      </c>
      <c r="HI54" s="378">
        <f t="shared" si="236"/>
        <v>1</v>
      </c>
      <c r="HJ54" s="379">
        <f t="shared" si="237"/>
        <v>45924</v>
      </c>
      <c r="HK54" s="661">
        <v>0</v>
      </c>
      <c r="HL54" s="658">
        <f t="shared" si="238"/>
        <v>45686</v>
      </c>
      <c r="HM54" s="659" t="str">
        <f t="shared" si="239"/>
        <v/>
      </c>
      <c r="HN54" s="654"/>
      <c r="HO54" s="660"/>
      <c r="HP54" s="944"/>
      <c r="HQ54" s="944"/>
      <c r="HR54" s="1170">
        <v>45823</v>
      </c>
      <c r="HS54" s="378">
        <v>1</v>
      </c>
      <c r="HT54" s="1171">
        <v>45823</v>
      </c>
      <c r="HU54" s="632">
        <v>45839</v>
      </c>
      <c r="HV54" s="378">
        <v>1</v>
      </c>
      <c r="HW54" s="379">
        <v>45839</v>
      </c>
      <c r="HX54" s="632">
        <v>45839</v>
      </c>
      <c r="HY54" s="378">
        <v>1</v>
      </c>
      <c r="HZ54" s="379">
        <v>45841</v>
      </c>
      <c r="IA54" s="412">
        <v>45843</v>
      </c>
      <c r="IB54" s="378">
        <v>1</v>
      </c>
      <c r="IC54" s="379">
        <v>45843</v>
      </c>
      <c r="ID54" s="412">
        <v>45852</v>
      </c>
      <c r="IE54" s="378">
        <v>1</v>
      </c>
      <c r="IF54" s="379">
        <v>45857</v>
      </c>
      <c r="IG54" s="944">
        <v>45859</v>
      </c>
      <c r="IH54" s="412">
        <v>45862</v>
      </c>
      <c r="II54" s="378">
        <v>1</v>
      </c>
      <c r="IJ54" s="379">
        <v>45862</v>
      </c>
      <c r="IK54" s="412">
        <v>45862</v>
      </c>
      <c r="IL54" s="378">
        <v>1</v>
      </c>
      <c r="IM54" s="379">
        <v>45862</v>
      </c>
      <c r="IN54" s="657">
        <f t="shared" si="137"/>
        <v>1</v>
      </c>
      <c r="IO54" s="658">
        <f t="shared" si="240"/>
        <v>45823</v>
      </c>
      <c r="IP54" s="659">
        <f t="shared" si="241"/>
        <v>45862</v>
      </c>
      <c r="IQ54" s="654"/>
      <c r="IR54" s="660"/>
      <c r="IS54" s="664">
        <v>376.83</v>
      </c>
      <c r="IT54" s="664" t="s">
        <v>582</v>
      </c>
      <c r="IU54" s="412"/>
      <c r="IV54" s="378">
        <v>0</v>
      </c>
      <c r="IW54" s="379"/>
      <c r="IX54" s="1478">
        <v>45875</v>
      </c>
      <c r="IY54" s="1479">
        <v>1</v>
      </c>
      <c r="IZ54" s="1480">
        <v>45876</v>
      </c>
      <c r="JA54" s="412">
        <v>45878</v>
      </c>
      <c r="JB54" s="378">
        <v>1</v>
      </c>
      <c r="JC54" s="413">
        <f t="shared" si="91"/>
        <v>45878</v>
      </c>
      <c r="JD54" s="628">
        <f t="shared" si="178"/>
        <v>0.37683</v>
      </c>
      <c r="JE54" s="627">
        <v>45897</v>
      </c>
      <c r="JF54" s="378">
        <v>1</v>
      </c>
      <c r="JG54" s="627">
        <v>45898</v>
      </c>
      <c r="JH54" s="628">
        <f t="shared" si="270"/>
        <v>0.37683</v>
      </c>
      <c r="JI54" s="627">
        <v>45897</v>
      </c>
      <c r="JJ54" s="378">
        <v>1</v>
      </c>
      <c r="JK54" s="627">
        <v>45898</v>
      </c>
      <c r="JL54" s="628">
        <f t="shared" si="179"/>
        <v>0.37683</v>
      </c>
      <c r="JM54" s="627">
        <v>45902</v>
      </c>
      <c r="JN54" s="378">
        <v>1</v>
      </c>
      <c r="JO54" s="627">
        <v>45902</v>
      </c>
      <c r="JP54" s="628">
        <f t="shared" si="180"/>
        <v>0.37683</v>
      </c>
      <c r="JQ54" s="627">
        <v>45902</v>
      </c>
      <c r="JR54" s="378">
        <v>1</v>
      </c>
      <c r="JS54" s="627">
        <v>45902</v>
      </c>
      <c r="JT54" s="628">
        <f t="shared" si="242"/>
        <v>0.37683</v>
      </c>
      <c r="JU54" s="627">
        <v>45906</v>
      </c>
      <c r="JV54" s="378">
        <v>1</v>
      </c>
      <c r="JW54" s="627">
        <v>45906</v>
      </c>
      <c r="JX54" s="628">
        <f t="shared" si="243"/>
        <v>0</v>
      </c>
      <c r="JY54" s="627"/>
      <c r="JZ54" s="378">
        <v>0</v>
      </c>
      <c r="KA54" s="627"/>
      <c r="KB54" s="628">
        <f t="shared" si="244"/>
        <v>0</v>
      </c>
      <c r="KC54" s="627"/>
      <c r="KD54" s="378">
        <v>0</v>
      </c>
      <c r="KE54" s="627"/>
      <c r="KF54" s="628">
        <f t="shared" si="245"/>
        <v>0</v>
      </c>
      <c r="KG54" s="627"/>
      <c r="KH54" s="378">
        <v>0</v>
      </c>
      <c r="KI54" s="379"/>
      <c r="KJ54" s="628"/>
      <c r="KK54" s="630">
        <v>45950</v>
      </c>
      <c r="KL54" s="378">
        <v>1</v>
      </c>
      <c r="KM54" s="379">
        <v>45951</v>
      </c>
      <c r="KN54" s="630">
        <v>45939</v>
      </c>
      <c r="KO54" s="378">
        <v>1</v>
      </c>
      <c r="KP54" s="379">
        <v>45940</v>
      </c>
      <c r="KQ54" s="630">
        <v>45959</v>
      </c>
      <c r="KR54" s="378">
        <v>1</v>
      </c>
      <c r="KS54" s="379">
        <v>45959</v>
      </c>
      <c r="KT54" s="657">
        <v>0</v>
      </c>
      <c r="KU54" s="665">
        <f t="shared" si="246"/>
        <v>0</v>
      </c>
      <c r="KV54" s="658">
        <f t="shared" si="247"/>
        <v>45878</v>
      </c>
      <c r="KW54" s="659" t="str">
        <f t="shared" si="248"/>
        <v/>
      </c>
      <c r="KX54" s="412">
        <v>45882</v>
      </c>
      <c r="KY54" s="378">
        <v>1</v>
      </c>
      <c r="KZ54" s="413">
        <v>45882</v>
      </c>
      <c r="LA54" s="626">
        <f t="shared" si="181"/>
        <v>0.37683</v>
      </c>
      <c r="LB54" s="627">
        <v>45884</v>
      </c>
      <c r="LC54" s="378">
        <v>1</v>
      </c>
      <c r="LD54" s="413">
        <f t="shared" ref="LD54" si="279">IF(LB54="","",LB54)</f>
        <v>45884</v>
      </c>
      <c r="LE54" s="626">
        <f t="shared" si="182"/>
        <v>0.37683</v>
      </c>
      <c r="LF54" s="627">
        <v>45898</v>
      </c>
      <c r="LG54" s="378">
        <v>1</v>
      </c>
      <c r="LH54" s="413">
        <f t="shared" si="272"/>
        <v>45898</v>
      </c>
      <c r="LI54" s="626">
        <f t="shared" si="183"/>
        <v>0.37683</v>
      </c>
      <c r="LJ54" s="627">
        <v>45908</v>
      </c>
      <c r="LK54" s="378">
        <v>1</v>
      </c>
      <c r="LL54" s="632">
        <f t="shared" si="278"/>
        <v>45908</v>
      </c>
      <c r="LM54" s="412">
        <v>45939</v>
      </c>
      <c r="LN54" s="378">
        <v>1</v>
      </c>
      <c r="LO54" s="632">
        <v>45951</v>
      </c>
      <c r="LP54" s="1489">
        <v>45951</v>
      </c>
      <c r="LQ54" s="1486">
        <v>1</v>
      </c>
      <c r="LR54" s="632">
        <v>45951</v>
      </c>
      <c r="LS54" s="412"/>
      <c r="LT54" s="378">
        <v>0</v>
      </c>
      <c r="LU54" s="632"/>
      <c r="LV54" s="657">
        <v>0</v>
      </c>
      <c r="LW54" s="665">
        <f t="shared" si="249"/>
        <v>0</v>
      </c>
      <c r="LX54" s="658">
        <f t="shared" si="250"/>
        <v>45882</v>
      </c>
      <c r="LY54" s="666" t="str">
        <f t="shared" si="251"/>
        <v/>
      </c>
      <c r="LZ54" s="412">
        <v>45882</v>
      </c>
      <c r="MA54" s="378">
        <v>1</v>
      </c>
      <c r="MB54" s="413">
        <v>45882</v>
      </c>
      <c r="MC54" s="626">
        <f t="shared" si="184"/>
        <v>0.37683</v>
      </c>
      <c r="MD54" s="627">
        <v>45884</v>
      </c>
      <c r="ME54" s="378">
        <v>1</v>
      </c>
      <c r="MF54" s="413">
        <f t="shared" si="139"/>
        <v>45884</v>
      </c>
      <c r="MG54" s="626">
        <f t="shared" si="185"/>
        <v>0.37683</v>
      </c>
      <c r="MH54" s="627">
        <v>45898</v>
      </c>
      <c r="MI54" s="378">
        <v>1</v>
      </c>
      <c r="MJ54" s="413">
        <f t="shared" si="273"/>
        <v>45898</v>
      </c>
      <c r="MK54" s="626">
        <f t="shared" si="186"/>
        <v>0.37683</v>
      </c>
      <c r="ML54" s="627">
        <v>45908</v>
      </c>
      <c r="MM54" s="378">
        <v>1</v>
      </c>
      <c r="MN54" s="413">
        <f t="shared" si="274"/>
        <v>45908</v>
      </c>
      <c r="MO54" s="412">
        <v>45940</v>
      </c>
      <c r="MP54" s="378">
        <v>1</v>
      </c>
      <c r="MQ54" s="632">
        <v>45940</v>
      </c>
      <c r="MR54" s="1489">
        <v>45951</v>
      </c>
      <c r="MS54" s="1486">
        <v>1</v>
      </c>
      <c r="MT54" s="632">
        <v>45951</v>
      </c>
      <c r="MU54" s="412"/>
      <c r="MV54" s="378">
        <v>0</v>
      </c>
      <c r="MW54" s="632"/>
      <c r="MX54" s="657">
        <v>0</v>
      </c>
      <c r="MY54" s="665">
        <f t="shared" si="252"/>
        <v>0</v>
      </c>
      <c r="MZ54" s="658">
        <f t="shared" si="253"/>
        <v>45882</v>
      </c>
      <c r="NA54" s="666" t="str">
        <f t="shared" si="254"/>
        <v/>
      </c>
      <c r="NB54" s="657">
        <v>0</v>
      </c>
      <c r="NC54" s="665">
        <f t="shared" si="255"/>
        <v>0</v>
      </c>
      <c r="ND54" s="658">
        <f t="shared" si="256"/>
        <v>45878</v>
      </c>
      <c r="NE54" s="667">
        <f t="shared" si="257"/>
        <v>0</v>
      </c>
      <c r="NF54" s="654"/>
      <c r="NG54" s="666"/>
      <c r="NH54" s="673"/>
      <c r="NI54" s="378">
        <v>0</v>
      </c>
      <c r="NJ54" s="658"/>
      <c r="NK54" s="654"/>
      <c r="NL54" s="666"/>
      <c r="NM54" s="657">
        <v>0</v>
      </c>
      <c r="NN54" s="665">
        <f t="shared" si="258"/>
        <v>0</v>
      </c>
      <c r="NO54" s="659"/>
      <c r="NP54" s="669"/>
      <c r="NQ54" s="657">
        <v>0</v>
      </c>
      <c r="NR54" s="665">
        <f t="shared" si="259"/>
        <v>0</v>
      </c>
      <c r="NS54" s="659"/>
      <c r="NT54" s="669"/>
      <c r="NU54" s="657">
        <v>0</v>
      </c>
      <c r="NV54" s="665">
        <f t="shared" si="260"/>
        <v>0</v>
      </c>
      <c r="NW54" s="659"/>
      <c r="NX54" s="669" t="str">
        <f t="shared" si="269"/>
        <v/>
      </c>
      <c r="NY54" s="673"/>
      <c r="NZ54" s="378">
        <v>0</v>
      </c>
      <c r="OA54" s="660"/>
      <c r="OB54" s="673"/>
      <c r="OC54" s="378">
        <v>0</v>
      </c>
      <c r="OD54" s="660"/>
      <c r="OE54" s="673"/>
      <c r="OF54" s="378">
        <v>0</v>
      </c>
      <c r="OG54" s="660"/>
      <c r="OH54" s="412"/>
      <c r="OI54" s="378">
        <v>1</v>
      </c>
      <c r="OJ54" s="379"/>
      <c r="OK54" s="412"/>
      <c r="OL54" s="378">
        <v>0.5</v>
      </c>
      <c r="OM54" s="379"/>
      <c r="ON54" s="412"/>
      <c r="OO54" s="378">
        <v>1</v>
      </c>
      <c r="OP54" s="379"/>
      <c r="OQ54" s="412"/>
      <c r="OR54" s="378">
        <f t="shared" si="261"/>
        <v>0</v>
      </c>
      <c r="OS54" s="379"/>
      <c r="OT54" s="412"/>
      <c r="OU54" s="378">
        <v>0</v>
      </c>
      <c r="OV54" s="379"/>
      <c r="OW54" s="412"/>
      <c r="OX54" s="378">
        <v>0</v>
      </c>
      <c r="OY54" s="379"/>
      <c r="OZ54" s="379">
        <v>45326</v>
      </c>
      <c r="PA54" s="378">
        <v>1</v>
      </c>
      <c r="PB54" s="379">
        <f t="shared" si="141"/>
        <v>45326</v>
      </c>
      <c r="PC54" s="379" t="s">
        <v>559</v>
      </c>
      <c r="PD54" s="378">
        <v>0</v>
      </c>
      <c r="PE54" s="379"/>
      <c r="PF54" s="412"/>
      <c r="PG54" s="378">
        <v>0</v>
      </c>
      <c r="PH54" s="379"/>
      <c r="PI54" s="412">
        <v>45692</v>
      </c>
      <c r="PJ54" s="378">
        <v>1</v>
      </c>
      <c r="PK54" s="379">
        <f>'Seg Diario'!HJ54</f>
        <v>45924</v>
      </c>
      <c r="PL54" s="412">
        <f t="shared" si="133"/>
        <v>45692</v>
      </c>
      <c r="PM54" s="378">
        <f t="shared" si="134"/>
        <v>1</v>
      </c>
      <c r="PN54" s="379">
        <f t="shared" si="135"/>
        <v>45924</v>
      </c>
      <c r="PO54" s="663">
        <v>4.5000000000000005E-2</v>
      </c>
      <c r="PP54" s="658">
        <f t="shared" si="262"/>
        <v>45326</v>
      </c>
      <c r="PQ54" s="659" t="str">
        <f t="shared" si="263"/>
        <v/>
      </c>
      <c r="PR54" s="654"/>
      <c r="PS54" s="660"/>
      <c r="PT54" s="412">
        <v>45491</v>
      </c>
      <c r="PU54" s="378">
        <v>1</v>
      </c>
      <c r="PV54" s="412">
        <v>45491</v>
      </c>
      <c r="PW54" s="412">
        <v>45527</v>
      </c>
      <c r="PX54" s="378">
        <v>1</v>
      </c>
      <c r="PY54" s="412">
        <v>45527</v>
      </c>
      <c r="PZ54" s="412"/>
      <c r="QA54" s="378">
        <v>0</v>
      </c>
      <c r="QB54" s="379"/>
      <c r="QC54" s="412"/>
      <c r="QD54" s="378">
        <v>0.5</v>
      </c>
      <c r="QE54" s="379"/>
      <c r="QF54" s="657">
        <v>0.93745000000000012</v>
      </c>
      <c r="QG54" s="658">
        <f t="shared" si="264"/>
        <v>45491</v>
      </c>
      <c r="QH54" s="659" t="str">
        <f t="shared" si="276"/>
        <v/>
      </c>
      <c r="QI54" s="654"/>
      <c r="QJ54" s="660"/>
      <c r="QK54" s="671"/>
      <c r="QL54" s="672">
        <f t="shared" si="265"/>
        <v>1</v>
      </c>
      <c r="QM54" s="1208" t="s">
        <v>594</v>
      </c>
      <c r="QN54" s="1448">
        <f t="shared" si="136"/>
        <v>1</v>
      </c>
      <c r="QO54" s="1482">
        <v>45908</v>
      </c>
      <c r="QP54" s="1483">
        <v>1</v>
      </c>
      <c r="QQ54" s="1482">
        <v>45909</v>
      </c>
      <c r="QR54" s="1482">
        <v>45946</v>
      </c>
      <c r="QS54" s="1483">
        <v>1</v>
      </c>
      <c r="QT54" s="1482">
        <v>45946</v>
      </c>
    </row>
    <row r="55" spans="1:462" ht="14.4">
      <c r="A55" s="459" t="e">
        <f t="shared" si="266"/>
        <v>#VALUE!</v>
      </c>
      <c r="B55" s="1466" t="s">
        <v>175</v>
      </c>
      <c r="C55" s="637"/>
      <c r="D55" s="638" t="s">
        <v>562</v>
      </c>
      <c r="E55" s="1420" t="s">
        <v>174</v>
      </c>
      <c r="F55" s="1251">
        <v>10000.02</v>
      </c>
      <c r="G55" s="614" t="s">
        <v>574</v>
      </c>
      <c r="H55" s="638" t="s">
        <v>575</v>
      </c>
      <c r="I55" s="638" t="s">
        <v>575</v>
      </c>
      <c r="J55" s="639"/>
      <c r="K55" s="640"/>
      <c r="L55" s="640"/>
      <c r="M55" s="641"/>
      <c r="N55" s="642"/>
      <c r="O55" s="639" t="s">
        <v>562</v>
      </c>
      <c r="P55" s="640" t="s">
        <v>562</v>
      </c>
      <c r="Q55" s="640" t="s">
        <v>562</v>
      </c>
      <c r="R55" s="641" t="s">
        <v>562</v>
      </c>
      <c r="S55" s="638" t="s">
        <v>92</v>
      </c>
      <c r="T55" s="643"/>
      <c r="U55" s="643"/>
      <c r="V55" s="643"/>
      <c r="W55" s="643"/>
      <c r="X55" s="643"/>
      <c r="Y55" s="643"/>
      <c r="Z55" s="674"/>
      <c r="AA55" s="644"/>
      <c r="AB55" s="615"/>
      <c r="AC55" s="615"/>
      <c r="AD55" s="615"/>
      <c r="AE55" s="615"/>
      <c r="AF55" s="615"/>
      <c r="AG55" s="645">
        <f t="shared" si="187"/>
        <v>0</v>
      </c>
      <c r="AH55" s="646">
        <f t="shared" si="188"/>
        <v>0</v>
      </c>
      <c r="AI55" s="647">
        <f t="shared" si="189"/>
        <v>0</v>
      </c>
      <c r="AJ55" s="615"/>
      <c r="AK55" s="615"/>
      <c r="AL55" s="615"/>
      <c r="AM55" s="645">
        <f t="shared" si="190"/>
        <v>0</v>
      </c>
      <c r="AN55" s="646">
        <f t="shared" si="191"/>
        <v>0</v>
      </c>
      <c r="AO55" s="647">
        <f t="shared" si="192"/>
        <v>0</v>
      </c>
      <c r="AP55" s="648"/>
      <c r="AQ55" s="648"/>
      <c r="AR55" s="648"/>
      <c r="AS55" s="645">
        <f t="shared" si="193"/>
        <v>0</v>
      </c>
      <c r="AT55" s="646">
        <f t="shared" si="194"/>
        <v>0</v>
      </c>
      <c r="AU55" s="647">
        <f t="shared" si="195"/>
        <v>0</v>
      </c>
      <c r="AV55" s="648"/>
      <c r="AW55" s="649" t="s">
        <v>564</v>
      </c>
      <c r="AX55" s="650">
        <f t="shared" si="148"/>
        <v>1</v>
      </c>
      <c r="AY55" s="651" t="s">
        <v>565</v>
      </c>
      <c r="AZ55" s="652" t="s">
        <v>30</v>
      </c>
      <c r="BA55" s="412">
        <v>45492</v>
      </c>
      <c r="BB55" s="653">
        <f t="shared" si="175"/>
        <v>1</v>
      </c>
      <c r="BC55" s="654">
        <f t="shared" si="196"/>
        <v>0</v>
      </c>
      <c r="BD55" s="630">
        <f t="shared" si="197"/>
        <v>0</v>
      </c>
      <c r="BE55" s="412">
        <v>45693</v>
      </c>
      <c r="BF55" s="655">
        <f t="shared" si="198"/>
        <v>1</v>
      </c>
      <c r="BG55" s="412">
        <v>45702</v>
      </c>
      <c r="BH55" s="655">
        <f t="shared" si="199"/>
        <v>1</v>
      </c>
      <c r="BI55" s="412">
        <f t="shared" si="125"/>
        <v>45707</v>
      </c>
      <c r="BJ55" s="378">
        <v>0.55000000000000004</v>
      </c>
      <c r="BK55" s="379">
        <f t="shared" si="126"/>
        <v>45712</v>
      </c>
      <c r="BL55" s="412">
        <v>45707</v>
      </c>
      <c r="BM55" s="378">
        <v>1</v>
      </c>
      <c r="BN55" s="630">
        <v>45710</v>
      </c>
      <c r="BO55" s="412">
        <v>45707</v>
      </c>
      <c r="BP55" s="378">
        <v>1</v>
      </c>
      <c r="BQ55" s="630">
        <v>45710</v>
      </c>
      <c r="BR55" s="412">
        <v>45707</v>
      </c>
      <c r="BS55" s="378">
        <v>1</v>
      </c>
      <c r="BT55" s="630">
        <v>45710</v>
      </c>
      <c r="BU55" s="412">
        <v>45707</v>
      </c>
      <c r="BV55" s="378">
        <v>1</v>
      </c>
      <c r="BW55" s="630">
        <v>45710</v>
      </c>
      <c r="BX55" s="377">
        <f t="shared" si="200"/>
        <v>45707</v>
      </c>
      <c r="BY55" s="378">
        <f t="shared" si="201"/>
        <v>1</v>
      </c>
      <c r="BZ55" s="379">
        <f t="shared" si="149"/>
        <v>45710</v>
      </c>
      <c r="CA55" s="412">
        <v>45710</v>
      </c>
      <c r="CB55" s="378">
        <v>1</v>
      </c>
      <c r="CC55" s="413">
        <f t="shared" si="202"/>
        <v>45710</v>
      </c>
      <c r="CD55" s="412">
        <v>45710</v>
      </c>
      <c r="CE55" s="378">
        <v>1</v>
      </c>
      <c r="CF55" s="413">
        <f t="shared" si="203"/>
        <v>45710</v>
      </c>
      <c r="CG55" s="412">
        <v>45710</v>
      </c>
      <c r="CH55" s="378">
        <v>1</v>
      </c>
      <c r="CI55" s="413">
        <f t="shared" si="204"/>
        <v>45710</v>
      </c>
      <c r="CJ55" s="412">
        <v>45710</v>
      </c>
      <c r="CK55" s="378">
        <v>1</v>
      </c>
      <c r="CL55" s="413">
        <f t="shared" si="205"/>
        <v>45710</v>
      </c>
      <c r="CM55" s="377">
        <f t="shared" si="206"/>
        <v>45710</v>
      </c>
      <c r="CN55" s="378">
        <f t="shared" si="207"/>
        <v>1</v>
      </c>
      <c r="CO55" s="379">
        <f t="shared" si="208"/>
        <v>45710</v>
      </c>
      <c r="CP55" s="412"/>
      <c r="CQ55" s="378">
        <v>0</v>
      </c>
      <c r="CR55" s="413"/>
      <c r="CS55" s="412"/>
      <c r="CT55" s="378">
        <v>0</v>
      </c>
      <c r="CU55" s="413"/>
      <c r="CV55" s="412"/>
      <c r="CW55" s="378">
        <v>0</v>
      </c>
      <c r="CX55" s="413"/>
      <c r="CY55" s="412"/>
      <c r="CZ55" s="378">
        <v>0</v>
      </c>
      <c r="DA55" s="413"/>
      <c r="DB55" s="377" t="str">
        <f t="shared" si="209"/>
        <v/>
      </c>
      <c r="DC55" s="378">
        <f t="shared" si="210"/>
        <v>0</v>
      </c>
      <c r="DD55" s="379" t="str">
        <f t="shared" si="211"/>
        <v/>
      </c>
      <c r="DE55" s="412">
        <v>45711</v>
      </c>
      <c r="DF55" s="378">
        <v>1</v>
      </c>
      <c r="DG55" s="413">
        <v>45711</v>
      </c>
      <c r="DH55" s="377">
        <v>45711</v>
      </c>
      <c r="DI55" s="378">
        <v>1</v>
      </c>
      <c r="DJ55" s="413">
        <v>45711</v>
      </c>
      <c r="DK55" s="377">
        <v>45711</v>
      </c>
      <c r="DL55" s="378">
        <v>1</v>
      </c>
      <c r="DM55" s="413">
        <v>45711</v>
      </c>
      <c r="DN55" s="377">
        <v>45711</v>
      </c>
      <c r="DO55" s="378">
        <v>1</v>
      </c>
      <c r="DP55" s="413">
        <v>45711</v>
      </c>
      <c r="DQ55" s="377">
        <f t="shared" si="212"/>
        <v>45711</v>
      </c>
      <c r="DR55" s="378">
        <f t="shared" si="213"/>
        <v>1</v>
      </c>
      <c r="DS55" s="379">
        <f t="shared" si="214"/>
        <v>45711</v>
      </c>
      <c r="DT55" s="412">
        <v>45710</v>
      </c>
      <c r="DU55" s="378">
        <v>1</v>
      </c>
      <c r="DV55" s="413">
        <v>45712</v>
      </c>
      <c r="DW55" s="377">
        <v>45710</v>
      </c>
      <c r="DX55" s="378">
        <v>1</v>
      </c>
      <c r="DY55" s="413">
        <v>45712</v>
      </c>
      <c r="DZ55" s="377">
        <v>45710</v>
      </c>
      <c r="EA55" s="378">
        <v>1</v>
      </c>
      <c r="EB55" s="413">
        <v>45712</v>
      </c>
      <c r="EC55" s="377">
        <v>45710</v>
      </c>
      <c r="ED55" s="378">
        <v>1</v>
      </c>
      <c r="EE55" s="413">
        <v>45712</v>
      </c>
      <c r="EF55" s="377">
        <f t="shared" si="275"/>
        <v>45710</v>
      </c>
      <c r="EG55" s="378">
        <f t="shared" si="215"/>
        <v>1</v>
      </c>
      <c r="EH55" s="379">
        <f t="shared" si="216"/>
        <v>45712</v>
      </c>
      <c r="EI55" s="412">
        <v>45712</v>
      </c>
      <c r="EJ55" s="378">
        <v>1</v>
      </c>
      <c r="EK55" s="413">
        <f t="shared" si="217"/>
        <v>45712</v>
      </c>
      <c r="EL55" s="377">
        <v>45712</v>
      </c>
      <c r="EM55" s="378">
        <v>1</v>
      </c>
      <c r="EN55" s="413">
        <f t="shared" si="218"/>
        <v>45712</v>
      </c>
      <c r="EO55" s="377">
        <v>45712</v>
      </c>
      <c r="EP55" s="378">
        <v>1</v>
      </c>
      <c r="EQ55" s="413">
        <f t="shared" si="219"/>
        <v>45712</v>
      </c>
      <c r="ER55" s="377">
        <v>45712</v>
      </c>
      <c r="ES55" s="378">
        <v>1</v>
      </c>
      <c r="ET55" s="413">
        <f t="shared" si="220"/>
        <v>45712</v>
      </c>
      <c r="EU55" s="377">
        <f t="shared" si="221"/>
        <v>45712</v>
      </c>
      <c r="EV55" s="378">
        <f t="shared" si="222"/>
        <v>1</v>
      </c>
      <c r="EW55" s="379">
        <f t="shared" si="223"/>
        <v>45712</v>
      </c>
      <c r="EX55" s="412"/>
      <c r="EY55" s="378">
        <v>0</v>
      </c>
      <c r="EZ55" s="413"/>
      <c r="FA55" s="412"/>
      <c r="FB55" s="378">
        <v>0</v>
      </c>
      <c r="FC55" s="413"/>
      <c r="FD55" s="412"/>
      <c r="FE55" s="378">
        <v>0</v>
      </c>
      <c r="FF55" s="413"/>
      <c r="FG55" s="412"/>
      <c r="FH55" s="378">
        <v>0</v>
      </c>
      <c r="FI55" s="413"/>
      <c r="FJ55" s="377" t="str">
        <f t="shared" ref="FJ55:FJ77" si="280">IF(MIN(EX55,FA55,FD55,FG55)=0,"",MIN(EX55,FA55,FD55,FG55))</f>
        <v/>
      </c>
      <c r="FK55" s="378">
        <v>0</v>
      </c>
      <c r="FL55" s="379" t="str">
        <f t="shared" si="267"/>
        <v/>
      </c>
      <c r="FM55" s="412">
        <v>45715</v>
      </c>
      <c r="FN55" s="378">
        <v>1</v>
      </c>
      <c r="FO55" s="413">
        <v>45715</v>
      </c>
      <c r="FP55" s="412">
        <v>45715</v>
      </c>
      <c r="FQ55" s="378">
        <v>1</v>
      </c>
      <c r="FR55" s="413">
        <v>45715</v>
      </c>
      <c r="FS55" s="412">
        <v>45715</v>
      </c>
      <c r="FT55" s="378">
        <v>1</v>
      </c>
      <c r="FU55" s="413">
        <v>45715</v>
      </c>
      <c r="FV55" s="412">
        <v>45715</v>
      </c>
      <c r="FW55" s="378">
        <v>1</v>
      </c>
      <c r="FX55" s="413">
        <v>45715</v>
      </c>
      <c r="FY55" s="377">
        <f t="shared" si="224"/>
        <v>45715</v>
      </c>
      <c r="FZ55" s="378">
        <f t="shared" si="162"/>
        <v>1</v>
      </c>
      <c r="GA55" s="379">
        <f t="shared" si="225"/>
        <v>45715</v>
      </c>
      <c r="GB55" s="412">
        <v>45711</v>
      </c>
      <c r="GC55" s="378">
        <v>1</v>
      </c>
      <c r="GD55" s="413">
        <f t="shared" si="226"/>
        <v>45711</v>
      </c>
      <c r="GE55" s="377">
        <v>45711</v>
      </c>
      <c r="GF55" s="378">
        <v>1</v>
      </c>
      <c r="GG55" s="413">
        <f t="shared" si="227"/>
        <v>45711</v>
      </c>
      <c r="GH55" s="377">
        <v>45711</v>
      </c>
      <c r="GI55" s="378">
        <v>1</v>
      </c>
      <c r="GJ55" s="413">
        <f t="shared" si="228"/>
        <v>45711</v>
      </c>
      <c r="GK55" s="377">
        <v>45711</v>
      </c>
      <c r="GL55" s="378">
        <v>1</v>
      </c>
      <c r="GM55" s="413">
        <f t="shared" si="229"/>
        <v>45711</v>
      </c>
      <c r="GN55" s="377">
        <f t="shared" si="230"/>
        <v>45711</v>
      </c>
      <c r="GO55" s="378">
        <f t="shared" si="231"/>
        <v>1</v>
      </c>
      <c r="GP55" s="379">
        <f t="shared" si="232"/>
        <v>45711</v>
      </c>
      <c r="GQ55" s="657">
        <f t="shared" si="163"/>
        <v>1</v>
      </c>
      <c r="GR55" s="658">
        <f t="shared" si="233"/>
        <v>45707</v>
      </c>
      <c r="GS55" s="659">
        <f t="shared" si="234"/>
        <v>45715</v>
      </c>
      <c r="GT55" s="654"/>
      <c r="GU55" s="660"/>
      <c r="GV55" s="412">
        <v>45927</v>
      </c>
      <c r="GW55" s="378">
        <v>1</v>
      </c>
      <c r="GX55" s="413">
        <v>45930</v>
      </c>
      <c r="GY55" s="412">
        <v>45927</v>
      </c>
      <c r="GZ55" s="378">
        <v>1</v>
      </c>
      <c r="HA55" s="413">
        <v>45930</v>
      </c>
      <c r="HB55" s="412">
        <v>45927</v>
      </c>
      <c r="HC55" s="378">
        <v>1</v>
      </c>
      <c r="HD55" s="413">
        <v>45930</v>
      </c>
      <c r="HE55" s="412">
        <v>45927</v>
      </c>
      <c r="HF55" s="378">
        <v>1</v>
      </c>
      <c r="HG55" s="413">
        <v>45930</v>
      </c>
      <c r="HH55" s="377">
        <f t="shared" si="235"/>
        <v>45927</v>
      </c>
      <c r="HI55" s="1523">
        <f t="shared" si="236"/>
        <v>1</v>
      </c>
      <c r="HJ55" s="379">
        <f t="shared" si="237"/>
        <v>45930</v>
      </c>
      <c r="HK55" s="661">
        <v>0</v>
      </c>
      <c r="HL55" s="658">
        <f t="shared" si="238"/>
        <v>45693</v>
      </c>
      <c r="HM55" s="659" t="str">
        <f t="shared" si="239"/>
        <v/>
      </c>
      <c r="HN55" s="654"/>
      <c r="HO55" s="660"/>
      <c r="HP55" s="944"/>
      <c r="HQ55" s="944"/>
      <c r="HR55" s="1170">
        <v>45823</v>
      </c>
      <c r="HS55" s="378">
        <v>1</v>
      </c>
      <c r="HT55" s="1171">
        <v>45823</v>
      </c>
      <c r="HU55" s="632">
        <v>45832</v>
      </c>
      <c r="HV55" s="378">
        <v>1</v>
      </c>
      <c r="HW55" s="379">
        <v>45833</v>
      </c>
      <c r="HX55" s="412">
        <v>45835</v>
      </c>
      <c r="HY55" s="378">
        <v>1</v>
      </c>
      <c r="HZ55" s="379">
        <v>45838</v>
      </c>
      <c r="IA55" s="412">
        <v>45839</v>
      </c>
      <c r="IB55" s="378">
        <v>1</v>
      </c>
      <c r="IC55" s="379">
        <v>45840</v>
      </c>
      <c r="ID55" s="412">
        <v>45855</v>
      </c>
      <c r="IE55" s="378">
        <v>1</v>
      </c>
      <c r="IF55" s="379">
        <v>45857</v>
      </c>
      <c r="IG55" s="944">
        <v>45859</v>
      </c>
      <c r="IH55" s="412">
        <v>45874</v>
      </c>
      <c r="II55" s="378">
        <v>1</v>
      </c>
      <c r="IJ55" s="379">
        <v>45874</v>
      </c>
      <c r="IK55" s="412">
        <v>45874</v>
      </c>
      <c r="IL55" s="378">
        <v>1</v>
      </c>
      <c r="IM55" s="379">
        <v>45874</v>
      </c>
      <c r="IN55" s="657">
        <f t="shared" si="137"/>
        <v>1</v>
      </c>
      <c r="IO55" s="658">
        <f t="shared" si="240"/>
        <v>45823</v>
      </c>
      <c r="IP55" s="659">
        <f t="shared" si="241"/>
        <v>45874</v>
      </c>
      <c r="IQ55" s="654"/>
      <c r="IR55" s="660"/>
      <c r="IS55" s="664">
        <v>417.35</v>
      </c>
      <c r="IT55" s="664" t="s">
        <v>582</v>
      </c>
      <c r="IU55" s="412"/>
      <c r="IV55" s="378">
        <v>0</v>
      </c>
      <c r="IW55" s="379"/>
      <c r="IX55" s="412"/>
      <c r="IY55" s="378">
        <v>0</v>
      </c>
      <c r="IZ55" s="379"/>
      <c r="JA55" s="412">
        <v>45878</v>
      </c>
      <c r="JB55" s="378">
        <v>1</v>
      </c>
      <c r="JC55" s="413">
        <f t="shared" si="91"/>
        <v>45878</v>
      </c>
      <c r="JD55" s="628">
        <f t="shared" si="178"/>
        <v>0.41735</v>
      </c>
      <c r="JE55" s="627">
        <v>45897</v>
      </c>
      <c r="JF55" s="378">
        <v>1</v>
      </c>
      <c r="JG55" s="627">
        <v>45898</v>
      </c>
      <c r="JH55" s="628">
        <f t="shared" si="270"/>
        <v>0.41735</v>
      </c>
      <c r="JI55" s="627">
        <v>45897</v>
      </c>
      <c r="JJ55" s="378">
        <v>1</v>
      </c>
      <c r="JK55" s="627">
        <v>45898</v>
      </c>
      <c r="JL55" s="628">
        <f t="shared" si="179"/>
        <v>0.41735</v>
      </c>
      <c r="JM55" s="627">
        <v>45902</v>
      </c>
      <c r="JN55" s="378">
        <v>1</v>
      </c>
      <c r="JO55" s="627">
        <v>45902</v>
      </c>
      <c r="JP55" s="628">
        <f t="shared" si="180"/>
        <v>0.41735</v>
      </c>
      <c r="JQ55" s="627">
        <v>45902</v>
      </c>
      <c r="JR55" s="378">
        <v>1</v>
      </c>
      <c r="JS55" s="627">
        <v>45902</v>
      </c>
      <c r="JT55" s="628">
        <f t="shared" si="242"/>
        <v>0.41735</v>
      </c>
      <c r="JU55" s="627">
        <v>45906</v>
      </c>
      <c r="JV55" s="378">
        <v>1</v>
      </c>
      <c r="JW55" s="627">
        <v>45906</v>
      </c>
      <c r="JX55" s="628">
        <f t="shared" si="243"/>
        <v>0</v>
      </c>
      <c r="JY55" s="627"/>
      <c r="JZ55" s="378">
        <v>0</v>
      </c>
      <c r="KA55" s="627"/>
      <c r="KB55" s="628">
        <f t="shared" si="244"/>
        <v>0</v>
      </c>
      <c r="KC55" s="627"/>
      <c r="KD55" s="378">
        <v>0</v>
      </c>
      <c r="KE55" s="627"/>
      <c r="KF55" s="628">
        <f t="shared" si="245"/>
        <v>0</v>
      </c>
      <c r="KG55" s="627"/>
      <c r="KH55" s="378">
        <v>0</v>
      </c>
      <c r="KI55" s="379"/>
      <c r="KJ55" s="628"/>
      <c r="KK55" s="630">
        <v>45951</v>
      </c>
      <c r="KL55" s="378">
        <v>1</v>
      </c>
      <c r="KM55" s="379">
        <v>45951</v>
      </c>
      <c r="KN55" s="630">
        <v>45939</v>
      </c>
      <c r="KO55" s="378">
        <v>1</v>
      </c>
      <c r="KP55" s="379">
        <v>45940</v>
      </c>
      <c r="KQ55" s="630">
        <v>45959</v>
      </c>
      <c r="KR55" s="378">
        <v>1</v>
      </c>
      <c r="KS55" s="379">
        <v>45959</v>
      </c>
      <c r="KT55" s="657">
        <v>0</v>
      </c>
      <c r="KU55" s="665">
        <f t="shared" si="246"/>
        <v>0</v>
      </c>
      <c r="KV55" s="658">
        <f t="shared" si="247"/>
        <v>45878</v>
      </c>
      <c r="KW55" s="659" t="str">
        <f t="shared" si="248"/>
        <v/>
      </c>
      <c r="KX55" s="412">
        <v>45882</v>
      </c>
      <c r="KY55" s="378">
        <v>1</v>
      </c>
      <c r="KZ55" s="413">
        <v>45882</v>
      </c>
      <c r="LA55" s="626">
        <f t="shared" si="181"/>
        <v>0.41735</v>
      </c>
      <c r="LB55" s="627">
        <v>45884</v>
      </c>
      <c r="LC55" s="378">
        <v>1</v>
      </c>
      <c r="LD55" s="413">
        <f t="shared" si="99"/>
        <v>45884</v>
      </c>
      <c r="LE55" s="626">
        <f t="shared" si="182"/>
        <v>0.41735</v>
      </c>
      <c r="LF55" s="627">
        <v>45913</v>
      </c>
      <c r="LG55" s="378">
        <v>1</v>
      </c>
      <c r="LH55" s="413">
        <f t="shared" si="272"/>
        <v>45913</v>
      </c>
      <c r="LI55" s="626">
        <f t="shared" si="183"/>
        <v>0.41735</v>
      </c>
      <c r="LJ55" s="627">
        <v>45915</v>
      </c>
      <c r="LK55" s="378">
        <v>1</v>
      </c>
      <c r="LL55" s="632">
        <f t="shared" si="278"/>
        <v>45915</v>
      </c>
      <c r="LM55" s="412">
        <v>45939</v>
      </c>
      <c r="LN55" s="378">
        <v>1</v>
      </c>
      <c r="LO55" s="632">
        <v>45939</v>
      </c>
      <c r="LP55" s="1489">
        <v>45954</v>
      </c>
      <c r="LQ55" s="1486">
        <v>1</v>
      </c>
      <c r="LR55" s="632">
        <v>45954</v>
      </c>
      <c r="LS55" s="412">
        <v>45944</v>
      </c>
      <c r="LT55" s="380">
        <v>1</v>
      </c>
      <c r="LU55" s="632">
        <v>45944</v>
      </c>
      <c r="LV55" s="657">
        <v>0</v>
      </c>
      <c r="LW55" s="665">
        <f t="shared" si="249"/>
        <v>0</v>
      </c>
      <c r="LX55" s="658">
        <f t="shared" si="250"/>
        <v>45882</v>
      </c>
      <c r="LY55" s="666" t="str">
        <f t="shared" si="251"/>
        <v/>
      </c>
      <c r="LZ55" s="412">
        <v>45882</v>
      </c>
      <c r="MA55" s="378">
        <v>1</v>
      </c>
      <c r="MB55" s="413">
        <v>45882</v>
      </c>
      <c r="MC55" s="626">
        <f t="shared" si="184"/>
        <v>0.41735</v>
      </c>
      <c r="MD55" s="627">
        <v>45884</v>
      </c>
      <c r="ME55" s="378">
        <v>1</v>
      </c>
      <c r="MF55" s="413">
        <f t="shared" si="139"/>
        <v>45884</v>
      </c>
      <c r="MG55" s="626">
        <f t="shared" si="185"/>
        <v>0.41735</v>
      </c>
      <c r="MH55" s="627">
        <v>45913</v>
      </c>
      <c r="MI55" s="378">
        <v>1</v>
      </c>
      <c r="MJ55" s="413">
        <f t="shared" si="273"/>
        <v>45913</v>
      </c>
      <c r="MK55" s="626">
        <f t="shared" si="186"/>
        <v>0.41735</v>
      </c>
      <c r="ML55" s="627">
        <v>45916</v>
      </c>
      <c r="MM55" s="378">
        <v>1</v>
      </c>
      <c r="MN55" s="413">
        <f t="shared" si="107"/>
        <v>45916</v>
      </c>
      <c r="MO55" s="412">
        <v>45940</v>
      </c>
      <c r="MP55" s="378">
        <v>1</v>
      </c>
      <c r="MQ55" s="632">
        <v>45940</v>
      </c>
      <c r="MR55" s="1489">
        <v>45954</v>
      </c>
      <c r="MS55" s="1486">
        <v>1</v>
      </c>
      <c r="MT55" s="632">
        <v>45954</v>
      </c>
      <c r="MU55" s="412">
        <v>45944</v>
      </c>
      <c r="MV55" s="380">
        <v>1</v>
      </c>
      <c r="MW55" s="632">
        <v>45944</v>
      </c>
      <c r="MX55" s="657">
        <v>0</v>
      </c>
      <c r="MY55" s="665">
        <f t="shared" si="252"/>
        <v>0</v>
      </c>
      <c r="MZ55" s="658">
        <f t="shared" si="253"/>
        <v>45882</v>
      </c>
      <c r="NA55" s="666" t="str">
        <f t="shared" si="254"/>
        <v/>
      </c>
      <c r="NB55" s="657">
        <v>0</v>
      </c>
      <c r="NC55" s="665">
        <f t="shared" si="255"/>
        <v>0</v>
      </c>
      <c r="ND55" s="658">
        <f t="shared" si="256"/>
        <v>45878</v>
      </c>
      <c r="NE55" s="667">
        <f t="shared" si="257"/>
        <v>0</v>
      </c>
      <c r="NF55" s="654"/>
      <c r="NG55" s="666"/>
      <c r="NH55" s="673"/>
      <c r="NI55" s="378">
        <v>0</v>
      </c>
      <c r="NJ55" s="658"/>
      <c r="NK55" s="654"/>
      <c r="NL55" s="666"/>
      <c r="NM55" s="657">
        <v>0</v>
      </c>
      <c r="NN55" s="665">
        <f t="shared" si="258"/>
        <v>0</v>
      </c>
      <c r="NO55" s="659"/>
      <c r="NP55" s="669" t="s">
        <v>571</v>
      </c>
      <c r="NQ55" s="657">
        <v>0</v>
      </c>
      <c r="NR55" s="665">
        <f t="shared" si="259"/>
        <v>0</v>
      </c>
      <c r="NS55" s="659"/>
      <c r="NT55" s="669" t="s">
        <v>571</v>
      </c>
      <c r="NU55" s="657">
        <v>0</v>
      </c>
      <c r="NV55" s="665">
        <f t="shared" si="260"/>
        <v>0</v>
      </c>
      <c r="NW55" s="659"/>
      <c r="NX55" s="669" t="str">
        <f t="shared" si="269"/>
        <v/>
      </c>
      <c r="NY55" s="673"/>
      <c r="NZ55" s="378">
        <v>0</v>
      </c>
      <c r="OA55" s="660"/>
      <c r="OB55" s="673"/>
      <c r="OC55" s="378">
        <v>0</v>
      </c>
      <c r="OD55" s="660"/>
      <c r="OE55" s="673"/>
      <c r="OF55" s="378">
        <v>0</v>
      </c>
      <c r="OG55" s="660"/>
      <c r="OH55" s="412"/>
      <c r="OI55" s="378">
        <v>1</v>
      </c>
      <c r="OJ55" s="379"/>
      <c r="OK55" s="412"/>
      <c r="OL55" s="378">
        <v>0.5</v>
      </c>
      <c r="OM55" s="379"/>
      <c r="ON55" s="412"/>
      <c r="OO55" s="378">
        <v>1</v>
      </c>
      <c r="OP55" s="379"/>
      <c r="OQ55" s="412"/>
      <c r="OR55" s="378">
        <f t="shared" si="261"/>
        <v>0</v>
      </c>
      <c r="OS55" s="379"/>
      <c r="OT55" s="412"/>
      <c r="OU55" s="378">
        <v>0</v>
      </c>
      <c r="OV55" s="379"/>
      <c r="OW55" s="412"/>
      <c r="OX55" s="378">
        <v>0</v>
      </c>
      <c r="OY55" s="379"/>
      <c r="OZ55" s="379">
        <v>45703</v>
      </c>
      <c r="PA55" s="378">
        <v>1</v>
      </c>
      <c r="PB55" s="379">
        <f t="shared" si="141"/>
        <v>45703</v>
      </c>
      <c r="PC55" s="379" t="s">
        <v>559</v>
      </c>
      <c r="PD55" s="378">
        <v>0</v>
      </c>
      <c r="PE55" s="379"/>
      <c r="PF55" s="412"/>
      <c r="PG55" s="378">
        <v>0</v>
      </c>
      <c r="PH55" s="379"/>
      <c r="PI55" s="412">
        <v>45707</v>
      </c>
      <c r="PJ55" s="378">
        <v>1</v>
      </c>
      <c r="PK55" s="379">
        <f>'Seg Diario'!HJ55</f>
        <v>45930</v>
      </c>
      <c r="PL55" s="412">
        <f t="shared" si="133"/>
        <v>45707</v>
      </c>
      <c r="PM55" s="378">
        <f t="shared" si="134"/>
        <v>1</v>
      </c>
      <c r="PN55" s="379">
        <f t="shared" si="135"/>
        <v>45930</v>
      </c>
      <c r="PO55" s="663">
        <v>4.5000000000000005E-2</v>
      </c>
      <c r="PP55" s="658">
        <f t="shared" si="262"/>
        <v>45703</v>
      </c>
      <c r="PQ55" s="659" t="str">
        <f t="shared" si="263"/>
        <v/>
      </c>
      <c r="PR55" s="654"/>
      <c r="PS55" s="660"/>
      <c r="PT55" s="412">
        <v>45492</v>
      </c>
      <c r="PU55" s="378">
        <v>1</v>
      </c>
      <c r="PV55" s="412">
        <v>45492</v>
      </c>
      <c r="PW55" s="412">
        <v>45527</v>
      </c>
      <c r="PX55" s="378">
        <v>1</v>
      </c>
      <c r="PY55" s="412">
        <v>45527</v>
      </c>
      <c r="PZ55" s="412"/>
      <c r="QA55" s="378">
        <v>0</v>
      </c>
      <c r="QB55" s="379"/>
      <c r="QC55" s="412"/>
      <c r="QD55" s="378">
        <v>0.5</v>
      </c>
      <c r="QE55" s="379"/>
      <c r="QF55" s="657">
        <v>0.93745000000000012</v>
      </c>
      <c r="QG55" s="658">
        <f t="shared" si="264"/>
        <v>45492</v>
      </c>
      <c r="QH55" s="659" t="str">
        <f t="shared" si="276"/>
        <v/>
      </c>
      <c r="QI55" s="654"/>
      <c r="QJ55" s="660"/>
      <c r="QK55" s="671"/>
      <c r="QL55" s="672">
        <f t="shared" si="265"/>
        <v>1</v>
      </c>
      <c r="QM55" s="1208"/>
      <c r="QN55" s="1448">
        <f t="shared" si="136"/>
        <v>1</v>
      </c>
      <c r="QO55" s="1482">
        <v>45908</v>
      </c>
      <c r="QP55" s="1483">
        <v>1</v>
      </c>
      <c r="QQ55" s="1482">
        <v>45909</v>
      </c>
      <c r="QR55" s="1482">
        <v>45945</v>
      </c>
      <c r="QS55" s="1483">
        <v>1</v>
      </c>
      <c r="QT55" s="1482">
        <v>45945</v>
      </c>
    </row>
    <row r="56" spans="1:462" ht="14.4">
      <c r="A56" s="459" t="e">
        <f t="shared" si="266"/>
        <v>#VALUE!</v>
      </c>
      <c r="B56" s="636" t="s">
        <v>177</v>
      </c>
      <c r="C56" s="637"/>
      <c r="D56" s="638" t="s">
        <v>560</v>
      </c>
      <c r="E56" s="1420" t="s">
        <v>95</v>
      </c>
      <c r="F56" s="1251">
        <v>13248.63</v>
      </c>
      <c r="G56" s="614" t="s">
        <v>595</v>
      </c>
      <c r="H56" s="638" t="s">
        <v>575</v>
      </c>
      <c r="I56" s="638" t="s">
        <v>575</v>
      </c>
      <c r="J56" s="639"/>
      <c r="K56" s="640"/>
      <c r="L56" s="640"/>
      <c r="M56" s="641"/>
      <c r="N56" s="642" t="s">
        <v>586</v>
      </c>
      <c r="O56" s="639" t="s">
        <v>562</v>
      </c>
      <c r="P56" s="640" t="s">
        <v>562</v>
      </c>
      <c r="Q56" s="640" t="s">
        <v>562</v>
      </c>
      <c r="R56" s="641" t="s">
        <v>562</v>
      </c>
      <c r="S56" s="638" t="s">
        <v>563</v>
      </c>
      <c r="T56" s="643"/>
      <c r="U56" s="643"/>
      <c r="V56" s="675"/>
      <c r="W56" s="643"/>
      <c r="X56" s="643"/>
      <c r="Y56" s="675"/>
      <c r="Z56" s="674"/>
      <c r="AA56" s="644"/>
      <c r="AB56" s="615"/>
      <c r="AC56" s="615"/>
      <c r="AD56" s="615"/>
      <c r="AE56" s="615"/>
      <c r="AF56" s="615"/>
      <c r="AG56" s="645">
        <f t="shared" si="187"/>
        <v>0</v>
      </c>
      <c r="AH56" s="646">
        <f t="shared" si="188"/>
        <v>0</v>
      </c>
      <c r="AI56" s="647">
        <f t="shared" si="189"/>
        <v>0</v>
      </c>
      <c r="AJ56" s="615"/>
      <c r="AK56" s="615"/>
      <c r="AL56" s="615"/>
      <c r="AM56" s="645">
        <f t="shared" si="190"/>
        <v>0</v>
      </c>
      <c r="AN56" s="646">
        <f t="shared" si="191"/>
        <v>0</v>
      </c>
      <c r="AO56" s="647">
        <f t="shared" si="192"/>
        <v>0</v>
      </c>
      <c r="AP56" s="648"/>
      <c r="AQ56" s="648"/>
      <c r="AR56" s="648"/>
      <c r="AS56" s="645">
        <f t="shared" si="193"/>
        <v>0</v>
      </c>
      <c r="AT56" s="646">
        <f t="shared" si="194"/>
        <v>0</v>
      </c>
      <c r="AU56" s="647">
        <f t="shared" si="195"/>
        <v>0</v>
      </c>
      <c r="AV56" s="648"/>
      <c r="AW56" s="649" t="s">
        <v>564</v>
      </c>
      <c r="AX56" s="650">
        <f t="shared" ref="AX56:AX76" si="281">BY56</f>
        <v>1</v>
      </c>
      <c r="AY56" s="651" t="s">
        <v>565</v>
      </c>
      <c r="AZ56" s="652" t="s">
        <v>30</v>
      </c>
      <c r="BA56" s="412">
        <v>45122</v>
      </c>
      <c r="BB56" s="653">
        <f t="shared" si="175"/>
        <v>1</v>
      </c>
      <c r="BC56" s="654">
        <f t="shared" si="196"/>
        <v>0</v>
      </c>
      <c r="BD56" s="630">
        <f t="shared" si="197"/>
        <v>0</v>
      </c>
      <c r="BE56" s="412">
        <v>45681</v>
      </c>
      <c r="BF56" s="655">
        <f t="shared" si="198"/>
        <v>1</v>
      </c>
      <c r="BG56" s="412">
        <v>45686</v>
      </c>
      <c r="BH56" s="655">
        <f t="shared" si="199"/>
        <v>1</v>
      </c>
      <c r="BI56" s="412">
        <f t="shared" si="125"/>
        <v>45686</v>
      </c>
      <c r="BJ56" s="378">
        <v>0.05</v>
      </c>
      <c r="BK56" s="379">
        <f t="shared" si="126"/>
        <v>45787</v>
      </c>
      <c r="BL56" s="412">
        <v>45686</v>
      </c>
      <c r="BM56" s="378">
        <v>1</v>
      </c>
      <c r="BN56" s="413">
        <v>45761</v>
      </c>
      <c r="BO56" s="412">
        <v>45686</v>
      </c>
      <c r="BP56" s="378">
        <v>1</v>
      </c>
      <c r="BQ56" s="413">
        <v>45761</v>
      </c>
      <c r="BR56" s="412">
        <v>45686</v>
      </c>
      <c r="BS56" s="378">
        <v>1</v>
      </c>
      <c r="BT56" s="413">
        <v>45761</v>
      </c>
      <c r="BU56" s="412">
        <v>45686</v>
      </c>
      <c r="BV56" s="378">
        <v>1</v>
      </c>
      <c r="BW56" s="413">
        <v>45761</v>
      </c>
      <c r="BX56" s="377">
        <f t="shared" si="200"/>
        <v>45686</v>
      </c>
      <c r="BY56" s="378">
        <f t="shared" si="201"/>
        <v>1</v>
      </c>
      <c r="BZ56" s="379">
        <f t="shared" si="149"/>
        <v>45761</v>
      </c>
      <c r="CA56" s="412">
        <v>45779</v>
      </c>
      <c r="CB56" s="378">
        <v>1</v>
      </c>
      <c r="CC56" s="413">
        <f t="shared" si="202"/>
        <v>45779</v>
      </c>
      <c r="CD56" s="412">
        <v>45779</v>
      </c>
      <c r="CE56" s="378">
        <v>1</v>
      </c>
      <c r="CF56" s="413">
        <f t="shared" si="203"/>
        <v>45779</v>
      </c>
      <c r="CG56" s="412">
        <v>45779</v>
      </c>
      <c r="CH56" s="378">
        <v>1</v>
      </c>
      <c r="CI56" s="413">
        <f t="shared" si="204"/>
        <v>45779</v>
      </c>
      <c r="CJ56" s="412">
        <v>45779</v>
      </c>
      <c r="CK56" s="378">
        <v>1</v>
      </c>
      <c r="CL56" s="413">
        <f t="shared" si="205"/>
        <v>45779</v>
      </c>
      <c r="CM56" s="377">
        <f t="shared" si="206"/>
        <v>45779</v>
      </c>
      <c r="CN56" s="378">
        <f t="shared" si="207"/>
        <v>1</v>
      </c>
      <c r="CO56" s="379">
        <f t="shared" si="208"/>
        <v>45779</v>
      </c>
      <c r="CP56" s="412">
        <v>45762</v>
      </c>
      <c r="CQ56" s="378">
        <v>1</v>
      </c>
      <c r="CR56" s="413">
        <v>45773</v>
      </c>
      <c r="CS56" s="412">
        <v>45762</v>
      </c>
      <c r="CT56" s="378">
        <v>1</v>
      </c>
      <c r="CU56" s="413">
        <v>45762</v>
      </c>
      <c r="CV56" s="412">
        <v>45773</v>
      </c>
      <c r="CW56" s="378">
        <v>1</v>
      </c>
      <c r="CX56" s="413">
        <v>45773</v>
      </c>
      <c r="CY56" s="412">
        <v>45772</v>
      </c>
      <c r="CZ56" s="378">
        <v>1</v>
      </c>
      <c r="DA56" s="413">
        <v>45772</v>
      </c>
      <c r="DB56" s="377">
        <f t="shared" si="209"/>
        <v>45762</v>
      </c>
      <c r="DC56" s="378">
        <f t="shared" si="210"/>
        <v>1</v>
      </c>
      <c r="DD56" s="379">
        <f t="shared" si="211"/>
        <v>45773</v>
      </c>
      <c r="DE56" s="412">
        <v>45783</v>
      </c>
      <c r="DF56" s="378">
        <v>1</v>
      </c>
      <c r="DG56" s="413">
        <v>45784</v>
      </c>
      <c r="DH56" s="412">
        <v>45783</v>
      </c>
      <c r="DI56" s="378">
        <v>1</v>
      </c>
      <c r="DJ56" s="413">
        <v>45784</v>
      </c>
      <c r="DK56" s="412">
        <v>45783</v>
      </c>
      <c r="DL56" s="378">
        <v>1</v>
      </c>
      <c r="DM56" s="413">
        <v>45783</v>
      </c>
      <c r="DN56" s="412">
        <v>45783</v>
      </c>
      <c r="DO56" s="378">
        <v>1</v>
      </c>
      <c r="DP56" s="413">
        <v>45783</v>
      </c>
      <c r="DQ56" s="377">
        <f t="shared" si="212"/>
        <v>45783</v>
      </c>
      <c r="DR56" s="378">
        <f t="shared" si="213"/>
        <v>1</v>
      </c>
      <c r="DS56" s="379">
        <f t="shared" si="214"/>
        <v>45784</v>
      </c>
      <c r="DT56" s="412">
        <v>45782</v>
      </c>
      <c r="DU56" s="378">
        <v>1</v>
      </c>
      <c r="DV56" s="413">
        <v>45787</v>
      </c>
      <c r="DW56" s="412">
        <v>45782</v>
      </c>
      <c r="DX56" s="378">
        <v>1</v>
      </c>
      <c r="DY56" s="413">
        <v>45787</v>
      </c>
      <c r="DZ56" s="412">
        <v>45782</v>
      </c>
      <c r="EA56" s="378">
        <v>1</v>
      </c>
      <c r="EB56" s="413">
        <v>45785</v>
      </c>
      <c r="EC56" s="412">
        <v>45782</v>
      </c>
      <c r="ED56" s="378">
        <v>1</v>
      </c>
      <c r="EE56" s="413">
        <v>45785</v>
      </c>
      <c r="EF56" s="377">
        <f t="shared" si="275"/>
        <v>45782</v>
      </c>
      <c r="EG56" s="378">
        <f t="shared" si="215"/>
        <v>1</v>
      </c>
      <c r="EH56" s="379">
        <f t="shared" si="216"/>
        <v>45787</v>
      </c>
      <c r="EI56" s="412">
        <v>45787</v>
      </c>
      <c r="EJ56" s="378">
        <v>1</v>
      </c>
      <c r="EK56" s="413">
        <f t="shared" si="217"/>
        <v>45787</v>
      </c>
      <c r="EL56" s="412">
        <v>45787</v>
      </c>
      <c r="EM56" s="378">
        <v>1</v>
      </c>
      <c r="EN56" s="413">
        <f t="shared" si="218"/>
        <v>45787</v>
      </c>
      <c r="EO56" s="412">
        <v>45785</v>
      </c>
      <c r="EP56" s="378">
        <v>1</v>
      </c>
      <c r="EQ56" s="413">
        <f t="shared" si="219"/>
        <v>45785</v>
      </c>
      <c r="ER56" s="412">
        <v>45785</v>
      </c>
      <c r="ES56" s="378">
        <v>1</v>
      </c>
      <c r="ET56" s="413">
        <f t="shared" si="220"/>
        <v>45785</v>
      </c>
      <c r="EU56" s="377">
        <f t="shared" si="221"/>
        <v>45785</v>
      </c>
      <c r="EV56" s="378">
        <f t="shared" si="222"/>
        <v>1</v>
      </c>
      <c r="EW56" s="379">
        <f t="shared" si="223"/>
        <v>45787</v>
      </c>
      <c r="EX56" s="412"/>
      <c r="EY56" s="378">
        <v>0</v>
      </c>
      <c r="EZ56" s="413"/>
      <c r="FA56" s="412"/>
      <c r="FB56" s="378">
        <v>0</v>
      </c>
      <c r="FC56" s="413"/>
      <c r="FD56" s="412"/>
      <c r="FE56" s="378">
        <v>0</v>
      </c>
      <c r="FF56" s="413"/>
      <c r="FG56" s="412"/>
      <c r="FH56" s="378">
        <v>0</v>
      </c>
      <c r="FI56" s="413"/>
      <c r="FJ56" s="377" t="str">
        <f t="shared" si="280"/>
        <v/>
      </c>
      <c r="FK56" s="378">
        <v>0</v>
      </c>
      <c r="FL56" s="379" t="str">
        <f t="shared" si="267"/>
        <v/>
      </c>
      <c r="FM56" s="412">
        <v>45806</v>
      </c>
      <c r="FN56" s="378">
        <v>1</v>
      </c>
      <c r="FO56" s="413">
        <v>45808</v>
      </c>
      <c r="FP56" s="412">
        <v>45806</v>
      </c>
      <c r="FQ56" s="378">
        <v>1</v>
      </c>
      <c r="FR56" s="413">
        <v>45808</v>
      </c>
      <c r="FS56" s="412">
        <v>45806</v>
      </c>
      <c r="FT56" s="378">
        <v>1</v>
      </c>
      <c r="FU56" s="413">
        <v>45808</v>
      </c>
      <c r="FV56" s="412">
        <v>45806</v>
      </c>
      <c r="FW56" s="378">
        <v>1</v>
      </c>
      <c r="FX56" s="413">
        <v>45808</v>
      </c>
      <c r="FY56" s="377">
        <f t="shared" si="224"/>
        <v>45806</v>
      </c>
      <c r="FZ56" s="378">
        <f t="shared" si="162"/>
        <v>1</v>
      </c>
      <c r="GA56" s="379">
        <f t="shared" si="225"/>
        <v>45808</v>
      </c>
      <c r="GB56" s="412">
        <v>45787</v>
      </c>
      <c r="GC56" s="378">
        <v>1</v>
      </c>
      <c r="GD56" s="413">
        <f t="shared" si="226"/>
        <v>45787</v>
      </c>
      <c r="GE56" s="377">
        <v>45787</v>
      </c>
      <c r="GF56" s="378">
        <v>1</v>
      </c>
      <c r="GG56" s="413">
        <f t="shared" si="227"/>
        <v>45787</v>
      </c>
      <c r="GH56" s="377">
        <v>45785</v>
      </c>
      <c r="GI56" s="378">
        <v>1</v>
      </c>
      <c r="GJ56" s="413">
        <f t="shared" si="228"/>
        <v>45785</v>
      </c>
      <c r="GK56" s="377">
        <v>45785</v>
      </c>
      <c r="GL56" s="378">
        <v>1</v>
      </c>
      <c r="GM56" s="413">
        <f t="shared" si="229"/>
        <v>45785</v>
      </c>
      <c r="GN56" s="377">
        <f t="shared" si="230"/>
        <v>45785</v>
      </c>
      <c r="GO56" s="378">
        <f t="shared" si="231"/>
        <v>1</v>
      </c>
      <c r="GP56" s="379">
        <f t="shared" si="232"/>
        <v>45787</v>
      </c>
      <c r="GQ56" s="657">
        <f t="shared" si="163"/>
        <v>1</v>
      </c>
      <c r="GR56" s="658">
        <f t="shared" si="233"/>
        <v>45686</v>
      </c>
      <c r="GS56" s="659">
        <f t="shared" si="234"/>
        <v>45808</v>
      </c>
      <c r="GT56" s="654"/>
      <c r="GU56" s="660"/>
      <c r="GV56" s="412">
        <v>45930</v>
      </c>
      <c r="GW56" s="378">
        <v>1</v>
      </c>
      <c r="GX56" s="413">
        <v>45933</v>
      </c>
      <c r="GY56" s="377">
        <v>45930</v>
      </c>
      <c r="GZ56" s="378">
        <v>1</v>
      </c>
      <c r="HA56" s="413">
        <v>45933</v>
      </c>
      <c r="HB56" s="377">
        <v>45930</v>
      </c>
      <c r="HC56" s="378">
        <v>1</v>
      </c>
      <c r="HD56" s="413">
        <v>45933</v>
      </c>
      <c r="HE56" s="377">
        <v>45930</v>
      </c>
      <c r="HF56" s="378">
        <v>1</v>
      </c>
      <c r="HG56" s="413">
        <v>45933</v>
      </c>
      <c r="HH56" s="377">
        <f t="shared" si="235"/>
        <v>45930</v>
      </c>
      <c r="HI56" s="1523">
        <f t="shared" si="236"/>
        <v>1</v>
      </c>
      <c r="HJ56" s="379">
        <f t="shared" si="237"/>
        <v>45933</v>
      </c>
      <c r="HK56" s="661">
        <v>0</v>
      </c>
      <c r="HL56" s="658">
        <f t="shared" si="238"/>
        <v>45681</v>
      </c>
      <c r="HM56" s="659" t="str">
        <f t="shared" si="239"/>
        <v/>
      </c>
      <c r="HN56" s="654"/>
      <c r="HO56" s="660"/>
      <c r="HP56" s="944"/>
      <c r="HQ56" s="944"/>
      <c r="HR56" s="1170">
        <v>45818</v>
      </c>
      <c r="HS56" s="378">
        <v>1</v>
      </c>
      <c r="HT56" s="1171">
        <v>45818</v>
      </c>
      <c r="HU56" s="632">
        <v>45832</v>
      </c>
      <c r="HV56" s="378">
        <v>1</v>
      </c>
      <c r="HW56" s="379">
        <v>45832</v>
      </c>
      <c r="HX56" s="412">
        <v>45833</v>
      </c>
      <c r="HY56" s="378">
        <v>1</v>
      </c>
      <c r="HZ56" s="379">
        <v>45834</v>
      </c>
      <c r="IA56" s="412">
        <v>45835</v>
      </c>
      <c r="IB56" s="378">
        <v>1</v>
      </c>
      <c r="IC56" s="379">
        <v>45836</v>
      </c>
      <c r="ID56" s="412">
        <v>45857</v>
      </c>
      <c r="IE56" s="378">
        <v>1</v>
      </c>
      <c r="IF56" s="379">
        <v>45857</v>
      </c>
      <c r="IG56" s="944">
        <v>45859</v>
      </c>
      <c r="IH56" s="412">
        <v>45874</v>
      </c>
      <c r="II56" s="378">
        <v>1</v>
      </c>
      <c r="IJ56" s="379">
        <v>45874</v>
      </c>
      <c r="IK56" s="412">
        <v>45874</v>
      </c>
      <c r="IL56" s="378">
        <v>1</v>
      </c>
      <c r="IM56" s="379">
        <v>45874</v>
      </c>
      <c r="IN56" s="657">
        <f t="shared" si="137"/>
        <v>1</v>
      </c>
      <c r="IO56" s="658">
        <f t="shared" si="240"/>
        <v>45818</v>
      </c>
      <c r="IP56" s="659">
        <f t="shared" si="241"/>
        <v>45874</v>
      </c>
      <c r="IQ56" s="654"/>
      <c r="IR56" s="660"/>
      <c r="IS56" s="664">
        <v>409.89</v>
      </c>
      <c r="IT56" s="664" t="s">
        <v>582</v>
      </c>
      <c r="IU56" s="412"/>
      <c r="IV56" s="378">
        <v>0</v>
      </c>
      <c r="IW56" s="379"/>
      <c r="IX56" s="1475">
        <v>45875</v>
      </c>
      <c r="IY56" s="1476">
        <v>1</v>
      </c>
      <c r="IZ56" s="1477">
        <v>45896</v>
      </c>
      <c r="JA56" s="412">
        <v>45889</v>
      </c>
      <c r="JB56" s="378">
        <v>1</v>
      </c>
      <c r="JC56" s="413">
        <f t="shared" si="91"/>
        <v>45889</v>
      </c>
      <c r="JD56" s="628">
        <f t="shared" si="178"/>
        <v>0.40988999999999998</v>
      </c>
      <c r="JE56" s="627">
        <v>45897</v>
      </c>
      <c r="JF56" s="378">
        <v>1</v>
      </c>
      <c r="JG56" s="627">
        <v>45898</v>
      </c>
      <c r="JH56" s="628">
        <f t="shared" si="270"/>
        <v>0.40988999999999998</v>
      </c>
      <c r="JI56" s="627">
        <v>45897</v>
      </c>
      <c r="JJ56" s="378">
        <v>1</v>
      </c>
      <c r="JK56" s="627">
        <v>45898</v>
      </c>
      <c r="JL56" s="628">
        <f t="shared" si="179"/>
        <v>0.40988999999999998</v>
      </c>
      <c r="JM56" s="627">
        <v>45902</v>
      </c>
      <c r="JN56" s="378">
        <v>1</v>
      </c>
      <c r="JO56" s="627">
        <v>45902</v>
      </c>
      <c r="JP56" s="628">
        <f t="shared" si="180"/>
        <v>0.40988999999999998</v>
      </c>
      <c r="JQ56" s="627">
        <v>45902</v>
      </c>
      <c r="JR56" s="378">
        <v>1</v>
      </c>
      <c r="JS56" s="627">
        <v>45902</v>
      </c>
      <c r="JT56" s="628">
        <f t="shared" si="242"/>
        <v>0.40988999999999998</v>
      </c>
      <c r="JU56" s="627">
        <v>45906</v>
      </c>
      <c r="JV56" s="378">
        <v>1</v>
      </c>
      <c r="JW56" s="627">
        <v>45906</v>
      </c>
      <c r="JX56" s="628">
        <f t="shared" si="243"/>
        <v>0</v>
      </c>
      <c r="JY56" s="627"/>
      <c r="JZ56" s="378">
        <v>0</v>
      </c>
      <c r="KA56" s="627"/>
      <c r="KB56" s="628">
        <f t="shared" si="244"/>
        <v>0</v>
      </c>
      <c r="KC56" s="627"/>
      <c r="KD56" s="378">
        <v>0</v>
      </c>
      <c r="KE56" s="627"/>
      <c r="KF56" s="628">
        <f t="shared" si="245"/>
        <v>0</v>
      </c>
      <c r="KG56" s="627"/>
      <c r="KH56" s="378">
        <v>0</v>
      </c>
      <c r="KI56" s="379"/>
      <c r="KJ56" s="628"/>
      <c r="KK56" s="630">
        <v>45948</v>
      </c>
      <c r="KL56" s="378">
        <v>1</v>
      </c>
      <c r="KM56" s="379">
        <v>45951</v>
      </c>
      <c r="KN56" s="630">
        <v>45904</v>
      </c>
      <c r="KO56" s="378">
        <v>1</v>
      </c>
      <c r="KP56" s="379"/>
      <c r="KQ56" s="630">
        <v>45954</v>
      </c>
      <c r="KR56" s="378">
        <v>1</v>
      </c>
      <c r="KS56" s="379">
        <v>45954</v>
      </c>
      <c r="KT56" s="657">
        <v>0</v>
      </c>
      <c r="KU56" s="665">
        <f t="shared" si="246"/>
        <v>0</v>
      </c>
      <c r="KV56" s="658">
        <f t="shared" si="247"/>
        <v>45889</v>
      </c>
      <c r="KW56" s="659" t="str">
        <f t="shared" si="248"/>
        <v/>
      </c>
      <c r="KX56" s="412">
        <v>45889</v>
      </c>
      <c r="KY56" s="378">
        <v>1</v>
      </c>
      <c r="KZ56" s="413">
        <f t="shared" si="98"/>
        <v>45889</v>
      </c>
      <c r="LA56" s="626">
        <f t="shared" si="181"/>
        <v>0.40988999999999998</v>
      </c>
      <c r="LB56" s="627">
        <v>45898</v>
      </c>
      <c r="LC56" s="378">
        <v>1</v>
      </c>
      <c r="LD56" s="413">
        <f t="shared" si="99"/>
        <v>45898</v>
      </c>
      <c r="LE56" s="626">
        <f t="shared" si="182"/>
        <v>0.40988999999999998</v>
      </c>
      <c r="LF56" s="627">
        <v>45913</v>
      </c>
      <c r="LG56" s="378">
        <v>1</v>
      </c>
      <c r="LH56" s="413">
        <f t="shared" si="272"/>
        <v>45913</v>
      </c>
      <c r="LI56" s="626">
        <f t="shared" si="183"/>
        <v>0.40988999999999998</v>
      </c>
      <c r="LJ56" s="627">
        <v>45915</v>
      </c>
      <c r="LK56" s="378">
        <v>1</v>
      </c>
      <c r="LL56" s="632">
        <f t="shared" si="278"/>
        <v>45915</v>
      </c>
      <c r="LM56" s="412">
        <v>45919</v>
      </c>
      <c r="LN56" s="378">
        <v>1</v>
      </c>
      <c r="LO56" s="632">
        <v>45920</v>
      </c>
      <c r="LP56" s="1489">
        <v>45957</v>
      </c>
      <c r="LQ56" s="378">
        <v>1</v>
      </c>
      <c r="LR56" s="632">
        <v>45957</v>
      </c>
      <c r="LS56" s="412"/>
      <c r="LT56" s="378">
        <v>0</v>
      </c>
      <c r="LU56" s="632"/>
      <c r="LV56" s="657">
        <v>0</v>
      </c>
      <c r="LW56" s="665">
        <f t="shared" si="249"/>
        <v>0</v>
      </c>
      <c r="LX56" s="658">
        <f t="shared" si="250"/>
        <v>45889</v>
      </c>
      <c r="LY56" s="666" t="str">
        <f t="shared" si="251"/>
        <v/>
      </c>
      <c r="LZ56" s="412">
        <v>45889</v>
      </c>
      <c r="MA56" s="378">
        <v>1</v>
      </c>
      <c r="MB56" s="413">
        <f t="shared" si="104"/>
        <v>45889</v>
      </c>
      <c r="MC56" s="626">
        <f t="shared" si="184"/>
        <v>0.40988999999999998</v>
      </c>
      <c r="MD56" s="627">
        <v>45898</v>
      </c>
      <c r="ME56" s="378">
        <v>1</v>
      </c>
      <c r="MF56" s="413">
        <f t="shared" si="139"/>
        <v>45898</v>
      </c>
      <c r="MG56" s="626">
        <f t="shared" si="185"/>
        <v>0.40988999999999998</v>
      </c>
      <c r="MH56" s="627">
        <v>45913</v>
      </c>
      <c r="MI56" s="378">
        <v>1</v>
      </c>
      <c r="MJ56" s="413">
        <f t="shared" si="273"/>
        <v>45913</v>
      </c>
      <c r="MK56" s="626">
        <f t="shared" si="186"/>
        <v>0.40988999999999998</v>
      </c>
      <c r="ML56" s="627">
        <v>45916</v>
      </c>
      <c r="MM56" s="378">
        <v>1</v>
      </c>
      <c r="MN56" s="413">
        <f t="shared" si="107"/>
        <v>45916</v>
      </c>
      <c r="MO56" s="412">
        <v>45919</v>
      </c>
      <c r="MP56" s="378">
        <v>1</v>
      </c>
      <c r="MQ56" s="632">
        <v>45919</v>
      </c>
      <c r="MR56" s="1489">
        <v>45957</v>
      </c>
      <c r="MS56" s="378">
        <v>1</v>
      </c>
      <c r="MT56" s="632">
        <v>45957</v>
      </c>
      <c r="MU56" s="412"/>
      <c r="MV56" s="378">
        <v>0</v>
      </c>
      <c r="MW56" s="632"/>
      <c r="MX56" s="657">
        <v>0</v>
      </c>
      <c r="MY56" s="665">
        <f t="shared" si="252"/>
        <v>0</v>
      </c>
      <c r="MZ56" s="658">
        <f t="shared" si="253"/>
        <v>45889</v>
      </c>
      <c r="NA56" s="666" t="str">
        <f t="shared" si="254"/>
        <v/>
      </c>
      <c r="NB56" s="657">
        <v>0</v>
      </c>
      <c r="NC56" s="665">
        <f t="shared" si="255"/>
        <v>0</v>
      </c>
      <c r="ND56" s="658">
        <f t="shared" si="256"/>
        <v>45889</v>
      </c>
      <c r="NE56" s="667">
        <f t="shared" si="257"/>
        <v>0</v>
      </c>
      <c r="NF56" s="654"/>
      <c r="NG56" s="666"/>
      <c r="NH56" s="673"/>
      <c r="NI56" s="378">
        <v>0</v>
      </c>
      <c r="NJ56" s="658"/>
      <c r="NK56" s="654"/>
      <c r="NL56" s="666"/>
      <c r="NM56" s="657">
        <v>0</v>
      </c>
      <c r="NN56" s="665">
        <f t="shared" si="258"/>
        <v>0</v>
      </c>
      <c r="NO56" s="659"/>
      <c r="NP56" s="669" t="s">
        <v>571</v>
      </c>
      <c r="NQ56" s="657">
        <v>0</v>
      </c>
      <c r="NR56" s="665">
        <f t="shared" si="259"/>
        <v>0</v>
      </c>
      <c r="NS56" s="659"/>
      <c r="NT56" s="669" t="s">
        <v>571</v>
      </c>
      <c r="NU56" s="657">
        <v>0</v>
      </c>
      <c r="NV56" s="665">
        <f t="shared" si="260"/>
        <v>0</v>
      </c>
      <c r="NW56" s="659"/>
      <c r="NX56" s="669" t="str">
        <f t="shared" si="269"/>
        <v/>
      </c>
      <c r="NY56" s="673"/>
      <c r="NZ56" s="378">
        <v>0</v>
      </c>
      <c r="OA56" s="660"/>
      <c r="OB56" s="673"/>
      <c r="OC56" s="378">
        <v>0</v>
      </c>
      <c r="OD56" s="660"/>
      <c r="OE56" s="673"/>
      <c r="OF56" s="378">
        <v>0</v>
      </c>
      <c r="OG56" s="660"/>
      <c r="OH56" s="412"/>
      <c r="OI56" s="378">
        <v>1</v>
      </c>
      <c r="OJ56" s="379"/>
      <c r="OK56" s="412"/>
      <c r="OL56" s="378">
        <v>0.5</v>
      </c>
      <c r="OM56" s="379"/>
      <c r="ON56" s="412"/>
      <c r="OO56" s="378">
        <v>1</v>
      </c>
      <c r="OP56" s="379"/>
      <c r="OQ56" s="412"/>
      <c r="OR56" s="378">
        <f t="shared" si="261"/>
        <v>0</v>
      </c>
      <c r="OS56" s="379"/>
      <c r="OT56" s="412"/>
      <c r="OU56" s="378">
        <v>0</v>
      </c>
      <c r="OV56" s="379"/>
      <c r="OW56" s="412"/>
      <c r="OX56" s="378">
        <v>0</v>
      </c>
      <c r="OY56" s="379"/>
      <c r="OZ56" s="379">
        <v>45684</v>
      </c>
      <c r="PA56" s="378">
        <v>1</v>
      </c>
      <c r="PB56" s="379">
        <f t="shared" si="141"/>
        <v>45684</v>
      </c>
      <c r="PC56" s="379" t="s">
        <v>559</v>
      </c>
      <c r="PD56" s="378">
        <v>0</v>
      </c>
      <c r="PE56" s="379"/>
      <c r="PF56" s="412"/>
      <c r="PG56" s="378">
        <v>0</v>
      </c>
      <c r="PH56" s="379"/>
      <c r="PI56" s="412">
        <v>45686</v>
      </c>
      <c r="PJ56" s="378">
        <v>1</v>
      </c>
      <c r="PK56" s="379">
        <f>'Seg Diario'!HJ56</f>
        <v>45933</v>
      </c>
      <c r="PL56" s="412">
        <f t="shared" si="133"/>
        <v>45686</v>
      </c>
      <c r="PM56" s="378">
        <f t="shared" si="134"/>
        <v>1</v>
      </c>
      <c r="PN56" s="379">
        <f t="shared" si="135"/>
        <v>45933</v>
      </c>
      <c r="PO56" s="663">
        <v>4.5000000000000005E-2</v>
      </c>
      <c r="PP56" s="658">
        <f t="shared" si="262"/>
        <v>45684</v>
      </c>
      <c r="PQ56" s="659" t="str">
        <f t="shared" si="263"/>
        <v/>
      </c>
      <c r="PR56" s="654"/>
      <c r="PS56" s="660"/>
      <c r="PT56" s="412">
        <v>45493</v>
      </c>
      <c r="PU56" s="378">
        <v>1</v>
      </c>
      <c r="PV56" s="412">
        <v>45493</v>
      </c>
      <c r="PW56" s="412">
        <v>45527</v>
      </c>
      <c r="PX56" s="378">
        <v>1</v>
      </c>
      <c r="PY56" s="412">
        <v>45527</v>
      </c>
      <c r="PZ56" s="412"/>
      <c r="QA56" s="378">
        <v>0</v>
      </c>
      <c r="QB56" s="379"/>
      <c r="QC56" s="412"/>
      <c r="QD56" s="378">
        <v>0.5</v>
      </c>
      <c r="QE56" s="379"/>
      <c r="QF56" s="657">
        <v>0.93745000000000012</v>
      </c>
      <c r="QG56" s="658">
        <f t="shared" si="264"/>
        <v>45493</v>
      </c>
      <c r="QH56" s="659" t="str">
        <f t="shared" si="276"/>
        <v/>
      </c>
      <c r="QI56" s="654"/>
      <c r="QJ56" s="660"/>
      <c r="QK56" s="671"/>
      <c r="QL56" s="672">
        <f t="shared" si="265"/>
        <v>1</v>
      </c>
      <c r="QM56" s="1208" t="s">
        <v>596</v>
      </c>
      <c r="QN56" s="1448">
        <f t="shared" si="136"/>
        <v>1</v>
      </c>
      <c r="QO56" s="1482">
        <v>45908</v>
      </c>
      <c r="QP56" s="1483">
        <v>1</v>
      </c>
      <c r="QQ56" s="1482">
        <v>45909</v>
      </c>
      <c r="QR56" s="1482">
        <v>45945</v>
      </c>
      <c r="QS56" s="1483">
        <v>1</v>
      </c>
      <c r="QT56" s="1482">
        <v>45945</v>
      </c>
    </row>
    <row r="57" spans="1:462" ht="14.4">
      <c r="A57" s="459" t="e">
        <f t="shared" si="266"/>
        <v>#VALUE!</v>
      </c>
      <c r="B57" s="636" t="s">
        <v>179</v>
      </c>
      <c r="C57" s="637"/>
      <c r="D57" s="638" t="s">
        <v>560</v>
      </c>
      <c r="E57" s="1420" t="s">
        <v>146</v>
      </c>
      <c r="F57" s="1251">
        <v>13029.89</v>
      </c>
      <c r="G57" s="614" t="s">
        <v>72</v>
      </c>
      <c r="H57" s="638" t="s">
        <v>575</v>
      </c>
      <c r="I57" s="638" t="s">
        <v>575</v>
      </c>
      <c r="J57" s="639"/>
      <c r="K57" s="640"/>
      <c r="L57" s="640"/>
      <c r="M57" s="641"/>
      <c r="N57" s="642"/>
      <c r="O57" s="639" t="s">
        <v>562</v>
      </c>
      <c r="P57" s="640" t="s">
        <v>562</v>
      </c>
      <c r="Q57" s="640" t="s">
        <v>562</v>
      </c>
      <c r="R57" s="641" t="s">
        <v>562</v>
      </c>
      <c r="S57" s="638" t="s">
        <v>563</v>
      </c>
      <c r="T57" s="643"/>
      <c r="U57" s="643"/>
      <c r="V57" s="675"/>
      <c r="W57" s="643"/>
      <c r="X57" s="643"/>
      <c r="Y57" s="675"/>
      <c r="Z57" s="674"/>
      <c r="AA57" s="644"/>
      <c r="AB57" s="615"/>
      <c r="AC57" s="615"/>
      <c r="AD57" s="615"/>
      <c r="AE57" s="615"/>
      <c r="AF57" s="615"/>
      <c r="AG57" s="645">
        <f t="shared" si="187"/>
        <v>0</v>
      </c>
      <c r="AH57" s="646">
        <f t="shared" si="188"/>
        <v>0</v>
      </c>
      <c r="AI57" s="647">
        <f t="shared" si="189"/>
        <v>0</v>
      </c>
      <c r="AJ57" s="615"/>
      <c r="AK57" s="615"/>
      <c r="AL57" s="615"/>
      <c r="AM57" s="645">
        <f t="shared" si="190"/>
        <v>0</v>
      </c>
      <c r="AN57" s="646">
        <f t="shared" si="191"/>
        <v>0</v>
      </c>
      <c r="AO57" s="647">
        <f t="shared" si="192"/>
        <v>0</v>
      </c>
      <c r="AP57" s="648"/>
      <c r="AQ57" s="648"/>
      <c r="AR57" s="648"/>
      <c r="AS57" s="645">
        <f t="shared" si="193"/>
        <v>0</v>
      </c>
      <c r="AT57" s="646">
        <f t="shared" si="194"/>
        <v>0</v>
      </c>
      <c r="AU57" s="647">
        <f t="shared" si="195"/>
        <v>0</v>
      </c>
      <c r="AV57" s="648"/>
      <c r="AW57" s="649" t="s">
        <v>564</v>
      </c>
      <c r="AX57" s="650">
        <f t="shared" si="281"/>
        <v>1</v>
      </c>
      <c r="AY57" s="651" t="s">
        <v>565</v>
      </c>
      <c r="AZ57" s="652"/>
      <c r="BA57" s="412">
        <v>45122</v>
      </c>
      <c r="BB57" s="653">
        <f t="shared" si="175"/>
        <v>1</v>
      </c>
      <c r="BC57" s="654">
        <f t="shared" si="196"/>
        <v>0</v>
      </c>
      <c r="BD57" s="630">
        <f t="shared" si="197"/>
        <v>0</v>
      </c>
      <c r="BE57" s="412">
        <v>45670</v>
      </c>
      <c r="BF57" s="655">
        <f t="shared" si="198"/>
        <v>1</v>
      </c>
      <c r="BG57" s="412">
        <v>45754</v>
      </c>
      <c r="BH57" s="655">
        <f t="shared" si="199"/>
        <v>1</v>
      </c>
      <c r="BI57" s="412">
        <f t="shared" si="125"/>
        <v>45758</v>
      </c>
      <c r="BJ57" s="378">
        <v>0</v>
      </c>
      <c r="BK57" s="379">
        <f t="shared" si="126"/>
        <v>45772</v>
      </c>
      <c r="BL57" s="412">
        <v>45758</v>
      </c>
      <c r="BM57" s="378">
        <v>1</v>
      </c>
      <c r="BN57" s="630">
        <v>45758</v>
      </c>
      <c r="BO57" s="377">
        <v>45758</v>
      </c>
      <c r="BP57" s="378">
        <v>1</v>
      </c>
      <c r="BQ57" s="413">
        <v>45758</v>
      </c>
      <c r="BR57" s="377">
        <v>45758</v>
      </c>
      <c r="BS57" s="378">
        <v>1</v>
      </c>
      <c r="BT57" s="413">
        <v>45758</v>
      </c>
      <c r="BU57" s="377">
        <v>45758</v>
      </c>
      <c r="BV57" s="378">
        <v>1</v>
      </c>
      <c r="BW57" s="413">
        <v>45758</v>
      </c>
      <c r="BX57" s="377">
        <f t="shared" si="200"/>
        <v>45758</v>
      </c>
      <c r="BY57" s="378">
        <f t="shared" si="201"/>
        <v>1</v>
      </c>
      <c r="BZ57" s="379">
        <f t="shared" ref="BZ57:BZ77" si="282">IF(BY57=1,MAX(BN57,BQ57,BT57,BW57),"")</f>
        <v>45758</v>
      </c>
      <c r="CA57" s="412">
        <v>45769</v>
      </c>
      <c r="CB57" s="378">
        <v>1</v>
      </c>
      <c r="CC57" s="413">
        <f t="shared" si="202"/>
        <v>45769</v>
      </c>
      <c r="CD57" s="377">
        <v>45769</v>
      </c>
      <c r="CE57" s="378">
        <v>1</v>
      </c>
      <c r="CF57" s="413">
        <f t="shared" si="203"/>
        <v>45769</v>
      </c>
      <c r="CG57" s="377">
        <v>45769</v>
      </c>
      <c r="CH57" s="378">
        <v>1</v>
      </c>
      <c r="CI57" s="413">
        <f t="shared" si="204"/>
        <v>45769</v>
      </c>
      <c r="CJ57" s="377">
        <v>45769</v>
      </c>
      <c r="CK57" s="378">
        <v>1</v>
      </c>
      <c r="CL57" s="413">
        <f t="shared" si="205"/>
        <v>45769</v>
      </c>
      <c r="CM57" s="377">
        <f t="shared" si="206"/>
        <v>45769</v>
      </c>
      <c r="CN57" s="378">
        <f t="shared" si="207"/>
        <v>1</v>
      </c>
      <c r="CO57" s="379">
        <f t="shared" si="208"/>
        <v>45769</v>
      </c>
      <c r="CP57" s="412">
        <v>45761</v>
      </c>
      <c r="CQ57" s="378">
        <v>1</v>
      </c>
      <c r="CR57" s="413">
        <v>45761</v>
      </c>
      <c r="CS57" s="377">
        <v>45759</v>
      </c>
      <c r="CT57" s="378">
        <v>1</v>
      </c>
      <c r="CU57" s="413">
        <v>45761</v>
      </c>
      <c r="CV57" s="377">
        <v>45759</v>
      </c>
      <c r="CW57" s="378">
        <v>1</v>
      </c>
      <c r="CX57" s="413">
        <v>45759</v>
      </c>
      <c r="CY57" s="377">
        <v>45759</v>
      </c>
      <c r="CZ57" s="378">
        <v>1</v>
      </c>
      <c r="DA57" s="413">
        <v>45759</v>
      </c>
      <c r="DB57" s="377">
        <f t="shared" si="209"/>
        <v>45759</v>
      </c>
      <c r="DC57" s="378">
        <f t="shared" si="210"/>
        <v>1</v>
      </c>
      <c r="DD57" s="379">
        <f t="shared" si="211"/>
        <v>45761</v>
      </c>
      <c r="DE57" s="412">
        <v>45771</v>
      </c>
      <c r="DF57" s="378">
        <v>1</v>
      </c>
      <c r="DG57" s="413">
        <v>45771</v>
      </c>
      <c r="DH57" s="377">
        <v>45771</v>
      </c>
      <c r="DI57" s="378">
        <v>1</v>
      </c>
      <c r="DJ57" s="413">
        <v>45771</v>
      </c>
      <c r="DK57" s="412">
        <v>45771</v>
      </c>
      <c r="DL57" s="378">
        <v>1</v>
      </c>
      <c r="DM57" s="413">
        <v>45771</v>
      </c>
      <c r="DN57" s="412">
        <v>45771</v>
      </c>
      <c r="DO57" s="378">
        <v>1</v>
      </c>
      <c r="DP57" s="413">
        <v>45771</v>
      </c>
      <c r="DQ57" s="377">
        <f t="shared" si="212"/>
        <v>45771</v>
      </c>
      <c r="DR57" s="378">
        <f t="shared" si="213"/>
        <v>1</v>
      </c>
      <c r="DS57" s="379">
        <f t="shared" si="214"/>
        <v>45771</v>
      </c>
      <c r="DT57" s="412">
        <v>45770</v>
      </c>
      <c r="DU57" s="378">
        <v>1</v>
      </c>
      <c r="DV57" s="413">
        <v>45772</v>
      </c>
      <c r="DW57" s="377">
        <v>45770</v>
      </c>
      <c r="DX57" s="378">
        <v>1</v>
      </c>
      <c r="DY57" s="413">
        <v>45772</v>
      </c>
      <c r="DZ57" s="377">
        <v>45770</v>
      </c>
      <c r="EA57" s="378">
        <v>1</v>
      </c>
      <c r="EB57" s="413">
        <v>45772</v>
      </c>
      <c r="EC57" s="377">
        <v>45770</v>
      </c>
      <c r="ED57" s="378">
        <v>1</v>
      </c>
      <c r="EE57" s="413">
        <v>45772</v>
      </c>
      <c r="EF57" s="377">
        <f t="shared" si="275"/>
        <v>45770</v>
      </c>
      <c r="EG57" s="378">
        <f t="shared" si="215"/>
        <v>1</v>
      </c>
      <c r="EH57" s="379">
        <f t="shared" si="216"/>
        <v>45772</v>
      </c>
      <c r="EI57" s="412">
        <v>45772</v>
      </c>
      <c r="EJ57" s="378">
        <v>1</v>
      </c>
      <c r="EK57" s="413">
        <f t="shared" si="217"/>
        <v>45772</v>
      </c>
      <c r="EL57" s="412">
        <v>45772</v>
      </c>
      <c r="EM57" s="378">
        <v>1</v>
      </c>
      <c r="EN57" s="413">
        <f t="shared" si="218"/>
        <v>45772</v>
      </c>
      <c r="EO57" s="412">
        <v>45772</v>
      </c>
      <c r="EP57" s="378">
        <v>1</v>
      </c>
      <c r="EQ57" s="413">
        <f t="shared" si="219"/>
        <v>45772</v>
      </c>
      <c r="ER57" s="412">
        <v>45772</v>
      </c>
      <c r="ES57" s="378">
        <v>1</v>
      </c>
      <c r="ET57" s="413">
        <f t="shared" si="220"/>
        <v>45772</v>
      </c>
      <c r="EU57" s="377">
        <f t="shared" si="221"/>
        <v>45772</v>
      </c>
      <c r="EV57" s="378">
        <f t="shared" si="222"/>
        <v>1</v>
      </c>
      <c r="EW57" s="379">
        <f t="shared" si="223"/>
        <v>45772</v>
      </c>
      <c r="EX57" s="412"/>
      <c r="EY57" s="378">
        <v>0</v>
      </c>
      <c r="EZ57" s="413"/>
      <c r="FA57" s="412"/>
      <c r="FB57" s="378">
        <v>0</v>
      </c>
      <c r="FC57" s="413"/>
      <c r="FD57" s="412"/>
      <c r="FE57" s="378">
        <v>0</v>
      </c>
      <c r="FF57" s="413"/>
      <c r="FG57" s="412"/>
      <c r="FH57" s="378">
        <v>0</v>
      </c>
      <c r="FI57" s="413"/>
      <c r="FJ57" s="377" t="str">
        <f t="shared" si="280"/>
        <v/>
      </c>
      <c r="FK57" s="378">
        <v>0</v>
      </c>
      <c r="FL57" s="379" t="str">
        <f t="shared" si="267"/>
        <v/>
      </c>
      <c r="FM57" s="412">
        <v>45785</v>
      </c>
      <c r="FN57" s="378">
        <v>1</v>
      </c>
      <c r="FO57" s="413">
        <v>45785</v>
      </c>
      <c r="FP57" s="377">
        <v>45785</v>
      </c>
      <c r="FQ57" s="378">
        <v>1</v>
      </c>
      <c r="FR57" s="413">
        <v>45785</v>
      </c>
      <c r="FS57" s="377">
        <v>45785</v>
      </c>
      <c r="FT57" s="378">
        <v>1</v>
      </c>
      <c r="FU57" s="413">
        <v>45785</v>
      </c>
      <c r="FV57" s="412">
        <v>45785</v>
      </c>
      <c r="FW57" s="378">
        <v>1</v>
      </c>
      <c r="FX57" s="413">
        <v>45785</v>
      </c>
      <c r="FY57" s="377">
        <f t="shared" si="224"/>
        <v>45785</v>
      </c>
      <c r="FZ57" s="378">
        <f t="shared" si="162"/>
        <v>1</v>
      </c>
      <c r="GA57" s="379">
        <f t="shared" si="225"/>
        <v>45785</v>
      </c>
      <c r="GB57" s="412">
        <v>45771</v>
      </c>
      <c r="GC57" s="378">
        <v>1</v>
      </c>
      <c r="GD57" s="413">
        <f t="shared" si="226"/>
        <v>45771</v>
      </c>
      <c r="GE57" s="377">
        <v>45771</v>
      </c>
      <c r="GF57" s="378">
        <v>1</v>
      </c>
      <c r="GG57" s="413">
        <f t="shared" si="227"/>
        <v>45771</v>
      </c>
      <c r="GH57" s="377">
        <v>45771</v>
      </c>
      <c r="GI57" s="378">
        <v>1</v>
      </c>
      <c r="GJ57" s="413">
        <f t="shared" si="228"/>
        <v>45771</v>
      </c>
      <c r="GK57" s="413">
        <v>45771</v>
      </c>
      <c r="GL57" s="378">
        <v>1</v>
      </c>
      <c r="GM57" s="413">
        <f t="shared" si="229"/>
        <v>45771</v>
      </c>
      <c r="GN57" s="377">
        <f t="shared" si="230"/>
        <v>45771</v>
      </c>
      <c r="GO57" s="378">
        <f t="shared" si="231"/>
        <v>1</v>
      </c>
      <c r="GP57" s="379">
        <f t="shared" si="232"/>
        <v>45771</v>
      </c>
      <c r="GQ57" s="657">
        <f t="shared" si="163"/>
        <v>1</v>
      </c>
      <c r="GR57" s="658">
        <f t="shared" si="233"/>
        <v>45758</v>
      </c>
      <c r="GS57" s="659">
        <f t="shared" si="234"/>
        <v>45785</v>
      </c>
      <c r="GT57" s="654"/>
      <c r="GU57" s="660"/>
      <c r="GV57" s="412">
        <v>45928</v>
      </c>
      <c r="GW57" s="378">
        <v>1</v>
      </c>
      <c r="GX57" s="413">
        <v>45930</v>
      </c>
      <c r="GY57" s="412">
        <v>45928</v>
      </c>
      <c r="GZ57" s="378">
        <v>1</v>
      </c>
      <c r="HA57" s="413">
        <v>45930</v>
      </c>
      <c r="HB57" s="412">
        <v>45928</v>
      </c>
      <c r="HC57" s="378">
        <v>1</v>
      </c>
      <c r="HD57" s="413">
        <v>45930</v>
      </c>
      <c r="HE57" s="412">
        <v>45928</v>
      </c>
      <c r="HF57" s="378">
        <v>1</v>
      </c>
      <c r="HG57" s="413">
        <v>45930</v>
      </c>
      <c r="HH57" s="377">
        <f t="shared" si="235"/>
        <v>45928</v>
      </c>
      <c r="HI57" s="378">
        <f t="shared" si="236"/>
        <v>1</v>
      </c>
      <c r="HJ57" s="379">
        <f t="shared" si="237"/>
        <v>45930</v>
      </c>
      <c r="HK57" s="661">
        <v>0</v>
      </c>
      <c r="HL57" s="658">
        <f t="shared" si="238"/>
        <v>45670</v>
      </c>
      <c r="HM57" s="659" t="str">
        <f t="shared" si="239"/>
        <v/>
      </c>
      <c r="HN57" s="654"/>
      <c r="HO57" s="660"/>
      <c r="HP57" s="944"/>
      <c r="HQ57" s="944"/>
      <c r="HR57" s="1170">
        <v>45776</v>
      </c>
      <c r="HS57" s="378">
        <v>1</v>
      </c>
      <c r="HT57" s="1171">
        <v>45776</v>
      </c>
      <c r="HU57" s="632">
        <v>45835</v>
      </c>
      <c r="HV57" s="378">
        <v>1</v>
      </c>
      <c r="HW57" s="379">
        <v>45836</v>
      </c>
      <c r="HX57" s="412">
        <v>45839</v>
      </c>
      <c r="HY57" s="378">
        <v>1</v>
      </c>
      <c r="HZ57" s="379">
        <v>45840</v>
      </c>
      <c r="IA57" s="412">
        <v>45841</v>
      </c>
      <c r="IB57" s="378">
        <v>1</v>
      </c>
      <c r="IC57" s="379">
        <v>45842</v>
      </c>
      <c r="ID57" s="412">
        <v>45857</v>
      </c>
      <c r="IE57" s="378">
        <v>1</v>
      </c>
      <c r="IF57" s="379">
        <v>45860</v>
      </c>
      <c r="IG57" s="944">
        <v>45859</v>
      </c>
      <c r="IH57" s="412">
        <v>45874</v>
      </c>
      <c r="II57" s="378">
        <v>1</v>
      </c>
      <c r="IJ57" s="379">
        <v>45874</v>
      </c>
      <c r="IK57" s="412">
        <v>45874</v>
      </c>
      <c r="IL57" s="378">
        <v>1</v>
      </c>
      <c r="IM57" s="379">
        <v>45874</v>
      </c>
      <c r="IN57" s="657">
        <f t="shared" si="137"/>
        <v>1</v>
      </c>
      <c r="IO57" s="658">
        <f t="shared" si="240"/>
        <v>45776</v>
      </c>
      <c r="IP57" s="659">
        <f t="shared" si="241"/>
        <v>45874</v>
      </c>
      <c r="IQ57" s="654"/>
      <c r="IR57" s="660"/>
      <c r="IS57" s="664">
        <v>318.73</v>
      </c>
      <c r="IT57" s="664" t="s">
        <v>582</v>
      </c>
      <c r="IU57" s="412"/>
      <c r="IV57" s="378">
        <v>0</v>
      </c>
      <c r="IW57" s="379"/>
      <c r="IX57" s="412"/>
      <c r="IY57" s="378">
        <v>0</v>
      </c>
      <c r="IZ57" s="379"/>
      <c r="JA57" s="412">
        <v>45889</v>
      </c>
      <c r="JB57" s="378">
        <v>1</v>
      </c>
      <c r="JC57" s="413">
        <f t="shared" si="91"/>
        <v>45889</v>
      </c>
      <c r="JD57" s="628">
        <f t="shared" si="178"/>
        <v>0.31873000000000001</v>
      </c>
      <c r="JE57" s="627">
        <v>45897</v>
      </c>
      <c r="JF57" s="378">
        <v>1</v>
      </c>
      <c r="JG57" s="627">
        <v>45898</v>
      </c>
      <c r="JH57" s="628">
        <f t="shared" si="270"/>
        <v>0.31873000000000001</v>
      </c>
      <c r="JI57" s="627">
        <v>45897</v>
      </c>
      <c r="JJ57" s="378">
        <v>1</v>
      </c>
      <c r="JK57" s="627">
        <v>45898</v>
      </c>
      <c r="JL57" s="628">
        <f t="shared" si="179"/>
        <v>0.31873000000000001</v>
      </c>
      <c r="JM57" s="627">
        <v>45902</v>
      </c>
      <c r="JN57" s="378">
        <v>1</v>
      </c>
      <c r="JO57" s="627">
        <v>45902</v>
      </c>
      <c r="JP57" s="628">
        <f t="shared" si="180"/>
        <v>0.31873000000000001</v>
      </c>
      <c r="JQ57" s="627">
        <v>45902</v>
      </c>
      <c r="JR57" s="378">
        <v>1</v>
      </c>
      <c r="JS57" s="627">
        <v>45902</v>
      </c>
      <c r="JT57" s="628">
        <f t="shared" si="242"/>
        <v>0.31873000000000001</v>
      </c>
      <c r="JU57" s="627">
        <v>45906</v>
      </c>
      <c r="JV57" s="378">
        <v>1</v>
      </c>
      <c r="JW57" s="627">
        <v>45906</v>
      </c>
      <c r="JX57" s="628">
        <f t="shared" si="243"/>
        <v>0</v>
      </c>
      <c r="JY57" s="627"/>
      <c r="JZ57" s="378">
        <v>0</v>
      </c>
      <c r="KA57" s="627"/>
      <c r="KB57" s="628">
        <f t="shared" si="244"/>
        <v>0</v>
      </c>
      <c r="KC57" s="627"/>
      <c r="KD57" s="378">
        <v>0</v>
      </c>
      <c r="KE57" s="627"/>
      <c r="KF57" s="628">
        <f t="shared" si="245"/>
        <v>0</v>
      </c>
      <c r="KG57" s="627"/>
      <c r="KH57" s="378">
        <v>0</v>
      </c>
      <c r="KI57" s="379"/>
      <c r="KJ57" s="628"/>
      <c r="KK57" s="630"/>
      <c r="KL57" s="378">
        <v>0</v>
      </c>
      <c r="KM57" s="379"/>
      <c r="KN57" s="630">
        <v>45905</v>
      </c>
      <c r="KO57" s="378">
        <v>1</v>
      </c>
      <c r="KP57" s="379"/>
      <c r="KQ57" s="630">
        <v>45954</v>
      </c>
      <c r="KR57" s="378">
        <v>1</v>
      </c>
      <c r="KS57" s="379">
        <v>45954</v>
      </c>
      <c r="KT57" s="657">
        <v>0</v>
      </c>
      <c r="KU57" s="665">
        <f t="shared" si="246"/>
        <v>0</v>
      </c>
      <c r="KV57" s="658">
        <f t="shared" si="247"/>
        <v>45889</v>
      </c>
      <c r="KW57" s="659" t="str">
        <f t="shared" si="248"/>
        <v/>
      </c>
      <c r="KX57" s="412">
        <v>45889</v>
      </c>
      <c r="KY57" s="378">
        <v>1</v>
      </c>
      <c r="KZ57" s="413">
        <f t="shared" si="98"/>
        <v>45889</v>
      </c>
      <c r="LA57" s="626">
        <f t="shared" si="181"/>
        <v>0.31873000000000001</v>
      </c>
      <c r="LB57" s="627">
        <v>45898</v>
      </c>
      <c r="LC57" s="378">
        <v>1</v>
      </c>
      <c r="LD57" s="413">
        <f t="shared" ref="LD57" si="283">IF(LB57="","",LB57)</f>
        <v>45898</v>
      </c>
      <c r="LE57" s="626">
        <f t="shared" si="182"/>
        <v>0.31873000000000001</v>
      </c>
      <c r="LF57" s="627">
        <v>45913</v>
      </c>
      <c r="LG57" s="378">
        <v>1</v>
      </c>
      <c r="LH57" s="413">
        <f t="shared" si="272"/>
        <v>45913</v>
      </c>
      <c r="LI57" s="626">
        <f t="shared" si="183"/>
        <v>0.31873000000000001</v>
      </c>
      <c r="LJ57" s="627">
        <v>45915</v>
      </c>
      <c r="LK57" s="378">
        <v>1</v>
      </c>
      <c r="LL57" s="632">
        <f t="shared" si="278"/>
        <v>45915</v>
      </c>
      <c r="LM57" s="412">
        <v>45920</v>
      </c>
      <c r="LN57" s="378">
        <v>1</v>
      </c>
      <c r="LO57" s="632">
        <v>45951</v>
      </c>
      <c r="LP57" s="1489">
        <v>45957</v>
      </c>
      <c r="LQ57" s="378">
        <v>1</v>
      </c>
      <c r="LR57" s="632">
        <v>45957</v>
      </c>
      <c r="LS57" s="412"/>
      <c r="LT57" s="378">
        <v>0</v>
      </c>
      <c r="LU57" s="632"/>
      <c r="LV57" s="657">
        <v>0</v>
      </c>
      <c r="LW57" s="665">
        <f t="shared" si="249"/>
        <v>0</v>
      </c>
      <c r="LX57" s="658">
        <f t="shared" si="250"/>
        <v>45889</v>
      </c>
      <c r="LY57" s="666" t="str">
        <f t="shared" si="251"/>
        <v/>
      </c>
      <c r="LZ57" s="412">
        <v>45889</v>
      </c>
      <c r="MA57" s="378">
        <v>1</v>
      </c>
      <c r="MB57" s="413">
        <f t="shared" si="104"/>
        <v>45889</v>
      </c>
      <c r="MC57" s="626">
        <f t="shared" si="184"/>
        <v>0.31873000000000001</v>
      </c>
      <c r="MD57" s="627">
        <v>45898</v>
      </c>
      <c r="ME57" s="378">
        <v>1</v>
      </c>
      <c r="MF57" s="413">
        <f t="shared" ref="MF57" si="284">IF(MD57="","",MD57)</f>
        <v>45898</v>
      </c>
      <c r="MG57" s="626">
        <f t="shared" si="185"/>
        <v>0.31873000000000001</v>
      </c>
      <c r="MH57" s="627">
        <v>45913</v>
      </c>
      <c r="MI57" s="378">
        <v>1</v>
      </c>
      <c r="MJ57" s="413">
        <f t="shared" si="273"/>
        <v>45913</v>
      </c>
      <c r="MK57" s="626">
        <f t="shared" si="186"/>
        <v>0.31873000000000001</v>
      </c>
      <c r="ML57" s="627">
        <v>45916</v>
      </c>
      <c r="MM57" s="378">
        <v>1</v>
      </c>
      <c r="MN57" s="413">
        <f t="shared" si="107"/>
        <v>45916</v>
      </c>
      <c r="MO57" s="412">
        <v>45919</v>
      </c>
      <c r="MP57" s="378">
        <v>1</v>
      </c>
      <c r="MQ57" s="632">
        <v>45951</v>
      </c>
      <c r="MR57" s="1489">
        <v>45957</v>
      </c>
      <c r="MS57" s="378">
        <v>1</v>
      </c>
      <c r="MT57" s="632">
        <v>45957</v>
      </c>
      <c r="MU57" s="412"/>
      <c r="MV57" s="378">
        <v>0</v>
      </c>
      <c r="MW57" s="632"/>
      <c r="MX57" s="657">
        <v>0</v>
      </c>
      <c r="MY57" s="665">
        <f t="shared" si="252"/>
        <v>0</v>
      </c>
      <c r="MZ57" s="658">
        <f t="shared" si="253"/>
        <v>45889</v>
      </c>
      <c r="NA57" s="666" t="str">
        <f t="shared" si="254"/>
        <v/>
      </c>
      <c r="NB57" s="657">
        <v>0</v>
      </c>
      <c r="NC57" s="665">
        <f t="shared" si="255"/>
        <v>0</v>
      </c>
      <c r="ND57" s="658">
        <f t="shared" si="256"/>
        <v>45889</v>
      </c>
      <c r="NE57" s="667">
        <f t="shared" si="257"/>
        <v>0</v>
      </c>
      <c r="NF57" s="654"/>
      <c r="NG57" s="666"/>
      <c r="NH57" s="673"/>
      <c r="NI57" s="378">
        <v>0</v>
      </c>
      <c r="NJ57" s="658"/>
      <c r="NK57" s="654"/>
      <c r="NL57" s="666"/>
      <c r="NM57" s="657">
        <v>0</v>
      </c>
      <c r="NN57" s="665">
        <f t="shared" si="258"/>
        <v>0</v>
      </c>
      <c r="NO57" s="659"/>
      <c r="NP57" s="669" t="s">
        <v>571</v>
      </c>
      <c r="NQ57" s="657">
        <v>0</v>
      </c>
      <c r="NR57" s="665">
        <f t="shared" si="259"/>
        <v>0</v>
      </c>
      <c r="NS57" s="659"/>
      <c r="NT57" s="669" t="s">
        <v>571</v>
      </c>
      <c r="NU57" s="657">
        <v>0</v>
      </c>
      <c r="NV57" s="665">
        <f t="shared" si="260"/>
        <v>0</v>
      </c>
      <c r="NW57" s="659"/>
      <c r="NX57" s="669" t="str">
        <f t="shared" si="269"/>
        <v/>
      </c>
      <c r="NY57" s="673"/>
      <c r="NZ57" s="378">
        <v>0</v>
      </c>
      <c r="OA57" s="660"/>
      <c r="OB57" s="673"/>
      <c r="OC57" s="378">
        <v>0</v>
      </c>
      <c r="OD57" s="660"/>
      <c r="OE57" s="673"/>
      <c r="OF57" s="378">
        <v>0</v>
      </c>
      <c r="OG57" s="660"/>
      <c r="OH57" s="412"/>
      <c r="OI57" s="378">
        <v>1</v>
      </c>
      <c r="OJ57" s="379"/>
      <c r="OK57" s="412"/>
      <c r="OL57" s="378">
        <v>0.5</v>
      </c>
      <c r="OM57" s="379"/>
      <c r="ON57" s="412"/>
      <c r="OO57" s="378">
        <v>1</v>
      </c>
      <c r="OP57" s="379"/>
      <c r="OQ57" s="412"/>
      <c r="OR57" s="378">
        <f t="shared" si="261"/>
        <v>0</v>
      </c>
      <c r="OS57" s="379"/>
      <c r="OT57" s="412"/>
      <c r="OU57" s="378">
        <v>0</v>
      </c>
      <c r="OV57" s="379"/>
      <c r="OW57" s="412"/>
      <c r="OX57" s="378">
        <v>0</v>
      </c>
      <c r="OY57" s="379"/>
      <c r="OZ57" s="379">
        <v>45633</v>
      </c>
      <c r="PA57" s="378">
        <v>1</v>
      </c>
      <c r="PB57" s="379">
        <f t="shared" si="141"/>
        <v>45633</v>
      </c>
      <c r="PC57" s="379" t="s">
        <v>559</v>
      </c>
      <c r="PD57" s="378">
        <v>0</v>
      </c>
      <c r="PE57" s="379"/>
      <c r="PF57" s="412"/>
      <c r="PG57" s="378">
        <v>0</v>
      </c>
      <c r="PH57" s="379"/>
      <c r="PI57" s="412">
        <v>45758</v>
      </c>
      <c r="PJ57" s="378">
        <v>1</v>
      </c>
      <c r="PK57" s="379">
        <f>'Seg Diario'!HJ57</f>
        <v>45930</v>
      </c>
      <c r="PL57" s="412">
        <f t="shared" si="133"/>
        <v>45758</v>
      </c>
      <c r="PM57" s="378">
        <f t="shared" si="134"/>
        <v>1</v>
      </c>
      <c r="PN57" s="379">
        <f t="shared" si="135"/>
        <v>45930</v>
      </c>
      <c r="PO57" s="663">
        <v>4.5000000000000005E-2</v>
      </c>
      <c r="PP57" s="658">
        <f t="shared" si="262"/>
        <v>45633</v>
      </c>
      <c r="PQ57" s="659" t="str">
        <f t="shared" si="263"/>
        <v/>
      </c>
      <c r="PR57" s="654"/>
      <c r="PS57" s="660"/>
      <c r="PT57" s="412">
        <v>45488</v>
      </c>
      <c r="PU57" s="378">
        <v>1</v>
      </c>
      <c r="PV57" s="412">
        <v>45488</v>
      </c>
      <c r="PW57" s="412">
        <v>45527</v>
      </c>
      <c r="PX57" s="378">
        <v>1</v>
      </c>
      <c r="PY57" s="412">
        <v>45527</v>
      </c>
      <c r="PZ57" s="412"/>
      <c r="QA57" s="378">
        <v>0</v>
      </c>
      <c r="QB57" s="379"/>
      <c r="QC57" s="412"/>
      <c r="QD57" s="378">
        <v>0.5</v>
      </c>
      <c r="QE57" s="379"/>
      <c r="QF57" s="657">
        <v>0.93745000000000012</v>
      </c>
      <c r="QG57" s="658">
        <f t="shared" si="264"/>
        <v>45488</v>
      </c>
      <c r="QH57" s="659" t="str">
        <f t="shared" si="276"/>
        <v/>
      </c>
      <c r="QI57" s="654"/>
      <c r="QJ57" s="660"/>
      <c r="QK57" s="671"/>
      <c r="QL57" s="672">
        <f t="shared" si="265"/>
        <v>1</v>
      </c>
      <c r="QM57" s="1208" t="s">
        <v>594</v>
      </c>
      <c r="QN57" s="1448">
        <f t="shared" si="136"/>
        <v>1</v>
      </c>
      <c r="QO57" s="1482">
        <v>45906</v>
      </c>
      <c r="QP57" s="1483">
        <v>1</v>
      </c>
      <c r="QQ57" s="1482">
        <v>45909</v>
      </c>
      <c r="QR57" s="1482">
        <v>45945</v>
      </c>
      <c r="QS57" s="1483">
        <v>1</v>
      </c>
      <c r="QT57" s="1482">
        <v>45945</v>
      </c>
    </row>
    <row r="58" spans="1:462" ht="14.4">
      <c r="A58" s="459" t="e">
        <f t="shared" si="266"/>
        <v>#VALUE!</v>
      </c>
      <c r="B58" s="636" t="s">
        <v>181</v>
      </c>
      <c r="C58" s="637"/>
      <c r="D58" s="638" t="s">
        <v>562</v>
      </c>
      <c r="E58" s="1420" t="s">
        <v>95</v>
      </c>
      <c r="F58" s="1251">
        <v>12299.43</v>
      </c>
      <c r="G58" s="614" t="s">
        <v>574</v>
      </c>
      <c r="H58" s="638" t="s">
        <v>58</v>
      </c>
      <c r="I58" s="638" t="s">
        <v>575</v>
      </c>
      <c r="J58" s="639"/>
      <c r="K58" s="640"/>
      <c r="L58" s="640"/>
      <c r="M58" s="641"/>
      <c r="N58" s="642"/>
      <c r="O58" s="639" t="s">
        <v>562</v>
      </c>
      <c r="P58" s="640" t="s">
        <v>562</v>
      </c>
      <c r="Q58" s="640" t="s">
        <v>562</v>
      </c>
      <c r="R58" s="641" t="s">
        <v>562</v>
      </c>
      <c r="S58" s="638" t="s">
        <v>92</v>
      </c>
      <c r="T58" s="643"/>
      <c r="U58" s="643"/>
      <c r="V58" s="643"/>
      <c r="W58" s="643"/>
      <c r="X58" s="643"/>
      <c r="Y58" s="643"/>
      <c r="Z58" s="674"/>
      <c r="AA58" s="644"/>
      <c r="AB58" s="615"/>
      <c r="AC58" s="615"/>
      <c r="AD58" s="615"/>
      <c r="AE58" s="615"/>
      <c r="AF58" s="615"/>
      <c r="AG58" s="645">
        <f t="shared" si="187"/>
        <v>0</v>
      </c>
      <c r="AH58" s="646">
        <f t="shared" si="188"/>
        <v>0</v>
      </c>
      <c r="AI58" s="647">
        <f t="shared" si="189"/>
        <v>0</v>
      </c>
      <c r="AJ58" s="615"/>
      <c r="AK58" s="615"/>
      <c r="AL58" s="615"/>
      <c r="AM58" s="645">
        <f t="shared" si="190"/>
        <v>0</v>
      </c>
      <c r="AN58" s="646">
        <f t="shared" si="191"/>
        <v>0</v>
      </c>
      <c r="AO58" s="647">
        <f t="shared" si="192"/>
        <v>0</v>
      </c>
      <c r="AP58" s="648"/>
      <c r="AQ58" s="648"/>
      <c r="AR58" s="648"/>
      <c r="AS58" s="645">
        <f t="shared" si="193"/>
        <v>0</v>
      </c>
      <c r="AT58" s="646">
        <f t="shared" si="194"/>
        <v>0</v>
      </c>
      <c r="AU58" s="647">
        <f t="shared" si="195"/>
        <v>0</v>
      </c>
      <c r="AV58" s="648"/>
      <c r="AW58" s="649" t="s">
        <v>564</v>
      </c>
      <c r="AX58" s="650">
        <f t="shared" si="281"/>
        <v>1</v>
      </c>
      <c r="AY58" s="651" t="s">
        <v>565</v>
      </c>
      <c r="AZ58" s="652"/>
      <c r="BA58" s="412">
        <v>45122</v>
      </c>
      <c r="BB58" s="653">
        <f t="shared" si="175"/>
        <v>1</v>
      </c>
      <c r="BC58" s="654">
        <f t="shared" si="196"/>
        <v>0</v>
      </c>
      <c r="BD58" s="630">
        <f t="shared" si="197"/>
        <v>0</v>
      </c>
      <c r="BE58" s="412">
        <v>45673</v>
      </c>
      <c r="BF58" s="655">
        <f t="shared" si="198"/>
        <v>1</v>
      </c>
      <c r="BG58" s="412">
        <v>45677</v>
      </c>
      <c r="BH58" s="655">
        <f t="shared" si="199"/>
        <v>1</v>
      </c>
      <c r="BI58" s="412">
        <f t="shared" si="125"/>
        <v>45677</v>
      </c>
      <c r="BJ58" s="378">
        <v>1</v>
      </c>
      <c r="BK58" s="379">
        <f t="shared" si="126"/>
        <v>45683</v>
      </c>
      <c r="BL58" s="412">
        <v>45677</v>
      </c>
      <c r="BM58" s="378">
        <v>1</v>
      </c>
      <c r="BN58" s="630">
        <v>45677</v>
      </c>
      <c r="BO58" s="377">
        <v>45677</v>
      </c>
      <c r="BP58" s="378">
        <v>1</v>
      </c>
      <c r="BQ58" s="630">
        <v>45681</v>
      </c>
      <c r="BR58" s="377">
        <v>45677</v>
      </c>
      <c r="BS58" s="378">
        <v>1</v>
      </c>
      <c r="BT58" s="630">
        <v>45677</v>
      </c>
      <c r="BU58" s="377">
        <v>45677</v>
      </c>
      <c r="BV58" s="378">
        <v>1</v>
      </c>
      <c r="BW58" s="630">
        <v>45677</v>
      </c>
      <c r="BX58" s="377">
        <f t="shared" si="200"/>
        <v>45677</v>
      </c>
      <c r="BY58" s="378">
        <f t="shared" si="201"/>
        <v>1</v>
      </c>
      <c r="BZ58" s="379">
        <f t="shared" si="282"/>
        <v>45681</v>
      </c>
      <c r="CA58" s="412">
        <v>45681</v>
      </c>
      <c r="CB58" s="378">
        <v>1</v>
      </c>
      <c r="CC58" s="413">
        <f t="shared" si="202"/>
        <v>45681</v>
      </c>
      <c r="CD58" s="377">
        <v>45681</v>
      </c>
      <c r="CE58" s="378">
        <v>1</v>
      </c>
      <c r="CF58" s="413">
        <f t="shared" si="203"/>
        <v>45681</v>
      </c>
      <c r="CG58" s="377">
        <v>45680</v>
      </c>
      <c r="CH58" s="378">
        <v>1</v>
      </c>
      <c r="CI58" s="413">
        <f t="shared" si="204"/>
        <v>45680</v>
      </c>
      <c r="CJ58" s="412">
        <v>45680</v>
      </c>
      <c r="CK58" s="378">
        <v>1</v>
      </c>
      <c r="CL58" s="413">
        <f t="shared" si="205"/>
        <v>45680</v>
      </c>
      <c r="CM58" s="377">
        <f t="shared" si="206"/>
        <v>45680</v>
      </c>
      <c r="CN58" s="378">
        <f t="shared" si="207"/>
        <v>1</v>
      </c>
      <c r="CO58" s="379">
        <f t="shared" si="208"/>
        <v>45681</v>
      </c>
      <c r="CP58" s="412"/>
      <c r="CQ58" s="378">
        <v>0</v>
      </c>
      <c r="CR58" s="413"/>
      <c r="CS58" s="377"/>
      <c r="CT58" s="378">
        <v>0</v>
      </c>
      <c r="CU58" s="413"/>
      <c r="CV58" s="377"/>
      <c r="CW58" s="378">
        <v>0</v>
      </c>
      <c r="CX58" s="413"/>
      <c r="CY58" s="377"/>
      <c r="CZ58" s="378">
        <v>0</v>
      </c>
      <c r="DA58" s="413"/>
      <c r="DB58" s="377" t="str">
        <f t="shared" si="209"/>
        <v/>
      </c>
      <c r="DC58" s="378">
        <f t="shared" si="210"/>
        <v>0</v>
      </c>
      <c r="DD58" s="379" t="str">
        <f t="shared" si="211"/>
        <v/>
      </c>
      <c r="DE58" s="412">
        <v>45681</v>
      </c>
      <c r="DF58" s="378">
        <v>1</v>
      </c>
      <c r="DG58" s="413">
        <v>45681</v>
      </c>
      <c r="DH58" s="412">
        <v>45682</v>
      </c>
      <c r="DI58" s="378">
        <v>1</v>
      </c>
      <c r="DJ58" s="413">
        <v>45682</v>
      </c>
      <c r="DK58" s="412">
        <v>45681</v>
      </c>
      <c r="DL58" s="378">
        <v>1</v>
      </c>
      <c r="DM58" s="413">
        <v>45681</v>
      </c>
      <c r="DN58" s="377">
        <v>45681</v>
      </c>
      <c r="DO58" s="378">
        <v>1</v>
      </c>
      <c r="DP58" s="413">
        <v>45681</v>
      </c>
      <c r="DQ58" s="377">
        <f t="shared" si="212"/>
        <v>45681</v>
      </c>
      <c r="DR58" s="378">
        <f t="shared" si="213"/>
        <v>1</v>
      </c>
      <c r="DS58" s="379">
        <f t="shared" si="214"/>
        <v>45682</v>
      </c>
      <c r="DT58" s="412">
        <v>45681</v>
      </c>
      <c r="DU58" s="378">
        <v>1</v>
      </c>
      <c r="DV58" s="630">
        <v>45683</v>
      </c>
      <c r="DW58" s="377">
        <v>45682</v>
      </c>
      <c r="DX58" s="378">
        <v>1</v>
      </c>
      <c r="DY58" s="630">
        <v>45683</v>
      </c>
      <c r="DZ58" s="377">
        <v>45681</v>
      </c>
      <c r="EA58" s="378">
        <v>1</v>
      </c>
      <c r="EB58" s="630">
        <v>45683</v>
      </c>
      <c r="EC58" s="412">
        <v>45681</v>
      </c>
      <c r="ED58" s="378">
        <v>1</v>
      </c>
      <c r="EE58" s="630">
        <v>45683</v>
      </c>
      <c r="EF58" s="377">
        <f t="shared" si="275"/>
        <v>45681</v>
      </c>
      <c r="EG58" s="378">
        <f t="shared" si="215"/>
        <v>1</v>
      </c>
      <c r="EH58" s="379">
        <f t="shared" si="216"/>
        <v>45683</v>
      </c>
      <c r="EI58" s="412">
        <v>45683</v>
      </c>
      <c r="EJ58" s="378">
        <v>1</v>
      </c>
      <c r="EK58" s="413">
        <f t="shared" si="217"/>
        <v>45683</v>
      </c>
      <c r="EL58" s="377">
        <v>45683</v>
      </c>
      <c r="EM58" s="378">
        <v>1</v>
      </c>
      <c r="EN58" s="413">
        <f t="shared" si="218"/>
        <v>45683</v>
      </c>
      <c r="EO58" s="377">
        <v>45683</v>
      </c>
      <c r="EP58" s="378">
        <v>1</v>
      </c>
      <c r="EQ58" s="413">
        <f t="shared" si="219"/>
        <v>45683</v>
      </c>
      <c r="ER58" s="377">
        <v>45683</v>
      </c>
      <c r="ES58" s="378">
        <v>1</v>
      </c>
      <c r="ET58" s="413">
        <f t="shared" si="220"/>
        <v>45683</v>
      </c>
      <c r="EU58" s="377">
        <f t="shared" si="221"/>
        <v>45683</v>
      </c>
      <c r="EV58" s="378">
        <f t="shared" si="222"/>
        <v>1</v>
      </c>
      <c r="EW58" s="379">
        <f t="shared" si="223"/>
        <v>45683</v>
      </c>
      <c r="EX58" s="412"/>
      <c r="EY58" s="378">
        <v>0</v>
      </c>
      <c r="EZ58" s="413"/>
      <c r="FA58" s="412"/>
      <c r="FB58" s="378">
        <v>0</v>
      </c>
      <c r="FC58" s="413"/>
      <c r="FD58" s="412"/>
      <c r="FE58" s="378">
        <v>0</v>
      </c>
      <c r="FF58" s="413"/>
      <c r="FG58" s="412"/>
      <c r="FH58" s="378">
        <v>0</v>
      </c>
      <c r="FI58" s="413"/>
      <c r="FJ58" s="377" t="str">
        <f t="shared" si="280"/>
        <v/>
      </c>
      <c r="FK58" s="378">
        <v>0</v>
      </c>
      <c r="FL58" s="379" t="str">
        <f t="shared" si="267"/>
        <v/>
      </c>
      <c r="FM58" s="412">
        <v>45700</v>
      </c>
      <c r="FN58" s="378">
        <v>1</v>
      </c>
      <c r="FO58" s="413">
        <v>45700</v>
      </c>
      <c r="FP58" s="412">
        <v>45687</v>
      </c>
      <c r="FQ58" s="378">
        <v>1</v>
      </c>
      <c r="FR58" s="413">
        <v>45688</v>
      </c>
      <c r="FS58" s="412">
        <v>45687</v>
      </c>
      <c r="FT58" s="378">
        <v>1</v>
      </c>
      <c r="FU58" s="413">
        <v>45688</v>
      </c>
      <c r="FV58" s="412">
        <v>45700</v>
      </c>
      <c r="FW58" s="378">
        <v>1</v>
      </c>
      <c r="FX58" s="413">
        <v>45700</v>
      </c>
      <c r="FY58" s="377">
        <f t="shared" si="224"/>
        <v>45687</v>
      </c>
      <c r="FZ58" s="378">
        <f t="shared" si="162"/>
        <v>1</v>
      </c>
      <c r="GA58" s="379">
        <f t="shared" si="225"/>
        <v>45700</v>
      </c>
      <c r="GB58" s="412">
        <v>45683</v>
      </c>
      <c r="GC58" s="378">
        <v>1</v>
      </c>
      <c r="GD58" s="413">
        <f t="shared" si="226"/>
        <v>45683</v>
      </c>
      <c r="GE58" s="377">
        <v>45683</v>
      </c>
      <c r="GF58" s="378">
        <v>1</v>
      </c>
      <c r="GG58" s="413">
        <f t="shared" si="227"/>
        <v>45683</v>
      </c>
      <c r="GH58" s="377">
        <v>45683</v>
      </c>
      <c r="GI58" s="378">
        <v>1</v>
      </c>
      <c r="GJ58" s="413">
        <f t="shared" si="228"/>
        <v>45683</v>
      </c>
      <c r="GK58" s="377">
        <v>45683</v>
      </c>
      <c r="GL58" s="378">
        <v>1</v>
      </c>
      <c r="GM58" s="413">
        <f t="shared" si="229"/>
        <v>45683</v>
      </c>
      <c r="GN58" s="377">
        <f t="shared" si="230"/>
        <v>45683</v>
      </c>
      <c r="GO58" s="378">
        <f t="shared" si="231"/>
        <v>1</v>
      </c>
      <c r="GP58" s="379">
        <f t="shared" si="232"/>
        <v>45683</v>
      </c>
      <c r="GQ58" s="657">
        <f t="shared" si="163"/>
        <v>1</v>
      </c>
      <c r="GR58" s="658">
        <f t="shared" si="233"/>
        <v>45677</v>
      </c>
      <c r="GS58" s="659">
        <f t="shared" si="234"/>
        <v>45700</v>
      </c>
      <c r="GT58" s="654"/>
      <c r="GU58" s="660"/>
      <c r="GV58" s="412">
        <v>45925</v>
      </c>
      <c r="GW58" s="378">
        <v>1</v>
      </c>
      <c r="GX58" s="413">
        <v>45927</v>
      </c>
      <c r="GY58" s="412">
        <v>45925</v>
      </c>
      <c r="GZ58" s="378">
        <v>1</v>
      </c>
      <c r="HA58" s="413">
        <v>45927</v>
      </c>
      <c r="HB58" s="412">
        <v>45925</v>
      </c>
      <c r="HC58" s="378">
        <v>1</v>
      </c>
      <c r="HD58" s="413">
        <v>45927</v>
      </c>
      <c r="HE58" s="412">
        <v>45925</v>
      </c>
      <c r="HF58" s="378">
        <v>1</v>
      </c>
      <c r="HG58" s="413">
        <v>45927</v>
      </c>
      <c r="HH58" s="377">
        <f t="shared" si="235"/>
        <v>45925</v>
      </c>
      <c r="HI58" s="378">
        <f t="shared" si="236"/>
        <v>1</v>
      </c>
      <c r="HJ58" s="379">
        <f t="shared" si="237"/>
        <v>45927</v>
      </c>
      <c r="HK58" s="661">
        <v>0</v>
      </c>
      <c r="HL58" s="658">
        <f t="shared" si="238"/>
        <v>45673</v>
      </c>
      <c r="HM58" s="659" t="str">
        <f t="shared" si="239"/>
        <v/>
      </c>
      <c r="HN58" s="654"/>
      <c r="HO58" s="660"/>
      <c r="HP58" s="949">
        <v>1</v>
      </c>
      <c r="HQ58" s="949"/>
      <c r="HR58" s="1170">
        <v>45820</v>
      </c>
      <c r="HS58" s="378">
        <v>1</v>
      </c>
      <c r="HT58" s="1171">
        <v>45820</v>
      </c>
      <c r="HU58" s="632">
        <v>45845</v>
      </c>
      <c r="HV58" s="378">
        <v>1</v>
      </c>
      <c r="HW58" s="379">
        <v>45845</v>
      </c>
      <c r="HX58" s="412">
        <v>45846</v>
      </c>
      <c r="HY58" s="378">
        <v>1</v>
      </c>
      <c r="HZ58" s="379">
        <v>45847</v>
      </c>
      <c r="IA58" s="412">
        <v>45847</v>
      </c>
      <c r="IB58" s="378">
        <v>1</v>
      </c>
      <c r="IC58" s="379">
        <v>45848</v>
      </c>
      <c r="ID58" s="412">
        <v>45854</v>
      </c>
      <c r="IE58" s="378">
        <v>1</v>
      </c>
      <c r="IF58" s="379">
        <v>45878</v>
      </c>
      <c r="IG58" s="944">
        <v>45854</v>
      </c>
      <c r="IH58" s="412">
        <v>45884</v>
      </c>
      <c r="II58" s="378">
        <v>1</v>
      </c>
      <c r="IJ58" s="379">
        <v>45884</v>
      </c>
      <c r="IK58" s="412" t="s">
        <v>597</v>
      </c>
      <c r="IL58" s="378">
        <v>1</v>
      </c>
      <c r="IM58" s="379">
        <v>45884</v>
      </c>
      <c r="IN58" s="657">
        <f t="shared" si="137"/>
        <v>1</v>
      </c>
      <c r="IO58" s="658">
        <f t="shared" si="240"/>
        <v>45820</v>
      </c>
      <c r="IP58" s="659">
        <f t="shared" si="241"/>
        <v>45884</v>
      </c>
      <c r="IQ58" s="654"/>
      <c r="IR58" s="660"/>
      <c r="IS58" s="664">
        <v>257.33999999999997</v>
      </c>
      <c r="IT58" s="664" t="s">
        <v>582</v>
      </c>
      <c r="IU58" s="412"/>
      <c r="IV58" s="378">
        <v>0</v>
      </c>
      <c r="IW58" s="379"/>
      <c r="IX58" s="1478">
        <v>45885</v>
      </c>
      <c r="IY58" s="1479">
        <v>1</v>
      </c>
      <c r="IZ58" s="1480">
        <v>45885</v>
      </c>
      <c r="JA58" s="412">
        <v>45885</v>
      </c>
      <c r="JB58" s="378">
        <v>1</v>
      </c>
      <c r="JC58" s="413">
        <f t="shared" si="91"/>
        <v>45885</v>
      </c>
      <c r="JD58" s="628">
        <f t="shared" si="178"/>
        <v>0.25733999999999996</v>
      </c>
      <c r="JE58" s="627">
        <v>45897</v>
      </c>
      <c r="JF58" s="378">
        <v>1</v>
      </c>
      <c r="JG58" s="627">
        <v>45898</v>
      </c>
      <c r="JH58" s="628">
        <f t="shared" si="270"/>
        <v>0.25733999999999996</v>
      </c>
      <c r="JI58" s="627">
        <v>45897</v>
      </c>
      <c r="JJ58" s="378">
        <v>1</v>
      </c>
      <c r="JK58" s="627">
        <v>45898</v>
      </c>
      <c r="JL58" s="628">
        <f t="shared" si="179"/>
        <v>0.25733999999999996</v>
      </c>
      <c r="JM58" s="627">
        <v>45902</v>
      </c>
      <c r="JN58" s="378">
        <v>1</v>
      </c>
      <c r="JO58" s="627">
        <v>45902</v>
      </c>
      <c r="JP58" s="628">
        <f t="shared" si="180"/>
        <v>0.25733999999999996</v>
      </c>
      <c r="JQ58" s="627">
        <v>45902</v>
      </c>
      <c r="JR58" s="378">
        <v>1</v>
      </c>
      <c r="JS58" s="627">
        <v>45902</v>
      </c>
      <c r="JT58" s="628">
        <f t="shared" si="242"/>
        <v>0.25733999999999996</v>
      </c>
      <c r="JU58" s="627">
        <v>45906</v>
      </c>
      <c r="JV58" s="378">
        <v>1</v>
      </c>
      <c r="JW58" s="627">
        <v>45906</v>
      </c>
      <c r="JX58" s="628">
        <f t="shared" si="243"/>
        <v>0</v>
      </c>
      <c r="JY58" s="627"/>
      <c r="JZ58" s="378">
        <v>0</v>
      </c>
      <c r="KA58" s="627"/>
      <c r="KB58" s="628">
        <f t="shared" si="244"/>
        <v>0</v>
      </c>
      <c r="KC58" s="627"/>
      <c r="KD58" s="378">
        <v>0</v>
      </c>
      <c r="KE58" s="627"/>
      <c r="KF58" s="628">
        <f t="shared" si="245"/>
        <v>0</v>
      </c>
      <c r="KG58" s="627"/>
      <c r="KH58" s="378">
        <v>0</v>
      </c>
      <c r="KI58" s="379"/>
      <c r="KJ58" s="628"/>
      <c r="KK58" s="630">
        <v>45943</v>
      </c>
      <c r="KL58" s="378">
        <v>1</v>
      </c>
      <c r="KM58" s="379">
        <v>45943</v>
      </c>
      <c r="KN58" s="630">
        <v>45940</v>
      </c>
      <c r="KO58" s="378">
        <v>1</v>
      </c>
      <c r="KP58" s="379">
        <v>45941</v>
      </c>
      <c r="KQ58" s="630">
        <v>45954</v>
      </c>
      <c r="KR58" s="378">
        <v>1</v>
      </c>
      <c r="KS58" s="379">
        <v>45954</v>
      </c>
      <c r="KT58" s="657">
        <v>0</v>
      </c>
      <c r="KU58" s="665">
        <f t="shared" si="246"/>
        <v>0</v>
      </c>
      <c r="KV58" s="658">
        <f t="shared" si="247"/>
        <v>45885</v>
      </c>
      <c r="KW58" s="659" t="str">
        <f t="shared" si="248"/>
        <v/>
      </c>
      <c r="KX58" s="412">
        <v>45885</v>
      </c>
      <c r="KY58" s="378">
        <v>1</v>
      </c>
      <c r="KZ58" s="413">
        <f t="shared" si="98"/>
        <v>45885</v>
      </c>
      <c r="LA58" s="626">
        <f t="shared" si="181"/>
        <v>0.25733999999999996</v>
      </c>
      <c r="LB58" s="627">
        <v>45885</v>
      </c>
      <c r="LC58" s="378">
        <v>1</v>
      </c>
      <c r="LD58" s="413">
        <f t="shared" si="99"/>
        <v>45885</v>
      </c>
      <c r="LE58" s="626">
        <f t="shared" si="182"/>
        <v>0.25733999999999996</v>
      </c>
      <c r="LF58" s="627">
        <v>45915</v>
      </c>
      <c r="LG58" s="378">
        <v>1</v>
      </c>
      <c r="LH58" s="413">
        <f t="shared" si="272"/>
        <v>45915</v>
      </c>
      <c r="LI58" s="626">
        <f t="shared" si="183"/>
        <v>0.25733999999999996</v>
      </c>
      <c r="LJ58" s="627">
        <v>45915</v>
      </c>
      <c r="LK58" s="378">
        <v>1</v>
      </c>
      <c r="LL58" s="632">
        <f t="shared" si="278"/>
        <v>45915</v>
      </c>
      <c r="LM58" s="412">
        <v>45920</v>
      </c>
      <c r="LN58" s="378">
        <v>1</v>
      </c>
      <c r="LO58" s="632">
        <v>45941</v>
      </c>
      <c r="LP58" s="1489">
        <v>45957</v>
      </c>
      <c r="LQ58" s="378">
        <v>1</v>
      </c>
      <c r="LR58" s="632">
        <v>45957</v>
      </c>
      <c r="LS58" s="412"/>
      <c r="LT58" s="378">
        <v>0</v>
      </c>
      <c r="LU58" s="632"/>
      <c r="LV58" s="657">
        <v>0</v>
      </c>
      <c r="LW58" s="665">
        <f t="shared" si="249"/>
        <v>0</v>
      </c>
      <c r="LX58" s="658">
        <f t="shared" si="250"/>
        <v>45885</v>
      </c>
      <c r="LY58" s="666" t="str">
        <f t="shared" si="251"/>
        <v/>
      </c>
      <c r="LZ58" s="412">
        <v>45885</v>
      </c>
      <c r="MA58" s="378">
        <v>1</v>
      </c>
      <c r="MB58" s="413">
        <f t="shared" si="104"/>
        <v>45885</v>
      </c>
      <c r="MC58" s="626">
        <f t="shared" si="184"/>
        <v>0.25733999999999996</v>
      </c>
      <c r="MD58" s="627">
        <v>45885</v>
      </c>
      <c r="ME58" s="378">
        <v>1</v>
      </c>
      <c r="MF58" s="413">
        <f t="shared" si="139"/>
        <v>45885</v>
      </c>
      <c r="MG58" s="626">
        <f t="shared" si="185"/>
        <v>0.25733999999999996</v>
      </c>
      <c r="MH58" s="627">
        <v>45915</v>
      </c>
      <c r="MI58" s="378">
        <v>1</v>
      </c>
      <c r="MJ58" s="413">
        <f t="shared" si="273"/>
        <v>45915</v>
      </c>
      <c r="MK58" s="626">
        <f t="shared" si="186"/>
        <v>0.25733999999999996</v>
      </c>
      <c r="ML58" s="627">
        <v>45916</v>
      </c>
      <c r="MM58" s="378">
        <v>1</v>
      </c>
      <c r="MN58" s="413">
        <f t="shared" si="107"/>
        <v>45916</v>
      </c>
      <c r="MO58" s="412">
        <v>45941</v>
      </c>
      <c r="MP58" s="378">
        <v>1</v>
      </c>
      <c r="MQ58" s="632">
        <v>45941</v>
      </c>
      <c r="MR58" s="1489">
        <v>45957</v>
      </c>
      <c r="MS58" s="378">
        <v>1</v>
      </c>
      <c r="MT58" s="632">
        <v>45957</v>
      </c>
      <c r="MU58" s="412"/>
      <c r="MV58" s="378">
        <v>0</v>
      </c>
      <c r="MW58" s="632"/>
      <c r="MX58" s="657">
        <v>0</v>
      </c>
      <c r="MY58" s="665">
        <f t="shared" si="252"/>
        <v>0</v>
      </c>
      <c r="MZ58" s="658">
        <f t="shared" si="253"/>
        <v>45885</v>
      </c>
      <c r="NA58" s="666" t="str">
        <f t="shared" si="254"/>
        <v/>
      </c>
      <c r="NB58" s="657">
        <v>0</v>
      </c>
      <c r="NC58" s="665">
        <f t="shared" si="255"/>
        <v>0</v>
      </c>
      <c r="ND58" s="658">
        <f t="shared" si="256"/>
        <v>45885</v>
      </c>
      <c r="NE58" s="667">
        <f t="shared" si="257"/>
        <v>0</v>
      </c>
      <c r="NF58" s="654"/>
      <c r="NG58" s="666"/>
      <c r="NH58" s="673"/>
      <c r="NI58" s="378">
        <v>0</v>
      </c>
      <c r="NJ58" s="658"/>
      <c r="NK58" s="654"/>
      <c r="NL58" s="666"/>
      <c r="NM58" s="657">
        <v>0</v>
      </c>
      <c r="NN58" s="665">
        <f t="shared" si="258"/>
        <v>0</v>
      </c>
      <c r="NO58" s="659"/>
      <c r="NP58" s="669" t="s">
        <v>571</v>
      </c>
      <c r="NQ58" s="657">
        <v>0</v>
      </c>
      <c r="NR58" s="665">
        <f t="shared" si="259"/>
        <v>0</v>
      </c>
      <c r="NS58" s="659"/>
      <c r="NT58" s="669" t="s">
        <v>571</v>
      </c>
      <c r="NU58" s="657">
        <v>0</v>
      </c>
      <c r="NV58" s="665">
        <f t="shared" si="260"/>
        <v>0</v>
      </c>
      <c r="NW58" s="659"/>
      <c r="NX58" s="669" t="str">
        <f t="shared" si="269"/>
        <v/>
      </c>
      <c r="NY58" s="673"/>
      <c r="NZ58" s="378">
        <v>0</v>
      </c>
      <c r="OA58" s="660"/>
      <c r="OB58" s="673"/>
      <c r="OC58" s="378">
        <v>0</v>
      </c>
      <c r="OD58" s="660"/>
      <c r="OE58" s="673"/>
      <c r="OF58" s="378">
        <v>0</v>
      </c>
      <c r="OG58" s="660"/>
      <c r="OH58" s="412"/>
      <c r="OI58" s="378">
        <v>1</v>
      </c>
      <c r="OJ58" s="379"/>
      <c r="OK58" s="412"/>
      <c r="OL58" s="378">
        <v>0.5</v>
      </c>
      <c r="OM58" s="379"/>
      <c r="ON58" s="412"/>
      <c r="OO58" s="378">
        <v>1</v>
      </c>
      <c r="OP58" s="379"/>
      <c r="OQ58" s="412"/>
      <c r="OR58" s="378">
        <f t="shared" si="261"/>
        <v>0</v>
      </c>
      <c r="OS58" s="379"/>
      <c r="OT58" s="412"/>
      <c r="OU58" s="378">
        <v>0</v>
      </c>
      <c r="OV58" s="379"/>
      <c r="OW58" s="412"/>
      <c r="OX58" s="378">
        <v>0</v>
      </c>
      <c r="OY58" s="379"/>
      <c r="OZ58" s="379">
        <v>45677</v>
      </c>
      <c r="PA58" s="378">
        <v>1</v>
      </c>
      <c r="PB58" s="379">
        <f t="shared" si="141"/>
        <v>45677</v>
      </c>
      <c r="PC58" s="379" t="s">
        <v>559</v>
      </c>
      <c r="PD58" s="378">
        <v>0</v>
      </c>
      <c r="PE58" s="379"/>
      <c r="PF58" s="412"/>
      <c r="PG58" s="378">
        <v>0</v>
      </c>
      <c r="PH58" s="379"/>
      <c r="PI58" s="412">
        <v>45677</v>
      </c>
      <c r="PJ58" s="378">
        <v>1</v>
      </c>
      <c r="PK58" s="379">
        <f>'Seg Diario'!HJ58</f>
        <v>45927</v>
      </c>
      <c r="PL58" s="412">
        <f t="shared" si="133"/>
        <v>45677</v>
      </c>
      <c r="PM58" s="378">
        <f t="shared" si="134"/>
        <v>1</v>
      </c>
      <c r="PN58" s="379">
        <f t="shared" si="135"/>
        <v>45927</v>
      </c>
      <c r="PO58" s="663">
        <v>4.5000000000000005E-2</v>
      </c>
      <c r="PP58" s="658">
        <f t="shared" si="262"/>
        <v>45677</v>
      </c>
      <c r="PQ58" s="659" t="str">
        <f t="shared" si="263"/>
        <v/>
      </c>
      <c r="PR58" s="654"/>
      <c r="PS58" s="660"/>
      <c r="PT58" s="412">
        <v>45489</v>
      </c>
      <c r="PU58" s="378">
        <v>1</v>
      </c>
      <c r="PV58" s="412">
        <v>45489</v>
      </c>
      <c r="PW58" s="412">
        <v>45527</v>
      </c>
      <c r="PX58" s="378">
        <v>1</v>
      </c>
      <c r="PY58" s="412">
        <v>45527</v>
      </c>
      <c r="PZ58" s="412"/>
      <c r="QA58" s="378">
        <v>0</v>
      </c>
      <c r="QB58" s="379"/>
      <c r="QC58" s="412"/>
      <c r="QD58" s="378">
        <v>0.5</v>
      </c>
      <c r="QE58" s="379"/>
      <c r="QF58" s="657">
        <v>0.93745000000000012</v>
      </c>
      <c r="QG58" s="658">
        <f t="shared" si="264"/>
        <v>45489</v>
      </c>
      <c r="QH58" s="659" t="str">
        <f t="shared" si="276"/>
        <v/>
      </c>
      <c r="QI58" s="654"/>
      <c r="QJ58" s="660"/>
      <c r="QK58" s="671"/>
      <c r="QL58" s="672">
        <f t="shared" si="265"/>
        <v>1</v>
      </c>
      <c r="QM58" s="1208" t="s">
        <v>354</v>
      </c>
      <c r="QN58" s="1448">
        <f t="shared" si="136"/>
        <v>1</v>
      </c>
      <c r="QO58" s="1482">
        <v>45906</v>
      </c>
      <c r="QP58" s="1483">
        <v>1</v>
      </c>
      <c r="QQ58" s="1482">
        <v>45909</v>
      </c>
      <c r="QR58" s="1482">
        <v>45945</v>
      </c>
      <c r="QS58" s="1483">
        <v>1</v>
      </c>
      <c r="QT58" s="1482">
        <v>45945</v>
      </c>
    </row>
    <row r="59" spans="1:462" ht="14.4">
      <c r="A59" s="459" t="e">
        <f t="shared" si="266"/>
        <v>#VALUE!</v>
      </c>
      <c r="B59" s="636" t="s">
        <v>183</v>
      </c>
      <c r="C59" s="637"/>
      <c r="D59" s="638" t="s">
        <v>562</v>
      </c>
      <c r="E59" s="1420" t="s">
        <v>83</v>
      </c>
      <c r="F59" s="1251">
        <v>10885.28</v>
      </c>
      <c r="G59" s="614" t="s">
        <v>574</v>
      </c>
      <c r="H59" s="638" t="s">
        <v>255</v>
      </c>
      <c r="I59" s="638" t="s">
        <v>575</v>
      </c>
      <c r="J59" s="639"/>
      <c r="K59" s="640"/>
      <c r="L59" s="640"/>
      <c r="M59" s="641"/>
      <c r="N59" s="642"/>
      <c r="O59" s="639" t="s">
        <v>562</v>
      </c>
      <c r="P59" s="640" t="s">
        <v>562</v>
      </c>
      <c r="Q59" s="640" t="s">
        <v>562</v>
      </c>
      <c r="R59" s="641" t="s">
        <v>562</v>
      </c>
      <c r="S59" s="638" t="s">
        <v>92</v>
      </c>
      <c r="T59" s="643"/>
      <c r="U59" s="643"/>
      <c r="V59" s="643"/>
      <c r="W59" s="643"/>
      <c r="X59" s="643"/>
      <c r="Y59" s="643"/>
      <c r="Z59" s="674"/>
      <c r="AA59" s="644"/>
      <c r="AB59" s="615"/>
      <c r="AC59" s="615"/>
      <c r="AD59" s="615"/>
      <c r="AE59" s="615"/>
      <c r="AF59" s="615"/>
      <c r="AG59" s="645">
        <f t="shared" si="187"/>
        <v>0</v>
      </c>
      <c r="AH59" s="646">
        <f t="shared" si="188"/>
        <v>0</v>
      </c>
      <c r="AI59" s="647">
        <f t="shared" si="189"/>
        <v>0</v>
      </c>
      <c r="AJ59" s="615"/>
      <c r="AK59" s="615"/>
      <c r="AL59" s="615"/>
      <c r="AM59" s="645">
        <f t="shared" si="190"/>
        <v>0</v>
      </c>
      <c r="AN59" s="646">
        <f t="shared" si="191"/>
        <v>0</v>
      </c>
      <c r="AO59" s="647">
        <f t="shared" si="192"/>
        <v>0</v>
      </c>
      <c r="AP59" s="648"/>
      <c r="AQ59" s="648"/>
      <c r="AR59" s="648"/>
      <c r="AS59" s="645">
        <f t="shared" si="193"/>
        <v>0</v>
      </c>
      <c r="AT59" s="646">
        <f t="shared" si="194"/>
        <v>0</v>
      </c>
      <c r="AU59" s="647">
        <f t="shared" si="195"/>
        <v>0</v>
      </c>
      <c r="AV59" s="648"/>
      <c r="AW59" s="649" t="s">
        <v>564</v>
      </c>
      <c r="AX59" s="650">
        <f t="shared" si="281"/>
        <v>1</v>
      </c>
      <c r="AY59" s="651" t="s">
        <v>565</v>
      </c>
      <c r="AZ59" s="652"/>
      <c r="BA59" s="412">
        <v>45122</v>
      </c>
      <c r="BB59" s="653">
        <f t="shared" si="175"/>
        <v>1</v>
      </c>
      <c r="BC59" s="654">
        <f t="shared" si="196"/>
        <v>0</v>
      </c>
      <c r="BD59" s="630">
        <f t="shared" si="197"/>
        <v>0</v>
      </c>
      <c r="BE59" s="412">
        <v>45681</v>
      </c>
      <c r="BF59" s="655">
        <f t="shared" si="198"/>
        <v>1</v>
      </c>
      <c r="BG59" s="412">
        <v>45702</v>
      </c>
      <c r="BH59" s="655">
        <f t="shared" si="199"/>
        <v>1</v>
      </c>
      <c r="BI59" s="412">
        <f t="shared" si="125"/>
        <v>45702</v>
      </c>
      <c r="BJ59" s="378">
        <v>1</v>
      </c>
      <c r="BK59" s="379">
        <f t="shared" si="126"/>
        <v>45707</v>
      </c>
      <c r="BL59" s="412">
        <v>45702</v>
      </c>
      <c r="BM59" s="378">
        <v>1</v>
      </c>
      <c r="BN59" s="630">
        <v>45703</v>
      </c>
      <c r="BO59" s="412">
        <v>45702</v>
      </c>
      <c r="BP59" s="378">
        <v>1</v>
      </c>
      <c r="BQ59" s="413">
        <v>45703</v>
      </c>
      <c r="BR59" s="412">
        <v>45702</v>
      </c>
      <c r="BS59" s="378">
        <v>1</v>
      </c>
      <c r="BT59" s="413">
        <v>45703</v>
      </c>
      <c r="BU59" s="412">
        <v>45702</v>
      </c>
      <c r="BV59" s="378">
        <v>1</v>
      </c>
      <c r="BW59" s="413">
        <v>45703</v>
      </c>
      <c r="BX59" s="377">
        <f t="shared" si="200"/>
        <v>45702</v>
      </c>
      <c r="BY59" s="378">
        <f t="shared" si="201"/>
        <v>1</v>
      </c>
      <c r="BZ59" s="379">
        <f t="shared" si="282"/>
        <v>45703</v>
      </c>
      <c r="CA59" s="412">
        <v>45703</v>
      </c>
      <c r="CB59" s="378">
        <v>1</v>
      </c>
      <c r="CC59" s="413">
        <f t="shared" si="202"/>
        <v>45703</v>
      </c>
      <c r="CD59" s="377">
        <v>45704</v>
      </c>
      <c r="CE59" s="378">
        <v>1</v>
      </c>
      <c r="CF59" s="413">
        <f t="shared" si="203"/>
        <v>45704</v>
      </c>
      <c r="CG59" s="377">
        <v>45704</v>
      </c>
      <c r="CH59" s="378">
        <v>1</v>
      </c>
      <c r="CI59" s="413">
        <f t="shared" si="204"/>
        <v>45704</v>
      </c>
      <c r="CJ59" s="377">
        <v>45703</v>
      </c>
      <c r="CK59" s="378">
        <v>1</v>
      </c>
      <c r="CL59" s="413">
        <f t="shared" si="205"/>
        <v>45703</v>
      </c>
      <c r="CM59" s="377">
        <f t="shared" si="206"/>
        <v>45703</v>
      </c>
      <c r="CN59" s="378">
        <f t="shared" si="207"/>
        <v>1</v>
      </c>
      <c r="CO59" s="379">
        <f t="shared" si="208"/>
        <v>45704</v>
      </c>
      <c r="CP59" s="412"/>
      <c r="CQ59" s="378">
        <v>0</v>
      </c>
      <c r="CR59" s="413"/>
      <c r="CS59" s="377"/>
      <c r="CT59" s="378">
        <v>0</v>
      </c>
      <c r="CU59" s="413"/>
      <c r="CV59" s="377"/>
      <c r="CW59" s="378">
        <v>0</v>
      </c>
      <c r="CX59" s="413"/>
      <c r="CY59" s="377"/>
      <c r="CZ59" s="378">
        <v>0</v>
      </c>
      <c r="DA59" s="413"/>
      <c r="DB59" s="377" t="str">
        <f t="shared" si="209"/>
        <v/>
      </c>
      <c r="DC59" s="378">
        <f t="shared" si="210"/>
        <v>0</v>
      </c>
      <c r="DD59" s="379" t="str">
        <f t="shared" si="211"/>
        <v/>
      </c>
      <c r="DE59" s="412">
        <v>45704</v>
      </c>
      <c r="DF59" s="378">
        <v>1</v>
      </c>
      <c r="DG59" s="413">
        <v>45705</v>
      </c>
      <c r="DH59" s="377">
        <v>45704</v>
      </c>
      <c r="DI59" s="378">
        <v>1</v>
      </c>
      <c r="DJ59" s="413">
        <v>45705</v>
      </c>
      <c r="DK59" s="377">
        <v>45704</v>
      </c>
      <c r="DL59" s="378">
        <v>1</v>
      </c>
      <c r="DM59" s="413">
        <v>45705</v>
      </c>
      <c r="DN59" s="377">
        <v>45705</v>
      </c>
      <c r="DO59" s="378">
        <v>1</v>
      </c>
      <c r="DP59" s="413">
        <v>45705</v>
      </c>
      <c r="DQ59" s="377">
        <f t="shared" si="212"/>
        <v>45704</v>
      </c>
      <c r="DR59" s="378">
        <f t="shared" si="213"/>
        <v>1</v>
      </c>
      <c r="DS59" s="379">
        <f t="shared" si="214"/>
        <v>45705</v>
      </c>
      <c r="DT59" s="412">
        <v>45703</v>
      </c>
      <c r="DU59" s="378">
        <v>1</v>
      </c>
      <c r="DV59" s="413">
        <v>45707</v>
      </c>
      <c r="DW59" s="377">
        <v>45704</v>
      </c>
      <c r="DX59" s="378">
        <v>1</v>
      </c>
      <c r="DY59" s="413">
        <v>45707</v>
      </c>
      <c r="DZ59" s="377">
        <v>45704</v>
      </c>
      <c r="EA59" s="378">
        <v>1</v>
      </c>
      <c r="EB59" s="413">
        <v>45707</v>
      </c>
      <c r="EC59" s="377">
        <v>45703</v>
      </c>
      <c r="ED59" s="378">
        <v>1</v>
      </c>
      <c r="EE59" s="413">
        <v>45707</v>
      </c>
      <c r="EF59" s="377">
        <f t="shared" si="275"/>
        <v>45703</v>
      </c>
      <c r="EG59" s="378">
        <f t="shared" si="215"/>
        <v>1</v>
      </c>
      <c r="EH59" s="379">
        <f t="shared" si="216"/>
        <v>45707</v>
      </c>
      <c r="EI59" s="412">
        <v>45707</v>
      </c>
      <c r="EJ59" s="378">
        <v>1</v>
      </c>
      <c r="EK59" s="413">
        <f t="shared" si="217"/>
        <v>45707</v>
      </c>
      <c r="EL59" s="377">
        <v>45707</v>
      </c>
      <c r="EM59" s="378">
        <v>1</v>
      </c>
      <c r="EN59" s="413">
        <f t="shared" si="218"/>
        <v>45707</v>
      </c>
      <c r="EO59" s="377">
        <v>45707</v>
      </c>
      <c r="EP59" s="378">
        <v>1</v>
      </c>
      <c r="EQ59" s="413">
        <f t="shared" si="219"/>
        <v>45707</v>
      </c>
      <c r="ER59" s="377">
        <v>45707</v>
      </c>
      <c r="ES59" s="378">
        <v>1</v>
      </c>
      <c r="ET59" s="413">
        <f t="shared" si="220"/>
        <v>45707</v>
      </c>
      <c r="EU59" s="377">
        <f t="shared" si="221"/>
        <v>45707</v>
      </c>
      <c r="EV59" s="378">
        <f t="shared" si="222"/>
        <v>1</v>
      </c>
      <c r="EW59" s="379">
        <f t="shared" si="223"/>
        <v>45707</v>
      </c>
      <c r="EX59" s="412"/>
      <c r="EY59" s="378">
        <v>0</v>
      </c>
      <c r="EZ59" s="413"/>
      <c r="FA59" s="412"/>
      <c r="FB59" s="378">
        <v>0</v>
      </c>
      <c r="FC59" s="413"/>
      <c r="FD59" s="412"/>
      <c r="FE59" s="378">
        <v>0</v>
      </c>
      <c r="FF59" s="413"/>
      <c r="FG59" s="412"/>
      <c r="FH59" s="378">
        <v>0</v>
      </c>
      <c r="FI59" s="413"/>
      <c r="FJ59" s="377" t="str">
        <f t="shared" si="280"/>
        <v/>
      </c>
      <c r="FK59" s="378">
        <v>0</v>
      </c>
      <c r="FL59" s="379" t="str">
        <f t="shared" si="267"/>
        <v/>
      </c>
      <c r="FM59" s="412">
        <v>45709</v>
      </c>
      <c r="FN59" s="378">
        <v>1</v>
      </c>
      <c r="FO59" s="413">
        <v>45709</v>
      </c>
      <c r="FP59" s="412">
        <v>45709</v>
      </c>
      <c r="FQ59" s="378">
        <v>1</v>
      </c>
      <c r="FR59" s="413">
        <v>45709</v>
      </c>
      <c r="FS59" s="412">
        <v>45709</v>
      </c>
      <c r="FT59" s="378">
        <v>1</v>
      </c>
      <c r="FU59" s="413">
        <v>45709</v>
      </c>
      <c r="FV59" s="412">
        <v>45709</v>
      </c>
      <c r="FW59" s="378">
        <v>1</v>
      </c>
      <c r="FX59" s="413">
        <v>45709</v>
      </c>
      <c r="FY59" s="377">
        <f t="shared" si="224"/>
        <v>45709</v>
      </c>
      <c r="FZ59" s="378">
        <f t="shared" si="162"/>
        <v>1</v>
      </c>
      <c r="GA59" s="379">
        <f t="shared" si="225"/>
        <v>45709</v>
      </c>
      <c r="GB59" s="412">
        <v>45706</v>
      </c>
      <c r="GC59" s="378">
        <v>1</v>
      </c>
      <c r="GD59" s="413">
        <f t="shared" si="226"/>
        <v>45706</v>
      </c>
      <c r="GE59" s="377">
        <v>45706</v>
      </c>
      <c r="GF59" s="378">
        <v>1</v>
      </c>
      <c r="GG59" s="413">
        <f t="shared" si="227"/>
        <v>45706</v>
      </c>
      <c r="GH59" s="377">
        <v>45706</v>
      </c>
      <c r="GI59" s="378">
        <v>1</v>
      </c>
      <c r="GJ59" s="413">
        <f t="shared" si="228"/>
        <v>45706</v>
      </c>
      <c r="GK59" s="377">
        <v>45706</v>
      </c>
      <c r="GL59" s="378">
        <v>1</v>
      </c>
      <c r="GM59" s="413">
        <f t="shared" si="229"/>
        <v>45706</v>
      </c>
      <c r="GN59" s="377">
        <f t="shared" si="230"/>
        <v>45706</v>
      </c>
      <c r="GO59" s="378">
        <f t="shared" si="231"/>
        <v>1</v>
      </c>
      <c r="GP59" s="379">
        <f t="shared" si="232"/>
        <v>45706</v>
      </c>
      <c r="GQ59" s="657">
        <f t="shared" si="163"/>
        <v>1</v>
      </c>
      <c r="GR59" s="658">
        <f t="shared" si="233"/>
        <v>45702</v>
      </c>
      <c r="GS59" s="659">
        <f t="shared" si="234"/>
        <v>45709</v>
      </c>
      <c r="GT59" s="654"/>
      <c r="GU59" s="660"/>
      <c r="GV59" s="412">
        <v>45922</v>
      </c>
      <c r="GW59" s="378">
        <v>1</v>
      </c>
      <c r="GX59" s="413">
        <v>45925</v>
      </c>
      <c r="GY59" s="412">
        <v>45922</v>
      </c>
      <c r="GZ59" s="378">
        <v>1</v>
      </c>
      <c r="HA59" s="413">
        <v>45925</v>
      </c>
      <c r="HB59" s="412">
        <v>45922</v>
      </c>
      <c r="HC59" s="378">
        <v>1</v>
      </c>
      <c r="HD59" s="413"/>
      <c r="HE59" s="412">
        <v>45922</v>
      </c>
      <c r="HF59" s="378">
        <v>1</v>
      </c>
      <c r="HG59" s="413">
        <v>45925</v>
      </c>
      <c r="HH59" s="377">
        <f t="shared" si="235"/>
        <v>45922</v>
      </c>
      <c r="HI59" s="378">
        <f t="shared" si="236"/>
        <v>1</v>
      </c>
      <c r="HJ59" s="379">
        <f t="shared" si="237"/>
        <v>45925</v>
      </c>
      <c r="HK59" s="661">
        <v>0</v>
      </c>
      <c r="HL59" s="658">
        <f t="shared" si="238"/>
        <v>45681</v>
      </c>
      <c r="HM59" s="659" t="str">
        <f t="shared" si="239"/>
        <v/>
      </c>
      <c r="HN59" s="654"/>
      <c r="HO59" s="660"/>
      <c r="HP59" s="944"/>
      <c r="HQ59" s="944"/>
      <c r="HR59" s="1170">
        <v>45819</v>
      </c>
      <c r="HS59" s="378">
        <v>1</v>
      </c>
      <c r="HT59" s="1171">
        <v>45819</v>
      </c>
      <c r="HU59" s="632">
        <v>45834</v>
      </c>
      <c r="HV59" s="378">
        <v>1</v>
      </c>
      <c r="HW59" s="379">
        <v>45834</v>
      </c>
      <c r="HX59" s="412">
        <v>45835</v>
      </c>
      <c r="HY59" s="378">
        <v>1</v>
      </c>
      <c r="HZ59" s="379">
        <v>45838</v>
      </c>
      <c r="IA59" s="412">
        <v>45839</v>
      </c>
      <c r="IB59" s="378">
        <v>1</v>
      </c>
      <c r="IC59" s="379">
        <v>45840</v>
      </c>
      <c r="ID59" s="412">
        <v>45840</v>
      </c>
      <c r="IE59" s="378">
        <v>1</v>
      </c>
      <c r="IF59" s="379">
        <v>45841</v>
      </c>
      <c r="IG59" s="944">
        <v>45847</v>
      </c>
      <c r="IH59" s="412">
        <v>45877</v>
      </c>
      <c r="II59" s="378">
        <v>1</v>
      </c>
      <c r="IJ59" s="379">
        <v>45877</v>
      </c>
      <c r="IK59" s="412">
        <v>45877</v>
      </c>
      <c r="IL59" s="378">
        <v>1</v>
      </c>
      <c r="IM59" s="379">
        <v>45877</v>
      </c>
      <c r="IN59" s="657">
        <f t="shared" si="137"/>
        <v>1</v>
      </c>
      <c r="IO59" s="658">
        <f t="shared" si="240"/>
        <v>45819</v>
      </c>
      <c r="IP59" s="659">
        <f t="shared" si="241"/>
        <v>45877</v>
      </c>
      <c r="IQ59" s="654"/>
      <c r="IR59" s="660"/>
      <c r="IS59" s="664">
        <v>298.5</v>
      </c>
      <c r="IT59" s="664" t="s">
        <v>582</v>
      </c>
      <c r="IU59" s="412"/>
      <c r="IV59" s="378">
        <v>0</v>
      </c>
      <c r="IW59" s="379"/>
      <c r="IX59" s="412"/>
      <c r="IY59" s="378">
        <v>0</v>
      </c>
      <c r="IZ59" s="379"/>
      <c r="JA59" s="412">
        <v>45885</v>
      </c>
      <c r="JB59" s="378">
        <v>1</v>
      </c>
      <c r="JC59" s="413">
        <f t="shared" si="91"/>
        <v>45885</v>
      </c>
      <c r="JD59" s="628">
        <f t="shared" si="178"/>
        <v>0.29849999999999999</v>
      </c>
      <c r="JE59" s="627">
        <v>45897</v>
      </c>
      <c r="JF59" s="378">
        <v>1</v>
      </c>
      <c r="JG59" s="627">
        <v>45898</v>
      </c>
      <c r="JH59" s="628">
        <f t="shared" si="270"/>
        <v>0.29849999999999999</v>
      </c>
      <c r="JI59" s="627">
        <v>45897</v>
      </c>
      <c r="JJ59" s="378">
        <v>1</v>
      </c>
      <c r="JK59" s="627">
        <v>45898</v>
      </c>
      <c r="JL59" s="628">
        <f t="shared" si="179"/>
        <v>0.29849999999999999</v>
      </c>
      <c r="JM59" s="627">
        <v>45902</v>
      </c>
      <c r="JN59" s="378">
        <v>1</v>
      </c>
      <c r="JO59" s="627">
        <v>45902</v>
      </c>
      <c r="JP59" s="628">
        <f t="shared" si="180"/>
        <v>0.29849999999999999</v>
      </c>
      <c r="JQ59" s="627">
        <v>45902</v>
      </c>
      <c r="JR59" s="378">
        <v>1</v>
      </c>
      <c r="JS59" s="627">
        <v>45902</v>
      </c>
      <c r="JT59" s="628">
        <f t="shared" si="242"/>
        <v>0.29849999999999999</v>
      </c>
      <c r="JU59" s="627">
        <v>45906</v>
      </c>
      <c r="JV59" s="378">
        <v>1</v>
      </c>
      <c r="JW59" s="627">
        <v>45906</v>
      </c>
      <c r="JX59" s="628">
        <f t="shared" si="243"/>
        <v>0</v>
      </c>
      <c r="JY59" s="627"/>
      <c r="JZ59" s="378">
        <v>0</v>
      </c>
      <c r="KA59" s="627"/>
      <c r="KB59" s="628">
        <f t="shared" si="244"/>
        <v>0</v>
      </c>
      <c r="KC59" s="627"/>
      <c r="KD59" s="378">
        <v>0</v>
      </c>
      <c r="KE59" s="627"/>
      <c r="KF59" s="628">
        <f t="shared" si="245"/>
        <v>0</v>
      </c>
      <c r="KG59" s="627"/>
      <c r="KH59" s="378">
        <v>0</v>
      </c>
      <c r="KI59" s="379"/>
      <c r="KJ59" s="628"/>
      <c r="KK59" s="630">
        <v>45941</v>
      </c>
      <c r="KL59" s="378">
        <v>1</v>
      </c>
      <c r="KM59" s="379">
        <v>45941</v>
      </c>
      <c r="KN59" s="630">
        <v>45940</v>
      </c>
      <c r="KO59" s="378">
        <v>1</v>
      </c>
      <c r="KP59" s="379">
        <v>45941</v>
      </c>
      <c r="KQ59" s="630">
        <v>45955</v>
      </c>
      <c r="KR59" s="378">
        <v>1</v>
      </c>
      <c r="KS59" s="379">
        <v>45958</v>
      </c>
      <c r="KT59" s="657">
        <v>0</v>
      </c>
      <c r="KU59" s="665">
        <f t="shared" si="246"/>
        <v>0</v>
      </c>
      <c r="KV59" s="658">
        <f t="shared" si="247"/>
        <v>45885</v>
      </c>
      <c r="KW59" s="659" t="str">
        <f t="shared" si="248"/>
        <v/>
      </c>
      <c r="KX59" s="412">
        <v>45885</v>
      </c>
      <c r="KY59" s="378">
        <v>1</v>
      </c>
      <c r="KZ59" s="413">
        <f t="shared" si="98"/>
        <v>45885</v>
      </c>
      <c r="LA59" s="626">
        <f t="shared" si="181"/>
        <v>0.29849999999999999</v>
      </c>
      <c r="LB59" s="627">
        <v>45885</v>
      </c>
      <c r="LC59" s="378">
        <v>1</v>
      </c>
      <c r="LD59" s="413">
        <f t="shared" si="99"/>
        <v>45885</v>
      </c>
      <c r="LE59" s="626">
        <f t="shared" si="182"/>
        <v>0.29849999999999999</v>
      </c>
      <c r="LF59" s="627">
        <v>45915</v>
      </c>
      <c r="LG59" s="378">
        <v>1</v>
      </c>
      <c r="LH59" s="413">
        <f t="shared" si="272"/>
        <v>45915</v>
      </c>
      <c r="LI59" s="626">
        <f t="shared" si="183"/>
        <v>0.29849999999999999</v>
      </c>
      <c r="LJ59" s="627">
        <v>45915</v>
      </c>
      <c r="LK59" s="378">
        <v>1</v>
      </c>
      <c r="LL59" s="632">
        <f t="shared" si="278"/>
        <v>45915</v>
      </c>
      <c r="LM59" s="412">
        <v>45941</v>
      </c>
      <c r="LN59" s="378">
        <v>1</v>
      </c>
      <c r="LO59" s="632">
        <v>45941</v>
      </c>
      <c r="LP59" s="1489">
        <v>45957</v>
      </c>
      <c r="LQ59" s="378">
        <v>1</v>
      </c>
      <c r="LR59" s="632">
        <v>45957</v>
      </c>
      <c r="LS59" s="412"/>
      <c r="LT59" s="378">
        <v>0</v>
      </c>
      <c r="LU59" s="632"/>
      <c r="LV59" s="657">
        <v>0</v>
      </c>
      <c r="LW59" s="665">
        <f t="shared" si="249"/>
        <v>0</v>
      </c>
      <c r="LX59" s="658">
        <f t="shared" si="250"/>
        <v>45885</v>
      </c>
      <c r="LY59" s="666" t="str">
        <f t="shared" si="251"/>
        <v/>
      </c>
      <c r="LZ59" s="412">
        <v>45885</v>
      </c>
      <c r="MA59" s="378">
        <v>1</v>
      </c>
      <c r="MB59" s="413">
        <f t="shared" si="104"/>
        <v>45885</v>
      </c>
      <c r="MC59" s="626">
        <f t="shared" si="184"/>
        <v>0.29849999999999999</v>
      </c>
      <c r="MD59" s="627">
        <v>45885</v>
      </c>
      <c r="ME59" s="378">
        <v>1</v>
      </c>
      <c r="MF59" s="413">
        <f t="shared" ref="MF59" si="285">IF(MD59="","",MD59)</f>
        <v>45885</v>
      </c>
      <c r="MG59" s="626">
        <f t="shared" si="185"/>
        <v>0.29849999999999999</v>
      </c>
      <c r="MH59" s="627">
        <v>45915</v>
      </c>
      <c r="MI59" s="378">
        <v>1</v>
      </c>
      <c r="MJ59" s="413">
        <f t="shared" si="273"/>
        <v>45915</v>
      </c>
      <c r="MK59" s="626">
        <f t="shared" si="186"/>
        <v>0.29849999999999999</v>
      </c>
      <c r="ML59" s="627">
        <v>45916</v>
      </c>
      <c r="MM59" s="378">
        <v>1</v>
      </c>
      <c r="MN59" s="413">
        <f t="shared" si="107"/>
        <v>45916</v>
      </c>
      <c r="MO59" s="412">
        <v>45941</v>
      </c>
      <c r="MP59" s="378">
        <v>1</v>
      </c>
      <c r="MQ59" s="632">
        <v>45941</v>
      </c>
      <c r="MR59" s="1489">
        <v>45957</v>
      </c>
      <c r="MS59" s="378">
        <v>1</v>
      </c>
      <c r="MT59" s="632">
        <v>45957</v>
      </c>
      <c r="MU59" s="412"/>
      <c r="MV59" s="378">
        <v>0</v>
      </c>
      <c r="MW59" s="632"/>
      <c r="MX59" s="657">
        <v>0</v>
      </c>
      <c r="MY59" s="665">
        <f t="shared" si="252"/>
        <v>0</v>
      </c>
      <c r="MZ59" s="658">
        <f t="shared" si="253"/>
        <v>45885</v>
      </c>
      <c r="NA59" s="666" t="str">
        <f t="shared" si="254"/>
        <v/>
      </c>
      <c r="NB59" s="657">
        <v>0</v>
      </c>
      <c r="NC59" s="665">
        <f t="shared" si="255"/>
        <v>0</v>
      </c>
      <c r="ND59" s="658">
        <f t="shared" si="256"/>
        <v>45885</v>
      </c>
      <c r="NE59" s="667">
        <f t="shared" si="257"/>
        <v>0</v>
      </c>
      <c r="NF59" s="654"/>
      <c r="NG59" s="666"/>
      <c r="NH59" s="673"/>
      <c r="NI59" s="378">
        <v>0</v>
      </c>
      <c r="NJ59" s="658"/>
      <c r="NK59" s="654"/>
      <c r="NL59" s="666"/>
      <c r="NM59" s="657">
        <v>0</v>
      </c>
      <c r="NN59" s="665">
        <f t="shared" si="258"/>
        <v>0</v>
      </c>
      <c r="NO59" s="659"/>
      <c r="NP59" s="669" t="s">
        <v>571</v>
      </c>
      <c r="NQ59" s="657">
        <v>0</v>
      </c>
      <c r="NR59" s="665">
        <f t="shared" si="259"/>
        <v>0</v>
      </c>
      <c r="NS59" s="659"/>
      <c r="NT59" s="669" t="s">
        <v>571</v>
      </c>
      <c r="NU59" s="657">
        <v>0</v>
      </c>
      <c r="NV59" s="665">
        <f t="shared" si="260"/>
        <v>0</v>
      </c>
      <c r="NW59" s="659"/>
      <c r="NX59" s="669" t="str">
        <f t="shared" si="269"/>
        <v/>
      </c>
      <c r="NY59" s="673"/>
      <c r="NZ59" s="378">
        <v>0</v>
      </c>
      <c r="OA59" s="660"/>
      <c r="OB59" s="673"/>
      <c r="OC59" s="378">
        <v>0</v>
      </c>
      <c r="OD59" s="660"/>
      <c r="OE59" s="673"/>
      <c r="OF59" s="378">
        <v>0</v>
      </c>
      <c r="OG59" s="660"/>
      <c r="OH59" s="412"/>
      <c r="OI59" s="378">
        <v>1</v>
      </c>
      <c r="OJ59" s="379"/>
      <c r="OK59" s="412"/>
      <c r="OL59" s="378">
        <v>0.5</v>
      </c>
      <c r="OM59" s="379"/>
      <c r="ON59" s="412"/>
      <c r="OO59" s="378">
        <v>1</v>
      </c>
      <c r="OP59" s="379"/>
      <c r="OQ59" s="412"/>
      <c r="OR59" s="378">
        <f t="shared" si="261"/>
        <v>0</v>
      </c>
      <c r="OS59" s="379"/>
      <c r="OT59" s="412"/>
      <c r="OU59" s="378">
        <v>0</v>
      </c>
      <c r="OV59" s="379"/>
      <c r="OW59" s="412"/>
      <c r="OX59" s="378">
        <v>0</v>
      </c>
      <c r="OY59" s="379"/>
      <c r="OZ59" s="379">
        <v>45701</v>
      </c>
      <c r="PA59" s="378">
        <v>1</v>
      </c>
      <c r="PB59" s="379">
        <f t="shared" si="141"/>
        <v>45701</v>
      </c>
      <c r="PC59" s="379" t="s">
        <v>559</v>
      </c>
      <c r="PD59" s="378">
        <v>0</v>
      </c>
      <c r="PE59" s="379"/>
      <c r="PF59" s="412"/>
      <c r="PG59" s="378">
        <v>0</v>
      </c>
      <c r="PH59" s="379"/>
      <c r="PI59" s="412">
        <v>45702</v>
      </c>
      <c r="PJ59" s="378">
        <v>1</v>
      </c>
      <c r="PK59" s="379">
        <f>'Seg Diario'!HJ59</f>
        <v>45925</v>
      </c>
      <c r="PL59" s="412">
        <f t="shared" si="133"/>
        <v>45702</v>
      </c>
      <c r="PM59" s="378">
        <f t="shared" si="134"/>
        <v>1</v>
      </c>
      <c r="PN59" s="379">
        <f t="shared" si="135"/>
        <v>45925</v>
      </c>
      <c r="PO59" s="663">
        <v>4.5000000000000005E-2</v>
      </c>
      <c r="PP59" s="658">
        <f t="shared" si="262"/>
        <v>45701</v>
      </c>
      <c r="PQ59" s="659" t="str">
        <f t="shared" si="263"/>
        <v/>
      </c>
      <c r="PR59" s="654"/>
      <c r="PS59" s="660"/>
      <c r="PT59" s="412">
        <v>45490</v>
      </c>
      <c r="PU59" s="378">
        <v>1</v>
      </c>
      <c r="PV59" s="412">
        <v>45490</v>
      </c>
      <c r="PW59" s="412">
        <v>45527</v>
      </c>
      <c r="PX59" s="378">
        <v>1</v>
      </c>
      <c r="PY59" s="412">
        <v>45527</v>
      </c>
      <c r="PZ59" s="412"/>
      <c r="QA59" s="378">
        <v>0</v>
      </c>
      <c r="QB59" s="379"/>
      <c r="QC59" s="412"/>
      <c r="QD59" s="378">
        <v>0.5</v>
      </c>
      <c r="QE59" s="379"/>
      <c r="QF59" s="657">
        <v>0.93745000000000012</v>
      </c>
      <c r="QG59" s="658">
        <f t="shared" si="264"/>
        <v>45490</v>
      </c>
      <c r="QH59" s="659" t="str">
        <f t="shared" si="276"/>
        <v/>
      </c>
      <c r="QI59" s="654"/>
      <c r="QJ59" s="660"/>
      <c r="QK59" s="671"/>
      <c r="QL59" s="672">
        <f t="shared" si="265"/>
        <v>1</v>
      </c>
      <c r="QM59" s="1208" t="s">
        <v>354</v>
      </c>
      <c r="QN59" s="1448">
        <f t="shared" si="136"/>
        <v>1</v>
      </c>
      <c r="QO59" s="1482">
        <v>45906</v>
      </c>
      <c r="QP59" s="1483">
        <v>1</v>
      </c>
      <c r="QQ59" s="1482">
        <v>45909</v>
      </c>
      <c r="QR59" s="1482">
        <v>45947</v>
      </c>
      <c r="QS59" s="1483">
        <v>1</v>
      </c>
      <c r="QT59" s="1482">
        <v>45947</v>
      </c>
    </row>
    <row r="60" spans="1:462" ht="14.4">
      <c r="A60" s="459" t="e">
        <f t="shared" si="266"/>
        <v>#VALUE!</v>
      </c>
      <c r="B60" s="636" t="s">
        <v>185</v>
      </c>
      <c r="C60" s="637"/>
      <c r="D60" s="638" t="s">
        <v>562</v>
      </c>
      <c r="E60" s="1421" t="s">
        <v>78</v>
      </c>
      <c r="F60" s="1251">
        <v>10687.49</v>
      </c>
      <c r="G60" s="614"/>
      <c r="H60" s="638" t="s">
        <v>58</v>
      </c>
      <c r="I60" s="638" t="s">
        <v>575</v>
      </c>
      <c r="J60" s="639"/>
      <c r="K60" s="640"/>
      <c r="L60" s="640"/>
      <c r="M60" s="641"/>
      <c r="N60" s="642"/>
      <c r="O60" s="639" t="s">
        <v>562</v>
      </c>
      <c r="P60" s="640" t="s">
        <v>562</v>
      </c>
      <c r="Q60" s="640" t="s">
        <v>562</v>
      </c>
      <c r="R60" s="641" t="s">
        <v>562</v>
      </c>
      <c r="S60" s="638" t="s">
        <v>92</v>
      </c>
      <c r="T60" s="643"/>
      <c r="U60" s="643"/>
      <c r="V60" s="643"/>
      <c r="W60" s="643"/>
      <c r="X60" s="643"/>
      <c r="Y60" s="643"/>
      <c r="Z60" s="674"/>
      <c r="AA60" s="644"/>
      <c r="AB60" s="615"/>
      <c r="AC60" s="615"/>
      <c r="AD60" s="615"/>
      <c r="AE60" s="615"/>
      <c r="AF60" s="615"/>
      <c r="AG60" s="645">
        <f t="shared" si="187"/>
        <v>0</v>
      </c>
      <c r="AH60" s="646">
        <f t="shared" si="188"/>
        <v>0</v>
      </c>
      <c r="AI60" s="647">
        <f t="shared" si="189"/>
        <v>0</v>
      </c>
      <c r="AJ60" s="615"/>
      <c r="AK60" s="615"/>
      <c r="AL60" s="615"/>
      <c r="AM60" s="645">
        <f t="shared" si="190"/>
        <v>0</v>
      </c>
      <c r="AN60" s="646">
        <f t="shared" si="191"/>
        <v>0</v>
      </c>
      <c r="AO60" s="647">
        <f t="shared" si="192"/>
        <v>0</v>
      </c>
      <c r="AP60" s="648"/>
      <c r="AQ60" s="648"/>
      <c r="AR60" s="648"/>
      <c r="AS60" s="645">
        <f t="shared" si="193"/>
        <v>0</v>
      </c>
      <c r="AT60" s="646">
        <f t="shared" si="194"/>
        <v>0</v>
      </c>
      <c r="AU60" s="647">
        <f t="shared" si="195"/>
        <v>0</v>
      </c>
      <c r="AV60" s="648"/>
      <c r="AW60" s="649" t="s">
        <v>564</v>
      </c>
      <c r="AX60" s="650">
        <f t="shared" si="281"/>
        <v>1</v>
      </c>
      <c r="AY60" s="651" t="s">
        <v>565</v>
      </c>
      <c r="AZ60" s="652"/>
      <c r="BA60" s="412">
        <v>45122</v>
      </c>
      <c r="BB60" s="653">
        <f t="shared" si="175"/>
        <v>1</v>
      </c>
      <c r="BC60" s="654">
        <f t="shared" si="196"/>
        <v>0</v>
      </c>
      <c r="BD60" s="630">
        <f t="shared" si="197"/>
        <v>0</v>
      </c>
      <c r="BE60" s="412">
        <v>45686</v>
      </c>
      <c r="BF60" s="655">
        <f t="shared" si="198"/>
        <v>1</v>
      </c>
      <c r="BG60" s="412">
        <v>45783</v>
      </c>
      <c r="BH60" s="655">
        <f t="shared" si="199"/>
        <v>1</v>
      </c>
      <c r="BI60" s="412">
        <f t="shared" si="125"/>
        <v>45783</v>
      </c>
      <c r="BJ60" s="378">
        <v>0</v>
      </c>
      <c r="BK60" s="379">
        <f t="shared" si="126"/>
        <v>45795</v>
      </c>
      <c r="BL60" s="412">
        <v>45783</v>
      </c>
      <c r="BM60" s="378">
        <v>1</v>
      </c>
      <c r="BN60" s="630">
        <v>45787</v>
      </c>
      <c r="BO60" s="377">
        <v>45783</v>
      </c>
      <c r="BP60" s="378">
        <v>1</v>
      </c>
      <c r="BQ60" s="413">
        <v>45788</v>
      </c>
      <c r="BR60" s="377">
        <v>45783</v>
      </c>
      <c r="BS60" s="378">
        <v>1</v>
      </c>
      <c r="BT60" s="413">
        <v>45788</v>
      </c>
      <c r="BU60" s="377">
        <v>45783</v>
      </c>
      <c r="BV60" s="378">
        <v>1</v>
      </c>
      <c r="BW60" s="413">
        <v>45788</v>
      </c>
      <c r="BX60" s="377">
        <f t="shared" si="200"/>
        <v>45783</v>
      </c>
      <c r="BY60" s="378">
        <f t="shared" si="201"/>
        <v>1</v>
      </c>
      <c r="BZ60" s="379">
        <f t="shared" si="282"/>
        <v>45788</v>
      </c>
      <c r="CA60" s="412">
        <v>45789</v>
      </c>
      <c r="CB60" s="378">
        <v>1</v>
      </c>
      <c r="CC60" s="413">
        <f t="shared" si="202"/>
        <v>45789</v>
      </c>
      <c r="CD60" s="412">
        <v>45789</v>
      </c>
      <c r="CE60" s="378">
        <v>1</v>
      </c>
      <c r="CF60" s="413">
        <f t="shared" si="203"/>
        <v>45789</v>
      </c>
      <c r="CG60" s="412">
        <v>45789</v>
      </c>
      <c r="CH60" s="378">
        <v>1</v>
      </c>
      <c r="CI60" s="413">
        <f t="shared" si="204"/>
        <v>45789</v>
      </c>
      <c r="CJ60" s="412">
        <v>45789</v>
      </c>
      <c r="CK60" s="378">
        <v>1</v>
      </c>
      <c r="CL60" s="413">
        <f t="shared" si="205"/>
        <v>45789</v>
      </c>
      <c r="CM60" s="377">
        <f t="shared" si="206"/>
        <v>45789</v>
      </c>
      <c r="CN60" s="378">
        <f t="shared" si="207"/>
        <v>1</v>
      </c>
      <c r="CO60" s="379">
        <f t="shared" si="208"/>
        <v>45789</v>
      </c>
      <c r="CP60" s="412"/>
      <c r="CQ60" s="378">
        <v>0</v>
      </c>
      <c r="CR60" s="413"/>
      <c r="CS60" s="377"/>
      <c r="CT60" s="378">
        <v>0</v>
      </c>
      <c r="CU60" s="413"/>
      <c r="CV60" s="377"/>
      <c r="CW60" s="378">
        <v>0</v>
      </c>
      <c r="CX60" s="413"/>
      <c r="CY60" s="377"/>
      <c r="CZ60" s="378">
        <v>0</v>
      </c>
      <c r="DA60" s="413"/>
      <c r="DB60" s="377" t="str">
        <f t="shared" si="209"/>
        <v/>
      </c>
      <c r="DC60" s="378">
        <f t="shared" si="210"/>
        <v>0</v>
      </c>
      <c r="DD60" s="379" t="str">
        <f t="shared" si="211"/>
        <v/>
      </c>
      <c r="DE60" s="412">
        <v>45791</v>
      </c>
      <c r="DF60" s="378">
        <v>1</v>
      </c>
      <c r="DG60" s="413">
        <v>45791</v>
      </c>
      <c r="DH60" s="412">
        <v>45791</v>
      </c>
      <c r="DI60" s="378">
        <v>1</v>
      </c>
      <c r="DJ60" s="413">
        <v>45791</v>
      </c>
      <c r="DK60" s="412">
        <v>45791</v>
      </c>
      <c r="DL60" s="378">
        <v>1</v>
      </c>
      <c r="DM60" s="413">
        <v>45791</v>
      </c>
      <c r="DN60" s="412">
        <v>45791</v>
      </c>
      <c r="DO60" s="378">
        <v>1</v>
      </c>
      <c r="DP60" s="413">
        <v>45791</v>
      </c>
      <c r="DQ60" s="377">
        <f t="shared" si="212"/>
        <v>45791</v>
      </c>
      <c r="DR60" s="378">
        <f t="shared" si="213"/>
        <v>1</v>
      </c>
      <c r="DS60" s="379">
        <f t="shared" si="214"/>
        <v>45791</v>
      </c>
      <c r="DT60" s="412">
        <v>45791</v>
      </c>
      <c r="DU60" s="378">
        <v>1</v>
      </c>
      <c r="DV60" s="413">
        <v>45795</v>
      </c>
      <c r="DW60" s="412">
        <v>45791</v>
      </c>
      <c r="DX60" s="378">
        <v>1</v>
      </c>
      <c r="DY60" s="413">
        <v>45795</v>
      </c>
      <c r="DZ60" s="412">
        <v>45791</v>
      </c>
      <c r="EA60" s="378">
        <v>1</v>
      </c>
      <c r="EB60" s="413">
        <v>45792</v>
      </c>
      <c r="EC60" s="412">
        <v>45791</v>
      </c>
      <c r="ED60" s="378">
        <v>1</v>
      </c>
      <c r="EE60" s="413">
        <v>45792</v>
      </c>
      <c r="EF60" s="377">
        <f t="shared" si="275"/>
        <v>45791</v>
      </c>
      <c r="EG60" s="378">
        <f t="shared" si="215"/>
        <v>1</v>
      </c>
      <c r="EH60" s="379">
        <f t="shared" si="216"/>
        <v>45795</v>
      </c>
      <c r="EI60" s="412">
        <v>45795</v>
      </c>
      <c r="EJ60" s="378">
        <v>1</v>
      </c>
      <c r="EK60" s="413">
        <f t="shared" si="217"/>
        <v>45795</v>
      </c>
      <c r="EL60" s="377">
        <v>45795</v>
      </c>
      <c r="EM60" s="378">
        <v>1</v>
      </c>
      <c r="EN60" s="413">
        <f t="shared" si="218"/>
        <v>45795</v>
      </c>
      <c r="EO60" s="377">
        <v>45792</v>
      </c>
      <c r="EP60" s="378">
        <v>1</v>
      </c>
      <c r="EQ60" s="413">
        <f t="shared" si="219"/>
        <v>45792</v>
      </c>
      <c r="ER60" s="377">
        <v>45792</v>
      </c>
      <c r="ES60" s="378">
        <v>1</v>
      </c>
      <c r="ET60" s="413">
        <f t="shared" si="220"/>
        <v>45792</v>
      </c>
      <c r="EU60" s="377">
        <f t="shared" si="221"/>
        <v>45792</v>
      </c>
      <c r="EV60" s="378">
        <f t="shared" si="222"/>
        <v>1</v>
      </c>
      <c r="EW60" s="379">
        <f t="shared" si="223"/>
        <v>45795</v>
      </c>
      <c r="EX60" s="412"/>
      <c r="EY60" s="378">
        <v>0</v>
      </c>
      <c r="EZ60" s="413"/>
      <c r="FA60" s="412"/>
      <c r="FB60" s="378">
        <v>0</v>
      </c>
      <c r="FC60" s="413"/>
      <c r="FD60" s="412"/>
      <c r="FE60" s="378">
        <v>0</v>
      </c>
      <c r="FF60" s="413"/>
      <c r="FG60" s="412"/>
      <c r="FH60" s="378">
        <v>0</v>
      </c>
      <c r="FI60" s="413"/>
      <c r="FJ60" s="377" t="str">
        <f t="shared" si="280"/>
        <v/>
      </c>
      <c r="FK60" s="378">
        <v>0</v>
      </c>
      <c r="FL60" s="379" t="str">
        <f t="shared" si="267"/>
        <v/>
      </c>
      <c r="FM60" s="412">
        <v>45800</v>
      </c>
      <c r="FN60" s="378">
        <v>1</v>
      </c>
      <c r="FO60" s="413">
        <v>45800</v>
      </c>
      <c r="FP60" s="412">
        <v>45798</v>
      </c>
      <c r="FQ60" s="378">
        <v>1</v>
      </c>
      <c r="FR60" s="413">
        <v>45800</v>
      </c>
      <c r="FS60" s="412">
        <v>45796</v>
      </c>
      <c r="FT60" s="378">
        <v>1</v>
      </c>
      <c r="FU60" s="413">
        <v>45796</v>
      </c>
      <c r="FV60" s="412">
        <v>45796</v>
      </c>
      <c r="FW60" s="378">
        <v>1</v>
      </c>
      <c r="FX60" s="413">
        <v>45796</v>
      </c>
      <c r="FY60" s="377">
        <f t="shared" si="224"/>
        <v>45796</v>
      </c>
      <c r="FZ60" s="378">
        <f t="shared" si="162"/>
        <v>1</v>
      </c>
      <c r="GA60" s="379">
        <f t="shared" si="225"/>
        <v>45800</v>
      </c>
      <c r="GB60" s="412">
        <v>45792</v>
      </c>
      <c r="GC60" s="378">
        <v>1</v>
      </c>
      <c r="GD60" s="413">
        <f t="shared" si="226"/>
        <v>45792</v>
      </c>
      <c r="GE60" s="412">
        <v>45792</v>
      </c>
      <c r="GF60" s="378">
        <v>1</v>
      </c>
      <c r="GG60" s="413">
        <f t="shared" si="227"/>
        <v>45792</v>
      </c>
      <c r="GH60" s="412">
        <v>45792</v>
      </c>
      <c r="GI60" s="378">
        <v>1</v>
      </c>
      <c r="GJ60" s="413">
        <f t="shared" si="228"/>
        <v>45792</v>
      </c>
      <c r="GK60" s="412">
        <v>45792</v>
      </c>
      <c r="GL60" s="378">
        <v>1</v>
      </c>
      <c r="GM60" s="413">
        <f t="shared" si="229"/>
        <v>45792</v>
      </c>
      <c r="GN60" s="377">
        <f t="shared" si="230"/>
        <v>45792</v>
      </c>
      <c r="GO60" s="378">
        <f t="shared" si="231"/>
        <v>1</v>
      </c>
      <c r="GP60" s="379">
        <f t="shared" si="232"/>
        <v>45792</v>
      </c>
      <c r="GQ60" s="657">
        <f t="shared" si="163"/>
        <v>1</v>
      </c>
      <c r="GR60" s="658">
        <f t="shared" si="233"/>
        <v>45783</v>
      </c>
      <c r="GS60" s="659">
        <f t="shared" si="234"/>
        <v>45800</v>
      </c>
      <c r="GT60" s="654"/>
      <c r="GU60" s="660"/>
      <c r="GV60" s="412">
        <v>45929</v>
      </c>
      <c r="GW60" s="378">
        <v>1</v>
      </c>
      <c r="GX60" s="413">
        <v>45938</v>
      </c>
      <c r="GY60" s="377">
        <v>45929</v>
      </c>
      <c r="GZ60" s="378">
        <v>1</v>
      </c>
      <c r="HA60" s="413">
        <v>45938</v>
      </c>
      <c r="HB60" s="377">
        <v>45929</v>
      </c>
      <c r="HC60" s="378">
        <v>1</v>
      </c>
      <c r="HD60" s="413">
        <v>45938</v>
      </c>
      <c r="HE60" s="377">
        <v>45929</v>
      </c>
      <c r="HF60" s="378">
        <v>1</v>
      </c>
      <c r="HG60" s="413">
        <v>45938</v>
      </c>
      <c r="HH60" s="377">
        <f t="shared" si="235"/>
        <v>45929</v>
      </c>
      <c r="HI60" s="378">
        <f t="shared" si="236"/>
        <v>1</v>
      </c>
      <c r="HJ60" s="379">
        <f t="shared" si="237"/>
        <v>45938</v>
      </c>
      <c r="HK60" s="661">
        <v>0</v>
      </c>
      <c r="HL60" s="658">
        <f t="shared" si="238"/>
        <v>45686</v>
      </c>
      <c r="HM60" s="659" t="str">
        <f t="shared" si="239"/>
        <v/>
      </c>
      <c r="HN60" s="654"/>
      <c r="HO60" s="660"/>
      <c r="HP60" s="944"/>
      <c r="HQ60" s="944"/>
      <c r="HR60" s="1170">
        <v>45824</v>
      </c>
      <c r="HS60" s="378">
        <v>1</v>
      </c>
      <c r="HT60" s="1171">
        <v>45824</v>
      </c>
      <c r="HU60" s="632">
        <v>45852</v>
      </c>
      <c r="HV60" s="378">
        <v>1</v>
      </c>
      <c r="HW60" s="379">
        <v>45852</v>
      </c>
      <c r="HX60" s="412">
        <v>45852</v>
      </c>
      <c r="HY60" s="378">
        <v>1</v>
      </c>
      <c r="HZ60" s="379">
        <v>45853</v>
      </c>
      <c r="IA60" s="412">
        <v>45853</v>
      </c>
      <c r="IB60" s="378">
        <v>1</v>
      </c>
      <c r="IC60" s="379">
        <v>45854</v>
      </c>
      <c r="ID60" s="412">
        <v>45881</v>
      </c>
      <c r="IE60" s="378">
        <v>1</v>
      </c>
      <c r="IF60" s="379">
        <v>45890</v>
      </c>
      <c r="IG60" s="944">
        <v>45890</v>
      </c>
      <c r="IH60" s="412">
        <v>45890</v>
      </c>
      <c r="II60" s="378">
        <v>1</v>
      </c>
      <c r="IJ60" s="379">
        <v>45890</v>
      </c>
      <c r="IK60" s="412">
        <v>45890</v>
      </c>
      <c r="IL60" s="378">
        <v>1</v>
      </c>
      <c r="IM60" s="379">
        <v>45890</v>
      </c>
      <c r="IN60" s="657">
        <f t="shared" si="137"/>
        <v>1</v>
      </c>
      <c r="IO60" s="658">
        <f t="shared" si="240"/>
        <v>45824</v>
      </c>
      <c r="IP60" s="659">
        <f t="shared" si="241"/>
        <v>45890</v>
      </c>
      <c r="IQ60" s="654"/>
      <c r="IR60" s="660"/>
      <c r="IS60" s="664">
        <v>315.27</v>
      </c>
      <c r="IT60" s="664" t="s">
        <v>598</v>
      </c>
      <c r="IU60" s="412"/>
      <c r="IV60" s="378">
        <v>0</v>
      </c>
      <c r="IW60" s="379"/>
      <c r="IX60" s="412"/>
      <c r="IY60" s="378">
        <v>0</v>
      </c>
      <c r="IZ60" s="379"/>
      <c r="JA60" s="412">
        <v>45890</v>
      </c>
      <c r="JB60" s="378">
        <v>1</v>
      </c>
      <c r="JC60" s="413">
        <f t="shared" ref="JC60" si="286">IF(JA60="","",JA60)</f>
        <v>45890</v>
      </c>
      <c r="JD60" s="628">
        <f t="shared" si="178"/>
        <v>0.31526999999999999</v>
      </c>
      <c r="JE60" s="627">
        <v>45916</v>
      </c>
      <c r="JF60" s="378">
        <v>1</v>
      </c>
      <c r="JG60" s="627">
        <v>45926</v>
      </c>
      <c r="JH60" s="628">
        <f t="shared" si="270"/>
        <v>0.31526999999999999</v>
      </c>
      <c r="JI60" s="627">
        <v>45922</v>
      </c>
      <c r="JJ60" s="378">
        <v>1</v>
      </c>
      <c r="JK60" s="627" t="s">
        <v>599</v>
      </c>
      <c r="JL60" s="628">
        <f t="shared" si="179"/>
        <v>0.31526999999999999</v>
      </c>
      <c r="JM60" s="627">
        <v>45922</v>
      </c>
      <c r="JN60" s="378">
        <v>1</v>
      </c>
      <c r="JO60" s="627">
        <v>45922</v>
      </c>
      <c r="JP60" s="628">
        <f t="shared" si="180"/>
        <v>0.31526999999999999</v>
      </c>
      <c r="JQ60" s="627">
        <v>45925</v>
      </c>
      <c r="JR60" s="378">
        <v>1</v>
      </c>
      <c r="JS60" s="627">
        <v>45925</v>
      </c>
      <c r="JT60" s="628">
        <f t="shared" si="242"/>
        <v>0.31526999999999999</v>
      </c>
      <c r="JU60" s="627">
        <v>45927</v>
      </c>
      <c r="JV60" s="378">
        <v>1</v>
      </c>
      <c r="JW60" s="627">
        <v>45927</v>
      </c>
      <c r="JX60" s="628">
        <f t="shared" si="243"/>
        <v>0</v>
      </c>
      <c r="JY60" s="627"/>
      <c r="JZ60" s="378">
        <v>0</v>
      </c>
      <c r="KA60" s="627"/>
      <c r="KB60" s="628">
        <f t="shared" si="244"/>
        <v>0</v>
      </c>
      <c r="KC60" s="627"/>
      <c r="KD60" s="378">
        <v>0</v>
      </c>
      <c r="KE60" s="627"/>
      <c r="KF60" s="628">
        <f t="shared" si="245"/>
        <v>0</v>
      </c>
      <c r="KG60" s="627"/>
      <c r="KH60" s="378">
        <v>0</v>
      </c>
      <c r="KI60" s="379"/>
      <c r="KJ60" s="628"/>
      <c r="KK60" s="630">
        <v>45941</v>
      </c>
      <c r="KL60" s="378">
        <v>1</v>
      </c>
      <c r="KM60" s="379"/>
      <c r="KN60" s="630">
        <v>45942</v>
      </c>
      <c r="KO60" s="378">
        <v>1</v>
      </c>
      <c r="KP60" s="379">
        <v>45942</v>
      </c>
      <c r="KQ60" s="630">
        <v>45958</v>
      </c>
      <c r="KR60" s="378">
        <v>1</v>
      </c>
      <c r="KS60" s="379">
        <v>45958</v>
      </c>
      <c r="KT60" s="657">
        <v>0</v>
      </c>
      <c r="KU60" s="665">
        <f t="shared" si="246"/>
        <v>0</v>
      </c>
      <c r="KV60" s="658">
        <f t="shared" si="247"/>
        <v>45890</v>
      </c>
      <c r="KW60" s="659" t="str">
        <f t="shared" si="248"/>
        <v/>
      </c>
      <c r="KX60" s="412">
        <v>45890</v>
      </c>
      <c r="KY60" s="378">
        <v>1</v>
      </c>
      <c r="KZ60" s="413">
        <f t="shared" si="98"/>
        <v>45890</v>
      </c>
      <c r="LA60" s="626">
        <f t="shared" si="181"/>
        <v>0.31526999999999999</v>
      </c>
      <c r="LB60" s="627">
        <v>45912</v>
      </c>
      <c r="LC60" s="378">
        <v>1</v>
      </c>
      <c r="LD60" s="413">
        <f t="shared" si="99"/>
        <v>45912</v>
      </c>
      <c r="LE60" s="626">
        <f t="shared" si="182"/>
        <v>0.31526999999999999</v>
      </c>
      <c r="LF60" s="627">
        <v>45915</v>
      </c>
      <c r="LG60" s="378">
        <v>1</v>
      </c>
      <c r="LH60" s="413">
        <f t="shared" si="147"/>
        <v>45915</v>
      </c>
      <c r="LI60" s="626">
        <f t="shared" si="183"/>
        <v>0.31526999999999999</v>
      </c>
      <c r="LJ60" s="627">
        <v>45915</v>
      </c>
      <c r="LK60" s="378">
        <v>1</v>
      </c>
      <c r="LL60" s="632">
        <f t="shared" si="278"/>
        <v>45915</v>
      </c>
      <c r="LM60" s="412">
        <v>45942</v>
      </c>
      <c r="LN60" s="378">
        <v>1</v>
      </c>
      <c r="LO60" s="632">
        <v>45942</v>
      </c>
      <c r="LP60" s="1489">
        <v>45954</v>
      </c>
      <c r="LQ60" s="378">
        <v>1</v>
      </c>
      <c r="LR60" s="632">
        <v>45954</v>
      </c>
      <c r="LS60" s="412"/>
      <c r="LT60" s="378">
        <v>0</v>
      </c>
      <c r="LU60" s="632"/>
      <c r="LV60" s="657">
        <v>0</v>
      </c>
      <c r="LW60" s="665">
        <f t="shared" si="249"/>
        <v>0</v>
      </c>
      <c r="LX60" s="658">
        <f t="shared" si="250"/>
        <v>45890</v>
      </c>
      <c r="LY60" s="666" t="str">
        <f t="shared" si="251"/>
        <v/>
      </c>
      <c r="LZ60" s="412">
        <v>45890</v>
      </c>
      <c r="MA60" s="378">
        <v>1</v>
      </c>
      <c r="MB60" s="413">
        <f t="shared" si="104"/>
        <v>45890</v>
      </c>
      <c r="MC60" s="626">
        <f t="shared" si="184"/>
        <v>0.31526999999999999</v>
      </c>
      <c r="MD60" s="627">
        <v>12</v>
      </c>
      <c r="ME60" s="378">
        <v>1</v>
      </c>
      <c r="MF60" s="413">
        <f t="shared" si="139"/>
        <v>12</v>
      </c>
      <c r="MG60" s="626">
        <f t="shared" si="185"/>
        <v>0.31526999999999999</v>
      </c>
      <c r="MH60" s="627">
        <v>45915</v>
      </c>
      <c r="MI60" s="378">
        <v>1</v>
      </c>
      <c r="MJ60" s="413">
        <f t="shared" si="273"/>
        <v>45915</v>
      </c>
      <c r="MK60" s="626">
        <f t="shared" si="186"/>
        <v>0.31526999999999999</v>
      </c>
      <c r="ML60" s="627">
        <v>45916</v>
      </c>
      <c r="MM60" s="378">
        <v>1</v>
      </c>
      <c r="MN60" s="413">
        <f t="shared" si="107"/>
        <v>45916</v>
      </c>
      <c r="MO60" s="412">
        <v>45942</v>
      </c>
      <c r="MP60" s="378">
        <v>1</v>
      </c>
      <c r="MQ60" s="632">
        <v>45942</v>
      </c>
      <c r="MR60" s="1489">
        <v>45954</v>
      </c>
      <c r="MS60" s="378">
        <v>1</v>
      </c>
      <c r="MT60" s="632">
        <v>45954</v>
      </c>
      <c r="MU60" s="412"/>
      <c r="MV60" s="378">
        <v>0</v>
      </c>
      <c r="MW60" s="632"/>
      <c r="MX60" s="657">
        <v>0</v>
      </c>
      <c r="MY60" s="665">
        <f t="shared" si="252"/>
        <v>0</v>
      </c>
      <c r="MZ60" s="658">
        <f t="shared" si="253"/>
        <v>12</v>
      </c>
      <c r="NA60" s="666" t="str">
        <f t="shared" si="254"/>
        <v/>
      </c>
      <c r="NB60" s="657">
        <v>0</v>
      </c>
      <c r="NC60" s="665">
        <f t="shared" si="255"/>
        <v>0</v>
      </c>
      <c r="ND60" s="658">
        <f t="shared" si="256"/>
        <v>12</v>
      </c>
      <c r="NE60" s="667">
        <f t="shared" si="257"/>
        <v>0</v>
      </c>
      <c r="NF60" s="654"/>
      <c r="NG60" s="666"/>
      <c r="NH60" s="673">
        <v>45950</v>
      </c>
      <c r="NI60" s="380">
        <v>1</v>
      </c>
      <c r="NJ60" s="658">
        <v>45954</v>
      </c>
      <c r="NK60" s="654"/>
      <c r="NL60" s="666"/>
      <c r="NM60" s="657">
        <v>0</v>
      </c>
      <c r="NN60" s="665">
        <f t="shared" si="258"/>
        <v>0</v>
      </c>
      <c r="NO60" s="659"/>
      <c r="NP60" s="669" t="s">
        <v>571</v>
      </c>
      <c r="NQ60" s="657">
        <v>0</v>
      </c>
      <c r="NR60" s="665">
        <f t="shared" si="259"/>
        <v>0</v>
      </c>
      <c r="NS60" s="659"/>
      <c r="NT60" s="669" t="s">
        <v>571</v>
      </c>
      <c r="NU60" s="657">
        <v>0</v>
      </c>
      <c r="NV60" s="665">
        <f t="shared" si="260"/>
        <v>0</v>
      </c>
      <c r="NW60" s="659"/>
      <c r="NX60" s="669" t="str">
        <f t="shared" si="269"/>
        <v/>
      </c>
      <c r="NY60" s="673"/>
      <c r="NZ60" s="378">
        <v>0</v>
      </c>
      <c r="OA60" s="660"/>
      <c r="OB60" s="673"/>
      <c r="OC60" s="378">
        <v>0</v>
      </c>
      <c r="OD60" s="660"/>
      <c r="OE60" s="673"/>
      <c r="OF60" s="378">
        <v>0</v>
      </c>
      <c r="OG60" s="660"/>
      <c r="OH60" s="412"/>
      <c r="OI60" s="378">
        <v>1</v>
      </c>
      <c r="OJ60" s="379"/>
      <c r="OK60" s="412"/>
      <c r="OL60" s="378">
        <v>0.5</v>
      </c>
      <c r="OM60" s="379"/>
      <c r="ON60" s="412"/>
      <c r="OO60" s="378">
        <v>1</v>
      </c>
      <c r="OP60" s="379"/>
      <c r="OQ60" s="412"/>
      <c r="OR60" s="378">
        <f t="shared" si="261"/>
        <v>1</v>
      </c>
      <c r="OS60" s="379"/>
      <c r="OT60" s="412"/>
      <c r="OU60" s="378">
        <v>0</v>
      </c>
      <c r="OV60" s="379"/>
      <c r="OW60" s="412"/>
      <c r="OX60" s="378">
        <v>0</v>
      </c>
      <c r="OY60" s="379"/>
      <c r="OZ60" s="379">
        <v>45715</v>
      </c>
      <c r="PA60" s="378">
        <v>1</v>
      </c>
      <c r="PB60" s="379">
        <f t="shared" si="141"/>
        <v>45715</v>
      </c>
      <c r="PC60" s="379">
        <v>45715</v>
      </c>
      <c r="PD60" s="378">
        <v>1</v>
      </c>
      <c r="PE60" s="379">
        <v>45715</v>
      </c>
      <c r="PF60" s="412"/>
      <c r="PG60" s="378">
        <v>0</v>
      </c>
      <c r="PH60" s="379"/>
      <c r="PI60" s="412">
        <v>45783</v>
      </c>
      <c r="PJ60" s="378">
        <v>1</v>
      </c>
      <c r="PK60" s="379">
        <f>'Seg Diario'!HJ60</f>
        <v>45938</v>
      </c>
      <c r="PL60" s="412">
        <f t="shared" si="133"/>
        <v>45783</v>
      </c>
      <c r="PM60" s="378">
        <f t="shared" si="134"/>
        <v>1</v>
      </c>
      <c r="PN60" s="379">
        <f t="shared" si="135"/>
        <v>45938</v>
      </c>
      <c r="PO60" s="663">
        <v>4.5000000000000005E-2</v>
      </c>
      <c r="PP60" s="658">
        <f t="shared" si="262"/>
        <v>45715</v>
      </c>
      <c r="PQ60" s="659" t="str">
        <f t="shared" si="263"/>
        <v/>
      </c>
      <c r="PR60" s="654"/>
      <c r="PS60" s="660"/>
      <c r="PT60" s="412">
        <v>45491</v>
      </c>
      <c r="PU60" s="378">
        <v>1</v>
      </c>
      <c r="PV60" s="412">
        <v>45491</v>
      </c>
      <c r="PW60" s="412">
        <v>45527</v>
      </c>
      <c r="PX60" s="378">
        <v>1</v>
      </c>
      <c r="PY60" s="412">
        <v>45527</v>
      </c>
      <c r="PZ60" s="412"/>
      <c r="QA60" s="378">
        <v>0</v>
      </c>
      <c r="QB60" s="379"/>
      <c r="QC60" s="412"/>
      <c r="QD60" s="378">
        <v>0.5</v>
      </c>
      <c r="QE60" s="379"/>
      <c r="QF60" s="657">
        <v>0.93745000000000012</v>
      </c>
      <c r="QG60" s="658">
        <f t="shared" si="264"/>
        <v>45491</v>
      </c>
      <c r="QH60" s="659" t="str">
        <f t="shared" si="276"/>
        <v/>
      </c>
      <c r="QI60" s="654"/>
      <c r="QJ60" s="660"/>
      <c r="QK60" s="671"/>
      <c r="QL60" s="672">
        <f t="shared" si="265"/>
        <v>1</v>
      </c>
      <c r="QM60" s="1208" t="s">
        <v>354</v>
      </c>
      <c r="QN60" s="1448">
        <f t="shared" si="136"/>
        <v>1</v>
      </c>
      <c r="QO60" s="1482">
        <v>45897</v>
      </c>
      <c r="QP60" s="1483">
        <v>1</v>
      </c>
      <c r="QQ60" s="1482">
        <v>45904</v>
      </c>
      <c r="QR60" s="1482">
        <v>45947</v>
      </c>
      <c r="QS60" s="1483">
        <v>1</v>
      </c>
      <c r="QT60" s="1482">
        <v>45947</v>
      </c>
    </row>
    <row r="61" spans="1:462" ht="14.4">
      <c r="A61" s="459" t="e">
        <f t="shared" si="266"/>
        <v>#VALUE!</v>
      </c>
      <c r="B61" s="636" t="s">
        <v>187</v>
      </c>
      <c r="C61" s="637"/>
      <c r="D61" s="638" t="s">
        <v>562</v>
      </c>
      <c r="E61" s="1421" t="s">
        <v>78</v>
      </c>
      <c r="F61" s="1251">
        <v>10888.15</v>
      </c>
      <c r="G61" s="614" t="s">
        <v>72</v>
      </c>
      <c r="H61" s="638" t="s">
        <v>575</v>
      </c>
      <c r="I61" s="638" t="s">
        <v>575</v>
      </c>
      <c r="J61" s="639"/>
      <c r="K61" s="640"/>
      <c r="L61" s="640"/>
      <c r="M61" s="641"/>
      <c r="N61" s="642" t="s">
        <v>578</v>
      </c>
      <c r="O61" s="639" t="s">
        <v>562</v>
      </c>
      <c r="P61" s="640" t="s">
        <v>562</v>
      </c>
      <c r="Q61" s="640" t="s">
        <v>562</v>
      </c>
      <c r="R61" s="641" t="s">
        <v>562</v>
      </c>
      <c r="S61" s="638" t="s">
        <v>92</v>
      </c>
      <c r="T61" s="643"/>
      <c r="U61" s="643"/>
      <c r="V61" s="643"/>
      <c r="W61" s="643"/>
      <c r="X61" s="643"/>
      <c r="Y61" s="643"/>
      <c r="Z61" s="674"/>
      <c r="AA61" s="644"/>
      <c r="AB61" s="615"/>
      <c r="AC61" s="615"/>
      <c r="AD61" s="615"/>
      <c r="AE61" s="615"/>
      <c r="AF61" s="615"/>
      <c r="AG61" s="645">
        <f t="shared" si="187"/>
        <v>0</v>
      </c>
      <c r="AH61" s="646">
        <f t="shared" si="188"/>
        <v>0</v>
      </c>
      <c r="AI61" s="647">
        <f t="shared" si="189"/>
        <v>0</v>
      </c>
      <c r="AJ61" s="615"/>
      <c r="AK61" s="615"/>
      <c r="AL61" s="615"/>
      <c r="AM61" s="645">
        <f t="shared" si="190"/>
        <v>0</v>
      </c>
      <c r="AN61" s="646">
        <f t="shared" si="191"/>
        <v>0</v>
      </c>
      <c r="AO61" s="647">
        <f t="shared" si="192"/>
        <v>0</v>
      </c>
      <c r="AP61" s="648"/>
      <c r="AQ61" s="648"/>
      <c r="AR61" s="648"/>
      <c r="AS61" s="645">
        <f t="shared" si="193"/>
        <v>0</v>
      </c>
      <c r="AT61" s="646">
        <f t="shared" si="194"/>
        <v>0</v>
      </c>
      <c r="AU61" s="647">
        <f t="shared" si="195"/>
        <v>0</v>
      </c>
      <c r="AV61" s="648"/>
      <c r="AW61" s="649" t="s">
        <v>564</v>
      </c>
      <c r="AX61" s="650">
        <f t="shared" si="281"/>
        <v>1</v>
      </c>
      <c r="AY61" s="651" t="s">
        <v>565</v>
      </c>
      <c r="AZ61" s="652"/>
      <c r="BA61" s="412">
        <v>45122</v>
      </c>
      <c r="BB61" s="653">
        <f t="shared" si="175"/>
        <v>1</v>
      </c>
      <c r="BC61" s="654">
        <f t="shared" si="196"/>
        <v>0</v>
      </c>
      <c r="BD61" s="630">
        <f t="shared" si="197"/>
        <v>0</v>
      </c>
      <c r="BE61" s="412">
        <v>45687</v>
      </c>
      <c r="BF61" s="655">
        <f t="shared" si="198"/>
        <v>1</v>
      </c>
      <c r="BG61" s="412">
        <v>45803</v>
      </c>
      <c r="BH61" s="655">
        <f t="shared" si="199"/>
        <v>1</v>
      </c>
      <c r="BI61" s="412">
        <f t="shared" si="125"/>
        <v>45848</v>
      </c>
      <c r="BJ61" s="378">
        <v>0</v>
      </c>
      <c r="BK61" s="379">
        <f t="shared" si="126"/>
        <v>45854</v>
      </c>
      <c r="BL61" s="412">
        <v>45848</v>
      </c>
      <c r="BM61" s="378">
        <v>1</v>
      </c>
      <c r="BN61" s="630">
        <v>45850</v>
      </c>
      <c r="BO61" s="412">
        <v>45848</v>
      </c>
      <c r="BP61" s="378">
        <v>1</v>
      </c>
      <c r="BQ61" s="413">
        <v>45849</v>
      </c>
      <c r="BR61" s="412">
        <v>45848</v>
      </c>
      <c r="BS61" s="378">
        <v>1</v>
      </c>
      <c r="BT61" s="630">
        <v>45850</v>
      </c>
      <c r="BU61" s="412">
        <v>45848</v>
      </c>
      <c r="BV61" s="378">
        <v>1</v>
      </c>
      <c r="BW61" s="630">
        <v>45850</v>
      </c>
      <c r="BX61" s="377">
        <f t="shared" si="200"/>
        <v>45848</v>
      </c>
      <c r="BY61" s="378">
        <f t="shared" si="201"/>
        <v>1</v>
      </c>
      <c r="BZ61" s="379">
        <f t="shared" si="282"/>
        <v>45850</v>
      </c>
      <c r="CA61" s="412">
        <v>45852</v>
      </c>
      <c r="CB61" s="378">
        <v>1</v>
      </c>
      <c r="CC61" s="413">
        <f t="shared" si="202"/>
        <v>45852</v>
      </c>
      <c r="CD61" s="377">
        <v>45850</v>
      </c>
      <c r="CE61" s="378">
        <v>1</v>
      </c>
      <c r="CF61" s="413">
        <f t="shared" si="203"/>
        <v>45850</v>
      </c>
      <c r="CG61" s="377">
        <v>45850</v>
      </c>
      <c r="CH61" s="378">
        <v>1</v>
      </c>
      <c r="CI61" s="413">
        <f t="shared" si="204"/>
        <v>45850</v>
      </c>
      <c r="CJ61" s="412">
        <v>45852</v>
      </c>
      <c r="CK61" s="378">
        <v>1</v>
      </c>
      <c r="CL61" s="413">
        <f t="shared" si="205"/>
        <v>45852</v>
      </c>
      <c r="CM61" s="377">
        <f t="shared" si="206"/>
        <v>45850</v>
      </c>
      <c r="CN61" s="378">
        <f t="shared" si="207"/>
        <v>1</v>
      </c>
      <c r="CO61" s="379">
        <f t="shared" si="208"/>
        <v>45852</v>
      </c>
      <c r="CP61" s="412"/>
      <c r="CQ61" s="378">
        <v>0</v>
      </c>
      <c r="CR61" s="413"/>
      <c r="CS61" s="377"/>
      <c r="CT61" s="378">
        <v>0</v>
      </c>
      <c r="CU61" s="413"/>
      <c r="CV61" s="377"/>
      <c r="CW61" s="378">
        <v>0</v>
      </c>
      <c r="CX61" s="413"/>
      <c r="CY61" s="377"/>
      <c r="CZ61" s="378">
        <v>0</v>
      </c>
      <c r="DA61" s="413"/>
      <c r="DB61" s="377" t="str">
        <f t="shared" si="209"/>
        <v/>
      </c>
      <c r="DC61" s="378">
        <f t="shared" si="210"/>
        <v>0</v>
      </c>
      <c r="DD61" s="379" t="str">
        <f t="shared" si="211"/>
        <v/>
      </c>
      <c r="DE61" s="412">
        <v>45852</v>
      </c>
      <c r="DF61" s="378">
        <v>1</v>
      </c>
      <c r="DG61" s="413">
        <v>45853</v>
      </c>
      <c r="DH61" s="412">
        <v>45852</v>
      </c>
      <c r="DI61" s="378">
        <v>1</v>
      </c>
      <c r="DJ61" s="413">
        <v>45853</v>
      </c>
      <c r="DK61" s="412">
        <v>45852</v>
      </c>
      <c r="DL61" s="378">
        <v>1</v>
      </c>
      <c r="DM61" s="413">
        <v>45853</v>
      </c>
      <c r="DN61" s="412">
        <v>45852</v>
      </c>
      <c r="DO61" s="378">
        <v>1</v>
      </c>
      <c r="DP61" s="413">
        <v>45854</v>
      </c>
      <c r="DQ61" s="377">
        <f t="shared" si="212"/>
        <v>45852</v>
      </c>
      <c r="DR61" s="378">
        <f t="shared" si="213"/>
        <v>1</v>
      </c>
      <c r="DS61" s="379">
        <f t="shared" si="214"/>
        <v>45854</v>
      </c>
      <c r="DT61" s="412">
        <v>45852</v>
      </c>
      <c r="DU61" s="378">
        <v>1</v>
      </c>
      <c r="DV61" s="413">
        <v>45854</v>
      </c>
      <c r="DW61" s="412">
        <v>45850</v>
      </c>
      <c r="DX61" s="378">
        <v>1</v>
      </c>
      <c r="DY61" s="413">
        <v>45854</v>
      </c>
      <c r="DZ61" s="412">
        <v>45850</v>
      </c>
      <c r="EA61" s="378">
        <v>1</v>
      </c>
      <c r="EB61" s="413">
        <v>45854</v>
      </c>
      <c r="EC61" s="412">
        <v>45852</v>
      </c>
      <c r="ED61" s="378">
        <v>1</v>
      </c>
      <c r="EE61" s="413">
        <v>45854</v>
      </c>
      <c r="EF61" s="377">
        <f t="shared" si="275"/>
        <v>45850</v>
      </c>
      <c r="EG61" s="378">
        <f t="shared" si="215"/>
        <v>1</v>
      </c>
      <c r="EH61" s="379">
        <f t="shared" si="216"/>
        <v>45854</v>
      </c>
      <c r="EI61" s="412">
        <v>45854</v>
      </c>
      <c r="EJ61" s="378">
        <v>1</v>
      </c>
      <c r="EK61" s="413">
        <f t="shared" si="217"/>
        <v>45854</v>
      </c>
      <c r="EL61" s="412">
        <v>45854</v>
      </c>
      <c r="EM61" s="378">
        <v>1</v>
      </c>
      <c r="EN61" s="413">
        <f t="shared" si="218"/>
        <v>45854</v>
      </c>
      <c r="EO61" s="412">
        <v>45854</v>
      </c>
      <c r="EP61" s="378">
        <v>1</v>
      </c>
      <c r="EQ61" s="413">
        <f t="shared" si="219"/>
        <v>45854</v>
      </c>
      <c r="ER61" s="412">
        <v>45854</v>
      </c>
      <c r="ES61" s="378">
        <v>1</v>
      </c>
      <c r="ET61" s="413">
        <f t="shared" si="220"/>
        <v>45854</v>
      </c>
      <c r="EU61" s="377">
        <f t="shared" si="221"/>
        <v>45854</v>
      </c>
      <c r="EV61" s="378">
        <f t="shared" si="222"/>
        <v>1</v>
      </c>
      <c r="EW61" s="379">
        <f t="shared" si="223"/>
        <v>45854</v>
      </c>
      <c r="EX61" s="412"/>
      <c r="EY61" s="378">
        <v>0</v>
      </c>
      <c r="EZ61" s="413"/>
      <c r="FA61" s="412"/>
      <c r="FB61" s="378">
        <v>0</v>
      </c>
      <c r="FC61" s="413"/>
      <c r="FD61" s="412"/>
      <c r="FE61" s="378">
        <v>0</v>
      </c>
      <c r="FF61" s="413"/>
      <c r="FG61" s="412"/>
      <c r="FH61" s="378">
        <v>0</v>
      </c>
      <c r="FI61" s="413"/>
      <c r="FJ61" s="377" t="str">
        <f t="shared" si="280"/>
        <v/>
      </c>
      <c r="FK61" s="378">
        <v>0</v>
      </c>
      <c r="FL61" s="379" t="str">
        <f t="shared" si="267"/>
        <v/>
      </c>
      <c r="FM61" s="412">
        <v>45857</v>
      </c>
      <c r="FN61" s="378">
        <v>1</v>
      </c>
      <c r="FO61" s="413">
        <v>45857</v>
      </c>
      <c r="FP61" s="412">
        <v>45857</v>
      </c>
      <c r="FQ61" s="378">
        <v>1</v>
      </c>
      <c r="FR61" s="413">
        <v>45857</v>
      </c>
      <c r="FS61" s="412">
        <v>45857</v>
      </c>
      <c r="FT61" s="378">
        <v>1</v>
      </c>
      <c r="FU61" s="413">
        <v>45857</v>
      </c>
      <c r="FV61" s="412">
        <v>45857</v>
      </c>
      <c r="FW61" s="378">
        <v>1</v>
      </c>
      <c r="FX61" s="413">
        <v>45857</v>
      </c>
      <c r="FY61" s="377">
        <f t="shared" si="224"/>
        <v>45857</v>
      </c>
      <c r="FZ61" s="378">
        <f t="shared" si="162"/>
        <v>1</v>
      </c>
      <c r="GA61" s="379">
        <f t="shared" si="225"/>
        <v>45857</v>
      </c>
      <c r="GB61" s="412">
        <v>45854</v>
      </c>
      <c r="GC61" s="378">
        <v>1</v>
      </c>
      <c r="GD61" s="413">
        <f t="shared" si="226"/>
        <v>45854</v>
      </c>
      <c r="GE61" s="412">
        <v>45854</v>
      </c>
      <c r="GF61" s="378">
        <v>1</v>
      </c>
      <c r="GG61" s="413">
        <f t="shared" si="227"/>
        <v>45854</v>
      </c>
      <c r="GH61" s="412">
        <v>45854</v>
      </c>
      <c r="GI61" s="378">
        <v>1</v>
      </c>
      <c r="GJ61" s="413">
        <f t="shared" si="228"/>
        <v>45854</v>
      </c>
      <c r="GK61" s="412">
        <v>45854</v>
      </c>
      <c r="GL61" s="378">
        <v>1</v>
      </c>
      <c r="GM61" s="413">
        <f t="shared" si="229"/>
        <v>45854</v>
      </c>
      <c r="GN61" s="377">
        <f t="shared" si="230"/>
        <v>45854</v>
      </c>
      <c r="GO61" s="378">
        <f t="shared" si="231"/>
        <v>1</v>
      </c>
      <c r="GP61" s="379">
        <f t="shared" si="232"/>
        <v>45854</v>
      </c>
      <c r="GQ61" s="657">
        <f t="shared" si="163"/>
        <v>1</v>
      </c>
      <c r="GR61" s="658">
        <f t="shared" si="233"/>
        <v>45848</v>
      </c>
      <c r="GS61" s="659">
        <f t="shared" si="234"/>
        <v>45857</v>
      </c>
      <c r="GT61" s="654"/>
      <c r="GU61" s="660"/>
      <c r="GV61" s="412">
        <v>45931</v>
      </c>
      <c r="GW61" s="378">
        <v>1</v>
      </c>
      <c r="GX61" s="413">
        <v>45939</v>
      </c>
      <c r="GY61" s="377">
        <v>45931</v>
      </c>
      <c r="GZ61" s="378">
        <v>1</v>
      </c>
      <c r="HA61" s="413">
        <v>45939</v>
      </c>
      <c r="HB61" s="377">
        <v>45931</v>
      </c>
      <c r="HC61" s="378">
        <v>1</v>
      </c>
      <c r="HD61" s="413">
        <v>45939</v>
      </c>
      <c r="HE61" s="377">
        <v>45931</v>
      </c>
      <c r="HF61" s="378">
        <v>1</v>
      </c>
      <c r="HG61" s="413">
        <v>45939</v>
      </c>
      <c r="HH61" s="377">
        <f t="shared" si="235"/>
        <v>45931</v>
      </c>
      <c r="HI61" s="378">
        <f t="shared" si="236"/>
        <v>1</v>
      </c>
      <c r="HJ61" s="379">
        <f t="shared" si="237"/>
        <v>45939</v>
      </c>
      <c r="HK61" s="661">
        <v>0</v>
      </c>
      <c r="HL61" s="658">
        <f t="shared" si="238"/>
        <v>45687</v>
      </c>
      <c r="HM61" s="659" t="str">
        <f t="shared" si="239"/>
        <v/>
      </c>
      <c r="HN61" s="654"/>
      <c r="HO61" s="660"/>
      <c r="HP61" s="944"/>
      <c r="HQ61" s="944"/>
      <c r="HR61" s="1170">
        <v>45824</v>
      </c>
      <c r="HS61" s="378">
        <v>1</v>
      </c>
      <c r="HT61" s="1171">
        <v>45824</v>
      </c>
      <c r="HU61" s="632">
        <v>45853</v>
      </c>
      <c r="HV61" s="378">
        <v>1</v>
      </c>
      <c r="HW61" s="379">
        <v>45863</v>
      </c>
      <c r="HX61" s="412">
        <v>45864</v>
      </c>
      <c r="HY61" s="378">
        <v>1</v>
      </c>
      <c r="HZ61" s="379">
        <v>45871</v>
      </c>
      <c r="IA61" s="412">
        <v>45874</v>
      </c>
      <c r="IB61" s="378">
        <v>1</v>
      </c>
      <c r="IC61" s="379">
        <v>45875</v>
      </c>
      <c r="ID61" s="412">
        <v>45876</v>
      </c>
      <c r="IE61" s="378">
        <v>1</v>
      </c>
      <c r="IF61" s="379">
        <v>45884</v>
      </c>
      <c r="IG61" s="1349">
        <v>45883</v>
      </c>
      <c r="IH61" s="412">
        <v>45884</v>
      </c>
      <c r="II61" s="378">
        <v>1</v>
      </c>
      <c r="IJ61" s="379">
        <v>45884</v>
      </c>
      <c r="IK61" s="412">
        <v>45884</v>
      </c>
      <c r="IL61" s="378">
        <v>1</v>
      </c>
      <c r="IM61" s="379">
        <v>45884</v>
      </c>
      <c r="IN61" s="657">
        <f t="shared" si="137"/>
        <v>1</v>
      </c>
      <c r="IO61" s="658">
        <f t="shared" si="240"/>
        <v>45824</v>
      </c>
      <c r="IP61" s="659">
        <f t="shared" si="241"/>
        <v>45884</v>
      </c>
      <c r="IQ61" s="654"/>
      <c r="IR61" s="660"/>
      <c r="IS61" s="664">
        <v>366.85</v>
      </c>
      <c r="IT61" s="664" t="s">
        <v>598</v>
      </c>
      <c r="IU61" s="412"/>
      <c r="IV61" s="378">
        <v>0</v>
      </c>
      <c r="IW61" s="379"/>
      <c r="IX61" s="412"/>
      <c r="IY61" s="378">
        <v>0</v>
      </c>
      <c r="IZ61" s="379"/>
      <c r="JA61" s="412">
        <v>45885</v>
      </c>
      <c r="JB61" s="378">
        <v>1</v>
      </c>
      <c r="JC61" s="413">
        <f t="shared" si="91"/>
        <v>45885</v>
      </c>
      <c r="JD61" s="628">
        <f t="shared" si="178"/>
        <v>0.36685000000000001</v>
      </c>
      <c r="JE61" s="627">
        <v>45916</v>
      </c>
      <c r="JF61" s="378">
        <v>1</v>
      </c>
      <c r="JG61" s="627">
        <v>45926</v>
      </c>
      <c r="JH61" s="628">
        <f t="shared" si="270"/>
        <v>0.36685000000000001</v>
      </c>
      <c r="JI61" s="627">
        <v>45922</v>
      </c>
      <c r="JJ61" s="378">
        <v>1</v>
      </c>
      <c r="JK61" s="627" t="s">
        <v>599</v>
      </c>
      <c r="JL61" s="628">
        <f t="shared" si="179"/>
        <v>0.36685000000000001</v>
      </c>
      <c r="JM61" s="627">
        <v>45922</v>
      </c>
      <c r="JN61" s="378">
        <v>1</v>
      </c>
      <c r="JO61" s="627">
        <f>JM61</f>
        <v>45922</v>
      </c>
      <c r="JP61" s="628">
        <f t="shared" si="180"/>
        <v>0.36685000000000001</v>
      </c>
      <c r="JQ61" s="627">
        <v>45925</v>
      </c>
      <c r="JR61" s="378">
        <v>1</v>
      </c>
      <c r="JS61" s="627">
        <v>45925</v>
      </c>
      <c r="JT61" s="628">
        <f t="shared" si="242"/>
        <v>0.36685000000000001</v>
      </c>
      <c r="JU61" s="627">
        <v>45927</v>
      </c>
      <c r="JV61" s="378">
        <v>1</v>
      </c>
      <c r="JW61" s="627">
        <v>45927</v>
      </c>
      <c r="JX61" s="628">
        <f t="shared" si="243"/>
        <v>0</v>
      </c>
      <c r="JY61" s="627"/>
      <c r="JZ61" s="378">
        <v>0</v>
      </c>
      <c r="KA61" s="627"/>
      <c r="KB61" s="628">
        <f t="shared" si="244"/>
        <v>0</v>
      </c>
      <c r="KC61" s="627"/>
      <c r="KD61" s="378">
        <v>0</v>
      </c>
      <c r="KE61" s="627"/>
      <c r="KF61" s="628">
        <f t="shared" si="245"/>
        <v>0</v>
      </c>
      <c r="KG61" s="627"/>
      <c r="KH61" s="378">
        <v>0</v>
      </c>
      <c r="KI61" s="379"/>
      <c r="KJ61" s="628"/>
      <c r="KK61" s="630">
        <v>45943</v>
      </c>
      <c r="KL61" s="378">
        <v>1</v>
      </c>
      <c r="KM61" s="379">
        <v>45943</v>
      </c>
      <c r="KN61" s="630">
        <v>45942</v>
      </c>
      <c r="KO61" s="378">
        <v>1</v>
      </c>
      <c r="KP61" s="379">
        <v>45942</v>
      </c>
      <c r="KQ61" s="630">
        <v>45958</v>
      </c>
      <c r="KR61" s="378">
        <v>1</v>
      </c>
      <c r="KS61" s="379">
        <v>45958</v>
      </c>
      <c r="KT61" s="657">
        <v>0</v>
      </c>
      <c r="KU61" s="665">
        <f t="shared" si="246"/>
        <v>0</v>
      </c>
      <c r="KV61" s="658">
        <f t="shared" si="247"/>
        <v>45885</v>
      </c>
      <c r="KW61" s="659" t="str">
        <f t="shared" si="248"/>
        <v/>
      </c>
      <c r="KX61" s="412">
        <v>45885</v>
      </c>
      <c r="KY61" s="378">
        <v>1</v>
      </c>
      <c r="KZ61" s="413">
        <f t="shared" si="98"/>
        <v>45885</v>
      </c>
      <c r="LA61" s="626">
        <f t="shared" si="181"/>
        <v>0.36685000000000001</v>
      </c>
      <c r="LB61" s="627">
        <v>45904</v>
      </c>
      <c r="LC61" s="378">
        <v>1</v>
      </c>
      <c r="LD61" s="413">
        <f t="shared" si="99"/>
        <v>45904</v>
      </c>
      <c r="LE61" s="626">
        <f t="shared" si="182"/>
        <v>0.36685000000000001</v>
      </c>
      <c r="LF61" s="627">
        <v>45915</v>
      </c>
      <c r="LG61" s="378">
        <v>1</v>
      </c>
      <c r="LH61" s="413">
        <f t="shared" si="147"/>
        <v>45915</v>
      </c>
      <c r="LI61" s="626">
        <f t="shared" si="183"/>
        <v>0.36685000000000001</v>
      </c>
      <c r="LJ61" s="627">
        <v>45915</v>
      </c>
      <c r="LK61" s="378">
        <v>1</v>
      </c>
      <c r="LL61" s="632">
        <f t="shared" si="278"/>
        <v>45915</v>
      </c>
      <c r="LM61" s="412">
        <v>45943</v>
      </c>
      <c r="LN61" s="378">
        <v>1</v>
      </c>
      <c r="LO61" s="632">
        <v>45943</v>
      </c>
      <c r="LP61" s="1489">
        <v>45954</v>
      </c>
      <c r="LQ61" s="378">
        <v>1</v>
      </c>
      <c r="LR61" s="632">
        <v>45954</v>
      </c>
      <c r="LS61" s="412"/>
      <c r="LT61" s="378">
        <v>0</v>
      </c>
      <c r="LU61" s="632"/>
      <c r="LV61" s="657">
        <v>0</v>
      </c>
      <c r="LW61" s="665">
        <f t="shared" si="249"/>
        <v>0</v>
      </c>
      <c r="LX61" s="658">
        <f t="shared" si="250"/>
        <v>45885</v>
      </c>
      <c r="LY61" s="666" t="str">
        <f t="shared" si="251"/>
        <v/>
      </c>
      <c r="LZ61" s="412">
        <v>45885</v>
      </c>
      <c r="MA61" s="378">
        <v>1</v>
      </c>
      <c r="MB61" s="413">
        <f t="shared" si="104"/>
        <v>45885</v>
      </c>
      <c r="MC61" s="626">
        <f t="shared" si="184"/>
        <v>0.36685000000000001</v>
      </c>
      <c r="MD61" s="627">
        <v>45904</v>
      </c>
      <c r="ME61" s="378">
        <v>1</v>
      </c>
      <c r="MF61" s="413">
        <f t="shared" si="139"/>
        <v>45904</v>
      </c>
      <c r="MG61" s="626">
        <f t="shared" si="185"/>
        <v>0.36685000000000001</v>
      </c>
      <c r="MH61" s="627">
        <v>45915</v>
      </c>
      <c r="MI61" s="378">
        <v>1</v>
      </c>
      <c r="MJ61" s="413">
        <f t="shared" si="273"/>
        <v>45915</v>
      </c>
      <c r="MK61" s="626">
        <f t="shared" si="186"/>
        <v>0.36685000000000001</v>
      </c>
      <c r="ML61" s="627">
        <v>45916</v>
      </c>
      <c r="MM61" s="378">
        <v>1</v>
      </c>
      <c r="MN61" s="413">
        <f t="shared" si="107"/>
        <v>45916</v>
      </c>
      <c r="MO61" s="412">
        <v>45943</v>
      </c>
      <c r="MP61" s="378">
        <v>1</v>
      </c>
      <c r="MQ61" s="632">
        <v>45943</v>
      </c>
      <c r="MR61" s="1489">
        <v>45954</v>
      </c>
      <c r="MS61" s="378">
        <v>1</v>
      </c>
      <c r="MT61" s="632">
        <v>45954</v>
      </c>
      <c r="MU61" s="412"/>
      <c r="MV61" s="378">
        <v>0</v>
      </c>
      <c r="MW61" s="632"/>
      <c r="MX61" s="657">
        <v>0</v>
      </c>
      <c r="MY61" s="665">
        <f t="shared" si="252"/>
        <v>0</v>
      </c>
      <c r="MZ61" s="658">
        <f t="shared" si="253"/>
        <v>45885</v>
      </c>
      <c r="NA61" s="666" t="str">
        <f t="shared" si="254"/>
        <v/>
      </c>
      <c r="NB61" s="657">
        <v>0</v>
      </c>
      <c r="NC61" s="665">
        <f t="shared" si="255"/>
        <v>0</v>
      </c>
      <c r="ND61" s="658">
        <f t="shared" si="256"/>
        <v>45885</v>
      </c>
      <c r="NE61" s="667">
        <f t="shared" si="257"/>
        <v>0</v>
      </c>
      <c r="NF61" s="654"/>
      <c r="NG61" s="666"/>
      <c r="NH61" s="673">
        <v>45965</v>
      </c>
      <c r="NI61" s="378">
        <v>1</v>
      </c>
      <c r="NJ61" s="658">
        <v>45967</v>
      </c>
      <c r="NK61" s="654"/>
      <c r="NL61" s="666"/>
      <c r="NM61" s="657">
        <v>0</v>
      </c>
      <c r="NN61" s="665">
        <f t="shared" si="258"/>
        <v>0</v>
      </c>
      <c r="NO61" s="659"/>
      <c r="NP61" s="669" t="s">
        <v>571</v>
      </c>
      <c r="NQ61" s="657">
        <v>0</v>
      </c>
      <c r="NR61" s="665">
        <f t="shared" si="259"/>
        <v>0</v>
      </c>
      <c r="NS61" s="659"/>
      <c r="NT61" s="669" t="s">
        <v>571</v>
      </c>
      <c r="NU61" s="657">
        <v>0</v>
      </c>
      <c r="NV61" s="665">
        <f t="shared" si="260"/>
        <v>0</v>
      </c>
      <c r="NW61" s="659"/>
      <c r="NX61" s="669" t="str">
        <f t="shared" si="269"/>
        <v/>
      </c>
      <c r="NY61" s="673"/>
      <c r="NZ61" s="378">
        <v>0</v>
      </c>
      <c r="OA61" s="660"/>
      <c r="OB61" s="673"/>
      <c r="OC61" s="378">
        <v>0</v>
      </c>
      <c r="OD61" s="660"/>
      <c r="OE61" s="673"/>
      <c r="OF61" s="378">
        <v>0</v>
      </c>
      <c r="OG61" s="660"/>
      <c r="OH61" s="412"/>
      <c r="OI61" s="378">
        <v>1</v>
      </c>
      <c r="OJ61" s="379"/>
      <c r="OK61" s="412"/>
      <c r="OL61" s="378">
        <v>0.5</v>
      </c>
      <c r="OM61" s="379"/>
      <c r="ON61" s="412"/>
      <c r="OO61" s="378">
        <v>1</v>
      </c>
      <c r="OP61" s="379"/>
      <c r="OQ61" s="412"/>
      <c r="OR61" s="378">
        <f t="shared" si="261"/>
        <v>1</v>
      </c>
      <c r="OS61" s="379"/>
      <c r="OT61" s="412"/>
      <c r="OU61" s="378">
        <v>0</v>
      </c>
      <c r="OV61" s="379"/>
      <c r="OW61" s="412"/>
      <c r="OX61" s="378">
        <v>0</v>
      </c>
      <c r="OY61" s="379"/>
      <c r="OZ61" s="379">
        <v>45715</v>
      </c>
      <c r="PA61" s="378">
        <v>1</v>
      </c>
      <c r="PB61" s="379">
        <f t="shared" si="141"/>
        <v>45715</v>
      </c>
      <c r="PC61" s="379">
        <v>45716</v>
      </c>
      <c r="PD61" s="378">
        <v>1</v>
      </c>
      <c r="PE61" s="379">
        <v>45716</v>
      </c>
      <c r="PF61" s="412"/>
      <c r="PG61" s="378">
        <v>0</v>
      </c>
      <c r="PH61" s="379"/>
      <c r="PI61" s="412">
        <v>45848</v>
      </c>
      <c r="PJ61" s="378">
        <v>1</v>
      </c>
      <c r="PK61" s="379">
        <f>'Seg Diario'!HJ61</f>
        <v>45939</v>
      </c>
      <c r="PL61" s="412">
        <f t="shared" si="133"/>
        <v>45848</v>
      </c>
      <c r="PM61" s="378">
        <f t="shared" si="134"/>
        <v>1</v>
      </c>
      <c r="PN61" s="379">
        <f t="shared" si="135"/>
        <v>45939</v>
      </c>
      <c r="PO61" s="663">
        <v>4.5000000000000005E-2</v>
      </c>
      <c r="PP61" s="658">
        <f t="shared" si="262"/>
        <v>45715</v>
      </c>
      <c r="PQ61" s="659" t="str">
        <f t="shared" si="263"/>
        <v/>
      </c>
      <c r="PR61" s="654"/>
      <c r="PS61" s="660"/>
      <c r="PT61" s="412">
        <v>45492</v>
      </c>
      <c r="PU61" s="378">
        <v>1</v>
      </c>
      <c r="PV61" s="412">
        <v>45492</v>
      </c>
      <c r="PW61" s="412">
        <v>45527</v>
      </c>
      <c r="PX61" s="378">
        <v>1</v>
      </c>
      <c r="PY61" s="412">
        <v>45527</v>
      </c>
      <c r="PZ61" s="412"/>
      <c r="QA61" s="378">
        <v>0</v>
      </c>
      <c r="QB61" s="379"/>
      <c r="QC61" s="412"/>
      <c r="QD61" s="378">
        <v>0.5</v>
      </c>
      <c r="QE61" s="379"/>
      <c r="QF61" s="657">
        <v>0.93745000000000012</v>
      </c>
      <c r="QG61" s="658">
        <f t="shared" si="264"/>
        <v>45492</v>
      </c>
      <c r="QH61" s="659" t="str">
        <f t="shared" si="276"/>
        <v/>
      </c>
      <c r="QI61" s="654"/>
      <c r="QJ61" s="660"/>
      <c r="QK61" s="671"/>
      <c r="QL61" s="672">
        <f t="shared" si="265"/>
        <v>1</v>
      </c>
      <c r="QM61" s="1208" t="s">
        <v>354</v>
      </c>
      <c r="QN61" s="1448">
        <f t="shared" si="136"/>
        <v>1</v>
      </c>
      <c r="QO61" s="1482">
        <v>45897</v>
      </c>
      <c r="QP61" s="1483">
        <v>1</v>
      </c>
      <c r="QQ61" s="1482">
        <v>45904</v>
      </c>
      <c r="QR61" s="1482">
        <v>45947</v>
      </c>
      <c r="QS61" s="1483">
        <v>1</v>
      </c>
      <c r="QT61" s="1482">
        <v>45947</v>
      </c>
    </row>
    <row r="62" spans="1:462" ht="14.4">
      <c r="A62" s="459" t="e">
        <f t="shared" si="266"/>
        <v>#VALUE!</v>
      </c>
      <c r="B62" s="636" t="s">
        <v>190</v>
      </c>
      <c r="C62" s="637"/>
      <c r="D62" s="638" t="s">
        <v>562</v>
      </c>
      <c r="E62" s="1421" t="s">
        <v>167</v>
      </c>
      <c r="F62" s="1251">
        <v>7795.95</v>
      </c>
      <c r="G62" s="614" t="s">
        <v>574</v>
      </c>
      <c r="H62" s="638" t="s">
        <v>575</v>
      </c>
      <c r="I62" s="638" t="s">
        <v>575</v>
      </c>
      <c r="J62" s="639"/>
      <c r="K62" s="640"/>
      <c r="L62" s="640"/>
      <c r="M62" s="641"/>
      <c r="N62" s="642" t="s">
        <v>578</v>
      </c>
      <c r="O62" s="639" t="s">
        <v>562</v>
      </c>
      <c r="P62" s="640" t="s">
        <v>562</v>
      </c>
      <c r="Q62" s="640" t="s">
        <v>562</v>
      </c>
      <c r="R62" s="641" t="s">
        <v>562</v>
      </c>
      <c r="S62" s="638" t="s">
        <v>92</v>
      </c>
      <c r="T62" s="643"/>
      <c r="U62" s="643"/>
      <c r="V62" s="643"/>
      <c r="W62" s="643"/>
      <c r="X62" s="643"/>
      <c r="Y62" s="643"/>
      <c r="Z62" s="674"/>
      <c r="AA62" s="644"/>
      <c r="AB62" s="615"/>
      <c r="AC62" s="615"/>
      <c r="AD62" s="615"/>
      <c r="AE62" s="615"/>
      <c r="AF62" s="615"/>
      <c r="AG62" s="645">
        <f t="shared" si="187"/>
        <v>0</v>
      </c>
      <c r="AH62" s="646">
        <f t="shared" si="188"/>
        <v>0</v>
      </c>
      <c r="AI62" s="647">
        <f t="shared" si="189"/>
        <v>0</v>
      </c>
      <c r="AJ62" s="615"/>
      <c r="AK62" s="615"/>
      <c r="AL62" s="615"/>
      <c r="AM62" s="645">
        <f t="shared" si="190"/>
        <v>0</v>
      </c>
      <c r="AN62" s="646">
        <f t="shared" si="191"/>
        <v>0</v>
      </c>
      <c r="AO62" s="647">
        <f t="shared" si="192"/>
        <v>0</v>
      </c>
      <c r="AP62" s="648"/>
      <c r="AQ62" s="648"/>
      <c r="AR62" s="648"/>
      <c r="AS62" s="645">
        <f t="shared" si="193"/>
        <v>0</v>
      </c>
      <c r="AT62" s="646">
        <f t="shared" si="194"/>
        <v>0</v>
      </c>
      <c r="AU62" s="647">
        <f t="shared" si="195"/>
        <v>0</v>
      </c>
      <c r="AV62" s="648"/>
      <c r="AW62" s="649" t="s">
        <v>564</v>
      </c>
      <c r="AX62" s="650">
        <f t="shared" si="281"/>
        <v>1</v>
      </c>
      <c r="AY62" s="651" t="s">
        <v>565</v>
      </c>
      <c r="AZ62" s="652"/>
      <c r="BA62" s="412">
        <v>45122</v>
      </c>
      <c r="BB62" s="653">
        <f t="shared" si="175"/>
        <v>1</v>
      </c>
      <c r="BC62" s="654">
        <f t="shared" si="196"/>
        <v>0</v>
      </c>
      <c r="BD62" s="630">
        <f t="shared" si="197"/>
        <v>0</v>
      </c>
      <c r="BE62" s="412">
        <v>45647</v>
      </c>
      <c r="BF62" s="655">
        <f t="shared" si="198"/>
        <v>1</v>
      </c>
      <c r="BG62" s="412">
        <v>45666</v>
      </c>
      <c r="BH62" s="655">
        <f t="shared" si="199"/>
        <v>1</v>
      </c>
      <c r="BI62" s="412">
        <f t="shared" si="125"/>
        <v>45668</v>
      </c>
      <c r="BJ62" s="378">
        <v>1</v>
      </c>
      <c r="BK62" s="379">
        <f t="shared" si="126"/>
        <v>45674</v>
      </c>
      <c r="BL62" s="412">
        <v>45668</v>
      </c>
      <c r="BM62" s="378">
        <v>1</v>
      </c>
      <c r="BN62" s="630">
        <v>45670</v>
      </c>
      <c r="BO62" s="377">
        <v>45668</v>
      </c>
      <c r="BP62" s="378">
        <v>1</v>
      </c>
      <c r="BQ62" s="413">
        <v>45670</v>
      </c>
      <c r="BR62" s="377">
        <v>45668</v>
      </c>
      <c r="BS62" s="378">
        <v>1</v>
      </c>
      <c r="BT62" s="413">
        <v>45670</v>
      </c>
      <c r="BU62" s="377">
        <v>45668</v>
      </c>
      <c r="BV62" s="378">
        <v>1</v>
      </c>
      <c r="BW62" s="413">
        <v>45670</v>
      </c>
      <c r="BX62" s="377">
        <f t="shared" si="200"/>
        <v>45668</v>
      </c>
      <c r="BY62" s="378">
        <f t="shared" si="201"/>
        <v>1</v>
      </c>
      <c r="BZ62" s="379">
        <f t="shared" si="282"/>
        <v>45670</v>
      </c>
      <c r="CA62" s="412">
        <v>45670</v>
      </c>
      <c r="CB62" s="378">
        <v>1</v>
      </c>
      <c r="CC62" s="413">
        <f t="shared" si="202"/>
        <v>45670</v>
      </c>
      <c r="CD62" s="377">
        <v>45670</v>
      </c>
      <c r="CE62" s="378">
        <v>1</v>
      </c>
      <c r="CF62" s="413">
        <f t="shared" si="203"/>
        <v>45670</v>
      </c>
      <c r="CG62" s="377">
        <v>45670</v>
      </c>
      <c r="CH62" s="378">
        <v>1</v>
      </c>
      <c r="CI62" s="413">
        <f t="shared" si="204"/>
        <v>45670</v>
      </c>
      <c r="CJ62" s="377">
        <v>45670</v>
      </c>
      <c r="CK62" s="378">
        <v>1</v>
      </c>
      <c r="CL62" s="413">
        <f t="shared" si="205"/>
        <v>45670</v>
      </c>
      <c r="CM62" s="377">
        <f t="shared" si="206"/>
        <v>45670</v>
      </c>
      <c r="CN62" s="378">
        <f t="shared" si="207"/>
        <v>1</v>
      </c>
      <c r="CO62" s="379">
        <f t="shared" si="208"/>
        <v>45670</v>
      </c>
      <c r="CP62" s="412"/>
      <c r="CQ62" s="378">
        <v>0</v>
      </c>
      <c r="CR62" s="413"/>
      <c r="CS62" s="377"/>
      <c r="CT62" s="378">
        <v>0</v>
      </c>
      <c r="CU62" s="413"/>
      <c r="CV62" s="377"/>
      <c r="CW62" s="378">
        <v>0</v>
      </c>
      <c r="CX62" s="413"/>
      <c r="CY62" s="377"/>
      <c r="CZ62" s="378">
        <v>0</v>
      </c>
      <c r="DA62" s="413"/>
      <c r="DB62" s="377" t="str">
        <f t="shared" si="209"/>
        <v/>
      </c>
      <c r="DC62" s="378">
        <f t="shared" si="210"/>
        <v>0</v>
      </c>
      <c r="DD62" s="379" t="str">
        <f t="shared" si="211"/>
        <v/>
      </c>
      <c r="DE62" s="412">
        <v>45672</v>
      </c>
      <c r="DF62" s="378">
        <v>1</v>
      </c>
      <c r="DG62" s="413">
        <v>45672</v>
      </c>
      <c r="DH62" s="377">
        <v>45672</v>
      </c>
      <c r="DI62" s="378">
        <v>1</v>
      </c>
      <c r="DJ62" s="413">
        <v>45672</v>
      </c>
      <c r="DK62" s="377">
        <v>45672</v>
      </c>
      <c r="DL62" s="378">
        <v>1</v>
      </c>
      <c r="DM62" s="413">
        <v>45672</v>
      </c>
      <c r="DN62" s="377">
        <v>45672</v>
      </c>
      <c r="DO62" s="378">
        <v>1</v>
      </c>
      <c r="DP62" s="413">
        <v>45672</v>
      </c>
      <c r="DQ62" s="377">
        <f t="shared" si="212"/>
        <v>45672</v>
      </c>
      <c r="DR62" s="378">
        <f t="shared" si="213"/>
        <v>1</v>
      </c>
      <c r="DS62" s="379">
        <f t="shared" si="214"/>
        <v>45672</v>
      </c>
      <c r="DT62" s="412">
        <v>45672</v>
      </c>
      <c r="DU62" s="378">
        <v>1</v>
      </c>
      <c r="DV62" s="413">
        <v>45673</v>
      </c>
      <c r="DW62" s="377">
        <v>45672</v>
      </c>
      <c r="DX62" s="378">
        <v>1</v>
      </c>
      <c r="DY62" s="413">
        <v>45673</v>
      </c>
      <c r="DZ62" s="377">
        <v>45672</v>
      </c>
      <c r="EA62" s="378">
        <v>1</v>
      </c>
      <c r="EB62" s="413">
        <v>45674</v>
      </c>
      <c r="EC62" s="377">
        <v>45672</v>
      </c>
      <c r="ED62" s="378">
        <v>1</v>
      </c>
      <c r="EE62" s="413">
        <v>45674</v>
      </c>
      <c r="EF62" s="377">
        <f t="shared" si="275"/>
        <v>45672</v>
      </c>
      <c r="EG62" s="378">
        <f t="shared" si="215"/>
        <v>1</v>
      </c>
      <c r="EH62" s="379">
        <f t="shared" si="216"/>
        <v>45674</v>
      </c>
      <c r="EI62" s="412">
        <v>45673</v>
      </c>
      <c r="EJ62" s="378">
        <v>1</v>
      </c>
      <c r="EK62" s="413">
        <f t="shared" si="217"/>
        <v>45673</v>
      </c>
      <c r="EL62" s="377">
        <v>45673</v>
      </c>
      <c r="EM62" s="378">
        <v>1</v>
      </c>
      <c r="EN62" s="413">
        <f t="shared" si="218"/>
        <v>45673</v>
      </c>
      <c r="EO62" s="377">
        <v>45674</v>
      </c>
      <c r="EP62" s="378">
        <v>1</v>
      </c>
      <c r="EQ62" s="413">
        <f t="shared" si="219"/>
        <v>45674</v>
      </c>
      <c r="ER62" s="377">
        <v>45674</v>
      </c>
      <c r="ES62" s="378">
        <v>1</v>
      </c>
      <c r="ET62" s="413">
        <f t="shared" si="220"/>
        <v>45674</v>
      </c>
      <c r="EU62" s="377">
        <f t="shared" si="221"/>
        <v>45673</v>
      </c>
      <c r="EV62" s="378">
        <f t="shared" si="222"/>
        <v>1</v>
      </c>
      <c r="EW62" s="379">
        <f t="shared" si="223"/>
        <v>45674</v>
      </c>
      <c r="EX62" s="412"/>
      <c r="EY62" s="378">
        <v>0</v>
      </c>
      <c r="EZ62" s="413"/>
      <c r="FA62" s="412"/>
      <c r="FB62" s="378">
        <v>0</v>
      </c>
      <c r="FC62" s="413"/>
      <c r="FD62" s="412"/>
      <c r="FE62" s="378">
        <v>0</v>
      </c>
      <c r="FF62" s="413"/>
      <c r="FG62" s="412"/>
      <c r="FH62" s="378">
        <v>0</v>
      </c>
      <c r="FI62" s="413"/>
      <c r="FJ62" s="377" t="str">
        <f t="shared" si="280"/>
        <v/>
      </c>
      <c r="FK62" s="378">
        <v>0</v>
      </c>
      <c r="FL62" s="379" t="str">
        <f t="shared" si="267"/>
        <v/>
      </c>
      <c r="FM62" s="412">
        <v>45679</v>
      </c>
      <c r="FN62" s="378">
        <v>1</v>
      </c>
      <c r="FO62" s="413">
        <v>45679</v>
      </c>
      <c r="FP62" s="412">
        <v>45680</v>
      </c>
      <c r="FQ62" s="378">
        <v>1</v>
      </c>
      <c r="FR62" s="413">
        <v>45680</v>
      </c>
      <c r="FS62" s="412">
        <v>45680</v>
      </c>
      <c r="FT62" s="378">
        <v>1</v>
      </c>
      <c r="FU62" s="413">
        <v>45680</v>
      </c>
      <c r="FV62" s="412">
        <v>45680</v>
      </c>
      <c r="FW62" s="378">
        <v>1</v>
      </c>
      <c r="FX62" s="413">
        <v>45680</v>
      </c>
      <c r="FY62" s="377">
        <f t="shared" si="224"/>
        <v>45679</v>
      </c>
      <c r="FZ62" s="378">
        <f t="shared" si="162"/>
        <v>1</v>
      </c>
      <c r="GA62" s="379">
        <f t="shared" si="225"/>
        <v>45680</v>
      </c>
      <c r="GB62" s="412">
        <v>45672</v>
      </c>
      <c r="GC62" s="378">
        <v>1</v>
      </c>
      <c r="GD62" s="413">
        <f t="shared" si="226"/>
        <v>45672</v>
      </c>
      <c r="GE62" s="377">
        <v>45672</v>
      </c>
      <c r="GF62" s="378">
        <v>1</v>
      </c>
      <c r="GG62" s="413">
        <f t="shared" si="227"/>
        <v>45672</v>
      </c>
      <c r="GH62" s="377">
        <v>45672</v>
      </c>
      <c r="GI62" s="378">
        <v>1</v>
      </c>
      <c r="GJ62" s="413">
        <f t="shared" si="228"/>
        <v>45672</v>
      </c>
      <c r="GK62" s="377">
        <v>45672</v>
      </c>
      <c r="GL62" s="378">
        <v>1</v>
      </c>
      <c r="GM62" s="413">
        <f t="shared" si="229"/>
        <v>45672</v>
      </c>
      <c r="GN62" s="377">
        <f t="shared" si="230"/>
        <v>45672</v>
      </c>
      <c r="GO62" s="378">
        <f t="shared" si="231"/>
        <v>1</v>
      </c>
      <c r="GP62" s="379">
        <f t="shared" si="232"/>
        <v>45672</v>
      </c>
      <c r="GQ62" s="657">
        <f t="shared" si="163"/>
        <v>1</v>
      </c>
      <c r="GR62" s="658">
        <f t="shared" si="233"/>
        <v>45668</v>
      </c>
      <c r="GS62" s="659">
        <f t="shared" si="234"/>
        <v>45680</v>
      </c>
      <c r="GT62" s="654"/>
      <c r="GU62" s="660"/>
      <c r="GV62" s="412">
        <v>45940</v>
      </c>
      <c r="GW62" s="378">
        <v>1</v>
      </c>
      <c r="GX62" s="413">
        <v>45950</v>
      </c>
      <c r="GY62" s="377">
        <v>45940</v>
      </c>
      <c r="GZ62" s="378">
        <v>1</v>
      </c>
      <c r="HA62" s="413">
        <v>45950</v>
      </c>
      <c r="HB62" s="377">
        <v>45940</v>
      </c>
      <c r="HC62" s="378">
        <v>1</v>
      </c>
      <c r="HD62" s="413">
        <v>45950</v>
      </c>
      <c r="HE62" s="377">
        <v>45940</v>
      </c>
      <c r="HF62" s="378">
        <v>1</v>
      </c>
      <c r="HG62" s="413">
        <v>45950</v>
      </c>
      <c r="HH62" s="377">
        <f t="shared" si="235"/>
        <v>45940</v>
      </c>
      <c r="HI62" s="378">
        <f t="shared" si="236"/>
        <v>1</v>
      </c>
      <c r="HJ62" s="379">
        <f t="shared" si="237"/>
        <v>45950</v>
      </c>
      <c r="HK62" s="661">
        <v>0.25</v>
      </c>
      <c r="HL62" s="658">
        <f t="shared" si="238"/>
        <v>45647</v>
      </c>
      <c r="HM62" s="659" t="str">
        <f t="shared" si="239"/>
        <v/>
      </c>
      <c r="HN62" s="654"/>
      <c r="HO62" s="660"/>
      <c r="HP62" s="949">
        <v>0.5</v>
      </c>
      <c r="HQ62" s="949"/>
      <c r="HR62" s="1170">
        <v>45813</v>
      </c>
      <c r="HS62" s="378">
        <v>1</v>
      </c>
      <c r="HT62" s="1171">
        <v>45813</v>
      </c>
      <c r="HU62" s="632">
        <v>45841</v>
      </c>
      <c r="HV62" s="378">
        <v>1</v>
      </c>
      <c r="HW62" s="379">
        <v>45841</v>
      </c>
      <c r="HX62" s="412">
        <v>45842</v>
      </c>
      <c r="HY62" s="378">
        <v>1</v>
      </c>
      <c r="HZ62" s="379">
        <v>45845</v>
      </c>
      <c r="IA62" s="412">
        <v>45845</v>
      </c>
      <c r="IB62" s="378">
        <v>1</v>
      </c>
      <c r="IC62" s="379">
        <v>45846</v>
      </c>
      <c r="ID62" s="412">
        <v>45861</v>
      </c>
      <c r="IE62" s="378">
        <v>1</v>
      </c>
      <c r="IF62" s="379">
        <v>45862</v>
      </c>
      <c r="IG62" s="944">
        <v>45890</v>
      </c>
      <c r="IH62" s="412">
        <v>45890</v>
      </c>
      <c r="II62" s="378">
        <v>1</v>
      </c>
      <c r="IJ62" s="379">
        <v>45890</v>
      </c>
      <c r="IK62" s="412">
        <v>45890</v>
      </c>
      <c r="IL62" s="378">
        <v>1</v>
      </c>
      <c r="IM62" s="379">
        <v>45890</v>
      </c>
      <c r="IN62" s="657">
        <f t="shared" si="137"/>
        <v>1</v>
      </c>
      <c r="IO62" s="658">
        <f t="shared" si="240"/>
        <v>45813</v>
      </c>
      <c r="IP62" s="659">
        <f t="shared" si="241"/>
        <v>45890</v>
      </c>
      <c r="IQ62" s="654"/>
      <c r="IR62" s="660"/>
      <c r="IS62" s="664">
        <v>225.22</v>
      </c>
      <c r="IT62" s="664" t="s">
        <v>598</v>
      </c>
      <c r="IU62" s="412"/>
      <c r="IV62" s="378">
        <v>0</v>
      </c>
      <c r="IW62" s="379"/>
      <c r="IX62" s="412"/>
      <c r="IY62" s="378">
        <v>0</v>
      </c>
      <c r="IZ62" s="379"/>
      <c r="JA62" s="412">
        <v>45890</v>
      </c>
      <c r="JB62" s="378">
        <v>1</v>
      </c>
      <c r="JC62" s="413">
        <f t="shared" ref="JC62" si="287">IF(JA62="","",JA62)</f>
        <v>45890</v>
      </c>
      <c r="JD62" s="628">
        <f t="shared" si="178"/>
        <v>0.22522</v>
      </c>
      <c r="JE62" s="627">
        <v>45916</v>
      </c>
      <c r="JF62" s="378">
        <v>1</v>
      </c>
      <c r="JG62" s="627">
        <v>45926</v>
      </c>
      <c r="JH62" s="628">
        <f t="shared" si="270"/>
        <v>0.22522</v>
      </c>
      <c r="JI62" s="627">
        <v>45922</v>
      </c>
      <c r="JJ62" s="378">
        <v>1</v>
      </c>
      <c r="JK62" s="627" t="s">
        <v>599</v>
      </c>
      <c r="JL62" s="628">
        <f t="shared" si="179"/>
        <v>0.22522</v>
      </c>
      <c r="JM62" s="627">
        <v>45923</v>
      </c>
      <c r="JN62" s="378">
        <v>1</v>
      </c>
      <c r="JO62" s="627">
        <f t="shared" ref="JO62:JO75" si="288">JM62</f>
        <v>45923</v>
      </c>
      <c r="JP62" s="628">
        <f t="shared" si="180"/>
        <v>0.22522</v>
      </c>
      <c r="JQ62" s="627">
        <v>45925</v>
      </c>
      <c r="JR62" s="378">
        <v>1</v>
      </c>
      <c r="JS62" s="627">
        <v>45925</v>
      </c>
      <c r="JT62" s="628">
        <f t="shared" si="242"/>
        <v>0.22522</v>
      </c>
      <c r="JU62" s="627">
        <v>45927</v>
      </c>
      <c r="JV62" s="378">
        <v>1</v>
      </c>
      <c r="JW62" s="627">
        <v>45927</v>
      </c>
      <c r="JX62" s="628">
        <f t="shared" si="243"/>
        <v>0</v>
      </c>
      <c r="JY62" s="627"/>
      <c r="JZ62" s="378">
        <v>0</v>
      </c>
      <c r="KA62" s="627"/>
      <c r="KB62" s="628">
        <f t="shared" si="244"/>
        <v>0</v>
      </c>
      <c r="KC62" s="627"/>
      <c r="KD62" s="378">
        <v>0</v>
      </c>
      <c r="KE62" s="627"/>
      <c r="KF62" s="628">
        <f t="shared" si="245"/>
        <v>0</v>
      </c>
      <c r="KG62" s="627"/>
      <c r="KH62" s="378">
        <v>0</v>
      </c>
      <c r="KI62" s="379"/>
      <c r="KJ62" s="628"/>
      <c r="KK62" s="630"/>
      <c r="KL62" s="378">
        <v>0</v>
      </c>
      <c r="KM62" s="379"/>
      <c r="KN62" s="630">
        <v>45942</v>
      </c>
      <c r="KO62" s="378">
        <v>1</v>
      </c>
      <c r="KP62" s="379">
        <v>45947</v>
      </c>
      <c r="KQ62" s="630">
        <v>45954</v>
      </c>
      <c r="KR62" s="378">
        <v>1</v>
      </c>
      <c r="KS62" s="379">
        <v>45954</v>
      </c>
      <c r="KT62" s="657">
        <v>0</v>
      </c>
      <c r="KU62" s="665">
        <f t="shared" si="246"/>
        <v>0</v>
      </c>
      <c r="KV62" s="658">
        <f t="shared" si="247"/>
        <v>45890</v>
      </c>
      <c r="KW62" s="659" t="str">
        <f t="shared" si="248"/>
        <v/>
      </c>
      <c r="KX62" s="412">
        <v>45890</v>
      </c>
      <c r="KY62" s="378">
        <v>1</v>
      </c>
      <c r="KZ62" s="413">
        <f t="shared" si="98"/>
        <v>45890</v>
      </c>
      <c r="LA62" s="626">
        <f t="shared" si="181"/>
        <v>0.22522</v>
      </c>
      <c r="LB62" s="627">
        <v>45904</v>
      </c>
      <c r="LC62" s="378">
        <v>1</v>
      </c>
      <c r="LD62" s="413">
        <f t="shared" ref="LD62:LD63" si="289">IF(LB62="","",LB62)</f>
        <v>45904</v>
      </c>
      <c r="LE62" s="626">
        <f t="shared" si="182"/>
        <v>0.22522</v>
      </c>
      <c r="LF62" s="627">
        <v>45915</v>
      </c>
      <c r="LG62" s="378">
        <v>1</v>
      </c>
      <c r="LH62" s="413">
        <f t="shared" si="147"/>
        <v>45915</v>
      </c>
      <c r="LI62" s="626">
        <f t="shared" si="183"/>
        <v>0.22522</v>
      </c>
      <c r="LJ62" s="627">
        <v>45915</v>
      </c>
      <c r="LK62" s="378">
        <v>1</v>
      </c>
      <c r="LL62" s="632">
        <f t="shared" si="278"/>
        <v>45915</v>
      </c>
      <c r="LM62" s="412">
        <v>45943</v>
      </c>
      <c r="LN62" s="378">
        <v>1</v>
      </c>
      <c r="LO62" s="632">
        <v>45943</v>
      </c>
      <c r="LP62" s="1489">
        <v>45954</v>
      </c>
      <c r="LQ62" s="378">
        <v>1</v>
      </c>
      <c r="LR62" s="632">
        <v>45954</v>
      </c>
      <c r="LS62" s="412"/>
      <c r="LT62" s="378">
        <v>0</v>
      </c>
      <c r="LU62" s="632"/>
      <c r="LV62" s="657">
        <v>0</v>
      </c>
      <c r="LW62" s="665">
        <f t="shared" si="249"/>
        <v>0</v>
      </c>
      <c r="LX62" s="658">
        <f t="shared" si="250"/>
        <v>45890</v>
      </c>
      <c r="LY62" s="666" t="str">
        <f t="shared" si="251"/>
        <v/>
      </c>
      <c r="LZ62" s="412">
        <v>45890</v>
      </c>
      <c r="MA62" s="378">
        <v>1</v>
      </c>
      <c r="MB62" s="413">
        <f t="shared" si="104"/>
        <v>45890</v>
      </c>
      <c r="MC62" s="626">
        <f t="shared" si="184"/>
        <v>0.22522</v>
      </c>
      <c r="MD62" s="627">
        <v>45904</v>
      </c>
      <c r="ME62" s="378">
        <v>1</v>
      </c>
      <c r="MF62" s="413">
        <f t="shared" si="139"/>
        <v>45904</v>
      </c>
      <c r="MG62" s="626">
        <f t="shared" si="185"/>
        <v>0.22522</v>
      </c>
      <c r="MH62" s="627">
        <v>45915</v>
      </c>
      <c r="MI62" s="378">
        <v>1</v>
      </c>
      <c r="MJ62" s="413">
        <f t="shared" si="273"/>
        <v>45915</v>
      </c>
      <c r="MK62" s="626">
        <f t="shared" si="186"/>
        <v>0.22522</v>
      </c>
      <c r="ML62" s="627">
        <v>45916</v>
      </c>
      <c r="MM62" s="378">
        <v>1</v>
      </c>
      <c r="MN62" s="413">
        <f t="shared" si="107"/>
        <v>45916</v>
      </c>
      <c r="MO62" s="412">
        <v>45943</v>
      </c>
      <c r="MP62" s="378">
        <v>1</v>
      </c>
      <c r="MQ62" s="632">
        <v>45943</v>
      </c>
      <c r="MR62" s="1489">
        <v>45954</v>
      </c>
      <c r="MS62" s="378">
        <v>1</v>
      </c>
      <c r="MT62" s="632">
        <v>45954</v>
      </c>
      <c r="MU62" s="412"/>
      <c r="MV62" s="378">
        <v>0</v>
      </c>
      <c r="MW62" s="632"/>
      <c r="MX62" s="657">
        <v>0</v>
      </c>
      <c r="MY62" s="665">
        <f t="shared" si="252"/>
        <v>0</v>
      </c>
      <c r="MZ62" s="658">
        <f t="shared" si="253"/>
        <v>45890</v>
      </c>
      <c r="NA62" s="666" t="str">
        <f t="shared" si="254"/>
        <v/>
      </c>
      <c r="NB62" s="657">
        <v>0</v>
      </c>
      <c r="NC62" s="665">
        <f t="shared" si="255"/>
        <v>0</v>
      </c>
      <c r="ND62" s="658">
        <f t="shared" si="256"/>
        <v>45890</v>
      </c>
      <c r="NE62" s="667">
        <f t="shared" si="257"/>
        <v>0</v>
      </c>
      <c r="NF62" s="654"/>
      <c r="NG62" s="666"/>
      <c r="NH62" s="673"/>
      <c r="NI62" s="378">
        <v>0</v>
      </c>
      <c r="NJ62" s="658"/>
      <c r="NK62" s="654"/>
      <c r="NL62" s="666"/>
      <c r="NM62" s="657">
        <v>0</v>
      </c>
      <c r="NN62" s="665">
        <f t="shared" si="258"/>
        <v>0</v>
      </c>
      <c r="NO62" s="659"/>
      <c r="NP62" s="669" t="s">
        <v>571</v>
      </c>
      <c r="NQ62" s="657">
        <v>0</v>
      </c>
      <c r="NR62" s="665">
        <f t="shared" si="259"/>
        <v>0</v>
      </c>
      <c r="NS62" s="659"/>
      <c r="NT62" s="669" t="s">
        <v>571</v>
      </c>
      <c r="NU62" s="657">
        <v>0</v>
      </c>
      <c r="NV62" s="665">
        <f t="shared" si="260"/>
        <v>0</v>
      </c>
      <c r="NW62" s="659"/>
      <c r="NX62" s="669" t="str">
        <f t="shared" si="269"/>
        <v/>
      </c>
      <c r="NY62" s="673"/>
      <c r="NZ62" s="378">
        <v>0</v>
      </c>
      <c r="OA62" s="660"/>
      <c r="OB62" s="673"/>
      <c r="OC62" s="378">
        <v>0</v>
      </c>
      <c r="OD62" s="660"/>
      <c r="OE62" s="673"/>
      <c r="OF62" s="378">
        <v>0</v>
      </c>
      <c r="OG62" s="660"/>
      <c r="OH62" s="412"/>
      <c r="OI62" s="378">
        <v>1</v>
      </c>
      <c r="OJ62" s="379"/>
      <c r="OK62" s="412"/>
      <c r="OL62" s="378">
        <v>0.5</v>
      </c>
      <c r="OM62" s="379"/>
      <c r="ON62" s="412"/>
      <c r="OO62" s="378">
        <v>1</v>
      </c>
      <c r="OP62" s="379"/>
      <c r="OQ62" s="412"/>
      <c r="OR62" s="378">
        <f t="shared" si="261"/>
        <v>0</v>
      </c>
      <c r="OS62" s="379"/>
      <c r="OT62" s="412"/>
      <c r="OU62" s="378">
        <v>0</v>
      </c>
      <c r="OV62" s="379"/>
      <c r="OW62" s="412"/>
      <c r="OX62" s="378">
        <v>0</v>
      </c>
      <c r="OY62" s="379"/>
      <c r="OZ62" s="379">
        <v>45668</v>
      </c>
      <c r="PA62" s="378">
        <v>1</v>
      </c>
      <c r="PB62" s="379">
        <f t="shared" si="141"/>
        <v>45668</v>
      </c>
      <c r="PC62" s="379" t="s">
        <v>559</v>
      </c>
      <c r="PD62" s="378">
        <v>0</v>
      </c>
      <c r="PE62" s="379"/>
      <c r="PF62" s="412"/>
      <c r="PG62" s="378">
        <v>0</v>
      </c>
      <c r="PH62" s="379"/>
      <c r="PI62" s="412">
        <v>45668</v>
      </c>
      <c r="PJ62" s="378">
        <v>1</v>
      </c>
      <c r="PK62" s="379">
        <f>'Seg Diario'!HJ62</f>
        <v>45950</v>
      </c>
      <c r="PL62" s="412">
        <f t="shared" si="133"/>
        <v>45668</v>
      </c>
      <c r="PM62" s="378">
        <f t="shared" si="134"/>
        <v>1</v>
      </c>
      <c r="PN62" s="379">
        <f t="shared" si="135"/>
        <v>45950</v>
      </c>
      <c r="PO62" s="663">
        <v>9.5000000000000001E-2</v>
      </c>
      <c r="PP62" s="658">
        <f t="shared" si="262"/>
        <v>45668</v>
      </c>
      <c r="PQ62" s="659" t="str">
        <f t="shared" si="263"/>
        <v/>
      </c>
      <c r="PR62" s="654"/>
      <c r="PS62" s="660"/>
      <c r="PT62" s="412">
        <v>45493</v>
      </c>
      <c r="PU62" s="378">
        <v>1</v>
      </c>
      <c r="PV62" s="412">
        <v>45493</v>
      </c>
      <c r="PW62" s="412">
        <v>45527</v>
      </c>
      <c r="PX62" s="378">
        <v>1</v>
      </c>
      <c r="PY62" s="412">
        <v>45527</v>
      </c>
      <c r="PZ62" s="412"/>
      <c r="QA62" s="378">
        <v>0</v>
      </c>
      <c r="QB62" s="379"/>
      <c r="QC62" s="412"/>
      <c r="QD62" s="378">
        <v>0.5</v>
      </c>
      <c r="QE62" s="379"/>
      <c r="QF62" s="657">
        <v>0.93745000000000012</v>
      </c>
      <c r="QG62" s="658">
        <f t="shared" si="264"/>
        <v>45493</v>
      </c>
      <c r="QH62" s="659" t="str">
        <f t="shared" si="276"/>
        <v/>
      </c>
      <c r="QI62" s="654"/>
      <c r="QJ62" s="660"/>
      <c r="QK62" s="671"/>
      <c r="QL62" s="672">
        <f t="shared" si="265"/>
        <v>1</v>
      </c>
      <c r="QM62" s="1208" t="s">
        <v>354</v>
      </c>
      <c r="QN62" s="1448">
        <f t="shared" si="136"/>
        <v>1</v>
      </c>
      <c r="QO62" s="1482">
        <v>45897</v>
      </c>
      <c r="QP62" s="1483">
        <v>1</v>
      </c>
      <c r="QQ62" s="1482">
        <v>45904</v>
      </c>
      <c r="QR62" s="1482" t="s">
        <v>600</v>
      </c>
      <c r="QS62" s="1483">
        <v>1</v>
      </c>
      <c r="QT62" s="1482">
        <v>45952</v>
      </c>
    </row>
    <row r="63" spans="1:462" ht="15" thickBot="1">
      <c r="A63" s="459" t="e">
        <f t="shared" si="266"/>
        <v>#VALUE!</v>
      </c>
      <c r="B63" s="1466" t="s">
        <v>192</v>
      </c>
      <c r="C63" s="637"/>
      <c r="D63" s="638" t="s">
        <v>562</v>
      </c>
      <c r="E63" s="1421" t="s">
        <v>83</v>
      </c>
      <c r="F63" s="1251">
        <v>11242.61</v>
      </c>
      <c r="G63" s="614" t="s">
        <v>72</v>
      </c>
      <c r="H63" s="638" t="s">
        <v>575</v>
      </c>
      <c r="I63" s="638" t="s">
        <v>575</v>
      </c>
      <c r="J63" s="639"/>
      <c r="K63" s="640"/>
      <c r="L63" s="640"/>
      <c r="M63" s="641"/>
      <c r="N63" s="642" t="s">
        <v>578</v>
      </c>
      <c r="O63" s="639" t="s">
        <v>562</v>
      </c>
      <c r="P63" s="640" t="s">
        <v>562</v>
      </c>
      <c r="Q63" s="640" t="s">
        <v>562</v>
      </c>
      <c r="R63" s="641" t="s">
        <v>562</v>
      </c>
      <c r="S63" s="638" t="s">
        <v>92</v>
      </c>
      <c r="T63" s="675"/>
      <c r="U63" s="643"/>
      <c r="V63" s="675"/>
      <c r="W63" s="643"/>
      <c r="X63" s="643"/>
      <c r="Y63" s="643"/>
      <c r="Z63" s="674"/>
      <c r="AA63" s="644"/>
      <c r="AB63" s="615"/>
      <c r="AC63" s="615"/>
      <c r="AD63" s="615"/>
      <c r="AE63" s="615"/>
      <c r="AF63" s="615"/>
      <c r="AG63" s="645">
        <f t="shared" si="187"/>
        <v>0</v>
      </c>
      <c r="AH63" s="646">
        <f t="shared" si="188"/>
        <v>0</v>
      </c>
      <c r="AI63" s="647">
        <f t="shared" si="189"/>
        <v>0</v>
      </c>
      <c r="AJ63" s="615"/>
      <c r="AK63" s="615"/>
      <c r="AL63" s="615"/>
      <c r="AM63" s="645">
        <f t="shared" si="190"/>
        <v>0</v>
      </c>
      <c r="AN63" s="646">
        <f t="shared" si="191"/>
        <v>0</v>
      </c>
      <c r="AO63" s="647">
        <f t="shared" si="192"/>
        <v>0</v>
      </c>
      <c r="AP63" s="648"/>
      <c r="AQ63" s="648"/>
      <c r="AR63" s="648"/>
      <c r="AS63" s="645">
        <f t="shared" si="193"/>
        <v>0</v>
      </c>
      <c r="AT63" s="646">
        <f t="shared" si="194"/>
        <v>0</v>
      </c>
      <c r="AU63" s="647">
        <f t="shared" si="195"/>
        <v>0</v>
      </c>
      <c r="AV63" s="648"/>
      <c r="AW63" s="649" t="s">
        <v>564</v>
      </c>
      <c r="AX63" s="650">
        <f t="shared" si="281"/>
        <v>1</v>
      </c>
      <c r="AY63" s="651" t="s">
        <v>565</v>
      </c>
      <c r="AZ63" s="652" t="s">
        <v>30</v>
      </c>
      <c r="BA63" s="412">
        <f t="shared" ref="BA63:BA76" si="290">PT63</f>
        <v>45493</v>
      </c>
      <c r="BB63" s="653">
        <f t="shared" si="175"/>
        <v>1</v>
      </c>
      <c r="BC63" s="654">
        <f t="shared" si="196"/>
        <v>0</v>
      </c>
      <c r="BD63" s="630">
        <f t="shared" si="197"/>
        <v>0</v>
      </c>
      <c r="BE63" s="412">
        <v>45712</v>
      </c>
      <c r="BF63" s="655">
        <f t="shared" si="198"/>
        <v>1</v>
      </c>
      <c r="BG63" s="412">
        <v>45811</v>
      </c>
      <c r="BH63" s="655">
        <f t="shared" si="199"/>
        <v>1</v>
      </c>
      <c r="BI63" s="412">
        <f t="shared" si="125"/>
        <v>45811</v>
      </c>
      <c r="BJ63" s="378">
        <v>0</v>
      </c>
      <c r="BK63" s="379">
        <f t="shared" si="126"/>
        <v>45820</v>
      </c>
      <c r="BL63" s="412">
        <v>45811</v>
      </c>
      <c r="BM63" s="378">
        <v>1</v>
      </c>
      <c r="BN63" s="630">
        <v>45815</v>
      </c>
      <c r="BO63" s="412">
        <v>45811</v>
      </c>
      <c r="BP63" s="378">
        <v>1</v>
      </c>
      <c r="BQ63" s="630">
        <v>45815</v>
      </c>
      <c r="BR63" s="412">
        <v>45811</v>
      </c>
      <c r="BS63" s="378">
        <v>1</v>
      </c>
      <c r="BT63" s="630">
        <v>45815</v>
      </c>
      <c r="BU63" s="412">
        <v>45811</v>
      </c>
      <c r="BV63" s="378">
        <v>1</v>
      </c>
      <c r="BW63" s="630">
        <v>45815</v>
      </c>
      <c r="BX63" s="377">
        <f t="shared" si="200"/>
        <v>45811</v>
      </c>
      <c r="BY63" s="378">
        <f t="shared" si="201"/>
        <v>1</v>
      </c>
      <c r="BZ63" s="379">
        <f t="shared" si="282"/>
        <v>45815</v>
      </c>
      <c r="CA63" s="412">
        <v>45815</v>
      </c>
      <c r="CB63" s="378">
        <v>1</v>
      </c>
      <c r="CC63" s="413">
        <f t="shared" si="202"/>
        <v>45815</v>
      </c>
      <c r="CD63" s="412">
        <v>45815</v>
      </c>
      <c r="CE63" s="378">
        <v>1</v>
      </c>
      <c r="CF63" s="413">
        <f t="shared" si="203"/>
        <v>45815</v>
      </c>
      <c r="CG63" s="412">
        <v>45815</v>
      </c>
      <c r="CH63" s="378">
        <v>1</v>
      </c>
      <c r="CI63" s="413">
        <f t="shared" si="204"/>
        <v>45815</v>
      </c>
      <c r="CJ63" s="412">
        <v>45815</v>
      </c>
      <c r="CK63" s="378">
        <v>1</v>
      </c>
      <c r="CL63" s="413">
        <f t="shared" si="205"/>
        <v>45815</v>
      </c>
      <c r="CM63" s="377">
        <f t="shared" si="206"/>
        <v>45815</v>
      </c>
      <c r="CN63" s="378">
        <f t="shared" si="207"/>
        <v>1</v>
      </c>
      <c r="CO63" s="379">
        <f t="shared" si="208"/>
        <v>45815</v>
      </c>
      <c r="CP63" s="412"/>
      <c r="CQ63" s="378">
        <v>0</v>
      </c>
      <c r="CR63" s="413"/>
      <c r="CS63" s="377"/>
      <c r="CT63" s="378">
        <v>0</v>
      </c>
      <c r="CU63" s="413"/>
      <c r="CV63" s="377"/>
      <c r="CW63" s="378">
        <v>0</v>
      </c>
      <c r="CX63" s="413"/>
      <c r="CY63" s="377"/>
      <c r="CZ63" s="378">
        <v>0</v>
      </c>
      <c r="DA63" s="413"/>
      <c r="DB63" s="377" t="str">
        <f t="shared" si="209"/>
        <v/>
      </c>
      <c r="DC63" s="378">
        <f t="shared" si="210"/>
        <v>0</v>
      </c>
      <c r="DD63" s="379" t="str">
        <f t="shared" si="211"/>
        <v/>
      </c>
      <c r="DE63" s="412">
        <v>45818</v>
      </c>
      <c r="DF63" s="378">
        <v>1</v>
      </c>
      <c r="DG63" s="413">
        <v>45818</v>
      </c>
      <c r="DH63" s="412">
        <v>45818</v>
      </c>
      <c r="DI63" s="378">
        <v>1</v>
      </c>
      <c r="DJ63" s="413">
        <v>45819</v>
      </c>
      <c r="DK63" s="412">
        <v>45818</v>
      </c>
      <c r="DL63" s="378">
        <v>1</v>
      </c>
      <c r="DM63" s="413">
        <v>45818</v>
      </c>
      <c r="DN63" s="412">
        <v>45818</v>
      </c>
      <c r="DO63" s="378">
        <v>1</v>
      </c>
      <c r="DP63" s="413">
        <v>45818</v>
      </c>
      <c r="DQ63" s="377">
        <f t="shared" si="212"/>
        <v>45818</v>
      </c>
      <c r="DR63" s="378">
        <f t="shared" si="213"/>
        <v>1</v>
      </c>
      <c r="DS63" s="379">
        <f t="shared" si="214"/>
        <v>45819</v>
      </c>
      <c r="DT63" s="412">
        <v>45815</v>
      </c>
      <c r="DU63" s="378">
        <v>1</v>
      </c>
      <c r="DV63" s="413">
        <v>45820</v>
      </c>
      <c r="DW63" s="412">
        <v>45815</v>
      </c>
      <c r="DX63" s="378">
        <v>1</v>
      </c>
      <c r="DY63" s="413">
        <v>45820</v>
      </c>
      <c r="DZ63" s="412">
        <v>45815</v>
      </c>
      <c r="EA63" s="378">
        <v>1</v>
      </c>
      <c r="EB63" s="413">
        <v>45820</v>
      </c>
      <c r="EC63" s="412">
        <v>45815</v>
      </c>
      <c r="ED63" s="378">
        <v>1</v>
      </c>
      <c r="EE63" s="413">
        <v>45820</v>
      </c>
      <c r="EF63" s="377">
        <f t="shared" si="275"/>
        <v>45815</v>
      </c>
      <c r="EG63" s="378">
        <f t="shared" si="215"/>
        <v>1</v>
      </c>
      <c r="EH63" s="379">
        <f t="shared" si="216"/>
        <v>45820</v>
      </c>
      <c r="EI63" s="412">
        <v>45820</v>
      </c>
      <c r="EJ63" s="378">
        <v>1</v>
      </c>
      <c r="EK63" s="413">
        <f t="shared" si="217"/>
        <v>45820</v>
      </c>
      <c r="EL63" s="412">
        <v>45820</v>
      </c>
      <c r="EM63" s="378">
        <v>1</v>
      </c>
      <c r="EN63" s="413">
        <f t="shared" si="218"/>
        <v>45820</v>
      </c>
      <c r="EO63" s="412">
        <v>45820</v>
      </c>
      <c r="EP63" s="378">
        <v>1</v>
      </c>
      <c r="EQ63" s="413">
        <f t="shared" si="219"/>
        <v>45820</v>
      </c>
      <c r="ER63" s="412">
        <v>45820</v>
      </c>
      <c r="ES63" s="378">
        <v>1</v>
      </c>
      <c r="ET63" s="413">
        <f t="shared" si="220"/>
        <v>45820</v>
      </c>
      <c r="EU63" s="377">
        <f t="shared" si="221"/>
        <v>45820</v>
      </c>
      <c r="EV63" s="378">
        <f t="shared" si="222"/>
        <v>1</v>
      </c>
      <c r="EW63" s="379">
        <f t="shared" si="223"/>
        <v>45820</v>
      </c>
      <c r="EX63" s="412"/>
      <c r="EY63" s="378">
        <v>0</v>
      </c>
      <c r="EZ63" s="413"/>
      <c r="FA63" s="412"/>
      <c r="FB63" s="378">
        <v>0</v>
      </c>
      <c r="FC63" s="413"/>
      <c r="FD63" s="412"/>
      <c r="FE63" s="378">
        <v>0</v>
      </c>
      <c r="FF63" s="413"/>
      <c r="FG63" s="412"/>
      <c r="FH63" s="378">
        <v>0</v>
      </c>
      <c r="FI63" s="413"/>
      <c r="FJ63" s="377" t="str">
        <f t="shared" si="280"/>
        <v/>
      </c>
      <c r="FK63" s="378">
        <v>0</v>
      </c>
      <c r="FL63" s="379" t="str">
        <f t="shared" si="267"/>
        <v/>
      </c>
      <c r="FM63" s="412">
        <v>45835</v>
      </c>
      <c r="FN63" s="378">
        <v>1</v>
      </c>
      <c r="FO63" s="413">
        <v>45835</v>
      </c>
      <c r="FP63" s="412">
        <v>45835</v>
      </c>
      <c r="FQ63" s="378">
        <v>1</v>
      </c>
      <c r="FR63" s="413">
        <v>45835</v>
      </c>
      <c r="FS63" s="412">
        <v>45835</v>
      </c>
      <c r="FT63" s="378">
        <v>1</v>
      </c>
      <c r="FU63" s="413">
        <v>45835</v>
      </c>
      <c r="FV63" s="412">
        <v>45835</v>
      </c>
      <c r="FW63" s="378">
        <v>1</v>
      </c>
      <c r="FX63" s="413">
        <v>45835</v>
      </c>
      <c r="FY63" s="377">
        <f t="shared" si="224"/>
        <v>45835</v>
      </c>
      <c r="FZ63" s="378">
        <f t="shared" si="162"/>
        <v>1</v>
      </c>
      <c r="GA63" s="379">
        <f t="shared" si="225"/>
        <v>45835</v>
      </c>
      <c r="GB63" s="412">
        <v>45819</v>
      </c>
      <c r="GC63" s="378">
        <v>1</v>
      </c>
      <c r="GD63" s="413">
        <f t="shared" si="226"/>
        <v>45819</v>
      </c>
      <c r="GE63" s="412">
        <v>45819</v>
      </c>
      <c r="GF63" s="378">
        <v>1</v>
      </c>
      <c r="GG63" s="413">
        <f t="shared" si="227"/>
        <v>45819</v>
      </c>
      <c r="GH63" s="412">
        <v>45819</v>
      </c>
      <c r="GI63" s="378">
        <v>1</v>
      </c>
      <c r="GJ63" s="413">
        <f t="shared" si="228"/>
        <v>45819</v>
      </c>
      <c r="GK63" s="412">
        <v>45819</v>
      </c>
      <c r="GL63" s="378">
        <v>1</v>
      </c>
      <c r="GM63" s="413">
        <f t="shared" si="229"/>
        <v>45819</v>
      </c>
      <c r="GN63" s="377">
        <f t="shared" si="230"/>
        <v>45819</v>
      </c>
      <c r="GO63" s="378">
        <f t="shared" si="231"/>
        <v>1</v>
      </c>
      <c r="GP63" s="379">
        <f t="shared" si="232"/>
        <v>45819</v>
      </c>
      <c r="GQ63" s="657">
        <f t="shared" si="163"/>
        <v>1</v>
      </c>
      <c r="GR63" s="658">
        <f t="shared" si="233"/>
        <v>45811</v>
      </c>
      <c r="GS63" s="659">
        <f t="shared" si="234"/>
        <v>45835</v>
      </c>
      <c r="GT63" s="654"/>
      <c r="GU63" s="660"/>
      <c r="GV63" s="412">
        <v>45942</v>
      </c>
      <c r="GW63" s="378">
        <v>1</v>
      </c>
      <c r="GX63" s="413">
        <v>45947</v>
      </c>
      <c r="GY63" s="377">
        <v>45942</v>
      </c>
      <c r="GZ63" s="378">
        <v>1</v>
      </c>
      <c r="HA63" s="413">
        <v>45947</v>
      </c>
      <c r="HB63" s="377">
        <v>45942</v>
      </c>
      <c r="HC63" s="378">
        <v>1</v>
      </c>
      <c r="HD63" s="413">
        <v>45947</v>
      </c>
      <c r="HE63" s="377">
        <v>45942</v>
      </c>
      <c r="HF63" s="378">
        <v>1</v>
      </c>
      <c r="HG63" s="413">
        <v>45947</v>
      </c>
      <c r="HH63" s="377">
        <f t="shared" si="235"/>
        <v>45942</v>
      </c>
      <c r="HI63" s="380">
        <f t="shared" si="236"/>
        <v>1</v>
      </c>
      <c r="HJ63" s="379">
        <f t="shared" si="237"/>
        <v>45947</v>
      </c>
      <c r="HK63" s="661">
        <v>0</v>
      </c>
      <c r="HL63" s="658">
        <f t="shared" si="238"/>
        <v>45712</v>
      </c>
      <c r="HM63" s="659" t="str">
        <f t="shared" si="239"/>
        <v/>
      </c>
      <c r="HN63" s="654"/>
      <c r="HO63" s="660"/>
      <c r="HP63" s="944"/>
      <c r="HQ63" s="944"/>
      <c r="HR63" s="1170">
        <v>45822</v>
      </c>
      <c r="HS63" s="378">
        <v>1</v>
      </c>
      <c r="HT63" s="1171">
        <v>45822</v>
      </c>
      <c r="HU63" s="632">
        <v>45841</v>
      </c>
      <c r="HV63" s="378">
        <v>1</v>
      </c>
      <c r="HW63" s="379">
        <v>45841</v>
      </c>
      <c r="HX63" s="412">
        <v>45846</v>
      </c>
      <c r="HY63" s="378">
        <v>1</v>
      </c>
      <c r="HZ63" s="379">
        <v>45847</v>
      </c>
      <c r="IA63" s="412">
        <v>45847</v>
      </c>
      <c r="IB63" s="378">
        <v>1</v>
      </c>
      <c r="IC63" s="379">
        <v>45848</v>
      </c>
      <c r="ID63" s="412">
        <v>45862</v>
      </c>
      <c r="IE63" s="378">
        <v>1</v>
      </c>
      <c r="IF63" s="379">
        <v>45863</v>
      </c>
      <c r="IG63" s="1349">
        <v>45883</v>
      </c>
      <c r="IH63" s="412">
        <v>45883</v>
      </c>
      <c r="II63" s="378">
        <v>1</v>
      </c>
      <c r="IJ63" s="379">
        <v>45883</v>
      </c>
      <c r="IK63" s="412">
        <v>45883</v>
      </c>
      <c r="IL63" s="378">
        <v>1</v>
      </c>
      <c r="IM63" s="379">
        <v>45883</v>
      </c>
      <c r="IN63" s="657">
        <f t="shared" si="137"/>
        <v>1</v>
      </c>
      <c r="IO63" s="658">
        <f t="shared" si="240"/>
        <v>45822</v>
      </c>
      <c r="IP63" s="659">
        <f t="shared" si="241"/>
        <v>45883</v>
      </c>
      <c r="IQ63" s="654"/>
      <c r="IR63" s="660"/>
      <c r="IS63" s="664">
        <v>508.58</v>
      </c>
      <c r="IT63" s="664" t="s">
        <v>598</v>
      </c>
      <c r="IU63" s="412"/>
      <c r="IV63" s="378">
        <v>0</v>
      </c>
      <c r="IW63" s="379"/>
      <c r="IX63" s="412"/>
      <c r="IY63" s="378">
        <v>0</v>
      </c>
      <c r="IZ63" s="379"/>
      <c r="JA63" s="412">
        <v>45884</v>
      </c>
      <c r="JB63" s="378">
        <v>1</v>
      </c>
      <c r="JC63" s="413">
        <f t="shared" si="91"/>
        <v>45884</v>
      </c>
      <c r="JD63" s="628">
        <f t="shared" si="178"/>
        <v>0.50858000000000003</v>
      </c>
      <c r="JE63" s="627">
        <v>45916</v>
      </c>
      <c r="JF63" s="378">
        <v>1</v>
      </c>
      <c r="JG63" s="627">
        <v>45926</v>
      </c>
      <c r="JH63" s="628">
        <f t="shared" si="270"/>
        <v>0.50858000000000003</v>
      </c>
      <c r="JI63" s="627">
        <v>45922</v>
      </c>
      <c r="JJ63" s="378">
        <v>1</v>
      </c>
      <c r="JK63" s="627" t="s">
        <v>599</v>
      </c>
      <c r="JL63" s="628">
        <f t="shared" si="179"/>
        <v>0.50858000000000003</v>
      </c>
      <c r="JM63" s="627">
        <v>45923</v>
      </c>
      <c r="JN63" s="378">
        <v>1</v>
      </c>
      <c r="JO63" s="627">
        <f t="shared" si="288"/>
        <v>45923</v>
      </c>
      <c r="JP63" s="628">
        <f t="shared" si="180"/>
        <v>0.50858000000000003</v>
      </c>
      <c r="JQ63" s="627">
        <v>45925</v>
      </c>
      <c r="JR63" s="378">
        <v>1</v>
      </c>
      <c r="JS63" s="627">
        <v>45925</v>
      </c>
      <c r="JT63" s="628">
        <f t="shared" si="242"/>
        <v>0.50858000000000003</v>
      </c>
      <c r="JU63" s="627">
        <v>45927</v>
      </c>
      <c r="JV63" s="378">
        <v>1</v>
      </c>
      <c r="JW63" s="627">
        <v>45927</v>
      </c>
      <c r="JX63" s="628">
        <f t="shared" si="243"/>
        <v>0</v>
      </c>
      <c r="JY63" s="627"/>
      <c r="JZ63" s="378">
        <v>0</v>
      </c>
      <c r="KA63" s="627"/>
      <c r="KB63" s="628">
        <f t="shared" si="244"/>
        <v>0</v>
      </c>
      <c r="KC63" s="627"/>
      <c r="KD63" s="378">
        <v>0</v>
      </c>
      <c r="KE63" s="627"/>
      <c r="KF63" s="628">
        <f t="shared" si="245"/>
        <v>0</v>
      </c>
      <c r="KG63" s="627"/>
      <c r="KH63" s="378">
        <v>0</v>
      </c>
      <c r="KI63" s="379"/>
      <c r="KJ63" s="628"/>
      <c r="KK63" s="630">
        <v>45946</v>
      </c>
      <c r="KL63" s="378">
        <v>1</v>
      </c>
      <c r="KM63" s="379">
        <v>45946</v>
      </c>
      <c r="KN63" s="630">
        <v>45931</v>
      </c>
      <c r="KO63" s="378">
        <v>1</v>
      </c>
      <c r="KP63" s="379">
        <v>45932</v>
      </c>
      <c r="KQ63" s="630">
        <v>45954</v>
      </c>
      <c r="KR63" s="378">
        <v>1</v>
      </c>
      <c r="KS63" s="379">
        <v>45954</v>
      </c>
      <c r="KT63" s="657">
        <v>0</v>
      </c>
      <c r="KU63" s="665">
        <f t="shared" si="246"/>
        <v>0</v>
      </c>
      <c r="KV63" s="658">
        <f t="shared" si="247"/>
        <v>45884</v>
      </c>
      <c r="KW63" s="659" t="str">
        <f t="shared" si="248"/>
        <v/>
      </c>
      <c r="KX63" s="412">
        <v>45884</v>
      </c>
      <c r="KY63" s="378">
        <v>1</v>
      </c>
      <c r="KZ63" s="413">
        <f t="shared" si="98"/>
        <v>45884</v>
      </c>
      <c r="LA63" s="626">
        <f t="shared" si="181"/>
        <v>0.50858000000000003</v>
      </c>
      <c r="LB63" s="627">
        <v>45904</v>
      </c>
      <c r="LC63" s="378">
        <v>1</v>
      </c>
      <c r="LD63" s="413">
        <f t="shared" si="289"/>
        <v>45904</v>
      </c>
      <c r="LE63" s="626">
        <f t="shared" si="182"/>
        <v>0.50858000000000003</v>
      </c>
      <c r="LF63" s="627">
        <v>45917</v>
      </c>
      <c r="LG63" s="378">
        <v>1</v>
      </c>
      <c r="LH63" s="413">
        <f t="shared" si="147"/>
        <v>45917</v>
      </c>
      <c r="LI63" s="626">
        <f t="shared" si="183"/>
        <v>0.50858000000000003</v>
      </c>
      <c r="LJ63" s="627" t="s">
        <v>601</v>
      </c>
      <c r="LK63" s="378">
        <v>1</v>
      </c>
      <c r="LL63" s="413" t="str">
        <f t="shared" si="278"/>
        <v>174/9/25</v>
      </c>
      <c r="LM63" s="412">
        <v>45918</v>
      </c>
      <c r="LN63" s="378">
        <v>1</v>
      </c>
      <c r="LO63" s="632">
        <v>45918</v>
      </c>
      <c r="LP63" s="1489">
        <v>45957</v>
      </c>
      <c r="LQ63" s="1486">
        <v>1</v>
      </c>
      <c r="LR63" s="632">
        <v>45957</v>
      </c>
      <c r="LS63" s="412">
        <v>45945</v>
      </c>
      <c r="LT63" s="380">
        <v>1</v>
      </c>
      <c r="LU63" s="632"/>
      <c r="LV63" s="657">
        <v>0</v>
      </c>
      <c r="LW63" s="665">
        <f t="shared" si="249"/>
        <v>0</v>
      </c>
      <c r="LX63" s="658">
        <f t="shared" si="250"/>
        <v>45884</v>
      </c>
      <c r="LY63" s="666" t="str">
        <f t="shared" si="251"/>
        <v/>
      </c>
      <c r="LZ63" s="412">
        <v>45884</v>
      </c>
      <c r="MA63" s="378">
        <v>1</v>
      </c>
      <c r="MB63" s="413">
        <f t="shared" si="104"/>
        <v>45884</v>
      </c>
      <c r="MC63" s="626">
        <f t="shared" si="184"/>
        <v>0.50858000000000003</v>
      </c>
      <c r="MD63" s="627">
        <v>45904</v>
      </c>
      <c r="ME63" s="378">
        <v>1</v>
      </c>
      <c r="MF63" s="413">
        <f t="shared" si="139"/>
        <v>45904</v>
      </c>
      <c r="MG63" s="626">
        <f t="shared" si="185"/>
        <v>0.50858000000000003</v>
      </c>
      <c r="MH63" s="627">
        <v>45917</v>
      </c>
      <c r="MI63" s="378">
        <v>1</v>
      </c>
      <c r="MJ63" s="632">
        <f t="shared" si="273"/>
        <v>45917</v>
      </c>
      <c r="MK63" s="626">
        <f t="shared" si="186"/>
        <v>0.50858000000000003</v>
      </c>
      <c r="ML63" s="627">
        <v>45917</v>
      </c>
      <c r="MM63" s="378">
        <v>1</v>
      </c>
      <c r="MN63" s="632">
        <f t="shared" si="107"/>
        <v>45917</v>
      </c>
      <c r="MO63" s="412">
        <v>45918</v>
      </c>
      <c r="MP63" s="378">
        <v>1</v>
      </c>
      <c r="MQ63" s="632">
        <v>45918</v>
      </c>
      <c r="MR63" s="1489">
        <v>45957</v>
      </c>
      <c r="MS63" s="1486">
        <v>1</v>
      </c>
      <c r="MT63" s="632">
        <v>45957</v>
      </c>
      <c r="MU63" s="412">
        <v>45945</v>
      </c>
      <c r="MV63" s="380">
        <v>1</v>
      </c>
      <c r="MW63" s="632"/>
      <c r="MX63" s="657">
        <v>0</v>
      </c>
      <c r="MY63" s="665">
        <f t="shared" si="252"/>
        <v>0</v>
      </c>
      <c r="MZ63" s="658">
        <f t="shared" si="253"/>
        <v>45884</v>
      </c>
      <c r="NA63" s="666" t="str">
        <f t="shared" si="254"/>
        <v/>
      </c>
      <c r="NB63" s="657">
        <v>0</v>
      </c>
      <c r="NC63" s="665">
        <f t="shared" si="255"/>
        <v>0</v>
      </c>
      <c r="ND63" s="658">
        <f t="shared" si="256"/>
        <v>45884</v>
      </c>
      <c r="NE63" s="667">
        <f t="shared" si="257"/>
        <v>0</v>
      </c>
      <c r="NF63" s="654"/>
      <c r="NG63" s="666"/>
      <c r="NH63" s="673">
        <v>45948</v>
      </c>
      <c r="NI63" s="380">
        <v>1</v>
      </c>
      <c r="NJ63" s="658">
        <v>45958</v>
      </c>
      <c r="NK63" s="654"/>
      <c r="NL63" s="666"/>
      <c r="NM63" s="657">
        <v>0</v>
      </c>
      <c r="NN63" s="665">
        <f t="shared" si="258"/>
        <v>0</v>
      </c>
      <c r="NO63" s="659"/>
      <c r="NP63" s="669" t="s">
        <v>571</v>
      </c>
      <c r="NQ63" s="657">
        <v>0</v>
      </c>
      <c r="NR63" s="665">
        <f t="shared" si="259"/>
        <v>0</v>
      </c>
      <c r="NS63" s="659"/>
      <c r="NT63" s="669" t="s">
        <v>571</v>
      </c>
      <c r="NU63" s="657">
        <v>0</v>
      </c>
      <c r="NV63" s="665">
        <f t="shared" si="260"/>
        <v>0</v>
      </c>
      <c r="NW63" s="659"/>
      <c r="NX63" s="669" t="str">
        <f t="shared" si="269"/>
        <v/>
      </c>
      <c r="NY63" s="673"/>
      <c r="NZ63" s="378">
        <v>0</v>
      </c>
      <c r="OA63" s="660"/>
      <c r="OB63" s="673"/>
      <c r="OC63" s="378">
        <v>0</v>
      </c>
      <c r="OD63" s="660"/>
      <c r="OE63" s="673"/>
      <c r="OF63" s="378">
        <v>0</v>
      </c>
      <c r="OG63" s="660"/>
      <c r="OH63" s="412"/>
      <c r="OI63" s="378">
        <v>1</v>
      </c>
      <c r="OJ63" s="379"/>
      <c r="OK63" s="412"/>
      <c r="OL63" s="378">
        <v>0.5</v>
      </c>
      <c r="OM63" s="379"/>
      <c r="ON63" s="412"/>
      <c r="OO63" s="378">
        <v>1</v>
      </c>
      <c r="OP63" s="379"/>
      <c r="OQ63" s="412"/>
      <c r="OR63" s="378">
        <f t="shared" si="261"/>
        <v>1</v>
      </c>
      <c r="OS63" s="379"/>
      <c r="OT63" s="412"/>
      <c r="OU63" s="378">
        <v>0</v>
      </c>
      <c r="OV63" s="379"/>
      <c r="OW63" s="412"/>
      <c r="OX63" s="378">
        <v>0</v>
      </c>
      <c r="OY63" s="379"/>
      <c r="OZ63" s="379">
        <v>45715</v>
      </c>
      <c r="PA63" s="378">
        <v>1</v>
      </c>
      <c r="PB63" s="379">
        <f t="shared" si="141"/>
        <v>45715</v>
      </c>
      <c r="PC63" s="379">
        <v>45720</v>
      </c>
      <c r="PD63" s="378">
        <v>1</v>
      </c>
      <c r="PE63" s="379">
        <v>45720</v>
      </c>
      <c r="PF63" s="412"/>
      <c r="PG63" s="378">
        <v>0</v>
      </c>
      <c r="PH63" s="379"/>
      <c r="PI63" s="412">
        <v>45811</v>
      </c>
      <c r="PJ63" s="378">
        <v>1</v>
      </c>
      <c r="PK63" s="379">
        <f>'Seg Diario'!HJ63</f>
        <v>45947</v>
      </c>
      <c r="PL63" s="412">
        <f t="shared" si="133"/>
        <v>45811</v>
      </c>
      <c r="PM63" s="378">
        <f t="shared" si="134"/>
        <v>1</v>
      </c>
      <c r="PN63" s="379">
        <f t="shared" si="135"/>
        <v>45947</v>
      </c>
      <c r="PO63" s="663">
        <v>4.5000000000000005E-2</v>
      </c>
      <c r="PP63" s="658">
        <f t="shared" si="262"/>
        <v>45715</v>
      </c>
      <c r="PQ63" s="659" t="str">
        <f t="shared" si="263"/>
        <v/>
      </c>
      <c r="PR63" s="654"/>
      <c r="PS63" s="660"/>
      <c r="PT63" s="412">
        <v>45493</v>
      </c>
      <c r="PU63" s="378">
        <v>1</v>
      </c>
      <c r="PV63" s="412">
        <v>45493</v>
      </c>
      <c r="PW63" s="412">
        <v>45527</v>
      </c>
      <c r="PX63" s="378">
        <v>1</v>
      </c>
      <c r="PY63" s="412">
        <v>45527</v>
      </c>
      <c r="PZ63" s="412"/>
      <c r="QA63" s="378">
        <v>0</v>
      </c>
      <c r="QB63" s="379"/>
      <c r="QC63" s="412"/>
      <c r="QD63" s="378">
        <v>0.5</v>
      </c>
      <c r="QE63" s="379"/>
      <c r="QF63" s="657">
        <v>0.93745000000000012</v>
      </c>
      <c r="QG63" s="658">
        <f t="shared" si="264"/>
        <v>45493</v>
      </c>
      <c r="QH63" s="659" t="str">
        <f t="shared" si="276"/>
        <v/>
      </c>
      <c r="QI63" s="654"/>
      <c r="QJ63" s="660"/>
      <c r="QK63" s="671"/>
      <c r="QL63" s="672">
        <f t="shared" si="265"/>
        <v>1</v>
      </c>
      <c r="QM63" s="1212" t="s">
        <v>354</v>
      </c>
      <c r="QN63" s="1448">
        <f t="shared" si="136"/>
        <v>1</v>
      </c>
      <c r="QO63" s="1482">
        <v>45897</v>
      </c>
      <c r="QP63" s="1483">
        <v>1</v>
      </c>
      <c r="QQ63" s="1482">
        <v>45904</v>
      </c>
      <c r="QR63" s="1482" t="s">
        <v>600</v>
      </c>
      <c r="QS63" s="1483">
        <v>1</v>
      </c>
      <c r="QT63" s="1482">
        <v>45952</v>
      </c>
    </row>
    <row r="64" spans="1:462" ht="15" thickBot="1">
      <c r="A64" s="459" t="e">
        <f t="shared" si="266"/>
        <v>#VALUE!</v>
      </c>
      <c r="B64" s="636" t="s">
        <v>194</v>
      </c>
      <c r="C64" s="637"/>
      <c r="D64" s="638" t="s">
        <v>562</v>
      </c>
      <c r="E64" s="1421" t="s">
        <v>95</v>
      </c>
      <c r="F64" s="1251">
        <v>12671.93</v>
      </c>
      <c r="G64" s="614" t="s">
        <v>72</v>
      </c>
      <c r="H64" s="638" t="s">
        <v>575</v>
      </c>
      <c r="I64" s="638" t="s">
        <v>575</v>
      </c>
      <c r="J64" s="639"/>
      <c r="K64" s="640"/>
      <c r="L64" s="640"/>
      <c r="M64" s="641"/>
      <c r="N64" s="642" t="s">
        <v>578</v>
      </c>
      <c r="O64" s="639" t="s">
        <v>562</v>
      </c>
      <c r="P64" s="640" t="s">
        <v>562</v>
      </c>
      <c r="Q64" s="640" t="s">
        <v>562</v>
      </c>
      <c r="R64" s="641" t="s">
        <v>562</v>
      </c>
      <c r="S64" s="638" t="s">
        <v>92</v>
      </c>
      <c r="T64" s="643"/>
      <c r="U64" s="643"/>
      <c r="V64" s="675"/>
      <c r="W64" s="643"/>
      <c r="X64" s="643"/>
      <c r="Y64" s="643"/>
      <c r="Z64" s="674"/>
      <c r="AA64" s="644"/>
      <c r="AB64" s="615"/>
      <c r="AC64" s="615"/>
      <c r="AD64" s="615"/>
      <c r="AE64" s="615"/>
      <c r="AF64" s="615"/>
      <c r="AG64" s="645">
        <f t="shared" si="187"/>
        <v>0</v>
      </c>
      <c r="AH64" s="646">
        <f t="shared" si="188"/>
        <v>0</v>
      </c>
      <c r="AI64" s="647">
        <f t="shared" si="189"/>
        <v>0</v>
      </c>
      <c r="AJ64" s="615"/>
      <c r="AK64" s="615"/>
      <c r="AL64" s="615"/>
      <c r="AM64" s="645">
        <f t="shared" si="190"/>
        <v>0</v>
      </c>
      <c r="AN64" s="646">
        <f t="shared" si="191"/>
        <v>0</v>
      </c>
      <c r="AO64" s="647">
        <f t="shared" si="192"/>
        <v>0</v>
      </c>
      <c r="AP64" s="648"/>
      <c r="AQ64" s="648"/>
      <c r="AR64" s="648"/>
      <c r="AS64" s="645">
        <f t="shared" si="193"/>
        <v>0</v>
      </c>
      <c r="AT64" s="646">
        <f t="shared" si="194"/>
        <v>0</v>
      </c>
      <c r="AU64" s="647">
        <f t="shared" si="195"/>
        <v>0</v>
      </c>
      <c r="AV64" s="648"/>
      <c r="AW64" s="649" t="s">
        <v>564</v>
      </c>
      <c r="AX64" s="650">
        <f t="shared" si="281"/>
        <v>1</v>
      </c>
      <c r="AY64" s="651" t="s">
        <v>565</v>
      </c>
      <c r="AZ64" s="652"/>
      <c r="BA64" s="412">
        <f t="shared" si="290"/>
        <v>45493</v>
      </c>
      <c r="BB64" s="653">
        <f t="shared" si="175"/>
        <v>1</v>
      </c>
      <c r="BC64" s="654">
        <f t="shared" si="196"/>
        <v>0</v>
      </c>
      <c r="BD64" s="630">
        <f t="shared" si="197"/>
        <v>0</v>
      </c>
      <c r="BE64" s="412">
        <v>45724</v>
      </c>
      <c r="BF64" s="655">
        <f t="shared" si="198"/>
        <v>1</v>
      </c>
      <c r="BG64" s="412">
        <v>45825</v>
      </c>
      <c r="BH64" s="655">
        <f t="shared" si="199"/>
        <v>1</v>
      </c>
      <c r="BI64" s="412">
        <f t="shared" si="125"/>
        <v>45822</v>
      </c>
      <c r="BJ64" s="378">
        <v>0</v>
      </c>
      <c r="BK64" s="379">
        <f t="shared" si="126"/>
        <v>45832</v>
      </c>
      <c r="BL64" s="412">
        <v>45822</v>
      </c>
      <c r="BM64" s="378">
        <v>1</v>
      </c>
      <c r="BN64" s="630">
        <v>45829</v>
      </c>
      <c r="BO64" s="412">
        <v>45822</v>
      </c>
      <c r="BP64" s="378">
        <v>1</v>
      </c>
      <c r="BQ64" s="413">
        <v>45827</v>
      </c>
      <c r="BR64" s="412">
        <v>45822</v>
      </c>
      <c r="BS64" s="378">
        <v>1</v>
      </c>
      <c r="BT64" s="413">
        <v>45827</v>
      </c>
      <c r="BU64" s="412">
        <v>45822</v>
      </c>
      <c r="BV64" s="378">
        <v>1</v>
      </c>
      <c r="BW64" s="413">
        <v>45825</v>
      </c>
      <c r="BX64" s="377">
        <f t="shared" si="200"/>
        <v>45822</v>
      </c>
      <c r="BY64" s="378">
        <f t="shared" si="201"/>
        <v>1</v>
      </c>
      <c r="BZ64" s="379">
        <f t="shared" si="282"/>
        <v>45829</v>
      </c>
      <c r="CA64" s="412">
        <v>45829</v>
      </c>
      <c r="CB64" s="378">
        <v>1</v>
      </c>
      <c r="CC64" s="413">
        <f t="shared" si="202"/>
        <v>45829</v>
      </c>
      <c r="CD64" s="377">
        <v>45827</v>
      </c>
      <c r="CE64" s="378">
        <v>1</v>
      </c>
      <c r="CF64" s="413">
        <f t="shared" si="203"/>
        <v>45827</v>
      </c>
      <c r="CG64" s="377">
        <v>45827</v>
      </c>
      <c r="CH64" s="378">
        <v>1</v>
      </c>
      <c r="CI64" s="413">
        <f t="shared" si="204"/>
        <v>45827</v>
      </c>
      <c r="CJ64" s="377">
        <v>45826</v>
      </c>
      <c r="CK64" s="378">
        <v>1</v>
      </c>
      <c r="CL64" s="413">
        <f t="shared" si="205"/>
        <v>45826</v>
      </c>
      <c r="CM64" s="377">
        <f t="shared" si="206"/>
        <v>45826</v>
      </c>
      <c r="CN64" s="378">
        <f t="shared" si="207"/>
        <v>1</v>
      </c>
      <c r="CO64" s="379">
        <f t="shared" si="208"/>
        <v>45829</v>
      </c>
      <c r="CP64" s="412"/>
      <c r="CQ64" s="378">
        <v>0</v>
      </c>
      <c r="CR64" s="413"/>
      <c r="CS64" s="377"/>
      <c r="CT64" s="378">
        <v>0</v>
      </c>
      <c r="CU64" s="413"/>
      <c r="CV64" s="377"/>
      <c r="CW64" s="378">
        <v>0</v>
      </c>
      <c r="CX64" s="413"/>
      <c r="CY64" s="377"/>
      <c r="CZ64" s="378">
        <v>0</v>
      </c>
      <c r="DA64" s="413"/>
      <c r="DB64" s="377" t="str">
        <f t="shared" si="209"/>
        <v/>
      </c>
      <c r="DC64" s="378">
        <f t="shared" si="210"/>
        <v>0</v>
      </c>
      <c r="DD64" s="379" t="str">
        <f t="shared" si="211"/>
        <v/>
      </c>
      <c r="DE64" s="412">
        <v>45831</v>
      </c>
      <c r="DF64" s="378">
        <v>1</v>
      </c>
      <c r="DG64" s="413">
        <v>45831</v>
      </c>
      <c r="DH64" s="377">
        <v>45828</v>
      </c>
      <c r="DI64" s="378">
        <v>1</v>
      </c>
      <c r="DJ64" s="413">
        <v>45829</v>
      </c>
      <c r="DK64" s="377">
        <v>45828</v>
      </c>
      <c r="DL64" s="378">
        <v>1</v>
      </c>
      <c r="DM64" s="413">
        <v>45828</v>
      </c>
      <c r="DN64" s="377">
        <v>45828</v>
      </c>
      <c r="DO64" s="378">
        <v>1</v>
      </c>
      <c r="DP64" s="413">
        <v>45828</v>
      </c>
      <c r="DQ64" s="377">
        <f t="shared" si="212"/>
        <v>45828</v>
      </c>
      <c r="DR64" s="378">
        <f t="shared" si="213"/>
        <v>1</v>
      </c>
      <c r="DS64" s="379">
        <f t="shared" si="214"/>
        <v>45831</v>
      </c>
      <c r="DT64" s="412">
        <v>45829</v>
      </c>
      <c r="DU64" s="378">
        <v>1</v>
      </c>
      <c r="DV64" s="413">
        <v>45832</v>
      </c>
      <c r="DW64" s="377">
        <v>45828</v>
      </c>
      <c r="DX64" s="378">
        <v>1</v>
      </c>
      <c r="DY64" s="413">
        <v>45831</v>
      </c>
      <c r="DZ64" s="377">
        <v>45828</v>
      </c>
      <c r="EA64" s="378">
        <v>1</v>
      </c>
      <c r="EB64" s="413">
        <v>45831</v>
      </c>
      <c r="EC64" s="377">
        <v>45826</v>
      </c>
      <c r="ED64" s="378">
        <v>1</v>
      </c>
      <c r="EE64" s="413">
        <v>45831</v>
      </c>
      <c r="EF64" s="377">
        <f t="shared" si="275"/>
        <v>45826</v>
      </c>
      <c r="EG64" s="378">
        <f t="shared" si="215"/>
        <v>1</v>
      </c>
      <c r="EH64" s="379">
        <f t="shared" si="216"/>
        <v>45832</v>
      </c>
      <c r="EI64" s="412">
        <v>45832</v>
      </c>
      <c r="EJ64" s="378">
        <v>1</v>
      </c>
      <c r="EK64" s="413">
        <f t="shared" si="217"/>
        <v>45832</v>
      </c>
      <c r="EL64" s="377">
        <v>45831</v>
      </c>
      <c r="EM64" s="378">
        <v>1</v>
      </c>
      <c r="EN64" s="413">
        <f t="shared" si="218"/>
        <v>45831</v>
      </c>
      <c r="EO64" s="377">
        <v>45831</v>
      </c>
      <c r="EP64" s="378">
        <v>1</v>
      </c>
      <c r="EQ64" s="413">
        <f t="shared" si="219"/>
        <v>45831</v>
      </c>
      <c r="ER64" s="377">
        <v>45831</v>
      </c>
      <c r="ES64" s="378">
        <v>1</v>
      </c>
      <c r="ET64" s="413">
        <f t="shared" si="220"/>
        <v>45831</v>
      </c>
      <c r="EU64" s="377">
        <f t="shared" si="221"/>
        <v>45831</v>
      </c>
      <c r="EV64" s="378">
        <f t="shared" si="222"/>
        <v>1</v>
      </c>
      <c r="EW64" s="379">
        <f t="shared" si="223"/>
        <v>45832</v>
      </c>
      <c r="EX64" s="412"/>
      <c r="EY64" s="378">
        <v>0</v>
      </c>
      <c r="EZ64" s="413"/>
      <c r="FA64" s="412"/>
      <c r="FB64" s="378">
        <v>0</v>
      </c>
      <c r="FC64" s="413"/>
      <c r="FD64" s="412"/>
      <c r="FE64" s="378">
        <v>0</v>
      </c>
      <c r="FF64" s="413"/>
      <c r="FG64" s="412"/>
      <c r="FH64" s="378">
        <v>0</v>
      </c>
      <c r="FI64" s="413"/>
      <c r="FJ64" s="377" t="str">
        <f t="shared" si="280"/>
        <v/>
      </c>
      <c r="FK64" s="378">
        <v>0</v>
      </c>
      <c r="FL64" s="379" t="str">
        <f t="shared" si="267"/>
        <v/>
      </c>
      <c r="FM64" s="412">
        <v>45839</v>
      </c>
      <c r="FN64" s="378">
        <v>1</v>
      </c>
      <c r="FO64" s="413">
        <v>45839</v>
      </c>
      <c r="FP64" s="412">
        <v>45839</v>
      </c>
      <c r="FQ64" s="378">
        <v>1</v>
      </c>
      <c r="FR64" s="413">
        <v>45839</v>
      </c>
      <c r="FS64" s="412">
        <v>45836</v>
      </c>
      <c r="FT64" s="378">
        <v>1</v>
      </c>
      <c r="FU64" s="413">
        <v>45836</v>
      </c>
      <c r="FV64" s="412">
        <v>45836</v>
      </c>
      <c r="FW64" s="378">
        <v>1</v>
      </c>
      <c r="FX64" s="413">
        <v>45836</v>
      </c>
      <c r="FY64" s="377">
        <f t="shared" si="224"/>
        <v>45836</v>
      </c>
      <c r="FZ64" s="378">
        <f t="shared" si="162"/>
        <v>1</v>
      </c>
      <c r="GA64" s="379">
        <f t="shared" si="225"/>
        <v>45839</v>
      </c>
      <c r="GB64" s="412">
        <v>45832</v>
      </c>
      <c r="GC64" s="378">
        <v>1</v>
      </c>
      <c r="GD64" s="413">
        <f t="shared" si="226"/>
        <v>45832</v>
      </c>
      <c r="GE64" s="377">
        <v>45831</v>
      </c>
      <c r="GF64" s="378">
        <v>1</v>
      </c>
      <c r="GG64" s="413">
        <f t="shared" si="227"/>
        <v>45831</v>
      </c>
      <c r="GH64" s="377">
        <v>45831</v>
      </c>
      <c r="GI64" s="378">
        <v>1</v>
      </c>
      <c r="GJ64" s="413">
        <f t="shared" si="228"/>
        <v>45831</v>
      </c>
      <c r="GK64" s="377">
        <v>45831</v>
      </c>
      <c r="GL64" s="378">
        <v>1</v>
      </c>
      <c r="GM64" s="413">
        <f t="shared" si="229"/>
        <v>45831</v>
      </c>
      <c r="GN64" s="377">
        <f t="shared" si="230"/>
        <v>45831</v>
      </c>
      <c r="GO64" s="378">
        <f t="shared" si="231"/>
        <v>1</v>
      </c>
      <c r="GP64" s="379">
        <f t="shared" si="232"/>
        <v>45832</v>
      </c>
      <c r="GQ64" s="657">
        <f t="shared" si="163"/>
        <v>1</v>
      </c>
      <c r="GR64" s="658">
        <f t="shared" si="233"/>
        <v>45822</v>
      </c>
      <c r="GS64" s="659">
        <f t="shared" si="234"/>
        <v>45839</v>
      </c>
      <c r="GT64" s="654"/>
      <c r="GU64" s="660"/>
      <c r="GV64" s="412">
        <v>45932</v>
      </c>
      <c r="GW64" s="378">
        <v>1</v>
      </c>
      <c r="GX64" s="413">
        <v>45941</v>
      </c>
      <c r="GY64" s="377">
        <v>45932</v>
      </c>
      <c r="GZ64" s="378">
        <v>1</v>
      </c>
      <c r="HA64" s="413">
        <v>45941</v>
      </c>
      <c r="HB64" s="377">
        <v>45932</v>
      </c>
      <c r="HC64" s="378">
        <v>1</v>
      </c>
      <c r="HD64" s="413">
        <v>45941</v>
      </c>
      <c r="HE64" s="377">
        <v>45932</v>
      </c>
      <c r="HF64" s="378">
        <v>1</v>
      </c>
      <c r="HG64" s="413">
        <v>45941</v>
      </c>
      <c r="HH64" s="377">
        <f t="shared" si="235"/>
        <v>45932</v>
      </c>
      <c r="HI64" s="380">
        <f t="shared" si="236"/>
        <v>1</v>
      </c>
      <c r="HJ64" s="379">
        <f t="shared" si="237"/>
        <v>45941</v>
      </c>
      <c r="HK64" s="661">
        <v>0</v>
      </c>
      <c r="HL64" s="658">
        <f t="shared" si="238"/>
        <v>45724</v>
      </c>
      <c r="HM64" s="659" t="str">
        <f t="shared" si="239"/>
        <v/>
      </c>
      <c r="HN64" s="654"/>
      <c r="HO64" s="660"/>
      <c r="HP64" s="944"/>
      <c r="HQ64" s="944"/>
      <c r="HR64" s="1170">
        <v>45821</v>
      </c>
      <c r="HS64" s="378">
        <v>1</v>
      </c>
      <c r="HT64" s="1171">
        <v>45821</v>
      </c>
      <c r="HU64" s="632">
        <v>45844</v>
      </c>
      <c r="HV64" s="378">
        <v>1</v>
      </c>
      <c r="HW64" s="379">
        <v>45847</v>
      </c>
      <c r="HX64" s="412">
        <v>45847</v>
      </c>
      <c r="HY64" s="378">
        <v>1</v>
      </c>
      <c r="HZ64" s="379">
        <v>45849</v>
      </c>
      <c r="IA64" s="412">
        <v>45849</v>
      </c>
      <c r="IB64" s="378">
        <v>1</v>
      </c>
      <c r="IC64" s="379">
        <v>45851</v>
      </c>
      <c r="ID64" s="412">
        <v>45863</v>
      </c>
      <c r="IE64" s="378">
        <v>1</v>
      </c>
      <c r="IF64" s="379">
        <v>45883</v>
      </c>
      <c r="IG64" s="1349">
        <v>45883</v>
      </c>
      <c r="IH64" s="412">
        <v>45883</v>
      </c>
      <c r="II64" s="378">
        <v>1</v>
      </c>
      <c r="IJ64" s="379">
        <v>45883</v>
      </c>
      <c r="IK64" s="412">
        <v>45883</v>
      </c>
      <c r="IL64" s="378">
        <v>1</v>
      </c>
      <c r="IM64" s="379">
        <v>45883</v>
      </c>
      <c r="IN64" s="657">
        <f t="shared" si="137"/>
        <v>1</v>
      </c>
      <c r="IO64" s="658">
        <f t="shared" si="240"/>
        <v>45821</v>
      </c>
      <c r="IP64" s="659">
        <f t="shared" si="241"/>
        <v>45883</v>
      </c>
      <c r="IQ64" s="654"/>
      <c r="IR64" s="660"/>
      <c r="IS64" s="664">
        <v>517.32000000000005</v>
      </c>
      <c r="IT64" s="664" t="s">
        <v>598</v>
      </c>
      <c r="IU64" s="412"/>
      <c r="IV64" s="378">
        <v>0</v>
      </c>
      <c r="IW64" s="379"/>
      <c r="IX64" s="412"/>
      <c r="IY64" s="378">
        <v>0</v>
      </c>
      <c r="IZ64" s="379"/>
      <c r="JA64" s="412">
        <v>45884</v>
      </c>
      <c r="JB64" s="378">
        <v>1</v>
      </c>
      <c r="JC64" s="413">
        <f t="shared" si="91"/>
        <v>45884</v>
      </c>
      <c r="JD64" s="628">
        <f t="shared" si="178"/>
        <v>0.51732</v>
      </c>
      <c r="JE64" s="627">
        <v>45916</v>
      </c>
      <c r="JF64" s="378">
        <v>1</v>
      </c>
      <c r="JG64" s="627">
        <v>45926</v>
      </c>
      <c r="JH64" s="628">
        <f t="shared" si="270"/>
        <v>0.51732</v>
      </c>
      <c r="JI64" s="627">
        <v>45922</v>
      </c>
      <c r="JJ64" s="378">
        <v>1</v>
      </c>
      <c r="JK64" s="627" t="s">
        <v>599</v>
      </c>
      <c r="JL64" s="628">
        <f t="shared" si="179"/>
        <v>0.51732</v>
      </c>
      <c r="JM64" s="627">
        <v>45923</v>
      </c>
      <c r="JN64" s="378">
        <v>1</v>
      </c>
      <c r="JO64" s="627">
        <f t="shared" si="288"/>
        <v>45923</v>
      </c>
      <c r="JP64" s="628">
        <f t="shared" si="180"/>
        <v>0.51732</v>
      </c>
      <c r="JQ64" s="627">
        <v>45925</v>
      </c>
      <c r="JR64" s="378">
        <v>1</v>
      </c>
      <c r="JS64" s="627">
        <v>45925</v>
      </c>
      <c r="JT64" s="628">
        <f t="shared" si="242"/>
        <v>0.51732</v>
      </c>
      <c r="JU64" s="627">
        <v>45927</v>
      </c>
      <c r="JV64" s="378">
        <v>1</v>
      </c>
      <c r="JW64" s="627">
        <v>45927</v>
      </c>
      <c r="JX64" s="628">
        <f t="shared" si="243"/>
        <v>0</v>
      </c>
      <c r="JY64" s="627"/>
      <c r="JZ64" s="378">
        <v>0</v>
      </c>
      <c r="KA64" s="627"/>
      <c r="KB64" s="628">
        <f t="shared" si="244"/>
        <v>0</v>
      </c>
      <c r="KC64" s="627"/>
      <c r="KD64" s="378">
        <v>0</v>
      </c>
      <c r="KE64" s="627"/>
      <c r="KF64" s="628">
        <f t="shared" si="245"/>
        <v>0</v>
      </c>
      <c r="KG64" s="627"/>
      <c r="KH64" s="378">
        <v>0</v>
      </c>
      <c r="KI64" s="379"/>
      <c r="KJ64" s="628"/>
      <c r="KK64" s="630">
        <v>45947</v>
      </c>
      <c r="KL64" s="378">
        <v>1</v>
      </c>
      <c r="KM64" s="379">
        <v>45947</v>
      </c>
      <c r="KN64" s="630">
        <v>45931</v>
      </c>
      <c r="KO64" s="378">
        <v>1</v>
      </c>
      <c r="KP64" s="379">
        <v>45932</v>
      </c>
      <c r="KQ64" s="630">
        <v>45954</v>
      </c>
      <c r="KR64" s="378">
        <v>1</v>
      </c>
      <c r="KS64" s="379">
        <v>45954</v>
      </c>
      <c r="KT64" s="657">
        <v>0</v>
      </c>
      <c r="KU64" s="665">
        <f t="shared" si="246"/>
        <v>0</v>
      </c>
      <c r="KV64" s="658">
        <f t="shared" si="247"/>
        <v>45884</v>
      </c>
      <c r="KW64" s="659" t="str">
        <f t="shared" si="248"/>
        <v/>
      </c>
      <c r="KX64" s="412">
        <v>45884</v>
      </c>
      <c r="KY64" s="378">
        <v>1</v>
      </c>
      <c r="KZ64" s="413">
        <f t="shared" si="98"/>
        <v>45884</v>
      </c>
      <c r="LA64" s="626">
        <f t="shared" si="181"/>
        <v>0.51732</v>
      </c>
      <c r="LB64" s="627">
        <v>45912</v>
      </c>
      <c r="LC64" s="378">
        <v>1</v>
      </c>
      <c r="LD64" s="413">
        <f t="shared" si="99"/>
        <v>45912</v>
      </c>
      <c r="LE64" s="626">
        <f t="shared" si="182"/>
        <v>0.51732</v>
      </c>
      <c r="LF64" s="627">
        <v>45917</v>
      </c>
      <c r="LG64" s="378">
        <v>1</v>
      </c>
      <c r="LH64" s="413">
        <f t="shared" ref="LH64:LH69" si="291">IF(LF64="","",LF64)</f>
        <v>45917</v>
      </c>
      <c r="LI64" s="626">
        <f t="shared" si="183"/>
        <v>0.51732</v>
      </c>
      <c r="LJ64" s="627" t="s">
        <v>601</v>
      </c>
      <c r="LK64" s="378">
        <v>1</v>
      </c>
      <c r="LL64" s="413" t="str">
        <f t="shared" si="278"/>
        <v>174/9/25</v>
      </c>
      <c r="LM64" s="412">
        <v>45931</v>
      </c>
      <c r="LN64" s="378">
        <v>1</v>
      </c>
      <c r="LO64" s="632">
        <v>45931</v>
      </c>
      <c r="LP64" s="1489">
        <v>45957</v>
      </c>
      <c r="LQ64" s="1486">
        <v>1</v>
      </c>
      <c r="LR64" s="632">
        <v>45957</v>
      </c>
      <c r="LS64" s="412"/>
      <c r="LT64" s="378">
        <v>0</v>
      </c>
      <c r="LU64" s="632"/>
      <c r="LV64" s="657">
        <v>0</v>
      </c>
      <c r="LW64" s="665">
        <f t="shared" si="249"/>
        <v>0</v>
      </c>
      <c r="LX64" s="658">
        <f t="shared" si="250"/>
        <v>45884</v>
      </c>
      <c r="LY64" s="666" t="str">
        <f t="shared" si="251"/>
        <v/>
      </c>
      <c r="LZ64" s="412">
        <v>45884</v>
      </c>
      <c r="MA64" s="378">
        <v>1</v>
      </c>
      <c r="MB64" s="413">
        <f t="shared" si="104"/>
        <v>45884</v>
      </c>
      <c r="MC64" s="626">
        <f t="shared" si="184"/>
        <v>0.51732</v>
      </c>
      <c r="MD64" s="627">
        <v>45915</v>
      </c>
      <c r="ME64" s="378">
        <v>1</v>
      </c>
      <c r="MF64" s="413">
        <f t="shared" si="139"/>
        <v>45915</v>
      </c>
      <c r="MG64" s="626">
        <f t="shared" si="185"/>
        <v>0.51732</v>
      </c>
      <c r="MH64" s="627">
        <v>45917</v>
      </c>
      <c r="MI64" s="378">
        <v>1</v>
      </c>
      <c r="MJ64" s="632">
        <f t="shared" ref="MJ64:MJ76" si="292">IF(MH64="","",MH64)</f>
        <v>45917</v>
      </c>
      <c r="MK64" s="626">
        <f t="shared" si="186"/>
        <v>0.51732</v>
      </c>
      <c r="ML64" s="627">
        <v>45917</v>
      </c>
      <c r="MM64" s="378">
        <v>1</v>
      </c>
      <c r="MN64" s="632">
        <f t="shared" ref="MN64:MN69" si="293">IF(ML64="","",ML64)</f>
        <v>45917</v>
      </c>
      <c r="MO64" s="412">
        <v>45931</v>
      </c>
      <c r="MP64" s="378">
        <v>1</v>
      </c>
      <c r="MQ64" s="632">
        <v>45931</v>
      </c>
      <c r="MR64" s="1489">
        <v>45957</v>
      </c>
      <c r="MS64" s="1486">
        <v>1</v>
      </c>
      <c r="MT64" s="632">
        <v>45957</v>
      </c>
      <c r="MU64" s="412"/>
      <c r="MV64" s="378">
        <v>0</v>
      </c>
      <c r="MW64" s="632"/>
      <c r="MX64" s="657">
        <v>0</v>
      </c>
      <c r="MY64" s="665">
        <f t="shared" si="252"/>
        <v>0</v>
      </c>
      <c r="MZ64" s="658">
        <f t="shared" si="253"/>
        <v>45884</v>
      </c>
      <c r="NA64" s="666" t="str">
        <f t="shared" si="254"/>
        <v/>
      </c>
      <c r="NB64" s="657">
        <v>0</v>
      </c>
      <c r="NC64" s="665">
        <f t="shared" si="255"/>
        <v>0</v>
      </c>
      <c r="ND64" s="658">
        <f t="shared" si="256"/>
        <v>45884</v>
      </c>
      <c r="NE64" s="667">
        <f t="shared" si="257"/>
        <v>0</v>
      </c>
      <c r="NF64" s="654"/>
      <c r="NG64" s="666"/>
      <c r="NH64" s="673">
        <v>45982</v>
      </c>
      <c r="NI64" s="378">
        <v>1</v>
      </c>
      <c r="NJ64" s="658">
        <v>45990</v>
      </c>
      <c r="NK64" s="654"/>
      <c r="NL64" s="666"/>
      <c r="NM64" s="657">
        <v>0</v>
      </c>
      <c r="NN64" s="665">
        <f t="shared" si="258"/>
        <v>0</v>
      </c>
      <c r="NO64" s="659"/>
      <c r="NP64" s="669" t="s">
        <v>571</v>
      </c>
      <c r="NQ64" s="657">
        <v>0</v>
      </c>
      <c r="NR64" s="665">
        <f t="shared" si="259"/>
        <v>0</v>
      </c>
      <c r="NS64" s="659"/>
      <c r="NT64" s="669" t="s">
        <v>571</v>
      </c>
      <c r="NU64" s="657">
        <v>0</v>
      </c>
      <c r="NV64" s="665">
        <f t="shared" si="260"/>
        <v>0</v>
      </c>
      <c r="NW64" s="659"/>
      <c r="NX64" s="669" t="str">
        <f t="shared" si="269"/>
        <v/>
      </c>
      <c r="NY64" s="673"/>
      <c r="NZ64" s="378">
        <v>0</v>
      </c>
      <c r="OA64" s="660"/>
      <c r="OB64" s="673"/>
      <c r="OC64" s="378">
        <v>0</v>
      </c>
      <c r="OD64" s="660"/>
      <c r="OE64" s="673"/>
      <c r="OF64" s="378">
        <v>0</v>
      </c>
      <c r="OG64" s="660"/>
      <c r="OH64" s="412"/>
      <c r="OI64" s="378">
        <v>1</v>
      </c>
      <c r="OJ64" s="379"/>
      <c r="OK64" s="412"/>
      <c r="OL64" s="378">
        <v>0.5</v>
      </c>
      <c r="OM64" s="379"/>
      <c r="ON64" s="412"/>
      <c r="OO64" s="378">
        <v>1</v>
      </c>
      <c r="OP64" s="379"/>
      <c r="OQ64" s="412"/>
      <c r="OR64" s="378">
        <f t="shared" si="261"/>
        <v>1</v>
      </c>
      <c r="OS64" s="379"/>
      <c r="OT64" s="412"/>
      <c r="OU64" s="378">
        <v>0</v>
      </c>
      <c r="OV64" s="379"/>
      <c r="OW64" s="412"/>
      <c r="OX64" s="378">
        <v>0</v>
      </c>
      <c r="OY64" s="379"/>
      <c r="OZ64" s="379">
        <v>45715</v>
      </c>
      <c r="PA64" s="378">
        <v>1</v>
      </c>
      <c r="PB64" s="379">
        <f t="shared" si="141"/>
        <v>45715</v>
      </c>
      <c r="PC64" s="379">
        <v>45720</v>
      </c>
      <c r="PD64" s="378">
        <v>1</v>
      </c>
      <c r="PE64" s="379">
        <v>45720</v>
      </c>
      <c r="PF64" s="412"/>
      <c r="PG64" s="378">
        <v>0</v>
      </c>
      <c r="PH64" s="379"/>
      <c r="PI64" s="412">
        <v>45822</v>
      </c>
      <c r="PJ64" s="378">
        <v>1</v>
      </c>
      <c r="PK64" s="379">
        <f>'Seg Diario'!HJ64</f>
        <v>45941</v>
      </c>
      <c r="PL64" s="412">
        <f t="shared" si="133"/>
        <v>45822</v>
      </c>
      <c r="PM64" s="378">
        <f t="shared" si="134"/>
        <v>1</v>
      </c>
      <c r="PN64" s="379">
        <f t="shared" si="135"/>
        <v>45941</v>
      </c>
      <c r="PO64" s="663">
        <v>4.5000000000000005E-2</v>
      </c>
      <c r="PP64" s="658">
        <f t="shared" si="262"/>
        <v>45715</v>
      </c>
      <c r="PQ64" s="659" t="str">
        <f t="shared" si="263"/>
        <v/>
      </c>
      <c r="PR64" s="654"/>
      <c r="PS64" s="660"/>
      <c r="PT64" s="412">
        <v>45493</v>
      </c>
      <c r="PU64" s="378">
        <v>1</v>
      </c>
      <c r="PV64" s="412">
        <v>45493</v>
      </c>
      <c r="PW64" s="412">
        <v>45527</v>
      </c>
      <c r="PX64" s="378">
        <v>1</v>
      </c>
      <c r="PY64" s="412">
        <v>45527</v>
      </c>
      <c r="PZ64" s="412"/>
      <c r="QA64" s="378">
        <v>0</v>
      </c>
      <c r="QB64" s="379"/>
      <c r="QC64" s="412"/>
      <c r="QD64" s="378">
        <v>0.5</v>
      </c>
      <c r="QE64" s="379"/>
      <c r="QF64" s="657">
        <v>0.93745000000000012</v>
      </c>
      <c r="QG64" s="658">
        <f t="shared" si="264"/>
        <v>45493</v>
      </c>
      <c r="QH64" s="659" t="str">
        <f t="shared" si="276"/>
        <v/>
      </c>
      <c r="QI64" s="654"/>
      <c r="QJ64" s="660"/>
      <c r="QK64" s="671"/>
      <c r="QL64" s="672">
        <f t="shared" si="265"/>
        <v>1</v>
      </c>
      <c r="QM64" s="1213" t="s">
        <v>354</v>
      </c>
      <c r="QN64" s="1448">
        <f t="shared" si="136"/>
        <v>1</v>
      </c>
      <c r="QO64" s="1482">
        <v>45898</v>
      </c>
      <c r="QP64" s="1483">
        <v>1</v>
      </c>
      <c r="QQ64" s="1482">
        <v>45904</v>
      </c>
      <c r="QR64" s="1482">
        <v>45947</v>
      </c>
      <c r="QS64" s="1483">
        <v>1</v>
      </c>
      <c r="QT64" s="1482">
        <v>45947</v>
      </c>
    </row>
    <row r="65" spans="1:462" ht="14.4">
      <c r="A65" s="459" t="e">
        <f t="shared" si="266"/>
        <v>#VALUE!</v>
      </c>
      <c r="B65" s="636" t="s">
        <v>196</v>
      </c>
      <c r="C65" s="637"/>
      <c r="D65" s="638" t="s">
        <v>562</v>
      </c>
      <c r="E65" s="1421" t="s">
        <v>64</v>
      </c>
      <c r="F65" s="1251">
        <v>8695.25</v>
      </c>
      <c r="G65" s="614" t="s">
        <v>561</v>
      </c>
      <c r="H65" s="638" t="s">
        <v>575</v>
      </c>
      <c r="I65" s="638" t="s">
        <v>575</v>
      </c>
      <c r="J65" s="639"/>
      <c r="K65" s="640"/>
      <c r="L65" s="640"/>
      <c r="M65" s="641"/>
      <c r="N65" s="642" t="s">
        <v>578</v>
      </c>
      <c r="O65" s="639" t="s">
        <v>562</v>
      </c>
      <c r="P65" s="640" t="s">
        <v>562</v>
      </c>
      <c r="Q65" s="640" t="s">
        <v>562</v>
      </c>
      <c r="R65" s="641" t="s">
        <v>562</v>
      </c>
      <c r="S65" s="638" t="s">
        <v>92</v>
      </c>
      <c r="T65" s="643"/>
      <c r="U65" s="643"/>
      <c r="V65" s="643"/>
      <c r="W65" s="643"/>
      <c r="X65" s="643"/>
      <c r="Y65" s="643"/>
      <c r="Z65" s="674"/>
      <c r="AA65" s="644"/>
      <c r="AB65" s="615"/>
      <c r="AC65" s="615"/>
      <c r="AD65" s="615"/>
      <c r="AE65" s="615"/>
      <c r="AF65" s="615"/>
      <c r="AG65" s="645">
        <f t="shared" si="187"/>
        <v>0</v>
      </c>
      <c r="AH65" s="646">
        <f t="shared" si="188"/>
        <v>0</v>
      </c>
      <c r="AI65" s="647">
        <f t="shared" si="189"/>
        <v>0</v>
      </c>
      <c r="AJ65" s="615"/>
      <c r="AK65" s="615"/>
      <c r="AL65" s="615"/>
      <c r="AM65" s="645">
        <f t="shared" si="190"/>
        <v>0</v>
      </c>
      <c r="AN65" s="646">
        <f t="shared" si="191"/>
        <v>0</v>
      </c>
      <c r="AO65" s="647">
        <f t="shared" si="192"/>
        <v>0</v>
      </c>
      <c r="AP65" s="648"/>
      <c r="AQ65" s="648"/>
      <c r="AR65" s="648"/>
      <c r="AS65" s="645">
        <f t="shared" si="193"/>
        <v>0</v>
      </c>
      <c r="AT65" s="646">
        <f t="shared" si="194"/>
        <v>0</v>
      </c>
      <c r="AU65" s="647">
        <f t="shared" si="195"/>
        <v>0</v>
      </c>
      <c r="AV65" s="648"/>
      <c r="AW65" s="649" t="s">
        <v>564</v>
      </c>
      <c r="AX65" s="650">
        <f t="shared" si="281"/>
        <v>1</v>
      </c>
      <c r="AY65" s="651" t="s">
        <v>565</v>
      </c>
      <c r="AZ65" s="652" t="s">
        <v>30</v>
      </c>
      <c r="BA65" s="412">
        <f t="shared" si="290"/>
        <v>45492</v>
      </c>
      <c r="BB65" s="653">
        <f t="shared" si="175"/>
        <v>1</v>
      </c>
      <c r="BC65" s="654">
        <f t="shared" si="196"/>
        <v>0</v>
      </c>
      <c r="BD65" s="630">
        <f t="shared" si="197"/>
        <v>0</v>
      </c>
      <c r="BE65" s="412">
        <v>45779</v>
      </c>
      <c r="BF65" s="655">
        <f t="shared" si="198"/>
        <v>1</v>
      </c>
      <c r="BG65" s="412">
        <v>45820</v>
      </c>
      <c r="BH65" s="655">
        <f t="shared" si="199"/>
        <v>1</v>
      </c>
      <c r="BI65" s="412">
        <f t="shared" si="125"/>
        <v>45843</v>
      </c>
      <c r="BJ65" s="378">
        <v>0</v>
      </c>
      <c r="BK65" s="379">
        <f t="shared" si="126"/>
        <v>45850</v>
      </c>
      <c r="BL65" s="412">
        <v>45843</v>
      </c>
      <c r="BM65" s="378">
        <v>1</v>
      </c>
      <c r="BN65" s="630">
        <v>45847</v>
      </c>
      <c r="BO65" s="377">
        <v>45828</v>
      </c>
      <c r="BP65" s="378">
        <v>1</v>
      </c>
      <c r="BQ65" s="413">
        <v>45838</v>
      </c>
      <c r="BR65" s="377">
        <v>45828</v>
      </c>
      <c r="BS65" s="378">
        <v>1</v>
      </c>
      <c r="BT65" s="413">
        <v>45840</v>
      </c>
      <c r="BU65" s="377">
        <v>45846</v>
      </c>
      <c r="BV65" s="378">
        <v>1</v>
      </c>
      <c r="BW65" s="413">
        <v>45849</v>
      </c>
      <c r="BX65" s="377">
        <f t="shared" si="200"/>
        <v>45828</v>
      </c>
      <c r="BY65" s="378">
        <f t="shared" si="201"/>
        <v>1</v>
      </c>
      <c r="BZ65" s="379">
        <f t="shared" si="282"/>
        <v>45849</v>
      </c>
      <c r="CA65" s="412">
        <v>45847</v>
      </c>
      <c r="CB65" s="378">
        <v>1</v>
      </c>
      <c r="CC65" s="413">
        <f t="shared" si="202"/>
        <v>45847</v>
      </c>
      <c r="CD65" s="377">
        <v>45838</v>
      </c>
      <c r="CE65" s="378">
        <v>1</v>
      </c>
      <c r="CF65" s="413">
        <f t="shared" si="203"/>
        <v>45838</v>
      </c>
      <c r="CG65" s="377">
        <v>45841</v>
      </c>
      <c r="CH65" s="378">
        <v>1</v>
      </c>
      <c r="CI65" s="413">
        <v>45840</v>
      </c>
      <c r="CJ65" s="377">
        <v>45849</v>
      </c>
      <c r="CK65" s="378">
        <v>1</v>
      </c>
      <c r="CL65" s="413">
        <f t="shared" si="205"/>
        <v>45849</v>
      </c>
      <c r="CM65" s="377">
        <f t="shared" si="206"/>
        <v>45838</v>
      </c>
      <c r="CN65" s="378">
        <f t="shared" si="207"/>
        <v>1</v>
      </c>
      <c r="CO65" s="379">
        <f t="shared" si="208"/>
        <v>45849</v>
      </c>
      <c r="CP65" s="412"/>
      <c r="CQ65" s="378">
        <v>0</v>
      </c>
      <c r="CR65" s="413"/>
      <c r="CS65" s="377"/>
      <c r="CT65" s="378">
        <v>0</v>
      </c>
      <c r="CU65" s="413"/>
      <c r="CV65" s="377"/>
      <c r="CW65" s="378">
        <v>0</v>
      </c>
      <c r="CX65" s="413"/>
      <c r="CY65" s="377"/>
      <c r="CZ65" s="378">
        <v>0</v>
      </c>
      <c r="DA65" s="413"/>
      <c r="DB65" s="377" t="str">
        <f t="shared" si="209"/>
        <v/>
      </c>
      <c r="DC65" s="378">
        <f t="shared" si="210"/>
        <v>0</v>
      </c>
      <c r="DD65" s="379" t="str">
        <f t="shared" si="211"/>
        <v/>
      </c>
      <c r="DE65" s="412">
        <v>45847</v>
      </c>
      <c r="DF65" s="378">
        <v>1</v>
      </c>
      <c r="DG65" s="413">
        <v>45848</v>
      </c>
      <c r="DH65" s="377">
        <v>45839</v>
      </c>
      <c r="DI65" s="378">
        <v>1</v>
      </c>
      <c r="DJ65" s="413">
        <v>45840</v>
      </c>
      <c r="DK65" s="377">
        <v>45840</v>
      </c>
      <c r="DL65" s="378">
        <v>1</v>
      </c>
      <c r="DM65" s="413">
        <v>45841</v>
      </c>
      <c r="DN65" s="412">
        <v>45847</v>
      </c>
      <c r="DO65" s="378">
        <v>1</v>
      </c>
      <c r="DP65" s="413">
        <v>45849</v>
      </c>
      <c r="DQ65" s="377">
        <f t="shared" si="212"/>
        <v>45839</v>
      </c>
      <c r="DR65" s="378">
        <f t="shared" si="213"/>
        <v>1</v>
      </c>
      <c r="DS65" s="379">
        <f t="shared" si="214"/>
        <v>45849</v>
      </c>
      <c r="DT65" s="412">
        <v>45849</v>
      </c>
      <c r="DU65" s="378">
        <v>1</v>
      </c>
      <c r="DV65" s="413">
        <v>45850</v>
      </c>
      <c r="DW65" s="377">
        <v>45840</v>
      </c>
      <c r="DX65" s="378">
        <v>1</v>
      </c>
      <c r="DY65" s="413">
        <v>45842</v>
      </c>
      <c r="DZ65" s="377">
        <v>45840</v>
      </c>
      <c r="EA65" s="378">
        <v>1</v>
      </c>
      <c r="EB65" s="413">
        <v>45842</v>
      </c>
      <c r="EC65" s="377">
        <v>45849</v>
      </c>
      <c r="ED65" s="378">
        <v>1</v>
      </c>
      <c r="EE65" s="413">
        <v>45850</v>
      </c>
      <c r="EF65" s="377">
        <f t="shared" si="275"/>
        <v>45840</v>
      </c>
      <c r="EG65" s="378">
        <f t="shared" si="215"/>
        <v>1</v>
      </c>
      <c r="EH65" s="379">
        <f t="shared" si="216"/>
        <v>45850</v>
      </c>
      <c r="EI65" s="412">
        <v>45850</v>
      </c>
      <c r="EJ65" s="378">
        <v>1</v>
      </c>
      <c r="EK65" s="413">
        <f t="shared" si="217"/>
        <v>45850</v>
      </c>
      <c r="EL65" s="377">
        <v>45842</v>
      </c>
      <c r="EM65" s="378">
        <v>1</v>
      </c>
      <c r="EN65" s="413">
        <f t="shared" si="218"/>
        <v>45842</v>
      </c>
      <c r="EO65" s="377">
        <v>45842</v>
      </c>
      <c r="EP65" s="378">
        <v>1</v>
      </c>
      <c r="EQ65" s="413">
        <f t="shared" si="219"/>
        <v>45842</v>
      </c>
      <c r="ER65" s="412">
        <v>45850</v>
      </c>
      <c r="ES65" s="378">
        <v>1</v>
      </c>
      <c r="ET65" s="413">
        <f t="shared" si="220"/>
        <v>45850</v>
      </c>
      <c r="EU65" s="377">
        <f t="shared" si="221"/>
        <v>45842</v>
      </c>
      <c r="EV65" s="378">
        <f t="shared" si="222"/>
        <v>1</v>
      </c>
      <c r="EW65" s="379">
        <f t="shared" si="223"/>
        <v>45850</v>
      </c>
      <c r="EX65" s="412"/>
      <c r="EY65" s="378">
        <v>0</v>
      </c>
      <c r="EZ65" s="413"/>
      <c r="FA65" s="412"/>
      <c r="FB65" s="378">
        <v>0</v>
      </c>
      <c r="FC65" s="413"/>
      <c r="FD65" s="412"/>
      <c r="FE65" s="378">
        <v>0</v>
      </c>
      <c r="FF65" s="413"/>
      <c r="FG65" s="412"/>
      <c r="FH65" s="378">
        <v>0</v>
      </c>
      <c r="FI65" s="413"/>
      <c r="FJ65" s="377" t="str">
        <f t="shared" si="280"/>
        <v/>
      </c>
      <c r="FK65" s="378">
        <v>0</v>
      </c>
      <c r="FL65" s="379" t="str">
        <f t="shared" si="267"/>
        <v/>
      </c>
      <c r="FM65" s="412">
        <v>45861</v>
      </c>
      <c r="FN65" s="378">
        <v>1</v>
      </c>
      <c r="FO65" s="413">
        <v>45862</v>
      </c>
      <c r="FP65" s="412">
        <v>45861</v>
      </c>
      <c r="FQ65" s="378">
        <v>1</v>
      </c>
      <c r="FR65" s="413">
        <v>45861</v>
      </c>
      <c r="FS65" s="412">
        <v>45861</v>
      </c>
      <c r="FT65" s="378">
        <v>1</v>
      </c>
      <c r="FU65" s="413">
        <v>45861</v>
      </c>
      <c r="FV65" s="412">
        <v>45861</v>
      </c>
      <c r="FW65" s="378">
        <v>1</v>
      </c>
      <c r="FX65" s="413">
        <v>45862</v>
      </c>
      <c r="FY65" s="377">
        <f t="shared" si="224"/>
        <v>45861</v>
      </c>
      <c r="FZ65" s="378">
        <f t="shared" si="162"/>
        <v>1</v>
      </c>
      <c r="GA65" s="379">
        <f t="shared" si="225"/>
        <v>45862</v>
      </c>
      <c r="GB65" s="412">
        <v>45849</v>
      </c>
      <c r="GC65" s="378">
        <v>1</v>
      </c>
      <c r="GD65" s="413">
        <f t="shared" si="226"/>
        <v>45849</v>
      </c>
      <c r="GE65" s="377">
        <v>45842</v>
      </c>
      <c r="GF65" s="378">
        <v>1</v>
      </c>
      <c r="GG65" s="413">
        <f t="shared" si="227"/>
        <v>45842</v>
      </c>
      <c r="GH65" s="377">
        <v>45842</v>
      </c>
      <c r="GI65" s="378">
        <v>1</v>
      </c>
      <c r="GJ65" s="413">
        <f t="shared" si="228"/>
        <v>45842</v>
      </c>
      <c r="GK65" s="412">
        <v>45849</v>
      </c>
      <c r="GL65" s="378">
        <v>1</v>
      </c>
      <c r="GM65" s="413">
        <f t="shared" si="229"/>
        <v>45849</v>
      </c>
      <c r="GN65" s="377">
        <f t="shared" si="230"/>
        <v>45842</v>
      </c>
      <c r="GO65" s="378">
        <f t="shared" si="231"/>
        <v>1</v>
      </c>
      <c r="GP65" s="379">
        <f t="shared" si="232"/>
        <v>45849</v>
      </c>
      <c r="GQ65" s="657">
        <f t="shared" si="163"/>
        <v>1</v>
      </c>
      <c r="GR65" s="658">
        <f t="shared" si="233"/>
        <v>45828</v>
      </c>
      <c r="GS65" s="659">
        <f t="shared" si="234"/>
        <v>45862</v>
      </c>
      <c r="GT65" s="654"/>
      <c r="GU65" s="660"/>
      <c r="GV65" s="412">
        <v>45959</v>
      </c>
      <c r="GW65" s="378">
        <v>1</v>
      </c>
      <c r="GX65" s="413">
        <v>45975</v>
      </c>
      <c r="GY65" s="377">
        <v>45959</v>
      </c>
      <c r="GZ65" s="378">
        <v>1</v>
      </c>
      <c r="HA65" s="413">
        <v>45975</v>
      </c>
      <c r="HB65" s="377">
        <v>45959</v>
      </c>
      <c r="HC65" s="378">
        <v>1</v>
      </c>
      <c r="HD65" s="413">
        <v>45975</v>
      </c>
      <c r="HE65" s="377">
        <v>45959</v>
      </c>
      <c r="HF65" s="378">
        <v>1</v>
      </c>
      <c r="HG65" s="413">
        <v>45975</v>
      </c>
      <c r="HH65" s="377">
        <f t="shared" si="235"/>
        <v>45959</v>
      </c>
      <c r="HI65" s="380">
        <f t="shared" si="236"/>
        <v>1</v>
      </c>
      <c r="HJ65" s="379">
        <f t="shared" si="237"/>
        <v>45975</v>
      </c>
      <c r="HK65" s="661">
        <v>0</v>
      </c>
      <c r="HL65" s="658">
        <f t="shared" si="238"/>
        <v>45779</v>
      </c>
      <c r="HM65" s="659" t="str">
        <f t="shared" si="239"/>
        <v/>
      </c>
      <c r="HN65" s="654"/>
      <c r="HO65" s="660"/>
      <c r="HP65" s="944"/>
      <c r="HQ65" s="944"/>
      <c r="HR65" s="1170">
        <v>45821</v>
      </c>
      <c r="HS65" s="378">
        <v>1</v>
      </c>
      <c r="HT65" s="1171">
        <v>45821</v>
      </c>
      <c r="HU65" s="632">
        <v>45854</v>
      </c>
      <c r="HV65" s="378">
        <v>1</v>
      </c>
      <c r="HW65" s="379">
        <v>45861</v>
      </c>
      <c r="HX65" s="412">
        <v>45863</v>
      </c>
      <c r="HY65" s="378">
        <v>1</v>
      </c>
      <c r="HZ65" s="379">
        <v>45869</v>
      </c>
      <c r="IA65" s="412">
        <v>45868</v>
      </c>
      <c r="IB65" s="378">
        <v>1</v>
      </c>
      <c r="IC65" s="379">
        <v>45869</v>
      </c>
      <c r="ID65" s="412">
        <v>45880</v>
      </c>
      <c r="IE65" s="378">
        <v>1</v>
      </c>
      <c r="IF65" s="379">
        <v>45889</v>
      </c>
      <c r="IG65" s="944">
        <v>45889</v>
      </c>
      <c r="IH65" s="412">
        <v>45889</v>
      </c>
      <c r="II65" s="378">
        <v>1</v>
      </c>
      <c r="IJ65" s="379">
        <v>45889</v>
      </c>
      <c r="IK65" s="412">
        <v>45889</v>
      </c>
      <c r="IL65" s="378">
        <v>1</v>
      </c>
      <c r="IM65" s="379">
        <v>45889</v>
      </c>
      <c r="IN65" s="657">
        <f t="shared" si="137"/>
        <v>1</v>
      </c>
      <c r="IO65" s="658">
        <f t="shared" si="240"/>
        <v>45821</v>
      </c>
      <c r="IP65" s="659">
        <f t="shared" si="241"/>
        <v>45889</v>
      </c>
      <c r="IQ65" s="654"/>
      <c r="IR65" s="660"/>
      <c r="IS65" s="664">
        <v>558</v>
      </c>
      <c r="IT65" s="664" t="s">
        <v>598</v>
      </c>
      <c r="IU65" s="412"/>
      <c r="IV65" s="378">
        <v>0</v>
      </c>
      <c r="IW65" s="379"/>
      <c r="IX65" s="412"/>
      <c r="IY65" s="378">
        <v>0</v>
      </c>
      <c r="IZ65" s="379"/>
      <c r="JA65" s="412">
        <v>45890</v>
      </c>
      <c r="JB65" s="378">
        <v>1</v>
      </c>
      <c r="JC65" s="413">
        <f t="shared" si="91"/>
        <v>45890</v>
      </c>
      <c r="JD65" s="628">
        <f t="shared" si="178"/>
        <v>0.55800000000000005</v>
      </c>
      <c r="JE65" s="627">
        <v>45916</v>
      </c>
      <c r="JF65" s="378">
        <v>1</v>
      </c>
      <c r="JG65" s="627">
        <v>45926</v>
      </c>
      <c r="JH65" s="628">
        <f t="shared" si="270"/>
        <v>0.55800000000000005</v>
      </c>
      <c r="JI65" s="627">
        <v>45922</v>
      </c>
      <c r="JJ65" s="378">
        <v>1</v>
      </c>
      <c r="JK65" s="627" t="s">
        <v>599</v>
      </c>
      <c r="JL65" s="628">
        <f t="shared" si="179"/>
        <v>0.55800000000000005</v>
      </c>
      <c r="JM65" s="627">
        <v>45923</v>
      </c>
      <c r="JN65" s="378">
        <v>1</v>
      </c>
      <c r="JO65" s="627">
        <f t="shared" si="288"/>
        <v>45923</v>
      </c>
      <c r="JP65" s="628">
        <f t="shared" si="180"/>
        <v>0.55800000000000005</v>
      </c>
      <c r="JQ65" s="627">
        <v>45925</v>
      </c>
      <c r="JR65" s="378">
        <v>1</v>
      </c>
      <c r="JS65" s="627">
        <v>45925</v>
      </c>
      <c r="JT65" s="628">
        <f t="shared" si="242"/>
        <v>0.55800000000000005</v>
      </c>
      <c r="JU65" s="627">
        <v>45927</v>
      </c>
      <c r="JV65" s="378">
        <v>1</v>
      </c>
      <c r="JW65" s="627">
        <v>45927</v>
      </c>
      <c r="JX65" s="628">
        <f t="shared" si="243"/>
        <v>0</v>
      </c>
      <c r="JY65" s="627"/>
      <c r="JZ65" s="378">
        <v>0</v>
      </c>
      <c r="KA65" s="627"/>
      <c r="KB65" s="628">
        <f t="shared" si="244"/>
        <v>0</v>
      </c>
      <c r="KC65" s="627"/>
      <c r="KD65" s="378">
        <v>0</v>
      </c>
      <c r="KE65" s="627"/>
      <c r="KF65" s="628">
        <f t="shared" si="245"/>
        <v>0</v>
      </c>
      <c r="KG65" s="627"/>
      <c r="KH65" s="378">
        <v>0</v>
      </c>
      <c r="KI65" s="379"/>
      <c r="KJ65" s="628"/>
      <c r="KK65" s="630">
        <v>45952</v>
      </c>
      <c r="KL65" s="378">
        <v>1</v>
      </c>
      <c r="KM65" s="379">
        <v>45952</v>
      </c>
      <c r="KN65" s="412">
        <v>45936</v>
      </c>
      <c r="KO65" s="378">
        <v>1</v>
      </c>
      <c r="KP65" s="632">
        <v>45936</v>
      </c>
      <c r="KQ65" s="630">
        <v>45957</v>
      </c>
      <c r="KR65" s="378">
        <v>1</v>
      </c>
      <c r="KS65" s="379">
        <v>45957</v>
      </c>
      <c r="KT65" s="657">
        <v>0</v>
      </c>
      <c r="KU65" s="665">
        <f t="shared" si="246"/>
        <v>0</v>
      </c>
      <c r="KV65" s="658">
        <f t="shared" si="247"/>
        <v>45890</v>
      </c>
      <c r="KW65" s="659" t="str">
        <f t="shared" si="248"/>
        <v/>
      </c>
      <c r="KX65" s="412">
        <v>45890</v>
      </c>
      <c r="KY65" s="378">
        <v>1</v>
      </c>
      <c r="KZ65" s="413">
        <f t="shared" si="98"/>
        <v>45890</v>
      </c>
      <c r="LA65" s="626">
        <f t="shared" si="181"/>
        <v>0.55800000000000005</v>
      </c>
      <c r="LB65" s="627">
        <v>45908</v>
      </c>
      <c r="LC65" s="378">
        <v>1</v>
      </c>
      <c r="LD65" s="413">
        <f t="shared" si="99"/>
        <v>45908</v>
      </c>
      <c r="LE65" s="626">
        <f t="shared" si="182"/>
        <v>0.55800000000000005</v>
      </c>
      <c r="LF65" s="627">
        <v>45917</v>
      </c>
      <c r="LG65" s="378">
        <v>1</v>
      </c>
      <c r="LH65" s="413">
        <f t="shared" si="291"/>
        <v>45917</v>
      </c>
      <c r="LI65" s="626">
        <f t="shared" si="183"/>
        <v>0.55800000000000005</v>
      </c>
      <c r="LJ65" s="627" t="s">
        <v>601</v>
      </c>
      <c r="LK65" s="378">
        <v>1</v>
      </c>
      <c r="LL65" s="413" t="str">
        <f t="shared" ref="LL65" si="294">IF(LJ65="","",LJ65)</f>
        <v>174/9/25</v>
      </c>
      <c r="LM65" s="412">
        <v>45936</v>
      </c>
      <c r="LN65" s="378">
        <v>1</v>
      </c>
      <c r="LO65" s="632">
        <v>45936</v>
      </c>
      <c r="LP65" s="1489">
        <v>45952</v>
      </c>
      <c r="LQ65" s="1486">
        <v>1</v>
      </c>
      <c r="LR65" s="632">
        <v>45952</v>
      </c>
      <c r="LS65" s="412"/>
      <c r="LT65" s="378">
        <v>0</v>
      </c>
      <c r="LU65" s="632"/>
      <c r="LV65" s="657">
        <v>0</v>
      </c>
      <c r="LW65" s="665">
        <f t="shared" si="249"/>
        <v>0</v>
      </c>
      <c r="LX65" s="658">
        <f t="shared" si="250"/>
        <v>45890</v>
      </c>
      <c r="LY65" s="666" t="str">
        <f t="shared" si="251"/>
        <v/>
      </c>
      <c r="LZ65" s="412">
        <v>45890</v>
      </c>
      <c r="MA65" s="378">
        <v>1</v>
      </c>
      <c r="MB65" s="413">
        <f t="shared" si="104"/>
        <v>45890</v>
      </c>
      <c r="MC65" s="626">
        <f t="shared" si="184"/>
        <v>0.55800000000000005</v>
      </c>
      <c r="MD65" s="627">
        <v>45915</v>
      </c>
      <c r="ME65" s="378">
        <v>1</v>
      </c>
      <c r="MF65" s="413">
        <f t="shared" si="139"/>
        <v>45915</v>
      </c>
      <c r="MG65" s="626">
        <f t="shared" si="185"/>
        <v>0.55800000000000005</v>
      </c>
      <c r="MH65" s="627">
        <v>45917</v>
      </c>
      <c r="MI65" s="378">
        <v>1</v>
      </c>
      <c r="MJ65" s="632">
        <f t="shared" si="292"/>
        <v>45917</v>
      </c>
      <c r="MK65" s="626">
        <f t="shared" si="186"/>
        <v>0.55800000000000005</v>
      </c>
      <c r="ML65" s="627">
        <v>45917</v>
      </c>
      <c r="MM65" s="378">
        <v>1</v>
      </c>
      <c r="MN65" s="632">
        <f t="shared" si="293"/>
        <v>45917</v>
      </c>
      <c r="MO65" s="412">
        <v>45936</v>
      </c>
      <c r="MP65" s="378">
        <v>1</v>
      </c>
      <c r="MQ65" s="632">
        <v>45936</v>
      </c>
      <c r="MR65" s="1489">
        <v>45952</v>
      </c>
      <c r="MS65" s="1486">
        <v>1</v>
      </c>
      <c r="MT65" s="632">
        <v>45952</v>
      </c>
      <c r="MU65" s="412"/>
      <c r="MV65" s="378">
        <v>0</v>
      </c>
      <c r="MW65" s="632"/>
      <c r="MX65" s="657">
        <v>0</v>
      </c>
      <c r="MY65" s="665">
        <f t="shared" si="252"/>
        <v>0</v>
      </c>
      <c r="MZ65" s="658">
        <f t="shared" si="253"/>
        <v>45890</v>
      </c>
      <c r="NA65" s="666" t="str">
        <f t="shared" si="254"/>
        <v/>
      </c>
      <c r="NB65" s="657">
        <v>0</v>
      </c>
      <c r="NC65" s="665">
        <f t="shared" si="255"/>
        <v>0</v>
      </c>
      <c r="ND65" s="658">
        <f t="shared" si="256"/>
        <v>45890</v>
      </c>
      <c r="NE65" s="667">
        <f t="shared" si="257"/>
        <v>0</v>
      </c>
      <c r="NF65" s="654"/>
      <c r="NG65" s="666"/>
      <c r="NH65" s="673">
        <v>45975</v>
      </c>
      <c r="NI65" s="380">
        <v>1</v>
      </c>
      <c r="NJ65" s="658"/>
      <c r="NK65" s="654"/>
      <c r="NL65" s="666"/>
      <c r="NM65" s="657">
        <v>0</v>
      </c>
      <c r="NN65" s="665">
        <f t="shared" si="258"/>
        <v>0</v>
      </c>
      <c r="NO65" s="659"/>
      <c r="NP65" s="669" t="s">
        <v>571</v>
      </c>
      <c r="NQ65" s="657">
        <v>0</v>
      </c>
      <c r="NR65" s="665">
        <f t="shared" si="259"/>
        <v>0</v>
      </c>
      <c r="NS65" s="659"/>
      <c r="NT65" s="669" t="s">
        <v>571</v>
      </c>
      <c r="NU65" s="657">
        <v>0</v>
      </c>
      <c r="NV65" s="665">
        <f t="shared" si="260"/>
        <v>0</v>
      </c>
      <c r="NW65" s="659"/>
      <c r="NX65" s="669" t="str">
        <f t="shared" si="269"/>
        <v/>
      </c>
      <c r="NY65" s="673"/>
      <c r="NZ65" s="378">
        <v>0</v>
      </c>
      <c r="OA65" s="660"/>
      <c r="OB65" s="673"/>
      <c r="OC65" s="378">
        <v>0</v>
      </c>
      <c r="OD65" s="660"/>
      <c r="OE65" s="673"/>
      <c r="OF65" s="378">
        <v>0</v>
      </c>
      <c r="OG65" s="660"/>
      <c r="OH65" s="412"/>
      <c r="OI65" s="378">
        <v>1</v>
      </c>
      <c r="OJ65" s="379"/>
      <c r="OK65" s="412"/>
      <c r="OL65" s="378">
        <v>0.5</v>
      </c>
      <c r="OM65" s="379"/>
      <c r="ON65" s="412"/>
      <c r="OO65" s="378">
        <v>1</v>
      </c>
      <c r="OP65" s="379"/>
      <c r="OQ65" s="412"/>
      <c r="OR65" s="378">
        <f t="shared" si="261"/>
        <v>0</v>
      </c>
      <c r="OS65" s="379"/>
      <c r="OT65" s="412"/>
      <c r="OU65" s="378">
        <v>0</v>
      </c>
      <c r="OV65" s="379"/>
      <c r="OW65" s="412"/>
      <c r="OX65" s="378">
        <v>0</v>
      </c>
      <c r="OY65" s="379"/>
      <c r="OZ65" s="379">
        <v>45826</v>
      </c>
      <c r="PA65" s="378">
        <v>1</v>
      </c>
      <c r="PB65" s="379">
        <f t="shared" si="141"/>
        <v>45826</v>
      </c>
      <c r="PC65" s="379" t="s">
        <v>559</v>
      </c>
      <c r="PD65" s="378">
        <v>0</v>
      </c>
      <c r="PE65" s="379"/>
      <c r="PF65" s="412"/>
      <c r="PG65" s="378">
        <v>0</v>
      </c>
      <c r="PH65" s="379"/>
      <c r="PI65" s="412">
        <v>45828</v>
      </c>
      <c r="PJ65" s="378">
        <v>1</v>
      </c>
      <c r="PK65" s="379">
        <f>'Seg Diario'!HJ65</f>
        <v>45975</v>
      </c>
      <c r="PL65" s="412">
        <f t="shared" si="133"/>
        <v>45828</v>
      </c>
      <c r="PM65" s="378">
        <f t="shared" si="134"/>
        <v>1</v>
      </c>
      <c r="PN65" s="379">
        <f t="shared" si="135"/>
        <v>45975</v>
      </c>
      <c r="PO65" s="663">
        <v>4.5000000000000005E-2</v>
      </c>
      <c r="PP65" s="658">
        <f t="shared" si="262"/>
        <v>45826</v>
      </c>
      <c r="PQ65" s="659" t="str">
        <f t="shared" si="263"/>
        <v/>
      </c>
      <c r="PR65" s="654"/>
      <c r="PS65" s="660"/>
      <c r="PT65" s="412">
        <v>45492</v>
      </c>
      <c r="PU65" s="378">
        <v>1</v>
      </c>
      <c r="PV65" s="412">
        <v>45492</v>
      </c>
      <c r="PW65" s="412">
        <v>45527</v>
      </c>
      <c r="PX65" s="378">
        <v>1</v>
      </c>
      <c r="PY65" s="412">
        <v>45527</v>
      </c>
      <c r="PZ65" s="412"/>
      <c r="QA65" s="378">
        <v>0</v>
      </c>
      <c r="QB65" s="379"/>
      <c r="QC65" s="412"/>
      <c r="QD65" s="378">
        <v>0.5</v>
      </c>
      <c r="QE65" s="379"/>
      <c r="QF65" s="657">
        <v>0.93745000000000012</v>
      </c>
      <c r="QG65" s="658">
        <f t="shared" si="264"/>
        <v>45492</v>
      </c>
      <c r="QH65" s="659" t="str">
        <f t="shared" si="276"/>
        <v/>
      </c>
      <c r="QI65" s="654"/>
      <c r="QJ65" s="660"/>
      <c r="QK65" s="671"/>
      <c r="QL65" s="672">
        <f t="shared" si="265"/>
        <v>1</v>
      </c>
      <c r="QM65" s="1208" t="s">
        <v>354</v>
      </c>
      <c r="QN65" s="1448">
        <f t="shared" si="136"/>
        <v>1</v>
      </c>
      <c r="QO65" s="1482">
        <v>45910</v>
      </c>
      <c r="QP65" s="1483">
        <v>1</v>
      </c>
      <c r="QQ65" s="1482">
        <v>45912</v>
      </c>
      <c r="QR65" s="1482">
        <v>45975</v>
      </c>
      <c r="QS65" s="1483">
        <v>1</v>
      </c>
      <c r="QT65" s="1482">
        <v>45975</v>
      </c>
    </row>
    <row r="66" spans="1:462" ht="14.4">
      <c r="A66" s="459" t="e">
        <f t="shared" si="266"/>
        <v>#VALUE!</v>
      </c>
      <c r="B66" s="636" t="s">
        <v>200</v>
      </c>
      <c r="C66" s="637"/>
      <c r="D66" s="638" t="s">
        <v>562</v>
      </c>
      <c r="E66" s="1421" t="s">
        <v>167</v>
      </c>
      <c r="F66" s="1251">
        <v>8054.7</v>
      </c>
      <c r="G66" s="614" t="s">
        <v>561</v>
      </c>
      <c r="H66" s="638" t="s">
        <v>575</v>
      </c>
      <c r="I66" s="638" t="s">
        <v>575</v>
      </c>
      <c r="J66" s="639"/>
      <c r="K66" s="640"/>
      <c r="L66" s="640"/>
      <c r="M66" s="641"/>
      <c r="N66" s="642" t="s">
        <v>578</v>
      </c>
      <c r="O66" s="639" t="s">
        <v>562</v>
      </c>
      <c r="P66" s="640" t="s">
        <v>562</v>
      </c>
      <c r="Q66" s="640" t="s">
        <v>562</v>
      </c>
      <c r="R66" s="641" t="s">
        <v>562</v>
      </c>
      <c r="S66" s="638" t="s">
        <v>92</v>
      </c>
      <c r="T66" s="643"/>
      <c r="U66" s="643"/>
      <c r="V66" s="643"/>
      <c r="W66" s="643"/>
      <c r="X66" s="643"/>
      <c r="Y66" s="643"/>
      <c r="Z66" s="674"/>
      <c r="AA66" s="644"/>
      <c r="AB66" s="615"/>
      <c r="AC66" s="615"/>
      <c r="AD66" s="615"/>
      <c r="AE66" s="615"/>
      <c r="AF66" s="615"/>
      <c r="AG66" s="645">
        <f t="shared" si="187"/>
        <v>0</v>
      </c>
      <c r="AH66" s="646">
        <f t="shared" si="188"/>
        <v>0</v>
      </c>
      <c r="AI66" s="647">
        <f t="shared" si="189"/>
        <v>0</v>
      </c>
      <c r="AJ66" s="615"/>
      <c r="AK66" s="615"/>
      <c r="AL66" s="615"/>
      <c r="AM66" s="645">
        <f t="shared" si="190"/>
        <v>0</v>
      </c>
      <c r="AN66" s="646">
        <f t="shared" si="191"/>
        <v>0</v>
      </c>
      <c r="AO66" s="647">
        <f t="shared" si="192"/>
        <v>0</v>
      </c>
      <c r="AP66" s="648"/>
      <c r="AQ66" s="648"/>
      <c r="AR66" s="648"/>
      <c r="AS66" s="645">
        <f t="shared" si="193"/>
        <v>0</v>
      </c>
      <c r="AT66" s="646">
        <f t="shared" si="194"/>
        <v>0</v>
      </c>
      <c r="AU66" s="647">
        <f t="shared" si="195"/>
        <v>0</v>
      </c>
      <c r="AV66" s="648"/>
      <c r="AW66" s="649" t="s">
        <v>564</v>
      </c>
      <c r="AX66" s="650">
        <f t="shared" si="281"/>
        <v>1</v>
      </c>
      <c r="AY66" s="651" t="s">
        <v>565</v>
      </c>
      <c r="AZ66" s="652"/>
      <c r="BA66" s="412">
        <f t="shared" si="290"/>
        <v>45492</v>
      </c>
      <c r="BB66" s="653">
        <f t="shared" si="175"/>
        <v>1</v>
      </c>
      <c r="BC66" s="654">
        <f t="shared" si="196"/>
        <v>0</v>
      </c>
      <c r="BD66" s="630">
        <f t="shared" si="197"/>
        <v>0</v>
      </c>
      <c r="BE66" s="412">
        <v>45692</v>
      </c>
      <c r="BF66" s="655">
        <f t="shared" si="198"/>
        <v>1</v>
      </c>
      <c r="BG66" s="412">
        <v>45821</v>
      </c>
      <c r="BH66" s="655">
        <f t="shared" si="199"/>
        <v>1</v>
      </c>
      <c r="BI66" s="412">
        <f t="shared" si="125"/>
        <v>45828</v>
      </c>
      <c r="BJ66" s="378">
        <v>0</v>
      </c>
      <c r="BK66" s="379">
        <f t="shared" si="126"/>
        <v>45846</v>
      </c>
      <c r="BL66" s="412">
        <v>45828</v>
      </c>
      <c r="BM66" s="378">
        <v>1</v>
      </c>
      <c r="BN66" s="630">
        <v>45832</v>
      </c>
      <c r="BO66" s="377">
        <v>45838</v>
      </c>
      <c r="BP66" s="378">
        <v>1</v>
      </c>
      <c r="BQ66" s="413">
        <v>45844</v>
      </c>
      <c r="BR66" s="412">
        <v>45828</v>
      </c>
      <c r="BS66" s="378">
        <v>1</v>
      </c>
      <c r="BT66" s="413">
        <v>45833</v>
      </c>
      <c r="BU66" s="377">
        <v>45838</v>
      </c>
      <c r="BV66" s="378">
        <v>1</v>
      </c>
      <c r="BW66" s="413">
        <v>45841</v>
      </c>
      <c r="BX66" s="377">
        <f t="shared" si="200"/>
        <v>45828</v>
      </c>
      <c r="BY66" s="378">
        <f t="shared" si="201"/>
        <v>1</v>
      </c>
      <c r="BZ66" s="379">
        <f t="shared" si="282"/>
        <v>45844</v>
      </c>
      <c r="CA66" s="412">
        <v>45832</v>
      </c>
      <c r="CB66" s="378">
        <v>1</v>
      </c>
      <c r="CC66" s="413">
        <f t="shared" si="202"/>
        <v>45832</v>
      </c>
      <c r="CD66" s="377">
        <v>45844</v>
      </c>
      <c r="CE66" s="378">
        <v>1</v>
      </c>
      <c r="CF66" s="413">
        <f t="shared" si="203"/>
        <v>45844</v>
      </c>
      <c r="CG66" s="377">
        <v>45833</v>
      </c>
      <c r="CH66" s="378">
        <v>1</v>
      </c>
      <c r="CI66" s="413">
        <f t="shared" si="204"/>
        <v>45833</v>
      </c>
      <c r="CJ66" s="377">
        <v>45841</v>
      </c>
      <c r="CK66" s="378">
        <v>1</v>
      </c>
      <c r="CL66" s="413">
        <f t="shared" si="205"/>
        <v>45841</v>
      </c>
      <c r="CM66" s="377">
        <f t="shared" si="206"/>
        <v>45832</v>
      </c>
      <c r="CN66" s="378">
        <f t="shared" si="207"/>
        <v>1</v>
      </c>
      <c r="CO66" s="379">
        <f t="shared" si="208"/>
        <v>45844</v>
      </c>
      <c r="CP66" s="412"/>
      <c r="CQ66" s="378">
        <v>0</v>
      </c>
      <c r="CR66" s="413"/>
      <c r="CS66" s="377"/>
      <c r="CT66" s="378">
        <v>0</v>
      </c>
      <c r="CU66" s="413"/>
      <c r="CV66" s="377"/>
      <c r="CW66" s="378">
        <v>0</v>
      </c>
      <c r="CX66" s="413"/>
      <c r="CY66" s="377"/>
      <c r="CZ66" s="378">
        <v>0</v>
      </c>
      <c r="DA66" s="413"/>
      <c r="DB66" s="377" t="str">
        <f t="shared" si="209"/>
        <v/>
      </c>
      <c r="DC66" s="378">
        <f t="shared" si="210"/>
        <v>0</v>
      </c>
      <c r="DD66" s="379" t="str">
        <f t="shared" si="211"/>
        <v/>
      </c>
      <c r="DE66" s="412">
        <v>45834</v>
      </c>
      <c r="DF66" s="378">
        <v>1</v>
      </c>
      <c r="DG66" s="413">
        <v>45834</v>
      </c>
      <c r="DH66" s="377">
        <v>45840</v>
      </c>
      <c r="DI66" s="378">
        <v>1</v>
      </c>
      <c r="DJ66" s="413">
        <v>45844</v>
      </c>
      <c r="DK66" s="377">
        <v>45834</v>
      </c>
      <c r="DL66" s="378">
        <v>1</v>
      </c>
      <c r="DM66" s="413">
        <v>45835</v>
      </c>
      <c r="DN66" s="377">
        <v>45840</v>
      </c>
      <c r="DO66" s="378">
        <v>1</v>
      </c>
      <c r="DP66" s="413">
        <v>45845</v>
      </c>
      <c r="DQ66" s="377">
        <f t="shared" si="212"/>
        <v>45834</v>
      </c>
      <c r="DR66" s="378">
        <f t="shared" si="213"/>
        <v>1</v>
      </c>
      <c r="DS66" s="379">
        <f t="shared" si="214"/>
        <v>45845</v>
      </c>
      <c r="DT66" s="412">
        <v>45835</v>
      </c>
      <c r="DU66" s="378">
        <v>1</v>
      </c>
      <c r="DV66" s="413">
        <v>45835</v>
      </c>
      <c r="DW66" s="377">
        <v>45844</v>
      </c>
      <c r="DX66" s="378">
        <v>1</v>
      </c>
      <c r="DY66" s="413">
        <v>45846</v>
      </c>
      <c r="DZ66" s="377">
        <v>45836</v>
      </c>
      <c r="EA66" s="378">
        <v>1</v>
      </c>
      <c r="EB66" s="413">
        <v>45836</v>
      </c>
      <c r="EC66" s="377">
        <v>45841</v>
      </c>
      <c r="ED66" s="378">
        <v>1</v>
      </c>
      <c r="EE66" s="413">
        <v>45846</v>
      </c>
      <c r="EF66" s="377">
        <f t="shared" si="275"/>
        <v>45835</v>
      </c>
      <c r="EG66" s="378">
        <f t="shared" si="215"/>
        <v>1</v>
      </c>
      <c r="EH66" s="379">
        <f t="shared" si="216"/>
        <v>45846</v>
      </c>
      <c r="EI66" s="412">
        <v>45835</v>
      </c>
      <c r="EJ66" s="378">
        <v>1</v>
      </c>
      <c r="EK66" s="413">
        <v>45835</v>
      </c>
      <c r="EL66" s="377">
        <v>45846</v>
      </c>
      <c r="EM66" s="378">
        <v>1</v>
      </c>
      <c r="EN66" s="413">
        <f t="shared" si="218"/>
        <v>45846</v>
      </c>
      <c r="EO66" s="377">
        <v>45836</v>
      </c>
      <c r="EP66" s="378">
        <v>1</v>
      </c>
      <c r="EQ66" s="413">
        <f t="shared" si="219"/>
        <v>45836</v>
      </c>
      <c r="ER66" s="377">
        <v>45846</v>
      </c>
      <c r="ES66" s="378">
        <v>1</v>
      </c>
      <c r="ET66" s="413">
        <f t="shared" si="220"/>
        <v>45846</v>
      </c>
      <c r="EU66" s="377">
        <f t="shared" si="221"/>
        <v>45835</v>
      </c>
      <c r="EV66" s="378">
        <f t="shared" si="222"/>
        <v>1</v>
      </c>
      <c r="EW66" s="379">
        <f t="shared" si="223"/>
        <v>45846</v>
      </c>
      <c r="EX66" s="412"/>
      <c r="EY66" s="378">
        <v>0</v>
      </c>
      <c r="EZ66" s="413"/>
      <c r="FA66" s="412"/>
      <c r="FB66" s="378">
        <v>0</v>
      </c>
      <c r="FC66" s="413"/>
      <c r="FD66" s="412"/>
      <c r="FE66" s="378">
        <v>0</v>
      </c>
      <c r="FF66" s="413"/>
      <c r="FG66" s="412"/>
      <c r="FH66" s="378">
        <v>0</v>
      </c>
      <c r="FI66" s="413"/>
      <c r="FJ66" s="377" t="str">
        <f t="shared" si="280"/>
        <v/>
      </c>
      <c r="FK66" s="378">
        <v>0</v>
      </c>
      <c r="FL66" s="379" t="str">
        <f t="shared" si="267"/>
        <v/>
      </c>
      <c r="FM66" s="412">
        <v>45854</v>
      </c>
      <c r="FN66" s="378">
        <v>1</v>
      </c>
      <c r="FO66" s="413">
        <v>45855</v>
      </c>
      <c r="FP66" s="412">
        <v>45854</v>
      </c>
      <c r="FQ66" s="378">
        <v>1</v>
      </c>
      <c r="FR66" s="413">
        <v>45855</v>
      </c>
      <c r="FS66" s="412">
        <v>45854</v>
      </c>
      <c r="FT66" s="378">
        <v>1</v>
      </c>
      <c r="FU66" s="413">
        <v>45855</v>
      </c>
      <c r="FV66" s="412">
        <v>45854</v>
      </c>
      <c r="FW66" s="378">
        <v>1</v>
      </c>
      <c r="FX66" s="413">
        <v>45855</v>
      </c>
      <c r="FY66" s="377">
        <f t="shared" si="224"/>
        <v>45854</v>
      </c>
      <c r="FZ66" s="378">
        <f t="shared" si="162"/>
        <v>1</v>
      </c>
      <c r="GA66" s="379">
        <f t="shared" si="225"/>
        <v>45855</v>
      </c>
      <c r="GB66" s="412">
        <v>45846</v>
      </c>
      <c r="GC66" s="378">
        <v>1</v>
      </c>
      <c r="GD66" s="413">
        <f t="shared" si="226"/>
        <v>45846</v>
      </c>
      <c r="GE66" s="412">
        <v>45846</v>
      </c>
      <c r="GF66" s="378">
        <v>1</v>
      </c>
      <c r="GG66" s="413">
        <f t="shared" si="227"/>
        <v>45846</v>
      </c>
      <c r="GH66" s="412">
        <v>45846</v>
      </c>
      <c r="GI66" s="378">
        <v>1</v>
      </c>
      <c r="GJ66" s="413">
        <f t="shared" si="228"/>
        <v>45846</v>
      </c>
      <c r="GK66" s="412">
        <v>45846</v>
      </c>
      <c r="GL66" s="378">
        <v>1</v>
      </c>
      <c r="GM66" s="413">
        <f t="shared" si="229"/>
        <v>45846</v>
      </c>
      <c r="GN66" s="377">
        <f t="shared" si="230"/>
        <v>45846</v>
      </c>
      <c r="GO66" s="378">
        <f t="shared" si="231"/>
        <v>1</v>
      </c>
      <c r="GP66" s="379">
        <f t="shared" si="232"/>
        <v>45846</v>
      </c>
      <c r="GQ66" s="657">
        <f t="shared" si="163"/>
        <v>1</v>
      </c>
      <c r="GR66" s="658">
        <f t="shared" si="233"/>
        <v>45828</v>
      </c>
      <c r="GS66" s="659">
        <f t="shared" si="234"/>
        <v>45855</v>
      </c>
      <c r="GT66" s="654"/>
      <c r="GU66" s="660"/>
      <c r="GV66" s="412">
        <v>45939</v>
      </c>
      <c r="GW66" s="378">
        <v>1</v>
      </c>
      <c r="GX66" s="413">
        <v>45950</v>
      </c>
      <c r="GY66" s="412">
        <v>45939</v>
      </c>
      <c r="GZ66" s="378">
        <v>1</v>
      </c>
      <c r="HA66" s="413">
        <v>45950</v>
      </c>
      <c r="HB66" s="412">
        <v>45939</v>
      </c>
      <c r="HC66" s="378">
        <v>1</v>
      </c>
      <c r="HD66" s="413">
        <v>45950</v>
      </c>
      <c r="HE66" s="412">
        <v>45939</v>
      </c>
      <c r="HF66" s="378">
        <v>1</v>
      </c>
      <c r="HG66" s="413">
        <v>45950</v>
      </c>
      <c r="HH66" s="377">
        <f t="shared" si="235"/>
        <v>45939</v>
      </c>
      <c r="HI66" s="378">
        <f t="shared" si="236"/>
        <v>1</v>
      </c>
      <c r="HJ66" s="379">
        <f t="shared" si="237"/>
        <v>45950</v>
      </c>
      <c r="HK66" s="661">
        <v>0</v>
      </c>
      <c r="HL66" s="658">
        <f t="shared" si="238"/>
        <v>45692</v>
      </c>
      <c r="HM66" s="659" t="str">
        <f t="shared" si="239"/>
        <v/>
      </c>
      <c r="HN66" s="654"/>
      <c r="HO66" s="660"/>
      <c r="HP66" s="944"/>
      <c r="HQ66" s="944"/>
      <c r="HR66" s="1170">
        <v>45826</v>
      </c>
      <c r="HS66" s="378">
        <v>1</v>
      </c>
      <c r="HT66" s="1171">
        <v>45826</v>
      </c>
      <c r="HU66" s="632">
        <v>45848</v>
      </c>
      <c r="HV66" s="378">
        <v>1</v>
      </c>
      <c r="HW66" s="379">
        <v>45855</v>
      </c>
      <c r="HX66" s="412">
        <v>45857</v>
      </c>
      <c r="HY66" s="378">
        <v>1</v>
      </c>
      <c r="HZ66" s="379">
        <v>45859</v>
      </c>
      <c r="IA66" s="412">
        <v>45871</v>
      </c>
      <c r="IB66" s="378">
        <v>1</v>
      </c>
      <c r="IC66" s="379">
        <v>45873</v>
      </c>
      <c r="ID66" s="412">
        <v>45881</v>
      </c>
      <c r="IE66" s="378">
        <v>1</v>
      </c>
      <c r="IF66" s="379">
        <v>45889</v>
      </c>
      <c r="IG66" s="944">
        <v>45889</v>
      </c>
      <c r="IH66" s="412">
        <v>45889</v>
      </c>
      <c r="II66" s="378">
        <v>1</v>
      </c>
      <c r="IJ66" s="379">
        <v>45889</v>
      </c>
      <c r="IK66" s="412">
        <v>45889</v>
      </c>
      <c r="IL66" s="378">
        <v>1</v>
      </c>
      <c r="IM66" s="379">
        <v>45889</v>
      </c>
      <c r="IN66" s="657">
        <f t="shared" si="137"/>
        <v>1</v>
      </c>
      <c r="IO66" s="658">
        <f t="shared" si="240"/>
        <v>45826</v>
      </c>
      <c r="IP66" s="659">
        <f t="shared" si="241"/>
        <v>45889</v>
      </c>
      <c r="IQ66" s="654"/>
      <c r="IR66" s="660"/>
      <c r="IS66" s="664">
        <v>413.38</v>
      </c>
      <c r="IT66" s="664" t="s">
        <v>598</v>
      </c>
      <c r="IU66" s="412"/>
      <c r="IV66" s="378">
        <v>0</v>
      </c>
      <c r="IW66" s="379"/>
      <c r="IX66" s="412"/>
      <c r="IY66" s="378">
        <v>0</v>
      </c>
      <c r="IZ66" s="379"/>
      <c r="JA66" s="412">
        <v>45889</v>
      </c>
      <c r="JB66" s="378">
        <v>1</v>
      </c>
      <c r="JC66" s="413">
        <f t="shared" si="91"/>
        <v>45889</v>
      </c>
      <c r="JD66" s="628">
        <f t="shared" si="178"/>
        <v>0.41337999999999997</v>
      </c>
      <c r="JE66" s="627">
        <v>45916</v>
      </c>
      <c r="JF66" s="378">
        <v>1</v>
      </c>
      <c r="JG66" s="627">
        <v>45926</v>
      </c>
      <c r="JH66" s="628">
        <f t="shared" si="270"/>
        <v>0.41337999999999997</v>
      </c>
      <c r="JI66" s="627">
        <v>45922</v>
      </c>
      <c r="JJ66" s="378">
        <v>1</v>
      </c>
      <c r="JK66" s="627" t="s">
        <v>599</v>
      </c>
      <c r="JL66" s="628">
        <f t="shared" si="179"/>
        <v>0.41337999999999997</v>
      </c>
      <c r="JM66" s="627">
        <v>45923</v>
      </c>
      <c r="JN66" s="378">
        <v>1</v>
      </c>
      <c r="JO66" s="627">
        <f t="shared" si="288"/>
        <v>45923</v>
      </c>
      <c r="JP66" s="628">
        <f t="shared" si="180"/>
        <v>0.41337999999999997</v>
      </c>
      <c r="JQ66" s="627">
        <v>45925</v>
      </c>
      <c r="JR66" s="378">
        <v>1</v>
      </c>
      <c r="JS66" s="627">
        <v>45925</v>
      </c>
      <c r="JT66" s="628">
        <f t="shared" si="242"/>
        <v>0.41337999999999997</v>
      </c>
      <c r="JU66" s="627">
        <v>45927</v>
      </c>
      <c r="JV66" s="378">
        <v>1</v>
      </c>
      <c r="JW66" s="627">
        <v>45927</v>
      </c>
      <c r="JX66" s="628">
        <f t="shared" si="243"/>
        <v>0</v>
      </c>
      <c r="JY66" s="627"/>
      <c r="JZ66" s="378">
        <v>0</v>
      </c>
      <c r="KA66" s="627"/>
      <c r="KB66" s="628">
        <f t="shared" si="244"/>
        <v>0</v>
      </c>
      <c r="KC66" s="627"/>
      <c r="KD66" s="378">
        <v>0</v>
      </c>
      <c r="KE66" s="627"/>
      <c r="KF66" s="628">
        <f t="shared" si="245"/>
        <v>0</v>
      </c>
      <c r="KG66" s="627"/>
      <c r="KH66" s="378">
        <v>0</v>
      </c>
      <c r="KI66" s="379"/>
      <c r="KJ66" s="628"/>
      <c r="KK66" s="630"/>
      <c r="KL66" s="378">
        <v>0</v>
      </c>
      <c r="KM66" s="379"/>
      <c r="KN66" s="412">
        <v>45936</v>
      </c>
      <c r="KO66" s="378">
        <v>1</v>
      </c>
      <c r="KP66" s="632">
        <v>45936</v>
      </c>
      <c r="KQ66" s="630">
        <v>45957</v>
      </c>
      <c r="KR66" s="378">
        <v>1</v>
      </c>
      <c r="KS66" s="379">
        <v>45957</v>
      </c>
      <c r="KT66" s="657">
        <v>0</v>
      </c>
      <c r="KU66" s="665">
        <f t="shared" si="246"/>
        <v>0</v>
      </c>
      <c r="KV66" s="658">
        <f t="shared" si="247"/>
        <v>45889</v>
      </c>
      <c r="KW66" s="659" t="str">
        <f t="shared" si="248"/>
        <v/>
      </c>
      <c r="KX66" s="412">
        <v>45889</v>
      </c>
      <c r="KY66" s="378">
        <v>1</v>
      </c>
      <c r="KZ66" s="413">
        <f t="shared" si="98"/>
        <v>45889</v>
      </c>
      <c r="LA66" s="626">
        <f t="shared" si="181"/>
        <v>0.41337999999999997</v>
      </c>
      <c r="LB66" s="627">
        <v>45912</v>
      </c>
      <c r="LC66" s="378">
        <v>1</v>
      </c>
      <c r="LD66" s="413">
        <f t="shared" si="99"/>
        <v>45912</v>
      </c>
      <c r="LE66" s="626">
        <f t="shared" si="182"/>
        <v>0.41337999999999997</v>
      </c>
      <c r="LF66" s="627">
        <v>45917</v>
      </c>
      <c r="LG66" s="378">
        <v>1</v>
      </c>
      <c r="LH66" s="413">
        <f t="shared" si="291"/>
        <v>45917</v>
      </c>
      <c r="LI66" s="626">
        <f t="shared" si="183"/>
        <v>0.41337999999999997</v>
      </c>
      <c r="LJ66" s="627">
        <v>45918</v>
      </c>
      <c r="LK66" s="378">
        <v>1</v>
      </c>
      <c r="LL66" s="632">
        <v>45918</v>
      </c>
      <c r="LM66" s="412">
        <v>45936</v>
      </c>
      <c r="LN66" s="378">
        <v>1</v>
      </c>
      <c r="LO66" s="632">
        <v>45936</v>
      </c>
      <c r="LP66" s="1489">
        <v>45953</v>
      </c>
      <c r="LQ66" s="1486">
        <v>1</v>
      </c>
      <c r="LR66" s="632">
        <v>45953</v>
      </c>
      <c r="LS66" s="412"/>
      <c r="LT66" s="378">
        <v>0</v>
      </c>
      <c r="LU66" s="632"/>
      <c r="LV66" s="657">
        <v>0</v>
      </c>
      <c r="LW66" s="665">
        <f t="shared" si="249"/>
        <v>0</v>
      </c>
      <c r="LX66" s="658">
        <f t="shared" si="250"/>
        <v>45889</v>
      </c>
      <c r="LY66" s="666" t="str">
        <f t="shared" si="251"/>
        <v/>
      </c>
      <c r="LZ66" s="412">
        <v>45889</v>
      </c>
      <c r="MA66" s="378">
        <v>1</v>
      </c>
      <c r="MB66" s="413">
        <f t="shared" si="104"/>
        <v>45889</v>
      </c>
      <c r="MC66" s="626">
        <f t="shared" si="184"/>
        <v>0.41337999999999997</v>
      </c>
      <c r="MD66" s="627">
        <v>45915</v>
      </c>
      <c r="ME66" s="378">
        <v>1</v>
      </c>
      <c r="MF66" s="413">
        <f t="shared" si="139"/>
        <v>45915</v>
      </c>
      <c r="MG66" s="626">
        <f t="shared" si="185"/>
        <v>0.41337999999999997</v>
      </c>
      <c r="MH66" s="627">
        <v>45917</v>
      </c>
      <c r="MI66" s="378">
        <v>1</v>
      </c>
      <c r="MJ66" s="632">
        <f t="shared" si="292"/>
        <v>45917</v>
      </c>
      <c r="MK66" s="626">
        <f t="shared" si="186"/>
        <v>0.41337999999999997</v>
      </c>
      <c r="ML66" s="627">
        <v>45917</v>
      </c>
      <c r="MM66" s="378">
        <v>1</v>
      </c>
      <c r="MN66" s="632">
        <f t="shared" si="293"/>
        <v>45917</v>
      </c>
      <c r="MO66" s="412">
        <v>45936</v>
      </c>
      <c r="MP66" s="378">
        <v>1</v>
      </c>
      <c r="MQ66" s="632">
        <v>45936</v>
      </c>
      <c r="MR66" s="1489">
        <v>45953</v>
      </c>
      <c r="MS66" s="1486">
        <v>1</v>
      </c>
      <c r="MT66" s="632">
        <v>45953</v>
      </c>
      <c r="MU66" s="412"/>
      <c r="MV66" s="378">
        <v>0</v>
      </c>
      <c r="MW66" s="632"/>
      <c r="MX66" s="657">
        <v>0</v>
      </c>
      <c r="MY66" s="665">
        <f t="shared" si="252"/>
        <v>0</v>
      </c>
      <c r="MZ66" s="658">
        <f t="shared" si="253"/>
        <v>45889</v>
      </c>
      <c r="NA66" s="666" t="str">
        <f t="shared" si="254"/>
        <v/>
      </c>
      <c r="NB66" s="657">
        <v>0</v>
      </c>
      <c r="NC66" s="665">
        <f t="shared" si="255"/>
        <v>0</v>
      </c>
      <c r="ND66" s="658">
        <f t="shared" si="256"/>
        <v>45889</v>
      </c>
      <c r="NE66" s="667">
        <f t="shared" si="257"/>
        <v>0</v>
      </c>
      <c r="NF66" s="654"/>
      <c r="NG66" s="666"/>
      <c r="NH66" s="673">
        <v>45950</v>
      </c>
      <c r="NI66" s="1527">
        <v>1</v>
      </c>
      <c r="NJ66" s="658">
        <v>45960</v>
      </c>
      <c r="NK66" s="654"/>
      <c r="NL66" s="666"/>
      <c r="NM66" s="657">
        <v>0</v>
      </c>
      <c r="NN66" s="665">
        <f t="shared" si="258"/>
        <v>0</v>
      </c>
      <c r="NO66" s="659"/>
      <c r="NP66" s="669" t="s">
        <v>571</v>
      </c>
      <c r="NQ66" s="657">
        <v>0</v>
      </c>
      <c r="NR66" s="665">
        <f t="shared" si="259"/>
        <v>0</v>
      </c>
      <c r="NS66" s="659"/>
      <c r="NT66" s="669" t="s">
        <v>571</v>
      </c>
      <c r="NU66" s="657">
        <v>0</v>
      </c>
      <c r="NV66" s="665">
        <f t="shared" si="260"/>
        <v>0</v>
      </c>
      <c r="NW66" s="659"/>
      <c r="NX66" s="669" t="str">
        <f t="shared" si="269"/>
        <v/>
      </c>
      <c r="NY66" s="673"/>
      <c r="NZ66" s="378">
        <v>0</v>
      </c>
      <c r="OA66" s="660"/>
      <c r="OB66" s="673"/>
      <c r="OC66" s="378">
        <v>0</v>
      </c>
      <c r="OD66" s="660"/>
      <c r="OE66" s="673"/>
      <c r="OF66" s="378">
        <v>0</v>
      </c>
      <c r="OG66" s="660"/>
      <c r="OH66" s="412"/>
      <c r="OI66" s="378">
        <v>1</v>
      </c>
      <c r="OJ66" s="379"/>
      <c r="OK66" s="412"/>
      <c r="OL66" s="378">
        <v>0.5</v>
      </c>
      <c r="OM66" s="379"/>
      <c r="ON66" s="412"/>
      <c r="OO66" s="378">
        <v>1</v>
      </c>
      <c r="OP66" s="379"/>
      <c r="OQ66" s="412"/>
      <c r="OR66" s="378">
        <f t="shared" si="261"/>
        <v>1</v>
      </c>
      <c r="OS66" s="379"/>
      <c r="OT66" s="412"/>
      <c r="OU66" s="378">
        <v>0</v>
      </c>
      <c r="OV66" s="379"/>
      <c r="OW66" s="412"/>
      <c r="OX66" s="378">
        <v>0</v>
      </c>
      <c r="OY66" s="379"/>
      <c r="OZ66" s="379">
        <v>45717</v>
      </c>
      <c r="PA66" s="378">
        <v>1</v>
      </c>
      <c r="PB66" s="379">
        <f t="shared" si="141"/>
        <v>45717</v>
      </c>
      <c r="PC66" s="379">
        <v>45721</v>
      </c>
      <c r="PD66" s="378">
        <v>1</v>
      </c>
      <c r="PE66" s="379">
        <v>45721</v>
      </c>
      <c r="PF66" s="412"/>
      <c r="PG66" s="378">
        <v>0</v>
      </c>
      <c r="PH66" s="379"/>
      <c r="PI66" s="412">
        <v>45828</v>
      </c>
      <c r="PJ66" s="378">
        <v>1</v>
      </c>
      <c r="PK66" s="379">
        <f>'Seg Diario'!HJ66</f>
        <v>45950</v>
      </c>
      <c r="PL66" s="412">
        <f t="shared" si="133"/>
        <v>45828</v>
      </c>
      <c r="PM66" s="378">
        <f t="shared" si="134"/>
        <v>1</v>
      </c>
      <c r="PN66" s="379">
        <f t="shared" si="135"/>
        <v>45950</v>
      </c>
      <c r="PO66" s="663">
        <v>4.5000000000000005E-2</v>
      </c>
      <c r="PP66" s="658">
        <f t="shared" si="262"/>
        <v>45717</v>
      </c>
      <c r="PQ66" s="659" t="str">
        <f t="shared" si="263"/>
        <v/>
      </c>
      <c r="PR66" s="654"/>
      <c r="PS66" s="660"/>
      <c r="PT66" s="412">
        <v>45492</v>
      </c>
      <c r="PU66" s="378">
        <v>1</v>
      </c>
      <c r="PV66" s="412">
        <v>45492</v>
      </c>
      <c r="PW66" s="412">
        <v>45527</v>
      </c>
      <c r="PX66" s="378">
        <v>1</v>
      </c>
      <c r="PY66" s="412">
        <v>45527</v>
      </c>
      <c r="PZ66" s="412"/>
      <c r="QA66" s="378">
        <v>0</v>
      </c>
      <c r="QB66" s="379"/>
      <c r="QC66" s="412"/>
      <c r="QD66" s="378">
        <v>0.5</v>
      </c>
      <c r="QE66" s="379"/>
      <c r="QF66" s="657">
        <v>0.93745000000000012</v>
      </c>
      <c r="QG66" s="658">
        <f t="shared" si="264"/>
        <v>45492</v>
      </c>
      <c r="QH66" s="659" t="str">
        <f t="shared" si="276"/>
        <v/>
      </c>
      <c r="QI66" s="654"/>
      <c r="QJ66" s="660"/>
      <c r="QK66" s="671"/>
      <c r="QL66" s="672">
        <f t="shared" si="265"/>
        <v>1</v>
      </c>
      <c r="QM66" s="1209"/>
      <c r="QN66" s="1448">
        <f t="shared" si="136"/>
        <v>1</v>
      </c>
      <c r="QO66" s="1482">
        <v>45910</v>
      </c>
      <c r="QP66" s="1483">
        <v>1</v>
      </c>
      <c r="QQ66" s="1482">
        <v>45912</v>
      </c>
      <c r="QR66" s="1482">
        <v>45952</v>
      </c>
      <c r="QS66" s="1483">
        <v>1</v>
      </c>
      <c r="QT66" s="1482">
        <v>45952</v>
      </c>
    </row>
    <row r="67" spans="1:462" ht="14.4">
      <c r="A67" s="459" t="e">
        <f t="shared" si="266"/>
        <v>#VALUE!</v>
      </c>
      <c r="B67" s="636" t="s">
        <v>203</v>
      </c>
      <c r="C67" s="637"/>
      <c r="D67" s="638" t="s">
        <v>562</v>
      </c>
      <c r="E67" s="1421" t="s">
        <v>105</v>
      </c>
      <c r="F67" s="1251">
        <v>9069.6</v>
      </c>
      <c r="G67" s="614" t="s">
        <v>72</v>
      </c>
      <c r="H67" s="638" t="s">
        <v>575</v>
      </c>
      <c r="I67" s="638" t="s">
        <v>575</v>
      </c>
      <c r="J67" s="639"/>
      <c r="K67" s="640"/>
      <c r="L67" s="640"/>
      <c r="M67" s="641"/>
      <c r="N67" s="642" t="s">
        <v>578</v>
      </c>
      <c r="O67" s="639" t="s">
        <v>562</v>
      </c>
      <c r="P67" s="640" t="s">
        <v>562</v>
      </c>
      <c r="Q67" s="640" t="s">
        <v>562</v>
      </c>
      <c r="R67" s="641" t="s">
        <v>562</v>
      </c>
      <c r="S67" s="638" t="s">
        <v>92</v>
      </c>
      <c r="T67" s="643"/>
      <c r="U67" s="643"/>
      <c r="V67" s="643"/>
      <c r="W67" s="643"/>
      <c r="X67" s="643"/>
      <c r="Y67" s="643"/>
      <c r="Z67" s="674"/>
      <c r="AA67" s="644"/>
      <c r="AB67" s="615"/>
      <c r="AC67" s="615"/>
      <c r="AD67" s="615"/>
      <c r="AE67" s="615"/>
      <c r="AF67" s="615"/>
      <c r="AG67" s="645">
        <f t="shared" si="187"/>
        <v>0</v>
      </c>
      <c r="AH67" s="646">
        <f t="shared" si="188"/>
        <v>0</v>
      </c>
      <c r="AI67" s="647">
        <f t="shared" si="189"/>
        <v>0</v>
      </c>
      <c r="AJ67" s="615"/>
      <c r="AK67" s="615"/>
      <c r="AL67" s="615"/>
      <c r="AM67" s="645">
        <f t="shared" si="190"/>
        <v>0</v>
      </c>
      <c r="AN67" s="646">
        <f t="shared" si="191"/>
        <v>0</v>
      </c>
      <c r="AO67" s="647">
        <f t="shared" si="192"/>
        <v>0</v>
      </c>
      <c r="AP67" s="648"/>
      <c r="AQ67" s="648"/>
      <c r="AR67" s="648"/>
      <c r="AS67" s="645">
        <f t="shared" si="193"/>
        <v>0</v>
      </c>
      <c r="AT67" s="646">
        <f t="shared" si="194"/>
        <v>0</v>
      </c>
      <c r="AU67" s="647">
        <f t="shared" si="195"/>
        <v>0</v>
      </c>
      <c r="AV67" s="648"/>
      <c r="AW67" s="649" t="s">
        <v>564</v>
      </c>
      <c r="AX67" s="650">
        <f t="shared" si="281"/>
        <v>1</v>
      </c>
      <c r="AY67" s="651" t="s">
        <v>565</v>
      </c>
      <c r="AZ67" s="652" t="s">
        <v>602</v>
      </c>
      <c r="BA67" s="412">
        <f t="shared" si="290"/>
        <v>45492</v>
      </c>
      <c r="BB67" s="653">
        <f t="shared" si="175"/>
        <v>1</v>
      </c>
      <c r="BC67" s="654">
        <f t="shared" si="196"/>
        <v>0</v>
      </c>
      <c r="BD67" s="630">
        <f t="shared" si="197"/>
        <v>0</v>
      </c>
      <c r="BE67" s="412">
        <v>45712</v>
      </c>
      <c r="BF67" s="655">
        <f t="shared" si="198"/>
        <v>1</v>
      </c>
      <c r="BG67" s="412">
        <v>45814</v>
      </c>
      <c r="BH67" s="655">
        <f t="shared" si="199"/>
        <v>1</v>
      </c>
      <c r="BI67" s="412">
        <f t="shared" si="125"/>
        <v>45841</v>
      </c>
      <c r="BJ67" s="378">
        <v>0</v>
      </c>
      <c r="BK67" s="379">
        <f t="shared" si="126"/>
        <v>45846</v>
      </c>
      <c r="BL67" s="412">
        <v>45841</v>
      </c>
      <c r="BM67" s="378">
        <v>1</v>
      </c>
      <c r="BN67" s="630">
        <v>45842</v>
      </c>
      <c r="BO67" s="412">
        <v>45841</v>
      </c>
      <c r="BP67" s="378">
        <v>1</v>
      </c>
      <c r="BQ67" s="630">
        <v>45842</v>
      </c>
      <c r="BR67" s="412">
        <v>45841</v>
      </c>
      <c r="BS67" s="378">
        <v>1</v>
      </c>
      <c r="BT67" s="630">
        <v>45842</v>
      </c>
      <c r="BU67" s="412">
        <v>45841</v>
      </c>
      <c r="BV67" s="378">
        <v>1</v>
      </c>
      <c r="BW67" s="630">
        <v>45842</v>
      </c>
      <c r="BX67" s="377">
        <f t="shared" si="200"/>
        <v>45841</v>
      </c>
      <c r="BY67" s="378">
        <f t="shared" si="201"/>
        <v>1</v>
      </c>
      <c r="BZ67" s="379">
        <f t="shared" si="282"/>
        <v>45842</v>
      </c>
      <c r="CA67" s="412">
        <v>45842</v>
      </c>
      <c r="CB67" s="378">
        <v>1</v>
      </c>
      <c r="CC67" s="413">
        <f t="shared" si="202"/>
        <v>45842</v>
      </c>
      <c r="CD67" s="412">
        <v>45842</v>
      </c>
      <c r="CE67" s="378">
        <v>1</v>
      </c>
      <c r="CF67" s="413">
        <f t="shared" si="203"/>
        <v>45842</v>
      </c>
      <c r="CG67" s="412">
        <v>45842</v>
      </c>
      <c r="CH67" s="378">
        <v>1</v>
      </c>
      <c r="CI67" s="413">
        <f t="shared" si="204"/>
        <v>45842</v>
      </c>
      <c r="CJ67" s="412">
        <v>45842</v>
      </c>
      <c r="CK67" s="378">
        <v>1</v>
      </c>
      <c r="CL67" s="413">
        <f t="shared" si="205"/>
        <v>45842</v>
      </c>
      <c r="CM67" s="377">
        <f t="shared" si="206"/>
        <v>45842</v>
      </c>
      <c r="CN67" s="378">
        <f t="shared" si="207"/>
        <v>1</v>
      </c>
      <c r="CO67" s="379">
        <f t="shared" si="208"/>
        <v>45842</v>
      </c>
      <c r="CP67" s="412"/>
      <c r="CQ67" s="378">
        <v>0</v>
      </c>
      <c r="CR67" s="413"/>
      <c r="CS67" s="377"/>
      <c r="CT67" s="378">
        <v>0</v>
      </c>
      <c r="CU67" s="413"/>
      <c r="CV67" s="377"/>
      <c r="CW67" s="378">
        <v>0</v>
      </c>
      <c r="CX67" s="413"/>
      <c r="CY67" s="412"/>
      <c r="CZ67" s="378">
        <v>0</v>
      </c>
      <c r="DA67" s="413"/>
      <c r="DB67" s="377" t="str">
        <f t="shared" si="209"/>
        <v/>
      </c>
      <c r="DC67" s="378">
        <f t="shared" si="210"/>
        <v>0</v>
      </c>
      <c r="DD67" s="379" t="str">
        <f t="shared" si="211"/>
        <v/>
      </c>
      <c r="DE67" s="412">
        <v>45843</v>
      </c>
      <c r="DF67" s="378">
        <v>1</v>
      </c>
      <c r="DG67" s="412">
        <v>45843</v>
      </c>
      <c r="DH67" s="412">
        <v>45843</v>
      </c>
      <c r="DI67" s="378">
        <v>1</v>
      </c>
      <c r="DJ67" s="412">
        <v>45843</v>
      </c>
      <c r="DK67" s="412">
        <v>45843</v>
      </c>
      <c r="DL67" s="378">
        <v>1</v>
      </c>
      <c r="DM67" s="413">
        <v>45844</v>
      </c>
      <c r="DN67" s="412">
        <v>45843</v>
      </c>
      <c r="DO67" s="378">
        <v>1</v>
      </c>
      <c r="DP67" s="413">
        <v>45844</v>
      </c>
      <c r="DQ67" s="377">
        <f t="shared" si="212"/>
        <v>45843</v>
      </c>
      <c r="DR67" s="378">
        <f t="shared" si="213"/>
        <v>1</v>
      </c>
      <c r="DS67" s="379">
        <f t="shared" si="214"/>
        <v>45844</v>
      </c>
      <c r="DT67" s="412">
        <v>45842</v>
      </c>
      <c r="DU67" s="378">
        <v>1</v>
      </c>
      <c r="DV67" s="413">
        <v>45846</v>
      </c>
      <c r="DW67" s="412">
        <v>45842</v>
      </c>
      <c r="DX67" s="378">
        <v>1</v>
      </c>
      <c r="DY67" s="413">
        <v>45846</v>
      </c>
      <c r="DZ67" s="412">
        <v>45842</v>
      </c>
      <c r="EA67" s="378">
        <v>1</v>
      </c>
      <c r="EB67" s="413">
        <v>45846</v>
      </c>
      <c r="EC67" s="412">
        <v>45842</v>
      </c>
      <c r="ED67" s="378">
        <v>1</v>
      </c>
      <c r="EE67" s="413">
        <v>45846</v>
      </c>
      <c r="EF67" s="377">
        <f t="shared" si="275"/>
        <v>45842</v>
      </c>
      <c r="EG67" s="378">
        <f t="shared" si="215"/>
        <v>1</v>
      </c>
      <c r="EH67" s="379">
        <f t="shared" si="216"/>
        <v>45846</v>
      </c>
      <c r="EI67" s="412">
        <v>45846</v>
      </c>
      <c r="EJ67" s="378">
        <v>1</v>
      </c>
      <c r="EK67" s="413">
        <f t="shared" si="217"/>
        <v>45846</v>
      </c>
      <c r="EL67" s="412">
        <v>45846</v>
      </c>
      <c r="EM67" s="378">
        <v>1</v>
      </c>
      <c r="EN67" s="413">
        <f t="shared" si="218"/>
        <v>45846</v>
      </c>
      <c r="EO67" s="412">
        <v>45846</v>
      </c>
      <c r="EP67" s="378">
        <v>1</v>
      </c>
      <c r="EQ67" s="413">
        <f t="shared" si="219"/>
        <v>45846</v>
      </c>
      <c r="ER67" s="412">
        <v>45846</v>
      </c>
      <c r="ES67" s="378">
        <v>1</v>
      </c>
      <c r="ET67" s="413">
        <f t="shared" si="220"/>
        <v>45846</v>
      </c>
      <c r="EU67" s="377">
        <f t="shared" si="221"/>
        <v>45846</v>
      </c>
      <c r="EV67" s="378">
        <f t="shared" si="222"/>
        <v>1</v>
      </c>
      <c r="EW67" s="379">
        <f t="shared" si="223"/>
        <v>45846</v>
      </c>
      <c r="EX67" s="412"/>
      <c r="EY67" s="378">
        <v>0</v>
      </c>
      <c r="EZ67" s="413"/>
      <c r="FA67" s="412"/>
      <c r="FB67" s="378">
        <v>0</v>
      </c>
      <c r="FC67" s="413"/>
      <c r="FD67" s="412"/>
      <c r="FE67" s="378">
        <v>0</v>
      </c>
      <c r="FF67" s="413"/>
      <c r="FG67" s="412"/>
      <c r="FH67" s="378">
        <v>0</v>
      </c>
      <c r="FI67" s="413"/>
      <c r="FJ67" s="377" t="str">
        <f t="shared" si="280"/>
        <v/>
      </c>
      <c r="FK67" s="378">
        <v>0</v>
      </c>
      <c r="FL67" s="379" t="str">
        <f t="shared" si="267"/>
        <v/>
      </c>
      <c r="FM67" s="412">
        <v>45855</v>
      </c>
      <c r="FN67" s="378">
        <v>1</v>
      </c>
      <c r="FO67" s="413">
        <v>45855</v>
      </c>
      <c r="FP67" s="412">
        <v>45855</v>
      </c>
      <c r="FQ67" s="378">
        <v>1</v>
      </c>
      <c r="FR67" s="413">
        <v>45855</v>
      </c>
      <c r="FS67" s="412">
        <v>45855</v>
      </c>
      <c r="FT67" s="378">
        <v>1</v>
      </c>
      <c r="FU67" s="413">
        <v>45855</v>
      </c>
      <c r="FV67" s="412">
        <v>45855</v>
      </c>
      <c r="FW67" s="378">
        <v>1</v>
      </c>
      <c r="FX67" s="413">
        <v>45855</v>
      </c>
      <c r="FY67" s="377">
        <f t="shared" si="224"/>
        <v>45855</v>
      </c>
      <c r="FZ67" s="378">
        <f t="shared" si="162"/>
        <v>1</v>
      </c>
      <c r="GA67" s="379">
        <f t="shared" si="225"/>
        <v>45855</v>
      </c>
      <c r="GB67" s="412">
        <v>45846</v>
      </c>
      <c r="GC67" s="378">
        <v>1</v>
      </c>
      <c r="GD67" s="413">
        <f t="shared" si="226"/>
        <v>45846</v>
      </c>
      <c r="GE67" s="412">
        <v>45846</v>
      </c>
      <c r="GF67" s="378">
        <v>1</v>
      </c>
      <c r="GG67" s="413">
        <f t="shared" si="227"/>
        <v>45846</v>
      </c>
      <c r="GH67" s="412">
        <v>45846</v>
      </c>
      <c r="GI67" s="378">
        <v>1</v>
      </c>
      <c r="GJ67" s="413">
        <f t="shared" si="228"/>
        <v>45846</v>
      </c>
      <c r="GK67" s="412">
        <v>45846</v>
      </c>
      <c r="GL67" s="378">
        <v>1</v>
      </c>
      <c r="GM67" s="413">
        <f t="shared" si="229"/>
        <v>45846</v>
      </c>
      <c r="GN67" s="377">
        <f t="shared" si="230"/>
        <v>45846</v>
      </c>
      <c r="GO67" s="378">
        <f t="shared" si="231"/>
        <v>1</v>
      </c>
      <c r="GP67" s="379">
        <f t="shared" si="232"/>
        <v>45846</v>
      </c>
      <c r="GQ67" s="657">
        <f t="shared" si="163"/>
        <v>1</v>
      </c>
      <c r="GR67" s="658">
        <f t="shared" si="233"/>
        <v>45841</v>
      </c>
      <c r="GS67" s="659">
        <f t="shared" si="234"/>
        <v>45855</v>
      </c>
      <c r="GT67" s="654"/>
      <c r="GU67" s="660"/>
      <c r="GV67" s="412">
        <v>45908</v>
      </c>
      <c r="GW67" s="378">
        <v>1</v>
      </c>
      <c r="GX67" s="413">
        <v>45918</v>
      </c>
      <c r="GY67" s="412">
        <v>45908</v>
      </c>
      <c r="GZ67" s="378">
        <v>1</v>
      </c>
      <c r="HA67" s="413">
        <v>45918</v>
      </c>
      <c r="HB67" s="412">
        <v>45908</v>
      </c>
      <c r="HC67" s="378">
        <v>1</v>
      </c>
      <c r="HD67" s="413">
        <v>45918</v>
      </c>
      <c r="HE67" s="412">
        <v>45908</v>
      </c>
      <c r="HF67" s="378">
        <v>1</v>
      </c>
      <c r="HG67" s="413">
        <v>45918</v>
      </c>
      <c r="HH67" s="377">
        <f t="shared" si="235"/>
        <v>45908</v>
      </c>
      <c r="HI67" s="378">
        <f t="shared" si="236"/>
        <v>1</v>
      </c>
      <c r="HJ67" s="379">
        <f t="shared" si="237"/>
        <v>45918</v>
      </c>
      <c r="HK67" s="661">
        <v>0</v>
      </c>
      <c r="HL67" s="658">
        <f t="shared" si="238"/>
        <v>45712</v>
      </c>
      <c r="HM67" s="659" t="str">
        <f t="shared" si="239"/>
        <v/>
      </c>
      <c r="HN67" s="654"/>
      <c r="HO67" s="660"/>
      <c r="HP67" s="944"/>
      <c r="HQ67" s="944"/>
      <c r="HR67" s="1170">
        <v>45826</v>
      </c>
      <c r="HS67" s="378">
        <v>1</v>
      </c>
      <c r="HT67" s="1171">
        <v>45826</v>
      </c>
      <c r="HU67" s="632">
        <v>45850</v>
      </c>
      <c r="HV67" s="378">
        <v>1</v>
      </c>
      <c r="HW67" s="379">
        <v>45850</v>
      </c>
      <c r="HX67" s="412">
        <v>45857</v>
      </c>
      <c r="HY67" s="378">
        <v>1</v>
      </c>
      <c r="HZ67" s="379">
        <v>45858</v>
      </c>
      <c r="IA67" s="412">
        <v>45859</v>
      </c>
      <c r="IB67" s="378">
        <v>1</v>
      </c>
      <c r="IC67" s="379">
        <v>45859</v>
      </c>
      <c r="ID67" s="412">
        <v>45866</v>
      </c>
      <c r="IE67" s="378">
        <v>1</v>
      </c>
      <c r="IF67" s="379">
        <v>45867</v>
      </c>
      <c r="IG67" s="944">
        <v>45887</v>
      </c>
      <c r="IH67" s="412">
        <v>45885</v>
      </c>
      <c r="II67" s="378">
        <v>1</v>
      </c>
      <c r="IJ67" s="379">
        <v>45885</v>
      </c>
      <c r="IK67" s="412">
        <v>45885</v>
      </c>
      <c r="IL67" s="378">
        <v>1</v>
      </c>
      <c r="IM67" s="379">
        <v>45885</v>
      </c>
      <c r="IN67" s="657">
        <f t="shared" si="137"/>
        <v>1</v>
      </c>
      <c r="IO67" s="658">
        <f t="shared" si="240"/>
        <v>45826</v>
      </c>
      <c r="IP67" s="659">
        <f t="shared" si="241"/>
        <v>45885</v>
      </c>
      <c r="IQ67" s="654"/>
      <c r="IR67" s="660"/>
      <c r="IS67" s="664">
        <v>504.56</v>
      </c>
      <c r="IT67" s="664" t="s">
        <v>598</v>
      </c>
      <c r="IU67" s="412"/>
      <c r="IV67" s="378">
        <v>0</v>
      </c>
      <c r="IW67" s="379"/>
      <c r="IX67" s="1475">
        <v>45890</v>
      </c>
      <c r="IY67" s="1476">
        <v>1</v>
      </c>
      <c r="IZ67" s="1477">
        <v>45890</v>
      </c>
      <c r="JA67" s="412">
        <v>45885</v>
      </c>
      <c r="JB67" s="378">
        <v>1</v>
      </c>
      <c r="JC67" s="413">
        <f t="shared" ref="JC67:JC69" si="295">IF(JA67="","",JA67)</f>
        <v>45885</v>
      </c>
      <c r="JD67" s="628">
        <f t="shared" si="178"/>
        <v>0.50456000000000001</v>
      </c>
      <c r="JE67" s="627">
        <v>45916</v>
      </c>
      <c r="JF67" s="378">
        <v>1</v>
      </c>
      <c r="JG67" s="627">
        <v>45926</v>
      </c>
      <c r="JH67" s="628">
        <f t="shared" si="270"/>
        <v>0.50456000000000001</v>
      </c>
      <c r="JI67" s="627">
        <v>45922</v>
      </c>
      <c r="JJ67" s="378">
        <v>1</v>
      </c>
      <c r="JK67" s="627" t="s">
        <v>599</v>
      </c>
      <c r="JL67" s="628">
        <f t="shared" si="179"/>
        <v>0.50456000000000001</v>
      </c>
      <c r="JM67" s="627">
        <v>45923</v>
      </c>
      <c r="JN67" s="378">
        <v>1</v>
      </c>
      <c r="JO67" s="627">
        <f t="shared" si="288"/>
        <v>45923</v>
      </c>
      <c r="JP67" s="628">
        <f t="shared" si="180"/>
        <v>0.50456000000000001</v>
      </c>
      <c r="JQ67" s="627">
        <v>45925</v>
      </c>
      <c r="JR67" s="378">
        <v>1</v>
      </c>
      <c r="JS67" s="627">
        <v>45925</v>
      </c>
      <c r="JT67" s="628">
        <f t="shared" si="242"/>
        <v>0.50456000000000001</v>
      </c>
      <c r="JU67" s="627">
        <v>45927</v>
      </c>
      <c r="JV67" s="378">
        <v>1</v>
      </c>
      <c r="JW67" s="627">
        <v>45927</v>
      </c>
      <c r="JX67" s="628">
        <f t="shared" si="243"/>
        <v>0</v>
      </c>
      <c r="JY67" s="627"/>
      <c r="JZ67" s="378">
        <v>0</v>
      </c>
      <c r="KA67" s="627"/>
      <c r="KB67" s="628">
        <f t="shared" si="244"/>
        <v>0</v>
      </c>
      <c r="KC67" s="627"/>
      <c r="KD67" s="378">
        <v>0</v>
      </c>
      <c r="KE67" s="627"/>
      <c r="KF67" s="628">
        <f t="shared" si="245"/>
        <v>0</v>
      </c>
      <c r="KG67" s="627"/>
      <c r="KH67" s="378">
        <v>0</v>
      </c>
      <c r="KI67" s="379"/>
      <c r="KJ67" s="628"/>
      <c r="KK67" s="630"/>
      <c r="KL67" s="378">
        <v>0</v>
      </c>
      <c r="KM67" s="379"/>
      <c r="KN67" s="412">
        <v>45936</v>
      </c>
      <c r="KO67" s="378">
        <v>1</v>
      </c>
      <c r="KP67" s="632">
        <v>45936</v>
      </c>
      <c r="KQ67" s="630">
        <v>45957</v>
      </c>
      <c r="KR67" s="378">
        <v>1</v>
      </c>
      <c r="KS67" s="379">
        <v>45957</v>
      </c>
      <c r="KT67" s="657">
        <v>0</v>
      </c>
      <c r="KU67" s="665">
        <f t="shared" si="246"/>
        <v>0</v>
      </c>
      <c r="KV67" s="658">
        <f t="shared" si="247"/>
        <v>45885</v>
      </c>
      <c r="KW67" s="659" t="str">
        <f t="shared" si="248"/>
        <v/>
      </c>
      <c r="KX67" s="412">
        <v>45885</v>
      </c>
      <c r="KY67" s="378">
        <v>1</v>
      </c>
      <c r="KZ67" s="413">
        <f t="shared" si="98"/>
        <v>45885</v>
      </c>
      <c r="LA67" s="626">
        <f t="shared" si="181"/>
        <v>0.50456000000000001</v>
      </c>
      <c r="LB67" s="627">
        <v>45912</v>
      </c>
      <c r="LC67" s="378">
        <v>1</v>
      </c>
      <c r="LD67" s="413">
        <f t="shared" si="99"/>
        <v>45912</v>
      </c>
      <c r="LE67" s="626">
        <f t="shared" si="182"/>
        <v>0.50456000000000001</v>
      </c>
      <c r="LF67" s="627">
        <v>45917</v>
      </c>
      <c r="LG67" s="378">
        <v>1</v>
      </c>
      <c r="LH67" s="413">
        <f t="shared" si="291"/>
        <v>45917</v>
      </c>
      <c r="LI67" s="626">
        <f t="shared" si="183"/>
        <v>0.50456000000000001</v>
      </c>
      <c r="LJ67" s="627">
        <v>45918</v>
      </c>
      <c r="LK67" s="378">
        <v>1</v>
      </c>
      <c r="LL67" s="632">
        <v>45918</v>
      </c>
      <c r="LM67" s="412">
        <v>45936</v>
      </c>
      <c r="LN67" s="378">
        <v>1</v>
      </c>
      <c r="LO67" s="632">
        <v>45936</v>
      </c>
      <c r="LP67" s="1489">
        <v>45953</v>
      </c>
      <c r="LQ67" s="1486">
        <v>1</v>
      </c>
      <c r="LR67" s="632">
        <v>45953</v>
      </c>
      <c r="LS67" s="412"/>
      <c r="LT67" s="378">
        <v>0</v>
      </c>
      <c r="LU67" s="632"/>
      <c r="LV67" s="657">
        <v>0</v>
      </c>
      <c r="LW67" s="665">
        <f t="shared" si="249"/>
        <v>0</v>
      </c>
      <c r="LX67" s="658">
        <f t="shared" si="250"/>
        <v>45885</v>
      </c>
      <c r="LY67" s="666" t="str">
        <f t="shared" si="251"/>
        <v/>
      </c>
      <c r="LZ67" s="412">
        <v>45885</v>
      </c>
      <c r="MA67" s="378">
        <v>1</v>
      </c>
      <c r="MB67" s="413">
        <f t="shared" si="104"/>
        <v>45885</v>
      </c>
      <c r="MC67" s="626">
        <f t="shared" si="184"/>
        <v>0.50456000000000001</v>
      </c>
      <c r="MD67" s="627">
        <v>45913</v>
      </c>
      <c r="ME67" s="378">
        <v>1</v>
      </c>
      <c r="MF67" s="413">
        <f t="shared" si="139"/>
        <v>45913</v>
      </c>
      <c r="MG67" s="626">
        <f t="shared" si="185"/>
        <v>0.50456000000000001</v>
      </c>
      <c r="MH67" s="627">
        <v>45917</v>
      </c>
      <c r="MI67" s="378">
        <v>1</v>
      </c>
      <c r="MJ67" s="632">
        <f t="shared" si="292"/>
        <v>45917</v>
      </c>
      <c r="MK67" s="626">
        <f t="shared" si="186"/>
        <v>0.50456000000000001</v>
      </c>
      <c r="ML67" s="627">
        <v>45917</v>
      </c>
      <c r="MM67" s="378">
        <v>1</v>
      </c>
      <c r="MN67" s="632">
        <f t="shared" si="293"/>
        <v>45917</v>
      </c>
      <c r="MO67" s="412">
        <v>45936</v>
      </c>
      <c r="MP67" s="378">
        <v>1</v>
      </c>
      <c r="MQ67" s="632">
        <v>45936</v>
      </c>
      <c r="MR67" s="1489">
        <v>45953</v>
      </c>
      <c r="MS67" s="1486">
        <v>1</v>
      </c>
      <c r="MT67" s="632">
        <v>45953</v>
      </c>
      <c r="MU67" s="412"/>
      <c r="MV67" s="378">
        <v>0</v>
      </c>
      <c r="MW67" s="632"/>
      <c r="MX67" s="657">
        <v>0</v>
      </c>
      <c r="MY67" s="665">
        <f t="shared" si="252"/>
        <v>0</v>
      </c>
      <c r="MZ67" s="658">
        <f t="shared" si="253"/>
        <v>45885</v>
      </c>
      <c r="NA67" s="666" t="str">
        <f t="shared" si="254"/>
        <v/>
      </c>
      <c r="NB67" s="657">
        <v>0</v>
      </c>
      <c r="NC67" s="665">
        <f t="shared" si="255"/>
        <v>0</v>
      </c>
      <c r="ND67" s="658">
        <f t="shared" si="256"/>
        <v>45885</v>
      </c>
      <c r="NE67" s="667">
        <f t="shared" si="257"/>
        <v>0</v>
      </c>
      <c r="NF67" s="654"/>
      <c r="NG67" s="666"/>
      <c r="NH67" s="673">
        <v>45951</v>
      </c>
      <c r="NI67" s="1527">
        <v>1</v>
      </c>
      <c r="NJ67" s="658">
        <v>45962</v>
      </c>
      <c r="NK67" s="654"/>
      <c r="NL67" s="666"/>
      <c r="NM67" s="657">
        <v>0</v>
      </c>
      <c r="NN67" s="665">
        <f t="shared" si="258"/>
        <v>0</v>
      </c>
      <c r="NO67" s="659"/>
      <c r="NP67" s="669" t="s">
        <v>571</v>
      </c>
      <c r="NQ67" s="657">
        <v>0</v>
      </c>
      <c r="NR67" s="665">
        <f t="shared" si="259"/>
        <v>0</v>
      </c>
      <c r="NS67" s="659"/>
      <c r="NT67" s="669" t="s">
        <v>571</v>
      </c>
      <c r="NU67" s="657">
        <v>0</v>
      </c>
      <c r="NV67" s="665">
        <f t="shared" si="260"/>
        <v>0</v>
      </c>
      <c r="NW67" s="659"/>
      <c r="NX67" s="669" t="str">
        <f t="shared" si="269"/>
        <v/>
      </c>
      <c r="NY67" s="673"/>
      <c r="NZ67" s="378">
        <v>0</v>
      </c>
      <c r="OA67" s="660"/>
      <c r="OB67" s="673"/>
      <c r="OC67" s="378">
        <v>0</v>
      </c>
      <c r="OD67" s="660"/>
      <c r="OE67" s="673"/>
      <c r="OF67" s="378">
        <v>0</v>
      </c>
      <c r="OG67" s="660"/>
      <c r="OH67" s="412"/>
      <c r="OI67" s="378">
        <v>1</v>
      </c>
      <c r="OJ67" s="379"/>
      <c r="OK67" s="412"/>
      <c r="OL67" s="378">
        <v>0.5</v>
      </c>
      <c r="OM67" s="379"/>
      <c r="ON67" s="412"/>
      <c r="OO67" s="378">
        <v>1</v>
      </c>
      <c r="OP67" s="379"/>
      <c r="OQ67" s="412"/>
      <c r="OR67" s="378">
        <f t="shared" si="261"/>
        <v>0</v>
      </c>
      <c r="OS67" s="379"/>
      <c r="OT67" s="412"/>
      <c r="OU67" s="378">
        <v>0</v>
      </c>
      <c r="OV67" s="379"/>
      <c r="OW67" s="412"/>
      <c r="OX67" s="378">
        <v>0</v>
      </c>
      <c r="OY67" s="379"/>
      <c r="OZ67" s="379">
        <v>45723</v>
      </c>
      <c r="PA67" s="378">
        <v>1</v>
      </c>
      <c r="PB67" s="379">
        <f t="shared" si="141"/>
        <v>45723</v>
      </c>
      <c r="PC67" s="379" t="s">
        <v>559</v>
      </c>
      <c r="PD67" s="378">
        <v>0</v>
      </c>
      <c r="PE67" s="379"/>
      <c r="PF67" s="412"/>
      <c r="PG67" s="378">
        <v>0</v>
      </c>
      <c r="PH67" s="379"/>
      <c r="PI67" s="412">
        <v>45840</v>
      </c>
      <c r="PJ67" s="378">
        <v>1</v>
      </c>
      <c r="PK67" s="379">
        <f>'Seg Diario'!HJ67</f>
        <v>45918</v>
      </c>
      <c r="PL67" s="412">
        <f t="shared" si="133"/>
        <v>45840</v>
      </c>
      <c r="PM67" s="378">
        <f t="shared" si="134"/>
        <v>1</v>
      </c>
      <c r="PN67" s="379">
        <f t="shared" si="135"/>
        <v>45918</v>
      </c>
      <c r="PO67" s="663">
        <v>4.5000000000000005E-2</v>
      </c>
      <c r="PP67" s="658">
        <f t="shared" si="262"/>
        <v>45723</v>
      </c>
      <c r="PQ67" s="659" t="str">
        <f t="shared" si="263"/>
        <v/>
      </c>
      <c r="PR67" s="654"/>
      <c r="PS67" s="660"/>
      <c r="PT67" s="412">
        <v>45492</v>
      </c>
      <c r="PU67" s="378">
        <v>1</v>
      </c>
      <c r="PV67" s="412">
        <v>45492</v>
      </c>
      <c r="PW67" s="412">
        <v>45527</v>
      </c>
      <c r="PX67" s="378">
        <v>1</v>
      </c>
      <c r="PY67" s="412">
        <v>45527</v>
      </c>
      <c r="PZ67" s="412"/>
      <c r="QA67" s="378">
        <v>0</v>
      </c>
      <c r="QB67" s="379"/>
      <c r="QC67" s="412"/>
      <c r="QD67" s="378">
        <v>0.5</v>
      </c>
      <c r="QE67" s="379"/>
      <c r="QF67" s="657">
        <v>0.93745000000000012</v>
      </c>
      <c r="QG67" s="658">
        <f t="shared" si="264"/>
        <v>45492</v>
      </c>
      <c r="QH67" s="659" t="str">
        <f t="shared" si="276"/>
        <v/>
      </c>
      <c r="QI67" s="654"/>
      <c r="QJ67" s="660"/>
      <c r="QK67" s="671"/>
      <c r="QL67" s="672">
        <f t="shared" si="265"/>
        <v>1</v>
      </c>
      <c r="QM67" s="1210" t="s">
        <v>603</v>
      </c>
      <c r="QN67" s="1448">
        <f t="shared" si="136"/>
        <v>1</v>
      </c>
      <c r="QO67" s="1482">
        <v>45988</v>
      </c>
      <c r="QP67" s="1483">
        <v>0.5</v>
      </c>
      <c r="QQ67" s="1484"/>
      <c r="QR67" s="1482">
        <v>45945</v>
      </c>
      <c r="QS67" s="1483">
        <v>1</v>
      </c>
      <c r="QT67" s="1482">
        <v>45945</v>
      </c>
    </row>
    <row r="68" spans="1:462" ht="14.4">
      <c r="A68" s="459" t="e">
        <f t="shared" si="266"/>
        <v>#VALUE!</v>
      </c>
      <c r="B68" s="636" t="s">
        <v>205</v>
      </c>
      <c r="C68" s="637"/>
      <c r="D68" s="638" t="s">
        <v>560</v>
      </c>
      <c r="E68" s="1421" t="s">
        <v>89</v>
      </c>
      <c r="F68" s="1251">
        <v>7003.34</v>
      </c>
      <c r="G68" s="614" t="s">
        <v>72</v>
      </c>
      <c r="H68" s="638" t="s">
        <v>575</v>
      </c>
      <c r="I68" s="638" t="s">
        <v>575</v>
      </c>
      <c r="J68" s="639"/>
      <c r="K68" s="640"/>
      <c r="L68" s="640"/>
      <c r="M68" s="641"/>
      <c r="N68" s="642"/>
      <c r="O68" s="639" t="s">
        <v>562</v>
      </c>
      <c r="P68" s="640" t="s">
        <v>562</v>
      </c>
      <c r="Q68" s="640" t="s">
        <v>562</v>
      </c>
      <c r="R68" s="641" t="s">
        <v>562</v>
      </c>
      <c r="S68" s="638" t="s">
        <v>563</v>
      </c>
      <c r="T68" s="643"/>
      <c r="U68" s="643"/>
      <c r="V68" s="643"/>
      <c r="W68" s="643"/>
      <c r="X68" s="643"/>
      <c r="Y68" s="643"/>
      <c r="Z68" s="674"/>
      <c r="AA68" s="644"/>
      <c r="AB68" s="615"/>
      <c r="AC68" s="615"/>
      <c r="AD68" s="615"/>
      <c r="AE68" s="615"/>
      <c r="AF68" s="615"/>
      <c r="AG68" s="645">
        <f t="shared" si="187"/>
        <v>0</v>
      </c>
      <c r="AH68" s="646">
        <f t="shared" si="188"/>
        <v>0</v>
      </c>
      <c r="AI68" s="647">
        <f t="shared" si="189"/>
        <v>0</v>
      </c>
      <c r="AJ68" s="615"/>
      <c r="AK68" s="615"/>
      <c r="AL68" s="615"/>
      <c r="AM68" s="645">
        <f t="shared" si="190"/>
        <v>0</v>
      </c>
      <c r="AN68" s="646">
        <f t="shared" si="191"/>
        <v>0</v>
      </c>
      <c r="AO68" s="647">
        <f t="shared" si="192"/>
        <v>0</v>
      </c>
      <c r="AP68" s="648"/>
      <c r="AQ68" s="648"/>
      <c r="AR68" s="648"/>
      <c r="AS68" s="645">
        <f t="shared" si="193"/>
        <v>0</v>
      </c>
      <c r="AT68" s="646">
        <f t="shared" si="194"/>
        <v>0</v>
      </c>
      <c r="AU68" s="647">
        <f t="shared" si="195"/>
        <v>0</v>
      </c>
      <c r="AV68" s="648"/>
      <c r="AW68" s="649" t="s">
        <v>564</v>
      </c>
      <c r="AX68" s="650">
        <f t="shared" si="281"/>
        <v>1</v>
      </c>
      <c r="AY68" s="651" t="s">
        <v>565</v>
      </c>
      <c r="AZ68" s="652" t="s">
        <v>30</v>
      </c>
      <c r="BA68" s="412">
        <f t="shared" si="290"/>
        <v>45488</v>
      </c>
      <c r="BB68" s="653">
        <f t="shared" si="175"/>
        <v>1</v>
      </c>
      <c r="BC68" s="654">
        <f t="shared" si="196"/>
        <v>0</v>
      </c>
      <c r="BD68" s="630">
        <f t="shared" si="197"/>
        <v>0</v>
      </c>
      <c r="BE68" s="412">
        <v>45677</v>
      </c>
      <c r="BF68" s="655">
        <f t="shared" si="198"/>
        <v>1</v>
      </c>
      <c r="BG68" s="412">
        <v>45754</v>
      </c>
      <c r="BH68" s="655">
        <f t="shared" si="199"/>
        <v>1</v>
      </c>
      <c r="BI68" s="412">
        <f t="shared" si="125"/>
        <v>45759</v>
      </c>
      <c r="BJ68" s="378">
        <v>0</v>
      </c>
      <c r="BK68" s="379">
        <f t="shared" si="126"/>
        <v>45778</v>
      </c>
      <c r="BL68" s="412">
        <v>45759</v>
      </c>
      <c r="BM68" s="378">
        <v>1</v>
      </c>
      <c r="BN68" s="630">
        <v>45759</v>
      </c>
      <c r="BO68" s="377">
        <v>45759</v>
      </c>
      <c r="BP68" s="378">
        <v>1</v>
      </c>
      <c r="BQ68" s="630">
        <v>45759</v>
      </c>
      <c r="BR68" s="377">
        <v>45759</v>
      </c>
      <c r="BS68" s="378">
        <v>1</v>
      </c>
      <c r="BT68" s="630">
        <v>45759</v>
      </c>
      <c r="BU68" s="377">
        <v>45759</v>
      </c>
      <c r="BV68" s="378">
        <v>1</v>
      </c>
      <c r="BW68" s="630">
        <v>45759</v>
      </c>
      <c r="BX68" s="377">
        <f t="shared" si="200"/>
        <v>45759</v>
      </c>
      <c r="BY68" s="378">
        <f t="shared" si="201"/>
        <v>1</v>
      </c>
      <c r="BZ68" s="379">
        <f t="shared" si="282"/>
        <v>45759</v>
      </c>
      <c r="CA68" s="412">
        <v>45773</v>
      </c>
      <c r="CB68" s="378">
        <v>1</v>
      </c>
      <c r="CC68" s="413">
        <f t="shared" si="202"/>
        <v>45773</v>
      </c>
      <c r="CD68" s="377">
        <v>45773</v>
      </c>
      <c r="CE68" s="378">
        <v>1</v>
      </c>
      <c r="CF68" s="413">
        <f t="shared" si="203"/>
        <v>45773</v>
      </c>
      <c r="CG68" s="377">
        <v>45773</v>
      </c>
      <c r="CH68" s="378">
        <v>1</v>
      </c>
      <c r="CI68" s="413">
        <f t="shared" si="204"/>
        <v>45773</v>
      </c>
      <c r="CJ68" s="377">
        <v>45773</v>
      </c>
      <c r="CK68" s="378">
        <v>1</v>
      </c>
      <c r="CL68" s="413">
        <f t="shared" si="205"/>
        <v>45773</v>
      </c>
      <c r="CM68" s="377">
        <f t="shared" si="206"/>
        <v>45773</v>
      </c>
      <c r="CN68" s="378">
        <f t="shared" si="207"/>
        <v>1</v>
      </c>
      <c r="CO68" s="379">
        <f t="shared" si="208"/>
        <v>45773</v>
      </c>
      <c r="CP68" s="412">
        <v>45762</v>
      </c>
      <c r="CQ68" s="378">
        <v>1</v>
      </c>
      <c r="CR68" s="413">
        <v>45768</v>
      </c>
      <c r="CS68" s="377">
        <v>45768</v>
      </c>
      <c r="CT68" s="378">
        <v>1</v>
      </c>
      <c r="CU68" s="413">
        <v>45768</v>
      </c>
      <c r="CV68" s="377">
        <v>45768</v>
      </c>
      <c r="CW68" s="378">
        <v>1</v>
      </c>
      <c r="CX68" s="413">
        <v>45768</v>
      </c>
      <c r="CY68" s="377">
        <v>45762</v>
      </c>
      <c r="CZ68" s="378">
        <v>1</v>
      </c>
      <c r="DA68" s="413">
        <v>45768</v>
      </c>
      <c r="DB68" s="377">
        <f t="shared" si="209"/>
        <v>45762</v>
      </c>
      <c r="DC68" s="378">
        <f t="shared" si="210"/>
        <v>1</v>
      </c>
      <c r="DD68" s="379">
        <f t="shared" si="211"/>
        <v>45768</v>
      </c>
      <c r="DE68" s="412">
        <v>45774</v>
      </c>
      <c r="DF68" s="378">
        <v>1</v>
      </c>
      <c r="DG68" s="413">
        <v>45774</v>
      </c>
      <c r="DH68" s="412">
        <v>45774</v>
      </c>
      <c r="DI68" s="378">
        <v>1</v>
      </c>
      <c r="DJ68" s="413">
        <v>45774</v>
      </c>
      <c r="DK68" s="412">
        <v>45774</v>
      </c>
      <c r="DL68" s="378">
        <v>1</v>
      </c>
      <c r="DM68" s="413">
        <v>45774</v>
      </c>
      <c r="DN68" s="412">
        <v>45774</v>
      </c>
      <c r="DO68" s="378">
        <v>1</v>
      </c>
      <c r="DP68" s="413">
        <v>45774</v>
      </c>
      <c r="DQ68" s="377">
        <f t="shared" si="212"/>
        <v>45774</v>
      </c>
      <c r="DR68" s="378">
        <f t="shared" si="213"/>
        <v>1</v>
      </c>
      <c r="DS68" s="379">
        <f t="shared" si="214"/>
        <v>45774</v>
      </c>
      <c r="DT68" s="377">
        <v>45773</v>
      </c>
      <c r="DU68" s="378">
        <v>1</v>
      </c>
      <c r="DV68" s="413">
        <v>45778</v>
      </c>
      <c r="DW68" s="377">
        <v>45773</v>
      </c>
      <c r="DX68" s="378">
        <v>1</v>
      </c>
      <c r="DY68" s="413">
        <v>45778</v>
      </c>
      <c r="DZ68" s="377">
        <v>45773</v>
      </c>
      <c r="EA68" s="378">
        <v>1</v>
      </c>
      <c r="EB68" s="413">
        <v>45778</v>
      </c>
      <c r="EC68" s="377">
        <v>45773</v>
      </c>
      <c r="ED68" s="378">
        <v>1</v>
      </c>
      <c r="EE68" s="413">
        <v>45778</v>
      </c>
      <c r="EF68" s="377">
        <f t="shared" si="275"/>
        <v>45773</v>
      </c>
      <c r="EG68" s="378">
        <f t="shared" si="215"/>
        <v>1</v>
      </c>
      <c r="EH68" s="379">
        <f t="shared" si="216"/>
        <v>45778</v>
      </c>
      <c r="EI68" s="412">
        <v>45778</v>
      </c>
      <c r="EJ68" s="378">
        <v>1</v>
      </c>
      <c r="EK68" s="413">
        <f t="shared" si="217"/>
        <v>45778</v>
      </c>
      <c r="EL68" s="412">
        <v>45778</v>
      </c>
      <c r="EM68" s="378">
        <v>1</v>
      </c>
      <c r="EN68" s="413">
        <f t="shared" si="218"/>
        <v>45778</v>
      </c>
      <c r="EO68" s="412">
        <v>45778</v>
      </c>
      <c r="EP68" s="378">
        <v>1</v>
      </c>
      <c r="EQ68" s="413">
        <f t="shared" si="219"/>
        <v>45778</v>
      </c>
      <c r="ER68" s="412">
        <v>45778</v>
      </c>
      <c r="ES68" s="378">
        <v>1</v>
      </c>
      <c r="ET68" s="413">
        <f t="shared" si="220"/>
        <v>45778</v>
      </c>
      <c r="EU68" s="377">
        <f t="shared" si="221"/>
        <v>45778</v>
      </c>
      <c r="EV68" s="378">
        <f t="shared" si="222"/>
        <v>1</v>
      </c>
      <c r="EW68" s="379">
        <f t="shared" si="223"/>
        <v>45778</v>
      </c>
      <c r="EX68" s="412"/>
      <c r="EY68" s="378">
        <v>0</v>
      </c>
      <c r="EZ68" s="413"/>
      <c r="FA68" s="412"/>
      <c r="FB68" s="378">
        <v>0</v>
      </c>
      <c r="FC68" s="413"/>
      <c r="FD68" s="412"/>
      <c r="FE68" s="378">
        <v>0</v>
      </c>
      <c r="FF68" s="413"/>
      <c r="FG68" s="412"/>
      <c r="FH68" s="378">
        <v>0</v>
      </c>
      <c r="FI68" s="413"/>
      <c r="FJ68" s="377" t="str">
        <f t="shared" si="280"/>
        <v/>
      </c>
      <c r="FK68" s="378">
        <v>0</v>
      </c>
      <c r="FL68" s="379" t="str">
        <f t="shared" si="267"/>
        <v/>
      </c>
      <c r="FM68" s="412">
        <v>45791</v>
      </c>
      <c r="FN68" s="378">
        <v>1</v>
      </c>
      <c r="FO68" s="413">
        <v>45791</v>
      </c>
      <c r="FP68" s="412">
        <v>45791</v>
      </c>
      <c r="FQ68" s="378">
        <v>1</v>
      </c>
      <c r="FR68" s="413">
        <v>45791</v>
      </c>
      <c r="FS68" s="412">
        <v>45791</v>
      </c>
      <c r="FT68" s="378">
        <v>1</v>
      </c>
      <c r="FU68" s="413">
        <v>45791</v>
      </c>
      <c r="FV68" s="412">
        <v>45791</v>
      </c>
      <c r="FW68" s="378">
        <v>1</v>
      </c>
      <c r="FX68" s="413">
        <v>45791</v>
      </c>
      <c r="FY68" s="377">
        <f t="shared" si="224"/>
        <v>45791</v>
      </c>
      <c r="FZ68" s="378">
        <f t="shared" si="162"/>
        <v>1</v>
      </c>
      <c r="GA68" s="379">
        <f t="shared" si="225"/>
        <v>45791</v>
      </c>
      <c r="GB68" s="412">
        <v>45775</v>
      </c>
      <c r="GC68" s="378">
        <v>1</v>
      </c>
      <c r="GD68" s="413">
        <f t="shared" si="226"/>
        <v>45775</v>
      </c>
      <c r="GE68" s="412">
        <v>45775</v>
      </c>
      <c r="GF68" s="378">
        <v>1</v>
      </c>
      <c r="GG68" s="413">
        <f t="shared" si="227"/>
        <v>45775</v>
      </c>
      <c r="GH68" s="412">
        <v>45775</v>
      </c>
      <c r="GI68" s="378">
        <v>1</v>
      </c>
      <c r="GJ68" s="413">
        <f t="shared" si="228"/>
        <v>45775</v>
      </c>
      <c r="GK68" s="412">
        <v>45775</v>
      </c>
      <c r="GL68" s="378">
        <v>1</v>
      </c>
      <c r="GM68" s="413">
        <f t="shared" si="229"/>
        <v>45775</v>
      </c>
      <c r="GN68" s="377">
        <f t="shared" si="230"/>
        <v>45775</v>
      </c>
      <c r="GO68" s="378">
        <f t="shared" si="231"/>
        <v>1</v>
      </c>
      <c r="GP68" s="379">
        <f t="shared" si="232"/>
        <v>45775</v>
      </c>
      <c r="GQ68" s="657">
        <f t="shared" si="163"/>
        <v>1</v>
      </c>
      <c r="GR68" s="658">
        <f t="shared" si="233"/>
        <v>45759</v>
      </c>
      <c r="GS68" s="659">
        <f t="shared" si="234"/>
        <v>45791</v>
      </c>
      <c r="GT68" s="654"/>
      <c r="GU68" s="660"/>
      <c r="GV68" s="412">
        <v>45904</v>
      </c>
      <c r="GW68" s="378">
        <v>1</v>
      </c>
      <c r="GX68" s="413">
        <v>45908</v>
      </c>
      <c r="GY68" s="412">
        <v>45904</v>
      </c>
      <c r="GZ68" s="378">
        <v>1</v>
      </c>
      <c r="HA68" s="413">
        <v>45908</v>
      </c>
      <c r="HB68" s="412">
        <v>45904</v>
      </c>
      <c r="HC68" s="378">
        <v>1</v>
      </c>
      <c r="HD68" s="413">
        <v>45908</v>
      </c>
      <c r="HE68" s="412">
        <v>45904</v>
      </c>
      <c r="HF68" s="378">
        <v>1</v>
      </c>
      <c r="HG68" s="413">
        <v>45908</v>
      </c>
      <c r="HH68" s="377">
        <f t="shared" si="235"/>
        <v>45904</v>
      </c>
      <c r="HI68" s="378">
        <f t="shared" si="236"/>
        <v>1</v>
      </c>
      <c r="HJ68" s="379">
        <f t="shared" si="237"/>
        <v>45908</v>
      </c>
      <c r="HK68" s="661">
        <v>0</v>
      </c>
      <c r="HL68" s="658">
        <f t="shared" si="238"/>
        <v>45677</v>
      </c>
      <c r="HM68" s="659" t="str">
        <f t="shared" si="239"/>
        <v/>
      </c>
      <c r="HN68" s="654"/>
      <c r="HO68" s="660"/>
      <c r="HP68" s="944"/>
      <c r="HQ68" s="944"/>
      <c r="HR68" s="1170">
        <v>45824</v>
      </c>
      <c r="HS68" s="378">
        <v>1</v>
      </c>
      <c r="HT68" s="1171">
        <v>45824</v>
      </c>
      <c r="HU68" s="632">
        <v>12979</v>
      </c>
      <c r="HV68" s="378">
        <v>1</v>
      </c>
      <c r="HW68" s="379">
        <v>45852</v>
      </c>
      <c r="HX68" s="412">
        <v>45853</v>
      </c>
      <c r="HY68" s="378">
        <v>1</v>
      </c>
      <c r="HZ68" s="379">
        <v>45853</v>
      </c>
      <c r="IA68" s="412">
        <v>45854</v>
      </c>
      <c r="IB68" s="378">
        <v>1</v>
      </c>
      <c r="IC68" s="379">
        <v>45855</v>
      </c>
      <c r="ID68" s="412">
        <v>45867</v>
      </c>
      <c r="IE68" s="378">
        <v>1</v>
      </c>
      <c r="IF68" s="379">
        <v>45868</v>
      </c>
      <c r="IG68" s="944">
        <v>45887</v>
      </c>
      <c r="IH68" s="412">
        <v>45885</v>
      </c>
      <c r="II68" s="378">
        <v>1</v>
      </c>
      <c r="IJ68" s="379">
        <v>45885</v>
      </c>
      <c r="IK68" s="412">
        <v>45885</v>
      </c>
      <c r="IL68" s="378">
        <v>1</v>
      </c>
      <c r="IM68" s="379">
        <v>45885</v>
      </c>
      <c r="IN68" s="657">
        <f t="shared" si="137"/>
        <v>1</v>
      </c>
      <c r="IO68" s="658">
        <f>+IF(MIN(HR68,HU68,HX68,IA69,ID68,IK68)=0,"",MIN(HR68,HU68,HX68,IA69,ID68,IK68))</f>
        <v>12979</v>
      </c>
      <c r="IP68" s="659">
        <f t="shared" si="241"/>
        <v>45885</v>
      </c>
      <c r="IQ68" s="654"/>
      <c r="IR68" s="660"/>
      <c r="IS68" s="664">
        <v>221.82</v>
      </c>
      <c r="IT68" s="664" t="s">
        <v>598</v>
      </c>
      <c r="IU68" s="412"/>
      <c r="IV68" s="378">
        <v>0</v>
      </c>
      <c r="IW68" s="379"/>
      <c r="IX68" s="1475">
        <v>45868</v>
      </c>
      <c r="IY68" s="1476">
        <v>1</v>
      </c>
      <c r="IZ68" s="1477">
        <v>45868</v>
      </c>
      <c r="JA68" s="412">
        <v>45885</v>
      </c>
      <c r="JB68" s="378">
        <v>1</v>
      </c>
      <c r="JC68" s="413">
        <f t="shared" si="295"/>
        <v>45885</v>
      </c>
      <c r="JD68" s="628">
        <f t="shared" si="178"/>
        <v>0.22181999999999999</v>
      </c>
      <c r="JE68" s="627">
        <v>45916</v>
      </c>
      <c r="JF68" s="378">
        <v>1</v>
      </c>
      <c r="JG68" s="627">
        <v>45926</v>
      </c>
      <c r="JH68" s="628">
        <f t="shared" si="270"/>
        <v>0.22181999999999999</v>
      </c>
      <c r="JI68" s="627">
        <v>45922</v>
      </c>
      <c r="JJ68" s="378">
        <v>1</v>
      </c>
      <c r="JK68" s="627" t="s">
        <v>599</v>
      </c>
      <c r="JL68" s="628">
        <f t="shared" si="179"/>
        <v>0.22181999999999999</v>
      </c>
      <c r="JM68" s="627">
        <v>45923</v>
      </c>
      <c r="JN68" s="378">
        <v>1</v>
      </c>
      <c r="JO68" s="627">
        <f t="shared" si="288"/>
        <v>45923</v>
      </c>
      <c r="JP68" s="628">
        <f t="shared" si="180"/>
        <v>0.22181999999999999</v>
      </c>
      <c r="JQ68" s="627">
        <v>45926</v>
      </c>
      <c r="JR68" s="378">
        <v>1</v>
      </c>
      <c r="JS68" s="627">
        <v>45926</v>
      </c>
      <c r="JT68" s="628">
        <f t="shared" si="242"/>
        <v>0.22181999999999999</v>
      </c>
      <c r="JU68" s="627">
        <v>45927</v>
      </c>
      <c r="JV68" s="378">
        <v>1</v>
      </c>
      <c r="JW68" s="627">
        <v>45927</v>
      </c>
      <c r="JX68" s="628">
        <f t="shared" si="243"/>
        <v>0</v>
      </c>
      <c r="JY68" s="627"/>
      <c r="JZ68" s="378">
        <v>0</v>
      </c>
      <c r="KA68" s="627"/>
      <c r="KB68" s="628">
        <f t="shared" si="244"/>
        <v>0</v>
      </c>
      <c r="KC68" s="627"/>
      <c r="KD68" s="378">
        <v>0</v>
      </c>
      <c r="KE68" s="627"/>
      <c r="KF68" s="628">
        <f t="shared" si="245"/>
        <v>0</v>
      </c>
      <c r="KG68" s="627"/>
      <c r="KH68" s="378">
        <v>0</v>
      </c>
      <c r="KI68" s="379"/>
      <c r="KJ68" s="628"/>
      <c r="KK68" s="630">
        <v>45937</v>
      </c>
      <c r="KL68" s="378">
        <v>1</v>
      </c>
      <c r="KM68" s="379">
        <v>45948</v>
      </c>
      <c r="KN68" s="630">
        <v>45937</v>
      </c>
      <c r="KO68" s="378">
        <v>1</v>
      </c>
      <c r="KP68" s="379">
        <v>45937</v>
      </c>
      <c r="KQ68" s="630">
        <v>45945</v>
      </c>
      <c r="KR68" s="378">
        <v>1</v>
      </c>
      <c r="KS68" s="379"/>
      <c r="KT68" s="657">
        <v>0</v>
      </c>
      <c r="KU68" s="665">
        <f t="shared" si="246"/>
        <v>0</v>
      </c>
      <c r="KV68" s="658">
        <f t="shared" si="247"/>
        <v>45885</v>
      </c>
      <c r="KW68" s="659" t="str">
        <f t="shared" si="248"/>
        <v/>
      </c>
      <c r="KX68" s="412">
        <v>45885</v>
      </c>
      <c r="KY68" s="378">
        <v>1</v>
      </c>
      <c r="KZ68" s="413">
        <f t="shared" si="98"/>
        <v>45885</v>
      </c>
      <c r="LA68" s="626">
        <f t="shared" si="181"/>
        <v>0.22181999999999999</v>
      </c>
      <c r="LB68" s="627">
        <v>45908</v>
      </c>
      <c r="LC68" s="378">
        <v>1</v>
      </c>
      <c r="LD68" s="413">
        <f t="shared" ref="LD68" si="296">IF(LB68="","",LB68)</f>
        <v>45908</v>
      </c>
      <c r="LE68" s="626">
        <f t="shared" si="182"/>
        <v>0.22181999999999999</v>
      </c>
      <c r="LF68" s="627">
        <v>45917</v>
      </c>
      <c r="LG68" s="378">
        <v>1</v>
      </c>
      <c r="LH68" s="413">
        <f t="shared" si="291"/>
        <v>45917</v>
      </c>
      <c r="LI68" s="626">
        <f t="shared" si="183"/>
        <v>0.22181999999999999</v>
      </c>
      <c r="LJ68" s="627">
        <v>45918</v>
      </c>
      <c r="LK68" s="378">
        <v>1</v>
      </c>
      <c r="LL68" s="632">
        <v>45918</v>
      </c>
      <c r="LM68" s="412">
        <v>45937</v>
      </c>
      <c r="LN68" s="378">
        <v>1</v>
      </c>
      <c r="LO68" s="632">
        <v>45937</v>
      </c>
      <c r="LP68" s="1489">
        <v>45953</v>
      </c>
      <c r="LQ68" s="1486">
        <v>1</v>
      </c>
      <c r="LR68" s="632">
        <v>45953</v>
      </c>
      <c r="LS68" s="412"/>
      <c r="LT68" s="378">
        <v>0</v>
      </c>
      <c r="LU68" s="632"/>
      <c r="LV68" s="657">
        <v>0</v>
      </c>
      <c r="LW68" s="665">
        <f t="shared" si="249"/>
        <v>0</v>
      </c>
      <c r="LX68" s="658">
        <f t="shared" si="250"/>
        <v>45885</v>
      </c>
      <c r="LY68" s="666" t="str">
        <f t="shared" si="251"/>
        <v/>
      </c>
      <c r="LZ68" s="412">
        <v>45885</v>
      </c>
      <c r="MA68" s="378">
        <v>1</v>
      </c>
      <c r="MB68" s="413">
        <f t="shared" si="104"/>
        <v>45885</v>
      </c>
      <c r="MC68" s="626">
        <f t="shared" si="184"/>
        <v>0.22181999999999999</v>
      </c>
      <c r="MD68" s="627">
        <v>45913</v>
      </c>
      <c r="ME68" s="378">
        <v>1</v>
      </c>
      <c r="MF68" s="413">
        <f t="shared" si="139"/>
        <v>45913</v>
      </c>
      <c r="MG68" s="626">
        <f t="shared" si="185"/>
        <v>0.22181999999999999</v>
      </c>
      <c r="MH68" s="627">
        <v>45917</v>
      </c>
      <c r="MI68" s="378">
        <v>1</v>
      </c>
      <c r="MJ68" s="632">
        <f t="shared" si="292"/>
        <v>45917</v>
      </c>
      <c r="MK68" s="626">
        <f t="shared" si="186"/>
        <v>0.22181999999999999</v>
      </c>
      <c r="ML68" s="627">
        <v>45917</v>
      </c>
      <c r="MM68" s="378">
        <v>1</v>
      </c>
      <c r="MN68" s="632">
        <f t="shared" si="293"/>
        <v>45917</v>
      </c>
      <c r="MO68" s="412">
        <v>45937</v>
      </c>
      <c r="MP68" s="378">
        <v>1</v>
      </c>
      <c r="MQ68" s="632">
        <v>45937</v>
      </c>
      <c r="MR68" s="1489">
        <v>45953</v>
      </c>
      <c r="MS68" s="1486">
        <v>1</v>
      </c>
      <c r="MT68" s="632">
        <v>45953</v>
      </c>
      <c r="MU68" s="412"/>
      <c r="MV68" s="378">
        <v>0</v>
      </c>
      <c r="MW68" s="632"/>
      <c r="MX68" s="657">
        <v>0</v>
      </c>
      <c r="MY68" s="665">
        <f t="shared" si="252"/>
        <v>0</v>
      </c>
      <c r="MZ68" s="658">
        <f t="shared" si="253"/>
        <v>45885</v>
      </c>
      <c r="NA68" s="666" t="str">
        <f t="shared" si="254"/>
        <v/>
      </c>
      <c r="NB68" s="657">
        <v>0</v>
      </c>
      <c r="NC68" s="665">
        <f t="shared" si="255"/>
        <v>0</v>
      </c>
      <c r="ND68" s="658">
        <f t="shared" si="256"/>
        <v>45885</v>
      </c>
      <c r="NE68" s="667">
        <f t="shared" si="257"/>
        <v>0</v>
      </c>
      <c r="NF68" s="654"/>
      <c r="NG68" s="666"/>
      <c r="NH68" s="673"/>
      <c r="NI68" s="378">
        <v>0</v>
      </c>
      <c r="NJ68" s="658"/>
      <c r="NK68" s="654"/>
      <c r="NL68" s="666"/>
      <c r="NM68" s="657">
        <v>0</v>
      </c>
      <c r="NN68" s="665">
        <f t="shared" si="258"/>
        <v>0</v>
      </c>
      <c r="NO68" s="659"/>
      <c r="NP68" s="669" t="s">
        <v>571</v>
      </c>
      <c r="NQ68" s="657">
        <v>0</v>
      </c>
      <c r="NR68" s="665">
        <f t="shared" si="259"/>
        <v>0</v>
      </c>
      <c r="NS68" s="659"/>
      <c r="NT68" s="669" t="s">
        <v>571</v>
      </c>
      <c r="NU68" s="657">
        <v>0</v>
      </c>
      <c r="NV68" s="665">
        <f t="shared" si="260"/>
        <v>0</v>
      </c>
      <c r="NW68" s="659"/>
      <c r="NX68" s="669" t="str">
        <f t="shared" si="269"/>
        <v/>
      </c>
      <c r="NY68" s="673"/>
      <c r="NZ68" s="378">
        <v>0</v>
      </c>
      <c r="OA68" s="660"/>
      <c r="OB68" s="673"/>
      <c r="OC68" s="378">
        <v>0</v>
      </c>
      <c r="OD68" s="660"/>
      <c r="OE68" s="673"/>
      <c r="OF68" s="378">
        <v>0</v>
      </c>
      <c r="OG68" s="660"/>
      <c r="OH68" s="412"/>
      <c r="OI68" s="378">
        <v>1</v>
      </c>
      <c r="OJ68" s="379"/>
      <c r="OK68" s="412"/>
      <c r="OL68" s="378">
        <v>0.5</v>
      </c>
      <c r="OM68" s="379"/>
      <c r="ON68" s="412"/>
      <c r="OO68" s="378">
        <v>1</v>
      </c>
      <c r="OP68" s="379"/>
      <c r="OQ68" s="412"/>
      <c r="OR68" s="378">
        <f t="shared" si="261"/>
        <v>0</v>
      </c>
      <c r="OS68" s="379"/>
      <c r="OT68" s="412"/>
      <c r="OU68" s="378">
        <v>0</v>
      </c>
      <c r="OV68" s="379"/>
      <c r="OW68" s="412"/>
      <c r="OX68" s="378">
        <v>0</v>
      </c>
      <c r="OY68" s="379"/>
      <c r="OZ68" s="379">
        <v>45758</v>
      </c>
      <c r="PA68" s="378">
        <v>1</v>
      </c>
      <c r="PB68" s="379">
        <f t="shared" si="141"/>
        <v>45758</v>
      </c>
      <c r="PC68" s="379" t="s">
        <v>559</v>
      </c>
      <c r="PD68" s="378">
        <v>0</v>
      </c>
      <c r="PE68" s="379"/>
      <c r="PF68" s="412"/>
      <c r="PG68" s="378">
        <v>0</v>
      </c>
      <c r="PH68" s="379"/>
      <c r="PI68" s="412">
        <v>45762</v>
      </c>
      <c r="PJ68" s="378">
        <v>1</v>
      </c>
      <c r="PK68" s="379">
        <f>'Seg Diario'!HJ68</f>
        <v>45908</v>
      </c>
      <c r="PL68" s="412">
        <f t="shared" si="133"/>
        <v>45762</v>
      </c>
      <c r="PM68" s="378">
        <f t="shared" si="134"/>
        <v>1</v>
      </c>
      <c r="PN68" s="379">
        <f t="shared" si="135"/>
        <v>45908</v>
      </c>
      <c r="PO68" s="663">
        <v>4.5000000000000005E-2</v>
      </c>
      <c r="PP68" s="658">
        <f t="shared" si="262"/>
        <v>45758</v>
      </c>
      <c r="PQ68" s="659" t="str">
        <f t="shared" si="263"/>
        <v/>
      </c>
      <c r="PR68" s="654"/>
      <c r="PS68" s="660"/>
      <c r="PT68" s="412">
        <v>45488</v>
      </c>
      <c r="PU68" s="378">
        <v>1</v>
      </c>
      <c r="PV68" s="412">
        <v>45488</v>
      </c>
      <c r="PW68" s="412">
        <v>45527</v>
      </c>
      <c r="PX68" s="378">
        <v>1</v>
      </c>
      <c r="PY68" s="412">
        <v>45527</v>
      </c>
      <c r="PZ68" s="412"/>
      <c r="QA68" s="378">
        <v>0</v>
      </c>
      <c r="QB68" s="379"/>
      <c r="QC68" s="412"/>
      <c r="QD68" s="378">
        <v>0.5</v>
      </c>
      <c r="QE68" s="379"/>
      <c r="QF68" s="657">
        <v>0.93745000000000012</v>
      </c>
      <c r="QG68" s="658">
        <f t="shared" si="264"/>
        <v>45488</v>
      </c>
      <c r="QH68" s="659" t="str">
        <f t="shared" si="276"/>
        <v/>
      </c>
      <c r="QI68" s="654"/>
      <c r="QJ68" s="660"/>
      <c r="QK68" s="671"/>
      <c r="QL68" s="672">
        <f t="shared" si="265"/>
        <v>1</v>
      </c>
      <c r="QM68" s="1208" t="s">
        <v>354</v>
      </c>
      <c r="QN68" s="1448">
        <f t="shared" si="136"/>
        <v>1</v>
      </c>
      <c r="QO68" s="1482">
        <v>45910</v>
      </c>
      <c r="QP68" s="1483">
        <v>1</v>
      </c>
      <c r="QQ68" s="1482">
        <v>45912</v>
      </c>
      <c r="QR68" s="1482">
        <v>45916</v>
      </c>
      <c r="QS68" s="1483">
        <v>1</v>
      </c>
      <c r="QT68" s="1482">
        <f t="shared" ref="QT68:QT74" si="297">QR68</f>
        <v>45916</v>
      </c>
    </row>
    <row r="69" spans="1:462" ht="14.4">
      <c r="A69" s="459" t="e">
        <f t="shared" si="266"/>
        <v>#VALUE!</v>
      </c>
      <c r="B69" s="636" t="s">
        <v>207</v>
      </c>
      <c r="C69" s="637"/>
      <c r="D69" s="638" t="s">
        <v>562</v>
      </c>
      <c r="E69" s="1421" t="s">
        <v>89</v>
      </c>
      <c r="F69" s="1251">
        <v>7003.34</v>
      </c>
      <c r="G69" s="614" t="s">
        <v>574</v>
      </c>
      <c r="H69" s="638" t="s">
        <v>575</v>
      </c>
      <c r="I69" s="638" t="s">
        <v>575</v>
      </c>
      <c r="J69" s="639"/>
      <c r="K69" s="640"/>
      <c r="L69" s="640"/>
      <c r="M69" s="641"/>
      <c r="N69" s="642"/>
      <c r="O69" s="639" t="s">
        <v>562</v>
      </c>
      <c r="P69" s="640" t="s">
        <v>562</v>
      </c>
      <c r="Q69" s="640" t="s">
        <v>562</v>
      </c>
      <c r="R69" s="641" t="s">
        <v>562</v>
      </c>
      <c r="S69" s="638" t="s">
        <v>92</v>
      </c>
      <c r="T69" s="643"/>
      <c r="U69" s="643"/>
      <c r="V69" s="643"/>
      <c r="W69" s="643"/>
      <c r="X69" s="643"/>
      <c r="Y69" s="643"/>
      <c r="Z69" s="674"/>
      <c r="AA69" s="644"/>
      <c r="AB69" s="615"/>
      <c r="AC69" s="615"/>
      <c r="AD69" s="615"/>
      <c r="AE69" s="615"/>
      <c r="AF69" s="615"/>
      <c r="AG69" s="645">
        <f t="shared" si="187"/>
        <v>0</v>
      </c>
      <c r="AH69" s="646">
        <f t="shared" si="188"/>
        <v>0</v>
      </c>
      <c r="AI69" s="647">
        <f t="shared" si="189"/>
        <v>0</v>
      </c>
      <c r="AJ69" s="615"/>
      <c r="AK69" s="615"/>
      <c r="AL69" s="615"/>
      <c r="AM69" s="645">
        <f t="shared" si="190"/>
        <v>0</v>
      </c>
      <c r="AN69" s="646">
        <f t="shared" si="191"/>
        <v>0</v>
      </c>
      <c r="AO69" s="647">
        <f t="shared" si="192"/>
        <v>0</v>
      </c>
      <c r="AP69" s="648"/>
      <c r="AQ69" s="648"/>
      <c r="AR69" s="648"/>
      <c r="AS69" s="645">
        <f t="shared" si="193"/>
        <v>0</v>
      </c>
      <c r="AT69" s="646">
        <f t="shared" si="194"/>
        <v>0</v>
      </c>
      <c r="AU69" s="647">
        <f t="shared" si="195"/>
        <v>0</v>
      </c>
      <c r="AV69" s="648"/>
      <c r="AW69" s="649" t="s">
        <v>564</v>
      </c>
      <c r="AX69" s="650">
        <f t="shared" si="281"/>
        <v>1</v>
      </c>
      <c r="AY69" s="651" t="s">
        <v>565</v>
      </c>
      <c r="AZ69" s="652" t="s">
        <v>30</v>
      </c>
      <c r="BA69" s="412">
        <f t="shared" si="290"/>
        <v>45488</v>
      </c>
      <c r="BB69" s="653">
        <f t="shared" si="175"/>
        <v>1</v>
      </c>
      <c r="BC69" s="654">
        <f t="shared" si="196"/>
        <v>0</v>
      </c>
      <c r="BD69" s="630">
        <f t="shared" si="197"/>
        <v>0</v>
      </c>
      <c r="BE69" s="412">
        <v>45677</v>
      </c>
      <c r="BF69" s="655">
        <f t="shared" si="198"/>
        <v>1</v>
      </c>
      <c r="BG69" s="412">
        <v>45682</v>
      </c>
      <c r="BH69" s="655">
        <f t="shared" si="199"/>
        <v>1</v>
      </c>
      <c r="BI69" s="412">
        <f t="shared" si="125"/>
        <v>45696</v>
      </c>
      <c r="BJ69" s="378">
        <v>1</v>
      </c>
      <c r="BK69" s="379">
        <f t="shared" si="126"/>
        <v>45699</v>
      </c>
      <c r="BL69" s="412">
        <v>45696</v>
      </c>
      <c r="BM69" s="378">
        <v>1</v>
      </c>
      <c r="BN69" s="630">
        <v>45697</v>
      </c>
      <c r="BO69" s="377">
        <v>45696</v>
      </c>
      <c r="BP69" s="378">
        <v>1</v>
      </c>
      <c r="BQ69" s="413">
        <v>45697</v>
      </c>
      <c r="BR69" s="377">
        <v>45696</v>
      </c>
      <c r="BS69" s="378">
        <v>1</v>
      </c>
      <c r="BT69" s="413">
        <v>45697</v>
      </c>
      <c r="BU69" s="377">
        <v>45696</v>
      </c>
      <c r="BV69" s="378">
        <v>1</v>
      </c>
      <c r="BW69" s="413">
        <v>45697</v>
      </c>
      <c r="BX69" s="377">
        <f t="shared" si="200"/>
        <v>45696</v>
      </c>
      <c r="BY69" s="378">
        <f t="shared" si="201"/>
        <v>1</v>
      </c>
      <c r="BZ69" s="379">
        <f t="shared" si="282"/>
        <v>45697</v>
      </c>
      <c r="CA69" s="412">
        <v>45697</v>
      </c>
      <c r="CB69" s="378">
        <v>1</v>
      </c>
      <c r="CC69" s="413">
        <f t="shared" si="202"/>
        <v>45697</v>
      </c>
      <c r="CD69" s="377">
        <v>45697</v>
      </c>
      <c r="CE69" s="378">
        <v>1</v>
      </c>
      <c r="CF69" s="413">
        <f t="shared" si="203"/>
        <v>45697</v>
      </c>
      <c r="CG69" s="377">
        <v>45697</v>
      </c>
      <c r="CH69" s="378">
        <v>1</v>
      </c>
      <c r="CI69" s="413">
        <f t="shared" si="204"/>
        <v>45697</v>
      </c>
      <c r="CJ69" s="377">
        <v>45697</v>
      </c>
      <c r="CK69" s="378">
        <v>1</v>
      </c>
      <c r="CL69" s="413">
        <f t="shared" si="205"/>
        <v>45697</v>
      </c>
      <c r="CM69" s="377">
        <f t="shared" si="206"/>
        <v>45697</v>
      </c>
      <c r="CN69" s="378">
        <f t="shared" si="207"/>
        <v>1</v>
      </c>
      <c r="CO69" s="379">
        <f t="shared" si="208"/>
        <v>45697</v>
      </c>
      <c r="CP69" s="412"/>
      <c r="CQ69" s="378">
        <v>0</v>
      </c>
      <c r="CR69" s="413"/>
      <c r="CS69" s="377"/>
      <c r="CT69" s="378">
        <v>0</v>
      </c>
      <c r="CU69" s="413"/>
      <c r="CV69" s="377"/>
      <c r="CW69" s="378">
        <v>0</v>
      </c>
      <c r="CX69" s="413"/>
      <c r="CY69" s="377"/>
      <c r="CZ69" s="378">
        <v>0</v>
      </c>
      <c r="DA69" s="413"/>
      <c r="DB69" s="377" t="str">
        <f t="shared" si="209"/>
        <v/>
      </c>
      <c r="DC69" s="378">
        <f t="shared" si="210"/>
        <v>0</v>
      </c>
      <c r="DD69" s="379" t="str">
        <f t="shared" si="211"/>
        <v/>
      </c>
      <c r="DE69" s="412">
        <v>45697</v>
      </c>
      <c r="DF69" s="378">
        <v>1</v>
      </c>
      <c r="DG69" s="413">
        <v>45698</v>
      </c>
      <c r="DH69" s="377">
        <v>45697</v>
      </c>
      <c r="DI69" s="378">
        <v>1</v>
      </c>
      <c r="DJ69" s="413">
        <v>45698</v>
      </c>
      <c r="DK69" s="377">
        <v>45697</v>
      </c>
      <c r="DL69" s="378">
        <v>1</v>
      </c>
      <c r="DM69" s="413">
        <v>45698</v>
      </c>
      <c r="DN69" s="377">
        <v>45697</v>
      </c>
      <c r="DO69" s="378">
        <v>1</v>
      </c>
      <c r="DP69" s="413">
        <v>45698</v>
      </c>
      <c r="DQ69" s="377">
        <f t="shared" si="212"/>
        <v>45697</v>
      </c>
      <c r="DR69" s="378">
        <f t="shared" si="213"/>
        <v>1</v>
      </c>
      <c r="DS69" s="379">
        <f t="shared" si="214"/>
        <v>45698</v>
      </c>
      <c r="DT69" s="412">
        <f>IF(MIN(DH69,DK69,DN69,DQ69)=0,"",MIN(DH69,DK69,DN69,DQ69))</f>
        <v>45697</v>
      </c>
      <c r="DU69" s="378">
        <v>1</v>
      </c>
      <c r="DV69" s="413">
        <v>45699</v>
      </c>
      <c r="DW69" s="377">
        <f>IF(MIN(DK69,DN69,DQ69,DT69)=0,"",MIN(DK69,DN69,DQ69,DT69))</f>
        <v>45697</v>
      </c>
      <c r="DX69" s="378">
        <v>1</v>
      </c>
      <c r="DY69" s="413">
        <v>45699</v>
      </c>
      <c r="DZ69" s="377">
        <f>IF(MIN(DN69,DQ69,DT69,DW69)=0,"",MIN(DN69,DQ69,DT69,DW69))</f>
        <v>45697</v>
      </c>
      <c r="EA69" s="378">
        <v>1</v>
      </c>
      <c r="EB69" s="413">
        <v>45699</v>
      </c>
      <c r="EC69" s="377">
        <f>IF(MIN(DQ69,DT69,DW69,DZ69)=0,"",MIN(DQ69,DT69,DW69,DZ69))</f>
        <v>45697</v>
      </c>
      <c r="ED69" s="378">
        <v>1</v>
      </c>
      <c r="EE69" s="413">
        <v>45699</v>
      </c>
      <c r="EF69" s="377">
        <f t="shared" si="275"/>
        <v>45697</v>
      </c>
      <c r="EG69" s="378">
        <f t="shared" si="215"/>
        <v>1</v>
      </c>
      <c r="EH69" s="379">
        <f t="shared" si="216"/>
        <v>45699</v>
      </c>
      <c r="EI69" s="412">
        <v>45699</v>
      </c>
      <c r="EJ69" s="378">
        <v>1</v>
      </c>
      <c r="EK69" s="413">
        <f t="shared" si="217"/>
        <v>45699</v>
      </c>
      <c r="EL69" s="377">
        <v>45699</v>
      </c>
      <c r="EM69" s="378">
        <v>1</v>
      </c>
      <c r="EN69" s="413">
        <f t="shared" si="218"/>
        <v>45699</v>
      </c>
      <c r="EO69" s="377">
        <v>45699</v>
      </c>
      <c r="EP69" s="378">
        <v>1</v>
      </c>
      <c r="EQ69" s="413">
        <f t="shared" si="219"/>
        <v>45699</v>
      </c>
      <c r="ER69" s="377">
        <v>45699</v>
      </c>
      <c r="ES69" s="378">
        <v>1</v>
      </c>
      <c r="ET69" s="413">
        <f t="shared" si="220"/>
        <v>45699</v>
      </c>
      <c r="EU69" s="377">
        <f t="shared" si="221"/>
        <v>45699</v>
      </c>
      <c r="EV69" s="378">
        <f t="shared" si="222"/>
        <v>1</v>
      </c>
      <c r="EW69" s="379">
        <f t="shared" si="223"/>
        <v>45699</v>
      </c>
      <c r="EX69" s="412"/>
      <c r="EY69" s="378">
        <v>0</v>
      </c>
      <c r="EZ69" s="413"/>
      <c r="FA69" s="412"/>
      <c r="FB69" s="378">
        <v>0</v>
      </c>
      <c r="FC69" s="413"/>
      <c r="FD69" s="412"/>
      <c r="FE69" s="378">
        <v>0</v>
      </c>
      <c r="FF69" s="413"/>
      <c r="FG69" s="412"/>
      <c r="FH69" s="378">
        <v>0</v>
      </c>
      <c r="FI69" s="413"/>
      <c r="FJ69" s="377" t="str">
        <f t="shared" si="280"/>
        <v/>
      </c>
      <c r="FK69" s="378">
        <v>0</v>
      </c>
      <c r="FL69" s="379" t="str">
        <f t="shared" si="267"/>
        <v/>
      </c>
      <c r="FM69" s="412">
        <v>45703</v>
      </c>
      <c r="FN69" s="378">
        <v>1</v>
      </c>
      <c r="FO69" s="413">
        <v>45703</v>
      </c>
      <c r="FP69" s="412">
        <v>45703</v>
      </c>
      <c r="FQ69" s="378">
        <v>1</v>
      </c>
      <c r="FR69" s="413">
        <v>45703</v>
      </c>
      <c r="FS69" s="412">
        <v>45703</v>
      </c>
      <c r="FT69" s="378">
        <v>1</v>
      </c>
      <c r="FU69" s="413">
        <v>45703</v>
      </c>
      <c r="FV69" s="412">
        <v>45703</v>
      </c>
      <c r="FW69" s="378">
        <v>1</v>
      </c>
      <c r="FX69" s="413">
        <v>45703</v>
      </c>
      <c r="FY69" s="377">
        <f t="shared" si="224"/>
        <v>45703</v>
      </c>
      <c r="FZ69" s="378">
        <f t="shared" si="162"/>
        <v>1</v>
      </c>
      <c r="GA69" s="379">
        <f t="shared" si="225"/>
        <v>45703</v>
      </c>
      <c r="GB69" s="412">
        <v>45699</v>
      </c>
      <c r="GC69" s="378">
        <v>1</v>
      </c>
      <c r="GD69" s="413">
        <f t="shared" si="226"/>
        <v>45699</v>
      </c>
      <c r="GE69" s="377">
        <v>45699</v>
      </c>
      <c r="GF69" s="378">
        <v>1</v>
      </c>
      <c r="GG69" s="413">
        <f t="shared" si="227"/>
        <v>45699</v>
      </c>
      <c r="GH69" s="377">
        <v>45699</v>
      </c>
      <c r="GI69" s="378">
        <v>1</v>
      </c>
      <c r="GJ69" s="413">
        <f t="shared" si="228"/>
        <v>45699</v>
      </c>
      <c r="GK69" s="377">
        <v>45699</v>
      </c>
      <c r="GL69" s="378">
        <v>1</v>
      </c>
      <c r="GM69" s="413">
        <f t="shared" si="229"/>
        <v>45699</v>
      </c>
      <c r="GN69" s="377">
        <f t="shared" si="230"/>
        <v>45699</v>
      </c>
      <c r="GO69" s="378">
        <f t="shared" si="231"/>
        <v>1</v>
      </c>
      <c r="GP69" s="379">
        <f t="shared" si="232"/>
        <v>45699</v>
      </c>
      <c r="GQ69" s="657">
        <f t="shared" si="163"/>
        <v>1</v>
      </c>
      <c r="GR69" s="658">
        <f t="shared" si="233"/>
        <v>45696</v>
      </c>
      <c r="GS69" s="659">
        <f t="shared" si="234"/>
        <v>45703</v>
      </c>
      <c r="GT69" s="654"/>
      <c r="GU69" s="660"/>
      <c r="GV69" s="412">
        <v>45901</v>
      </c>
      <c r="GW69" s="378">
        <v>1</v>
      </c>
      <c r="GX69" s="413">
        <v>45907</v>
      </c>
      <c r="GY69" s="412">
        <v>45901</v>
      </c>
      <c r="GZ69" s="378">
        <v>1</v>
      </c>
      <c r="HA69" s="413">
        <v>45907</v>
      </c>
      <c r="HB69" s="412">
        <v>45901</v>
      </c>
      <c r="HC69" s="378">
        <v>1</v>
      </c>
      <c r="HD69" s="413">
        <v>45907</v>
      </c>
      <c r="HE69" s="412">
        <v>45901</v>
      </c>
      <c r="HF69" s="378">
        <v>1</v>
      </c>
      <c r="HG69" s="413">
        <v>45907</v>
      </c>
      <c r="HH69" s="377">
        <f>IF(MIN(GV69,GY69,HB69,HE69)=0,"",MIN(GV69,GY69,HB69,HE69))</f>
        <v>45901</v>
      </c>
      <c r="HI69" s="378">
        <f>+(HF69+HC69+GZ69+GW69)/4</f>
        <v>1</v>
      </c>
      <c r="HJ69" s="379">
        <f t="shared" si="237"/>
        <v>45907</v>
      </c>
      <c r="HK69" s="661">
        <v>0</v>
      </c>
      <c r="HL69" s="658">
        <f t="shared" si="238"/>
        <v>45677</v>
      </c>
      <c r="HM69" s="659" t="str">
        <f t="shared" si="239"/>
        <v/>
      </c>
      <c r="HN69" s="654"/>
      <c r="HO69" s="660"/>
      <c r="HP69" s="944"/>
      <c r="HQ69" s="944"/>
      <c r="HR69" s="1170">
        <v>45824</v>
      </c>
      <c r="HS69" s="378">
        <v>1</v>
      </c>
      <c r="HT69" s="1171">
        <v>45824</v>
      </c>
      <c r="HU69" s="632">
        <v>45852</v>
      </c>
      <c r="HV69" s="378">
        <v>1</v>
      </c>
      <c r="HW69" s="379">
        <v>45852</v>
      </c>
      <c r="HX69" s="632">
        <v>45852</v>
      </c>
      <c r="HY69" s="378">
        <v>1</v>
      </c>
      <c r="HZ69" s="379">
        <v>45853</v>
      </c>
      <c r="IA69" s="412">
        <v>45853</v>
      </c>
      <c r="IB69" s="378">
        <v>1</v>
      </c>
      <c r="IC69" s="379">
        <v>45854</v>
      </c>
      <c r="ID69" s="412">
        <v>45868</v>
      </c>
      <c r="IE69" s="378">
        <v>1</v>
      </c>
      <c r="IF69" s="379">
        <v>45869</v>
      </c>
      <c r="IG69" s="944">
        <v>45887</v>
      </c>
      <c r="IH69" s="412">
        <v>45885</v>
      </c>
      <c r="II69" s="378">
        <v>1</v>
      </c>
      <c r="IJ69" s="379">
        <v>45885</v>
      </c>
      <c r="IK69" s="412">
        <v>45885</v>
      </c>
      <c r="IL69" s="378">
        <v>1</v>
      </c>
      <c r="IM69" s="379">
        <v>45885</v>
      </c>
      <c r="IN69" s="657">
        <f t="shared" si="137"/>
        <v>1</v>
      </c>
      <c r="IO69" s="658">
        <f t="shared" si="240"/>
        <v>45824</v>
      </c>
      <c r="IP69" s="659">
        <f t="shared" si="241"/>
        <v>45885</v>
      </c>
      <c r="IQ69" s="654"/>
      <c r="IR69" s="660"/>
      <c r="IS69" s="664">
        <v>221.8</v>
      </c>
      <c r="IT69" s="664" t="s">
        <v>598</v>
      </c>
      <c r="IU69" s="412"/>
      <c r="IV69" s="378">
        <v>0</v>
      </c>
      <c r="IW69" s="379"/>
      <c r="IX69" s="412"/>
      <c r="IY69" s="378">
        <v>0</v>
      </c>
      <c r="IZ69" s="379"/>
      <c r="JA69" s="412">
        <v>45885</v>
      </c>
      <c r="JB69" s="378">
        <v>1</v>
      </c>
      <c r="JC69" s="413">
        <f t="shared" si="295"/>
        <v>45885</v>
      </c>
      <c r="JD69" s="628">
        <f t="shared" si="178"/>
        <v>0.22180000000000002</v>
      </c>
      <c r="JE69" s="627">
        <v>45916</v>
      </c>
      <c r="JF69" s="378">
        <v>1</v>
      </c>
      <c r="JG69" s="627">
        <v>45926</v>
      </c>
      <c r="JH69" s="628">
        <f t="shared" si="270"/>
        <v>0.22180000000000002</v>
      </c>
      <c r="JI69" s="627">
        <v>45922</v>
      </c>
      <c r="JJ69" s="378">
        <v>1</v>
      </c>
      <c r="JK69" s="627" t="s">
        <v>599</v>
      </c>
      <c r="JL69" s="628">
        <f t="shared" si="179"/>
        <v>0.22180000000000002</v>
      </c>
      <c r="JM69" s="627">
        <v>45923</v>
      </c>
      <c r="JN69" s="378">
        <v>1</v>
      </c>
      <c r="JO69" s="627">
        <f t="shared" si="288"/>
        <v>45923</v>
      </c>
      <c r="JP69" s="628">
        <f t="shared" si="180"/>
        <v>0.22180000000000002</v>
      </c>
      <c r="JQ69" s="627">
        <v>45926</v>
      </c>
      <c r="JR69" s="378">
        <v>1</v>
      </c>
      <c r="JS69" s="627">
        <v>45926</v>
      </c>
      <c r="JT69" s="628">
        <f t="shared" si="242"/>
        <v>0.22180000000000002</v>
      </c>
      <c r="JU69" s="627">
        <v>45927</v>
      </c>
      <c r="JV69" s="378">
        <v>1</v>
      </c>
      <c r="JW69" s="627">
        <v>45927</v>
      </c>
      <c r="JX69" s="628">
        <f t="shared" si="243"/>
        <v>0</v>
      </c>
      <c r="JY69" s="627"/>
      <c r="JZ69" s="378">
        <v>0</v>
      </c>
      <c r="KA69" s="627"/>
      <c r="KB69" s="628">
        <f t="shared" si="244"/>
        <v>0</v>
      </c>
      <c r="KC69" s="627"/>
      <c r="KD69" s="378">
        <v>0</v>
      </c>
      <c r="KE69" s="627"/>
      <c r="KF69" s="628">
        <f t="shared" si="245"/>
        <v>0</v>
      </c>
      <c r="KG69" s="627"/>
      <c r="KH69" s="378">
        <v>0</v>
      </c>
      <c r="KI69" s="379"/>
      <c r="KJ69" s="628"/>
      <c r="KK69" s="630">
        <v>45948</v>
      </c>
      <c r="KL69" s="378">
        <v>1</v>
      </c>
      <c r="KM69" s="379">
        <v>45948</v>
      </c>
      <c r="KN69" s="630">
        <v>45937</v>
      </c>
      <c r="KO69" s="378">
        <v>1</v>
      </c>
      <c r="KP69" s="379">
        <v>45938</v>
      </c>
      <c r="KQ69" s="630">
        <v>45945</v>
      </c>
      <c r="KR69" s="378">
        <v>1</v>
      </c>
      <c r="KS69" s="379"/>
      <c r="KT69" s="657">
        <v>0</v>
      </c>
      <c r="KU69" s="665">
        <f t="shared" si="246"/>
        <v>0</v>
      </c>
      <c r="KV69" s="658">
        <f t="shared" si="247"/>
        <v>45885</v>
      </c>
      <c r="KW69" s="659" t="str">
        <f t="shared" si="248"/>
        <v/>
      </c>
      <c r="KX69" s="412">
        <v>45885</v>
      </c>
      <c r="KY69" s="378">
        <v>1</v>
      </c>
      <c r="KZ69" s="413">
        <f t="shared" si="98"/>
        <v>45885</v>
      </c>
      <c r="LA69" s="626">
        <f t="shared" si="181"/>
        <v>0.22180000000000002</v>
      </c>
      <c r="LB69" s="627">
        <v>45908</v>
      </c>
      <c r="LC69" s="378">
        <v>1</v>
      </c>
      <c r="LD69" s="413">
        <f t="shared" ref="LD69:LD70" si="298">IF(LB69="","",LB69)</f>
        <v>45908</v>
      </c>
      <c r="LE69" s="626">
        <f t="shared" si="182"/>
        <v>0.22180000000000002</v>
      </c>
      <c r="LF69" s="627">
        <v>45917</v>
      </c>
      <c r="LG69" s="378">
        <v>1</v>
      </c>
      <c r="LH69" s="413">
        <f t="shared" si="291"/>
        <v>45917</v>
      </c>
      <c r="LI69" s="626">
        <f t="shared" si="183"/>
        <v>0.22180000000000002</v>
      </c>
      <c r="LJ69" s="627">
        <v>45918</v>
      </c>
      <c r="LK69" s="378">
        <v>1</v>
      </c>
      <c r="LL69" s="632">
        <v>45918</v>
      </c>
      <c r="LM69" s="412">
        <v>45937</v>
      </c>
      <c r="LN69" s="378">
        <v>1</v>
      </c>
      <c r="LO69" s="632">
        <v>45937</v>
      </c>
      <c r="LP69" s="1489">
        <v>45953</v>
      </c>
      <c r="LQ69" s="1486">
        <v>1</v>
      </c>
      <c r="LR69" s="632">
        <v>45953</v>
      </c>
      <c r="LS69" s="412"/>
      <c r="LT69" s="378">
        <v>0</v>
      </c>
      <c r="LU69" s="632"/>
      <c r="LV69" s="657">
        <v>0</v>
      </c>
      <c r="LW69" s="665">
        <f t="shared" si="249"/>
        <v>0</v>
      </c>
      <c r="LX69" s="658">
        <f t="shared" si="250"/>
        <v>45885</v>
      </c>
      <c r="LY69" s="666" t="str">
        <f t="shared" si="251"/>
        <v/>
      </c>
      <c r="LZ69" s="412">
        <v>45885</v>
      </c>
      <c r="MA69" s="378">
        <v>1</v>
      </c>
      <c r="MB69" s="413">
        <f t="shared" si="104"/>
        <v>45885</v>
      </c>
      <c r="MC69" s="626">
        <f t="shared" si="184"/>
        <v>0.22180000000000002</v>
      </c>
      <c r="MD69" s="627">
        <v>45913</v>
      </c>
      <c r="ME69" s="378">
        <v>1</v>
      </c>
      <c r="MF69" s="413">
        <f t="shared" si="139"/>
        <v>45913</v>
      </c>
      <c r="MG69" s="626">
        <f t="shared" si="185"/>
        <v>0.22180000000000002</v>
      </c>
      <c r="MH69" s="627">
        <v>45917</v>
      </c>
      <c r="MI69" s="378">
        <v>1</v>
      </c>
      <c r="MJ69" s="632">
        <f t="shared" si="292"/>
        <v>45917</v>
      </c>
      <c r="MK69" s="626">
        <f t="shared" si="186"/>
        <v>0.22180000000000002</v>
      </c>
      <c r="ML69" s="627">
        <v>45917</v>
      </c>
      <c r="MM69" s="378">
        <v>1</v>
      </c>
      <c r="MN69" s="632">
        <f t="shared" si="293"/>
        <v>45917</v>
      </c>
      <c r="MO69" s="412">
        <v>45938</v>
      </c>
      <c r="MP69" s="378">
        <v>1</v>
      </c>
      <c r="MQ69" s="632">
        <v>45938</v>
      </c>
      <c r="MR69" s="1489">
        <v>45953</v>
      </c>
      <c r="MS69" s="1486">
        <v>1</v>
      </c>
      <c r="MT69" s="632">
        <v>45953</v>
      </c>
      <c r="MU69" s="412"/>
      <c r="MV69" s="378">
        <v>0</v>
      </c>
      <c r="MW69" s="632"/>
      <c r="MX69" s="657">
        <v>0</v>
      </c>
      <c r="MY69" s="665">
        <f t="shared" si="252"/>
        <v>0</v>
      </c>
      <c r="MZ69" s="658">
        <f t="shared" si="253"/>
        <v>45885</v>
      </c>
      <c r="NA69" s="666" t="str">
        <f t="shared" si="254"/>
        <v/>
      </c>
      <c r="NB69" s="657">
        <v>0</v>
      </c>
      <c r="NC69" s="665">
        <f t="shared" si="255"/>
        <v>0</v>
      </c>
      <c r="ND69" s="658">
        <f t="shared" si="256"/>
        <v>45885</v>
      </c>
      <c r="NE69" s="667">
        <f t="shared" si="257"/>
        <v>0</v>
      </c>
      <c r="NF69" s="654"/>
      <c r="NG69" s="666"/>
      <c r="NH69" s="673"/>
      <c r="NI69" s="378">
        <v>0</v>
      </c>
      <c r="NJ69" s="658"/>
      <c r="NK69" s="654"/>
      <c r="NL69" s="666"/>
      <c r="NM69" s="657">
        <v>0</v>
      </c>
      <c r="NN69" s="665">
        <f t="shared" si="258"/>
        <v>0</v>
      </c>
      <c r="NO69" s="659"/>
      <c r="NP69" s="669" t="s">
        <v>571</v>
      </c>
      <c r="NQ69" s="657">
        <v>0</v>
      </c>
      <c r="NR69" s="665">
        <f t="shared" si="259"/>
        <v>0</v>
      </c>
      <c r="NS69" s="659"/>
      <c r="NT69" s="669" t="s">
        <v>571</v>
      </c>
      <c r="NU69" s="657">
        <v>0</v>
      </c>
      <c r="NV69" s="665">
        <f t="shared" si="260"/>
        <v>0</v>
      </c>
      <c r="NW69" s="659"/>
      <c r="NX69" s="669" t="str">
        <f t="shared" si="269"/>
        <v/>
      </c>
      <c r="NY69" s="673"/>
      <c r="NZ69" s="378">
        <v>0</v>
      </c>
      <c r="OA69" s="660"/>
      <c r="OB69" s="673"/>
      <c r="OC69" s="378">
        <v>0</v>
      </c>
      <c r="OD69" s="660"/>
      <c r="OE69" s="673"/>
      <c r="OF69" s="378">
        <v>0</v>
      </c>
      <c r="OG69" s="660"/>
      <c r="OH69" s="412"/>
      <c r="OI69" s="378">
        <v>1</v>
      </c>
      <c r="OJ69" s="379"/>
      <c r="OK69" s="412"/>
      <c r="OL69" s="378">
        <v>0.5</v>
      </c>
      <c r="OM69" s="379"/>
      <c r="ON69" s="412"/>
      <c r="OO69" s="378">
        <v>1</v>
      </c>
      <c r="OP69" s="379"/>
      <c r="OQ69" s="412"/>
      <c r="OR69" s="378">
        <f t="shared" si="261"/>
        <v>0</v>
      </c>
      <c r="OS69" s="379"/>
      <c r="OT69" s="412"/>
      <c r="OU69" s="378">
        <v>0</v>
      </c>
      <c r="OV69" s="379"/>
      <c r="OW69" s="412"/>
      <c r="OX69" s="378">
        <v>0</v>
      </c>
      <c r="OY69" s="379"/>
      <c r="OZ69" s="379">
        <v>45696</v>
      </c>
      <c r="PA69" s="378">
        <v>1</v>
      </c>
      <c r="PB69" s="379">
        <f t="shared" si="141"/>
        <v>45696</v>
      </c>
      <c r="PC69" s="379" t="s">
        <v>559</v>
      </c>
      <c r="PD69" s="378">
        <v>0</v>
      </c>
      <c r="PE69" s="379"/>
      <c r="PF69" s="412"/>
      <c r="PG69" s="378">
        <v>0</v>
      </c>
      <c r="PH69" s="379"/>
      <c r="PI69" s="412">
        <v>45696</v>
      </c>
      <c r="PJ69" s="378">
        <v>1</v>
      </c>
      <c r="PK69" s="379">
        <f>'Seg Diario'!HJ69</f>
        <v>45907</v>
      </c>
      <c r="PL69" s="412">
        <f t="shared" si="133"/>
        <v>45696</v>
      </c>
      <c r="PM69" s="378">
        <f t="shared" si="134"/>
        <v>1</v>
      </c>
      <c r="PN69" s="379">
        <f t="shared" si="135"/>
        <v>45907</v>
      </c>
      <c r="PO69" s="663">
        <v>4.5000000000000005E-2</v>
      </c>
      <c r="PP69" s="658">
        <f t="shared" si="262"/>
        <v>45696</v>
      </c>
      <c r="PQ69" s="659" t="str">
        <f t="shared" si="263"/>
        <v/>
      </c>
      <c r="PR69" s="654"/>
      <c r="PS69" s="660"/>
      <c r="PT69" s="412">
        <v>45488</v>
      </c>
      <c r="PU69" s="378">
        <v>1</v>
      </c>
      <c r="PV69" s="412">
        <v>45488</v>
      </c>
      <c r="PW69" s="412">
        <v>45527</v>
      </c>
      <c r="PX69" s="378">
        <v>1</v>
      </c>
      <c r="PY69" s="412">
        <v>45527</v>
      </c>
      <c r="PZ69" s="412"/>
      <c r="QA69" s="378">
        <v>0</v>
      </c>
      <c r="QB69" s="379"/>
      <c r="QC69" s="412"/>
      <c r="QD69" s="378">
        <v>0.5</v>
      </c>
      <c r="QE69" s="379"/>
      <c r="QF69" s="657">
        <v>0.93745000000000012</v>
      </c>
      <c r="QG69" s="658">
        <f t="shared" si="264"/>
        <v>45488</v>
      </c>
      <c r="QH69" s="659" t="str">
        <f t="shared" si="276"/>
        <v/>
      </c>
      <c r="QI69" s="654"/>
      <c r="QJ69" s="660"/>
      <c r="QK69" s="671"/>
      <c r="QL69" s="672">
        <f t="shared" si="265"/>
        <v>1</v>
      </c>
      <c r="QM69" s="1208" t="s">
        <v>589</v>
      </c>
      <c r="QN69" s="1448">
        <f t="shared" si="136"/>
        <v>1</v>
      </c>
      <c r="QO69" s="1482">
        <v>45910</v>
      </c>
      <c r="QP69" s="1483">
        <v>1</v>
      </c>
      <c r="QQ69" s="1482">
        <v>45912</v>
      </c>
      <c r="QR69" s="1482">
        <v>45916</v>
      </c>
      <c r="QS69" s="1483">
        <v>1</v>
      </c>
      <c r="QT69" s="1482">
        <f t="shared" si="297"/>
        <v>45916</v>
      </c>
    </row>
    <row r="70" spans="1:462" ht="14.4">
      <c r="A70" s="459" t="e">
        <f t="shared" si="266"/>
        <v>#VALUE!</v>
      </c>
      <c r="B70" s="1466" t="s">
        <v>209</v>
      </c>
      <c r="C70" s="637"/>
      <c r="D70" s="638" t="s">
        <v>562</v>
      </c>
      <c r="E70" s="1421" t="s">
        <v>111</v>
      </c>
      <c r="F70" s="1251">
        <v>6303.19</v>
      </c>
      <c r="G70" s="614"/>
      <c r="H70" s="638" t="s">
        <v>575</v>
      </c>
      <c r="I70" s="638" t="s">
        <v>575</v>
      </c>
      <c r="J70" s="639"/>
      <c r="K70" s="640"/>
      <c r="L70" s="640"/>
      <c r="M70" s="641"/>
      <c r="N70" s="642"/>
      <c r="O70" s="639" t="s">
        <v>562</v>
      </c>
      <c r="P70" s="640" t="s">
        <v>562</v>
      </c>
      <c r="Q70" s="640" t="s">
        <v>562</v>
      </c>
      <c r="R70" s="641" t="s">
        <v>562</v>
      </c>
      <c r="S70" s="638" t="s">
        <v>92</v>
      </c>
      <c r="T70" s="643"/>
      <c r="U70" s="643"/>
      <c r="V70" s="643"/>
      <c r="W70" s="643"/>
      <c r="X70" s="643"/>
      <c r="Y70" s="643"/>
      <c r="Z70" s="674"/>
      <c r="AA70" s="644"/>
      <c r="AB70" s="615"/>
      <c r="AC70" s="615"/>
      <c r="AD70" s="615"/>
      <c r="AE70" s="615"/>
      <c r="AF70" s="615"/>
      <c r="AG70" s="645">
        <f t="shared" si="187"/>
        <v>0</v>
      </c>
      <c r="AH70" s="646">
        <f t="shared" si="188"/>
        <v>0</v>
      </c>
      <c r="AI70" s="647">
        <f t="shared" si="189"/>
        <v>0</v>
      </c>
      <c r="AJ70" s="615"/>
      <c r="AK70" s="615"/>
      <c r="AL70" s="615"/>
      <c r="AM70" s="645">
        <f t="shared" si="190"/>
        <v>0</v>
      </c>
      <c r="AN70" s="646">
        <f t="shared" si="191"/>
        <v>0</v>
      </c>
      <c r="AO70" s="647">
        <f t="shared" si="192"/>
        <v>0</v>
      </c>
      <c r="AP70" s="648"/>
      <c r="AQ70" s="648"/>
      <c r="AR70" s="648"/>
      <c r="AS70" s="645">
        <f t="shared" si="193"/>
        <v>0</v>
      </c>
      <c r="AT70" s="646">
        <f t="shared" si="194"/>
        <v>0</v>
      </c>
      <c r="AU70" s="647">
        <f t="shared" si="195"/>
        <v>0</v>
      </c>
      <c r="AV70" s="648"/>
      <c r="AW70" s="649" t="s">
        <v>564</v>
      </c>
      <c r="AX70" s="650">
        <f t="shared" si="281"/>
        <v>1</v>
      </c>
      <c r="AY70" s="651" t="s">
        <v>565</v>
      </c>
      <c r="AZ70" s="652" t="s">
        <v>580</v>
      </c>
      <c r="BA70" s="412">
        <f t="shared" si="290"/>
        <v>45488</v>
      </c>
      <c r="BB70" s="653">
        <f t="shared" si="175"/>
        <v>1</v>
      </c>
      <c r="BC70" s="654">
        <f t="shared" si="196"/>
        <v>0</v>
      </c>
      <c r="BD70" s="630">
        <f t="shared" si="197"/>
        <v>0</v>
      </c>
      <c r="BE70" s="412">
        <v>45677</v>
      </c>
      <c r="BF70" s="655">
        <f t="shared" si="198"/>
        <v>1</v>
      </c>
      <c r="BG70" s="412">
        <v>45783</v>
      </c>
      <c r="BH70" s="655">
        <f t="shared" si="199"/>
        <v>1</v>
      </c>
      <c r="BI70" s="412">
        <f t="shared" si="125"/>
        <v>45848</v>
      </c>
      <c r="BJ70" s="378">
        <v>0</v>
      </c>
      <c r="BK70" s="379">
        <f t="shared" si="126"/>
        <v>45877</v>
      </c>
      <c r="BL70" s="412">
        <v>45848</v>
      </c>
      <c r="BM70" s="378">
        <v>1</v>
      </c>
      <c r="BN70" s="630">
        <v>45848</v>
      </c>
      <c r="BO70" s="412">
        <v>45848</v>
      </c>
      <c r="BP70" s="378">
        <v>1</v>
      </c>
      <c r="BQ70" s="630">
        <v>45848</v>
      </c>
      <c r="BR70" s="412">
        <v>45848</v>
      </c>
      <c r="BS70" s="378">
        <v>1</v>
      </c>
      <c r="BT70" s="630">
        <v>45848</v>
      </c>
      <c r="BU70" s="412">
        <v>45848</v>
      </c>
      <c r="BV70" s="378">
        <v>1</v>
      </c>
      <c r="BW70" s="630">
        <v>45848</v>
      </c>
      <c r="BX70" s="377">
        <f t="shared" si="200"/>
        <v>45848</v>
      </c>
      <c r="BY70" s="378">
        <f t="shared" si="201"/>
        <v>1</v>
      </c>
      <c r="BZ70" s="379">
        <f t="shared" si="282"/>
        <v>45848</v>
      </c>
      <c r="CA70" s="412">
        <v>45852</v>
      </c>
      <c r="CB70" s="378">
        <v>1</v>
      </c>
      <c r="CC70" s="413">
        <f t="shared" si="202"/>
        <v>45852</v>
      </c>
      <c r="CD70" s="377">
        <v>45852</v>
      </c>
      <c r="CE70" s="378">
        <v>1</v>
      </c>
      <c r="CF70" s="413">
        <f t="shared" si="203"/>
        <v>45852</v>
      </c>
      <c r="CG70" s="377">
        <v>45851</v>
      </c>
      <c r="CH70" s="378">
        <v>1</v>
      </c>
      <c r="CI70" s="413">
        <f t="shared" si="204"/>
        <v>45851</v>
      </c>
      <c r="CJ70" s="377">
        <v>45852</v>
      </c>
      <c r="CK70" s="378">
        <v>1</v>
      </c>
      <c r="CL70" s="413">
        <f t="shared" si="205"/>
        <v>45852</v>
      </c>
      <c r="CM70" s="377">
        <f t="shared" si="206"/>
        <v>45851</v>
      </c>
      <c r="CN70" s="378">
        <f t="shared" si="207"/>
        <v>1</v>
      </c>
      <c r="CO70" s="379">
        <f t="shared" si="208"/>
        <v>45852</v>
      </c>
      <c r="CP70" s="412"/>
      <c r="CQ70" s="378">
        <v>0</v>
      </c>
      <c r="CR70" s="413"/>
      <c r="CS70" s="377"/>
      <c r="CT70" s="378">
        <v>0</v>
      </c>
      <c r="CU70" s="413"/>
      <c r="CV70" s="377"/>
      <c r="CW70" s="378">
        <v>0</v>
      </c>
      <c r="CX70" s="413"/>
      <c r="CY70" s="377"/>
      <c r="CZ70" s="378">
        <v>0</v>
      </c>
      <c r="DA70" s="413"/>
      <c r="DB70" s="377" t="str">
        <f t="shared" si="209"/>
        <v/>
      </c>
      <c r="DC70" s="378">
        <f t="shared" si="210"/>
        <v>0</v>
      </c>
      <c r="DD70" s="379" t="str">
        <f t="shared" si="211"/>
        <v/>
      </c>
      <c r="DE70" s="412">
        <v>45851</v>
      </c>
      <c r="DF70" s="378">
        <v>1</v>
      </c>
      <c r="DG70" s="413">
        <v>45852</v>
      </c>
      <c r="DH70" s="412">
        <v>45851</v>
      </c>
      <c r="DI70" s="378">
        <v>1</v>
      </c>
      <c r="DJ70" s="413">
        <v>45852</v>
      </c>
      <c r="DK70" s="412">
        <v>45851</v>
      </c>
      <c r="DL70" s="378">
        <v>1</v>
      </c>
      <c r="DM70" s="413">
        <v>45852</v>
      </c>
      <c r="DN70" s="377">
        <v>45852</v>
      </c>
      <c r="DO70" s="378">
        <v>1</v>
      </c>
      <c r="DP70" s="413">
        <v>45852</v>
      </c>
      <c r="DQ70" s="377">
        <f t="shared" si="212"/>
        <v>45851</v>
      </c>
      <c r="DR70" s="378">
        <f t="shared" si="213"/>
        <v>1</v>
      </c>
      <c r="DS70" s="379">
        <f t="shared" si="214"/>
        <v>45852</v>
      </c>
      <c r="DT70" s="412">
        <v>45851</v>
      </c>
      <c r="DU70" s="378">
        <v>1</v>
      </c>
      <c r="DV70" s="413">
        <v>45853</v>
      </c>
      <c r="DW70" s="412">
        <v>45851</v>
      </c>
      <c r="DX70" s="378">
        <v>1</v>
      </c>
      <c r="DY70" s="413">
        <v>45853</v>
      </c>
      <c r="DZ70" s="412">
        <v>45851</v>
      </c>
      <c r="EA70" s="378">
        <v>1</v>
      </c>
      <c r="EB70" s="413">
        <v>45853</v>
      </c>
      <c r="EC70" s="377">
        <v>45852</v>
      </c>
      <c r="ED70" s="378">
        <v>1</v>
      </c>
      <c r="EE70" s="413">
        <v>45853</v>
      </c>
      <c r="EF70" s="377">
        <f t="shared" si="275"/>
        <v>45851</v>
      </c>
      <c r="EG70" s="378">
        <f t="shared" si="215"/>
        <v>1</v>
      </c>
      <c r="EH70" s="379">
        <f t="shared" si="216"/>
        <v>45853</v>
      </c>
      <c r="EI70" s="412">
        <v>45853</v>
      </c>
      <c r="EJ70" s="378">
        <v>1</v>
      </c>
      <c r="EK70" s="413">
        <f t="shared" si="217"/>
        <v>45853</v>
      </c>
      <c r="EL70" s="412">
        <v>45853</v>
      </c>
      <c r="EM70" s="380">
        <v>1</v>
      </c>
      <c r="EN70" s="413">
        <v>45877</v>
      </c>
      <c r="EO70" s="412">
        <v>45853</v>
      </c>
      <c r="EP70" s="378">
        <v>1</v>
      </c>
      <c r="EQ70" s="413">
        <f t="shared" si="219"/>
        <v>45853</v>
      </c>
      <c r="ER70" s="412">
        <v>45853</v>
      </c>
      <c r="ES70" s="378">
        <v>1</v>
      </c>
      <c r="ET70" s="413">
        <f t="shared" si="220"/>
        <v>45853</v>
      </c>
      <c r="EU70" s="377">
        <f t="shared" si="221"/>
        <v>45853</v>
      </c>
      <c r="EV70" s="378">
        <f t="shared" si="222"/>
        <v>1</v>
      </c>
      <c r="EW70" s="379">
        <f t="shared" si="223"/>
        <v>45877</v>
      </c>
      <c r="EX70" s="412"/>
      <c r="EY70" s="378">
        <v>0</v>
      </c>
      <c r="EZ70" s="413"/>
      <c r="FA70" s="412"/>
      <c r="FB70" s="378">
        <v>0</v>
      </c>
      <c r="FC70" s="413"/>
      <c r="FD70" s="412"/>
      <c r="FE70" s="378">
        <v>0</v>
      </c>
      <c r="FF70" s="413"/>
      <c r="FG70" s="412"/>
      <c r="FH70" s="378">
        <v>0</v>
      </c>
      <c r="FI70" s="413"/>
      <c r="FJ70" s="377" t="str">
        <f t="shared" si="280"/>
        <v/>
      </c>
      <c r="FK70" s="378">
        <v>0</v>
      </c>
      <c r="FL70" s="379" t="str">
        <f t="shared" si="267"/>
        <v/>
      </c>
      <c r="FM70" s="412">
        <v>45863</v>
      </c>
      <c r="FN70" s="378">
        <v>1</v>
      </c>
      <c r="FO70" s="413">
        <v>45864</v>
      </c>
      <c r="FP70" s="412">
        <v>45880</v>
      </c>
      <c r="FQ70" s="378">
        <v>1</v>
      </c>
      <c r="FR70" s="413">
        <v>45880</v>
      </c>
      <c r="FS70" s="412">
        <v>45863</v>
      </c>
      <c r="FT70" s="378">
        <v>1</v>
      </c>
      <c r="FU70" s="413">
        <v>45864</v>
      </c>
      <c r="FV70" s="412">
        <v>45878</v>
      </c>
      <c r="FW70" s="378">
        <v>1</v>
      </c>
      <c r="FX70" s="413">
        <v>45878</v>
      </c>
      <c r="FY70" s="377">
        <f t="shared" si="224"/>
        <v>45863</v>
      </c>
      <c r="FZ70" s="378">
        <f t="shared" si="162"/>
        <v>1</v>
      </c>
      <c r="GA70" s="379">
        <f t="shared" si="225"/>
        <v>45880</v>
      </c>
      <c r="GB70" s="412">
        <v>45853</v>
      </c>
      <c r="GC70" s="378">
        <v>1</v>
      </c>
      <c r="GD70" s="413">
        <f t="shared" si="226"/>
        <v>45853</v>
      </c>
      <c r="GE70" s="412">
        <v>45853</v>
      </c>
      <c r="GF70" s="378">
        <v>1</v>
      </c>
      <c r="GG70" s="413">
        <f t="shared" si="227"/>
        <v>45853</v>
      </c>
      <c r="GH70" s="412">
        <v>45853</v>
      </c>
      <c r="GI70" s="378">
        <v>1</v>
      </c>
      <c r="GJ70" s="413">
        <f t="shared" si="228"/>
        <v>45853</v>
      </c>
      <c r="GK70" s="412">
        <v>45853</v>
      </c>
      <c r="GL70" s="378">
        <v>1</v>
      </c>
      <c r="GM70" s="413">
        <f t="shared" si="229"/>
        <v>45853</v>
      </c>
      <c r="GN70" s="377">
        <f t="shared" si="230"/>
        <v>45853</v>
      </c>
      <c r="GO70" s="378">
        <f t="shared" si="231"/>
        <v>1</v>
      </c>
      <c r="GP70" s="379">
        <f t="shared" si="232"/>
        <v>45853</v>
      </c>
      <c r="GQ70" s="657">
        <f t="shared" si="163"/>
        <v>1</v>
      </c>
      <c r="GR70" s="658">
        <f t="shared" si="233"/>
        <v>45848</v>
      </c>
      <c r="GS70" s="659">
        <f t="shared" si="234"/>
        <v>45880</v>
      </c>
      <c r="GT70" s="654"/>
      <c r="GU70" s="660"/>
      <c r="GV70" s="412">
        <v>45898</v>
      </c>
      <c r="GW70" s="378">
        <v>1</v>
      </c>
      <c r="GX70" s="413">
        <v>45903</v>
      </c>
      <c r="GY70" s="412">
        <v>45898</v>
      </c>
      <c r="GZ70" s="378">
        <v>1</v>
      </c>
      <c r="HA70" s="413">
        <v>45903</v>
      </c>
      <c r="HB70" s="412">
        <v>45898</v>
      </c>
      <c r="HC70" s="378">
        <v>1</v>
      </c>
      <c r="HD70" s="413">
        <v>45903</v>
      </c>
      <c r="HE70" s="412">
        <v>45898</v>
      </c>
      <c r="HF70" s="378">
        <v>1</v>
      </c>
      <c r="HG70" s="413">
        <v>45903</v>
      </c>
      <c r="HH70" s="377">
        <f t="shared" si="235"/>
        <v>45898</v>
      </c>
      <c r="HI70" s="378">
        <f t="shared" si="236"/>
        <v>1</v>
      </c>
      <c r="HJ70" s="379">
        <f t="shared" si="237"/>
        <v>45903</v>
      </c>
      <c r="HK70" s="661">
        <v>0</v>
      </c>
      <c r="HL70" s="658">
        <f t="shared" si="238"/>
        <v>45677</v>
      </c>
      <c r="HM70" s="659" t="str">
        <f t="shared" si="239"/>
        <v/>
      </c>
      <c r="HN70" s="654"/>
      <c r="HO70" s="660"/>
      <c r="HP70" s="944"/>
      <c r="HQ70" s="944"/>
      <c r="HR70" s="1170">
        <v>45826</v>
      </c>
      <c r="HS70" s="378">
        <v>1</v>
      </c>
      <c r="HT70" s="1171">
        <v>45826</v>
      </c>
      <c r="HU70" s="632">
        <v>45827</v>
      </c>
      <c r="HV70" s="378">
        <v>1</v>
      </c>
      <c r="HW70" s="379">
        <v>45828</v>
      </c>
      <c r="HX70" s="412">
        <v>45873</v>
      </c>
      <c r="HY70" s="378">
        <v>1</v>
      </c>
      <c r="HZ70" s="379">
        <v>45874</v>
      </c>
      <c r="IA70" s="412">
        <v>45880</v>
      </c>
      <c r="IB70" s="378">
        <v>1</v>
      </c>
      <c r="IC70" s="379">
        <v>45880</v>
      </c>
      <c r="ID70" s="412">
        <v>45882</v>
      </c>
      <c r="IE70" s="378">
        <v>1</v>
      </c>
      <c r="IF70" s="379">
        <v>45885</v>
      </c>
      <c r="IG70" s="944">
        <v>45887</v>
      </c>
      <c r="IH70" s="412">
        <v>45885</v>
      </c>
      <c r="II70" s="378">
        <v>1</v>
      </c>
      <c r="IJ70" s="379">
        <v>45885</v>
      </c>
      <c r="IK70" s="412">
        <v>45885</v>
      </c>
      <c r="IL70" s="378">
        <v>1</v>
      </c>
      <c r="IM70" s="379">
        <v>45885</v>
      </c>
      <c r="IN70" s="657">
        <f t="shared" si="137"/>
        <v>1</v>
      </c>
      <c r="IO70" s="658">
        <f t="shared" si="240"/>
        <v>45826</v>
      </c>
      <c r="IP70" s="659">
        <f t="shared" si="241"/>
        <v>45885</v>
      </c>
      <c r="IQ70" s="654"/>
      <c r="IR70" s="660"/>
      <c r="IS70" s="664">
        <v>464.64</v>
      </c>
      <c r="IT70" s="664" t="s">
        <v>598</v>
      </c>
      <c r="IU70" s="412"/>
      <c r="IV70" s="378">
        <v>0</v>
      </c>
      <c r="IW70" s="379"/>
      <c r="IX70" s="1475">
        <v>45868</v>
      </c>
      <c r="IY70" s="1476">
        <v>1</v>
      </c>
      <c r="IZ70" s="1477">
        <v>45868</v>
      </c>
      <c r="JA70" s="412">
        <v>45888</v>
      </c>
      <c r="JB70" s="378">
        <v>1</v>
      </c>
      <c r="JC70" s="413">
        <f t="shared" si="91"/>
        <v>45888</v>
      </c>
      <c r="JD70" s="628">
        <f t="shared" si="178"/>
        <v>0.46464</v>
      </c>
      <c r="JE70" s="627">
        <v>45916</v>
      </c>
      <c r="JF70" s="378">
        <v>1</v>
      </c>
      <c r="JG70" s="627">
        <v>45926</v>
      </c>
      <c r="JH70" s="628">
        <f t="shared" si="270"/>
        <v>0.46464</v>
      </c>
      <c r="JI70" s="627">
        <v>45922</v>
      </c>
      <c r="JJ70" s="378">
        <v>1</v>
      </c>
      <c r="JK70" s="627" t="s">
        <v>599</v>
      </c>
      <c r="JL70" s="628">
        <f t="shared" si="179"/>
        <v>0.46464</v>
      </c>
      <c r="JM70" s="627">
        <v>45923</v>
      </c>
      <c r="JN70" s="378">
        <v>1</v>
      </c>
      <c r="JO70" s="627">
        <f t="shared" si="288"/>
        <v>45923</v>
      </c>
      <c r="JP70" s="628">
        <f t="shared" si="180"/>
        <v>0.46464</v>
      </c>
      <c r="JQ70" s="627">
        <v>45926</v>
      </c>
      <c r="JR70" s="378">
        <v>1</v>
      </c>
      <c r="JS70" s="627">
        <v>45926</v>
      </c>
      <c r="JT70" s="628">
        <f t="shared" si="242"/>
        <v>0.46464</v>
      </c>
      <c r="JU70" s="627">
        <v>45927</v>
      </c>
      <c r="JV70" s="378">
        <v>1</v>
      </c>
      <c r="JW70" s="627">
        <v>45927</v>
      </c>
      <c r="JX70" s="628">
        <f t="shared" si="243"/>
        <v>0</v>
      </c>
      <c r="JY70" s="627"/>
      <c r="JZ70" s="378">
        <v>0</v>
      </c>
      <c r="KA70" s="627"/>
      <c r="KB70" s="628">
        <f t="shared" si="244"/>
        <v>0</v>
      </c>
      <c r="KC70" s="627"/>
      <c r="KD70" s="378">
        <v>0</v>
      </c>
      <c r="KE70" s="627"/>
      <c r="KF70" s="628">
        <f t="shared" si="245"/>
        <v>0</v>
      </c>
      <c r="KG70" s="627"/>
      <c r="KH70" s="378">
        <v>0</v>
      </c>
      <c r="KI70" s="379"/>
      <c r="KJ70" s="628"/>
      <c r="KK70" s="630">
        <v>45948</v>
      </c>
      <c r="KL70" s="378">
        <v>1</v>
      </c>
      <c r="KM70" s="379">
        <v>45948</v>
      </c>
      <c r="KN70" s="630">
        <v>45938</v>
      </c>
      <c r="KO70" s="378">
        <v>1</v>
      </c>
      <c r="KP70" s="379">
        <v>45938</v>
      </c>
      <c r="KQ70" s="630">
        <v>45945</v>
      </c>
      <c r="KR70" s="378">
        <v>1</v>
      </c>
      <c r="KS70" s="379"/>
      <c r="KT70" s="657">
        <v>0</v>
      </c>
      <c r="KU70" s="665">
        <f t="shared" si="246"/>
        <v>0</v>
      </c>
      <c r="KV70" s="658">
        <f t="shared" si="247"/>
        <v>45888</v>
      </c>
      <c r="KW70" s="659" t="str">
        <f t="shared" si="248"/>
        <v/>
      </c>
      <c r="KX70" s="412">
        <v>45888</v>
      </c>
      <c r="KY70" s="378">
        <v>1</v>
      </c>
      <c r="KZ70" s="413">
        <f t="shared" si="98"/>
        <v>45888</v>
      </c>
      <c r="LA70" s="626">
        <f t="shared" si="181"/>
        <v>0.46464</v>
      </c>
      <c r="LB70" s="627">
        <v>45919</v>
      </c>
      <c r="LC70" s="378">
        <v>1</v>
      </c>
      <c r="LD70" s="413">
        <f t="shared" si="298"/>
        <v>45919</v>
      </c>
      <c r="LE70" s="626">
        <f t="shared" si="182"/>
        <v>0.46464</v>
      </c>
      <c r="LF70" s="627">
        <v>45919</v>
      </c>
      <c r="LG70" s="378">
        <v>1</v>
      </c>
      <c r="LH70" s="632">
        <v>45919</v>
      </c>
      <c r="LI70" s="626">
        <f t="shared" si="183"/>
        <v>0.46464</v>
      </c>
      <c r="LJ70" s="627">
        <v>45919</v>
      </c>
      <c r="LK70" s="378">
        <v>1</v>
      </c>
      <c r="LL70" s="632">
        <v>45919</v>
      </c>
      <c r="LM70" s="412">
        <v>45938</v>
      </c>
      <c r="LN70" s="378">
        <v>1</v>
      </c>
      <c r="LO70" s="632">
        <v>45938</v>
      </c>
      <c r="LP70" s="1489">
        <v>45954</v>
      </c>
      <c r="LQ70" s="1486">
        <v>1</v>
      </c>
      <c r="LR70" s="632">
        <v>45954</v>
      </c>
      <c r="LS70" s="412">
        <v>45948</v>
      </c>
      <c r="LT70" s="380">
        <v>1</v>
      </c>
      <c r="LU70" s="632">
        <v>45947</v>
      </c>
      <c r="LV70" s="657">
        <v>0</v>
      </c>
      <c r="LW70" s="665">
        <f t="shared" si="249"/>
        <v>0</v>
      </c>
      <c r="LX70" s="658">
        <f t="shared" si="250"/>
        <v>45888</v>
      </c>
      <c r="LY70" s="666" t="str">
        <f t="shared" si="251"/>
        <v/>
      </c>
      <c r="LZ70" s="412">
        <v>45888</v>
      </c>
      <c r="MA70" s="378">
        <v>1</v>
      </c>
      <c r="MB70" s="413">
        <f t="shared" si="104"/>
        <v>45888</v>
      </c>
      <c r="MC70" s="626">
        <f t="shared" si="184"/>
        <v>0.46464</v>
      </c>
      <c r="MD70" s="627">
        <v>45919</v>
      </c>
      <c r="ME70" s="378">
        <v>1</v>
      </c>
      <c r="MF70" s="413">
        <f t="shared" si="139"/>
        <v>45919</v>
      </c>
      <c r="MG70" s="626">
        <f t="shared" si="185"/>
        <v>0.46464</v>
      </c>
      <c r="MH70" s="627">
        <v>45919</v>
      </c>
      <c r="MI70" s="378">
        <v>1</v>
      </c>
      <c r="MJ70" s="632">
        <f t="shared" si="292"/>
        <v>45919</v>
      </c>
      <c r="MK70" s="626">
        <f t="shared" si="186"/>
        <v>0.46464</v>
      </c>
      <c r="ML70" s="627">
        <v>45919</v>
      </c>
      <c r="MM70" s="378">
        <v>1</v>
      </c>
      <c r="MN70" s="413">
        <f t="shared" si="107"/>
        <v>45919</v>
      </c>
      <c r="MO70" s="412">
        <v>45949</v>
      </c>
      <c r="MP70" s="378">
        <v>1</v>
      </c>
      <c r="MQ70" s="632">
        <v>45949</v>
      </c>
      <c r="MR70" s="1489">
        <v>45954</v>
      </c>
      <c r="MS70" s="1486">
        <v>1</v>
      </c>
      <c r="MT70" s="632">
        <v>45954</v>
      </c>
      <c r="MU70" s="412"/>
      <c r="MV70" s="380">
        <v>1</v>
      </c>
      <c r="MW70" s="632"/>
      <c r="MX70" s="657">
        <v>0</v>
      </c>
      <c r="MY70" s="665">
        <f t="shared" si="252"/>
        <v>0</v>
      </c>
      <c r="MZ70" s="658">
        <f t="shared" si="253"/>
        <v>45888</v>
      </c>
      <c r="NA70" s="666" t="str">
        <f t="shared" si="254"/>
        <v/>
      </c>
      <c r="NB70" s="657">
        <v>0</v>
      </c>
      <c r="NC70" s="665">
        <f t="shared" si="255"/>
        <v>0</v>
      </c>
      <c r="ND70" s="658">
        <f t="shared" si="256"/>
        <v>45888</v>
      </c>
      <c r="NE70" s="667">
        <f t="shared" si="257"/>
        <v>0</v>
      </c>
      <c r="NF70" s="654"/>
      <c r="NG70" s="666"/>
      <c r="NH70" s="673"/>
      <c r="NI70" s="378">
        <v>0</v>
      </c>
      <c r="NJ70" s="658"/>
      <c r="NK70" s="654"/>
      <c r="NL70" s="666"/>
      <c r="NM70" s="657">
        <v>0</v>
      </c>
      <c r="NN70" s="665">
        <f t="shared" si="258"/>
        <v>0</v>
      </c>
      <c r="NO70" s="659"/>
      <c r="NP70" s="669" t="s">
        <v>571</v>
      </c>
      <c r="NQ70" s="657">
        <v>0</v>
      </c>
      <c r="NR70" s="665">
        <f t="shared" si="259"/>
        <v>0</v>
      </c>
      <c r="NS70" s="659"/>
      <c r="NT70" s="669" t="s">
        <v>571</v>
      </c>
      <c r="NU70" s="657">
        <v>0</v>
      </c>
      <c r="NV70" s="665">
        <f t="shared" si="260"/>
        <v>0</v>
      </c>
      <c r="NW70" s="659"/>
      <c r="NX70" s="669" t="str">
        <f t="shared" si="269"/>
        <v/>
      </c>
      <c r="NY70" s="673"/>
      <c r="NZ70" s="378">
        <v>0</v>
      </c>
      <c r="OA70" s="660"/>
      <c r="OB70" s="673"/>
      <c r="OC70" s="378">
        <v>0</v>
      </c>
      <c r="OD70" s="660"/>
      <c r="OE70" s="673"/>
      <c r="OF70" s="378">
        <v>0</v>
      </c>
      <c r="OG70" s="660"/>
      <c r="OH70" s="412"/>
      <c r="OI70" s="378">
        <v>1</v>
      </c>
      <c r="OJ70" s="379"/>
      <c r="OK70" s="412"/>
      <c r="OL70" s="378">
        <v>0.5</v>
      </c>
      <c r="OM70" s="379"/>
      <c r="ON70" s="412"/>
      <c r="OO70" s="378">
        <v>1</v>
      </c>
      <c r="OP70" s="379"/>
      <c r="OQ70" s="412"/>
      <c r="OR70" s="378">
        <f t="shared" si="261"/>
        <v>0</v>
      </c>
      <c r="OS70" s="379"/>
      <c r="OT70" s="412"/>
      <c r="OU70" s="378">
        <v>0</v>
      </c>
      <c r="OV70" s="379"/>
      <c r="OW70" s="412"/>
      <c r="OX70" s="378">
        <v>0</v>
      </c>
      <c r="OY70" s="379"/>
      <c r="OZ70" s="379">
        <v>45847</v>
      </c>
      <c r="PA70" s="378">
        <v>1</v>
      </c>
      <c r="PB70" s="379">
        <f t="shared" si="141"/>
        <v>45847</v>
      </c>
      <c r="PC70" s="379" t="s">
        <v>559</v>
      </c>
      <c r="PD70" s="378">
        <v>0</v>
      </c>
      <c r="PE70" s="379"/>
      <c r="PF70" s="412"/>
      <c r="PG70" s="378">
        <v>0</v>
      </c>
      <c r="PH70" s="379"/>
      <c r="PI70" s="412">
        <v>45848</v>
      </c>
      <c r="PJ70" s="378">
        <v>1</v>
      </c>
      <c r="PK70" s="379">
        <f>'Seg Diario'!HJ70</f>
        <v>45903</v>
      </c>
      <c r="PL70" s="412">
        <f t="shared" si="133"/>
        <v>45848</v>
      </c>
      <c r="PM70" s="378">
        <f t="shared" si="134"/>
        <v>1</v>
      </c>
      <c r="PN70" s="379">
        <f t="shared" si="135"/>
        <v>45903</v>
      </c>
      <c r="PO70" s="663">
        <v>4.5000000000000005E-2</v>
      </c>
      <c r="PP70" s="658">
        <f t="shared" si="262"/>
        <v>45847</v>
      </c>
      <c r="PQ70" s="659" t="str">
        <f t="shared" si="263"/>
        <v/>
      </c>
      <c r="PR70" s="654"/>
      <c r="PS70" s="660"/>
      <c r="PT70" s="412">
        <v>45488</v>
      </c>
      <c r="PU70" s="378">
        <v>1</v>
      </c>
      <c r="PV70" s="412">
        <v>45488</v>
      </c>
      <c r="PW70" s="412">
        <v>45527</v>
      </c>
      <c r="PX70" s="378">
        <v>1</v>
      </c>
      <c r="PY70" s="412">
        <v>45527</v>
      </c>
      <c r="PZ70" s="412"/>
      <c r="QA70" s="378">
        <v>0</v>
      </c>
      <c r="QB70" s="379"/>
      <c r="QC70" s="412"/>
      <c r="QD70" s="378">
        <v>0.5</v>
      </c>
      <c r="QE70" s="379"/>
      <c r="QF70" s="657">
        <v>0.93745000000000012</v>
      </c>
      <c r="QG70" s="658">
        <f t="shared" si="264"/>
        <v>45488</v>
      </c>
      <c r="QH70" s="659" t="str">
        <f t="shared" si="276"/>
        <v/>
      </c>
      <c r="QI70" s="654"/>
      <c r="QJ70" s="660"/>
      <c r="QK70" s="671"/>
      <c r="QL70" s="672">
        <f t="shared" si="265"/>
        <v>1</v>
      </c>
      <c r="QM70" s="1208" t="s">
        <v>589</v>
      </c>
      <c r="QN70" s="1448">
        <f t="shared" si="136"/>
        <v>1</v>
      </c>
      <c r="QO70" s="1482">
        <v>45911</v>
      </c>
      <c r="QP70" s="1483">
        <v>1</v>
      </c>
      <c r="QQ70" s="1482">
        <v>45912</v>
      </c>
      <c r="QR70" s="1482">
        <v>45916</v>
      </c>
      <c r="QS70" s="1483">
        <v>1</v>
      </c>
      <c r="QT70" s="1482">
        <f t="shared" si="297"/>
        <v>45916</v>
      </c>
    </row>
    <row r="71" spans="1:462" ht="14.4">
      <c r="A71" s="459" t="e">
        <f t="shared" si="266"/>
        <v>#VALUE!</v>
      </c>
      <c r="B71" s="1466" t="s">
        <v>211</v>
      </c>
      <c r="C71" s="637"/>
      <c r="D71" s="638" t="s">
        <v>562</v>
      </c>
      <c r="E71" s="1421" t="s">
        <v>146</v>
      </c>
      <c r="F71" s="1251">
        <v>12379.54</v>
      </c>
      <c r="G71" s="614" t="s">
        <v>561</v>
      </c>
      <c r="H71" s="638" t="s">
        <v>575</v>
      </c>
      <c r="I71" s="638" t="s">
        <v>575</v>
      </c>
      <c r="J71" s="639"/>
      <c r="K71" s="640"/>
      <c r="L71" s="640"/>
      <c r="M71" s="641"/>
      <c r="N71" s="642" t="s">
        <v>578</v>
      </c>
      <c r="O71" s="639" t="s">
        <v>562</v>
      </c>
      <c r="P71" s="640" t="s">
        <v>562</v>
      </c>
      <c r="Q71" s="640" t="s">
        <v>562</v>
      </c>
      <c r="R71" s="641" t="s">
        <v>562</v>
      </c>
      <c r="S71" s="638" t="s">
        <v>92</v>
      </c>
      <c r="T71" s="643"/>
      <c r="U71" s="643"/>
      <c r="V71" s="643"/>
      <c r="W71" s="643"/>
      <c r="X71" s="643"/>
      <c r="Y71" s="643"/>
      <c r="Z71" s="674"/>
      <c r="AA71" s="644"/>
      <c r="AB71" s="615"/>
      <c r="AC71" s="615"/>
      <c r="AD71" s="615"/>
      <c r="AE71" s="615"/>
      <c r="AF71" s="615"/>
      <c r="AG71" s="645">
        <f t="shared" si="187"/>
        <v>0</v>
      </c>
      <c r="AH71" s="646">
        <f t="shared" si="188"/>
        <v>0</v>
      </c>
      <c r="AI71" s="647">
        <f t="shared" si="189"/>
        <v>0</v>
      </c>
      <c r="AJ71" s="615"/>
      <c r="AK71" s="615"/>
      <c r="AL71" s="615"/>
      <c r="AM71" s="645">
        <f t="shared" si="190"/>
        <v>0</v>
      </c>
      <c r="AN71" s="646">
        <f t="shared" si="191"/>
        <v>0</v>
      </c>
      <c r="AO71" s="647">
        <f t="shared" si="192"/>
        <v>0</v>
      </c>
      <c r="AP71" s="648"/>
      <c r="AQ71" s="648"/>
      <c r="AR71" s="648"/>
      <c r="AS71" s="645">
        <f t="shared" si="193"/>
        <v>0</v>
      </c>
      <c r="AT71" s="646">
        <f t="shared" si="194"/>
        <v>0</v>
      </c>
      <c r="AU71" s="647">
        <f t="shared" si="195"/>
        <v>0</v>
      </c>
      <c r="AV71" s="648"/>
      <c r="AW71" s="649" t="s">
        <v>564</v>
      </c>
      <c r="AX71" s="650">
        <f t="shared" si="281"/>
        <v>1</v>
      </c>
      <c r="AY71" s="651" t="s">
        <v>565</v>
      </c>
      <c r="AZ71" s="652" t="s">
        <v>573</v>
      </c>
      <c r="BA71" s="412">
        <f t="shared" si="290"/>
        <v>45488</v>
      </c>
      <c r="BB71" s="653">
        <f t="shared" si="175"/>
        <v>1</v>
      </c>
      <c r="BC71" s="654">
        <f t="shared" si="196"/>
        <v>0</v>
      </c>
      <c r="BD71" s="630">
        <f t="shared" si="197"/>
        <v>0</v>
      </c>
      <c r="BE71" s="412">
        <v>45691</v>
      </c>
      <c r="BF71" s="655">
        <f t="shared" si="198"/>
        <v>1</v>
      </c>
      <c r="BG71" s="412">
        <v>45814</v>
      </c>
      <c r="BH71" s="655">
        <f t="shared" si="199"/>
        <v>1</v>
      </c>
      <c r="BI71" s="412">
        <f t="shared" si="125"/>
        <v>45833</v>
      </c>
      <c r="BJ71" s="378">
        <v>0</v>
      </c>
      <c r="BK71" s="379">
        <f t="shared" si="126"/>
        <v>45853</v>
      </c>
      <c r="BL71" s="412">
        <v>45833</v>
      </c>
      <c r="BM71" s="378">
        <v>1</v>
      </c>
      <c r="BN71" s="630">
        <v>45840</v>
      </c>
      <c r="BO71" s="412">
        <v>45833</v>
      </c>
      <c r="BP71" s="1415">
        <v>1</v>
      </c>
      <c r="BQ71" s="413">
        <v>45851</v>
      </c>
      <c r="BR71" s="412">
        <v>45833</v>
      </c>
      <c r="BS71" s="378">
        <v>1</v>
      </c>
      <c r="BT71" s="630">
        <v>45840</v>
      </c>
      <c r="BU71" s="412">
        <v>45833</v>
      </c>
      <c r="BV71" s="378">
        <v>1</v>
      </c>
      <c r="BW71" s="413">
        <v>45845</v>
      </c>
      <c r="BX71" s="377">
        <f t="shared" si="200"/>
        <v>45833</v>
      </c>
      <c r="BY71" s="378">
        <f t="shared" si="201"/>
        <v>1</v>
      </c>
      <c r="BZ71" s="379">
        <f t="shared" si="282"/>
        <v>45851</v>
      </c>
      <c r="CA71" s="412">
        <v>45840</v>
      </c>
      <c r="CB71" s="378">
        <v>1</v>
      </c>
      <c r="CC71" s="413">
        <f t="shared" si="202"/>
        <v>45840</v>
      </c>
      <c r="CD71" s="377">
        <v>45851</v>
      </c>
      <c r="CE71" s="378">
        <v>1</v>
      </c>
      <c r="CF71" s="413">
        <f t="shared" si="203"/>
        <v>45851</v>
      </c>
      <c r="CG71" s="412">
        <v>45840</v>
      </c>
      <c r="CH71" s="378">
        <v>1</v>
      </c>
      <c r="CI71" s="413">
        <f t="shared" si="204"/>
        <v>45840</v>
      </c>
      <c r="CJ71" s="377">
        <v>45845</v>
      </c>
      <c r="CK71" s="378">
        <v>1</v>
      </c>
      <c r="CL71" s="413">
        <f t="shared" si="205"/>
        <v>45845</v>
      </c>
      <c r="CM71" s="377">
        <f t="shared" si="206"/>
        <v>45840</v>
      </c>
      <c r="CN71" s="378">
        <f t="shared" si="207"/>
        <v>1</v>
      </c>
      <c r="CO71" s="379">
        <f t="shared" si="208"/>
        <v>45851</v>
      </c>
      <c r="CP71" s="412"/>
      <c r="CQ71" s="378">
        <v>0</v>
      </c>
      <c r="CR71" s="413"/>
      <c r="CS71" s="377"/>
      <c r="CT71" s="378">
        <v>0</v>
      </c>
      <c r="CU71" s="413"/>
      <c r="CV71" s="377"/>
      <c r="CW71" s="378">
        <v>0</v>
      </c>
      <c r="CX71" s="413"/>
      <c r="CY71" s="377"/>
      <c r="CZ71" s="378">
        <v>0</v>
      </c>
      <c r="DA71" s="413"/>
      <c r="DB71" s="377" t="str">
        <f t="shared" si="209"/>
        <v/>
      </c>
      <c r="DC71" s="378">
        <f t="shared" si="210"/>
        <v>0</v>
      </c>
      <c r="DD71" s="379" t="str">
        <f t="shared" si="211"/>
        <v/>
      </c>
      <c r="DE71" s="412">
        <v>45841</v>
      </c>
      <c r="DF71" s="378">
        <v>1</v>
      </c>
      <c r="DG71" s="413">
        <v>45841</v>
      </c>
      <c r="DH71" s="377">
        <v>45848</v>
      </c>
      <c r="DI71" s="378">
        <v>1</v>
      </c>
      <c r="DJ71" s="413">
        <v>45849</v>
      </c>
      <c r="DK71" s="412">
        <v>45841</v>
      </c>
      <c r="DL71" s="378">
        <v>1</v>
      </c>
      <c r="DM71" s="413">
        <v>45841</v>
      </c>
      <c r="DN71" s="377">
        <v>45846</v>
      </c>
      <c r="DO71" s="378">
        <v>1</v>
      </c>
      <c r="DP71" s="413">
        <v>45846</v>
      </c>
      <c r="DQ71" s="377">
        <f t="shared" si="212"/>
        <v>45841</v>
      </c>
      <c r="DR71" s="378">
        <f t="shared" si="213"/>
        <v>1</v>
      </c>
      <c r="DS71" s="379">
        <f t="shared" si="214"/>
        <v>45849</v>
      </c>
      <c r="DT71" s="412">
        <v>45841</v>
      </c>
      <c r="DU71" s="378">
        <v>1</v>
      </c>
      <c r="DV71" s="413">
        <v>45843</v>
      </c>
      <c r="DW71" s="377">
        <v>45851</v>
      </c>
      <c r="DX71" s="378">
        <v>1</v>
      </c>
      <c r="DY71" s="413">
        <v>45853</v>
      </c>
      <c r="DZ71" s="412">
        <v>45841</v>
      </c>
      <c r="EA71" s="378">
        <v>1</v>
      </c>
      <c r="EB71" s="413">
        <v>45853</v>
      </c>
      <c r="EC71" s="377">
        <v>45845</v>
      </c>
      <c r="ED71" s="378">
        <v>1</v>
      </c>
      <c r="EE71" s="413">
        <v>45853</v>
      </c>
      <c r="EF71" s="377">
        <f t="shared" si="275"/>
        <v>45841</v>
      </c>
      <c r="EG71" s="378">
        <f t="shared" si="215"/>
        <v>1</v>
      </c>
      <c r="EH71" s="379">
        <f t="shared" si="216"/>
        <v>45853</v>
      </c>
      <c r="EI71" s="412">
        <v>45843</v>
      </c>
      <c r="EJ71" s="378">
        <v>1</v>
      </c>
      <c r="EK71" s="413">
        <f t="shared" si="217"/>
        <v>45843</v>
      </c>
      <c r="EL71" s="412">
        <v>45853</v>
      </c>
      <c r="EM71" s="378">
        <v>1</v>
      </c>
      <c r="EN71" s="413">
        <f t="shared" si="218"/>
        <v>45853</v>
      </c>
      <c r="EO71" s="412">
        <v>45853</v>
      </c>
      <c r="EP71" s="378">
        <v>1</v>
      </c>
      <c r="EQ71" s="413">
        <f t="shared" si="219"/>
        <v>45853</v>
      </c>
      <c r="ER71" s="412">
        <v>45853</v>
      </c>
      <c r="ES71" s="378">
        <v>1</v>
      </c>
      <c r="ET71" s="413">
        <f t="shared" si="220"/>
        <v>45853</v>
      </c>
      <c r="EU71" s="377">
        <f t="shared" si="221"/>
        <v>45843</v>
      </c>
      <c r="EV71" s="378">
        <f t="shared" si="222"/>
        <v>1</v>
      </c>
      <c r="EW71" s="379">
        <f t="shared" si="223"/>
        <v>45853</v>
      </c>
      <c r="EX71" s="412"/>
      <c r="EY71" s="378">
        <v>0</v>
      </c>
      <c r="EZ71" s="413"/>
      <c r="FA71" s="412"/>
      <c r="FB71" s="378">
        <v>0</v>
      </c>
      <c r="FC71" s="413"/>
      <c r="FD71" s="412"/>
      <c r="FE71" s="378">
        <v>0</v>
      </c>
      <c r="FF71" s="413"/>
      <c r="FG71" s="412"/>
      <c r="FH71" s="378">
        <v>0</v>
      </c>
      <c r="FI71" s="413"/>
      <c r="FJ71" s="377" t="str">
        <f t="shared" si="280"/>
        <v/>
      </c>
      <c r="FK71" s="378">
        <v>0</v>
      </c>
      <c r="FL71" s="379" t="str">
        <f t="shared" si="267"/>
        <v/>
      </c>
      <c r="FM71" s="412">
        <v>45859</v>
      </c>
      <c r="FN71" s="378">
        <v>1</v>
      </c>
      <c r="FO71" s="413">
        <v>45860</v>
      </c>
      <c r="FP71" s="412">
        <v>45859</v>
      </c>
      <c r="FQ71" s="378">
        <v>1</v>
      </c>
      <c r="FR71" s="413">
        <v>45861</v>
      </c>
      <c r="FS71" s="412">
        <v>45861</v>
      </c>
      <c r="FT71" s="378">
        <v>1</v>
      </c>
      <c r="FU71" s="413">
        <v>45862</v>
      </c>
      <c r="FV71" s="412">
        <v>45861</v>
      </c>
      <c r="FW71" s="378">
        <v>1</v>
      </c>
      <c r="FX71" s="413">
        <v>45862</v>
      </c>
      <c r="FY71" s="377">
        <f t="shared" si="224"/>
        <v>45859</v>
      </c>
      <c r="FZ71" s="378">
        <f t="shared" si="162"/>
        <v>1</v>
      </c>
      <c r="GA71" s="379">
        <f t="shared" si="225"/>
        <v>45862</v>
      </c>
      <c r="GB71" s="412">
        <v>45843</v>
      </c>
      <c r="GC71" s="378">
        <v>1</v>
      </c>
      <c r="GD71" s="413">
        <f t="shared" si="226"/>
        <v>45843</v>
      </c>
      <c r="GE71" s="412">
        <v>45853</v>
      </c>
      <c r="GF71" s="378">
        <v>1</v>
      </c>
      <c r="GG71" s="413">
        <f t="shared" si="227"/>
        <v>45853</v>
      </c>
      <c r="GH71" s="412">
        <v>45853</v>
      </c>
      <c r="GI71" s="378">
        <v>1</v>
      </c>
      <c r="GJ71" s="413">
        <f t="shared" si="228"/>
        <v>45853</v>
      </c>
      <c r="GK71" s="412">
        <v>45853</v>
      </c>
      <c r="GL71" s="378">
        <v>1</v>
      </c>
      <c r="GM71" s="413">
        <f t="shared" si="229"/>
        <v>45853</v>
      </c>
      <c r="GN71" s="377">
        <f t="shared" si="230"/>
        <v>45843</v>
      </c>
      <c r="GO71" s="378">
        <f t="shared" si="231"/>
        <v>1</v>
      </c>
      <c r="GP71" s="379">
        <f t="shared" si="232"/>
        <v>45853</v>
      </c>
      <c r="GQ71" s="657">
        <f t="shared" si="163"/>
        <v>1</v>
      </c>
      <c r="GR71" s="658">
        <f t="shared" si="233"/>
        <v>45833</v>
      </c>
      <c r="GS71" s="659">
        <f t="shared" si="234"/>
        <v>45862</v>
      </c>
      <c r="GT71" s="654"/>
      <c r="GU71" s="660"/>
      <c r="GV71" s="412">
        <v>45892</v>
      </c>
      <c r="GW71" s="378">
        <v>1</v>
      </c>
      <c r="GX71" s="413">
        <v>45898</v>
      </c>
      <c r="GY71" s="412">
        <v>45892</v>
      </c>
      <c r="GZ71" s="378">
        <v>1</v>
      </c>
      <c r="HA71" s="413">
        <v>45898</v>
      </c>
      <c r="HB71" s="412">
        <v>45892</v>
      </c>
      <c r="HC71" s="378">
        <v>1</v>
      </c>
      <c r="HD71" s="413">
        <v>45898</v>
      </c>
      <c r="HE71" s="412">
        <v>45892</v>
      </c>
      <c r="HF71" s="378">
        <v>1</v>
      </c>
      <c r="HG71" s="413">
        <v>45898</v>
      </c>
      <c r="HH71" s="377">
        <f t="shared" si="235"/>
        <v>45892</v>
      </c>
      <c r="HI71" s="378">
        <f t="shared" si="236"/>
        <v>1</v>
      </c>
      <c r="HJ71" s="379">
        <f t="shared" si="237"/>
        <v>45898</v>
      </c>
      <c r="HK71" s="661">
        <v>0</v>
      </c>
      <c r="HL71" s="658">
        <f t="shared" si="238"/>
        <v>45691</v>
      </c>
      <c r="HM71" s="659" t="str">
        <f t="shared" si="239"/>
        <v/>
      </c>
      <c r="HN71" s="654"/>
      <c r="HO71" s="660"/>
      <c r="HP71" s="944"/>
      <c r="HQ71" s="944"/>
      <c r="HR71" s="1170">
        <v>45826</v>
      </c>
      <c r="HS71" s="378">
        <v>1</v>
      </c>
      <c r="HT71" s="1171">
        <v>45826</v>
      </c>
      <c r="HU71" s="632">
        <v>45855</v>
      </c>
      <c r="HV71" s="378">
        <v>1</v>
      </c>
      <c r="HW71" s="379">
        <v>45857</v>
      </c>
      <c r="HX71" s="412">
        <v>45862</v>
      </c>
      <c r="HY71" s="378">
        <v>1</v>
      </c>
      <c r="HZ71" s="379">
        <v>45867</v>
      </c>
      <c r="IA71" s="412">
        <v>45863</v>
      </c>
      <c r="IB71" s="378">
        <v>1</v>
      </c>
      <c r="IC71" s="379">
        <v>45868</v>
      </c>
      <c r="ID71" s="412">
        <v>45869</v>
      </c>
      <c r="IE71" s="378">
        <v>1</v>
      </c>
      <c r="IF71" s="379">
        <v>45882</v>
      </c>
      <c r="IG71" s="1446">
        <v>45888</v>
      </c>
      <c r="IH71" s="412">
        <v>45888</v>
      </c>
      <c r="II71" s="378">
        <v>1</v>
      </c>
      <c r="IJ71" s="379">
        <v>45888</v>
      </c>
      <c r="IK71" s="412">
        <v>45888</v>
      </c>
      <c r="IL71" s="378">
        <v>1</v>
      </c>
      <c r="IM71" s="379">
        <v>45888</v>
      </c>
      <c r="IN71" s="657">
        <f t="shared" si="137"/>
        <v>1</v>
      </c>
      <c r="IO71" s="658">
        <f t="shared" si="240"/>
        <v>45826</v>
      </c>
      <c r="IP71" s="659">
        <f t="shared" si="241"/>
        <v>45888</v>
      </c>
      <c r="IQ71" s="654"/>
      <c r="IR71" s="660"/>
      <c r="IS71" s="664">
        <v>412.36</v>
      </c>
      <c r="IT71" s="664" t="s">
        <v>598</v>
      </c>
      <c r="IU71" s="412"/>
      <c r="IV71" s="378">
        <v>0</v>
      </c>
      <c r="IW71" s="379"/>
      <c r="IX71" s="412"/>
      <c r="IY71" s="378">
        <v>0</v>
      </c>
      <c r="IZ71" s="379"/>
      <c r="JA71" s="412">
        <v>45888</v>
      </c>
      <c r="JB71" s="378">
        <v>1</v>
      </c>
      <c r="JC71" s="413">
        <f t="shared" ref="JC71" si="299">IF(JA71="","",JA71)</f>
        <v>45888</v>
      </c>
      <c r="JD71" s="628">
        <f t="shared" si="178"/>
        <v>0.41236</v>
      </c>
      <c r="JE71" s="627">
        <v>45919</v>
      </c>
      <c r="JF71" s="378">
        <v>1</v>
      </c>
      <c r="JG71" s="627">
        <v>45926</v>
      </c>
      <c r="JH71" s="628">
        <f t="shared" si="270"/>
        <v>0.41236</v>
      </c>
      <c r="JI71" s="627">
        <v>45922</v>
      </c>
      <c r="JJ71" s="378">
        <v>1</v>
      </c>
      <c r="JK71" s="627" t="s">
        <v>599</v>
      </c>
      <c r="JL71" s="628">
        <f t="shared" si="179"/>
        <v>0.41236</v>
      </c>
      <c r="JM71" s="627">
        <v>45923</v>
      </c>
      <c r="JN71" s="378">
        <v>1</v>
      </c>
      <c r="JO71" s="627">
        <f t="shared" si="288"/>
        <v>45923</v>
      </c>
      <c r="JP71" s="628">
        <f t="shared" si="180"/>
        <v>0.41236</v>
      </c>
      <c r="JQ71" s="627">
        <v>45926</v>
      </c>
      <c r="JR71" s="378">
        <v>1</v>
      </c>
      <c r="JS71" s="627">
        <v>45926</v>
      </c>
      <c r="JT71" s="628">
        <f t="shared" si="242"/>
        <v>0.41236</v>
      </c>
      <c r="JU71" s="627">
        <v>45927</v>
      </c>
      <c r="JV71" s="378">
        <v>1</v>
      </c>
      <c r="JW71" s="627">
        <v>45927</v>
      </c>
      <c r="JX71" s="628">
        <f t="shared" si="243"/>
        <v>0</v>
      </c>
      <c r="JY71" s="627"/>
      <c r="JZ71" s="378">
        <v>0</v>
      </c>
      <c r="KA71" s="627"/>
      <c r="KB71" s="628">
        <f t="shared" si="244"/>
        <v>0</v>
      </c>
      <c r="KC71" s="627"/>
      <c r="KD71" s="378">
        <v>0</v>
      </c>
      <c r="KE71" s="627"/>
      <c r="KF71" s="628">
        <f t="shared" si="245"/>
        <v>0</v>
      </c>
      <c r="KG71" s="627"/>
      <c r="KH71" s="378">
        <v>0</v>
      </c>
      <c r="KI71" s="379"/>
      <c r="KJ71" s="628"/>
      <c r="KK71" s="630"/>
      <c r="KL71" s="378">
        <v>0</v>
      </c>
      <c r="KM71" s="379"/>
      <c r="KN71" s="630">
        <v>45938</v>
      </c>
      <c r="KO71" s="378">
        <v>1</v>
      </c>
      <c r="KP71" s="379">
        <v>45938</v>
      </c>
      <c r="KQ71" s="630">
        <v>45957</v>
      </c>
      <c r="KR71" s="378">
        <v>1</v>
      </c>
      <c r="KS71" s="379">
        <v>45957</v>
      </c>
      <c r="KT71" s="657">
        <v>0</v>
      </c>
      <c r="KU71" s="665">
        <f t="shared" si="246"/>
        <v>0</v>
      </c>
      <c r="KV71" s="658">
        <f t="shared" si="247"/>
        <v>45888</v>
      </c>
      <c r="KW71" s="659" t="str">
        <f t="shared" si="248"/>
        <v/>
      </c>
      <c r="KX71" s="412">
        <v>45888</v>
      </c>
      <c r="KY71" s="378">
        <v>1</v>
      </c>
      <c r="KZ71" s="413">
        <f t="shared" si="98"/>
        <v>45888</v>
      </c>
      <c r="LA71" s="626">
        <f t="shared" si="181"/>
        <v>0.41236</v>
      </c>
      <c r="LB71" s="627">
        <v>45918</v>
      </c>
      <c r="LC71" s="378">
        <v>1</v>
      </c>
      <c r="LD71" s="413">
        <f t="shared" si="99"/>
        <v>45918</v>
      </c>
      <c r="LE71" s="626">
        <f t="shared" si="182"/>
        <v>0.41236</v>
      </c>
      <c r="LF71" s="627">
        <v>45919</v>
      </c>
      <c r="LG71" s="378">
        <v>1</v>
      </c>
      <c r="LH71" s="632">
        <v>45919</v>
      </c>
      <c r="LI71" s="626">
        <f t="shared" si="183"/>
        <v>0.41236</v>
      </c>
      <c r="LJ71" s="627">
        <v>45919</v>
      </c>
      <c r="LK71" s="378">
        <v>1</v>
      </c>
      <c r="LL71" s="632">
        <v>45919</v>
      </c>
      <c r="LM71" s="412">
        <v>45929</v>
      </c>
      <c r="LN71" s="378">
        <v>1</v>
      </c>
      <c r="LO71" s="632">
        <v>45959</v>
      </c>
      <c r="LP71" s="1489">
        <v>45954</v>
      </c>
      <c r="LQ71" s="1486">
        <v>1</v>
      </c>
      <c r="LR71" s="632">
        <v>45954</v>
      </c>
      <c r="LS71" s="412">
        <v>45949</v>
      </c>
      <c r="LT71" s="380">
        <v>1</v>
      </c>
      <c r="LU71" s="632">
        <v>45949</v>
      </c>
      <c r="LV71" s="657">
        <v>0</v>
      </c>
      <c r="LW71" s="665">
        <f t="shared" si="249"/>
        <v>0</v>
      </c>
      <c r="LX71" s="658">
        <f t="shared" si="250"/>
        <v>45888</v>
      </c>
      <c r="LY71" s="666" t="str">
        <f t="shared" si="251"/>
        <v/>
      </c>
      <c r="LZ71" s="412">
        <v>45888</v>
      </c>
      <c r="MA71" s="378">
        <v>1</v>
      </c>
      <c r="MB71" s="413">
        <f t="shared" si="104"/>
        <v>45888</v>
      </c>
      <c r="MC71" s="626">
        <f t="shared" si="184"/>
        <v>0.41236</v>
      </c>
      <c r="MD71" s="627">
        <v>45918</v>
      </c>
      <c r="ME71" s="378">
        <v>1</v>
      </c>
      <c r="MF71" s="413">
        <f t="shared" si="139"/>
        <v>45918</v>
      </c>
      <c r="MG71" s="626">
        <f t="shared" si="185"/>
        <v>0.41236</v>
      </c>
      <c r="MH71" s="627">
        <v>45919</v>
      </c>
      <c r="MI71" s="378">
        <v>1</v>
      </c>
      <c r="MJ71" s="632">
        <f t="shared" si="292"/>
        <v>45919</v>
      </c>
      <c r="MK71" s="626">
        <f t="shared" si="186"/>
        <v>0.41236</v>
      </c>
      <c r="ML71" s="627">
        <v>45919</v>
      </c>
      <c r="MM71" s="378">
        <v>1</v>
      </c>
      <c r="MN71" s="413">
        <f t="shared" ref="MN71:MN76" si="300">IF(ML71="","",ML71)</f>
        <v>45919</v>
      </c>
      <c r="MO71" s="412">
        <v>45929</v>
      </c>
      <c r="MP71" s="378">
        <v>1</v>
      </c>
      <c r="MQ71" s="632"/>
      <c r="MR71" s="1489">
        <v>45954</v>
      </c>
      <c r="MS71" s="1486">
        <v>1</v>
      </c>
      <c r="MT71" s="632">
        <v>45954</v>
      </c>
      <c r="MU71" s="412">
        <v>45950</v>
      </c>
      <c r="MV71" s="380">
        <v>1</v>
      </c>
      <c r="MW71" s="632">
        <v>45950</v>
      </c>
      <c r="MX71" s="657">
        <v>0</v>
      </c>
      <c r="MY71" s="665">
        <f t="shared" si="252"/>
        <v>0</v>
      </c>
      <c r="MZ71" s="658">
        <f t="shared" si="253"/>
        <v>45888</v>
      </c>
      <c r="NA71" s="666" t="str">
        <f t="shared" si="254"/>
        <v/>
      </c>
      <c r="NB71" s="657">
        <v>0</v>
      </c>
      <c r="NC71" s="665">
        <f t="shared" si="255"/>
        <v>0</v>
      </c>
      <c r="ND71" s="658">
        <f t="shared" si="256"/>
        <v>45888</v>
      </c>
      <c r="NE71" s="667">
        <f t="shared" si="257"/>
        <v>0</v>
      </c>
      <c r="NF71" s="654"/>
      <c r="NG71" s="666"/>
      <c r="NH71" s="673">
        <v>45968</v>
      </c>
      <c r="NI71" s="378">
        <v>1</v>
      </c>
      <c r="NJ71" s="658">
        <v>45989</v>
      </c>
      <c r="NK71" s="654"/>
      <c r="NL71" s="666"/>
      <c r="NM71" s="657">
        <v>0</v>
      </c>
      <c r="NN71" s="665">
        <f t="shared" si="258"/>
        <v>0</v>
      </c>
      <c r="NO71" s="659"/>
      <c r="NP71" s="669" t="s">
        <v>571</v>
      </c>
      <c r="NQ71" s="657">
        <v>0</v>
      </c>
      <c r="NR71" s="665">
        <f t="shared" si="259"/>
        <v>0</v>
      </c>
      <c r="NS71" s="659"/>
      <c r="NT71" s="669" t="s">
        <v>571</v>
      </c>
      <c r="NU71" s="657">
        <v>0</v>
      </c>
      <c r="NV71" s="665">
        <f t="shared" si="260"/>
        <v>0</v>
      </c>
      <c r="NW71" s="659"/>
      <c r="NX71" s="669" t="str">
        <f t="shared" si="269"/>
        <v/>
      </c>
      <c r="NY71" s="673"/>
      <c r="NZ71" s="378">
        <v>0</v>
      </c>
      <c r="OA71" s="660"/>
      <c r="OB71" s="673"/>
      <c r="OC71" s="378">
        <v>0</v>
      </c>
      <c r="OD71" s="660"/>
      <c r="OE71" s="673"/>
      <c r="OF71" s="378">
        <v>0</v>
      </c>
      <c r="OG71" s="660"/>
      <c r="OH71" s="412"/>
      <c r="OI71" s="378">
        <v>1</v>
      </c>
      <c r="OJ71" s="379"/>
      <c r="OK71" s="412"/>
      <c r="OL71" s="378">
        <v>0.5</v>
      </c>
      <c r="OM71" s="379"/>
      <c r="ON71" s="412"/>
      <c r="OO71" s="378">
        <v>1</v>
      </c>
      <c r="OP71" s="379"/>
      <c r="OQ71" s="412"/>
      <c r="OR71" s="378">
        <f t="shared" si="261"/>
        <v>0</v>
      </c>
      <c r="OS71" s="379"/>
      <c r="OT71" s="412"/>
      <c r="OU71" s="378">
        <v>0</v>
      </c>
      <c r="OV71" s="379"/>
      <c r="OW71" s="412"/>
      <c r="OX71" s="378">
        <v>0</v>
      </c>
      <c r="OY71" s="379"/>
      <c r="OZ71" s="379">
        <v>45832</v>
      </c>
      <c r="PA71" s="378">
        <v>1</v>
      </c>
      <c r="PB71" s="379">
        <f t="shared" si="141"/>
        <v>45832</v>
      </c>
      <c r="PC71" s="379" t="s">
        <v>559</v>
      </c>
      <c r="PD71" s="378">
        <v>0</v>
      </c>
      <c r="PE71" s="379"/>
      <c r="PF71" s="412"/>
      <c r="PG71" s="378">
        <v>0</v>
      </c>
      <c r="PH71" s="379"/>
      <c r="PI71" s="412">
        <v>45833</v>
      </c>
      <c r="PJ71" s="378">
        <v>1</v>
      </c>
      <c r="PK71" s="379">
        <f>'Seg Diario'!HJ71</f>
        <v>45898</v>
      </c>
      <c r="PL71" s="412">
        <f t="shared" si="133"/>
        <v>45833</v>
      </c>
      <c r="PM71" s="378">
        <f t="shared" si="134"/>
        <v>1</v>
      </c>
      <c r="PN71" s="379">
        <f t="shared" si="135"/>
        <v>45898</v>
      </c>
      <c r="PO71" s="663">
        <v>4.5000000000000005E-2</v>
      </c>
      <c r="PP71" s="658">
        <f t="shared" si="262"/>
        <v>45832</v>
      </c>
      <c r="PQ71" s="659" t="str">
        <f t="shared" si="263"/>
        <v/>
      </c>
      <c r="PR71" s="654"/>
      <c r="PS71" s="660"/>
      <c r="PT71" s="412">
        <v>45488</v>
      </c>
      <c r="PU71" s="378">
        <v>1</v>
      </c>
      <c r="PV71" s="412">
        <v>45488</v>
      </c>
      <c r="PW71" s="412">
        <v>45527</v>
      </c>
      <c r="PX71" s="378">
        <v>1</v>
      </c>
      <c r="PY71" s="412">
        <v>45527</v>
      </c>
      <c r="PZ71" s="412"/>
      <c r="QA71" s="378">
        <v>0</v>
      </c>
      <c r="QB71" s="379"/>
      <c r="QC71" s="412"/>
      <c r="QD71" s="378">
        <v>0.5</v>
      </c>
      <c r="QE71" s="379"/>
      <c r="QF71" s="657">
        <v>0.93745000000000012</v>
      </c>
      <c r="QG71" s="658">
        <f t="shared" si="264"/>
        <v>45488</v>
      </c>
      <c r="QH71" s="659" t="str">
        <f t="shared" si="276"/>
        <v/>
      </c>
      <c r="QI71" s="654"/>
      <c r="QJ71" s="660"/>
      <c r="QK71" s="671"/>
      <c r="QL71" s="672">
        <f t="shared" si="265"/>
        <v>1</v>
      </c>
      <c r="QM71" s="1208" t="s">
        <v>354</v>
      </c>
      <c r="QN71" s="1448">
        <f t="shared" si="136"/>
        <v>1</v>
      </c>
      <c r="QO71" s="1482">
        <v>45891</v>
      </c>
      <c r="QP71" s="1483">
        <v>1</v>
      </c>
      <c r="QQ71" s="1482">
        <v>45912</v>
      </c>
      <c r="QR71" s="1482">
        <v>45916</v>
      </c>
      <c r="QS71" s="1483">
        <v>1</v>
      </c>
      <c r="QT71" s="1482">
        <f t="shared" si="297"/>
        <v>45916</v>
      </c>
    </row>
    <row r="72" spans="1:462" ht="14.4">
      <c r="A72" s="459" t="e">
        <f t="shared" si="266"/>
        <v>#VALUE!</v>
      </c>
      <c r="B72" s="636" t="s">
        <v>213</v>
      </c>
      <c r="C72" s="637"/>
      <c r="D72" s="638" t="s">
        <v>562</v>
      </c>
      <c r="E72" s="1421" t="s">
        <v>305</v>
      </c>
      <c r="F72" s="1251">
        <v>15546.26</v>
      </c>
      <c r="G72" s="614"/>
      <c r="H72" s="638" t="s">
        <v>575</v>
      </c>
      <c r="I72" s="638" t="s">
        <v>575</v>
      </c>
      <c r="J72" s="639"/>
      <c r="K72" s="640"/>
      <c r="L72" s="640"/>
      <c r="M72" s="641"/>
      <c r="N72" s="642"/>
      <c r="O72" s="639" t="s">
        <v>562</v>
      </c>
      <c r="P72" s="640" t="s">
        <v>562</v>
      </c>
      <c r="Q72" s="640" t="s">
        <v>562</v>
      </c>
      <c r="R72" s="641" t="s">
        <v>562</v>
      </c>
      <c r="S72" s="638" t="s">
        <v>92</v>
      </c>
      <c r="T72" s="643"/>
      <c r="U72" s="643"/>
      <c r="V72" s="643"/>
      <c r="W72" s="643"/>
      <c r="X72" s="643"/>
      <c r="Y72" s="643"/>
      <c r="Z72" s="674"/>
      <c r="AA72" s="644"/>
      <c r="AB72" s="615"/>
      <c r="AC72" s="615"/>
      <c r="AD72" s="615"/>
      <c r="AE72" s="615"/>
      <c r="AF72" s="615"/>
      <c r="AG72" s="645">
        <f t="shared" si="187"/>
        <v>0</v>
      </c>
      <c r="AH72" s="646">
        <f t="shared" si="188"/>
        <v>0</v>
      </c>
      <c r="AI72" s="647">
        <f t="shared" si="189"/>
        <v>0</v>
      </c>
      <c r="AJ72" s="615"/>
      <c r="AK72" s="615"/>
      <c r="AL72" s="615"/>
      <c r="AM72" s="645">
        <f t="shared" si="190"/>
        <v>0</v>
      </c>
      <c r="AN72" s="646">
        <f t="shared" si="191"/>
        <v>0</v>
      </c>
      <c r="AO72" s="647">
        <f t="shared" si="192"/>
        <v>0</v>
      </c>
      <c r="AP72" s="648"/>
      <c r="AQ72" s="648"/>
      <c r="AR72" s="648"/>
      <c r="AS72" s="645">
        <f t="shared" si="193"/>
        <v>0</v>
      </c>
      <c r="AT72" s="646">
        <f t="shared" si="194"/>
        <v>0</v>
      </c>
      <c r="AU72" s="647">
        <f t="shared" si="195"/>
        <v>0</v>
      </c>
      <c r="AV72" s="648"/>
      <c r="AW72" s="649" t="s">
        <v>564</v>
      </c>
      <c r="AX72" s="650">
        <f t="shared" si="281"/>
        <v>1</v>
      </c>
      <c r="AY72" s="651" t="s">
        <v>565</v>
      </c>
      <c r="AZ72" s="652" t="s">
        <v>573</v>
      </c>
      <c r="BA72" s="412">
        <f t="shared" si="290"/>
        <v>45488</v>
      </c>
      <c r="BB72" s="653">
        <f t="shared" si="175"/>
        <v>1</v>
      </c>
      <c r="BC72" s="654">
        <f t="shared" si="196"/>
        <v>0</v>
      </c>
      <c r="BD72" s="630">
        <f t="shared" si="197"/>
        <v>0</v>
      </c>
      <c r="BE72" s="412">
        <v>45707</v>
      </c>
      <c r="BF72" s="655">
        <f t="shared" si="198"/>
        <v>1</v>
      </c>
      <c r="BG72" s="412">
        <v>45814</v>
      </c>
      <c r="BH72" s="655">
        <f t="shared" si="199"/>
        <v>1</v>
      </c>
      <c r="BI72" s="412">
        <f t="shared" si="125"/>
        <v>45846</v>
      </c>
      <c r="BJ72" s="378">
        <v>0</v>
      </c>
      <c r="BK72" s="379">
        <f t="shared" si="126"/>
        <v>45850</v>
      </c>
      <c r="BL72" s="412">
        <v>45846</v>
      </c>
      <c r="BM72" s="378">
        <v>1</v>
      </c>
      <c r="BN72" s="630">
        <v>45846</v>
      </c>
      <c r="BO72" s="412">
        <v>45846</v>
      </c>
      <c r="BP72" s="378">
        <v>1</v>
      </c>
      <c r="BQ72" s="630">
        <v>45847</v>
      </c>
      <c r="BR72" s="412">
        <v>45846</v>
      </c>
      <c r="BS72" s="378">
        <v>1</v>
      </c>
      <c r="BT72" s="630">
        <v>45846</v>
      </c>
      <c r="BU72" s="412">
        <v>45846</v>
      </c>
      <c r="BV72" s="378">
        <v>1</v>
      </c>
      <c r="BW72" s="630">
        <v>45846</v>
      </c>
      <c r="BX72" s="377">
        <f t="shared" si="200"/>
        <v>45846</v>
      </c>
      <c r="BY72" s="378">
        <f t="shared" si="201"/>
        <v>1</v>
      </c>
      <c r="BZ72" s="379">
        <f t="shared" si="282"/>
        <v>45847</v>
      </c>
      <c r="CA72" s="412">
        <v>45847</v>
      </c>
      <c r="CB72" s="378">
        <v>1</v>
      </c>
      <c r="CC72" s="413">
        <f t="shared" si="202"/>
        <v>45847</v>
      </c>
      <c r="CD72" s="412">
        <v>45847</v>
      </c>
      <c r="CE72" s="378">
        <v>1</v>
      </c>
      <c r="CF72" s="413">
        <f t="shared" si="203"/>
        <v>45847</v>
      </c>
      <c r="CG72" s="412">
        <v>45847</v>
      </c>
      <c r="CH72" s="378">
        <v>1</v>
      </c>
      <c r="CI72" s="413">
        <f t="shared" si="204"/>
        <v>45847</v>
      </c>
      <c r="CJ72" s="412">
        <v>45847</v>
      </c>
      <c r="CK72" s="378">
        <v>1</v>
      </c>
      <c r="CL72" s="413">
        <f t="shared" si="205"/>
        <v>45847</v>
      </c>
      <c r="CM72" s="377">
        <f t="shared" si="206"/>
        <v>45847</v>
      </c>
      <c r="CN72" s="378">
        <f t="shared" si="207"/>
        <v>1</v>
      </c>
      <c r="CO72" s="379">
        <f t="shared" si="208"/>
        <v>45847</v>
      </c>
      <c r="CP72" s="412"/>
      <c r="CQ72" s="378">
        <v>0</v>
      </c>
      <c r="CR72" s="413"/>
      <c r="CS72" s="412"/>
      <c r="CT72" s="378">
        <v>0</v>
      </c>
      <c r="CU72" s="413"/>
      <c r="CV72" s="377"/>
      <c r="CW72" s="378">
        <v>0</v>
      </c>
      <c r="CX72" s="413"/>
      <c r="CY72" s="377"/>
      <c r="CZ72" s="378">
        <v>0</v>
      </c>
      <c r="DA72" s="413"/>
      <c r="DB72" s="377" t="str">
        <f t="shared" si="209"/>
        <v/>
      </c>
      <c r="DC72" s="378">
        <f t="shared" si="210"/>
        <v>0</v>
      </c>
      <c r="DD72" s="379" t="str">
        <f t="shared" si="211"/>
        <v/>
      </c>
      <c r="DE72" s="412">
        <v>45847</v>
      </c>
      <c r="DF72" s="378">
        <v>1</v>
      </c>
      <c r="DG72" s="413">
        <v>45848</v>
      </c>
      <c r="DH72" s="412">
        <v>45847</v>
      </c>
      <c r="DI72" s="378">
        <v>1</v>
      </c>
      <c r="DJ72" s="413">
        <v>45848</v>
      </c>
      <c r="DK72" s="412">
        <v>45847</v>
      </c>
      <c r="DL72" s="378">
        <v>1</v>
      </c>
      <c r="DM72" s="413">
        <v>45848</v>
      </c>
      <c r="DN72" s="412">
        <v>45847</v>
      </c>
      <c r="DO72" s="378">
        <v>1</v>
      </c>
      <c r="DP72" s="413">
        <v>45848</v>
      </c>
      <c r="DQ72" s="377">
        <f t="shared" si="212"/>
        <v>45847</v>
      </c>
      <c r="DR72" s="378">
        <f t="shared" si="213"/>
        <v>1</v>
      </c>
      <c r="DS72" s="379">
        <f t="shared" si="214"/>
        <v>45848</v>
      </c>
      <c r="DT72" s="412">
        <v>45846</v>
      </c>
      <c r="DU72" s="378">
        <v>1</v>
      </c>
      <c r="DV72" s="413">
        <v>45850</v>
      </c>
      <c r="DW72" s="412">
        <v>45847</v>
      </c>
      <c r="DX72" s="378">
        <v>1</v>
      </c>
      <c r="DY72" s="413">
        <v>45850</v>
      </c>
      <c r="DZ72" s="412">
        <v>45846</v>
      </c>
      <c r="EA72" s="378">
        <v>1</v>
      </c>
      <c r="EB72" s="413">
        <v>45850</v>
      </c>
      <c r="EC72" s="412">
        <v>45846</v>
      </c>
      <c r="ED72" s="378">
        <v>1</v>
      </c>
      <c r="EE72" s="413">
        <v>45850</v>
      </c>
      <c r="EF72" s="377">
        <f t="shared" si="275"/>
        <v>45846</v>
      </c>
      <c r="EG72" s="378">
        <f t="shared" si="215"/>
        <v>1</v>
      </c>
      <c r="EH72" s="379">
        <f t="shared" si="216"/>
        <v>45850</v>
      </c>
      <c r="EI72" s="412">
        <v>45850</v>
      </c>
      <c r="EJ72" s="378">
        <v>1</v>
      </c>
      <c r="EK72" s="413">
        <f t="shared" si="217"/>
        <v>45850</v>
      </c>
      <c r="EL72" s="412">
        <v>45850</v>
      </c>
      <c r="EM72" s="378">
        <v>1</v>
      </c>
      <c r="EN72" s="413">
        <f t="shared" si="218"/>
        <v>45850</v>
      </c>
      <c r="EO72" s="412">
        <v>45850</v>
      </c>
      <c r="EP72" s="378">
        <v>1</v>
      </c>
      <c r="EQ72" s="413">
        <f t="shared" si="219"/>
        <v>45850</v>
      </c>
      <c r="ER72" s="412">
        <v>45850</v>
      </c>
      <c r="ES72" s="378">
        <v>1</v>
      </c>
      <c r="ET72" s="413">
        <f t="shared" si="220"/>
        <v>45850</v>
      </c>
      <c r="EU72" s="377">
        <f t="shared" si="221"/>
        <v>45850</v>
      </c>
      <c r="EV72" s="378">
        <f t="shared" si="222"/>
        <v>1</v>
      </c>
      <c r="EW72" s="379">
        <f t="shared" si="223"/>
        <v>45850</v>
      </c>
      <c r="EX72" s="412"/>
      <c r="EY72" s="378">
        <v>0</v>
      </c>
      <c r="EZ72" s="413"/>
      <c r="FA72" s="412"/>
      <c r="FB72" s="378">
        <v>0</v>
      </c>
      <c r="FC72" s="413"/>
      <c r="FD72" s="412"/>
      <c r="FE72" s="378">
        <v>0</v>
      </c>
      <c r="FF72" s="413"/>
      <c r="FG72" s="412"/>
      <c r="FH72" s="378">
        <v>0</v>
      </c>
      <c r="FI72" s="413"/>
      <c r="FJ72" s="377" t="str">
        <f t="shared" si="280"/>
        <v/>
      </c>
      <c r="FK72" s="378">
        <v>0</v>
      </c>
      <c r="FL72" s="379" t="str">
        <f t="shared" si="267"/>
        <v/>
      </c>
      <c r="FM72" s="412">
        <v>45857</v>
      </c>
      <c r="FN72" s="378">
        <v>1</v>
      </c>
      <c r="FO72" s="413">
        <v>45857</v>
      </c>
      <c r="FP72" s="412">
        <v>45856</v>
      </c>
      <c r="FQ72" s="378">
        <v>1</v>
      </c>
      <c r="FR72" s="413">
        <v>45857</v>
      </c>
      <c r="FS72" s="412">
        <v>45856</v>
      </c>
      <c r="FT72" s="378">
        <v>1</v>
      </c>
      <c r="FU72" s="413">
        <v>45856</v>
      </c>
      <c r="FV72" s="412">
        <v>45856</v>
      </c>
      <c r="FW72" s="378">
        <v>1</v>
      </c>
      <c r="FX72" s="413">
        <v>45856</v>
      </c>
      <c r="FY72" s="377">
        <f t="shared" si="224"/>
        <v>45856</v>
      </c>
      <c r="FZ72" s="378">
        <f t="shared" si="162"/>
        <v>1</v>
      </c>
      <c r="GA72" s="379">
        <f t="shared" si="225"/>
        <v>45857</v>
      </c>
      <c r="GB72" s="412">
        <v>45849</v>
      </c>
      <c r="GC72" s="378">
        <v>1</v>
      </c>
      <c r="GD72" s="413">
        <f t="shared" si="226"/>
        <v>45849</v>
      </c>
      <c r="GE72" s="412">
        <v>45849</v>
      </c>
      <c r="GF72" s="378">
        <v>1</v>
      </c>
      <c r="GG72" s="413">
        <f t="shared" si="227"/>
        <v>45849</v>
      </c>
      <c r="GH72" s="412">
        <v>45849</v>
      </c>
      <c r="GI72" s="378">
        <v>1</v>
      </c>
      <c r="GJ72" s="413">
        <f t="shared" si="228"/>
        <v>45849</v>
      </c>
      <c r="GK72" s="412">
        <v>45849</v>
      </c>
      <c r="GL72" s="378">
        <v>1</v>
      </c>
      <c r="GM72" s="413">
        <f t="shared" si="229"/>
        <v>45849</v>
      </c>
      <c r="GN72" s="377">
        <f t="shared" si="230"/>
        <v>45849</v>
      </c>
      <c r="GO72" s="378">
        <f t="shared" si="231"/>
        <v>1</v>
      </c>
      <c r="GP72" s="379">
        <f t="shared" si="232"/>
        <v>45849</v>
      </c>
      <c r="GQ72" s="657">
        <f t="shared" si="163"/>
        <v>1</v>
      </c>
      <c r="GR72" s="658">
        <f t="shared" si="233"/>
        <v>45846</v>
      </c>
      <c r="GS72" s="659">
        <f t="shared" si="234"/>
        <v>45857</v>
      </c>
      <c r="GT72" s="654"/>
      <c r="GU72" s="660"/>
      <c r="GV72" s="412">
        <v>45895</v>
      </c>
      <c r="GW72" s="378">
        <v>1</v>
      </c>
      <c r="GX72" s="413">
        <v>45898</v>
      </c>
      <c r="GY72" s="412">
        <v>45895</v>
      </c>
      <c r="GZ72" s="378">
        <v>1</v>
      </c>
      <c r="HA72" s="413">
        <v>45898</v>
      </c>
      <c r="HB72" s="412">
        <v>45895</v>
      </c>
      <c r="HC72" s="378">
        <v>1</v>
      </c>
      <c r="HD72" s="413">
        <v>45898</v>
      </c>
      <c r="HE72" s="412">
        <v>45895</v>
      </c>
      <c r="HF72" s="378">
        <v>1</v>
      </c>
      <c r="HG72" s="413">
        <v>45898</v>
      </c>
      <c r="HH72" s="377">
        <f t="shared" si="235"/>
        <v>45895</v>
      </c>
      <c r="HI72" s="378">
        <f t="shared" si="236"/>
        <v>1</v>
      </c>
      <c r="HJ72" s="379">
        <f t="shared" si="237"/>
        <v>45898</v>
      </c>
      <c r="HK72" s="661">
        <v>0</v>
      </c>
      <c r="HL72" s="658">
        <f t="shared" si="238"/>
        <v>45707</v>
      </c>
      <c r="HM72" s="659" t="str">
        <f t="shared" si="239"/>
        <v/>
      </c>
      <c r="HN72" s="654"/>
      <c r="HO72" s="660"/>
      <c r="HP72" s="944"/>
      <c r="HQ72" s="944"/>
      <c r="HR72" s="1170">
        <v>45830</v>
      </c>
      <c r="HS72" s="378">
        <v>1</v>
      </c>
      <c r="HT72" s="1171">
        <v>45830</v>
      </c>
      <c r="HU72" s="632">
        <v>45857</v>
      </c>
      <c r="HV72" s="378">
        <v>1</v>
      </c>
      <c r="HW72" s="379">
        <v>45857</v>
      </c>
      <c r="HX72" s="412">
        <v>45857</v>
      </c>
      <c r="HY72" s="378">
        <v>1</v>
      </c>
      <c r="HZ72" s="379">
        <v>45861</v>
      </c>
      <c r="IA72" s="412">
        <v>45861</v>
      </c>
      <c r="IB72" s="378">
        <v>1</v>
      </c>
      <c r="IC72" s="379">
        <v>45863</v>
      </c>
      <c r="ID72" s="412">
        <v>45874</v>
      </c>
      <c r="IE72" s="378">
        <v>1</v>
      </c>
      <c r="IF72" s="379">
        <v>45877</v>
      </c>
      <c r="IG72" s="1446">
        <v>45888</v>
      </c>
      <c r="IH72" s="412">
        <v>45888</v>
      </c>
      <c r="II72" s="378">
        <v>1</v>
      </c>
      <c r="IJ72" s="379">
        <v>45888</v>
      </c>
      <c r="IK72" s="412">
        <v>45888</v>
      </c>
      <c r="IL72" s="378">
        <v>1</v>
      </c>
      <c r="IM72" s="379">
        <v>45888</v>
      </c>
      <c r="IN72" s="657">
        <f t="shared" si="137"/>
        <v>1</v>
      </c>
      <c r="IO72" s="658">
        <f t="shared" si="240"/>
        <v>45830</v>
      </c>
      <c r="IP72" s="659">
        <f t="shared" si="241"/>
        <v>45888</v>
      </c>
      <c r="IQ72" s="654"/>
      <c r="IR72" s="660"/>
      <c r="IS72" s="664">
        <v>394.25</v>
      </c>
      <c r="IT72" s="664" t="s">
        <v>598</v>
      </c>
      <c r="IU72" s="412"/>
      <c r="IV72" s="378">
        <v>0</v>
      </c>
      <c r="IW72" s="379"/>
      <c r="IX72" s="412"/>
      <c r="IY72" s="378">
        <v>0</v>
      </c>
      <c r="IZ72" s="379"/>
      <c r="JA72" s="412">
        <v>45889</v>
      </c>
      <c r="JB72" s="378">
        <v>1</v>
      </c>
      <c r="JC72" s="413">
        <f t="shared" si="91"/>
        <v>45889</v>
      </c>
      <c r="JD72" s="628">
        <f t="shared" si="178"/>
        <v>0.39424999999999999</v>
      </c>
      <c r="JE72" s="627">
        <v>45919</v>
      </c>
      <c r="JF72" s="378">
        <v>1</v>
      </c>
      <c r="JG72" s="627">
        <v>45926</v>
      </c>
      <c r="JH72" s="628">
        <f t="shared" si="270"/>
        <v>0.39424999999999999</v>
      </c>
      <c r="JI72" s="627">
        <v>45922</v>
      </c>
      <c r="JJ72" s="378">
        <v>1</v>
      </c>
      <c r="JK72" s="627" t="s">
        <v>599</v>
      </c>
      <c r="JL72" s="628">
        <f t="shared" si="179"/>
        <v>0.39424999999999999</v>
      </c>
      <c r="JM72" s="627">
        <v>45923</v>
      </c>
      <c r="JN72" s="378">
        <v>1</v>
      </c>
      <c r="JO72" s="627">
        <f t="shared" si="288"/>
        <v>45923</v>
      </c>
      <c r="JP72" s="628">
        <f t="shared" si="180"/>
        <v>0.39424999999999999</v>
      </c>
      <c r="JQ72" s="627">
        <v>45926</v>
      </c>
      <c r="JR72" s="378">
        <v>1</v>
      </c>
      <c r="JS72" s="627">
        <v>45926</v>
      </c>
      <c r="JT72" s="628">
        <f t="shared" si="242"/>
        <v>0.39424999999999999</v>
      </c>
      <c r="JU72" s="627">
        <v>45927</v>
      </c>
      <c r="JV72" s="378">
        <v>1</v>
      </c>
      <c r="JW72" s="627">
        <v>45927</v>
      </c>
      <c r="JX72" s="628">
        <f t="shared" si="243"/>
        <v>0</v>
      </c>
      <c r="JY72" s="627"/>
      <c r="JZ72" s="378">
        <v>0</v>
      </c>
      <c r="KA72" s="627"/>
      <c r="KB72" s="628">
        <f t="shared" si="244"/>
        <v>0</v>
      </c>
      <c r="KC72" s="627"/>
      <c r="KD72" s="378">
        <v>0</v>
      </c>
      <c r="KE72" s="627"/>
      <c r="KF72" s="628">
        <f t="shared" si="245"/>
        <v>0</v>
      </c>
      <c r="KG72" s="627"/>
      <c r="KH72" s="378">
        <v>0</v>
      </c>
      <c r="KI72" s="379"/>
      <c r="KJ72" s="628"/>
      <c r="KK72" s="630"/>
      <c r="KL72" s="378">
        <v>0</v>
      </c>
      <c r="KM72" s="379"/>
      <c r="KN72" s="630">
        <v>45938</v>
      </c>
      <c r="KO72" s="378">
        <v>1</v>
      </c>
      <c r="KP72" s="379">
        <v>45938</v>
      </c>
      <c r="KQ72" s="630">
        <v>45957</v>
      </c>
      <c r="KR72" s="378">
        <v>1</v>
      </c>
      <c r="KS72" s="379">
        <v>45957</v>
      </c>
      <c r="KT72" s="657">
        <v>0</v>
      </c>
      <c r="KU72" s="665">
        <f t="shared" si="246"/>
        <v>0</v>
      </c>
      <c r="KV72" s="658">
        <f t="shared" si="247"/>
        <v>45889</v>
      </c>
      <c r="KW72" s="659" t="str">
        <f t="shared" si="248"/>
        <v/>
      </c>
      <c r="KX72" s="412">
        <v>45889</v>
      </c>
      <c r="KY72" s="378">
        <v>1</v>
      </c>
      <c r="KZ72" s="413">
        <f t="shared" si="98"/>
        <v>45889</v>
      </c>
      <c r="LA72" s="626">
        <f t="shared" si="181"/>
        <v>0.39424999999999999</v>
      </c>
      <c r="LB72" s="627">
        <v>45918</v>
      </c>
      <c r="LC72" s="378">
        <v>1</v>
      </c>
      <c r="LD72" s="413">
        <f t="shared" ref="LD72:LD73" si="301">IF(LB72="","",LB72)</f>
        <v>45918</v>
      </c>
      <c r="LE72" s="626">
        <f t="shared" si="182"/>
        <v>0.39424999999999999</v>
      </c>
      <c r="LF72" s="627">
        <v>45919</v>
      </c>
      <c r="LG72" s="378">
        <v>1</v>
      </c>
      <c r="LH72" s="632">
        <v>45919</v>
      </c>
      <c r="LI72" s="626">
        <f t="shared" si="183"/>
        <v>0.39424999999999999</v>
      </c>
      <c r="LJ72" s="627">
        <v>45919</v>
      </c>
      <c r="LK72" s="378">
        <v>1</v>
      </c>
      <c r="LL72" s="632">
        <v>45919</v>
      </c>
      <c r="LM72" s="412">
        <v>45929</v>
      </c>
      <c r="LN72" s="378">
        <v>1</v>
      </c>
      <c r="LO72" s="632">
        <v>45929</v>
      </c>
      <c r="LP72" s="412"/>
      <c r="LQ72" s="378">
        <v>0</v>
      </c>
      <c r="LR72" s="632"/>
      <c r="LS72" s="412"/>
      <c r="LT72" s="378">
        <v>0</v>
      </c>
      <c r="LU72" s="632"/>
      <c r="LV72" s="657">
        <v>0</v>
      </c>
      <c r="LW72" s="665">
        <f t="shared" si="249"/>
        <v>0</v>
      </c>
      <c r="LX72" s="658">
        <f t="shared" si="250"/>
        <v>45889</v>
      </c>
      <c r="LY72" s="666" t="str">
        <f t="shared" si="251"/>
        <v/>
      </c>
      <c r="LZ72" s="412">
        <v>45889</v>
      </c>
      <c r="MA72" s="378">
        <v>1</v>
      </c>
      <c r="MB72" s="413">
        <f t="shared" si="104"/>
        <v>45889</v>
      </c>
      <c r="MC72" s="626">
        <f t="shared" si="184"/>
        <v>0.39424999999999999</v>
      </c>
      <c r="MD72" s="627">
        <v>45918</v>
      </c>
      <c r="ME72" s="378">
        <v>1</v>
      </c>
      <c r="MF72" s="413">
        <f t="shared" ref="MF72" si="302">IF(MD72="","",MD72)</f>
        <v>45918</v>
      </c>
      <c r="MG72" s="626">
        <f t="shared" si="185"/>
        <v>0.39424999999999999</v>
      </c>
      <c r="MH72" s="627">
        <v>45919</v>
      </c>
      <c r="MI72" s="378">
        <v>1</v>
      </c>
      <c r="MJ72" s="632">
        <f t="shared" si="292"/>
        <v>45919</v>
      </c>
      <c r="MK72" s="626">
        <f t="shared" si="186"/>
        <v>0.39424999999999999</v>
      </c>
      <c r="ML72" s="627">
        <v>45919</v>
      </c>
      <c r="MM72" s="378">
        <v>1</v>
      </c>
      <c r="MN72" s="413">
        <f t="shared" si="300"/>
        <v>45919</v>
      </c>
      <c r="MO72" s="412">
        <v>45929</v>
      </c>
      <c r="MP72" s="378">
        <v>1</v>
      </c>
      <c r="MQ72" s="632">
        <v>45929</v>
      </c>
      <c r="MR72" s="412"/>
      <c r="MS72" s="378">
        <v>0</v>
      </c>
      <c r="MT72" s="632"/>
      <c r="MU72" s="412"/>
      <c r="MV72" s="378">
        <v>0</v>
      </c>
      <c r="MW72" s="632"/>
      <c r="MX72" s="657">
        <v>0</v>
      </c>
      <c r="MY72" s="665">
        <f t="shared" si="252"/>
        <v>0</v>
      </c>
      <c r="MZ72" s="658">
        <f t="shared" si="253"/>
        <v>45889</v>
      </c>
      <c r="NA72" s="666" t="str">
        <f t="shared" si="254"/>
        <v/>
      </c>
      <c r="NB72" s="657">
        <v>0</v>
      </c>
      <c r="NC72" s="665">
        <f t="shared" si="255"/>
        <v>0</v>
      </c>
      <c r="ND72" s="658">
        <f t="shared" si="256"/>
        <v>45889</v>
      </c>
      <c r="NE72" s="667">
        <f t="shared" si="257"/>
        <v>0</v>
      </c>
      <c r="NF72" s="654"/>
      <c r="NG72" s="666"/>
      <c r="NH72" s="673"/>
      <c r="NI72" s="378">
        <v>0</v>
      </c>
      <c r="NJ72" s="658"/>
      <c r="NK72" s="654"/>
      <c r="NL72" s="666"/>
      <c r="NM72" s="657">
        <v>0</v>
      </c>
      <c r="NN72" s="665">
        <f t="shared" si="258"/>
        <v>0</v>
      </c>
      <c r="NO72" s="659"/>
      <c r="NP72" s="669" t="s">
        <v>571</v>
      </c>
      <c r="NQ72" s="657">
        <v>0</v>
      </c>
      <c r="NR72" s="665">
        <f t="shared" si="259"/>
        <v>0</v>
      </c>
      <c r="NS72" s="659"/>
      <c r="NT72" s="669" t="s">
        <v>571</v>
      </c>
      <c r="NU72" s="657">
        <v>0</v>
      </c>
      <c r="NV72" s="665">
        <f t="shared" si="260"/>
        <v>0</v>
      </c>
      <c r="NW72" s="659"/>
      <c r="NX72" s="669" t="str">
        <f t="shared" si="269"/>
        <v/>
      </c>
      <c r="NY72" s="673"/>
      <c r="NZ72" s="378">
        <v>0</v>
      </c>
      <c r="OA72" s="660"/>
      <c r="OB72" s="673"/>
      <c r="OC72" s="378">
        <v>0</v>
      </c>
      <c r="OD72" s="660"/>
      <c r="OE72" s="673"/>
      <c r="OF72" s="378">
        <v>0</v>
      </c>
      <c r="OG72" s="660"/>
      <c r="OH72" s="412"/>
      <c r="OI72" s="378">
        <v>1</v>
      </c>
      <c r="OJ72" s="379"/>
      <c r="OK72" s="412"/>
      <c r="OL72" s="378">
        <v>0.5</v>
      </c>
      <c r="OM72" s="379"/>
      <c r="ON72" s="412"/>
      <c r="OO72" s="378">
        <v>1</v>
      </c>
      <c r="OP72" s="379"/>
      <c r="OQ72" s="412"/>
      <c r="OR72" s="378">
        <f t="shared" si="261"/>
        <v>0</v>
      </c>
      <c r="OS72" s="379"/>
      <c r="OT72" s="412"/>
      <c r="OU72" s="378">
        <v>0</v>
      </c>
      <c r="OV72" s="379"/>
      <c r="OW72" s="412"/>
      <c r="OX72" s="378">
        <v>0</v>
      </c>
      <c r="OY72" s="379"/>
      <c r="OZ72" s="379">
        <v>45845</v>
      </c>
      <c r="PA72" s="378">
        <v>1</v>
      </c>
      <c r="PB72" s="379">
        <f t="shared" si="141"/>
        <v>45845</v>
      </c>
      <c r="PC72" s="379" t="s">
        <v>559</v>
      </c>
      <c r="PD72" s="378">
        <v>0</v>
      </c>
      <c r="PE72" s="379"/>
      <c r="PF72" s="412"/>
      <c r="PG72" s="378">
        <v>0</v>
      </c>
      <c r="PH72" s="379"/>
      <c r="PI72" s="412">
        <v>45846</v>
      </c>
      <c r="PJ72" s="378">
        <v>1</v>
      </c>
      <c r="PK72" s="379">
        <f>'Seg Diario'!HJ72</f>
        <v>45898</v>
      </c>
      <c r="PL72" s="412">
        <f t="shared" si="133"/>
        <v>45846</v>
      </c>
      <c r="PM72" s="378">
        <f t="shared" si="134"/>
        <v>1</v>
      </c>
      <c r="PN72" s="379">
        <f t="shared" si="135"/>
        <v>45898</v>
      </c>
      <c r="PO72" s="663">
        <v>4.5000000000000005E-2</v>
      </c>
      <c r="PP72" s="658">
        <f t="shared" si="262"/>
        <v>45845</v>
      </c>
      <c r="PQ72" s="659" t="str">
        <f t="shared" si="263"/>
        <v/>
      </c>
      <c r="PR72" s="654"/>
      <c r="PS72" s="660"/>
      <c r="PT72" s="412">
        <v>45488</v>
      </c>
      <c r="PU72" s="378">
        <v>1</v>
      </c>
      <c r="PV72" s="412">
        <v>45488</v>
      </c>
      <c r="PW72" s="412">
        <v>45527</v>
      </c>
      <c r="PX72" s="378">
        <v>1</v>
      </c>
      <c r="PY72" s="412">
        <v>45527</v>
      </c>
      <c r="PZ72" s="412"/>
      <c r="QA72" s="378">
        <v>0</v>
      </c>
      <c r="QB72" s="379"/>
      <c r="QC72" s="412"/>
      <c r="QD72" s="378">
        <v>0.5</v>
      </c>
      <c r="QE72" s="379"/>
      <c r="QF72" s="657">
        <v>0.93745000000000012</v>
      </c>
      <c r="QG72" s="658">
        <f t="shared" si="264"/>
        <v>45488</v>
      </c>
      <c r="QH72" s="659" t="str">
        <f t="shared" si="276"/>
        <v/>
      </c>
      <c r="QI72" s="654"/>
      <c r="QJ72" s="660"/>
      <c r="QK72" s="671"/>
      <c r="QL72" s="672">
        <f t="shared" si="265"/>
        <v>1</v>
      </c>
      <c r="QM72" s="1208" t="s">
        <v>354</v>
      </c>
      <c r="QN72" s="1448">
        <f t="shared" si="136"/>
        <v>1</v>
      </c>
      <c r="QO72" s="1482">
        <v>45911</v>
      </c>
      <c r="QP72" s="1483">
        <v>1</v>
      </c>
      <c r="QQ72" s="1482">
        <v>45912</v>
      </c>
      <c r="QR72" s="1482">
        <v>45916</v>
      </c>
      <c r="QS72" s="1483">
        <v>1</v>
      </c>
      <c r="QT72" s="1482">
        <f t="shared" si="297"/>
        <v>45916</v>
      </c>
    </row>
    <row r="73" spans="1:462" ht="14.4">
      <c r="A73" s="459" t="e">
        <f t="shared" si="266"/>
        <v>#VALUE!</v>
      </c>
      <c r="B73" s="636" t="s">
        <v>216</v>
      </c>
      <c r="C73" s="637"/>
      <c r="D73" s="638" t="s">
        <v>560</v>
      </c>
      <c r="E73" s="1421" t="s">
        <v>75</v>
      </c>
      <c r="F73" s="1251">
        <v>9171.39</v>
      </c>
      <c r="G73" s="614"/>
      <c r="H73" s="638" t="s">
        <v>575</v>
      </c>
      <c r="I73" s="638" t="s">
        <v>575</v>
      </c>
      <c r="J73" s="639"/>
      <c r="K73" s="640"/>
      <c r="L73" s="640"/>
      <c r="M73" s="641"/>
      <c r="N73" s="642"/>
      <c r="O73" s="639" t="s">
        <v>562</v>
      </c>
      <c r="P73" s="640" t="s">
        <v>562</v>
      </c>
      <c r="Q73" s="640" t="s">
        <v>562</v>
      </c>
      <c r="R73" s="641" t="s">
        <v>562</v>
      </c>
      <c r="S73" s="638" t="s">
        <v>563</v>
      </c>
      <c r="T73" s="643"/>
      <c r="U73" s="643"/>
      <c r="V73" s="643"/>
      <c r="W73" s="643"/>
      <c r="X73" s="643"/>
      <c r="Y73" s="643"/>
      <c r="Z73" s="674"/>
      <c r="AA73" s="644"/>
      <c r="AB73" s="615"/>
      <c r="AC73" s="615"/>
      <c r="AD73" s="615"/>
      <c r="AE73" s="615"/>
      <c r="AF73" s="615"/>
      <c r="AG73" s="645">
        <f t="shared" si="187"/>
        <v>0</v>
      </c>
      <c r="AH73" s="646">
        <f t="shared" si="188"/>
        <v>0</v>
      </c>
      <c r="AI73" s="647">
        <f t="shared" si="189"/>
        <v>0</v>
      </c>
      <c r="AJ73" s="615"/>
      <c r="AK73" s="615"/>
      <c r="AL73" s="615"/>
      <c r="AM73" s="645">
        <f t="shared" si="190"/>
        <v>0</v>
      </c>
      <c r="AN73" s="646">
        <f t="shared" si="191"/>
        <v>0</v>
      </c>
      <c r="AO73" s="647">
        <f t="shared" si="192"/>
        <v>0</v>
      </c>
      <c r="AP73" s="648"/>
      <c r="AQ73" s="648"/>
      <c r="AR73" s="648"/>
      <c r="AS73" s="645">
        <f t="shared" si="193"/>
        <v>0</v>
      </c>
      <c r="AT73" s="646">
        <f t="shared" si="194"/>
        <v>0</v>
      </c>
      <c r="AU73" s="647">
        <f t="shared" si="195"/>
        <v>0</v>
      </c>
      <c r="AV73" s="648"/>
      <c r="AW73" s="649" t="s">
        <v>564</v>
      </c>
      <c r="AX73" s="650">
        <f t="shared" si="281"/>
        <v>1</v>
      </c>
      <c r="AY73" s="651" t="s">
        <v>565</v>
      </c>
      <c r="AZ73" s="652" t="s">
        <v>30</v>
      </c>
      <c r="BA73" s="412">
        <f t="shared" si="290"/>
        <v>45488</v>
      </c>
      <c r="BB73" s="653">
        <f t="shared" si="175"/>
        <v>1</v>
      </c>
      <c r="BC73" s="654">
        <f t="shared" si="196"/>
        <v>0</v>
      </c>
      <c r="BD73" s="630">
        <f t="shared" si="197"/>
        <v>0</v>
      </c>
      <c r="BE73" s="412">
        <v>45700</v>
      </c>
      <c r="BF73" s="655">
        <f t="shared" si="198"/>
        <v>1</v>
      </c>
      <c r="BG73" s="412">
        <v>45754</v>
      </c>
      <c r="BH73" s="655">
        <f t="shared" si="199"/>
        <v>1</v>
      </c>
      <c r="BI73" s="412">
        <f t="shared" si="125"/>
        <v>45771</v>
      </c>
      <c r="BJ73" s="378">
        <v>0</v>
      </c>
      <c r="BK73" s="379">
        <f t="shared" si="126"/>
        <v>45783</v>
      </c>
      <c r="BL73" s="412">
        <v>45771</v>
      </c>
      <c r="BM73" s="378">
        <v>1</v>
      </c>
      <c r="BN73" s="630">
        <v>45771</v>
      </c>
      <c r="BO73" s="377">
        <v>45771</v>
      </c>
      <c r="BP73" s="378">
        <v>1</v>
      </c>
      <c r="BQ73" s="413">
        <v>45771</v>
      </c>
      <c r="BR73" s="377">
        <v>45771</v>
      </c>
      <c r="BS73" s="378">
        <v>1</v>
      </c>
      <c r="BT73" s="413">
        <v>45771</v>
      </c>
      <c r="BU73" s="377">
        <v>45769</v>
      </c>
      <c r="BV73" s="378">
        <v>1</v>
      </c>
      <c r="BW73" s="413">
        <v>45771</v>
      </c>
      <c r="BX73" s="377">
        <f t="shared" si="200"/>
        <v>45769</v>
      </c>
      <c r="BY73" s="378">
        <f t="shared" si="201"/>
        <v>1</v>
      </c>
      <c r="BZ73" s="379">
        <f t="shared" si="282"/>
        <v>45771</v>
      </c>
      <c r="CA73" s="412">
        <v>45776</v>
      </c>
      <c r="CB73" s="378">
        <v>1</v>
      </c>
      <c r="CC73" s="413">
        <f t="shared" si="202"/>
        <v>45776</v>
      </c>
      <c r="CD73" s="377">
        <v>45778</v>
      </c>
      <c r="CE73" s="378">
        <v>1</v>
      </c>
      <c r="CF73" s="413">
        <f t="shared" si="203"/>
        <v>45778</v>
      </c>
      <c r="CG73" s="377">
        <v>45778</v>
      </c>
      <c r="CH73" s="378">
        <v>1</v>
      </c>
      <c r="CI73" s="413">
        <f t="shared" si="204"/>
        <v>45778</v>
      </c>
      <c r="CJ73" s="377">
        <v>45776</v>
      </c>
      <c r="CK73" s="378">
        <v>1</v>
      </c>
      <c r="CL73" s="413">
        <f t="shared" si="205"/>
        <v>45776</v>
      </c>
      <c r="CM73" s="377">
        <f t="shared" si="206"/>
        <v>45776</v>
      </c>
      <c r="CN73" s="378">
        <f t="shared" si="207"/>
        <v>1</v>
      </c>
      <c r="CO73" s="379">
        <f t="shared" si="208"/>
        <v>45778</v>
      </c>
      <c r="CP73" s="412">
        <v>45775</v>
      </c>
      <c r="CQ73" s="378">
        <v>1</v>
      </c>
      <c r="CR73" s="413">
        <v>45775</v>
      </c>
      <c r="CS73" s="377">
        <v>45775</v>
      </c>
      <c r="CT73" s="378">
        <v>1</v>
      </c>
      <c r="CU73" s="413">
        <v>45775</v>
      </c>
      <c r="CV73" s="377">
        <v>45773</v>
      </c>
      <c r="CW73" s="378">
        <v>1</v>
      </c>
      <c r="CX73" s="413">
        <v>45773</v>
      </c>
      <c r="CY73" s="377">
        <v>45775</v>
      </c>
      <c r="CZ73" s="378">
        <v>1</v>
      </c>
      <c r="DA73" s="413">
        <v>45775</v>
      </c>
      <c r="DB73" s="377">
        <f t="shared" si="209"/>
        <v>45773</v>
      </c>
      <c r="DC73" s="378">
        <f t="shared" si="210"/>
        <v>1</v>
      </c>
      <c r="DD73" s="379">
        <f t="shared" si="211"/>
        <v>45775</v>
      </c>
      <c r="DE73" s="412">
        <v>45778</v>
      </c>
      <c r="DF73" s="378">
        <v>1</v>
      </c>
      <c r="DG73" s="413">
        <v>45782</v>
      </c>
      <c r="DH73" s="377">
        <v>45778</v>
      </c>
      <c r="DI73" s="378">
        <v>1</v>
      </c>
      <c r="DJ73" s="413">
        <v>45779</v>
      </c>
      <c r="DK73" s="377">
        <v>45778</v>
      </c>
      <c r="DL73" s="378">
        <v>1</v>
      </c>
      <c r="DM73" s="413">
        <v>45778</v>
      </c>
      <c r="DN73" s="377">
        <v>45778</v>
      </c>
      <c r="DO73" s="378">
        <v>1</v>
      </c>
      <c r="DP73" s="413">
        <v>45782</v>
      </c>
      <c r="DQ73" s="377">
        <f t="shared" si="212"/>
        <v>45778</v>
      </c>
      <c r="DR73" s="378">
        <f t="shared" si="213"/>
        <v>1</v>
      </c>
      <c r="DS73" s="379">
        <f t="shared" si="214"/>
        <v>45782</v>
      </c>
      <c r="DT73" s="412">
        <v>45782</v>
      </c>
      <c r="DU73" s="378">
        <v>1</v>
      </c>
      <c r="DV73" s="413">
        <v>45783</v>
      </c>
      <c r="DW73" s="377">
        <v>45778</v>
      </c>
      <c r="DX73" s="378">
        <v>1</v>
      </c>
      <c r="DY73" s="413">
        <v>45783</v>
      </c>
      <c r="DZ73" s="377">
        <v>45778</v>
      </c>
      <c r="EA73" s="378">
        <v>1</v>
      </c>
      <c r="EB73" s="413">
        <v>45783</v>
      </c>
      <c r="EC73" s="377">
        <v>45779</v>
      </c>
      <c r="ED73" s="378">
        <v>1</v>
      </c>
      <c r="EE73" s="413">
        <v>45783</v>
      </c>
      <c r="EF73" s="377">
        <f t="shared" si="275"/>
        <v>45778</v>
      </c>
      <c r="EG73" s="378">
        <f t="shared" si="215"/>
        <v>1</v>
      </c>
      <c r="EH73" s="379">
        <f t="shared" si="216"/>
        <v>45783</v>
      </c>
      <c r="EI73" s="412">
        <v>45783</v>
      </c>
      <c r="EJ73" s="378">
        <v>1</v>
      </c>
      <c r="EK73" s="413">
        <f t="shared" si="217"/>
        <v>45783</v>
      </c>
      <c r="EL73" s="377">
        <v>45783</v>
      </c>
      <c r="EM73" s="378">
        <v>1</v>
      </c>
      <c r="EN73" s="413">
        <f t="shared" si="218"/>
        <v>45783</v>
      </c>
      <c r="EO73" s="377">
        <v>45783</v>
      </c>
      <c r="EP73" s="378">
        <v>1</v>
      </c>
      <c r="EQ73" s="413">
        <f t="shared" si="219"/>
        <v>45783</v>
      </c>
      <c r="ER73" s="377">
        <v>45783</v>
      </c>
      <c r="ES73" s="378">
        <v>1</v>
      </c>
      <c r="ET73" s="413">
        <f t="shared" si="220"/>
        <v>45783</v>
      </c>
      <c r="EU73" s="377">
        <f t="shared" si="221"/>
        <v>45783</v>
      </c>
      <c r="EV73" s="378">
        <f t="shared" si="222"/>
        <v>1</v>
      </c>
      <c r="EW73" s="379">
        <f t="shared" si="223"/>
        <v>45783</v>
      </c>
      <c r="EX73" s="412"/>
      <c r="EY73" s="378">
        <v>0</v>
      </c>
      <c r="EZ73" s="413"/>
      <c r="FA73" s="412"/>
      <c r="FB73" s="378">
        <v>0</v>
      </c>
      <c r="FC73" s="413"/>
      <c r="FD73" s="412"/>
      <c r="FE73" s="378">
        <v>0</v>
      </c>
      <c r="FF73" s="413"/>
      <c r="FG73" s="412"/>
      <c r="FH73" s="378">
        <v>0</v>
      </c>
      <c r="FI73" s="413"/>
      <c r="FJ73" s="377" t="str">
        <f t="shared" si="280"/>
        <v/>
      </c>
      <c r="FK73" s="378">
        <v>0</v>
      </c>
      <c r="FL73" s="379" t="str">
        <f t="shared" si="267"/>
        <v/>
      </c>
      <c r="FM73" s="412">
        <v>45840</v>
      </c>
      <c r="FN73" s="378">
        <v>1</v>
      </c>
      <c r="FO73" s="413">
        <v>45842</v>
      </c>
      <c r="FP73" s="412">
        <v>45840</v>
      </c>
      <c r="FQ73" s="378">
        <v>1</v>
      </c>
      <c r="FR73" s="413">
        <v>45842</v>
      </c>
      <c r="FS73" s="412">
        <v>45840</v>
      </c>
      <c r="FT73" s="378">
        <v>1</v>
      </c>
      <c r="FU73" s="413">
        <v>45842</v>
      </c>
      <c r="FV73" s="412">
        <v>45840</v>
      </c>
      <c r="FW73" s="378">
        <v>1</v>
      </c>
      <c r="FX73" s="413">
        <v>45842</v>
      </c>
      <c r="FY73" s="377">
        <f t="shared" si="224"/>
        <v>45840</v>
      </c>
      <c r="FZ73" s="378">
        <f t="shared" si="162"/>
        <v>1</v>
      </c>
      <c r="GA73" s="379">
        <f t="shared" si="225"/>
        <v>45842</v>
      </c>
      <c r="GB73" s="412">
        <v>45782</v>
      </c>
      <c r="GC73" s="378">
        <v>1</v>
      </c>
      <c r="GD73" s="413">
        <f t="shared" si="226"/>
        <v>45782</v>
      </c>
      <c r="GE73" s="377">
        <v>45782</v>
      </c>
      <c r="GF73" s="378">
        <v>1</v>
      </c>
      <c r="GG73" s="413">
        <f t="shared" si="227"/>
        <v>45782</v>
      </c>
      <c r="GH73" s="377">
        <v>45782</v>
      </c>
      <c r="GI73" s="378">
        <v>1</v>
      </c>
      <c r="GJ73" s="413">
        <f t="shared" si="228"/>
        <v>45782</v>
      </c>
      <c r="GK73" s="377">
        <v>45782</v>
      </c>
      <c r="GL73" s="378">
        <v>1</v>
      </c>
      <c r="GM73" s="413">
        <f t="shared" si="229"/>
        <v>45782</v>
      </c>
      <c r="GN73" s="377">
        <f t="shared" si="230"/>
        <v>45782</v>
      </c>
      <c r="GO73" s="378">
        <f t="shared" si="231"/>
        <v>1</v>
      </c>
      <c r="GP73" s="379">
        <f t="shared" si="232"/>
        <v>45782</v>
      </c>
      <c r="GQ73" s="657">
        <f t="shared" si="163"/>
        <v>1</v>
      </c>
      <c r="GR73" s="658">
        <f t="shared" si="233"/>
        <v>45769</v>
      </c>
      <c r="GS73" s="659">
        <f t="shared" si="234"/>
        <v>45842</v>
      </c>
      <c r="GT73" s="654"/>
      <c r="GU73" s="660"/>
      <c r="GV73" s="412">
        <v>45892</v>
      </c>
      <c r="GW73" s="378">
        <v>1</v>
      </c>
      <c r="GX73" s="413">
        <v>45894</v>
      </c>
      <c r="GY73" s="412">
        <v>45892</v>
      </c>
      <c r="GZ73" s="378">
        <v>1</v>
      </c>
      <c r="HA73" s="413">
        <v>45894</v>
      </c>
      <c r="HB73" s="412">
        <v>45892</v>
      </c>
      <c r="HC73" s="378">
        <v>1</v>
      </c>
      <c r="HD73" s="413">
        <v>45894</v>
      </c>
      <c r="HE73" s="412">
        <v>45892</v>
      </c>
      <c r="HF73" s="378">
        <v>1</v>
      </c>
      <c r="HG73" s="413">
        <v>45894</v>
      </c>
      <c r="HH73" s="377">
        <f t="shared" si="235"/>
        <v>45892</v>
      </c>
      <c r="HI73" s="378">
        <f t="shared" si="236"/>
        <v>1</v>
      </c>
      <c r="HJ73" s="379">
        <f t="shared" si="237"/>
        <v>45894</v>
      </c>
      <c r="HK73" s="661">
        <v>0</v>
      </c>
      <c r="HL73" s="658">
        <f t="shared" si="238"/>
        <v>45700</v>
      </c>
      <c r="HM73" s="659" t="str">
        <f t="shared" si="239"/>
        <v/>
      </c>
      <c r="HN73" s="654"/>
      <c r="HO73" s="660"/>
      <c r="HP73" s="944"/>
      <c r="HQ73" s="944"/>
      <c r="HR73" s="1170">
        <v>45812</v>
      </c>
      <c r="HS73" s="378">
        <v>1</v>
      </c>
      <c r="HT73" s="1171">
        <v>45812</v>
      </c>
      <c r="HU73" s="632">
        <v>45849</v>
      </c>
      <c r="HV73" s="378">
        <v>1</v>
      </c>
      <c r="HW73" s="379">
        <v>45850</v>
      </c>
      <c r="HX73" s="412">
        <v>45850</v>
      </c>
      <c r="HY73" s="378">
        <v>1</v>
      </c>
      <c r="HZ73" s="379">
        <v>45852</v>
      </c>
      <c r="IA73" s="412">
        <v>45855</v>
      </c>
      <c r="IB73" s="378">
        <v>1</v>
      </c>
      <c r="IC73" s="379">
        <v>45856</v>
      </c>
      <c r="ID73" s="412">
        <v>45877</v>
      </c>
      <c r="IE73" s="378">
        <v>1</v>
      </c>
      <c r="IF73" s="379">
        <v>45877</v>
      </c>
      <c r="IG73" s="944">
        <v>45887</v>
      </c>
      <c r="IH73" s="412">
        <v>45888</v>
      </c>
      <c r="II73" s="378">
        <v>1</v>
      </c>
      <c r="IJ73" s="379">
        <v>45888</v>
      </c>
      <c r="IK73" s="412">
        <v>45888</v>
      </c>
      <c r="IL73" s="378">
        <v>1</v>
      </c>
      <c r="IM73" s="379">
        <v>45888</v>
      </c>
      <c r="IN73" s="657">
        <f t="shared" si="137"/>
        <v>1</v>
      </c>
      <c r="IO73" s="658">
        <f t="shared" si="240"/>
        <v>45812</v>
      </c>
      <c r="IP73" s="659">
        <f t="shared" si="241"/>
        <v>45888</v>
      </c>
      <c r="IQ73" s="654"/>
      <c r="IR73" s="660"/>
      <c r="IS73" s="664">
        <v>550.04999999999995</v>
      </c>
      <c r="IT73" s="664" t="s">
        <v>598</v>
      </c>
      <c r="IU73" s="412"/>
      <c r="IV73" s="378">
        <v>0</v>
      </c>
      <c r="IW73" s="379"/>
      <c r="IX73" s="412"/>
      <c r="IY73" s="378">
        <v>0</v>
      </c>
      <c r="IZ73" s="379"/>
      <c r="JA73" s="412">
        <v>45889</v>
      </c>
      <c r="JB73" s="378">
        <v>1</v>
      </c>
      <c r="JC73" s="413">
        <f t="shared" si="91"/>
        <v>45889</v>
      </c>
      <c r="JD73" s="628">
        <f t="shared" si="178"/>
        <v>0.55004999999999993</v>
      </c>
      <c r="JE73" s="627">
        <v>45919</v>
      </c>
      <c r="JF73" s="378">
        <v>1</v>
      </c>
      <c r="JG73" s="627">
        <v>45926</v>
      </c>
      <c r="JH73" s="628">
        <f t="shared" si="270"/>
        <v>0.55004999999999993</v>
      </c>
      <c r="JI73" s="627">
        <v>45922</v>
      </c>
      <c r="JJ73" s="378">
        <v>1</v>
      </c>
      <c r="JK73" s="627" t="s">
        <v>599</v>
      </c>
      <c r="JL73" s="628">
        <f t="shared" si="179"/>
        <v>0.55004999999999993</v>
      </c>
      <c r="JM73" s="627">
        <v>45923</v>
      </c>
      <c r="JN73" s="378">
        <v>1</v>
      </c>
      <c r="JO73" s="627">
        <f t="shared" si="288"/>
        <v>45923</v>
      </c>
      <c r="JP73" s="628">
        <f t="shared" si="180"/>
        <v>0.55004999999999993</v>
      </c>
      <c r="JQ73" s="627">
        <v>45926</v>
      </c>
      <c r="JR73" s="378">
        <v>1</v>
      </c>
      <c r="JS73" s="627">
        <v>45926</v>
      </c>
      <c r="JT73" s="628">
        <f t="shared" si="242"/>
        <v>0.55004999999999993</v>
      </c>
      <c r="JU73" s="627">
        <v>45927</v>
      </c>
      <c r="JV73" s="378">
        <v>1</v>
      </c>
      <c r="JW73" s="627">
        <v>45927</v>
      </c>
      <c r="JX73" s="628">
        <f t="shared" si="243"/>
        <v>0</v>
      </c>
      <c r="JY73" s="627"/>
      <c r="JZ73" s="378">
        <v>0</v>
      </c>
      <c r="KA73" s="627"/>
      <c r="KB73" s="628">
        <f t="shared" si="244"/>
        <v>0</v>
      </c>
      <c r="KC73" s="627"/>
      <c r="KD73" s="378">
        <v>0</v>
      </c>
      <c r="KE73" s="627"/>
      <c r="KF73" s="628">
        <f t="shared" si="245"/>
        <v>0</v>
      </c>
      <c r="KG73" s="627"/>
      <c r="KH73" s="378">
        <v>0</v>
      </c>
      <c r="KI73" s="379"/>
      <c r="KJ73" s="628"/>
      <c r="KK73" s="630">
        <v>45940</v>
      </c>
      <c r="KL73" s="378">
        <v>1</v>
      </c>
      <c r="KM73" s="379">
        <v>45941</v>
      </c>
      <c r="KN73" s="630">
        <v>45930</v>
      </c>
      <c r="KO73" s="378">
        <v>1</v>
      </c>
      <c r="KP73" s="379">
        <v>45930</v>
      </c>
      <c r="KQ73" s="630">
        <v>45957</v>
      </c>
      <c r="KR73" s="378">
        <v>1</v>
      </c>
      <c r="KS73" s="379">
        <v>45957</v>
      </c>
      <c r="KT73" s="657">
        <v>0</v>
      </c>
      <c r="KU73" s="665">
        <f t="shared" si="246"/>
        <v>0</v>
      </c>
      <c r="KV73" s="658">
        <f t="shared" si="247"/>
        <v>45889</v>
      </c>
      <c r="KW73" s="659" t="str">
        <f t="shared" si="248"/>
        <v/>
      </c>
      <c r="KX73" s="412">
        <v>45889</v>
      </c>
      <c r="KY73" s="378">
        <v>1</v>
      </c>
      <c r="KZ73" s="413">
        <f t="shared" si="98"/>
        <v>45889</v>
      </c>
      <c r="LA73" s="626">
        <f t="shared" si="181"/>
        <v>0.55004999999999993</v>
      </c>
      <c r="LB73" s="627">
        <v>45917</v>
      </c>
      <c r="LC73" s="378">
        <v>1</v>
      </c>
      <c r="LD73" s="413">
        <f t="shared" si="301"/>
        <v>45917</v>
      </c>
      <c r="LE73" s="626">
        <f t="shared" si="182"/>
        <v>0.55004999999999993</v>
      </c>
      <c r="LF73" s="627">
        <v>45919</v>
      </c>
      <c r="LG73" s="378">
        <v>1</v>
      </c>
      <c r="LH73" s="632">
        <v>45919</v>
      </c>
      <c r="LI73" s="626">
        <f t="shared" si="183"/>
        <v>0.55004999999999993</v>
      </c>
      <c r="LJ73" s="627">
        <v>45919</v>
      </c>
      <c r="LK73" s="378">
        <v>1</v>
      </c>
      <c r="LL73" s="632">
        <v>45919</v>
      </c>
      <c r="LM73" s="412">
        <v>45930</v>
      </c>
      <c r="LN73" s="378">
        <v>1</v>
      </c>
      <c r="LO73" s="632">
        <v>45930</v>
      </c>
      <c r="LP73" s="412"/>
      <c r="LQ73" s="378">
        <v>0</v>
      </c>
      <c r="LR73" s="632"/>
      <c r="LS73" s="412"/>
      <c r="LT73" s="378">
        <v>0</v>
      </c>
      <c r="LU73" s="632"/>
      <c r="LV73" s="657">
        <v>0</v>
      </c>
      <c r="LW73" s="665">
        <f t="shared" si="249"/>
        <v>0</v>
      </c>
      <c r="LX73" s="658">
        <f t="shared" si="250"/>
        <v>45889</v>
      </c>
      <c r="LY73" s="666" t="str">
        <f t="shared" si="251"/>
        <v/>
      </c>
      <c r="LZ73" s="412">
        <v>45889</v>
      </c>
      <c r="MA73" s="378">
        <v>1</v>
      </c>
      <c r="MB73" s="413">
        <f t="shared" si="104"/>
        <v>45889</v>
      </c>
      <c r="MC73" s="626">
        <f t="shared" si="184"/>
        <v>0.55004999999999993</v>
      </c>
      <c r="MD73" s="627">
        <v>45917</v>
      </c>
      <c r="ME73" s="378">
        <v>1</v>
      </c>
      <c r="MF73" s="413">
        <f t="shared" si="139"/>
        <v>45917</v>
      </c>
      <c r="MG73" s="626">
        <f t="shared" si="185"/>
        <v>0.55004999999999993</v>
      </c>
      <c r="MH73" s="627">
        <v>45919</v>
      </c>
      <c r="MI73" s="378">
        <v>1</v>
      </c>
      <c r="MJ73" s="632">
        <f t="shared" si="292"/>
        <v>45919</v>
      </c>
      <c r="MK73" s="626">
        <f t="shared" si="186"/>
        <v>0.55004999999999993</v>
      </c>
      <c r="ML73" s="627">
        <v>45919</v>
      </c>
      <c r="MM73" s="378">
        <v>1</v>
      </c>
      <c r="MN73" s="413">
        <f t="shared" si="300"/>
        <v>45919</v>
      </c>
      <c r="MO73" s="412">
        <v>45930</v>
      </c>
      <c r="MP73" s="378">
        <v>1</v>
      </c>
      <c r="MQ73" s="632">
        <v>45930</v>
      </c>
      <c r="MR73" s="412"/>
      <c r="MS73" s="378">
        <v>0</v>
      </c>
      <c r="MT73" s="632"/>
      <c r="MU73" s="412"/>
      <c r="MV73" s="378">
        <v>0</v>
      </c>
      <c r="MW73" s="632"/>
      <c r="MX73" s="657">
        <v>0</v>
      </c>
      <c r="MY73" s="665">
        <f t="shared" si="252"/>
        <v>0</v>
      </c>
      <c r="MZ73" s="658">
        <f t="shared" si="253"/>
        <v>45889</v>
      </c>
      <c r="NA73" s="666" t="str">
        <f t="shared" si="254"/>
        <v/>
      </c>
      <c r="NB73" s="657">
        <v>0</v>
      </c>
      <c r="NC73" s="665">
        <f t="shared" si="255"/>
        <v>0</v>
      </c>
      <c r="ND73" s="658">
        <f t="shared" si="256"/>
        <v>45889</v>
      </c>
      <c r="NE73" s="667">
        <f t="shared" si="257"/>
        <v>0</v>
      </c>
      <c r="NF73" s="654"/>
      <c r="NG73" s="666"/>
      <c r="NH73" s="673"/>
      <c r="NI73" s="378">
        <v>0</v>
      </c>
      <c r="NJ73" s="658"/>
      <c r="NK73" s="654"/>
      <c r="NL73" s="666"/>
      <c r="NM73" s="657">
        <v>0</v>
      </c>
      <c r="NN73" s="665">
        <f t="shared" si="258"/>
        <v>0</v>
      </c>
      <c r="NO73" s="659"/>
      <c r="NP73" s="669" t="s">
        <v>571</v>
      </c>
      <c r="NQ73" s="657">
        <v>0</v>
      </c>
      <c r="NR73" s="665">
        <f t="shared" si="259"/>
        <v>0</v>
      </c>
      <c r="NS73" s="659"/>
      <c r="NT73" s="669" t="s">
        <v>571</v>
      </c>
      <c r="NU73" s="657">
        <v>0</v>
      </c>
      <c r="NV73" s="665">
        <f t="shared" si="260"/>
        <v>0</v>
      </c>
      <c r="NW73" s="659"/>
      <c r="NX73" s="669" t="str">
        <f t="shared" si="269"/>
        <v/>
      </c>
      <c r="NY73" s="673"/>
      <c r="NZ73" s="378">
        <v>0</v>
      </c>
      <c r="OA73" s="660"/>
      <c r="OB73" s="673"/>
      <c r="OC73" s="378">
        <v>0</v>
      </c>
      <c r="OD73" s="660"/>
      <c r="OE73" s="673"/>
      <c r="OF73" s="378">
        <v>0</v>
      </c>
      <c r="OG73" s="660"/>
      <c r="OH73" s="412"/>
      <c r="OI73" s="378">
        <v>1</v>
      </c>
      <c r="OJ73" s="379"/>
      <c r="OK73" s="412"/>
      <c r="OL73" s="378">
        <v>0.5</v>
      </c>
      <c r="OM73" s="379"/>
      <c r="ON73" s="412"/>
      <c r="OO73" s="378">
        <v>1</v>
      </c>
      <c r="OP73" s="379"/>
      <c r="OQ73" s="412"/>
      <c r="OR73" s="378">
        <f t="shared" si="261"/>
        <v>0</v>
      </c>
      <c r="OS73" s="379"/>
      <c r="OT73" s="412"/>
      <c r="OU73" s="378">
        <v>0</v>
      </c>
      <c r="OV73" s="379"/>
      <c r="OW73" s="412"/>
      <c r="OX73" s="378">
        <v>0</v>
      </c>
      <c r="OY73" s="379"/>
      <c r="OZ73" s="379">
        <v>45758</v>
      </c>
      <c r="PA73" s="378">
        <v>1</v>
      </c>
      <c r="PB73" s="379">
        <f t="shared" si="141"/>
        <v>45758</v>
      </c>
      <c r="PC73" s="379" t="s">
        <v>559</v>
      </c>
      <c r="PD73" s="378">
        <v>0</v>
      </c>
      <c r="PE73" s="379"/>
      <c r="PF73" s="412"/>
      <c r="PG73" s="378">
        <v>0</v>
      </c>
      <c r="PH73" s="379"/>
      <c r="PI73" s="412">
        <v>45769</v>
      </c>
      <c r="PJ73" s="378">
        <v>1</v>
      </c>
      <c r="PK73" s="379">
        <f>'Seg Diario'!HJ73</f>
        <v>45894</v>
      </c>
      <c r="PL73" s="412">
        <f t="shared" si="133"/>
        <v>45769</v>
      </c>
      <c r="PM73" s="378">
        <f t="shared" si="134"/>
        <v>1</v>
      </c>
      <c r="PN73" s="379">
        <f t="shared" si="135"/>
        <v>45894</v>
      </c>
      <c r="PO73" s="663">
        <v>4.5000000000000005E-2</v>
      </c>
      <c r="PP73" s="658">
        <f t="shared" si="262"/>
        <v>45758</v>
      </c>
      <c r="PQ73" s="659" t="str">
        <f t="shared" si="263"/>
        <v/>
      </c>
      <c r="PR73" s="654"/>
      <c r="PS73" s="660"/>
      <c r="PT73" s="412">
        <v>45488</v>
      </c>
      <c r="PU73" s="378">
        <v>1</v>
      </c>
      <c r="PV73" s="412">
        <v>45488</v>
      </c>
      <c r="PW73" s="412">
        <v>45527</v>
      </c>
      <c r="PX73" s="378">
        <v>1</v>
      </c>
      <c r="PY73" s="412">
        <v>45527</v>
      </c>
      <c r="PZ73" s="412"/>
      <c r="QA73" s="378">
        <v>0</v>
      </c>
      <c r="QB73" s="379"/>
      <c r="QC73" s="412"/>
      <c r="QD73" s="378">
        <v>0.5</v>
      </c>
      <c r="QE73" s="379"/>
      <c r="QF73" s="657">
        <v>0.93745000000000012</v>
      </c>
      <c r="QG73" s="658">
        <f t="shared" si="264"/>
        <v>45488</v>
      </c>
      <c r="QH73" s="659" t="str">
        <f t="shared" si="276"/>
        <v/>
      </c>
      <c r="QI73" s="654"/>
      <c r="QJ73" s="660"/>
      <c r="QK73" s="671"/>
      <c r="QL73" s="672">
        <f t="shared" si="265"/>
        <v>1</v>
      </c>
      <c r="QM73" s="1208" t="s">
        <v>604</v>
      </c>
      <c r="QN73" s="1448">
        <f t="shared" si="136"/>
        <v>1</v>
      </c>
      <c r="QO73" s="1482">
        <v>45911</v>
      </c>
      <c r="QP73" s="1483">
        <v>1</v>
      </c>
      <c r="QQ73" s="1482">
        <v>45912</v>
      </c>
      <c r="QR73" s="1482">
        <v>45916</v>
      </c>
      <c r="QS73" s="1483">
        <v>1</v>
      </c>
      <c r="QT73" s="1482">
        <f t="shared" si="297"/>
        <v>45916</v>
      </c>
    </row>
    <row r="74" spans="1:462" ht="14.4">
      <c r="A74" s="459" t="e">
        <f t="shared" si="266"/>
        <v>#VALUE!</v>
      </c>
      <c r="B74" s="636" t="s">
        <v>218</v>
      </c>
      <c r="C74" s="637"/>
      <c r="D74" s="638" t="s">
        <v>560</v>
      </c>
      <c r="E74" s="1421" t="s">
        <v>220</v>
      </c>
      <c r="F74" s="1251">
        <v>61748.34</v>
      </c>
      <c r="G74" s="614"/>
      <c r="H74" s="638" t="s">
        <v>58</v>
      </c>
      <c r="I74" s="638" t="s">
        <v>575</v>
      </c>
      <c r="J74" s="639"/>
      <c r="K74" s="640"/>
      <c r="L74" s="640"/>
      <c r="M74" s="641"/>
      <c r="N74" s="642"/>
      <c r="O74" s="639" t="s">
        <v>562</v>
      </c>
      <c r="P74" s="640" t="s">
        <v>562</v>
      </c>
      <c r="Q74" s="640" t="s">
        <v>562</v>
      </c>
      <c r="R74" s="641" t="s">
        <v>562</v>
      </c>
      <c r="S74" s="638" t="s">
        <v>563</v>
      </c>
      <c r="T74" s="643"/>
      <c r="U74" s="643"/>
      <c r="V74" s="643"/>
      <c r="W74" s="643"/>
      <c r="X74" s="643"/>
      <c r="Y74" s="643"/>
      <c r="Z74" s="674"/>
      <c r="AA74" s="644"/>
      <c r="AB74" s="615"/>
      <c r="AC74" s="615"/>
      <c r="AD74" s="615"/>
      <c r="AE74" s="615"/>
      <c r="AF74" s="615"/>
      <c r="AG74" s="645">
        <f t="shared" si="187"/>
        <v>0</v>
      </c>
      <c r="AH74" s="646">
        <f t="shared" si="188"/>
        <v>0</v>
      </c>
      <c r="AI74" s="647">
        <f t="shared" si="189"/>
        <v>0</v>
      </c>
      <c r="AJ74" s="615"/>
      <c r="AK74" s="615"/>
      <c r="AL74" s="615"/>
      <c r="AM74" s="645">
        <f t="shared" si="190"/>
        <v>0</v>
      </c>
      <c r="AN74" s="646">
        <f t="shared" si="191"/>
        <v>0</v>
      </c>
      <c r="AO74" s="647">
        <f t="shared" si="192"/>
        <v>0</v>
      </c>
      <c r="AP74" s="648"/>
      <c r="AQ74" s="648"/>
      <c r="AR74" s="648"/>
      <c r="AS74" s="645">
        <f t="shared" si="193"/>
        <v>0</v>
      </c>
      <c r="AT74" s="646">
        <f t="shared" si="194"/>
        <v>0</v>
      </c>
      <c r="AU74" s="647">
        <f t="shared" si="195"/>
        <v>0</v>
      </c>
      <c r="AV74" s="648"/>
      <c r="AW74" s="649" t="s">
        <v>564</v>
      </c>
      <c r="AX74" s="650">
        <f t="shared" si="281"/>
        <v>1</v>
      </c>
      <c r="AY74" s="651" t="s">
        <v>565</v>
      </c>
      <c r="AZ74" s="652" t="s">
        <v>30</v>
      </c>
      <c r="BA74" s="412">
        <f t="shared" si="290"/>
        <v>45488</v>
      </c>
      <c r="BB74" s="653">
        <f t="shared" si="175"/>
        <v>1</v>
      </c>
      <c r="BC74" s="654">
        <f t="shared" si="196"/>
        <v>0</v>
      </c>
      <c r="BD74" s="630">
        <f t="shared" si="197"/>
        <v>0</v>
      </c>
      <c r="BE74" s="412">
        <v>45707</v>
      </c>
      <c r="BF74" s="655">
        <f t="shared" si="198"/>
        <v>1</v>
      </c>
      <c r="BG74" s="412">
        <v>45771</v>
      </c>
      <c r="BH74" s="655">
        <f t="shared" si="199"/>
        <v>1</v>
      </c>
      <c r="BI74" s="412">
        <f t="shared" si="125"/>
        <v>45785</v>
      </c>
      <c r="BJ74" s="378">
        <v>0</v>
      </c>
      <c r="BK74" s="379">
        <f t="shared" si="126"/>
        <v>45817</v>
      </c>
      <c r="BL74" s="412">
        <v>45785</v>
      </c>
      <c r="BM74" s="378">
        <v>1</v>
      </c>
      <c r="BN74" s="630">
        <v>45785</v>
      </c>
      <c r="BO74" s="377">
        <v>45783</v>
      </c>
      <c r="BP74" s="378">
        <v>1</v>
      </c>
      <c r="BQ74" s="413">
        <v>45783</v>
      </c>
      <c r="BR74" s="377">
        <v>45778</v>
      </c>
      <c r="BS74" s="378">
        <v>1</v>
      </c>
      <c r="BT74" s="413">
        <v>45778</v>
      </c>
      <c r="BU74" s="377">
        <v>45784</v>
      </c>
      <c r="BV74" s="378">
        <v>1</v>
      </c>
      <c r="BW74" s="413">
        <v>45786</v>
      </c>
      <c r="BX74" s="377">
        <f t="shared" si="200"/>
        <v>45778</v>
      </c>
      <c r="BY74" s="378">
        <f t="shared" si="201"/>
        <v>1</v>
      </c>
      <c r="BZ74" s="379">
        <f t="shared" si="282"/>
        <v>45786</v>
      </c>
      <c r="CA74" s="412">
        <v>45813</v>
      </c>
      <c r="CB74" s="378">
        <v>1</v>
      </c>
      <c r="CC74" s="413">
        <f t="shared" si="202"/>
        <v>45813</v>
      </c>
      <c r="CD74" s="377">
        <v>45814</v>
      </c>
      <c r="CE74" s="378">
        <v>1</v>
      </c>
      <c r="CF74" s="413">
        <f t="shared" si="203"/>
        <v>45814</v>
      </c>
      <c r="CG74" s="377">
        <v>45812</v>
      </c>
      <c r="CH74" s="378">
        <v>1</v>
      </c>
      <c r="CI74" s="413">
        <f t="shared" si="204"/>
        <v>45812</v>
      </c>
      <c r="CJ74" s="412">
        <v>45813</v>
      </c>
      <c r="CK74" s="378">
        <v>1</v>
      </c>
      <c r="CL74" s="413">
        <f t="shared" si="205"/>
        <v>45813</v>
      </c>
      <c r="CM74" s="377">
        <f t="shared" si="206"/>
        <v>45812</v>
      </c>
      <c r="CN74" s="378">
        <f t="shared" si="207"/>
        <v>1</v>
      </c>
      <c r="CO74" s="379">
        <f t="shared" si="208"/>
        <v>45814</v>
      </c>
      <c r="CP74" s="412">
        <v>45786</v>
      </c>
      <c r="CQ74" s="378">
        <v>1</v>
      </c>
      <c r="CR74" s="413">
        <v>45786</v>
      </c>
      <c r="CS74" s="377">
        <v>45783</v>
      </c>
      <c r="CT74" s="378">
        <v>1</v>
      </c>
      <c r="CU74" s="413">
        <v>45785</v>
      </c>
      <c r="CV74" s="377">
        <v>45779</v>
      </c>
      <c r="CW74" s="378">
        <v>1</v>
      </c>
      <c r="CX74" s="413">
        <v>45783</v>
      </c>
      <c r="CY74" s="377">
        <v>45787</v>
      </c>
      <c r="CZ74" s="378">
        <v>1</v>
      </c>
      <c r="DA74" s="413">
        <v>45787</v>
      </c>
      <c r="DB74" s="377">
        <f t="shared" si="209"/>
        <v>45779</v>
      </c>
      <c r="DC74" s="378">
        <f t="shared" si="210"/>
        <v>1</v>
      </c>
      <c r="DD74" s="379">
        <f t="shared" si="211"/>
        <v>45787</v>
      </c>
      <c r="DE74" s="412">
        <v>45814</v>
      </c>
      <c r="DF74" s="378">
        <v>1</v>
      </c>
      <c r="DG74" s="413">
        <v>45815</v>
      </c>
      <c r="DH74" s="377">
        <v>45814</v>
      </c>
      <c r="DI74" s="378">
        <v>1</v>
      </c>
      <c r="DJ74" s="413">
        <v>45816</v>
      </c>
      <c r="DK74" s="377">
        <v>45814</v>
      </c>
      <c r="DL74" s="378">
        <v>1</v>
      </c>
      <c r="DM74" s="413">
        <v>45814</v>
      </c>
      <c r="DN74" s="377">
        <v>45814</v>
      </c>
      <c r="DO74" s="378">
        <v>1</v>
      </c>
      <c r="DP74" s="413">
        <v>45816</v>
      </c>
      <c r="DQ74" s="377">
        <f t="shared" si="212"/>
        <v>45814</v>
      </c>
      <c r="DR74" s="378">
        <f t="shared" si="213"/>
        <v>1</v>
      </c>
      <c r="DS74" s="379">
        <f t="shared" si="214"/>
        <v>45816</v>
      </c>
      <c r="DT74" s="412">
        <v>45813</v>
      </c>
      <c r="DU74" s="378">
        <v>1</v>
      </c>
      <c r="DV74" s="413">
        <v>45817</v>
      </c>
      <c r="DW74" s="377">
        <v>45814</v>
      </c>
      <c r="DX74" s="378">
        <v>1</v>
      </c>
      <c r="DY74" s="413">
        <v>45817</v>
      </c>
      <c r="DZ74" s="412">
        <v>45813</v>
      </c>
      <c r="EA74" s="378">
        <v>1</v>
      </c>
      <c r="EB74" s="413">
        <v>45817</v>
      </c>
      <c r="EC74" s="412">
        <v>45813</v>
      </c>
      <c r="ED74" s="378">
        <v>1</v>
      </c>
      <c r="EE74" s="413">
        <v>45817</v>
      </c>
      <c r="EF74" s="377">
        <f t="shared" si="275"/>
        <v>45813</v>
      </c>
      <c r="EG74" s="378">
        <f t="shared" si="215"/>
        <v>1</v>
      </c>
      <c r="EH74" s="379">
        <f t="shared" si="216"/>
        <v>45817</v>
      </c>
      <c r="EI74" s="412">
        <v>45817</v>
      </c>
      <c r="EJ74" s="378">
        <v>1</v>
      </c>
      <c r="EK74" s="413">
        <f t="shared" si="217"/>
        <v>45817</v>
      </c>
      <c r="EL74" s="412">
        <v>45817</v>
      </c>
      <c r="EM74" s="378">
        <v>1</v>
      </c>
      <c r="EN74" s="413">
        <f t="shared" si="218"/>
        <v>45817</v>
      </c>
      <c r="EO74" s="412">
        <v>45817</v>
      </c>
      <c r="EP74" s="378">
        <v>1</v>
      </c>
      <c r="EQ74" s="413">
        <f t="shared" si="219"/>
        <v>45817</v>
      </c>
      <c r="ER74" s="412">
        <v>45817</v>
      </c>
      <c r="ES74" s="378">
        <v>1</v>
      </c>
      <c r="ET74" s="413">
        <f t="shared" si="220"/>
        <v>45817</v>
      </c>
      <c r="EU74" s="377">
        <f t="shared" si="221"/>
        <v>45817</v>
      </c>
      <c r="EV74" s="378">
        <f t="shared" si="222"/>
        <v>1</v>
      </c>
      <c r="EW74" s="379">
        <f t="shared" si="223"/>
        <v>45817</v>
      </c>
      <c r="EX74" s="412"/>
      <c r="EY74" s="378">
        <v>0</v>
      </c>
      <c r="EZ74" s="413"/>
      <c r="FA74" s="412"/>
      <c r="FB74" s="378">
        <v>0</v>
      </c>
      <c r="FC74" s="413"/>
      <c r="FD74" s="412"/>
      <c r="FE74" s="378">
        <v>0</v>
      </c>
      <c r="FF74" s="413"/>
      <c r="FG74" s="412"/>
      <c r="FH74" s="378">
        <v>0</v>
      </c>
      <c r="FI74" s="413"/>
      <c r="FJ74" s="377" t="str">
        <f t="shared" si="280"/>
        <v/>
      </c>
      <c r="FK74" s="378">
        <v>0</v>
      </c>
      <c r="FL74" s="379" t="str">
        <f t="shared" si="267"/>
        <v/>
      </c>
      <c r="FM74" s="412">
        <v>45842</v>
      </c>
      <c r="FN74" s="378">
        <v>1</v>
      </c>
      <c r="FO74" s="413">
        <v>45843</v>
      </c>
      <c r="FP74" s="412">
        <v>45843</v>
      </c>
      <c r="FQ74" s="378">
        <v>1</v>
      </c>
      <c r="FR74" s="413">
        <v>45844</v>
      </c>
      <c r="FS74" s="412">
        <v>45844</v>
      </c>
      <c r="FT74" s="378">
        <v>1</v>
      </c>
      <c r="FU74" s="413">
        <v>45866</v>
      </c>
      <c r="FV74" s="412">
        <v>45842</v>
      </c>
      <c r="FW74" s="378">
        <v>1</v>
      </c>
      <c r="FX74" s="413">
        <v>45843</v>
      </c>
      <c r="FY74" s="377">
        <f t="shared" si="224"/>
        <v>45842</v>
      </c>
      <c r="FZ74" s="378">
        <f t="shared" si="162"/>
        <v>1</v>
      </c>
      <c r="GA74" s="379">
        <f t="shared" si="225"/>
        <v>45866</v>
      </c>
      <c r="GB74" s="412">
        <v>45817</v>
      </c>
      <c r="GC74" s="378">
        <v>1</v>
      </c>
      <c r="GD74" s="413">
        <f t="shared" si="226"/>
        <v>45817</v>
      </c>
      <c r="GE74" s="412">
        <v>45817</v>
      </c>
      <c r="GF74" s="378">
        <v>1</v>
      </c>
      <c r="GG74" s="413">
        <f t="shared" si="227"/>
        <v>45817</v>
      </c>
      <c r="GH74" s="412">
        <v>45817</v>
      </c>
      <c r="GI74" s="378">
        <v>1</v>
      </c>
      <c r="GJ74" s="413">
        <f t="shared" si="228"/>
        <v>45817</v>
      </c>
      <c r="GK74" s="412">
        <v>45817</v>
      </c>
      <c r="GL74" s="378">
        <v>1</v>
      </c>
      <c r="GM74" s="413">
        <f t="shared" si="229"/>
        <v>45817</v>
      </c>
      <c r="GN74" s="377">
        <f t="shared" si="230"/>
        <v>45817</v>
      </c>
      <c r="GO74" s="378">
        <f t="shared" si="231"/>
        <v>1</v>
      </c>
      <c r="GP74" s="379">
        <f t="shared" si="232"/>
        <v>45817</v>
      </c>
      <c r="GQ74" s="657">
        <f t="shared" si="163"/>
        <v>1</v>
      </c>
      <c r="GR74" s="658">
        <f t="shared" si="233"/>
        <v>45778</v>
      </c>
      <c r="GS74" s="659">
        <f t="shared" si="234"/>
        <v>45866</v>
      </c>
      <c r="GT74" s="654"/>
      <c r="GU74" s="660"/>
      <c r="GV74" s="412">
        <v>45909</v>
      </c>
      <c r="GW74" s="378">
        <v>1</v>
      </c>
      <c r="GX74" s="413">
        <v>45912</v>
      </c>
      <c r="GY74" s="412">
        <v>45909</v>
      </c>
      <c r="GZ74" s="378">
        <v>1</v>
      </c>
      <c r="HA74" s="413">
        <v>45912</v>
      </c>
      <c r="HB74" s="412">
        <v>45909</v>
      </c>
      <c r="HC74" s="378">
        <v>1</v>
      </c>
      <c r="HD74" s="413">
        <v>45912</v>
      </c>
      <c r="HE74" s="412">
        <v>45909</v>
      </c>
      <c r="HF74" s="378">
        <v>1</v>
      </c>
      <c r="HG74" s="413">
        <v>45912</v>
      </c>
      <c r="HH74" s="377">
        <f t="shared" si="235"/>
        <v>45909</v>
      </c>
      <c r="HI74" s="378">
        <f t="shared" si="236"/>
        <v>1</v>
      </c>
      <c r="HJ74" s="379">
        <f t="shared" si="237"/>
        <v>45912</v>
      </c>
      <c r="HK74" s="661">
        <v>0</v>
      </c>
      <c r="HL74" s="658">
        <f t="shared" si="238"/>
        <v>45707</v>
      </c>
      <c r="HM74" s="659" t="str">
        <f t="shared" si="239"/>
        <v/>
      </c>
      <c r="HN74" s="654"/>
      <c r="HO74" s="660"/>
      <c r="HP74" s="944"/>
      <c r="HQ74" s="944"/>
      <c r="HR74" s="1170">
        <v>45818</v>
      </c>
      <c r="HS74" s="378">
        <v>1</v>
      </c>
      <c r="HT74" s="1171">
        <v>45818</v>
      </c>
      <c r="HU74" s="632">
        <v>45866</v>
      </c>
      <c r="HV74" s="378">
        <v>1</v>
      </c>
      <c r="HW74" s="379">
        <v>45869</v>
      </c>
      <c r="HX74" s="412">
        <v>45870</v>
      </c>
      <c r="HY74" s="378">
        <v>1</v>
      </c>
      <c r="HZ74" s="379">
        <v>45894</v>
      </c>
      <c r="IA74" s="412">
        <v>45882</v>
      </c>
      <c r="IB74" s="378">
        <v>1</v>
      </c>
      <c r="IC74" s="379">
        <v>45901</v>
      </c>
      <c r="ID74" s="412">
        <v>45893</v>
      </c>
      <c r="IE74" s="378">
        <v>1</v>
      </c>
      <c r="IF74" s="379">
        <v>45905</v>
      </c>
      <c r="IG74" s="944">
        <v>45906</v>
      </c>
      <c r="IH74" s="412">
        <v>45906</v>
      </c>
      <c r="II74" s="378">
        <v>1</v>
      </c>
      <c r="IJ74" s="379">
        <v>45906</v>
      </c>
      <c r="IK74" s="412">
        <v>45906</v>
      </c>
      <c r="IL74" s="378">
        <v>1</v>
      </c>
      <c r="IM74" s="379">
        <v>45906</v>
      </c>
      <c r="IN74" s="657">
        <f t="shared" si="137"/>
        <v>1</v>
      </c>
      <c r="IO74" s="658">
        <f t="shared" si="240"/>
        <v>45818</v>
      </c>
      <c r="IP74" s="659">
        <f t="shared" si="241"/>
        <v>45906</v>
      </c>
      <c r="IQ74" s="654"/>
      <c r="IR74" s="660"/>
      <c r="IS74" s="664">
        <v>1022.06</v>
      </c>
      <c r="IT74" s="664" t="s">
        <v>598</v>
      </c>
      <c r="IU74" s="412"/>
      <c r="IV74" s="378">
        <v>0</v>
      </c>
      <c r="IW74" s="379"/>
      <c r="IX74" s="1475">
        <v>45868</v>
      </c>
      <c r="IY74" s="1476">
        <v>1</v>
      </c>
      <c r="IZ74" s="1477">
        <v>45868</v>
      </c>
      <c r="JA74" s="412">
        <v>45917</v>
      </c>
      <c r="JB74" s="378">
        <v>1</v>
      </c>
      <c r="JC74" s="413">
        <f t="shared" si="91"/>
        <v>45917</v>
      </c>
      <c r="JD74" s="628">
        <f t="shared" si="178"/>
        <v>1.02206</v>
      </c>
      <c r="JE74" s="627">
        <v>45919</v>
      </c>
      <c r="JF74" s="378">
        <v>1</v>
      </c>
      <c r="JG74" s="627">
        <v>45926</v>
      </c>
      <c r="JH74" s="628">
        <f t="shared" si="270"/>
        <v>1.02206</v>
      </c>
      <c r="JI74" s="627">
        <v>45922</v>
      </c>
      <c r="JJ74" s="378">
        <v>1</v>
      </c>
      <c r="JK74" s="627" t="s">
        <v>599</v>
      </c>
      <c r="JL74" s="628">
        <f t="shared" si="179"/>
        <v>1.02206</v>
      </c>
      <c r="JM74" s="627">
        <v>45923</v>
      </c>
      <c r="JN74" s="378">
        <v>1</v>
      </c>
      <c r="JO74" s="627">
        <f t="shared" si="288"/>
        <v>45923</v>
      </c>
      <c r="JP74" s="628">
        <f t="shared" si="180"/>
        <v>1.02206</v>
      </c>
      <c r="JQ74" s="627">
        <v>45926</v>
      </c>
      <c r="JR74" s="378">
        <v>1</v>
      </c>
      <c r="JS74" s="627">
        <v>45926</v>
      </c>
      <c r="JT74" s="628">
        <f t="shared" si="242"/>
        <v>1.02206</v>
      </c>
      <c r="JU74" s="627">
        <v>45927</v>
      </c>
      <c r="JV74" s="378">
        <v>1</v>
      </c>
      <c r="JW74" s="627">
        <v>45927</v>
      </c>
      <c r="JX74" s="628">
        <f t="shared" si="243"/>
        <v>0</v>
      </c>
      <c r="JY74" s="627"/>
      <c r="JZ74" s="378">
        <v>0</v>
      </c>
      <c r="KA74" s="627"/>
      <c r="KB74" s="628">
        <f t="shared" si="244"/>
        <v>0</v>
      </c>
      <c r="KC74" s="627"/>
      <c r="KD74" s="378">
        <v>0</v>
      </c>
      <c r="KE74" s="627"/>
      <c r="KF74" s="628">
        <f t="shared" si="245"/>
        <v>0</v>
      </c>
      <c r="KG74" s="627"/>
      <c r="KH74" s="378">
        <v>0</v>
      </c>
      <c r="KI74" s="379"/>
      <c r="KJ74" s="628"/>
      <c r="KK74" s="630">
        <v>45940</v>
      </c>
      <c r="KL74" s="378">
        <v>1</v>
      </c>
      <c r="KM74" s="379">
        <v>45940</v>
      </c>
      <c r="KN74" s="630">
        <v>45933</v>
      </c>
      <c r="KO74" s="378">
        <v>1</v>
      </c>
      <c r="KP74" s="379">
        <v>45940</v>
      </c>
      <c r="KQ74" s="630">
        <v>45957</v>
      </c>
      <c r="KR74" s="378">
        <v>0.5</v>
      </c>
      <c r="KS74" s="379"/>
      <c r="KT74" s="657">
        <v>0</v>
      </c>
      <c r="KU74" s="665">
        <f t="shared" si="246"/>
        <v>0</v>
      </c>
      <c r="KV74" s="658">
        <f t="shared" si="247"/>
        <v>45917</v>
      </c>
      <c r="KW74" s="659" t="str">
        <f t="shared" si="248"/>
        <v/>
      </c>
      <c r="KX74" s="412">
        <v>45917</v>
      </c>
      <c r="KY74" s="378">
        <v>1</v>
      </c>
      <c r="KZ74" s="413">
        <f t="shared" si="98"/>
        <v>45917</v>
      </c>
      <c r="LA74" s="626">
        <f t="shared" si="181"/>
        <v>1.02206</v>
      </c>
      <c r="LB74" s="627">
        <v>45918</v>
      </c>
      <c r="LC74" s="378">
        <v>1</v>
      </c>
      <c r="LD74" s="413">
        <f t="shared" si="99"/>
        <v>45918</v>
      </c>
      <c r="LE74" s="626">
        <f t="shared" si="182"/>
        <v>1.02206</v>
      </c>
      <c r="LF74" s="627">
        <v>45919</v>
      </c>
      <c r="LG74" s="378">
        <v>1</v>
      </c>
      <c r="LH74" s="632">
        <v>45919</v>
      </c>
      <c r="LI74" s="626">
        <f t="shared" si="183"/>
        <v>1.02206</v>
      </c>
      <c r="LJ74" s="627">
        <v>45920</v>
      </c>
      <c r="LK74" s="378">
        <v>1</v>
      </c>
      <c r="LL74" s="632">
        <v>45920</v>
      </c>
      <c r="LM74" s="412">
        <v>45932</v>
      </c>
      <c r="LN74" s="378">
        <v>1</v>
      </c>
      <c r="LO74" s="632">
        <v>45933</v>
      </c>
      <c r="LP74" s="1489">
        <v>45959</v>
      </c>
      <c r="LQ74" s="1486">
        <v>1</v>
      </c>
      <c r="LR74" s="632">
        <v>45959</v>
      </c>
      <c r="LS74" s="412"/>
      <c r="LT74" s="378">
        <v>0</v>
      </c>
      <c r="LU74" s="632"/>
      <c r="LV74" s="657">
        <v>0</v>
      </c>
      <c r="LW74" s="665">
        <f t="shared" si="249"/>
        <v>0</v>
      </c>
      <c r="LX74" s="658">
        <f t="shared" si="250"/>
        <v>45917</v>
      </c>
      <c r="LY74" s="666" t="str">
        <f t="shared" si="251"/>
        <v/>
      </c>
      <c r="LZ74" s="412">
        <v>45917</v>
      </c>
      <c r="MA74" s="378">
        <v>1</v>
      </c>
      <c r="MB74" s="413">
        <f t="shared" si="104"/>
        <v>45917</v>
      </c>
      <c r="MC74" s="626">
        <f t="shared" si="184"/>
        <v>1.02206</v>
      </c>
      <c r="MD74" s="627">
        <v>45918</v>
      </c>
      <c r="ME74" s="378">
        <v>1</v>
      </c>
      <c r="MF74" s="413">
        <f t="shared" ref="MF74:MF75" si="303">IF(MD74="","",MD74)</f>
        <v>45918</v>
      </c>
      <c r="MG74" s="626">
        <f t="shared" si="185"/>
        <v>1.02206</v>
      </c>
      <c r="MH74" s="627">
        <v>45919</v>
      </c>
      <c r="MI74" s="378">
        <v>1</v>
      </c>
      <c r="MJ74" s="632">
        <f t="shared" si="292"/>
        <v>45919</v>
      </c>
      <c r="MK74" s="626">
        <f t="shared" si="186"/>
        <v>1.02206</v>
      </c>
      <c r="ML74" s="627">
        <v>45919</v>
      </c>
      <c r="MM74" s="378">
        <v>1</v>
      </c>
      <c r="MN74" s="413">
        <f t="shared" si="300"/>
        <v>45919</v>
      </c>
      <c r="MO74" s="412">
        <v>45932</v>
      </c>
      <c r="MP74" s="378">
        <v>1</v>
      </c>
      <c r="MQ74" s="632">
        <v>45933</v>
      </c>
      <c r="MR74" s="1489">
        <v>45959</v>
      </c>
      <c r="MS74" s="1486">
        <v>1</v>
      </c>
      <c r="MT74" s="632">
        <v>45959</v>
      </c>
      <c r="MU74" s="412"/>
      <c r="MV74" s="378">
        <v>0</v>
      </c>
      <c r="MW74" s="632"/>
      <c r="MX74" s="657">
        <v>0</v>
      </c>
      <c r="MY74" s="665">
        <f t="shared" si="252"/>
        <v>0</v>
      </c>
      <c r="MZ74" s="658">
        <f t="shared" si="253"/>
        <v>45917</v>
      </c>
      <c r="NA74" s="666" t="str">
        <f t="shared" si="254"/>
        <v/>
      </c>
      <c r="NB74" s="657">
        <v>0</v>
      </c>
      <c r="NC74" s="665">
        <f t="shared" si="255"/>
        <v>0</v>
      </c>
      <c r="ND74" s="658">
        <f t="shared" si="256"/>
        <v>45917</v>
      </c>
      <c r="NE74" s="667">
        <f t="shared" si="257"/>
        <v>0</v>
      </c>
      <c r="NF74" s="654"/>
      <c r="NG74" s="666"/>
      <c r="NH74" s="673"/>
      <c r="NI74" s="378">
        <v>0</v>
      </c>
      <c r="NJ74" s="658"/>
      <c r="NK74" s="654"/>
      <c r="NL74" s="666"/>
      <c r="NM74" s="657">
        <v>0</v>
      </c>
      <c r="NN74" s="665">
        <f t="shared" si="258"/>
        <v>0</v>
      </c>
      <c r="NO74" s="659"/>
      <c r="NP74" s="669" t="s">
        <v>571</v>
      </c>
      <c r="NQ74" s="657">
        <v>0</v>
      </c>
      <c r="NR74" s="665">
        <f t="shared" si="259"/>
        <v>0</v>
      </c>
      <c r="NS74" s="659"/>
      <c r="NT74" s="669" t="s">
        <v>571</v>
      </c>
      <c r="NU74" s="657">
        <v>0</v>
      </c>
      <c r="NV74" s="665">
        <f t="shared" si="260"/>
        <v>0</v>
      </c>
      <c r="NW74" s="659"/>
      <c r="NX74" s="669" t="str">
        <f t="shared" si="269"/>
        <v/>
      </c>
      <c r="NY74" s="673"/>
      <c r="NZ74" s="378">
        <v>0</v>
      </c>
      <c r="OA74" s="660"/>
      <c r="OB74" s="673"/>
      <c r="OC74" s="378">
        <v>0</v>
      </c>
      <c r="OD74" s="660"/>
      <c r="OE74" s="673"/>
      <c r="OF74" s="378">
        <v>0</v>
      </c>
      <c r="OG74" s="660"/>
      <c r="OH74" s="412"/>
      <c r="OI74" s="378">
        <v>1</v>
      </c>
      <c r="OJ74" s="379"/>
      <c r="OK74" s="412"/>
      <c r="OL74" s="378">
        <v>0.5</v>
      </c>
      <c r="OM74" s="379"/>
      <c r="ON74" s="412"/>
      <c r="OO74" s="378">
        <v>1</v>
      </c>
      <c r="OP74" s="379"/>
      <c r="OQ74" s="412"/>
      <c r="OR74" s="378">
        <f t="shared" si="261"/>
        <v>0</v>
      </c>
      <c r="OS74" s="379"/>
      <c r="OT74" s="412"/>
      <c r="OU74" s="378">
        <v>0</v>
      </c>
      <c r="OV74" s="379"/>
      <c r="OW74" s="412"/>
      <c r="OX74" s="378">
        <v>0</v>
      </c>
      <c r="OY74" s="379"/>
      <c r="OZ74" s="379">
        <v>45777</v>
      </c>
      <c r="PA74" s="378">
        <v>1</v>
      </c>
      <c r="PB74" s="379">
        <f t="shared" si="141"/>
        <v>45777</v>
      </c>
      <c r="PC74" s="379" t="s">
        <v>559</v>
      </c>
      <c r="PD74" s="378">
        <v>0</v>
      </c>
      <c r="PE74" s="379"/>
      <c r="PF74" s="412"/>
      <c r="PG74" s="378">
        <v>0</v>
      </c>
      <c r="PH74" s="379"/>
      <c r="PI74" s="412">
        <v>45778</v>
      </c>
      <c r="PJ74" s="378">
        <v>1</v>
      </c>
      <c r="PK74" s="379">
        <f>'Seg Diario'!HJ74</f>
        <v>45912</v>
      </c>
      <c r="PL74" s="412">
        <f t="shared" si="133"/>
        <v>45778</v>
      </c>
      <c r="PM74" s="378">
        <f t="shared" si="134"/>
        <v>1</v>
      </c>
      <c r="PN74" s="379">
        <f t="shared" si="135"/>
        <v>45912</v>
      </c>
      <c r="PO74" s="663">
        <v>4.5000000000000005E-2</v>
      </c>
      <c r="PP74" s="658">
        <f t="shared" si="262"/>
        <v>45777</v>
      </c>
      <c r="PQ74" s="659" t="str">
        <f t="shared" si="263"/>
        <v/>
      </c>
      <c r="PR74" s="654"/>
      <c r="PS74" s="660"/>
      <c r="PT74" s="412">
        <v>45488</v>
      </c>
      <c r="PU74" s="378">
        <v>1</v>
      </c>
      <c r="PV74" s="412">
        <v>45488</v>
      </c>
      <c r="PW74" s="412">
        <v>45527</v>
      </c>
      <c r="PX74" s="378">
        <v>1</v>
      </c>
      <c r="PY74" s="412">
        <v>45527</v>
      </c>
      <c r="PZ74" s="412"/>
      <c r="QA74" s="378">
        <v>0</v>
      </c>
      <c r="QB74" s="379"/>
      <c r="QC74" s="412"/>
      <c r="QD74" s="378">
        <v>0.5</v>
      </c>
      <c r="QE74" s="379"/>
      <c r="QF74" s="657">
        <v>0.93745000000000012</v>
      </c>
      <c r="QG74" s="658">
        <f t="shared" si="264"/>
        <v>45488</v>
      </c>
      <c r="QH74" s="659" t="str">
        <f t="shared" si="276"/>
        <v/>
      </c>
      <c r="QI74" s="654"/>
      <c r="QJ74" s="660"/>
      <c r="QK74" s="671"/>
      <c r="QL74" s="672">
        <f t="shared" si="265"/>
        <v>1</v>
      </c>
      <c r="QM74" s="1208" t="s">
        <v>604</v>
      </c>
      <c r="QN74" s="1448">
        <f t="shared" si="136"/>
        <v>1</v>
      </c>
      <c r="QO74" s="1482">
        <v>45913</v>
      </c>
      <c r="QP74" s="1483">
        <v>1</v>
      </c>
      <c r="QQ74" s="1482">
        <v>45916</v>
      </c>
      <c r="QR74" s="1482">
        <v>45916</v>
      </c>
      <c r="QS74" s="1483">
        <v>1</v>
      </c>
      <c r="QT74" s="1482">
        <f t="shared" si="297"/>
        <v>45916</v>
      </c>
    </row>
    <row r="75" spans="1:462" s="680" customFormat="1" ht="14.4">
      <c r="A75" s="459" t="e">
        <f t="shared" si="266"/>
        <v>#VALUE!</v>
      </c>
      <c r="B75" s="636" t="s">
        <v>221</v>
      </c>
      <c r="C75" s="637"/>
      <c r="D75" s="638" t="s">
        <v>560</v>
      </c>
      <c r="E75" s="1421" t="s">
        <v>220</v>
      </c>
      <c r="F75" s="1251">
        <v>61748.34</v>
      </c>
      <c r="G75" s="614"/>
      <c r="H75" s="638" t="s">
        <v>58</v>
      </c>
      <c r="I75" s="638" t="s">
        <v>575</v>
      </c>
      <c r="J75" s="639"/>
      <c r="K75" s="640"/>
      <c r="L75" s="640"/>
      <c r="M75" s="641"/>
      <c r="N75" s="642"/>
      <c r="O75" s="639" t="s">
        <v>562</v>
      </c>
      <c r="P75" s="640" t="s">
        <v>562</v>
      </c>
      <c r="Q75" s="640" t="s">
        <v>562</v>
      </c>
      <c r="R75" s="641" t="s">
        <v>562</v>
      </c>
      <c r="S75" s="638" t="s">
        <v>563</v>
      </c>
      <c r="T75" s="643"/>
      <c r="U75" s="643"/>
      <c r="V75" s="643"/>
      <c r="W75" s="643"/>
      <c r="X75" s="643"/>
      <c r="Y75" s="643"/>
      <c r="Z75" s="674"/>
      <c r="AA75" s="644"/>
      <c r="AB75" s="615"/>
      <c r="AC75" s="615"/>
      <c r="AD75" s="615"/>
      <c r="AE75" s="615"/>
      <c r="AF75" s="615"/>
      <c r="AG75" s="645">
        <f t="shared" si="187"/>
        <v>0</v>
      </c>
      <c r="AH75" s="646">
        <f t="shared" si="188"/>
        <v>0</v>
      </c>
      <c r="AI75" s="647">
        <f t="shared" si="189"/>
        <v>0</v>
      </c>
      <c r="AJ75" s="615"/>
      <c r="AK75" s="615"/>
      <c r="AL75" s="615"/>
      <c r="AM75" s="645">
        <f t="shared" si="190"/>
        <v>0</v>
      </c>
      <c r="AN75" s="646">
        <f t="shared" si="191"/>
        <v>0</v>
      </c>
      <c r="AO75" s="647">
        <f t="shared" si="192"/>
        <v>0</v>
      </c>
      <c r="AP75" s="648"/>
      <c r="AQ75" s="648"/>
      <c r="AR75" s="648"/>
      <c r="AS75" s="645">
        <f t="shared" si="193"/>
        <v>0</v>
      </c>
      <c r="AT75" s="646">
        <f t="shared" si="194"/>
        <v>0</v>
      </c>
      <c r="AU75" s="647">
        <f t="shared" si="195"/>
        <v>0</v>
      </c>
      <c r="AV75" s="648"/>
      <c r="AW75" s="649" t="s">
        <v>564</v>
      </c>
      <c r="AX75" s="650">
        <f t="shared" si="281"/>
        <v>1</v>
      </c>
      <c r="AY75" s="651" t="s">
        <v>565</v>
      </c>
      <c r="AZ75" s="652" t="s">
        <v>30</v>
      </c>
      <c r="BA75" s="412">
        <f t="shared" si="290"/>
        <v>45489</v>
      </c>
      <c r="BB75" s="653">
        <f t="shared" si="175"/>
        <v>1</v>
      </c>
      <c r="BC75" s="654">
        <f t="shared" si="196"/>
        <v>0</v>
      </c>
      <c r="BD75" s="630">
        <f t="shared" si="197"/>
        <v>0</v>
      </c>
      <c r="BE75" s="412">
        <v>45709</v>
      </c>
      <c r="BF75" s="655">
        <f t="shared" si="198"/>
        <v>1</v>
      </c>
      <c r="BG75" s="412">
        <v>45797</v>
      </c>
      <c r="BH75" s="655">
        <f t="shared" si="199"/>
        <v>1</v>
      </c>
      <c r="BI75" s="412">
        <f t="shared" si="125"/>
        <v>45800</v>
      </c>
      <c r="BJ75" s="378">
        <v>0</v>
      </c>
      <c r="BK75" s="379">
        <f t="shared" si="126"/>
        <v>45822</v>
      </c>
      <c r="BL75" s="412">
        <v>45800</v>
      </c>
      <c r="BM75" s="378">
        <v>1</v>
      </c>
      <c r="BN75" s="630">
        <v>45800</v>
      </c>
      <c r="BO75" s="377">
        <v>45803</v>
      </c>
      <c r="BP75" s="378">
        <v>1</v>
      </c>
      <c r="BQ75" s="413">
        <v>45804</v>
      </c>
      <c r="BR75" s="412">
        <v>45800</v>
      </c>
      <c r="BS75" s="378">
        <v>1</v>
      </c>
      <c r="BT75" s="413">
        <v>45801</v>
      </c>
      <c r="BU75" s="377">
        <v>45801</v>
      </c>
      <c r="BV75" s="378">
        <v>1</v>
      </c>
      <c r="BW75" s="413">
        <v>45803</v>
      </c>
      <c r="BX75" s="377">
        <f t="shared" si="200"/>
        <v>45800</v>
      </c>
      <c r="BY75" s="378">
        <f t="shared" si="201"/>
        <v>1</v>
      </c>
      <c r="BZ75" s="379">
        <f t="shared" si="282"/>
        <v>45804</v>
      </c>
      <c r="CA75" s="412">
        <v>45819</v>
      </c>
      <c r="CB75" s="378">
        <v>1</v>
      </c>
      <c r="CC75" s="413">
        <f t="shared" si="202"/>
        <v>45819</v>
      </c>
      <c r="CD75" s="377">
        <v>45818</v>
      </c>
      <c r="CE75" s="378">
        <v>1</v>
      </c>
      <c r="CF75" s="413">
        <f t="shared" si="203"/>
        <v>45818</v>
      </c>
      <c r="CG75" s="412">
        <v>45819</v>
      </c>
      <c r="CH75" s="378">
        <v>1</v>
      </c>
      <c r="CI75" s="413">
        <f t="shared" si="204"/>
        <v>45819</v>
      </c>
      <c r="CJ75" s="412">
        <v>45819</v>
      </c>
      <c r="CK75" s="378">
        <v>1</v>
      </c>
      <c r="CL75" s="413">
        <f t="shared" si="205"/>
        <v>45819</v>
      </c>
      <c r="CM75" s="377">
        <f t="shared" si="206"/>
        <v>45818</v>
      </c>
      <c r="CN75" s="378">
        <f t="shared" si="207"/>
        <v>1</v>
      </c>
      <c r="CO75" s="379">
        <f t="shared" si="208"/>
        <v>45819</v>
      </c>
      <c r="CP75" s="412">
        <v>45800</v>
      </c>
      <c r="CQ75" s="378">
        <v>1</v>
      </c>
      <c r="CR75" s="630">
        <v>45800</v>
      </c>
      <c r="CS75" s="377">
        <v>45804</v>
      </c>
      <c r="CT75" s="378">
        <v>1</v>
      </c>
      <c r="CU75" s="413">
        <v>45804</v>
      </c>
      <c r="CV75" s="377">
        <v>45801</v>
      </c>
      <c r="CW75" s="378">
        <v>1</v>
      </c>
      <c r="CX75" s="413">
        <v>45801</v>
      </c>
      <c r="CY75" s="377">
        <v>45801</v>
      </c>
      <c r="CZ75" s="378">
        <v>1</v>
      </c>
      <c r="DA75" s="413">
        <v>45803</v>
      </c>
      <c r="DB75" s="377">
        <f t="shared" si="209"/>
        <v>45800</v>
      </c>
      <c r="DC75" s="378">
        <f t="shared" si="210"/>
        <v>1</v>
      </c>
      <c r="DD75" s="379">
        <f t="shared" si="211"/>
        <v>45804</v>
      </c>
      <c r="DE75" s="412">
        <v>45819</v>
      </c>
      <c r="DF75" s="378">
        <v>1</v>
      </c>
      <c r="DG75" s="630">
        <v>45824</v>
      </c>
      <c r="DH75" s="412">
        <v>45819</v>
      </c>
      <c r="DI75" s="378">
        <v>1</v>
      </c>
      <c r="DJ75" s="413">
        <v>45820</v>
      </c>
      <c r="DK75" s="412">
        <v>45819</v>
      </c>
      <c r="DL75" s="378">
        <v>1</v>
      </c>
      <c r="DM75" s="413">
        <v>45820</v>
      </c>
      <c r="DN75" s="412">
        <v>45819</v>
      </c>
      <c r="DO75" s="378">
        <v>1</v>
      </c>
      <c r="DP75" s="413">
        <v>45820</v>
      </c>
      <c r="DQ75" s="377">
        <f t="shared" si="212"/>
        <v>45819</v>
      </c>
      <c r="DR75" s="378">
        <f t="shared" si="213"/>
        <v>1</v>
      </c>
      <c r="DS75" s="379">
        <f t="shared" si="214"/>
        <v>45824</v>
      </c>
      <c r="DT75" s="412">
        <v>45819</v>
      </c>
      <c r="DU75" s="378">
        <v>1</v>
      </c>
      <c r="DV75" s="630">
        <v>45822</v>
      </c>
      <c r="DW75" s="377">
        <v>45818</v>
      </c>
      <c r="DX75" s="378">
        <v>1</v>
      </c>
      <c r="DY75" s="413">
        <v>45822</v>
      </c>
      <c r="DZ75" s="412">
        <v>45819</v>
      </c>
      <c r="EA75" s="378">
        <v>1</v>
      </c>
      <c r="EB75" s="413">
        <v>45822</v>
      </c>
      <c r="EC75" s="412">
        <v>45819</v>
      </c>
      <c r="ED75" s="378">
        <v>1</v>
      </c>
      <c r="EE75" s="412">
        <v>45822</v>
      </c>
      <c r="EF75" s="377">
        <f t="shared" si="275"/>
        <v>45818</v>
      </c>
      <c r="EG75" s="378">
        <f t="shared" si="215"/>
        <v>1</v>
      </c>
      <c r="EH75" s="379">
        <f t="shared" si="216"/>
        <v>45822</v>
      </c>
      <c r="EI75" s="412">
        <v>45822</v>
      </c>
      <c r="EJ75" s="378">
        <v>1</v>
      </c>
      <c r="EK75" s="413">
        <f t="shared" si="217"/>
        <v>45822</v>
      </c>
      <c r="EL75" s="377">
        <v>45822</v>
      </c>
      <c r="EM75" s="378">
        <v>1</v>
      </c>
      <c r="EN75" s="413">
        <f t="shared" si="218"/>
        <v>45822</v>
      </c>
      <c r="EO75" s="377">
        <v>45822</v>
      </c>
      <c r="EP75" s="378">
        <v>1</v>
      </c>
      <c r="EQ75" s="413">
        <f t="shared" si="219"/>
        <v>45822</v>
      </c>
      <c r="ER75" s="377">
        <v>45822</v>
      </c>
      <c r="ES75" s="378">
        <v>1</v>
      </c>
      <c r="ET75" s="413">
        <f t="shared" si="220"/>
        <v>45822</v>
      </c>
      <c r="EU75" s="377">
        <f t="shared" si="221"/>
        <v>45822</v>
      </c>
      <c r="EV75" s="378">
        <f t="shared" si="222"/>
        <v>1</v>
      </c>
      <c r="EW75" s="379">
        <f t="shared" si="223"/>
        <v>45822</v>
      </c>
      <c r="EX75" s="412"/>
      <c r="EY75" s="378">
        <v>0</v>
      </c>
      <c r="EZ75" s="630"/>
      <c r="FA75" s="377"/>
      <c r="FB75" s="378">
        <v>0</v>
      </c>
      <c r="FC75" s="413"/>
      <c r="FD75" s="377"/>
      <c r="FE75" s="378">
        <v>0</v>
      </c>
      <c r="FF75" s="413"/>
      <c r="FG75" s="377"/>
      <c r="FH75" s="378">
        <v>0</v>
      </c>
      <c r="FI75" s="413"/>
      <c r="FJ75" s="377" t="str">
        <f t="shared" si="280"/>
        <v/>
      </c>
      <c r="FK75" s="378">
        <v>0</v>
      </c>
      <c r="FL75" s="379" t="str">
        <f t="shared" si="267"/>
        <v/>
      </c>
      <c r="FM75" s="412">
        <v>45845</v>
      </c>
      <c r="FN75" s="378">
        <v>1</v>
      </c>
      <c r="FO75" s="413">
        <v>45845</v>
      </c>
      <c r="FP75" s="412">
        <v>45845</v>
      </c>
      <c r="FQ75" s="378">
        <v>1</v>
      </c>
      <c r="FR75" s="413">
        <v>45845</v>
      </c>
      <c r="FS75" s="412">
        <v>45845</v>
      </c>
      <c r="FT75" s="378">
        <v>1</v>
      </c>
      <c r="FU75" s="413">
        <v>45845</v>
      </c>
      <c r="FV75" s="412">
        <v>45845</v>
      </c>
      <c r="FW75" s="378">
        <v>1</v>
      </c>
      <c r="FX75" s="413">
        <v>45845</v>
      </c>
      <c r="FY75" s="377">
        <f t="shared" si="224"/>
        <v>45845</v>
      </c>
      <c r="FZ75" s="378">
        <f t="shared" si="162"/>
        <v>1</v>
      </c>
      <c r="GA75" s="379">
        <f t="shared" si="225"/>
        <v>45845</v>
      </c>
      <c r="GB75" s="412">
        <v>45824</v>
      </c>
      <c r="GC75" s="378">
        <v>1</v>
      </c>
      <c r="GD75" s="413">
        <f t="shared" si="226"/>
        <v>45824</v>
      </c>
      <c r="GE75" s="412">
        <v>45824</v>
      </c>
      <c r="GF75" s="378">
        <v>1</v>
      </c>
      <c r="GG75" s="413">
        <f t="shared" si="227"/>
        <v>45824</v>
      </c>
      <c r="GH75" s="412">
        <v>45824</v>
      </c>
      <c r="GI75" s="378">
        <v>1</v>
      </c>
      <c r="GJ75" s="413">
        <f t="shared" si="228"/>
        <v>45824</v>
      </c>
      <c r="GK75" s="412">
        <v>45824</v>
      </c>
      <c r="GL75" s="378">
        <v>1</v>
      </c>
      <c r="GM75" s="413">
        <f t="shared" si="229"/>
        <v>45824</v>
      </c>
      <c r="GN75" s="377">
        <f t="shared" si="230"/>
        <v>45824</v>
      </c>
      <c r="GO75" s="378">
        <f t="shared" si="231"/>
        <v>1</v>
      </c>
      <c r="GP75" s="379">
        <f t="shared" si="232"/>
        <v>45824</v>
      </c>
      <c r="GQ75" s="657">
        <f t="shared" si="163"/>
        <v>1</v>
      </c>
      <c r="GR75" s="658">
        <f t="shared" si="233"/>
        <v>45800</v>
      </c>
      <c r="GS75" s="659">
        <f t="shared" si="234"/>
        <v>45845</v>
      </c>
      <c r="GT75" s="654"/>
      <c r="GU75" s="660"/>
      <c r="GV75" s="412">
        <v>45890</v>
      </c>
      <c r="GW75" s="378">
        <v>1</v>
      </c>
      <c r="GX75" s="413">
        <v>45895</v>
      </c>
      <c r="GY75" s="412">
        <v>45890</v>
      </c>
      <c r="GZ75" s="378">
        <v>1</v>
      </c>
      <c r="HA75" s="413">
        <v>45895</v>
      </c>
      <c r="HB75" s="412">
        <v>45890</v>
      </c>
      <c r="HC75" s="378">
        <v>1</v>
      </c>
      <c r="HD75" s="413">
        <v>45895</v>
      </c>
      <c r="HE75" s="412">
        <v>45890</v>
      </c>
      <c r="HF75" s="378">
        <v>1</v>
      </c>
      <c r="HG75" s="413">
        <v>45895</v>
      </c>
      <c r="HH75" s="377">
        <f t="shared" si="235"/>
        <v>45890</v>
      </c>
      <c r="HI75" s="1438">
        <f t="shared" si="236"/>
        <v>1</v>
      </c>
      <c r="HJ75" s="379">
        <f t="shared" si="237"/>
        <v>45895</v>
      </c>
      <c r="HK75" s="661">
        <v>0</v>
      </c>
      <c r="HL75" s="658">
        <f t="shared" si="238"/>
        <v>45709</v>
      </c>
      <c r="HM75" s="659" t="str">
        <f t="shared" si="239"/>
        <v/>
      </c>
      <c r="HN75" s="654"/>
      <c r="HO75" s="660"/>
      <c r="HP75" s="944"/>
      <c r="HQ75" s="944"/>
      <c r="HR75" s="1170">
        <v>45820</v>
      </c>
      <c r="HS75" s="378">
        <v>1</v>
      </c>
      <c r="HT75" s="1171">
        <v>45820</v>
      </c>
      <c r="HU75" s="632">
        <v>45854</v>
      </c>
      <c r="HV75" s="378">
        <v>1</v>
      </c>
      <c r="HW75" s="379">
        <v>45857</v>
      </c>
      <c r="HX75" s="412">
        <v>45857</v>
      </c>
      <c r="HY75" s="378">
        <v>1</v>
      </c>
      <c r="HZ75" s="379">
        <v>45878</v>
      </c>
      <c r="IA75" s="412">
        <v>45860</v>
      </c>
      <c r="IB75" s="378">
        <v>1</v>
      </c>
      <c r="IC75" s="379">
        <v>45878</v>
      </c>
      <c r="ID75" s="412">
        <v>45880</v>
      </c>
      <c r="IE75" s="378">
        <v>1</v>
      </c>
      <c r="IF75" s="379">
        <v>45909</v>
      </c>
      <c r="IG75" s="944">
        <v>45910</v>
      </c>
      <c r="IH75" s="412">
        <v>45910</v>
      </c>
      <c r="II75" s="378">
        <v>1</v>
      </c>
      <c r="IJ75" s="379">
        <v>45910</v>
      </c>
      <c r="IK75" s="412">
        <v>45910</v>
      </c>
      <c r="IL75" s="378">
        <v>1</v>
      </c>
      <c r="IM75" s="379">
        <v>45910</v>
      </c>
      <c r="IN75" s="657">
        <f t="shared" si="137"/>
        <v>1</v>
      </c>
      <c r="IO75" s="658">
        <f t="shared" si="240"/>
        <v>45820</v>
      </c>
      <c r="IP75" s="659">
        <f t="shared" si="241"/>
        <v>45910</v>
      </c>
      <c r="IQ75" s="654"/>
      <c r="IR75" s="660"/>
      <c r="IS75" s="664">
        <v>203.19</v>
      </c>
      <c r="IT75" s="664" t="s">
        <v>598</v>
      </c>
      <c r="IU75" s="412"/>
      <c r="IV75" s="378">
        <v>0</v>
      </c>
      <c r="IW75" s="379"/>
      <c r="IX75" s="412"/>
      <c r="IY75" s="378">
        <v>0</v>
      </c>
      <c r="IZ75" s="379"/>
      <c r="JA75" s="412">
        <v>45918</v>
      </c>
      <c r="JB75" s="378">
        <v>1</v>
      </c>
      <c r="JC75" s="413">
        <f t="shared" si="91"/>
        <v>45918</v>
      </c>
      <c r="JD75" s="628">
        <f t="shared" si="178"/>
        <v>0.20319000000000001</v>
      </c>
      <c r="JE75" s="627">
        <v>45919</v>
      </c>
      <c r="JF75" s="378">
        <v>1</v>
      </c>
      <c r="JG75" s="627">
        <v>45926</v>
      </c>
      <c r="JH75" s="628">
        <f t="shared" si="270"/>
        <v>0.20319000000000001</v>
      </c>
      <c r="JI75" s="627">
        <v>45922</v>
      </c>
      <c r="JJ75" s="378">
        <v>1</v>
      </c>
      <c r="JK75" s="627" t="s">
        <v>599</v>
      </c>
      <c r="JL75" s="628">
        <f t="shared" si="179"/>
        <v>0.20319000000000001</v>
      </c>
      <c r="JM75" s="627">
        <v>45923</v>
      </c>
      <c r="JN75" s="378">
        <v>1</v>
      </c>
      <c r="JO75" s="627">
        <f t="shared" si="288"/>
        <v>45923</v>
      </c>
      <c r="JP75" s="628">
        <f t="shared" si="180"/>
        <v>0.20319000000000001</v>
      </c>
      <c r="JQ75" s="627">
        <v>45926</v>
      </c>
      <c r="JR75" s="378">
        <v>1</v>
      </c>
      <c r="JS75" s="627">
        <v>45926</v>
      </c>
      <c r="JT75" s="628">
        <f t="shared" si="242"/>
        <v>0.20319000000000001</v>
      </c>
      <c r="JU75" s="627">
        <v>45927</v>
      </c>
      <c r="JV75" s="378">
        <v>1</v>
      </c>
      <c r="JW75" s="627">
        <v>45927</v>
      </c>
      <c r="JX75" s="628">
        <f t="shared" si="243"/>
        <v>0</v>
      </c>
      <c r="JY75" s="627"/>
      <c r="JZ75" s="378">
        <v>0</v>
      </c>
      <c r="KA75" s="627"/>
      <c r="KB75" s="628">
        <f t="shared" si="244"/>
        <v>0</v>
      </c>
      <c r="KC75" s="627"/>
      <c r="KD75" s="378">
        <v>0</v>
      </c>
      <c r="KE75" s="627"/>
      <c r="KF75" s="628">
        <f t="shared" si="245"/>
        <v>0</v>
      </c>
      <c r="KG75" s="627"/>
      <c r="KH75" s="378">
        <v>0</v>
      </c>
      <c r="KI75" s="379"/>
      <c r="KJ75" s="628"/>
      <c r="KK75" s="630">
        <v>45948</v>
      </c>
      <c r="KL75" s="378">
        <v>1</v>
      </c>
      <c r="KM75" s="379">
        <v>45948</v>
      </c>
      <c r="KN75" s="630">
        <v>45933</v>
      </c>
      <c r="KO75" s="378">
        <v>1</v>
      </c>
      <c r="KP75" s="379">
        <v>45934</v>
      </c>
      <c r="KQ75" s="630">
        <v>45958</v>
      </c>
      <c r="KR75" s="378">
        <v>0.5</v>
      </c>
      <c r="KS75" s="379"/>
      <c r="KT75" s="657">
        <v>0</v>
      </c>
      <c r="KU75" s="665">
        <f t="shared" si="246"/>
        <v>0</v>
      </c>
      <c r="KV75" s="658">
        <f t="shared" si="247"/>
        <v>45918</v>
      </c>
      <c r="KW75" s="659" t="str">
        <f t="shared" si="248"/>
        <v/>
      </c>
      <c r="KX75" s="412">
        <v>45918</v>
      </c>
      <c r="KY75" s="378">
        <v>1</v>
      </c>
      <c r="KZ75" s="413">
        <f t="shared" si="98"/>
        <v>45918</v>
      </c>
      <c r="LA75" s="626">
        <f t="shared" si="181"/>
        <v>0.20319000000000001</v>
      </c>
      <c r="LB75" s="627">
        <v>45918</v>
      </c>
      <c r="LC75" s="378">
        <v>1</v>
      </c>
      <c r="LD75" s="413">
        <f t="shared" ref="LD75" si="304">IF(LB75="","",LB75)</f>
        <v>45918</v>
      </c>
      <c r="LE75" s="626">
        <f t="shared" si="182"/>
        <v>0.20319000000000001</v>
      </c>
      <c r="LF75" s="627">
        <v>45919</v>
      </c>
      <c r="LG75" s="378">
        <v>1</v>
      </c>
      <c r="LH75" s="632">
        <v>45919</v>
      </c>
      <c r="LI75" s="626">
        <f t="shared" si="183"/>
        <v>0.20319000000000001</v>
      </c>
      <c r="LJ75" s="627">
        <v>45920</v>
      </c>
      <c r="LK75" s="378">
        <v>1</v>
      </c>
      <c r="LL75" s="632">
        <v>45920</v>
      </c>
      <c r="LM75" s="412">
        <v>45933</v>
      </c>
      <c r="LN75" s="378">
        <v>1</v>
      </c>
      <c r="LO75" s="632">
        <v>45933</v>
      </c>
      <c r="LP75" s="412"/>
      <c r="LQ75" s="378">
        <v>0</v>
      </c>
      <c r="LR75" s="632"/>
      <c r="LS75" s="412"/>
      <c r="LT75" s="378">
        <v>0</v>
      </c>
      <c r="LU75" s="632"/>
      <c r="LV75" s="657">
        <v>0</v>
      </c>
      <c r="LW75" s="665">
        <f t="shared" si="249"/>
        <v>0</v>
      </c>
      <c r="LX75" s="658">
        <f t="shared" si="250"/>
        <v>45918</v>
      </c>
      <c r="LY75" s="666" t="str">
        <f t="shared" si="251"/>
        <v/>
      </c>
      <c r="LZ75" s="412">
        <v>45918</v>
      </c>
      <c r="MA75" s="378">
        <v>1</v>
      </c>
      <c r="MB75" s="413">
        <f t="shared" si="104"/>
        <v>45918</v>
      </c>
      <c r="MC75" s="626">
        <f t="shared" si="184"/>
        <v>0.20319000000000001</v>
      </c>
      <c r="MD75" s="627">
        <v>45918</v>
      </c>
      <c r="ME75" s="378">
        <v>1</v>
      </c>
      <c r="MF75" s="413">
        <f t="shared" si="303"/>
        <v>45918</v>
      </c>
      <c r="MG75" s="626">
        <f t="shared" si="185"/>
        <v>0.20319000000000001</v>
      </c>
      <c r="MH75" s="627">
        <v>45919</v>
      </c>
      <c r="MI75" s="378">
        <v>1</v>
      </c>
      <c r="MJ75" s="632">
        <f t="shared" si="292"/>
        <v>45919</v>
      </c>
      <c r="MK75" s="626">
        <f t="shared" si="186"/>
        <v>0.20319000000000001</v>
      </c>
      <c r="ML75" s="627">
        <v>45919</v>
      </c>
      <c r="MM75" s="378">
        <v>1</v>
      </c>
      <c r="MN75" s="413">
        <f t="shared" si="300"/>
        <v>45919</v>
      </c>
      <c r="MO75" s="412">
        <v>45933</v>
      </c>
      <c r="MP75" s="378">
        <v>1</v>
      </c>
      <c r="MQ75" s="632">
        <v>45933</v>
      </c>
      <c r="MR75" s="412"/>
      <c r="MS75" s="378">
        <v>0</v>
      </c>
      <c r="MT75" s="632"/>
      <c r="MU75" s="412"/>
      <c r="MV75" s="378">
        <v>0</v>
      </c>
      <c r="MW75" s="632"/>
      <c r="MX75" s="657">
        <v>0</v>
      </c>
      <c r="MY75" s="665">
        <f t="shared" si="252"/>
        <v>0</v>
      </c>
      <c r="MZ75" s="658">
        <f t="shared" si="253"/>
        <v>45918</v>
      </c>
      <c r="NA75" s="666" t="str">
        <f t="shared" si="254"/>
        <v/>
      </c>
      <c r="NB75" s="657">
        <v>0</v>
      </c>
      <c r="NC75" s="665">
        <f t="shared" si="255"/>
        <v>0</v>
      </c>
      <c r="ND75" s="658">
        <f t="shared" si="256"/>
        <v>45918</v>
      </c>
      <c r="NE75" s="667">
        <f t="shared" si="257"/>
        <v>0</v>
      </c>
      <c r="NF75" s="654"/>
      <c r="NG75" s="666"/>
      <c r="NH75" s="673"/>
      <c r="NI75" s="378">
        <v>0</v>
      </c>
      <c r="NJ75" s="658"/>
      <c r="NK75" s="654"/>
      <c r="NL75" s="666"/>
      <c r="NM75" s="657">
        <v>0</v>
      </c>
      <c r="NN75" s="665">
        <f t="shared" si="258"/>
        <v>0</v>
      </c>
      <c r="NO75" s="659"/>
      <c r="NP75" s="669" t="s">
        <v>571</v>
      </c>
      <c r="NQ75" s="657">
        <v>0</v>
      </c>
      <c r="NR75" s="665">
        <f t="shared" si="259"/>
        <v>0</v>
      </c>
      <c r="NS75" s="659"/>
      <c r="NT75" s="669" t="s">
        <v>571</v>
      </c>
      <c r="NU75" s="657">
        <v>0</v>
      </c>
      <c r="NV75" s="665">
        <f t="shared" si="260"/>
        <v>0</v>
      </c>
      <c r="NW75" s="659"/>
      <c r="NX75" s="669" t="str">
        <f t="shared" si="269"/>
        <v/>
      </c>
      <c r="NY75" s="673"/>
      <c r="NZ75" s="378">
        <v>0</v>
      </c>
      <c r="OA75" s="660"/>
      <c r="OB75" s="673"/>
      <c r="OC75" s="378">
        <v>0</v>
      </c>
      <c r="OD75" s="660"/>
      <c r="OE75" s="673"/>
      <c r="OF75" s="378">
        <v>0</v>
      </c>
      <c r="OG75" s="660"/>
      <c r="OH75" s="412"/>
      <c r="OI75" s="378">
        <v>1</v>
      </c>
      <c r="OJ75" s="379"/>
      <c r="OK75" s="412"/>
      <c r="OL75" s="378">
        <v>0.5</v>
      </c>
      <c r="OM75" s="379"/>
      <c r="ON75" s="412"/>
      <c r="OO75" s="378">
        <v>1</v>
      </c>
      <c r="OP75" s="379"/>
      <c r="OQ75" s="412"/>
      <c r="OR75" s="378">
        <f t="shared" si="261"/>
        <v>1</v>
      </c>
      <c r="OS75" s="379"/>
      <c r="OT75" s="412"/>
      <c r="OU75" s="378">
        <v>0</v>
      </c>
      <c r="OV75" s="379"/>
      <c r="OW75" s="412"/>
      <c r="OX75" s="378">
        <v>0</v>
      </c>
      <c r="OY75" s="379"/>
      <c r="OZ75" s="379">
        <v>45716</v>
      </c>
      <c r="PA75" s="378">
        <v>1</v>
      </c>
      <c r="PB75" s="379">
        <f t="shared" si="141"/>
        <v>45716</v>
      </c>
      <c r="PC75" s="379">
        <v>45792</v>
      </c>
      <c r="PD75" s="378">
        <v>1</v>
      </c>
      <c r="PE75" s="379">
        <v>45792</v>
      </c>
      <c r="PF75" s="412"/>
      <c r="PG75" s="378">
        <v>0</v>
      </c>
      <c r="PH75" s="379"/>
      <c r="PI75" s="412">
        <v>45800</v>
      </c>
      <c r="PJ75" s="378">
        <v>1</v>
      </c>
      <c r="PK75" s="379">
        <f>'Seg Diario'!HJ75</f>
        <v>45895</v>
      </c>
      <c r="PL75" s="412">
        <f t="shared" si="133"/>
        <v>45800</v>
      </c>
      <c r="PM75" s="378">
        <f t="shared" si="134"/>
        <v>1</v>
      </c>
      <c r="PN75" s="379">
        <f t="shared" si="135"/>
        <v>45895</v>
      </c>
      <c r="PO75" s="663">
        <v>4.5000000000000005E-2</v>
      </c>
      <c r="PP75" s="658">
        <f t="shared" si="262"/>
        <v>45716</v>
      </c>
      <c r="PQ75" s="659" t="str">
        <f t="shared" si="263"/>
        <v/>
      </c>
      <c r="PR75" s="654"/>
      <c r="PS75" s="660"/>
      <c r="PT75" s="412">
        <v>45489</v>
      </c>
      <c r="PU75" s="378">
        <v>1</v>
      </c>
      <c r="PV75" s="412">
        <v>45489</v>
      </c>
      <c r="PW75" s="412">
        <v>45527</v>
      </c>
      <c r="PX75" s="378">
        <v>1</v>
      </c>
      <c r="PY75" s="412">
        <v>45527</v>
      </c>
      <c r="PZ75" s="412"/>
      <c r="QA75" s="378">
        <v>0</v>
      </c>
      <c r="QB75" s="379"/>
      <c r="QC75" s="412"/>
      <c r="QD75" s="378">
        <v>0.5</v>
      </c>
      <c r="QE75" s="379"/>
      <c r="QF75" s="657">
        <v>0.93745000000000012</v>
      </c>
      <c r="QG75" s="658">
        <f t="shared" si="264"/>
        <v>45489</v>
      </c>
      <c r="QH75" s="659" t="str">
        <f t="shared" si="276"/>
        <v/>
      </c>
      <c r="QI75" s="654"/>
      <c r="QJ75" s="660"/>
      <c r="QK75" s="671"/>
      <c r="QL75" s="672">
        <f t="shared" si="265"/>
        <v>1</v>
      </c>
      <c r="QM75" s="1211"/>
      <c r="QN75" s="1448">
        <f t="shared" si="136"/>
        <v>1</v>
      </c>
      <c r="QO75" s="1525">
        <v>45915</v>
      </c>
      <c r="QP75" s="1485">
        <v>1</v>
      </c>
      <c r="QQ75" s="1525">
        <v>45915</v>
      </c>
      <c r="QR75" s="1482">
        <v>45917</v>
      </c>
      <c r="QS75" s="1483">
        <v>1</v>
      </c>
      <c r="QT75" s="1482">
        <v>45917</v>
      </c>
    </row>
    <row r="76" spans="1:462" ht="15" thickBot="1">
      <c r="A76" s="459" t="e">
        <f t="shared" si="266"/>
        <v>#VALUE!</v>
      </c>
      <c r="B76" s="636" t="s">
        <v>223</v>
      </c>
      <c r="C76" s="637"/>
      <c r="D76" s="614" t="s">
        <v>560</v>
      </c>
      <c r="E76" s="1421" t="s">
        <v>71</v>
      </c>
      <c r="F76" s="1251">
        <v>8814.6200000000008</v>
      </c>
      <c r="G76" s="614"/>
      <c r="H76" s="614" t="s">
        <v>58</v>
      </c>
      <c r="I76" s="638" t="s">
        <v>575</v>
      </c>
      <c r="J76" s="639"/>
      <c r="K76" s="640"/>
      <c r="L76" s="640"/>
      <c r="M76" s="641"/>
      <c r="N76" s="642"/>
      <c r="O76" s="639" t="s">
        <v>562</v>
      </c>
      <c r="P76" s="640" t="s">
        <v>562</v>
      </c>
      <c r="Q76" s="640" t="s">
        <v>562</v>
      </c>
      <c r="R76" s="641" t="s">
        <v>562</v>
      </c>
      <c r="S76" s="614" t="s">
        <v>563</v>
      </c>
      <c r="T76" s="1325"/>
      <c r="U76" s="1325"/>
      <c r="V76" s="1325"/>
      <c r="W76" s="1325"/>
      <c r="X76" s="1325"/>
      <c r="Y76" s="1325"/>
      <c r="Z76" s="1326"/>
      <c r="AA76" s="683"/>
      <c r="AB76" s="648"/>
      <c r="AC76" s="648"/>
      <c r="AD76" s="648"/>
      <c r="AE76" s="648"/>
      <c r="AF76" s="648"/>
      <c r="AG76" s="1327">
        <f t="shared" si="187"/>
        <v>0</v>
      </c>
      <c r="AH76" s="1328">
        <f t="shared" si="188"/>
        <v>0</v>
      </c>
      <c r="AI76" s="1329">
        <f t="shared" si="189"/>
        <v>0</v>
      </c>
      <c r="AJ76" s="648"/>
      <c r="AK76" s="648"/>
      <c r="AL76" s="648"/>
      <c r="AM76" s="1327">
        <f t="shared" si="190"/>
        <v>0</v>
      </c>
      <c r="AN76" s="1328">
        <f t="shared" si="191"/>
        <v>0</v>
      </c>
      <c r="AO76" s="1329">
        <f t="shared" si="192"/>
        <v>0</v>
      </c>
      <c r="AP76" s="648"/>
      <c r="AQ76" s="648"/>
      <c r="AR76" s="648"/>
      <c r="AS76" s="1327">
        <f t="shared" si="193"/>
        <v>0</v>
      </c>
      <c r="AT76" s="1328">
        <f t="shared" si="194"/>
        <v>0</v>
      </c>
      <c r="AU76" s="1329">
        <f t="shared" si="195"/>
        <v>0</v>
      </c>
      <c r="AV76" s="648"/>
      <c r="AW76" s="649" t="s">
        <v>564</v>
      </c>
      <c r="AX76" s="650">
        <f t="shared" si="281"/>
        <v>1</v>
      </c>
      <c r="AY76" s="651" t="s">
        <v>565</v>
      </c>
      <c r="AZ76" s="652" t="s">
        <v>30</v>
      </c>
      <c r="BA76" s="412">
        <f t="shared" si="290"/>
        <v>45495</v>
      </c>
      <c r="BB76" s="653">
        <f t="shared" si="175"/>
        <v>1</v>
      </c>
      <c r="BC76" s="654">
        <f t="shared" si="196"/>
        <v>0</v>
      </c>
      <c r="BD76" s="630">
        <f t="shared" si="197"/>
        <v>0</v>
      </c>
      <c r="BE76" s="412">
        <v>45709</v>
      </c>
      <c r="BF76" s="655">
        <f t="shared" ref="BF76:BF77" si="305">IF(BE76&lt;&gt;"",1,)</f>
        <v>1</v>
      </c>
      <c r="BG76" s="412">
        <v>45754</v>
      </c>
      <c r="BH76" s="655">
        <f t="shared" ref="BH76:BH77" si="306">IF(BG76&lt;&gt;"",1,)</f>
        <v>1</v>
      </c>
      <c r="BI76" s="412">
        <f t="shared" si="125"/>
        <v>45798</v>
      </c>
      <c r="BJ76" s="378">
        <v>0</v>
      </c>
      <c r="BK76" s="379">
        <f t="shared" si="126"/>
        <v>45822</v>
      </c>
      <c r="BL76" s="412">
        <v>45798</v>
      </c>
      <c r="BM76" s="378">
        <v>1</v>
      </c>
      <c r="BN76" s="630">
        <v>45798</v>
      </c>
      <c r="BO76" s="412">
        <v>45798</v>
      </c>
      <c r="BP76" s="378">
        <v>1</v>
      </c>
      <c r="BQ76" s="630">
        <v>45798</v>
      </c>
      <c r="BR76" s="377">
        <v>45797</v>
      </c>
      <c r="BS76" s="378">
        <v>1</v>
      </c>
      <c r="BT76" s="413">
        <v>45797</v>
      </c>
      <c r="BU76" s="377">
        <v>45797</v>
      </c>
      <c r="BV76" s="378">
        <v>1</v>
      </c>
      <c r="BW76" s="413">
        <v>45797</v>
      </c>
      <c r="BX76" s="377">
        <f t="shared" si="200"/>
        <v>45797</v>
      </c>
      <c r="BY76" s="378">
        <f t="shared" si="201"/>
        <v>1</v>
      </c>
      <c r="BZ76" s="379">
        <f t="shared" si="282"/>
        <v>45798</v>
      </c>
      <c r="CA76" s="412">
        <v>45818</v>
      </c>
      <c r="CB76" s="378">
        <v>1</v>
      </c>
      <c r="CC76" s="413">
        <f t="shared" si="202"/>
        <v>45818</v>
      </c>
      <c r="CD76" s="412">
        <v>45818</v>
      </c>
      <c r="CE76" s="378">
        <v>1</v>
      </c>
      <c r="CF76" s="413">
        <f t="shared" si="203"/>
        <v>45818</v>
      </c>
      <c r="CG76" s="412">
        <v>45818</v>
      </c>
      <c r="CH76" s="378">
        <v>1</v>
      </c>
      <c r="CI76" s="413">
        <f t="shared" si="204"/>
        <v>45818</v>
      </c>
      <c r="CJ76" s="412">
        <v>45818</v>
      </c>
      <c r="CK76" s="378">
        <v>1</v>
      </c>
      <c r="CL76" s="413">
        <f t="shared" si="205"/>
        <v>45818</v>
      </c>
      <c r="CM76" s="377">
        <f t="shared" si="206"/>
        <v>45818</v>
      </c>
      <c r="CN76" s="378">
        <f t="shared" si="207"/>
        <v>1</v>
      </c>
      <c r="CO76" s="379">
        <f t="shared" ref="CO76:CO77" si="307">IF(CN76=1,MAX(CC76,CF76,CI76,CL76),"")</f>
        <v>45818</v>
      </c>
      <c r="CP76" s="412">
        <v>45799</v>
      </c>
      <c r="CQ76" s="378">
        <v>1</v>
      </c>
      <c r="CR76" s="413">
        <v>45799</v>
      </c>
      <c r="CS76" s="412">
        <v>45799</v>
      </c>
      <c r="CT76" s="378">
        <v>1</v>
      </c>
      <c r="CU76" s="413">
        <v>45799</v>
      </c>
      <c r="CV76" s="377">
        <v>45798</v>
      </c>
      <c r="CW76" s="378">
        <v>1</v>
      </c>
      <c r="CX76" s="413">
        <v>45798</v>
      </c>
      <c r="CY76" s="377">
        <v>45798</v>
      </c>
      <c r="CZ76" s="378">
        <v>1</v>
      </c>
      <c r="DA76" s="413">
        <v>45799</v>
      </c>
      <c r="DB76" s="377">
        <f t="shared" si="209"/>
        <v>45798</v>
      </c>
      <c r="DC76" s="378">
        <f t="shared" si="210"/>
        <v>1</v>
      </c>
      <c r="DD76" s="379">
        <f t="shared" ref="DD76:DD77" si="308">IF(DC76=1,MAX(CR76,CU76,CX76,DA76),"")</f>
        <v>45799</v>
      </c>
      <c r="DE76" s="412">
        <v>45820</v>
      </c>
      <c r="DF76" s="378">
        <v>1</v>
      </c>
      <c r="DG76" s="413">
        <v>45821</v>
      </c>
      <c r="DH76" s="412">
        <v>45820</v>
      </c>
      <c r="DI76" s="378">
        <v>1</v>
      </c>
      <c r="DJ76" s="413">
        <v>45821</v>
      </c>
      <c r="DK76" s="412">
        <v>45820</v>
      </c>
      <c r="DL76" s="378">
        <v>1</v>
      </c>
      <c r="DM76" s="413">
        <v>45821</v>
      </c>
      <c r="DN76" s="412">
        <v>45820</v>
      </c>
      <c r="DO76" s="378">
        <v>1</v>
      </c>
      <c r="DP76" s="413">
        <v>45820</v>
      </c>
      <c r="DQ76" s="377">
        <f t="shared" si="212"/>
        <v>45820</v>
      </c>
      <c r="DR76" s="378">
        <f t="shared" si="213"/>
        <v>1</v>
      </c>
      <c r="DS76" s="379">
        <f t="shared" ref="DS76" si="309">IF(DR76=1,MAX(DG76,DJ76,DM76,DP76),"")</f>
        <v>45821</v>
      </c>
      <c r="DT76" s="412">
        <v>45818</v>
      </c>
      <c r="DU76" s="378">
        <v>1</v>
      </c>
      <c r="DV76" s="413">
        <v>45822</v>
      </c>
      <c r="DW76" s="412">
        <v>45818</v>
      </c>
      <c r="DX76" s="378">
        <v>1</v>
      </c>
      <c r="DY76" s="413">
        <v>45822</v>
      </c>
      <c r="DZ76" s="412">
        <v>45818</v>
      </c>
      <c r="EA76" s="378">
        <v>1</v>
      </c>
      <c r="EB76" s="413">
        <v>45822</v>
      </c>
      <c r="EC76" s="412">
        <v>45818</v>
      </c>
      <c r="ED76" s="378">
        <v>1</v>
      </c>
      <c r="EE76" s="413">
        <v>45822</v>
      </c>
      <c r="EF76" s="377">
        <f t="shared" si="275"/>
        <v>45818</v>
      </c>
      <c r="EG76" s="378">
        <f t="shared" si="215"/>
        <v>1</v>
      </c>
      <c r="EH76" s="379">
        <f t="shared" ref="EH76:EH77" si="310">IF(EG76=1,MAX(DV76,DY76,EB76,EE76),"")</f>
        <v>45822</v>
      </c>
      <c r="EI76" s="412">
        <v>45822</v>
      </c>
      <c r="EJ76" s="378">
        <v>1</v>
      </c>
      <c r="EK76" s="413">
        <f t="shared" si="217"/>
        <v>45822</v>
      </c>
      <c r="EL76" s="412">
        <v>45822</v>
      </c>
      <c r="EM76" s="378">
        <v>1</v>
      </c>
      <c r="EN76" s="413">
        <f t="shared" si="218"/>
        <v>45822</v>
      </c>
      <c r="EO76" s="412">
        <v>45822</v>
      </c>
      <c r="EP76" s="378">
        <v>1</v>
      </c>
      <c r="EQ76" s="413">
        <f t="shared" si="219"/>
        <v>45822</v>
      </c>
      <c r="ER76" s="412">
        <v>45822</v>
      </c>
      <c r="ES76" s="378">
        <v>1</v>
      </c>
      <c r="ET76" s="413">
        <f t="shared" si="220"/>
        <v>45822</v>
      </c>
      <c r="EU76" s="377">
        <f t="shared" si="221"/>
        <v>45822</v>
      </c>
      <c r="EV76" s="378">
        <f t="shared" si="222"/>
        <v>1</v>
      </c>
      <c r="EW76" s="379">
        <f t="shared" ref="EW76:EW77" si="311">IF(EV76=1,MAX(EK76,EN76,EQ76,ET76),"")</f>
        <v>45822</v>
      </c>
      <c r="EX76" s="412"/>
      <c r="EY76" s="378">
        <v>0</v>
      </c>
      <c r="EZ76" s="413"/>
      <c r="FA76" s="412"/>
      <c r="FB76" s="378">
        <v>0</v>
      </c>
      <c r="FC76" s="413"/>
      <c r="FD76" s="412"/>
      <c r="FE76" s="378">
        <v>0</v>
      </c>
      <c r="FF76" s="413"/>
      <c r="FG76" s="412"/>
      <c r="FH76" s="378">
        <v>0</v>
      </c>
      <c r="FI76" s="413"/>
      <c r="FJ76" s="377" t="str">
        <f t="shared" si="280"/>
        <v/>
      </c>
      <c r="FK76" s="378">
        <v>0</v>
      </c>
      <c r="FL76" s="379" t="str">
        <f t="shared" si="267"/>
        <v/>
      </c>
      <c r="FM76" s="412">
        <v>45826</v>
      </c>
      <c r="FN76" s="378">
        <v>1</v>
      </c>
      <c r="FO76" s="413">
        <v>45826</v>
      </c>
      <c r="FP76" s="412">
        <v>45826</v>
      </c>
      <c r="FQ76" s="378">
        <v>1</v>
      </c>
      <c r="FR76" s="413">
        <v>45826</v>
      </c>
      <c r="FS76" s="412">
        <v>45826</v>
      </c>
      <c r="FT76" s="378">
        <v>1</v>
      </c>
      <c r="FU76" s="413">
        <v>45826</v>
      </c>
      <c r="FV76" s="412">
        <v>45826</v>
      </c>
      <c r="FW76" s="378">
        <v>1</v>
      </c>
      <c r="FX76" s="413">
        <v>45826</v>
      </c>
      <c r="FY76" s="377">
        <f t="shared" si="224"/>
        <v>45826</v>
      </c>
      <c r="FZ76" s="378">
        <f t="shared" si="162"/>
        <v>1</v>
      </c>
      <c r="GA76" s="379">
        <f t="shared" ref="GA76:GA77" si="312">IF(FZ76=1,MAX(FO76,FR76,FU76,FX76),"")</f>
        <v>45826</v>
      </c>
      <c r="GB76" s="412">
        <v>45822</v>
      </c>
      <c r="GC76" s="378">
        <v>1</v>
      </c>
      <c r="GD76" s="413">
        <f t="shared" si="226"/>
        <v>45822</v>
      </c>
      <c r="GE76" s="412">
        <v>45822</v>
      </c>
      <c r="GF76" s="378">
        <v>1</v>
      </c>
      <c r="GG76" s="413">
        <f t="shared" si="227"/>
        <v>45822</v>
      </c>
      <c r="GH76" s="412">
        <v>45822</v>
      </c>
      <c r="GI76" s="378">
        <v>1</v>
      </c>
      <c r="GJ76" s="413">
        <f t="shared" si="228"/>
        <v>45822</v>
      </c>
      <c r="GK76" s="412">
        <v>45822</v>
      </c>
      <c r="GL76" s="378">
        <v>1</v>
      </c>
      <c r="GM76" s="413">
        <f t="shared" si="229"/>
        <v>45822</v>
      </c>
      <c r="GN76" s="377">
        <f t="shared" si="230"/>
        <v>45822</v>
      </c>
      <c r="GO76" s="378">
        <f t="shared" si="231"/>
        <v>1</v>
      </c>
      <c r="GP76" s="379">
        <f t="shared" ref="GP76:GP77" si="313">IF(GO76=1,MAX(GD76,GG76,GJ76,GM76),"")</f>
        <v>45822</v>
      </c>
      <c r="GQ76" s="657">
        <f t="shared" si="163"/>
        <v>1</v>
      </c>
      <c r="GR76" s="658">
        <f t="shared" si="233"/>
        <v>45797</v>
      </c>
      <c r="GS76" s="659">
        <f t="shared" si="234"/>
        <v>45826</v>
      </c>
      <c r="GT76" s="654"/>
      <c r="GU76" s="660"/>
      <c r="GV76" s="412">
        <v>45875</v>
      </c>
      <c r="GW76" s="378">
        <v>1</v>
      </c>
      <c r="GX76" s="413">
        <v>45889</v>
      </c>
      <c r="GY76" s="412">
        <v>45875</v>
      </c>
      <c r="GZ76" s="378">
        <v>1</v>
      </c>
      <c r="HA76" s="413">
        <v>45889</v>
      </c>
      <c r="HB76" s="412">
        <v>45875</v>
      </c>
      <c r="HC76" s="378">
        <v>1</v>
      </c>
      <c r="HD76" s="413">
        <v>45889</v>
      </c>
      <c r="HE76" s="412">
        <v>45875</v>
      </c>
      <c r="HF76" s="378">
        <v>1</v>
      </c>
      <c r="HG76" s="413">
        <v>45889</v>
      </c>
      <c r="HH76" s="377">
        <f t="shared" si="235"/>
        <v>45875</v>
      </c>
      <c r="HI76" s="1438">
        <f t="shared" si="236"/>
        <v>1</v>
      </c>
      <c r="HJ76" s="379">
        <f t="shared" ref="HJ76:HJ77" si="314">IF(HI76=1,MAX(GX76,HA76,HD76,HG76),"")</f>
        <v>45889</v>
      </c>
      <c r="HK76" s="661">
        <v>0</v>
      </c>
      <c r="HL76" s="658">
        <f t="shared" si="238"/>
        <v>45709</v>
      </c>
      <c r="HM76" s="659" t="str">
        <f t="shared" si="239"/>
        <v/>
      </c>
      <c r="HN76" s="654"/>
      <c r="HO76" s="660"/>
      <c r="HP76" s="944"/>
      <c r="HQ76" s="944"/>
      <c r="HR76" s="1170">
        <v>45825</v>
      </c>
      <c r="HS76" s="378">
        <v>1</v>
      </c>
      <c r="HT76" s="1171">
        <v>45825</v>
      </c>
      <c r="HU76" s="632">
        <v>45854</v>
      </c>
      <c r="HV76" s="378">
        <v>1</v>
      </c>
      <c r="HW76" s="379">
        <v>45854</v>
      </c>
      <c r="HX76" s="412">
        <v>45854</v>
      </c>
      <c r="HY76" s="378">
        <v>1</v>
      </c>
      <c r="HZ76" s="379">
        <v>45855</v>
      </c>
      <c r="IA76" s="412">
        <v>45855</v>
      </c>
      <c r="IB76" s="378">
        <v>1</v>
      </c>
      <c r="IC76" s="379">
        <v>45856</v>
      </c>
      <c r="ID76" s="412">
        <v>45856</v>
      </c>
      <c r="IE76" s="378">
        <v>1</v>
      </c>
      <c r="IF76" s="379">
        <v>45890</v>
      </c>
      <c r="IG76" s="944">
        <v>45859</v>
      </c>
      <c r="IH76" s="412">
        <v>45891</v>
      </c>
      <c r="II76" s="378">
        <v>1</v>
      </c>
      <c r="IJ76" s="379">
        <v>45891</v>
      </c>
      <c r="IK76" s="412">
        <v>45891</v>
      </c>
      <c r="IL76" s="378">
        <v>1</v>
      </c>
      <c r="IM76" s="379">
        <v>45891</v>
      </c>
      <c r="IN76" s="657">
        <f t="shared" si="137"/>
        <v>1</v>
      </c>
      <c r="IO76" s="658">
        <f t="shared" si="240"/>
        <v>45825</v>
      </c>
      <c r="IP76" s="659">
        <f t="shared" si="241"/>
        <v>45891</v>
      </c>
      <c r="IQ76" s="654"/>
      <c r="IR76" s="660"/>
      <c r="IS76" s="664">
        <v>48.9</v>
      </c>
      <c r="IT76" s="664" t="s">
        <v>598</v>
      </c>
      <c r="IU76" s="412"/>
      <c r="IV76" s="378">
        <v>0</v>
      </c>
      <c r="IW76" s="379"/>
      <c r="IX76" s="412"/>
      <c r="IY76" s="378">
        <v>0</v>
      </c>
      <c r="IZ76" s="379"/>
      <c r="JA76" s="412">
        <v>45891</v>
      </c>
      <c r="JB76" s="378">
        <v>1</v>
      </c>
      <c r="JC76" s="379">
        <v>45891</v>
      </c>
      <c r="JD76" s="628">
        <f t="shared" si="178"/>
        <v>4.8899999999999999E-2</v>
      </c>
      <c r="JE76" s="627">
        <v>45933</v>
      </c>
      <c r="JF76" s="378">
        <v>1</v>
      </c>
      <c r="JG76" s="627">
        <v>45933</v>
      </c>
      <c r="JH76" s="628">
        <f t="shared" si="270"/>
        <v>4.8899999999999999E-2</v>
      </c>
      <c r="JI76" s="627">
        <v>45933</v>
      </c>
      <c r="JJ76" s="378">
        <v>1</v>
      </c>
      <c r="JK76" s="627">
        <v>45933</v>
      </c>
      <c r="JL76" s="628">
        <f t="shared" si="179"/>
        <v>4.8899999999999999E-2</v>
      </c>
      <c r="JM76" s="627">
        <v>45933</v>
      </c>
      <c r="JN76" s="378">
        <v>1</v>
      </c>
      <c r="JO76" s="627">
        <v>45933</v>
      </c>
      <c r="JP76" s="628">
        <f t="shared" si="180"/>
        <v>4.8899999999999999E-2</v>
      </c>
      <c r="JQ76" s="627">
        <v>45933</v>
      </c>
      <c r="JR76" s="378">
        <v>1</v>
      </c>
      <c r="JS76" s="627">
        <v>45933</v>
      </c>
      <c r="JT76" s="628">
        <f t="shared" si="242"/>
        <v>4.8899999999999999E-2</v>
      </c>
      <c r="JU76" s="627">
        <v>45933</v>
      </c>
      <c r="JV76" s="378">
        <v>1</v>
      </c>
      <c r="JW76" s="627">
        <v>45933</v>
      </c>
      <c r="JX76" s="628">
        <f t="shared" si="243"/>
        <v>0</v>
      </c>
      <c r="JY76" s="627"/>
      <c r="JZ76" s="378">
        <v>0</v>
      </c>
      <c r="KA76" s="627"/>
      <c r="KB76" s="628">
        <f t="shared" si="244"/>
        <v>0</v>
      </c>
      <c r="KC76" s="627"/>
      <c r="KD76" s="378">
        <v>0</v>
      </c>
      <c r="KE76" s="627"/>
      <c r="KF76" s="716">
        <f t="shared" si="245"/>
        <v>0</v>
      </c>
      <c r="KG76" s="1499"/>
      <c r="KH76" s="382">
        <v>0</v>
      </c>
      <c r="KI76" s="715"/>
      <c r="KJ76" s="628"/>
      <c r="KK76" s="630">
        <v>45948</v>
      </c>
      <c r="KL76" s="378">
        <v>1</v>
      </c>
      <c r="KM76" s="379">
        <v>45948</v>
      </c>
      <c r="KN76" s="630">
        <v>45934</v>
      </c>
      <c r="KO76" s="378">
        <v>1</v>
      </c>
      <c r="KP76" s="379">
        <v>45934</v>
      </c>
      <c r="KQ76" s="630" t="s">
        <v>605</v>
      </c>
      <c r="KR76" s="378">
        <v>1</v>
      </c>
      <c r="KS76" s="379">
        <v>45960</v>
      </c>
      <c r="KT76" s="657">
        <v>0</v>
      </c>
      <c r="KU76" s="665">
        <f t="shared" ref="KU76:KU77" si="315">KT76*$IS76/1000</f>
        <v>0</v>
      </c>
      <c r="KV76" s="658">
        <f t="shared" si="247"/>
        <v>45891</v>
      </c>
      <c r="KW76" s="659" t="str">
        <f t="shared" si="248"/>
        <v/>
      </c>
      <c r="KX76" s="412">
        <v>45891</v>
      </c>
      <c r="KY76" s="378">
        <v>1</v>
      </c>
      <c r="KZ76" s="379">
        <v>45891</v>
      </c>
      <c r="LA76" s="626">
        <f t="shared" si="181"/>
        <v>4.8899999999999999E-2</v>
      </c>
      <c r="LB76" s="627">
        <v>45919</v>
      </c>
      <c r="LC76" s="378">
        <v>1</v>
      </c>
      <c r="LD76" s="413">
        <f t="shared" ref="LD76:LD78" si="316">IF(LB76="","",LB76)</f>
        <v>45919</v>
      </c>
      <c r="LE76" s="626">
        <f t="shared" si="182"/>
        <v>4.8899999999999999E-2</v>
      </c>
      <c r="LF76" s="627">
        <v>45919</v>
      </c>
      <c r="LG76" s="378">
        <v>1</v>
      </c>
      <c r="LH76" s="632">
        <v>45919</v>
      </c>
      <c r="LI76" s="626">
        <f t="shared" si="183"/>
        <v>4.8899999999999999E-2</v>
      </c>
      <c r="LJ76" s="627">
        <v>45920</v>
      </c>
      <c r="LK76" s="378">
        <v>1</v>
      </c>
      <c r="LL76" s="632">
        <v>45920</v>
      </c>
      <c r="LM76" s="412">
        <v>45934</v>
      </c>
      <c r="LN76" s="378">
        <v>1</v>
      </c>
      <c r="LO76" s="632">
        <v>45934</v>
      </c>
      <c r="LP76" s="412"/>
      <c r="LQ76" s="378">
        <v>0</v>
      </c>
      <c r="LR76" s="632"/>
      <c r="LS76" s="412"/>
      <c r="LT76" s="378">
        <v>0</v>
      </c>
      <c r="LU76" s="632"/>
      <c r="LV76" s="657">
        <v>0</v>
      </c>
      <c r="LW76" s="665">
        <f t="shared" ref="LW76:LW77" si="317">LV76*$IS76/1000</f>
        <v>0</v>
      </c>
      <c r="LX76" s="658">
        <f t="shared" si="250"/>
        <v>45891</v>
      </c>
      <c r="LY76" s="666" t="str">
        <f t="shared" si="251"/>
        <v/>
      </c>
      <c r="LZ76" s="412">
        <v>45891</v>
      </c>
      <c r="MA76" s="378">
        <v>1</v>
      </c>
      <c r="MB76" s="379">
        <v>45891</v>
      </c>
      <c r="MC76" s="626">
        <f t="shared" si="184"/>
        <v>4.8899999999999999E-2</v>
      </c>
      <c r="MD76" s="627">
        <v>45919</v>
      </c>
      <c r="ME76" s="378">
        <v>1</v>
      </c>
      <c r="MF76" s="413">
        <f t="shared" si="139"/>
        <v>45919</v>
      </c>
      <c r="MG76" s="626">
        <f t="shared" si="185"/>
        <v>4.8899999999999999E-2</v>
      </c>
      <c r="MH76" s="627">
        <v>45919</v>
      </c>
      <c r="MI76" s="378">
        <v>1</v>
      </c>
      <c r="MJ76" s="632">
        <f t="shared" si="292"/>
        <v>45919</v>
      </c>
      <c r="MK76" s="626">
        <f t="shared" si="186"/>
        <v>4.8899999999999999E-2</v>
      </c>
      <c r="ML76" s="627">
        <v>45919</v>
      </c>
      <c r="MM76" s="378">
        <v>1</v>
      </c>
      <c r="MN76" s="413">
        <f t="shared" si="300"/>
        <v>45919</v>
      </c>
      <c r="MO76" s="412">
        <v>45934</v>
      </c>
      <c r="MP76" s="378">
        <v>1</v>
      </c>
      <c r="MQ76" s="632">
        <v>45934</v>
      </c>
      <c r="MR76" s="412"/>
      <c r="MS76" s="378">
        <v>0</v>
      </c>
      <c r="MT76" s="632"/>
      <c r="MU76" s="412"/>
      <c r="MV76" s="378">
        <v>0</v>
      </c>
      <c r="MW76" s="632"/>
      <c r="MX76" s="657">
        <v>0</v>
      </c>
      <c r="MY76" s="665">
        <f t="shared" ref="MY76:MY77" si="318">MX76*$IS76/1000</f>
        <v>0</v>
      </c>
      <c r="MZ76" s="658">
        <f t="shared" si="253"/>
        <v>45891</v>
      </c>
      <c r="NA76" s="666" t="str">
        <f t="shared" si="254"/>
        <v/>
      </c>
      <c r="NB76" s="657">
        <v>0</v>
      </c>
      <c r="NC76" s="665">
        <f t="shared" ref="NC76:NC77" si="319">NB76*$IS76/1000</f>
        <v>0</v>
      </c>
      <c r="ND76" s="658">
        <f t="shared" si="256"/>
        <v>45891</v>
      </c>
      <c r="NE76" s="667">
        <f t="shared" si="257"/>
        <v>0</v>
      </c>
      <c r="NF76" s="654"/>
      <c r="NG76" s="666"/>
      <c r="NH76" s="673"/>
      <c r="NI76" s="378">
        <v>0</v>
      </c>
      <c r="NJ76" s="658"/>
      <c r="NK76" s="654"/>
      <c r="NL76" s="666"/>
      <c r="NM76" s="657">
        <v>0</v>
      </c>
      <c r="NN76" s="665">
        <f t="shared" ref="NN76:NN77" si="320">NM76*$IS76/1000</f>
        <v>0</v>
      </c>
      <c r="NO76" s="659"/>
      <c r="NP76" s="669" t="s">
        <v>571</v>
      </c>
      <c r="NQ76" s="657">
        <v>0</v>
      </c>
      <c r="NR76" s="665">
        <f t="shared" ref="NR76:NR77" si="321">NQ76*$IS76/1000</f>
        <v>0</v>
      </c>
      <c r="NS76" s="659"/>
      <c r="NT76" s="669" t="s">
        <v>571</v>
      </c>
      <c r="NU76" s="657">
        <v>0</v>
      </c>
      <c r="NV76" s="665">
        <f t="shared" ref="NV76:NV77" si="322">NU76*$IS76/1000</f>
        <v>0</v>
      </c>
      <c r="NW76" s="659"/>
      <c r="NX76" s="669" t="str">
        <f t="shared" si="269"/>
        <v/>
      </c>
      <c r="NY76" s="673"/>
      <c r="NZ76" s="378">
        <v>0</v>
      </c>
      <c r="OA76" s="660"/>
      <c r="OB76" s="673"/>
      <c r="OC76" s="378">
        <v>0</v>
      </c>
      <c r="OD76" s="660"/>
      <c r="OE76" s="673"/>
      <c r="OF76" s="378">
        <v>0</v>
      </c>
      <c r="OG76" s="660"/>
      <c r="OH76" s="412"/>
      <c r="OI76" s="378">
        <v>1</v>
      </c>
      <c r="OJ76" s="379"/>
      <c r="OK76" s="412"/>
      <c r="OL76" s="378">
        <v>0.5</v>
      </c>
      <c r="OM76" s="379"/>
      <c r="ON76" s="412"/>
      <c r="OO76" s="378">
        <v>1</v>
      </c>
      <c r="OP76" s="379"/>
      <c r="OQ76" s="412"/>
      <c r="OR76" s="378">
        <f t="shared" si="261"/>
        <v>0</v>
      </c>
      <c r="OS76" s="379"/>
      <c r="OT76" s="412"/>
      <c r="OU76" s="378">
        <v>0</v>
      </c>
      <c r="OV76" s="379"/>
      <c r="OW76" s="412"/>
      <c r="OX76" s="378">
        <v>0</v>
      </c>
      <c r="OY76" s="379"/>
      <c r="OZ76" s="412">
        <v>45796</v>
      </c>
      <c r="PA76" s="378">
        <v>1</v>
      </c>
      <c r="PB76" s="379">
        <f t="shared" si="141"/>
        <v>45796</v>
      </c>
      <c r="PC76" s="379" t="s">
        <v>559</v>
      </c>
      <c r="PD76" s="378">
        <v>0</v>
      </c>
      <c r="PE76" s="379"/>
      <c r="PF76" s="412"/>
      <c r="PG76" s="378">
        <v>0</v>
      </c>
      <c r="PH76" s="379"/>
      <c r="PI76" s="412">
        <v>45797</v>
      </c>
      <c r="PJ76" s="378">
        <v>1</v>
      </c>
      <c r="PK76" s="379">
        <f>'Seg Diario'!HJ76</f>
        <v>45889</v>
      </c>
      <c r="PL76" s="412">
        <f t="shared" si="133"/>
        <v>45797</v>
      </c>
      <c r="PM76" s="378">
        <f t="shared" si="134"/>
        <v>1</v>
      </c>
      <c r="PN76" s="379">
        <f t="shared" si="135"/>
        <v>45889</v>
      </c>
      <c r="PO76" s="663">
        <v>4.5000000000000005E-2</v>
      </c>
      <c r="PP76" s="658">
        <f t="shared" si="262"/>
        <v>45796</v>
      </c>
      <c r="PQ76" s="659" t="str">
        <f t="shared" si="263"/>
        <v/>
      </c>
      <c r="PR76" s="654"/>
      <c r="PS76" s="660"/>
      <c r="PT76" s="412">
        <v>45495</v>
      </c>
      <c r="PU76" s="378">
        <v>1</v>
      </c>
      <c r="PV76" s="412">
        <v>45495</v>
      </c>
      <c r="PW76" s="412">
        <v>45527</v>
      </c>
      <c r="PX76" s="378">
        <v>1</v>
      </c>
      <c r="PY76" s="412">
        <v>45527</v>
      </c>
      <c r="PZ76" s="412"/>
      <c r="QA76" s="378">
        <v>0</v>
      </c>
      <c r="QB76" s="379"/>
      <c r="QC76" s="412"/>
      <c r="QD76" s="378">
        <v>0.5</v>
      </c>
      <c r="QE76" s="379"/>
      <c r="QF76" s="657">
        <v>0.93745000000000012</v>
      </c>
      <c r="QG76" s="658">
        <f t="shared" si="264"/>
        <v>45495</v>
      </c>
      <c r="QH76" s="659" t="str">
        <f t="shared" si="276"/>
        <v/>
      </c>
      <c r="QI76" s="654"/>
      <c r="QJ76" s="660"/>
      <c r="QK76" s="671"/>
      <c r="QL76" s="672">
        <f t="shared" si="265"/>
        <v>1</v>
      </c>
      <c r="QM76" s="1330" t="s">
        <v>354</v>
      </c>
      <c r="QN76" s="1448">
        <f t="shared" si="136"/>
        <v>1</v>
      </c>
      <c r="QO76" s="1482">
        <v>45915</v>
      </c>
      <c r="QP76" s="1483">
        <v>1</v>
      </c>
      <c r="QQ76" s="1482">
        <v>45915</v>
      </c>
      <c r="QR76" s="1482">
        <v>45917</v>
      </c>
      <c r="QS76" s="1483">
        <v>1</v>
      </c>
      <c r="QT76" s="1482">
        <v>45917</v>
      </c>
    </row>
    <row r="77" spans="1:462" ht="10.8" thickBot="1">
      <c r="A77" s="459">
        <f>1+A11</f>
        <v>1</v>
      </c>
      <c r="B77" s="612" t="s">
        <v>606</v>
      </c>
      <c r="C77" s="613"/>
      <c r="D77" s="1098"/>
      <c r="E77" s="614" t="s">
        <v>311</v>
      </c>
      <c r="F77" s="1100"/>
      <c r="G77" s="1102"/>
      <c r="H77" s="1098"/>
      <c r="I77" s="1098"/>
      <c r="J77" s="1103"/>
      <c r="K77" s="1104"/>
      <c r="L77" s="1104"/>
      <c r="M77" s="1105"/>
      <c r="N77" s="1107"/>
      <c r="O77" s="1103" t="s">
        <v>562</v>
      </c>
      <c r="P77" s="1104" t="s">
        <v>562</v>
      </c>
      <c r="Q77" s="1104" t="s">
        <v>562</v>
      </c>
      <c r="R77" s="1105" t="s">
        <v>562</v>
      </c>
      <c r="S77" s="1108"/>
      <c r="T77" s="1109"/>
      <c r="U77" s="1109"/>
      <c r="V77" s="1109"/>
      <c r="W77" s="1109"/>
      <c r="X77" s="1109"/>
      <c r="Y77" s="1109"/>
      <c r="Z77" s="1159"/>
      <c r="AA77" s="1111"/>
      <c r="AB77" s="1110"/>
      <c r="AC77" s="1110"/>
      <c r="AD77" s="615"/>
      <c r="AE77" s="1110"/>
      <c r="AF77" s="1110"/>
      <c r="AG77" s="1114">
        <f t="shared" si="187"/>
        <v>0</v>
      </c>
      <c r="AH77" s="1116">
        <f t="shared" si="188"/>
        <v>0</v>
      </c>
      <c r="AI77" s="1118">
        <f t="shared" si="189"/>
        <v>0</v>
      </c>
      <c r="AJ77" s="1110"/>
      <c r="AK77" s="1110"/>
      <c r="AL77" s="1110"/>
      <c r="AM77" s="1114">
        <f t="shared" si="190"/>
        <v>0</v>
      </c>
      <c r="AN77" s="1116">
        <f t="shared" si="191"/>
        <v>0</v>
      </c>
      <c r="AO77" s="1118">
        <f t="shared" si="192"/>
        <v>0</v>
      </c>
      <c r="AP77" s="1120"/>
      <c r="AQ77" s="1120"/>
      <c r="AR77" s="1120"/>
      <c r="AS77" s="1114">
        <f t="shared" si="193"/>
        <v>0</v>
      </c>
      <c r="AT77" s="1116">
        <f t="shared" si="194"/>
        <v>0</v>
      </c>
      <c r="AU77" s="1118">
        <f t="shared" si="195"/>
        <v>0</v>
      </c>
      <c r="AV77" s="1120"/>
      <c r="AW77" s="616" t="s">
        <v>565</v>
      </c>
      <c r="AX77" s="617">
        <v>0</v>
      </c>
      <c r="AY77" s="1121"/>
      <c r="AZ77" s="1122"/>
      <c r="BA77" s="618"/>
      <c r="BB77" s="619"/>
      <c r="BC77" s="1123">
        <f>QI77</f>
        <v>0</v>
      </c>
      <c r="BD77" s="1124"/>
      <c r="BE77" s="618"/>
      <c r="BF77" s="620">
        <f t="shared" si="305"/>
        <v>0</v>
      </c>
      <c r="BG77" s="618"/>
      <c r="BH77" s="376">
        <f t="shared" si="306"/>
        <v>0</v>
      </c>
      <c r="BI77" s="618"/>
      <c r="BJ77" s="376">
        <v>0</v>
      </c>
      <c r="BK77" s="625"/>
      <c r="BL77" s="621"/>
      <c r="BM77" s="622">
        <v>0</v>
      </c>
      <c r="BN77" s="1126"/>
      <c r="BO77" s="1127"/>
      <c r="BP77" s="622">
        <v>0</v>
      </c>
      <c r="BQ77" s="1128"/>
      <c r="BR77" s="1127"/>
      <c r="BS77" s="622">
        <v>0</v>
      </c>
      <c r="BT77" s="1128"/>
      <c r="BU77" s="1127"/>
      <c r="BV77" s="622">
        <v>0</v>
      </c>
      <c r="BW77" s="1128"/>
      <c r="BX77" s="1130" t="str">
        <f t="shared" si="200"/>
        <v/>
      </c>
      <c r="BY77" s="376">
        <f t="shared" si="201"/>
        <v>0</v>
      </c>
      <c r="BZ77" s="625" t="str">
        <f t="shared" si="282"/>
        <v/>
      </c>
      <c r="CA77" s="618"/>
      <c r="CB77" s="376">
        <v>0</v>
      </c>
      <c r="CC77" s="1133" t="str">
        <f t="shared" si="202"/>
        <v/>
      </c>
      <c r="CD77" s="1130"/>
      <c r="CE77" s="376">
        <v>0</v>
      </c>
      <c r="CF77" s="1133" t="str">
        <f t="shared" si="203"/>
        <v/>
      </c>
      <c r="CG77" s="1130"/>
      <c r="CH77" s="376">
        <v>0</v>
      </c>
      <c r="CI77" s="1133" t="str">
        <f t="shared" si="204"/>
        <v/>
      </c>
      <c r="CJ77" s="1130"/>
      <c r="CK77" s="376">
        <v>0</v>
      </c>
      <c r="CL77" s="1133" t="str">
        <f t="shared" si="205"/>
        <v/>
      </c>
      <c r="CM77" s="1130" t="str">
        <f t="shared" si="206"/>
        <v/>
      </c>
      <c r="CN77" s="376">
        <f t="shared" si="207"/>
        <v>0</v>
      </c>
      <c r="CO77" s="625" t="str">
        <f t="shared" si="307"/>
        <v/>
      </c>
      <c r="CP77" s="618"/>
      <c r="CQ77" s="376">
        <v>0</v>
      </c>
      <c r="CR77" s="1133"/>
      <c r="CS77" s="1130"/>
      <c r="CT77" s="376">
        <v>0</v>
      </c>
      <c r="CU77" s="1133"/>
      <c r="CV77" s="1130"/>
      <c r="CW77" s="376">
        <v>0</v>
      </c>
      <c r="CX77" s="1133"/>
      <c r="CY77" s="1130"/>
      <c r="CZ77" s="376">
        <v>0</v>
      </c>
      <c r="DA77" s="1133"/>
      <c r="DB77" s="1130" t="str">
        <f t="shared" si="209"/>
        <v/>
      </c>
      <c r="DC77" s="376">
        <f t="shared" si="210"/>
        <v>0</v>
      </c>
      <c r="DD77" s="625" t="str">
        <f t="shared" si="308"/>
        <v/>
      </c>
      <c r="DE77" s="414"/>
      <c r="DF77" s="380"/>
      <c r="DG77" s="415"/>
      <c r="DH77" s="414"/>
      <c r="DI77" s="380"/>
      <c r="DJ77" s="415"/>
      <c r="DK77" s="414"/>
      <c r="DL77" s="380"/>
      <c r="DM77" s="415"/>
      <c r="DN77" s="414"/>
      <c r="DO77" s="380"/>
      <c r="DP77" s="415"/>
      <c r="DQ77" s="1130"/>
      <c r="DR77" s="376"/>
      <c r="DS77" s="625"/>
      <c r="DT77" s="618"/>
      <c r="DU77" s="376">
        <v>0</v>
      </c>
      <c r="DV77" s="1133"/>
      <c r="DW77" s="1130"/>
      <c r="DX77" s="376">
        <v>0</v>
      </c>
      <c r="DY77" s="1133"/>
      <c r="DZ77" s="1130"/>
      <c r="EA77" s="376">
        <v>0</v>
      </c>
      <c r="EB77" s="1133"/>
      <c r="EC77" s="1130"/>
      <c r="ED77" s="376">
        <v>0</v>
      </c>
      <c r="EE77" s="1133"/>
      <c r="EF77" s="1130" t="str">
        <f t="shared" si="275"/>
        <v/>
      </c>
      <c r="EG77" s="376">
        <f t="shared" si="215"/>
        <v>0</v>
      </c>
      <c r="EH77" s="625" t="str">
        <f t="shared" si="310"/>
        <v/>
      </c>
      <c r="EI77" s="618"/>
      <c r="EJ77" s="376">
        <v>0</v>
      </c>
      <c r="EK77" s="1133" t="str">
        <f t="shared" si="217"/>
        <v/>
      </c>
      <c r="EL77" s="1130"/>
      <c r="EM77" s="376">
        <v>0</v>
      </c>
      <c r="EN77" s="1133" t="str">
        <f t="shared" si="218"/>
        <v/>
      </c>
      <c r="EO77" s="1130"/>
      <c r="EP77" s="376">
        <v>0</v>
      </c>
      <c r="EQ77" s="1133" t="str">
        <f t="shared" si="219"/>
        <v/>
      </c>
      <c r="ER77" s="1130"/>
      <c r="ES77" s="376">
        <v>0</v>
      </c>
      <c r="ET77" s="1133" t="str">
        <f t="shared" si="220"/>
        <v/>
      </c>
      <c r="EU77" s="1130" t="str">
        <f t="shared" si="221"/>
        <v/>
      </c>
      <c r="EV77" s="376">
        <f t="shared" si="222"/>
        <v>0</v>
      </c>
      <c r="EW77" s="625" t="str">
        <f t="shared" si="311"/>
        <v/>
      </c>
      <c r="EX77" s="618"/>
      <c r="EY77" s="376">
        <v>0</v>
      </c>
      <c r="EZ77" s="1133"/>
      <c r="FA77" s="1130"/>
      <c r="FB77" s="376">
        <v>0</v>
      </c>
      <c r="FC77" s="1133"/>
      <c r="FD77" s="1130"/>
      <c r="FE77" s="376">
        <v>0</v>
      </c>
      <c r="FF77" s="1133"/>
      <c r="FG77" s="1130"/>
      <c r="FH77" s="376">
        <v>0</v>
      </c>
      <c r="FI77" s="1133"/>
      <c r="FJ77" s="1130" t="str">
        <f t="shared" si="280"/>
        <v/>
      </c>
      <c r="FK77" s="376">
        <v>0</v>
      </c>
      <c r="FL77" s="625" t="str">
        <f t="shared" ref="FL77" si="323">IF(FK77=1,MAX(EZ77,FC77,FF77,FI77),"")</f>
        <v/>
      </c>
      <c r="FM77" s="618"/>
      <c r="FN77" s="376">
        <v>0</v>
      </c>
      <c r="FO77" s="1133"/>
      <c r="FP77" s="1130"/>
      <c r="FQ77" s="376">
        <v>0</v>
      </c>
      <c r="FR77" s="1133"/>
      <c r="FS77" s="1130"/>
      <c r="FT77" s="376">
        <v>0</v>
      </c>
      <c r="FU77" s="1133"/>
      <c r="FV77" s="1130"/>
      <c r="FW77" s="376">
        <v>0</v>
      </c>
      <c r="FX77" s="1133"/>
      <c r="FY77" s="1130" t="str">
        <f t="shared" si="224"/>
        <v/>
      </c>
      <c r="FZ77" s="376">
        <f t="shared" si="162"/>
        <v>0</v>
      </c>
      <c r="GA77" s="625" t="str">
        <f t="shared" si="312"/>
        <v/>
      </c>
      <c r="GB77" s="618"/>
      <c r="GC77" s="376">
        <v>0</v>
      </c>
      <c r="GD77" s="1133" t="str">
        <f t="shared" si="226"/>
        <v/>
      </c>
      <c r="GE77" s="1130"/>
      <c r="GF77" s="376">
        <v>0</v>
      </c>
      <c r="GG77" s="1133" t="str">
        <f t="shared" si="227"/>
        <v/>
      </c>
      <c r="GH77" s="1130"/>
      <c r="GI77" s="376">
        <v>0</v>
      </c>
      <c r="GJ77" s="1133" t="str">
        <f t="shared" si="228"/>
        <v/>
      </c>
      <c r="GK77" s="1130"/>
      <c r="GL77" s="376">
        <v>0</v>
      </c>
      <c r="GM77" s="1133" t="str">
        <f t="shared" si="229"/>
        <v/>
      </c>
      <c r="GN77" s="1130" t="str">
        <f t="shared" si="230"/>
        <v/>
      </c>
      <c r="GO77" s="376">
        <f t="shared" si="231"/>
        <v>0</v>
      </c>
      <c r="GP77" s="625" t="str">
        <f t="shared" si="313"/>
        <v/>
      </c>
      <c r="GQ77" s="1135">
        <f t="shared" ref="GQ77" si="324">+IF(S77=$S$12,(BF77*0.1+(BY77+CN77+DC77+EG77+EV77+FZ77+GO77)/7*0.9),BF77*0.1+(BY77+CN77+EG77+EV77+FZ77+GO77)/6*0.9)</f>
        <v>0</v>
      </c>
      <c r="GR77" s="1137" t="str">
        <f t="shared" si="233"/>
        <v/>
      </c>
      <c r="GS77" s="1139" t="str">
        <f t="shared" si="234"/>
        <v/>
      </c>
      <c r="GT77" s="1123"/>
      <c r="GU77" s="1142"/>
      <c r="GV77" s="618"/>
      <c r="GW77" s="376">
        <v>0</v>
      </c>
      <c r="GX77" s="1133"/>
      <c r="GY77" s="1130"/>
      <c r="GZ77" s="376">
        <v>0</v>
      </c>
      <c r="HA77" s="1133"/>
      <c r="HB77" s="1130"/>
      <c r="HC77" s="376">
        <v>0</v>
      </c>
      <c r="HD77" s="1133"/>
      <c r="HE77" s="1130"/>
      <c r="HF77" s="376">
        <v>0</v>
      </c>
      <c r="HG77" s="1133"/>
      <c r="HH77" s="1130" t="str">
        <f t="shared" si="235"/>
        <v/>
      </c>
      <c r="HI77" s="376">
        <f t="shared" si="236"/>
        <v>0</v>
      </c>
      <c r="HJ77" s="625" t="str">
        <f t="shared" si="314"/>
        <v/>
      </c>
      <c r="HK77" s="1144">
        <v>0</v>
      </c>
      <c r="HL77" s="1137" t="str">
        <f t="shared" si="238"/>
        <v/>
      </c>
      <c r="HM77" s="1139" t="str">
        <f t="shared" si="239"/>
        <v/>
      </c>
      <c r="HN77" s="1123"/>
      <c r="HO77" s="1142"/>
      <c r="HP77" s="1160"/>
      <c r="HQ77" s="1160"/>
      <c r="HR77" s="1176"/>
      <c r="HS77" s="376">
        <v>0</v>
      </c>
      <c r="HT77" s="1177"/>
      <c r="HU77" s="1147"/>
      <c r="HV77" s="376">
        <v>0</v>
      </c>
      <c r="HW77" s="625"/>
      <c r="HX77" s="618"/>
      <c r="HY77" s="376">
        <v>0</v>
      </c>
      <c r="HZ77" s="625"/>
      <c r="IA77" s="618"/>
      <c r="IB77" s="376">
        <v>0</v>
      </c>
      <c r="IC77" s="625"/>
      <c r="ID77" s="618"/>
      <c r="IE77" s="376">
        <v>0</v>
      </c>
      <c r="IF77" s="625"/>
      <c r="IG77" s="1160"/>
      <c r="IH77" s="618"/>
      <c r="II77" s="376">
        <v>0</v>
      </c>
      <c r="IJ77" s="625"/>
      <c r="IK77" s="618"/>
      <c r="IL77" s="376">
        <v>0</v>
      </c>
      <c r="IM77" s="625"/>
      <c r="IN77" s="623">
        <v>0</v>
      </c>
      <c r="IO77" s="1137" t="str">
        <f t="shared" si="240"/>
        <v/>
      </c>
      <c r="IP77" s="1139" t="str">
        <f t="shared" si="241"/>
        <v/>
      </c>
      <c r="IQ77" s="1123"/>
      <c r="IR77" s="1142"/>
      <c r="IS77" s="1161"/>
      <c r="IT77" s="624"/>
      <c r="IU77" s="618"/>
      <c r="IV77" s="376">
        <v>0</v>
      </c>
      <c r="IW77" s="625"/>
      <c r="IX77" s="618"/>
      <c r="IY77" s="376">
        <v>0</v>
      </c>
      <c r="IZ77" s="625"/>
      <c r="JA77" s="412"/>
      <c r="JB77" s="378">
        <v>0</v>
      </c>
      <c r="JC77" s="413" t="str">
        <f t="shared" ref="JC77" si="325">IF(JA77="","",JA77)</f>
        <v/>
      </c>
      <c r="JD77" s="626">
        <f t="shared" si="178"/>
        <v>0</v>
      </c>
      <c r="JE77" s="627"/>
      <c r="JF77" s="376">
        <v>0</v>
      </c>
      <c r="JG77" s="625"/>
      <c r="JH77" s="628">
        <f t="shared" si="270"/>
        <v>0</v>
      </c>
      <c r="JI77" s="627"/>
      <c r="JJ77" s="376">
        <v>0</v>
      </c>
      <c r="JK77" s="625"/>
      <c r="JL77" s="628">
        <f t="shared" si="179"/>
        <v>0</v>
      </c>
      <c r="JM77" s="627"/>
      <c r="JN77" s="376">
        <v>0</v>
      </c>
      <c r="JO77" s="625"/>
      <c r="JP77" s="628">
        <f t="shared" si="180"/>
        <v>0</v>
      </c>
      <c r="JQ77" s="627"/>
      <c r="JR77" s="376">
        <v>0</v>
      </c>
      <c r="JS77" s="625"/>
      <c r="JT77" s="629">
        <f t="shared" si="242"/>
        <v>0</v>
      </c>
      <c r="JU77" s="627"/>
      <c r="JV77" s="376">
        <v>0</v>
      </c>
      <c r="JW77" s="625"/>
      <c r="JX77" s="628">
        <f t="shared" si="243"/>
        <v>0</v>
      </c>
      <c r="JY77" s="627"/>
      <c r="JZ77" s="376">
        <v>0</v>
      </c>
      <c r="KA77" s="625"/>
      <c r="KB77" s="628">
        <f t="shared" si="244"/>
        <v>0</v>
      </c>
      <c r="KC77" s="627"/>
      <c r="KD77" s="376">
        <v>0</v>
      </c>
      <c r="KE77" s="625"/>
      <c r="KF77" s="1496">
        <f t="shared" si="245"/>
        <v>0</v>
      </c>
      <c r="KG77" s="1497"/>
      <c r="KH77" s="622">
        <v>0</v>
      </c>
      <c r="KI77" s="1498"/>
      <c r="KJ77" s="716"/>
      <c r="KK77" s="1495"/>
      <c r="KL77" s="382">
        <v>0</v>
      </c>
      <c r="KM77" s="715"/>
      <c r="KN77" s="630"/>
      <c r="KO77" s="378">
        <v>0</v>
      </c>
      <c r="KP77" s="379"/>
      <c r="KQ77" s="630"/>
      <c r="KR77" s="378">
        <v>0</v>
      </c>
      <c r="KS77" s="379"/>
      <c r="KT77" s="1135">
        <v>0</v>
      </c>
      <c r="KU77" s="631">
        <f t="shared" si="315"/>
        <v>0</v>
      </c>
      <c r="KV77" s="1148" t="str">
        <f t="shared" si="247"/>
        <v/>
      </c>
      <c r="KW77" s="1149" t="str">
        <f t="shared" si="248"/>
        <v/>
      </c>
      <c r="KX77" s="412"/>
      <c r="KY77" s="378">
        <v>0</v>
      </c>
      <c r="KZ77" s="413" t="str">
        <f t="shared" ref="KZ77:KZ80" si="326">IF(KX77="","",KX77)</f>
        <v/>
      </c>
      <c r="LA77" s="626">
        <f t="shared" si="181"/>
        <v>0</v>
      </c>
      <c r="LB77" s="627"/>
      <c r="LC77" s="376">
        <v>0</v>
      </c>
      <c r="LD77" s="413" t="str">
        <f t="shared" si="316"/>
        <v/>
      </c>
      <c r="LE77" s="626">
        <f t="shared" si="182"/>
        <v>0</v>
      </c>
      <c r="LF77" s="627"/>
      <c r="LG77" s="376">
        <v>0</v>
      </c>
      <c r="LH77" s="413" t="str">
        <f t="shared" si="147"/>
        <v/>
      </c>
      <c r="LI77" s="626">
        <f t="shared" si="183"/>
        <v>0</v>
      </c>
      <c r="LJ77" s="627"/>
      <c r="LK77" s="376">
        <v>0</v>
      </c>
      <c r="LL77" s="627"/>
      <c r="LM77" s="412"/>
      <c r="LN77" s="378">
        <v>0</v>
      </c>
      <c r="LO77" s="632"/>
      <c r="LP77" s="412"/>
      <c r="LQ77" s="378">
        <v>0</v>
      </c>
      <c r="LR77" s="632"/>
      <c r="LS77" s="412">
        <v>45948</v>
      </c>
      <c r="LT77" s="378">
        <v>1</v>
      </c>
      <c r="LU77" s="632">
        <v>45947</v>
      </c>
      <c r="LV77" s="1135">
        <v>0</v>
      </c>
      <c r="LW77" s="631">
        <f t="shared" si="317"/>
        <v>0</v>
      </c>
      <c r="LX77" s="1148">
        <f t="shared" si="250"/>
        <v>45948</v>
      </c>
      <c r="LY77" s="1150" t="str">
        <f t="shared" si="251"/>
        <v/>
      </c>
      <c r="LZ77" s="412"/>
      <c r="MA77" s="378">
        <v>0</v>
      </c>
      <c r="MB77" s="413" t="str">
        <f t="shared" ref="MB77:MB80" si="327">IF(LZ77="","",LZ77)</f>
        <v/>
      </c>
      <c r="MC77" s="626">
        <f t="shared" si="184"/>
        <v>0</v>
      </c>
      <c r="MD77" s="627"/>
      <c r="ME77" s="376">
        <v>0</v>
      </c>
      <c r="MF77" s="413" t="str">
        <f t="shared" ref="MF77" si="328">IF(MD77="","",MD77)</f>
        <v/>
      </c>
      <c r="MG77" s="626">
        <f t="shared" si="185"/>
        <v>0</v>
      </c>
      <c r="MH77" s="627"/>
      <c r="MI77" s="376">
        <v>0</v>
      </c>
      <c r="MJ77" s="632"/>
      <c r="MK77" s="626">
        <f t="shared" si="186"/>
        <v>0</v>
      </c>
      <c r="ML77" s="627"/>
      <c r="MM77" s="376">
        <v>0</v>
      </c>
      <c r="MN77" s="413" t="str">
        <f t="shared" ref="MN77:MN78" si="329">IF(ML77="","",ML77)</f>
        <v/>
      </c>
      <c r="MO77" s="412"/>
      <c r="MP77" s="378">
        <v>0</v>
      </c>
      <c r="MQ77" s="632"/>
      <c r="MR77" s="412"/>
      <c r="MS77" s="378">
        <v>0</v>
      </c>
      <c r="MT77" s="632"/>
      <c r="MU77" s="412">
        <v>45940</v>
      </c>
      <c r="MV77" s="380">
        <v>1</v>
      </c>
      <c r="MW77" s="632" t="s">
        <v>607</v>
      </c>
      <c r="MX77" s="1135">
        <v>0</v>
      </c>
      <c r="MY77" s="631">
        <f t="shared" si="318"/>
        <v>0</v>
      </c>
      <c r="MZ77" s="1148">
        <f t="shared" si="253"/>
        <v>45940</v>
      </c>
      <c r="NA77" s="1150" t="str">
        <f t="shared" si="254"/>
        <v/>
      </c>
      <c r="NB77" s="1135">
        <v>0</v>
      </c>
      <c r="NC77" s="631">
        <f t="shared" si="319"/>
        <v>0</v>
      </c>
      <c r="ND77" s="1137">
        <f t="shared" si="256"/>
        <v>45940</v>
      </c>
      <c r="NE77" s="1152" t="str">
        <f t="shared" si="257"/>
        <v/>
      </c>
      <c r="NF77" s="1123"/>
      <c r="NG77" s="1150"/>
      <c r="NH77" s="633"/>
      <c r="NI77" s="634">
        <v>0</v>
      </c>
      <c r="NJ77" s="1162"/>
      <c r="NK77" s="1153"/>
      <c r="NL77" s="1154"/>
      <c r="NM77" s="1135">
        <v>0</v>
      </c>
      <c r="NN77" s="631">
        <f t="shared" si="320"/>
        <v>0</v>
      </c>
      <c r="NO77" s="1156"/>
      <c r="NP77" s="1149" t="s">
        <v>571</v>
      </c>
      <c r="NQ77" s="1135">
        <v>0</v>
      </c>
      <c r="NR77" s="631">
        <f t="shared" si="321"/>
        <v>0</v>
      </c>
      <c r="NS77" s="1156"/>
      <c r="NT77" s="1149" t="s">
        <v>571</v>
      </c>
      <c r="NU77" s="1135">
        <v>0</v>
      </c>
      <c r="NV77" s="631">
        <f t="shared" si="322"/>
        <v>0</v>
      </c>
      <c r="NW77" s="1156"/>
      <c r="NX77" s="1149" t="str">
        <f t="shared" si="269"/>
        <v/>
      </c>
      <c r="NY77" s="633"/>
      <c r="NZ77" s="634">
        <v>0</v>
      </c>
      <c r="OA77" s="1163"/>
      <c r="OB77" s="633"/>
      <c r="OC77" s="634">
        <v>0</v>
      </c>
      <c r="OD77" s="1163"/>
      <c r="OE77" s="633"/>
      <c r="OF77" s="634">
        <v>0</v>
      </c>
      <c r="OG77" s="1163"/>
      <c r="OH77" s="618"/>
      <c r="OI77" s="376">
        <v>1</v>
      </c>
      <c r="OJ77" s="625"/>
      <c r="OK77" s="618"/>
      <c r="OL77" s="376">
        <v>0.5</v>
      </c>
      <c r="OM77" s="625"/>
      <c r="ON77" s="618"/>
      <c r="OO77" s="376">
        <v>1</v>
      </c>
      <c r="OP77" s="625"/>
      <c r="OQ77" s="618"/>
      <c r="OR77" s="376">
        <f t="shared" si="261"/>
        <v>0</v>
      </c>
      <c r="OS77" s="625"/>
      <c r="OT77" s="618"/>
      <c r="OU77" s="376">
        <v>0</v>
      </c>
      <c r="OV77" s="625"/>
      <c r="OW77" s="618"/>
      <c r="OX77" s="376">
        <v>0</v>
      </c>
      <c r="OY77" s="625"/>
      <c r="OZ77" s="379"/>
      <c r="PA77" s="378"/>
      <c r="PB77" s="379"/>
      <c r="PC77" s="379"/>
      <c r="PD77" s="376">
        <v>0</v>
      </c>
      <c r="PE77" s="625"/>
      <c r="PF77" s="618"/>
      <c r="PG77" s="376">
        <v>0</v>
      </c>
      <c r="PH77" s="625"/>
      <c r="PI77" s="618"/>
      <c r="PJ77" s="376">
        <v>0</v>
      </c>
      <c r="PK77" s="625"/>
      <c r="PL77" s="618"/>
      <c r="PM77" s="376">
        <v>0</v>
      </c>
      <c r="PN77" s="625"/>
      <c r="PO77" s="623">
        <v>4.5000000000000005E-2</v>
      </c>
      <c r="PP77" s="1137" t="str">
        <f t="shared" si="262"/>
        <v/>
      </c>
      <c r="PQ77" s="1139" t="str">
        <f t="shared" si="263"/>
        <v/>
      </c>
      <c r="PR77" s="1123"/>
      <c r="PS77" s="1142"/>
      <c r="PT77" s="618">
        <v>45491</v>
      </c>
      <c r="PU77" s="376">
        <v>1</v>
      </c>
      <c r="PV77" s="625">
        <v>45491</v>
      </c>
      <c r="PW77" s="618">
        <v>45527</v>
      </c>
      <c r="PX77" s="376">
        <v>1</v>
      </c>
      <c r="PY77" s="625">
        <v>45527</v>
      </c>
      <c r="PZ77" s="618"/>
      <c r="QA77" s="376">
        <v>0</v>
      </c>
      <c r="QB77" s="625"/>
      <c r="QC77" s="618"/>
      <c r="QD77" s="376">
        <v>0.5</v>
      </c>
      <c r="QE77" s="625"/>
      <c r="QF77" s="1135">
        <v>0.93745000000000012</v>
      </c>
      <c r="QG77" s="1137">
        <f t="shared" si="264"/>
        <v>45491</v>
      </c>
      <c r="QH77" s="1139" t="str">
        <f t="shared" si="276"/>
        <v/>
      </c>
      <c r="QI77" s="1123"/>
      <c r="QJ77" s="1142"/>
      <c r="QK77" s="671"/>
      <c r="QL77" s="1158">
        <f t="shared" si="265"/>
        <v>0</v>
      </c>
      <c r="QN77" s="1448">
        <f t="shared" si="136"/>
        <v>0</v>
      </c>
    </row>
    <row r="78" spans="1:462" ht="10.8" thickBot="1">
      <c r="B78" s="686"/>
      <c r="C78" s="687"/>
      <c r="D78" s="688"/>
      <c r="E78" s="687"/>
      <c r="F78" s="689"/>
      <c r="G78" s="690"/>
      <c r="H78" s="690"/>
      <c r="I78" s="690"/>
      <c r="J78" s="691"/>
      <c r="K78" s="692"/>
      <c r="L78" s="692"/>
      <c r="M78" s="693"/>
      <c r="N78" s="694"/>
      <c r="O78" s="691"/>
      <c r="P78" s="692"/>
      <c r="Q78" s="692"/>
      <c r="R78" s="693"/>
      <c r="S78" s="687"/>
      <c r="T78" s="695"/>
      <c r="U78" s="695"/>
      <c r="V78" s="695"/>
      <c r="W78" s="695"/>
      <c r="X78" s="695"/>
      <c r="Y78" s="695"/>
      <c r="Z78" s="696"/>
      <c r="AA78" s="683"/>
      <c r="AB78" s="697"/>
      <c r="AC78" s="697"/>
      <c r="AD78" s="697"/>
      <c r="AE78" s="697"/>
      <c r="AF78" s="697"/>
      <c r="AG78" s="698">
        <f t="shared" si="187"/>
        <v>0</v>
      </c>
      <c r="AH78" s="699">
        <f t="shared" si="188"/>
        <v>0</v>
      </c>
      <c r="AI78" s="700">
        <f t="shared" si="189"/>
        <v>0</v>
      </c>
      <c r="AJ78" s="697"/>
      <c r="AK78" s="697"/>
      <c r="AL78" s="697"/>
      <c r="AM78" s="698">
        <f t="shared" si="190"/>
        <v>0</v>
      </c>
      <c r="AN78" s="699">
        <f t="shared" si="191"/>
        <v>0</v>
      </c>
      <c r="AO78" s="700">
        <f t="shared" si="192"/>
        <v>0</v>
      </c>
      <c r="AP78" s="697"/>
      <c r="AQ78" s="697"/>
      <c r="AR78" s="697"/>
      <c r="AS78" s="698">
        <f t="shared" si="193"/>
        <v>0</v>
      </c>
      <c r="AT78" s="699">
        <f t="shared" si="194"/>
        <v>0</v>
      </c>
      <c r="AU78" s="700">
        <f t="shared" si="195"/>
        <v>0</v>
      </c>
      <c r="AV78" s="697"/>
      <c r="AW78" s="701"/>
      <c r="AX78" s="702"/>
      <c r="AY78" s="692"/>
      <c r="AZ78" s="703"/>
      <c r="BA78" s="416"/>
      <c r="BB78" s="704"/>
      <c r="BC78" s="654">
        <f>QI78</f>
        <v>0</v>
      </c>
      <c r="BD78" s="630"/>
      <c r="BE78" s="705"/>
      <c r="BF78" s="706"/>
      <c r="BG78" s="705"/>
      <c r="BH78" s="679"/>
      <c r="BI78" s="416"/>
      <c r="BJ78" s="382"/>
      <c r="BK78" s="704"/>
      <c r="BL78" s="416"/>
      <c r="BM78" s="382"/>
      <c r="BN78" s="707"/>
      <c r="BO78" s="381"/>
      <c r="BP78" s="382"/>
      <c r="BQ78" s="417"/>
      <c r="BR78" s="381"/>
      <c r="BS78" s="382"/>
      <c r="BT78" s="417"/>
      <c r="BU78" s="381"/>
      <c r="BV78" s="382"/>
      <c r="BW78" s="417"/>
      <c r="BX78" s="381"/>
      <c r="BY78" s="382"/>
      <c r="BZ78" s="383"/>
      <c r="CA78" s="416"/>
      <c r="CB78" s="382"/>
      <c r="CC78" s="417"/>
      <c r="CD78" s="381"/>
      <c r="CE78" s="382"/>
      <c r="CF78" s="417"/>
      <c r="CG78" s="381"/>
      <c r="CH78" s="382"/>
      <c r="CI78" s="417"/>
      <c r="CJ78" s="381"/>
      <c r="CK78" s="382"/>
      <c r="CL78" s="417"/>
      <c r="CM78" s="381"/>
      <c r="CN78" s="382"/>
      <c r="CO78" s="383"/>
      <c r="CP78" s="416"/>
      <c r="CQ78" s="382"/>
      <c r="CR78" s="417"/>
      <c r="CS78" s="381"/>
      <c r="CT78" s="382"/>
      <c r="CU78" s="417"/>
      <c r="CV78" s="381"/>
      <c r="CW78" s="382"/>
      <c r="CX78" s="417"/>
      <c r="CY78" s="381"/>
      <c r="CZ78" s="382"/>
      <c r="DA78" s="417"/>
      <c r="DB78" s="381"/>
      <c r="DC78" s="382"/>
      <c r="DD78" s="383"/>
      <c r="DE78" s="416"/>
      <c r="DF78" s="382"/>
      <c r="DG78" s="417"/>
      <c r="DH78" s="381"/>
      <c r="DI78" s="382"/>
      <c r="DJ78" s="417"/>
      <c r="DK78" s="381"/>
      <c r="DL78" s="382"/>
      <c r="DM78" s="417"/>
      <c r="DN78" s="381"/>
      <c r="DO78" s="382"/>
      <c r="DP78" s="417"/>
      <c r="DQ78" s="381"/>
      <c r="DR78" s="382"/>
      <c r="DS78" s="383"/>
      <c r="DT78" s="416"/>
      <c r="DU78" s="382"/>
      <c r="DV78" s="417"/>
      <c r="DW78" s="381"/>
      <c r="DX78" s="382"/>
      <c r="DY78" s="417"/>
      <c r="DZ78" s="381"/>
      <c r="EA78" s="382"/>
      <c r="EB78" s="417"/>
      <c r="EC78" s="381"/>
      <c r="ED78" s="382"/>
      <c r="EE78" s="417"/>
      <c r="EF78" s="381"/>
      <c r="EG78" s="382"/>
      <c r="EH78" s="383"/>
      <c r="EI78" s="416"/>
      <c r="EJ78" s="382"/>
      <c r="EK78" s="417"/>
      <c r="EL78" s="381"/>
      <c r="EM78" s="382"/>
      <c r="EN78" s="417"/>
      <c r="EO78" s="381"/>
      <c r="EP78" s="382"/>
      <c r="EQ78" s="417"/>
      <c r="ER78" s="381"/>
      <c r="ES78" s="382"/>
      <c r="ET78" s="417"/>
      <c r="EU78" s="381"/>
      <c r="EV78" s="382"/>
      <c r="EW78" s="383"/>
      <c r="EX78" s="416"/>
      <c r="EY78" s="382"/>
      <c r="EZ78" s="417"/>
      <c r="FA78" s="381"/>
      <c r="FB78" s="382"/>
      <c r="FC78" s="417"/>
      <c r="FD78" s="381"/>
      <c r="FE78" s="382"/>
      <c r="FF78" s="417"/>
      <c r="FG78" s="381"/>
      <c r="FH78" s="382"/>
      <c r="FI78" s="417"/>
      <c r="FJ78" s="381"/>
      <c r="FK78" s="382"/>
      <c r="FL78" s="383"/>
      <c r="FM78" s="416"/>
      <c r="FN78" s="382"/>
      <c r="FO78" s="417"/>
      <c r="FP78" s="381"/>
      <c r="FQ78" s="382"/>
      <c r="FR78" s="417"/>
      <c r="FS78" s="381"/>
      <c r="FT78" s="382"/>
      <c r="FU78" s="417"/>
      <c r="FV78" s="381"/>
      <c r="FW78" s="382"/>
      <c r="FX78" s="417"/>
      <c r="FY78" s="381"/>
      <c r="FZ78" s="382"/>
      <c r="GA78" s="383"/>
      <c r="GB78" s="416"/>
      <c r="GC78" s="382"/>
      <c r="GD78" s="417"/>
      <c r="GE78" s="381"/>
      <c r="GF78" s="382"/>
      <c r="GG78" s="417"/>
      <c r="GH78" s="381"/>
      <c r="GI78" s="382"/>
      <c r="GJ78" s="417"/>
      <c r="GK78" s="381"/>
      <c r="GL78" s="382"/>
      <c r="GM78" s="417"/>
      <c r="GN78" s="381"/>
      <c r="GO78" s="382"/>
      <c r="GP78" s="383"/>
      <c r="GQ78" s="708"/>
      <c r="GR78" s="709"/>
      <c r="GS78" s="710"/>
      <c r="GT78" s="711"/>
      <c r="GU78" s="712"/>
      <c r="GV78" s="416"/>
      <c r="GW78" s="382"/>
      <c r="GX78" s="417"/>
      <c r="GY78" s="381"/>
      <c r="GZ78" s="382"/>
      <c r="HA78" s="417"/>
      <c r="HB78" s="381"/>
      <c r="HC78" s="382"/>
      <c r="HD78" s="417"/>
      <c r="HE78" s="381"/>
      <c r="HF78" s="382"/>
      <c r="HG78" s="417"/>
      <c r="HH78" s="381"/>
      <c r="HI78" s="382"/>
      <c r="HJ78" s="383"/>
      <c r="HK78" s="708"/>
      <c r="HL78" s="709"/>
      <c r="HM78" s="710"/>
      <c r="HN78" s="711"/>
      <c r="HO78" s="712"/>
      <c r="HP78" s="945"/>
      <c r="HQ78" s="945"/>
      <c r="HR78" s="1178"/>
      <c r="HS78" s="1179"/>
      <c r="HT78" s="1180"/>
      <c r="HU78" s="1166"/>
      <c r="HV78" s="382"/>
      <c r="HW78" s="383"/>
      <c r="HX78" s="416"/>
      <c r="HY78" s="382"/>
      <c r="HZ78" s="383"/>
      <c r="IA78" s="416"/>
      <c r="IB78" s="382"/>
      <c r="IC78" s="383"/>
      <c r="ID78" s="416"/>
      <c r="IE78" s="382"/>
      <c r="IF78" s="383"/>
      <c r="IG78" s="945"/>
      <c r="IH78" s="416"/>
      <c r="II78" s="382"/>
      <c r="IJ78" s="383"/>
      <c r="IK78" s="416"/>
      <c r="IL78" s="382"/>
      <c r="IM78" s="383"/>
      <c r="IN78" s="708"/>
      <c r="IO78" s="709"/>
      <c r="IP78" s="710"/>
      <c r="IQ78" s="711"/>
      <c r="IR78" s="712"/>
      <c r="IS78" s="713"/>
      <c r="IT78" s="714"/>
      <c r="IU78" s="416"/>
      <c r="IV78" s="382"/>
      <c r="IW78" s="715"/>
      <c r="IX78" s="416"/>
      <c r="IY78" s="382"/>
      <c r="IZ78" s="383"/>
      <c r="JA78" s="416"/>
      <c r="JB78" s="382"/>
      <c r="JC78" s="383"/>
      <c r="JD78" s="716"/>
      <c r="JE78" s="717"/>
      <c r="JF78" s="382"/>
      <c r="JG78" s="383"/>
      <c r="JH78" s="716"/>
      <c r="JI78" s="717"/>
      <c r="JJ78" s="382"/>
      <c r="JK78" s="383"/>
      <c r="JL78" s="716"/>
      <c r="JM78" s="717"/>
      <c r="JN78" s="382"/>
      <c r="JO78" s="383"/>
      <c r="JP78" s="716"/>
      <c r="JQ78" s="717"/>
      <c r="JR78" s="382"/>
      <c r="JS78" s="383"/>
      <c r="JT78" s="716"/>
      <c r="JU78" s="717"/>
      <c r="JV78" s="382"/>
      <c r="JW78" s="383"/>
      <c r="JX78" s="716"/>
      <c r="JY78" s="717"/>
      <c r="JZ78" s="382"/>
      <c r="KA78" s="383"/>
      <c r="KB78" s="716"/>
      <c r="KC78" s="717"/>
      <c r="KD78" s="382"/>
      <c r="KE78" s="383"/>
      <c r="KF78" s="716"/>
      <c r="KG78" s="717"/>
      <c r="KH78" s="382"/>
      <c r="KI78" s="383"/>
      <c r="KJ78" s="1491"/>
      <c r="KK78" s="1492"/>
      <c r="KL78" s="1493"/>
      <c r="KM78" s="1494"/>
      <c r="KN78" s="416"/>
      <c r="KO78" s="382"/>
      <c r="KP78" s="383"/>
      <c r="KQ78" s="416"/>
      <c r="KR78" s="382"/>
      <c r="KS78" s="383"/>
      <c r="KT78" s="708"/>
      <c r="KU78" s="718"/>
      <c r="KV78" s="719"/>
      <c r="KW78" s="720"/>
      <c r="KX78" s="416"/>
      <c r="KY78" s="382"/>
      <c r="KZ78" s="413" t="str">
        <f t="shared" si="326"/>
        <v/>
      </c>
      <c r="LA78" s="716"/>
      <c r="LB78" s="717"/>
      <c r="LC78" s="382"/>
      <c r="LD78" s="413" t="str">
        <f t="shared" si="316"/>
        <v/>
      </c>
      <c r="LE78" s="716"/>
      <c r="LF78" s="717"/>
      <c r="LG78" s="382"/>
      <c r="LH78" s="383"/>
      <c r="LI78" s="716"/>
      <c r="LJ78" s="717"/>
      <c r="LK78" s="382"/>
      <c r="LL78" s="383"/>
      <c r="LM78" s="416"/>
      <c r="LN78" s="382"/>
      <c r="LO78" s="383"/>
      <c r="LP78" s="416"/>
      <c r="LQ78" s="382"/>
      <c r="LR78" s="383"/>
      <c r="LS78" s="416"/>
      <c r="LT78" s="382"/>
      <c r="LU78" s="383"/>
      <c r="LV78" s="721"/>
      <c r="LW78" s="718"/>
      <c r="LX78" s="719"/>
      <c r="LY78" s="720"/>
      <c r="LZ78" s="416"/>
      <c r="MA78" s="382"/>
      <c r="MB78" s="413" t="str">
        <f t="shared" si="327"/>
        <v/>
      </c>
      <c r="MC78" s="716"/>
      <c r="MD78" s="717"/>
      <c r="ME78" s="382"/>
      <c r="MF78" s="383"/>
      <c r="MG78" s="716"/>
      <c r="MH78" s="717"/>
      <c r="MI78" s="382"/>
      <c r="MJ78" s="383"/>
      <c r="MK78" s="716"/>
      <c r="ML78" s="717"/>
      <c r="MM78" s="382"/>
      <c r="MN78" s="413" t="str">
        <f t="shared" si="329"/>
        <v/>
      </c>
      <c r="MO78" s="416"/>
      <c r="MP78" s="382"/>
      <c r="MQ78" s="383"/>
      <c r="MR78" s="416"/>
      <c r="MS78" s="382"/>
      <c r="MT78" s="383"/>
      <c r="MU78" s="416"/>
      <c r="MV78" s="382"/>
      <c r="MW78" s="383"/>
      <c r="MX78" s="721"/>
      <c r="MY78" s="718"/>
      <c r="MZ78" s="719"/>
      <c r="NA78" s="720"/>
      <c r="NB78" s="721"/>
      <c r="NC78" s="718"/>
      <c r="ND78" s="718"/>
      <c r="NE78" s="710"/>
      <c r="NF78" s="711"/>
      <c r="NG78" s="720"/>
      <c r="NH78" s="722"/>
      <c r="NI78" s="723"/>
      <c r="NJ78" s="724"/>
      <c r="NK78" s="724"/>
      <c r="NL78" s="725"/>
      <c r="NM78" s="721"/>
      <c r="NN78" s="718"/>
      <c r="NO78" s="719"/>
      <c r="NP78" s="720"/>
      <c r="NQ78" s="721"/>
      <c r="NR78" s="718"/>
      <c r="NS78" s="719"/>
      <c r="NT78" s="720"/>
      <c r="NU78" s="721"/>
      <c r="NV78" s="718"/>
      <c r="NW78" s="719"/>
      <c r="NX78" s="720"/>
      <c r="NY78" s="726"/>
      <c r="NZ78" s="419"/>
      <c r="OA78" s="727"/>
      <c r="OB78" s="726"/>
      <c r="OC78" s="419"/>
      <c r="OD78" s="727"/>
      <c r="OE78" s="726"/>
      <c r="OF78" s="419"/>
      <c r="OG78" s="727"/>
      <c r="OH78" s="416"/>
      <c r="OI78" s="382"/>
      <c r="OJ78" s="383"/>
      <c r="OK78" s="416"/>
      <c r="OL78" s="382"/>
      <c r="OM78" s="383"/>
      <c r="ON78" s="416"/>
      <c r="OO78" s="382"/>
      <c r="OP78" s="383"/>
      <c r="OQ78" s="416"/>
      <c r="OR78" s="382"/>
      <c r="OS78" s="383"/>
      <c r="OT78" s="416"/>
      <c r="OU78" s="382"/>
      <c r="OV78" s="383"/>
      <c r="OW78" s="416"/>
      <c r="OX78" s="382"/>
      <c r="OY78" s="383"/>
      <c r="OZ78" s="416"/>
      <c r="PA78" s="382"/>
      <c r="PB78" s="416"/>
      <c r="PC78" s="379"/>
      <c r="PD78" s="382"/>
      <c r="PE78" s="383"/>
      <c r="PF78" s="416"/>
      <c r="PG78" s="382"/>
      <c r="PH78" s="383"/>
      <c r="PI78" s="416"/>
      <c r="PJ78" s="382"/>
      <c r="PK78" s="383"/>
      <c r="PL78" s="416"/>
      <c r="PM78" s="382"/>
      <c r="PN78" s="383"/>
      <c r="PO78" s="708"/>
      <c r="PP78" s="709"/>
      <c r="PQ78" s="710"/>
      <c r="PR78" s="711"/>
      <c r="PS78" s="712"/>
      <c r="PT78" s="416"/>
      <c r="PU78" s="382"/>
      <c r="PV78" s="383"/>
      <c r="PW78" s="416"/>
      <c r="PX78" s="382"/>
      <c r="PY78" s="383"/>
      <c r="PZ78" s="416"/>
      <c r="QA78" s="382"/>
      <c r="QB78" s="383"/>
      <c r="QC78" s="416"/>
      <c r="QD78" s="382"/>
      <c r="QE78" s="383"/>
      <c r="QF78" s="708"/>
      <c r="QG78" s="709"/>
      <c r="QH78" s="710"/>
      <c r="QI78" s="711"/>
      <c r="QJ78" s="712"/>
      <c r="QL78" s="672"/>
      <c r="QP78" s="1522">
        <f>+COUNTIF(QP12:QP76,"1")</f>
        <v>63</v>
      </c>
      <c r="QS78" s="1522">
        <f>+COUNTIF(QS12:QS76,"1")</f>
        <v>64</v>
      </c>
    </row>
    <row r="79" spans="1:462" ht="18" customHeight="1" thickBot="1">
      <c r="B79" s="728" t="s">
        <v>608</v>
      </c>
      <c r="C79" s="728"/>
      <c r="D79" s="728"/>
      <c r="E79" s="728"/>
      <c r="F79" s="729"/>
      <c r="G79" s="728"/>
      <c r="H79" s="728"/>
      <c r="I79" s="728">
        <f>COUNTIF(S12:S75,S25)</f>
        <v>35</v>
      </c>
      <c r="J79" s="728">
        <f>COUNTIF(O12:O75,O12)</f>
        <v>0</v>
      </c>
      <c r="K79" s="728">
        <f>COUNTIF(P12:P75,P12)</f>
        <v>0</v>
      </c>
      <c r="L79" s="728">
        <f>COUNTIF(Q12:Q75,Q12)</f>
        <v>0</v>
      </c>
      <c r="M79" s="728">
        <f>COUNTIF(R12:R75,R12)</f>
        <v>0</v>
      </c>
      <c r="N79" s="728">
        <f>COUNTIF(S12:S75,S12)</f>
        <v>0</v>
      </c>
      <c r="O79" s="728"/>
      <c r="P79" s="728"/>
      <c r="Q79" s="728"/>
      <c r="R79" s="728"/>
      <c r="S79" s="386">
        <f t="shared" ref="S79:AC79" si="330">+SUM(S12:S76)</f>
        <v>0</v>
      </c>
      <c r="T79" s="729">
        <f t="shared" si="330"/>
        <v>0</v>
      </c>
      <c r="U79" s="729">
        <f t="shared" si="330"/>
        <v>0</v>
      </c>
      <c r="V79" s="729">
        <f t="shared" si="330"/>
        <v>0</v>
      </c>
      <c r="W79" s="729">
        <f t="shared" si="330"/>
        <v>0</v>
      </c>
      <c r="X79" s="729">
        <f t="shared" si="330"/>
        <v>0</v>
      </c>
      <c r="Y79" s="729">
        <f t="shared" si="330"/>
        <v>0</v>
      </c>
      <c r="Z79" s="729">
        <f t="shared" si="330"/>
        <v>0</v>
      </c>
      <c r="AA79" s="729">
        <f t="shared" si="330"/>
        <v>0</v>
      </c>
      <c r="AB79" s="729">
        <f t="shared" si="330"/>
        <v>0</v>
      </c>
      <c r="AC79" s="729">
        <f t="shared" si="330"/>
        <v>0</v>
      </c>
      <c r="AD79" s="729">
        <f>SUM(AD12:AD76)</f>
        <v>0</v>
      </c>
      <c r="AE79" s="729">
        <f>SUM(AE12:AE76)</f>
        <v>0</v>
      </c>
      <c r="AF79" s="729">
        <f>SUM(AF12:AF76)</f>
        <v>0</v>
      </c>
      <c r="AG79" s="729"/>
      <c r="AH79" s="729"/>
      <c r="AI79" s="729"/>
      <c r="AJ79" s="729"/>
      <c r="AK79" s="729"/>
      <c r="AL79" s="729"/>
      <c r="AM79" s="729"/>
      <c r="AN79" s="729"/>
      <c r="AO79" s="729"/>
      <c r="AP79" s="729"/>
      <c r="AQ79" s="729"/>
      <c r="AR79" s="729"/>
      <c r="AS79" s="729"/>
      <c r="AT79" s="729"/>
      <c r="AU79" s="729"/>
      <c r="AV79" s="729">
        <f>+SUM(AV12:AV76)</f>
        <v>0</v>
      </c>
      <c r="AW79" s="728"/>
      <c r="AX79" s="730">
        <f>+COUNTIF(AX12:AX76,1)</f>
        <v>64</v>
      </c>
      <c r="AY79" s="730">
        <f>+COUNTA(AY12:AY78)</f>
        <v>64</v>
      </c>
      <c r="AZ79" s="728"/>
      <c r="BA79" s="730">
        <f>+COUNTA(BA12:BA76)</f>
        <v>64</v>
      </c>
      <c r="BB79" s="731">
        <f>+COUNTIF(BB12:BB76,1)/64</f>
        <v>1</v>
      </c>
      <c r="BC79" s="418"/>
      <c r="BD79" s="418"/>
      <c r="BE79" s="730">
        <f>+COUNTA(BE12:BE78)</f>
        <v>64</v>
      </c>
      <c r="BF79" s="731">
        <f>+COUNTIF(BF12:BF78,"1")/64</f>
        <v>1</v>
      </c>
      <c r="BG79" s="730">
        <f>+COUNTA(BG12:BG78)</f>
        <v>64</v>
      </c>
      <c r="BH79" s="731">
        <f>+COUNTIF(BH12:BH78,"1")/64</f>
        <v>1</v>
      </c>
      <c r="BI79" s="384"/>
      <c r="BJ79" s="418">
        <f>+COUNTIF(BJ12:BJ78,"1")/64</f>
        <v>0.109375</v>
      </c>
      <c r="BK79" s="418"/>
      <c r="BL79" s="384"/>
      <c r="BM79" s="418"/>
      <c r="BN79" s="384"/>
      <c r="BO79" s="384"/>
      <c r="BP79" s="418"/>
      <c r="BQ79" s="384"/>
      <c r="BR79" s="384"/>
      <c r="BS79" s="418"/>
      <c r="BT79" s="384"/>
      <c r="BU79" s="384"/>
      <c r="BV79" s="418"/>
      <c r="BW79" s="384"/>
      <c r="BX79" s="384"/>
      <c r="BY79" s="732">
        <f>AVERAGE(BY12:BY76)</f>
        <v>1</v>
      </c>
      <c r="BZ79" s="386"/>
      <c r="CA79" s="384"/>
      <c r="CB79" s="418"/>
      <c r="CC79" s="384"/>
      <c r="CD79" s="384"/>
      <c r="CE79" s="418"/>
      <c r="CF79" s="384"/>
      <c r="CG79" s="384"/>
      <c r="CH79" s="418"/>
      <c r="CI79" s="384"/>
      <c r="CJ79" s="384"/>
      <c r="CK79" s="418"/>
      <c r="CL79" s="384"/>
      <c r="CM79" s="384"/>
      <c r="CN79" s="384"/>
      <c r="CO79" s="386">
        <f>+COUNTIF($BZ$78:$BZ$78,1)</f>
        <v>0</v>
      </c>
      <c r="CP79" s="384"/>
      <c r="CQ79" s="418"/>
      <c r="CR79" s="384"/>
      <c r="CS79" s="384"/>
      <c r="CT79" s="418"/>
      <c r="CU79" s="384"/>
      <c r="CV79" s="384"/>
      <c r="CW79" s="418"/>
      <c r="CX79" s="384"/>
      <c r="CY79" s="384"/>
      <c r="CZ79" s="418"/>
      <c r="DA79" s="384"/>
      <c r="DB79" s="384"/>
      <c r="DC79" s="385">
        <f>SUBTOTAL(9,DC26:DC78)</f>
        <v>26</v>
      </c>
      <c r="DD79" s="386">
        <f>+COUNTIF($BZ$78:$BZ$78,1)</f>
        <v>0</v>
      </c>
      <c r="DE79" s="384"/>
      <c r="DF79" s="418"/>
      <c r="DG79" s="384"/>
      <c r="DH79" s="384"/>
      <c r="DI79" s="418"/>
      <c r="DJ79" s="384"/>
      <c r="DK79" s="384"/>
      <c r="DL79" s="418"/>
      <c r="DM79" s="384"/>
      <c r="DN79" s="384"/>
      <c r="DO79" s="418"/>
      <c r="DP79" s="384"/>
      <c r="DQ79" s="384"/>
      <c r="DR79" s="384"/>
      <c r="DS79" s="386">
        <f>+COUNTIF($BZ$78:$BZ$78,1)</f>
        <v>0</v>
      </c>
      <c r="DT79" s="384"/>
      <c r="DU79" s="418"/>
      <c r="DV79" s="384"/>
      <c r="DW79" s="384"/>
      <c r="DX79" s="418"/>
      <c r="DY79" s="384"/>
      <c r="DZ79" s="384"/>
      <c r="EA79" s="418"/>
      <c r="EB79" s="384"/>
      <c r="EC79" s="384"/>
      <c r="ED79" s="418"/>
      <c r="EE79" s="384"/>
      <c r="EF79" s="384"/>
      <c r="EG79" s="384"/>
      <c r="EH79" s="386">
        <f>+COUNTIF($BZ$78:$BZ$78,1)</f>
        <v>0</v>
      </c>
      <c r="EI79" s="384"/>
      <c r="EJ79" s="418"/>
      <c r="EK79" s="384"/>
      <c r="EL79" s="384"/>
      <c r="EM79" s="418"/>
      <c r="EN79" s="384"/>
      <c r="EO79" s="384"/>
      <c r="EP79" s="418"/>
      <c r="EQ79" s="384"/>
      <c r="ER79" s="384"/>
      <c r="ES79" s="418"/>
      <c r="ET79" s="384"/>
      <c r="EU79" s="384"/>
      <c r="EV79" s="934">
        <f>COUNTIF(EV13:EV76,"1")</f>
        <v>64</v>
      </c>
      <c r="EW79" s="386">
        <f>EV79-64</f>
        <v>0</v>
      </c>
      <c r="EX79" s="384"/>
      <c r="EY79" s="418"/>
      <c r="EZ79" s="384"/>
      <c r="FA79" s="384"/>
      <c r="FB79" s="418"/>
      <c r="FC79" s="384"/>
      <c r="FD79" s="384"/>
      <c r="FE79" s="418"/>
      <c r="FF79" s="384"/>
      <c r="FG79" s="384"/>
      <c r="FH79" s="418"/>
      <c r="FI79" s="384"/>
      <c r="FJ79" s="384"/>
      <c r="FK79" s="384"/>
      <c r="FL79" s="386"/>
      <c r="FM79" s="384"/>
      <c r="FN79" s="418"/>
      <c r="FO79" s="384"/>
      <c r="FP79" s="384"/>
      <c r="FQ79" s="418"/>
      <c r="FR79" s="384"/>
      <c r="FS79" s="384"/>
      <c r="FT79" s="418"/>
      <c r="FU79" s="384"/>
      <c r="FV79" s="384"/>
      <c r="FW79" s="418"/>
      <c r="FX79" s="934"/>
      <c r="FY79" s="1263">
        <f>EV79-FZ79</f>
        <v>0</v>
      </c>
      <c r="FZ79" s="934">
        <f>COUNTIF(FZ13:FZ76,"1")</f>
        <v>64</v>
      </c>
      <c r="GA79" s="386">
        <f>FZ79-64</f>
        <v>0</v>
      </c>
      <c r="GB79" s="384"/>
      <c r="GC79" s="418"/>
      <c r="GD79" s="384"/>
      <c r="GE79" s="384"/>
      <c r="GF79" s="418"/>
      <c r="GG79" s="384"/>
      <c r="GH79" s="384"/>
      <c r="GI79" s="418"/>
      <c r="GJ79" s="384"/>
      <c r="GK79" s="384"/>
      <c r="GL79" s="418"/>
      <c r="GM79" s="384"/>
      <c r="GN79" s="439">
        <f>GO79*0.03</f>
        <v>2.4E-2</v>
      </c>
      <c r="GO79" s="439">
        <v>0.8</v>
      </c>
      <c r="GP79" s="440">
        <f>+COUNTIF($BZ$78:$BZ$78,1)</f>
        <v>0</v>
      </c>
      <c r="GQ79" s="934">
        <f>COUNTIF(GQ13:GQ76,"1")</f>
        <v>64</v>
      </c>
      <c r="GR79" s="733"/>
      <c r="GS79" s="418"/>
      <c r="GT79" s="418"/>
      <c r="GU79" s="418"/>
      <c r="GV79" s="384"/>
      <c r="GW79" s="418"/>
      <c r="GX79" s="384"/>
      <c r="GY79" s="384"/>
      <c r="GZ79" s="418"/>
      <c r="HA79" s="384"/>
      <c r="HB79" s="384"/>
      <c r="HC79" s="418"/>
      <c r="HD79" s="384"/>
      <c r="HE79" s="384"/>
      <c r="HF79" s="418"/>
      <c r="HG79" s="384"/>
      <c r="HH79" s="1263">
        <f>EV79-HI79</f>
        <v>0</v>
      </c>
      <c r="HI79" s="934">
        <f>COUNTIF(HI13:HI76,"1")</f>
        <v>64</v>
      </c>
      <c r="HJ79" s="385">
        <f>HI79-64</f>
        <v>0</v>
      </c>
      <c r="HK79" s="934">
        <f>COUNTIF(HK12:HK77,"1")</f>
        <v>0</v>
      </c>
      <c r="HL79" s="386"/>
      <c r="HM79" s="418"/>
      <c r="HN79" s="418"/>
      <c r="HO79" s="418"/>
      <c r="HP79" s="418"/>
      <c r="HQ79" s="418"/>
      <c r="HS79" s="1262">
        <f>COUNTIF(HS13:HS76,"1")</f>
        <v>64</v>
      </c>
      <c r="HU79" s="384"/>
      <c r="HV79" s="1262">
        <f>COUNTIF(HV13:HV76,"1")</f>
        <v>64</v>
      </c>
      <c r="HW79" s="384"/>
      <c r="HX79" s="384"/>
      <c r="HY79" s="1262">
        <f>COUNTIF(HY13:HY76,"1")</f>
        <v>64</v>
      </c>
      <c r="HZ79" s="384"/>
      <c r="IA79" s="384"/>
      <c r="IB79" s="1262">
        <f>COUNTIF(IB13:IB76,"1")</f>
        <v>64</v>
      </c>
      <c r="IC79" s="384"/>
      <c r="ID79" s="384"/>
      <c r="IE79" s="1262">
        <f>COUNTIF(IE13:IE76,"1")</f>
        <v>64</v>
      </c>
      <c r="IF79" s="384"/>
      <c r="IG79" s="384"/>
      <c r="IH79" s="384"/>
      <c r="II79" s="1262">
        <f>COUNTIF(II13:II76,"1")</f>
        <v>64</v>
      </c>
      <c r="IJ79" s="384"/>
      <c r="IK79" s="384"/>
      <c r="IL79" s="1262">
        <f>COUNTIF(IL13:IL76,"1")</f>
        <v>64</v>
      </c>
      <c r="IM79" s="384"/>
      <c r="IN79" s="1262">
        <f>COUNTIF(IN13:IN76,"1")</f>
        <v>64</v>
      </c>
      <c r="IO79" s="418"/>
      <c r="IP79" s="418"/>
      <c r="IQ79" s="418"/>
      <c r="IR79" s="418"/>
      <c r="IS79" s="734">
        <f>ROUND((SUM(IS12:IS78)/1000),1)</f>
        <v>22.5</v>
      </c>
      <c r="IT79" s="384"/>
      <c r="IU79" s="384"/>
      <c r="IV79" s="418"/>
      <c r="IW79" s="384"/>
      <c r="IX79" s="384"/>
      <c r="IY79" s="418"/>
      <c r="IZ79" s="384"/>
      <c r="JA79" s="384"/>
      <c r="JB79" s="1262">
        <f>COUNTIF(JB13:JB76,"1")</f>
        <v>64</v>
      </c>
      <c r="JC79" s="384"/>
      <c r="JD79" s="735"/>
      <c r="JE79" s="735"/>
      <c r="JF79" s="418"/>
      <c r="JG79" s="384"/>
      <c r="JH79" s="735"/>
      <c r="JI79" s="735"/>
      <c r="JJ79" s="418"/>
      <c r="JK79" s="384"/>
      <c r="JL79" s="735"/>
      <c r="JM79" s="735"/>
      <c r="JN79" s="418"/>
      <c r="JO79" s="384"/>
      <c r="JP79" s="735"/>
      <c r="JQ79" s="735"/>
      <c r="JR79" s="418"/>
      <c r="JS79" s="384"/>
      <c r="JT79" s="735"/>
      <c r="JU79" s="735"/>
      <c r="JV79" s="418"/>
      <c r="JW79" s="384"/>
      <c r="JX79" s="735"/>
      <c r="JY79" s="735"/>
      <c r="JZ79" s="418"/>
      <c r="KA79" s="384"/>
      <c r="KB79" s="735"/>
      <c r="KC79" s="735"/>
      <c r="KD79" s="418"/>
      <c r="KE79" s="384"/>
      <c r="KF79" s="735"/>
      <c r="KG79" s="735"/>
      <c r="KH79" s="418"/>
      <c r="KI79" s="384"/>
      <c r="KJ79" s="735"/>
      <c r="KK79" s="735"/>
      <c r="KL79" s="418"/>
      <c r="KM79" s="384"/>
      <c r="KN79" s="384"/>
      <c r="KO79" s="418">
        <f>AVERAGE(KO12:KO76)</f>
        <v>1</v>
      </c>
      <c r="KP79" s="384"/>
      <c r="KQ79" s="384"/>
      <c r="KR79" s="418">
        <f>AVERAGE(KR12:KR76)</f>
        <v>0.96923076923076923</v>
      </c>
      <c r="KS79" s="384"/>
      <c r="KT79" s="732">
        <f>AVERAGE(KT12:KT76)</f>
        <v>0</v>
      </c>
      <c r="KU79" s="736">
        <f>+SUM(KU12:KU76)</f>
        <v>0</v>
      </c>
      <c r="KV79" s="418"/>
      <c r="KW79" s="418"/>
      <c r="KX79" s="384"/>
      <c r="KY79" s="1262">
        <f>COUNTIF(KY13:KY76,"1")</f>
        <v>64</v>
      </c>
      <c r="KZ79" s="413" t="str">
        <f t="shared" si="326"/>
        <v/>
      </c>
      <c r="LA79" s="735"/>
      <c r="LB79" s="735"/>
      <c r="LC79" s="418"/>
      <c r="LD79" s="384"/>
      <c r="LE79" s="735"/>
      <c r="LF79" s="735"/>
      <c r="LG79" s="418"/>
      <c r="LH79" s="384"/>
      <c r="LI79" s="735"/>
      <c r="LJ79" s="735"/>
      <c r="LK79" s="418"/>
      <c r="LL79" s="384"/>
      <c r="LM79" s="384"/>
      <c r="LN79" s="418"/>
      <c r="LO79" s="384"/>
      <c r="LP79" s="384"/>
      <c r="LQ79" s="418"/>
      <c r="LR79" s="384"/>
      <c r="LS79" s="384"/>
      <c r="LT79" s="418"/>
      <c r="LU79" s="384"/>
      <c r="LV79" s="732">
        <f>AVERAGE(LV12:LV76)</f>
        <v>0</v>
      </c>
      <c r="LW79" s="736">
        <f>+SUM(LW12:LW76)</f>
        <v>0</v>
      </c>
      <c r="LX79" s="418"/>
      <c r="LY79" s="418"/>
      <c r="LZ79" s="384"/>
      <c r="MA79" s="1262">
        <f>COUNTIF(MA13:MA76,"1")</f>
        <v>64</v>
      </c>
      <c r="MB79" s="413" t="str">
        <f t="shared" si="327"/>
        <v/>
      </c>
      <c r="MC79" s="735"/>
      <c r="MD79" s="735"/>
      <c r="ME79" s="418"/>
      <c r="MF79" s="384"/>
      <c r="MG79" s="735"/>
      <c r="MH79" s="735"/>
      <c r="MI79" s="418"/>
      <c r="MJ79" s="384"/>
      <c r="MK79" s="735"/>
      <c r="ML79" s="735"/>
      <c r="MM79" s="418"/>
      <c r="MN79" s="384"/>
      <c r="MO79" s="384"/>
      <c r="MP79" s="418"/>
      <c r="MQ79" s="384"/>
      <c r="MR79" s="384"/>
      <c r="MS79" s="418"/>
      <c r="MT79" s="384"/>
      <c r="MU79" s="384"/>
      <c r="MV79" s="418"/>
      <c r="MW79" s="384"/>
      <c r="MX79" s="732">
        <f>AVERAGE(MX12:MX76)</f>
        <v>0</v>
      </c>
      <c r="MY79" s="736">
        <f>+SUM(MY12:MY76)</f>
        <v>0</v>
      </c>
      <c r="MZ79" s="418"/>
      <c r="NA79" s="418"/>
      <c r="NB79" s="732">
        <f>AVERAGE(NB12:NB76)</f>
        <v>0</v>
      </c>
      <c r="NC79" s="418"/>
      <c r="ND79" s="418"/>
      <c r="NE79" s="418"/>
      <c r="NF79" s="418"/>
      <c r="NG79" s="418"/>
      <c r="NH79" s="418"/>
      <c r="NI79" s="384"/>
      <c r="NJ79" s="418"/>
      <c r="NK79" s="418"/>
      <c r="NL79" s="418"/>
      <c r="NM79" s="732">
        <f>AVERAGE(NM12:NM76)</f>
        <v>0</v>
      </c>
      <c r="NN79" s="736">
        <f>+SUM(NN12:NN76)</f>
        <v>0</v>
      </c>
      <c r="NO79" s="418"/>
      <c r="NP79" s="418"/>
      <c r="NQ79" s="732">
        <f>AVERAGE(NQ12:NQ76)</f>
        <v>0</v>
      </c>
      <c r="NR79" s="736">
        <f>+SUM(NR12:NR76)</f>
        <v>0</v>
      </c>
      <c r="NS79" s="418"/>
      <c r="NT79" s="418"/>
      <c r="NU79" s="732">
        <f>AVERAGE(NU12:NU76)</f>
        <v>0</v>
      </c>
      <c r="NV79" s="736">
        <f>+SUM(NV12:NV76)</f>
        <v>0</v>
      </c>
      <c r="NW79" s="418"/>
      <c r="NX79" s="418"/>
      <c r="OH79" s="384"/>
      <c r="OI79" s="418"/>
      <c r="OJ79" s="384"/>
      <c r="OK79" s="384"/>
      <c r="OL79" s="418"/>
      <c r="OM79" s="384"/>
      <c r="ON79" s="384"/>
      <c r="OO79" s="418"/>
      <c r="OP79" s="384"/>
      <c r="OQ79" s="384"/>
      <c r="OR79" s="732">
        <f>AVERAGE(OR12:OR76)</f>
        <v>0.203125</v>
      </c>
      <c r="OS79" s="384"/>
      <c r="OT79" s="384"/>
      <c r="OU79" s="418"/>
      <c r="OV79" s="384"/>
      <c r="OW79" s="384"/>
      <c r="OX79" s="418"/>
      <c r="OY79" s="384"/>
      <c r="OZ79" s="384"/>
      <c r="PA79" s="732">
        <f>+COUNTIF(PA12:PA78,"1")/64</f>
        <v>1</v>
      </c>
      <c r="PB79" s="384"/>
      <c r="PC79" s="384"/>
      <c r="PD79" s="732">
        <f>+COUNTIF(PD12:PD78,"1")/13</f>
        <v>1</v>
      </c>
      <c r="PE79" s="384"/>
      <c r="PF79" s="384"/>
      <c r="PG79" s="418"/>
      <c r="PH79" s="384"/>
      <c r="PI79" s="384"/>
      <c r="PJ79" s="732">
        <f>AVERAGE(PJ12:PJ76)</f>
        <v>1</v>
      </c>
      <c r="PK79" s="732"/>
      <c r="PL79" s="732"/>
      <c r="PM79" s="732">
        <f>AVERAGE(PM12:PM76)</f>
        <v>1</v>
      </c>
      <c r="PO79" s="732">
        <f>AVERAGE(PO12:PO76)</f>
        <v>4.8124999999999966E-2</v>
      </c>
      <c r="PP79" s="418"/>
      <c r="PQ79" s="418"/>
      <c r="PR79" s="418"/>
      <c r="PS79" s="418"/>
      <c r="PT79" s="384"/>
      <c r="PU79" s="418"/>
      <c r="PV79" s="384"/>
      <c r="PW79" s="384"/>
      <c r="PX79" s="418"/>
      <c r="PY79" s="384"/>
      <c r="PZ79" s="384"/>
      <c r="QA79" s="418"/>
      <c r="QB79" s="384"/>
      <c r="QC79" s="384"/>
      <c r="QD79" s="732">
        <f>AVERAGE(QD12:QD76)</f>
        <v>0.4921875</v>
      </c>
      <c r="QE79" s="384"/>
      <c r="QF79" s="732">
        <f>AVERAGE(QF12:QF76)</f>
        <v>0.93159062499999901</v>
      </c>
      <c r="QG79" s="418"/>
      <c r="QH79" s="418"/>
      <c r="QI79" s="418"/>
      <c r="QJ79" s="418"/>
      <c r="QK79" s="409"/>
      <c r="QL79" s="737"/>
      <c r="QP79" s="1518">
        <f>+COUNTIF(QP13:QP76,"1")/64</f>
        <v>0.984375</v>
      </c>
      <c r="QS79" s="1518">
        <f t="shared" ref="QS79" si="331">+COUNTIF(QS13:QS76,"1")/64</f>
        <v>1</v>
      </c>
    </row>
    <row r="80" spans="1:462" ht="18.75" customHeight="1" thickBot="1">
      <c r="B80" s="419" t="s">
        <v>609</v>
      </c>
      <c r="C80" s="419"/>
      <c r="D80" s="419"/>
      <c r="E80" s="419"/>
      <c r="F80" s="419"/>
      <c r="G80" s="419"/>
      <c r="H80" s="419"/>
      <c r="I80" s="419"/>
      <c r="J80" s="419"/>
      <c r="K80" s="419"/>
      <c r="L80" s="419"/>
      <c r="M80" s="419"/>
      <c r="N80" s="419"/>
      <c r="O80" s="419"/>
      <c r="P80" s="419"/>
      <c r="Q80" s="419"/>
      <c r="R80" s="419"/>
      <c r="S80" s="419"/>
      <c r="T80" s="419"/>
      <c r="U80" s="419"/>
      <c r="V80" s="419"/>
      <c r="W80" s="419"/>
      <c r="X80" s="419"/>
      <c r="Y80" s="419"/>
      <c r="Z80" s="419"/>
      <c r="AA80" s="419"/>
      <c r="AB80" s="419"/>
      <c r="AC80" s="419"/>
      <c r="AD80" s="419"/>
      <c r="AE80" s="419"/>
      <c r="AF80" s="419"/>
      <c r="AG80" s="419"/>
      <c r="AH80" s="419"/>
      <c r="AI80" s="419"/>
      <c r="AJ80" s="419"/>
      <c r="AK80" s="419"/>
      <c r="AL80" s="419"/>
      <c r="AM80" s="419"/>
      <c r="AN80" s="419"/>
      <c r="AO80" s="419"/>
      <c r="AP80" s="419"/>
      <c r="AQ80" s="419"/>
      <c r="AR80" s="419"/>
      <c r="AS80" s="419"/>
      <c r="AT80" s="419"/>
      <c r="AU80" s="419"/>
      <c r="AV80" s="419"/>
      <c r="AW80" s="419"/>
      <c r="AX80" s="419"/>
      <c r="AY80" s="419"/>
      <c r="AZ80" s="419"/>
      <c r="BA80" s="387"/>
      <c r="BB80" s="388"/>
      <c r="BC80" s="388"/>
      <c r="BD80" s="388"/>
      <c r="BE80" s="387"/>
      <c r="BF80" s="388"/>
      <c r="BG80" s="387"/>
      <c r="BH80" s="388"/>
      <c r="BI80" s="387"/>
      <c r="BJ80" s="388"/>
      <c r="BK80" s="388"/>
      <c r="BL80" s="387"/>
      <c r="BM80" s="419"/>
      <c r="BN80" s="419"/>
      <c r="BO80" s="387"/>
      <c r="BP80" s="388"/>
      <c r="BQ80" s="387"/>
      <c r="BR80" s="387"/>
      <c r="BS80" s="388"/>
      <c r="BT80" s="387"/>
      <c r="BU80" s="387"/>
      <c r="BV80" s="388"/>
      <c r="BW80" s="387"/>
      <c r="BX80" s="387"/>
      <c r="BY80" s="387"/>
      <c r="BZ80" s="388"/>
      <c r="CA80" s="387"/>
      <c r="CB80" s="419"/>
      <c r="CC80" s="419"/>
      <c r="CD80" s="387"/>
      <c r="CE80" s="388"/>
      <c r="CF80" s="387"/>
      <c r="CG80" s="387"/>
      <c r="CH80" s="388"/>
      <c r="CI80" s="387"/>
      <c r="CJ80" s="387"/>
      <c r="CK80" s="388"/>
      <c r="CL80" s="387"/>
      <c r="CM80" s="387"/>
      <c r="CN80" s="387"/>
      <c r="CO80" s="388"/>
      <c r="CP80" s="387"/>
      <c r="CQ80" s="419"/>
      <c r="CR80" s="419"/>
      <c r="CS80" s="387"/>
      <c r="CT80" s="388"/>
      <c r="CU80" s="387"/>
      <c r="CV80" s="387"/>
      <c r="CW80" s="388"/>
      <c r="CX80" s="387"/>
      <c r="CY80" s="387"/>
      <c r="CZ80" s="388"/>
      <c r="DA80" s="387"/>
      <c r="DB80" s="387"/>
      <c r="DC80" s="387"/>
      <c r="DD80" s="388"/>
      <c r="DE80" s="387"/>
      <c r="DF80" s="419"/>
      <c r="DG80" s="419"/>
      <c r="DH80" s="387"/>
      <c r="DI80" s="388"/>
      <c r="DJ80" s="387"/>
      <c r="DK80" s="387"/>
      <c r="DL80" s="388"/>
      <c r="DM80" s="387"/>
      <c r="DN80" s="387"/>
      <c r="DO80" s="388"/>
      <c r="DP80" s="387"/>
      <c r="DQ80" s="387"/>
      <c r="DR80" s="387"/>
      <c r="DS80" s="388"/>
      <c r="DT80" s="387"/>
      <c r="DU80" s="419"/>
      <c r="DV80" s="419"/>
      <c r="DW80" s="387"/>
      <c r="DX80" s="388"/>
      <c r="DY80" s="387"/>
      <c r="DZ80" s="387"/>
      <c r="EA80" s="388"/>
      <c r="EB80" s="387"/>
      <c r="EC80" s="387"/>
      <c r="ED80" s="388"/>
      <c r="EE80" s="387"/>
      <c r="EF80" s="387"/>
      <c r="EG80" s="387"/>
      <c r="EH80" s="388"/>
      <c r="EI80" s="387"/>
      <c r="EJ80" s="419"/>
      <c r="EK80" s="419"/>
      <c r="EL80" s="387"/>
      <c r="EM80" s="388"/>
      <c r="EN80" s="387"/>
      <c r="EO80" s="387"/>
      <c r="EP80" s="388"/>
      <c r="EQ80" s="387"/>
      <c r="ER80" s="387"/>
      <c r="ES80" s="388"/>
      <c r="ET80" s="387"/>
      <c r="EU80" s="387"/>
      <c r="EV80" s="739">
        <f>AVERAGE(EV13:EV76)</f>
        <v>1</v>
      </c>
      <c r="EW80" s="388"/>
      <c r="EX80" s="387"/>
      <c r="EY80" s="419"/>
      <c r="EZ80" s="419"/>
      <c r="FA80" s="387"/>
      <c r="FB80" s="388"/>
      <c r="FC80" s="387"/>
      <c r="FD80" s="387"/>
      <c r="FE80" s="388"/>
      <c r="FF80" s="387"/>
      <c r="FG80" s="387"/>
      <c r="FH80" s="388"/>
      <c r="FI80" s="387"/>
      <c r="FJ80" s="387"/>
      <c r="FK80" s="387"/>
      <c r="FL80" s="388"/>
      <c r="FM80" s="387"/>
      <c r="FN80" s="419"/>
      <c r="FO80" s="419"/>
      <c r="FP80" s="387"/>
      <c r="FQ80" s="388"/>
      <c r="FR80" s="387"/>
      <c r="FS80" s="387"/>
      <c r="FT80" s="388"/>
      <c r="FU80" s="387"/>
      <c r="FV80" s="387"/>
      <c r="FW80" s="388"/>
      <c r="FX80" s="387"/>
      <c r="FY80" s="387"/>
      <c r="FZ80" s="739">
        <f>AVERAGE(FZ13:FZ76)</f>
        <v>1</v>
      </c>
      <c r="GA80" s="388"/>
      <c r="GB80" s="387"/>
      <c r="GC80" s="419"/>
      <c r="GD80" s="419"/>
      <c r="GE80" s="387"/>
      <c r="GF80" s="388"/>
      <c r="GG80" s="387"/>
      <c r="GH80" s="387"/>
      <c r="GI80" s="388"/>
      <c r="GJ80" s="387"/>
      <c r="GK80" s="387"/>
      <c r="GL80" s="388"/>
      <c r="GM80" s="387"/>
      <c r="GN80" s="387"/>
      <c r="GO80" s="387"/>
      <c r="GP80" s="388"/>
      <c r="GQ80" s="739">
        <f>AVERAGE(GQ13:GQ76)</f>
        <v>1</v>
      </c>
      <c r="GR80" s="388"/>
      <c r="GS80" s="388"/>
      <c r="GT80" s="388"/>
      <c r="GU80" s="388"/>
      <c r="GV80" s="387"/>
      <c r="GW80" s="419"/>
      <c r="GX80" s="419"/>
      <c r="GY80" s="387"/>
      <c r="GZ80" s="388"/>
      <c r="HA80" s="387"/>
      <c r="HB80" s="387"/>
      <c r="HC80" s="388"/>
      <c r="HD80" s="387"/>
      <c r="HE80" s="387"/>
      <c r="HF80" s="388"/>
      <c r="HG80" s="387"/>
      <c r="HH80" s="387"/>
      <c r="HI80" s="739">
        <f>AVERAGE(HI13:HI76)</f>
        <v>1</v>
      </c>
      <c r="HJ80" s="388"/>
      <c r="HK80" s="388"/>
      <c r="HL80" s="388"/>
      <c r="HM80" s="388"/>
      <c r="HN80" s="388"/>
      <c r="HO80" s="388"/>
      <c r="HP80" s="388"/>
      <c r="HQ80" s="388"/>
      <c r="HR80" s="387"/>
      <c r="HS80" s="739">
        <f>AVERAGE(HS13:HS76)</f>
        <v>1</v>
      </c>
      <c r="HT80" s="387"/>
      <c r="HU80" s="387"/>
      <c r="HV80" s="739">
        <f>AVERAGE(HV13:HV76)</f>
        <v>1</v>
      </c>
      <c r="HW80" s="387"/>
      <c r="HX80" s="387"/>
      <c r="HY80" s="739">
        <f>AVERAGE(HY13:HY76)</f>
        <v>1</v>
      </c>
      <c r="HZ80" s="387"/>
      <c r="IA80" s="387"/>
      <c r="IB80" s="739">
        <f>AVERAGE(IB13:IB76)</f>
        <v>1</v>
      </c>
      <c r="IC80" s="387"/>
      <c r="ID80" s="387"/>
      <c r="IE80" s="739">
        <f>AVERAGE(IE13:IE76)</f>
        <v>1</v>
      </c>
      <c r="IF80" s="387"/>
      <c r="IG80" s="387"/>
      <c r="IH80" s="387"/>
      <c r="II80" s="739">
        <f>AVERAGE(II13:II76)</f>
        <v>1</v>
      </c>
      <c r="IJ80" s="387"/>
      <c r="IK80" s="387"/>
      <c r="IL80" s="739">
        <f>AVERAGE(IL13:IL76)</f>
        <v>1</v>
      </c>
      <c r="IM80" s="387"/>
      <c r="IN80" s="739">
        <f>AVERAGE(IN13:IN76)</f>
        <v>1</v>
      </c>
      <c r="IO80" s="388"/>
      <c r="IP80" s="388"/>
      <c r="IQ80" s="388"/>
      <c r="IR80" s="388"/>
      <c r="IS80" s="388"/>
      <c r="IT80" s="388"/>
      <c r="IU80" s="387"/>
      <c r="IV80" s="388"/>
      <c r="IW80" s="387"/>
      <c r="IX80" s="387"/>
      <c r="IY80" s="388"/>
      <c r="IZ80" s="387"/>
      <c r="JA80" s="387"/>
      <c r="JB80" s="739">
        <f>AVERAGE(JB13:JB76)</f>
        <v>1</v>
      </c>
      <c r="JC80" s="387"/>
      <c r="JD80" s="738"/>
      <c r="JE80" s="738"/>
      <c r="JF80" s="388"/>
      <c r="JG80" s="388"/>
      <c r="JH80" s="738"/>
      <c r="JI80" s="738"/>
      <c r="JJ80" s="388"/>
      <c r="JK80" s="388"/>
      <c r="JL80" s="738"/>
      <c r="JM80" s="738"/>
      <c r="JN80" s="388"/>
      <c r="JO80" s="388"/>
      <c r="JP80" s="738"/>
      <c r="JQ80" s="738"/>
      <c r="JR80" s="388"/>
      <c r="JS80" s="388"/>
      <c r="JT80" s="738"/>
      <c r="JU80" s="738"/>
      <c r="JV80" s="388"/>
      <c r="JW80" s="388"/>
      <c r="JX80" s="738"/>
      <c r="JY80" s="738"/>
      <c r="JZ80" s="388"/>
      <c r="KA80" s="388"/>
      <c r="KB80" s="738"/>
      <c r="KC80" s="738"/>
      <c r="KD80" s="388"/>
      <c r="KE80" s="388"/>
      <c r="KF80" s="738"/>
      <c r="KG80" s="738"/>
      <c r="KH80" s="388"/>
      <c r="KI80" s="388"/>
      <c r="KJ80" s="738"/>
      <c r="KK80" s="738"/>
      <c r="KL80" s="388"/>
      <c r="KM80" s="388"/>
      <c r="KN80" s="387"/>
      <c r="KO80" s="388"/>
      <c r="KP80" s="387"/>
      <c r="KQ80" s="387"/>
      <c r="KR80" s="388"/>
      <c r="KS80" s="387"/>
      <c r="KT80" s="388"/>
      <c r="KU80" s="388"/>
      <c r="KV80" s="388"/>
      <c r="KW80" s="388"/>
      <c r="KX80" s="387"/>
      <c r="KY80" s="739">
        <f>AVERAGE(KY13:KY76)</f>
        <v>1</v>
      </c>
      <c r="KZ80" s="413" t="str">
        <f t="shared" si="326"/>
        <v/>
      </c>
      <c r="LA80" s="738"/>
      <c r="LB80" s="738"/>
      <c r="LC80" s="388"/>
      <c r="LD80" s="388"/>
      <c r="LE80" s="738"/>
      <c r="LF80" s="738"/>
      <c r="LG80" s="388"/>
      <c r="LH80" s="388"/>
      <c r="LI80" s="738"/>
      <c r="LJ80" s="738"/>
      <c r="LK80" s="388"/>
      <c r="LL80" s="388"/>
      <c r="LM80" s="387"/>
      <c r="LN80" s="388"/>
      <c r="LO80" s="387"/>
      <c r="LP80" s="387"/>
      <c r="LQ80" s="388"/>
      <c r="LR80" s="387"/>
      <c r="LS80" s="387"/>
      <c r="LT80" s="388"/>
      <c r="LU80" s="387"/>
      <c r="LV80" s="388"/>
      <c r="LW80" s="388"/>
      <c r="LX80" s="388"/>
      <c r="LY80" s="388"/>
      <c r="LZ80" s="387"/>
      <c r="MA80" s="739">
        <f>AVERAGE(MA13:MA76)</f>
        <v>1</v>
      </c>
      <c r="MB80" s="413" t="str">
        <f t="shared" si="327"/>
        <v/>
      </c>
      <c r="MC80" s="738"/>
      <c r="MD80" s="738"/>
      <c r="ME80" s="388"/>
      <c r="MF80" s="388"/>
      <c r="MG80" s="738"/>
      <c r="MH80" s="738"/>
      <c r="MI80" s="388"/>
      <c r="MJ80" s="388"/>
      <c r="MK80" s="738"/>
      <c r="ML80" s="738"/>
      <c r="MM80" s="388"/>
      <c r="MN80" s="388"/>
      <c r="MO80" s="387"/>
      <c r="MP80" s="388"/>
      <c r="MQ80" s="387"/>
      <c r="MR80" s="387"/>
      <c r="MS80" s="388"/>
      <c r="MT80" s="387"/>
      <c r="MU80" s="387"/>
      <c r="MV80" s="388"/>
      <c r="MW80" s="387"/>
      <c r="MX80" s="388"/>
      <c r="MY80" s="388"/>
      <c r="MZ80" s="388"/>
      <c r="NA80" s="388"/>
      <c r="NB80" s="388"/>
      <c r="NC80" s="388"/>
      <c r="ND80" s="388"/>
      <c r="NE80" s="388"/>
      <c r="NF80" s="388"/>
      <c r="NG80" s="388"/>
      <c r="NH80" s="388"/>
      <c r="NI80" s="387"/>
      <c r="NJ80" s="388"/>
      <c r="NK80" s="388"/>
      <c r="NL80" s="388"/>
      <c r="NM80" s="388"/>
      <c r="NN80" s="388"/>
      <c r="NO80" s="388"/>
      <c r="NP80" s="388"/>
      <c r="NQ80" s="388"/>
      <c r="NR80" s="388"/>
      <c r="NS80" s="388"/>
      <c r="NT80" s="388"/>
      <c r="NU80" s="739"/>
      <c r="NV80" s="388"/>
      <c r="NW80" s="388"/>
      <c r="NX80" s="388"/>
      <c r="OH80" s="387"/>
      <c r="OI80" s="388"/>
      <c r="OJ80" s="387"/>
      <c r="OK80" s="387"/>
      <c r="OL80" s="388"/>
      <c r="OM80" s="387"/>
      <c r="ON80" s="387"/>
      <c r="OO80" s="388"/>
      <c r="OP80" s="387"/>
      <c r="OQ80" s="387"/>
      <c r="OR80" s="388"/>
      <c r="OS80" s="387"/>
      <c r="OT80" s="387"/>
      <c r="OU80" s="388"/>
      <c r="OV80" s="387"/>
      <c r="OW80" s="387"/>
      <c r="OX80" s="388"/>
      <c r="OY80" s="387"/>
      <c r="OZ80" s="387"/>
      <c r="PA80" s="388"/>
      <c r="PB80" s="387"/>
      <c r="PC80" s="387"/>
      <c r="PD80" s="388"/>
      <c r="PE80" s="387"/>
      <c r="PF80" s="387"/>
      <c r="PG80" s="388"/>
      <c r="PH80" s="387"/>
      <c r="PI80" s="387"/>
      <c r="PJ80" s="388"/>
      <c r="PK80" s="387"/>
      <c r="PL80" s="387"/>
      <c r="PM80" s="732">
        <f>+COUNTIF(PM12:PM76,"1")/64</f>
        <v>1</v>
      </c>
      <c r="PN80" s="387"/>
      <c r="PO80" s="388"/>
      <c r="PP80" s="388"/>
      <c r="PQ80" s="388"/>
      <c r="PR80" s="388"/>
      <c r="PS80" s="388"/>
      <c r="PT80" s="387"/>
      <c r="PU80" s="388"/>
      <c r="PV80" s="387"/>
      <c r="PW80" s="387"/>
      <c r="PX80" s="388"/>
      <c r="PY80" s="387"/>
      <c r="PZ80" s="387"/>
      <c r="QA80" s="388"/>
      <c r="QB80" s="387"/>
      <c r="QC80" s="387"/>
      <c r="QD80" s="388"/>
      <c r="QE80" s="387"/>
      <c r="QF80" s="388"/>
      <c r="QG80" s="388"/>
      <c r="QH80" s="388"/>
      <c r="QI80" s="388"/>
      <c r="QJ80" s="388"/>
      <c r="QK80" s="409"/>
      <c r="QL80" s="740"/>
    </row>
    <row r="81" spans="2:454" ht="20.25" customHeight="1" thickBot="1">
      <c r="B81" s="741" t="s">
        <v>610</v>
      </c>
      <c r="C81" s="742"/>
      <c r="D81" s="743"/>
      <c r="E81" s="862"/>
      <c r="F81" s="743"/>
      <c r="G81" s="743"/>
      <c r="H81" s="743"/>
      <c r="I81" s="743"/>
      <c r="J81" s="743"/>
      <c r="K81" s="743"/>
      <c r="L81" s="743"/>
      <c r="M81" s="743"/>
      <c r="N81" s="743"/>
      <c r="O81" s="743"/>
      <c r="P81" s="743"/>
      <c r="Q81" s="743"/>
      <c r="R81" s="743"/>
      <c r="S81" s="743"/>
      <c r="T81" s="743"/>
      <c r="U81" s="743"/>
      <c r="V81" s="743"/>
      <c r="W81" s="743"/>
      <c r="X81" s="743"/>
      <c r="Y81" s="743"/>
      <c r="Z81" s="743"/>
      <c r="AA81" s="743"/>
      <c r="AB81" s="743"/>
      <c r="AC81" s="743"/>
      <c r="AD81" s="743"/>
      <c r="AE81" s="743"/>
      <c r="AF81" s="743"/>
      <c r="AG81" s="743"/>
      <c r="AH81" s="743"/>
      <c r="AI81" s="743"/>
      <c r="AJ81" s="743"/>
      <c r="AK81" s="743"/>
      <c r="AL81" s="743"/>
      <c r="AM81" s="743"/>
      <c r="AN81" s="743"/>
      <c r="AO81" s="743"/>
      <c r="AP81" s="743"/>
      <c r="AQ81" s="743"/>
      <c r="AR81" s="743"/>
      <c r="AS81" s="743"/>
      <c r="AT81" s="743"/>
      <c r="AU81" s="743"/>
      <c r="AV81" s="743"/>
      <c r="AW81" s="743"/>
      <c r="AX81" s="743"/>
      <c r="AY81" s="743"/>
      <c r="AZ81" s="743"/>
      <c r="BA81" s="488"/>
      <c r="BB81" s="744" t="s">
        <v>611</v>
      </c>
      <c r="BC81" s="745" t="s">
        <v>612</v>
      </c>
      <c r="BD81" s="746" t="s">
        <v>613</v>
      </c>
      <c r="BE81" s="488"/>
      <c r="BF81" s="744" t="s">
        <v>611</v>
      </c>
      <c r="BG81" s="488"/>
      <c r="BH81" s="744" t="s">
        <v>611</v>
      </c>
      <c r="BI81" s="420" t="s">
        <v>614</v>
      </c>
      <c r="BJ81" s="390" t="s">
        <v>615</v>
      </c>
      <c r="BK81" s="421" t="s">
        <v>616</v>
      </c>
      <c r="BL81" s="420" t="s">
        <v>614</v>
      </c>
      <c r="BM81" s="390" t="s">
        <v>615</v>
      </c>
      <c r="BN81" s="421" t="s">
        <v>616</v>
      </c>
      <c r="BO81" s="389" t="s">
        <v>614</v>
      </c>
      <c r="BP81" s="390" t="s">
        <v>615</v>
      </c>
      <c r="BQ81" s="422" t="s">
        <v>616</v>
      </c>
      <c r="BR81" s="389" t="s">
        <v>614</v>
      </c>
      <c r="BS81" s="390" t="s">
        <v>615</v>
      </c>
      <c r="BT81" s="422" t="s">
        <v>616</v>
      </c>
      <c r="BU81" s="389" t="s">
        <v>614</v>
      </c>
      <c r="BV81" s="390" t="s">
        <v>615</v>
      </c>
      <c r="BW81" s="421" t="s">
        <v>616</v>
      </c>
      <c r="BX81" s="389" t="s">
        <v>614</v>
      </c>
      <c r="BY81" s="390" t="s">
        <v>615</v>
      </c>
      <c r="BZ81" s="391" t="s">
        <v>616</v>
      </c>
      <c r="CA81" s="420" t="s">
        <v>614</v>
      </c>
      <c r="CB81" s="390" t="s">
        <v>615</v>
      </c>
      <c r="CC81" s="421" t="s">
        <v>616</v>
      </c>
      <c r="CD81" s="389" t="s">
        <v>614</v>
      </c>
      <c r="CE81" s="390" t="s">
        <v>615</v>
      </c>
      <c r="CF81" s="422" t="s">
        <v>616</v>
      </c>
      <c r="CG81" s="389" t="s">
        <v>614</v>
      </c>
      <c r="CH81" s="390" t="s">
        <v>615</v>
      </c>
      <c r="CI81" s="422" t="s">
        <v>616</v>
      </c>
      <c r="CJ81" s="389" t="s">
        <v>614</v>
      </c>
      <c r="CK81" s="390" t="s">
        <v>615</v>
      </c>
      <c r="CL81" s="421" t="s">
        <v>616</v>
      </c>
      <c r="CM81" s="389" t="s">
        <v>614</v>
      </c>
      <c r="CN81" s="390" t="s">
        <v>615</v>
      </c>
      <c r="CO81" s="391" t="s">
        <v>616</v>
      </c>
      <c r="CP81" s="420" t="s">
        <v>614</v>
      </c>
      <c r="CQ81" s="390" t="s">
        <v>615</v>
      </c>
      <c r="CR81" s="421" t="s">
        <v>616</v>
      </c>
      <c r="CS81" s="389" t="s">
        <v>614</v>
      </c>
      <c r="CT81" s="390" t="s">
        <v>615</v>
      </c>
      <c r="CU81" s="422" t="s">
        <v>616</v>
      </c>
      <c r="CV81" s="389" t="s">
        <v>614</v>
      </c>
      <c r="CW81" s="390" t="s">
        <v>615</v>
      </c>
      <c r="CX81" s="422" t="s">
        <v>616</v>
      </c>
      <c r="CY81" s="389" t="s">
        <v>614</v>
      </c>
      <c r="CZ81" s="390" t="s">
        <v>615</v>
      </c>
      <c r="DA81" s="421" t="s">
        <v>616</v>
      </c>
      <c r="DB81" s="389" t="s">
        <v>614</v>
      </c>
      <c r="DC81" s="390" t="s">
        <v>615</v>
      </c>
      <c r="DD81" s="391" t="s">
        <v>616</v>
      </c>
      <c r="DE81" s="420" t="s">
        <v>614</v>
      </c>
      <c r="DF81" s="390" t="s">
        <v>615</v>
      </c>
      <c r="DG81" s="421" t="s">
        <v>616</v>
      </c>
      <c r="DH81" s="389" t="s">
        <v>614</v>
      </c>
      <c r="DI81" s="390" t="s">
        <v>615</v>
      </c>
      <c r="DJ81" s="422" t="s">
        <v>616</v>
      </c>
      <c r="DK81" s="389" t="s">
        <v>614</v>
      </c>
      <c r="DL81" s="390" t="s">
        <v>615</v>
      </c>
      <c r="DM81" s="422" t="s">
        <v>616</v>
      </c>
      <c r="DN81" s="389" t="s">
        <v>614</v>
      </c>
      <c r="DO81" s="390" t="s">
        <v>615</v>
      </c>
      <c r="DP81" s="421" t="s">
        <v>616</v>
      </c>
      <c r="DQ81" s="389" t="s">
        <v>614</v>
      </c>
      <c r="DR81" s="390" t="s">
        <v>615</v>
      </c>
      <c r="DS81" s="391" t="s">
        <v>616</v>
      </c>
      <c r="DT81" s="420" t="s">
        <v>614</v>
      </c>
      <c r="DU81" s="390" t="s">
        <v>615</v>
      </c>
      <c r="DV81" s="421" t="s">
        <v>616</v>
      </c>
      <c r="DW81" s="389" t="s">
        <v>614</v>
      </c>
      <c r="DX81" s="390" t="s">
        <v>615</v>
      </c>
      <c r="DY81" s="422" t="s">
        <v>616</v>
      </c>
      <c r="DZ81" s="389" t="s">
        <v>614</v>
      </c>
      <c r="EA81" s="390" t="s">
        <v>615</v>
      </c>
      <c r="EB81" s="422" t="s">
        <v>616</v>
      </c>
      <c r="EC81" s="389" t="s">
        <v>614</v>
      </c>
      <c r="ED81" s="390" t="s">
        <v>615</v>
      </c>
      <c r="EE81" s="421" t="s">
        <v>616</v>
      </c>
      <c r="EF81" s="389" t="s">
        <v>614</v>
      </c>
      <c r="EG81" s="390" t="s">
        <v>615</v>
      </c>
      <c r="EH81" s="391" t="s">
        <v>616</v>
      </c>
      <c r="EI81" s="420" t="s">
        <v>614</v>
      </c>
      <c r="EJ81" s="390" t="s">
        <v>615</v>
      </c>
      <c r="EK81" s="421" t="s">
        <v>616</v>
      </c>
      <c r="EL81" s="389" t="s">
        <v>614</v>
      </c>
      <c r="EM81" s="390" t="s">
        <v>615</v>
      </c>
      <c r="EN81" s="422" t="s">
        <v>616</v>
      </c>
      <c r="EO81" s="389" t="s">
        <v>614</v>
      </c>
      <c r="EP81" s="390" t="s">
        <v>615</v>
      </c>
      <c r="EQ81" s="422" t="s">
        <v>616</v>
      </c>
      <c r="ER81" s="389" t="s">
        <v>614</v>
      </c>
      <c r="ES81" s="390" t="s">
        <v>615</v>
      </c>
      <c r="ET81" s="421" t="s">
        <v>616</v>
      </c>
      <c r="EU81" s="389" t="s">
        <v>614</v>
      </c>
      <c r="EV81" s="390" t="s">
        <v>615</v>
      </c>
      <c r="EW81" s="391" t="s">
        <v>616</v>
      </c>
      <c r="EX81" s="420" t="s">
        <v>614</v>
      </c>
      <c r="EY81" s="390" t="s">
        <v>615</v>
      </c>
      <c r="EZ81" s="421" t="s">
        <v>616</v>
      </c>
      <c r="FA81" s="389" t="s">
        <v>614</v>
      </c>
      <c r="FB81" s="390" t="s">
        <v>615</v>
      </c>
      <c r="FC81" s="422" t="s">
        <v>616</v>
      </c>
      <c r="FD81" s="389" t="s">
        <v>614</v>
      </c>
      <c r="FE81" s="390" t="s">
        <v>615</v>
      </c>
      <c r="FF81" s="422" t="s">
        <v>616</v>
      </c>
      <c r="FG81" s="389" t="s">
        <v>614</v>
      </c>
      <c r="FH81" s="390" t="s">
        <v>615</v>
      </c>
      <c r="FI81" s="421" t="s">
        <v>616</v>
      </c>
      <c r="FJ81" s="389" t="s">
        <v>614</v>
      </c>
      <c r="FK81" s="390" t="s">
        <v>615</v>
      </c>
      <c r="FL81" s="391" t="s">
        <v>616</v>
      </c>
      <c r="FM81" s="420" t="s">
        <v>614</v>
      </c>
      <c r="FN81" s="390" t="s">
        <v>615</v>
      </c>
      <c r="FO81" s="421" t="s">
        <v>616</v>
      </c>
      <c r="FP81" s="389" t="s">
        <v>614</v>
      </c>
      <c r="FQ81" s="390" t="s">
        <v>615</v>
      </c>
      <c r="FR81" s="422" t="s">
        <v>616</v>
      </c>
      <c r="FS81" s="389" t="s">
        <v>614</v>
      </c>
      <c r="FT81" s="390" t="s">
        <v>615</v>
      </c>
      <c r="FU81" s="422" t="s">
        <v>616</v>
      </c>
      <c r="FV81" s="389" t="s">
        <v>614</v>
      </c>
      <c r="FW81" s="390" t="s">
        <v>615</v>
      </c>
      <c r="FX81" s="421" t="s">
        <v>616</v>
      </c>
      <c r="FY81" s="389" t="s">
        <v>614</v>
      </c>
      <c r="FZ81" s="390" t="s">
        <v>615</v>
      </c>
      <c r="GA81" s="391" t="s">
        <v>616</v>
      </c>
      <c r="GB81" s="420" t="s">
        <v>614</v>
      </c>
      <c r="GC81" s="390" t="s">
        <v>615</v>
      </c>
      <c r="GD81" s="421" t="s">
        <v>616</v>
      </c>
      <c r="GE81" s="389" t="s">
        <v>614</v>
      </c>
      <c r="GF81" s="390" t="s">
        <v>615</v>
      </c>
      <c r="GG81" s="422" t="s">
        <v>616</v>
      </c>
      <c r="GH81" s="389" t="s">
        <v>614</v>
      </c>
      <c r="GI81" s="390" t="s">
        <v>615</v>
      </c>
      <c r="GJ81" s="422" t="s">
        <v>616</v>
      </c>
      <c r="GK81" s="389" t="s">
        <v>614</v>
      </c>
      <c r="GL81" s="390" t="s">
        <v>615</v>
      </c>
      <c r="GM81" s="421" t="s">
        <v>616</v>
      </c>
      <c r="GN81" s="389" t="s">
        <v>614</v>
      </c>
      <c r="GO81" s="390" t="s">
        <v>615</v>
      </c>
      <c r="GP81" s="391" t="s">
        <v>616</v>
      </c>
      <c r="GQ81" s="747" t="s">
        <v>617</v>
      </c>
      <c r="GR81" s="745" t="s">
        <v>618</v>
      </c>
      <c r="GS81" s="746" t="s">
        <v>619</v>
      </c>
      <c r="GT81" s="745" t="s">
        <v>612</v>
      </c>
      <c r="GU81" s="746" t="s">
        <v>613</v>
      </c>
      <c r="GV81" s="420" t="s">
        <v>614</v>
      </c>
      <c r="GW81" s="390" t="s">
        <v>615</v>
      </c>
      <c r="GX81" s="421" t="s">
        <v>616</v>
      </c>
      <c r="GY81" s="389" t="s">
        <v>614</v>
      </c>
      <c r="GZ81" s="390" t="s">
        <v>615</v>
      </c>
      <c r="HA81" s="422" t="s">
        <v>616</v>
      </c>
      <c r="HB81" s="389" t="s">
        <v>614</v>
      </c>
      <c r="HC81" s="390" t="s">
        <v>615</v>
      </c>
      <c r="HD81" s="422" t="s">
        <v>616</v>
      </c>
      <c r="HE81" s="389" t="s">
        <v>614</v>
      </c>
      <c r="HF81" s="390" t="s">
        <v>615</v>
      </c>
      <c r="HG81" s="421" t="s">
        <v>616</v>
      </c>
      <c r="HH81" s="389" t="s">
        <v>614</v>
      </c>
      <c r="HI81" s="390" t="s">
        <v>615</v>
      </c>
      <c r="HJ81" s="391" t="s">
        <v>616</v>
      </c>
      <c r="HK81" s="747" t="s">
        <v>617</v>
      </c>
      <c r="HL81" s="745" t="s">
        <v>618</v>
      </c>
      <c r="HM81" s="746" t="s">
        <v>619</v>
      </c>
      <c r="HN81" s="745" t="s">
        <v>612</v>
      </c>
      <c r="HO81" s="746" t="s">
        <v>613</v>
      </c>
      <c r="HP81" s="746"/>
      <c r="HQ81" s="746"/>
      <c r="HR81" s="420" t="s">
        <v>614</v>
      </c>
      <c r="HS81" s="390" t="s">
        <v>615</v>
      </c>
      <c r="HT81" s="391" t="s">
        <v>616</v>
      </c>
      <c r="HU81" s="420" t="s">
        <v>614</v>
      </c>
      <c r="HV81" s="390" t="s">
        <v>615</v>
      </c>
      <c r="HW81" s="391" t="s">
        <v>616</v>
      </c>
      <c r="HX81" s="420" t="s">
        <v>614</v>
      </c>
      <c r="HY81" s="390" t="s">
        <v>615</v>
      </c>
      <c r="HZ81" s="391" t="s">
        <v>616</v>
      </c>
      <c r="IA81" s="420" t="s">
        <v>614</v>
      </c>
      <c r="IB81" s="390" t="s">
        <v>615</v>
      </c>
      <c r="IC81" s="391" t="s">
        <v>616</v>
      </c>
      <c r="ID81" s="420" t="s">
        <v>614</v>
      </c>
      <c r="IE81" s="390" t="s">
        <v>615</v>
      </c>
      <c r="IF81" s="391" t="s">
        <v>616</v>
      </c>
      <c r="IG81" s="520"/>
      <c r="IH81" s="420" t="s">
        <v>614</v>
      </c>
      <c r="II81" s="390" t="s">
        <v>615</v>
      </c>
      <c r="IJ81" s="421" t="s">
        <v>616</v>
      </c>
      <c r="IK81" s="420" t="s">
        <v>614</v>
      </c>
      <c r="IL81" s="390" t="s">
        <v>615</v>
      </c>
      <c r="IM81" s="421" t="s">
        <v>616</v>
      </c>
      <c r="IN81" s="747" t="s">
        <v>617</v>
      </c>
      <c r="IO81" s="745" t="s">
        <v>618</v>
      </c>
      <c r="IP81" s="746" t="s">
        <v>619</v>
      </c>
      <c r="IQ81" s="745" t="s">
        <v>612</v>
      </c>
      <c r="IR81" s="748" t="s">
        <v>613</v>
      </c>
      <c r="IS81" s="749"/>
      <c r="IT81" s="750"/>
      <c r="IU81" s="420" t="s">
        <v>614</v>
      </c>
      <c r="IV81" s="390" t="s">
        <v>615</v>
      </c>
      <c r="IW81" s="391" t="s">
        <v>616</v>
      </c>
      <c r="IX81" s="420" t="s">
        <v>614</v>
      </c>
      <c r="IY81" s="390" t="s">
        <v>615</v>
      </c>
      <c r="IZ81" s="391" t="s">
        <v>616</v>
      </c>
      <c r="JA81" s="420" t="s">
        <v>614</v>
      </c>
      <c r="JB81" s="390" t="s">
        <v>615</v>
      </c>
      <c r="JC81" s="391" t="s">
        <v>616</v>
      </c>
      <c r="JD81" s="420"/>
      <c r="JE81" s="751" t="s">
        <v>620</v>
      </c>
      <c r="JF81" s="390" t="s">
        <v>621</v>
      </c>
      <c r="JG81" s="391" t="s">
        <v>622</v>
      </c>
      <c r="JH81" s="420"/>
      <c r="JI81" s="751" t="s">
        <v>620</v>
      </c>
      <c r="JJ81" s="390" t="s">
        <v>621</v>
      </c>
      <c r="JK81" s="391" t="s">
        <v>622</v>
      </c>
      <c r="JL81" s="420"/>
      <c r="JM81" s="751" t="s">
        <v>620</v>
      </c>
      <c r="JN81" s="390" t="s">
        <v>621</v>
      </c>
      <c r="JO81" s="391" t="s">
        <v>622</v>
      </c>
      <c r="JP81" s="420"/>
      <c r="JQ81" s="751" t="s">
        <v>620</v>
      </c>
      <c r="JR81" s="390" t="s">
        <v>621</v>
      </c>
      <c r="JS81" s="391" t="s">
        <v>622</v>
      </c>
      <c r="JT81" s="420"/>
      <c r="JU81" s="751" t="s">
        <v>620</v>
      </c>
      <c r="JV81" s="390" t="s">
        <v>621</v>
      </c>
      <c r="JW81" s="391" t="s">
        <v>622</v>
      </c>
      <c r="JX81" s="420"/>
      <c r="JY81" s="751" t="s">
        <v>620</v>
      </c>
      <c r="JZ81" s="390" t="s">
        <v>621</v>
      </c>
      <c r="KA81" s="391" t="s">
        <v>622</v>
      </c>
      <c r="KB81" s="420"/>
      <c r="KC81" s="751" t="s">
        <v>620</v>
      </c>
      <c r="KD81" s="390" t="s">
        <v>621</v>
      </c>
      <c r="KE81" s="391" t="s">
        <v>622</v>
      </c>
      <c r="KF81" s="420"/>
      <c r="KG81" s="751" t="s">
        <v>620</v>
      </c>
      <c r="KH81" s="390" t="s">
        <v>621</v>
      </c>
      <c r="KI81" s="391" t="s">
        <v>622</v>
      </c>
      <c r="KJ81" s="420"/>
      <c r="KK81" s="751" t="s">
        <v>620</v>
      </c>
      <c r="KL81" s="390" t="s">
        <v>621</v>
      </c>
      <c r="KM81" s="391" t="s">
        <v>622</v>
      </c>
      <c r="KN81" s="420" t="s">
        <v>614</v>
      </c>
      <c r="KO81" s="390" t="s">
        <v>615</v>
      </c>
      <c r="KP81" s="391" t="s">
        <v>616</v>
      </c>
      <c r="KQ81" s="420" t="s">
        <v>614</v>
      </c>
      <c r="KR81" s="390" t="s">
        <v>615</v>
      </c>
      <c r="KS81" s="391" t="s">
        <v>616</v>
      </c>
      <c r="KT81" s="752"/>
      <c r="KU81" s="745" t="s">
        <v>620</v>
      </c>
      <c r="KV81" s="745" t="s">
        <v>621</v>
      </c>
      <c r="KW81" s="745" t="s">
        <v>623</v>
      </c>
      <c r="KX81" s="420" t="s">
        <v>614</v>
      </c>
      <c r="KY81" s="390" t="s">
        <v>615</v>
      </c>
      <c r="KZ81" s="391" t="s">
        <v>616</v>
      </c>
      <c r="LA81" s="420"/>
      <c r="LB81" s="751" t="s">
        <v>620</v>
      </c>
      <c r="LC81" s="390" t="s">
        <v>621</v>
      </c>
      <c r="LD81" s="391" t="s">
        <v>622</v>
      </c>
      <c r="LE81" s="420"/>
      <c r="LF81" s="751" t="s">
        <v>620</v>
      </c>
      <c r="LG81" s="390" t="s">
        <v>621</v>
      </c>
      <c r="LH81" s="391" t="s">
        <v>622</v>
      </c>
      <c r="LI81" s="420"/>
      <c r="LJ81" s="751" t="s">
        <v>620</v>
      </c>
      <c r="LK81" s="390" t="s">
        <v>621</v>
      </c>
      <c r="LL81" s="391" t="s">
        <v>622</v>
      </c>
      <c r="LM81" s="420" t="s">
        <v>614</v>
      </c>
      <c r="LN81" s="390" t="s">
        <v>615</v>
      </c>
      <c r="LO81" s="391" t="s">
        <v>616</v>
      </c>
      <c r="LP81" s="420" t="s">
        <v>614</v>
      </c>
      <c r="LQ81" s="390" t="s">
        <v>615</v>
      </c>
      <c r="LR81" s="391" t="s">
        <v>616</v>
      </c>
      <c r="LS81" s="420" t="s">
        <v>614</v>
      </c>
      <c r="LT81" s="390" t="s">
        <v>615</v>
      </c>
      <c r="LU81" s="391" t="s">
        <v>616</v>
      </c>
      <c r="LV81" s="752"/>
      <c r="LW81" s="745" t="s">
        <v>620</v>
      </c>
      <c r="LX81" s="745" t="s">
        <v>621</v>
      </c>
      <c r="LY81" s="745" t="s">
        <v>623</v>
      </c>
      <c r="LZ81" s="420" t="s">
        <v>614</v>
      </c>
      <c r="MA81" s="390" t="s">
        <v>615</v>
      </c>
      <c r="MB81" s="391" t="s">
        <v>616</v>
      </c>
      <c r="MC81" s="420"/>
      <c r="MD81" s="751" t="s">
        <v>620</v>
      </c>
      <c r="ME81" s="390" t="s">
        <v>621</v>
      </c>
      <c r="MF81" s="391" t="s">
        <v>622</v>
      </c>
      <c r="MG81" s="420"/>
      <c r="MH81" s="751" t="s">
        <v>620</v>
      </c>
      <c r="MI81" s="390" t="s">
        <v>621</v>
      </c>
      <c r="MJ81" s="391" t="s">
        <v>622</v>
      </c>
      <c r="MK81" s="420"/>
      <c r="ML81" s="751" t="s">
        <v>620</v>
      </c>
      <c r="MM81" s="390" t="s">
        <v>621</v>
      </c>
      <c r="MN81" s="391" t="s">
        <v>622</v>
      </c>
      <c r="MO81" s="420" t="s">
        <v>614</v>
      </c>
      <c r="MP81" s="390" t="s">
        <v>615</v>
      </c>
      <c r="MQ81" s="391" t="s">
        <v>616</v>
      </c>
      <c r="MR81" s="420" t="s">
        <v>614</v>
      </c>
      <c r="MS81" s="390" t="s">
        <v>615</v>
      </c>
      <c r="MT81" s="391" t="s">
        <v>616</v>
      </c>
      <c r="MU81" s="420" t="s">
        <v>614</v>
      </c>
      <c r="MV81" s="390" t="s">
        <v>615</v>
      </c>
      <c r="MW81" s="391" t="s">
        <v>616</v>
      </c>
      <c r="MX81" s="752"/>
      <c r="MY81" s="745" t="s">
        <v>620</v>
      </c>
      <c r="MZ81" s="745" t="s">
        <v>621</v>
      </c>
      <c r="NA81" s="745" t="s">
        <v>623</v>
      </c>
      <c r="NB81" s="752"/>
      <c r="NC81" s="745" t="s">
        <v>620</v>
      </c>
      <c r="ND81" s="745" t="s">
        <v>621</v>
      </c>
      <c r="NE81" s="745" t="s">
        <v>623</v>
      </c>
      <c r="NF81" s="745" t="s">
        <v>624</v>
      </c>
      <c r="NG81" s="753" t="s">
        <v>613</v>
      </c>
      <c r="NH81" s="747" t="s">
        <v>617</v>
      </c>
      <c r="NI81" s="745" t="s">
        <v>618</v>
      </c>
      <c r="NJ81" s="746" t="s">
        <v>619</v>
      </c>
      <c r="NK81" s="745" t="s">
        <v>612</v>
      </c>
      <c r="NL81" s="748" t="s">
        <v>613</v>
      </c>
      <c r="NM81" s="752"/>
      <c r="NN81" s="745" t="s">
        <v>620</v>
      </c>
      <c r="NO81" s="745" t="s">
        <v>621</v>
      </c>
      <c r="NP81" s="745" t="s">
        <v>623</v>
      </c>
      <c r="NQ81" s="752"/>
      <c r="NR81" s="745" t="s">
        <v>620</v>
      </c>
      <c r="NS81" s="745" t="s">
        <v>621</v>
      </c>
      <c r="NT81" s="745" t="s">
        <v>623</v>
      </c>
      <c r="NU81" s="752"/>
      <c r="NV81" s="745" t="s">
        <v>620</v>
      </c>
      <c r="NW81" s="745" t="s">
        <v>621</v>
      </c>
      <c r="NX81" s="745" t="s">
        <v>623</v>
      </c>
      <c r="OH81" s="420" t="s">
        <v>614</v>
      </c>
      <c r="OI81" s="390" t="s">
        <v>615</v>
      </c>
      <c r="OJ81" s="391" t="s">
        <v>616</v>
      </c>
      <c r="OK81" s="420" t="s">
        <v>614</v>
      </c>
      <c r="OL81" s="390" t="s">
        <v>615</v>
      </c>
      <c r="OM81" s="391" t="s">
        <v>616</v>
      </c>
      <c r="ON81" s="420" t="s">
        <v>614</v>
      </c>
      <c r="OO81" s="390" t="s">
        <v>615</v>
      </c>
      <c r="OP81" s="391" t="s">
        <v>616</v>
      </c>
      <c r="OQ81" s="420" t="s">
        <v>614</v>
      </c>
      <c r="OR81" s="390" t="s">
        <v>615</v>
      </c>
      <c r="OS81" s="391" t="s">
        <v>616</v>
      </c>
      <c r="OT81" s="420" t="s">
        <v>614</v>
      </c>
      <c r="OU81" s="390" t="s">
        <v>615</v>
      </c>
      <c r="OV81" s="391" t="s">
        <v>616</v>
      </c>
      <c r="OW81" s="420" t="s">
        <v>614</v>
      </c>
      <c r="OX81" s="390" t="s">
        <v>615</v>
      </c>
      <c r="OY81" s="421" t="s">
        <v>616</v>
      </c>
      <c r="OZ81" s="420" t="s">
        <v>614</v>
      </c>
      <c r="PA81" s="390" t="s">
        <v>615</v>
      </c>
      <c r="PB81" s="421" t="s">
        <v>616</v>
      </c>
      <c r="PC81" s="420" t="s">
        <v>614</v>
      </c>
      <c r="PD81" s="390" t="s">
        <v>615</v>
      </c>
      <c r="PE81" s="421" t="s">
        <v>616</v>
      </c>
      <c r="PF81" s="420" t="s">
        <v>614</v>
      </c>
      <c r="PG81" s="390" t="s">
        <v>615</v>
      </c>
      <c r="PH81" s="421" t="s">
        <v>616</v>
      </c>
      <c r="PI81" s="420" t="s">
        <v>614</v>
      </c>
      <c r="PJ81" s="390" t="s">
        <v>615</v>
      </c>
      <c r="PK81" s="421" t="s">
        <v>616</v>
      </c>
      <c r="PL81" s="420" t="s">
        <v>614</v>
      </c>
      <c r="PM81" s="390" t="s">
        <v>615</v>
      </c>
      <c r="PN81" s="421" t="s">
        <v>616</v>
      </c>
      <c r="PO81" s="747" t="s">
        <v>617</v>
      </c>
      <c r="PP81" s="745" t="s">
        <v>618</v>
      </c>
      <c r="PQ81" s="746" t="s">
        <v>619</v>
      </c>
      <c r="PR81" s="745" t="s">
        <v>612</v>
      </c>
      <c r="PS81" s="748" t="s">
        <v>613</v>
      </c>
      <c r="PT81" s="420" t="s">
        <v>614</v>
      </c>
      <c r="PU81" s="390" t="s">
        <v>615</v>
      </c>
      <c r="PV81" s="391" t="s">
        <v>616</v>
      </c>
      <c r="PW81" s="420" t="s">
        <v>614</v>
      </c>
      <c r="PX81" s="390" t="s">
        <v>615</v>
      </c>
      <c r="PY81" s="391" t="s">
        <v>616</v>
      </c>
      <c r="PZ81" s="420" t="s">
        <v>614</v>
      </c>
      <c r="QA81" s="390" t="s">
        <v>615</v>
      </c>
      <c r="QB81" s="391" t="s">
        <v>616</v>
      </c>
      <c r="QC81" s="420" t="s">
        <v>614</v>
      </c>
      <c r="QD81" s="390" t="s">
        <v>615</v>
      </c>
      <c r="QE81" s="391" t="s">
        <v>616</v>
      </c>
      <c r="QF81" s="747" t="s">
        <v>617</v>
      </c>
      <c r="QG81" s="745" t="s">
        <v>618</v>
      </c>
      <c r="QH81" s="746" t="s">
        <v>619</v>
      </c>
      <c r="QI81" s="745" t="s">
        <v>612</v>
      </c>
      <c r="QJ81" s="748" t="s">
        <v>613</v>
      </c>
      <c r="QK81" s="754"/>
      <c r="QL81" s="755"/>
    </row>
    <row r="82" spans="2:454" ht="10.199999999999999">
      <c r="B82" s="756" t="s">
        <v>625</v>
      </c>
      <c r="C82" s="757" t="s">
        <v>626</v>
      </c>
      <c r="D82" s="758"/>
      <c r="E82" s="759"/>
      <c r="F82" s="759"/>
      <c r="G82" s="759"/>
      <c r="H82" s="759"/>
      <c r="I82" s="759"/>
      <c r="J82" s="759"/>
      <c r="K82" s="759"/>
      <c r="L82" s="759"/>
      <c r="M82" s="759"/>
      <c r="N82" s="759"/>
      <c r="O82" s="759"/>
      <c r="P82" s="759"/>
      <c r="Q82" s="759"/>
      <c r="R82" s="759"/>
      <c r="S82" s="759"/>
      <c r="T82" s="759"/>
      <c r="U82" s="759"/>
      <c r="V82" s="759"/>
      <c r="W82" s="759"/>
      <c r="X82" s="759"/>
      <c r="Y82" s="759"/>
      <c r="Z82" s="759"/>
      <c r="AA82" s="759"/>
      <c r="AB82" s="759"/>
      <c r="AC82" s="759"/>
      <c r="AD82" s="759"/>
      <c r="AE82" s="759"/>
      <c r="AF82" s="759"/>
      <c r="AG82" s="759"/>
      <c r="AH82" s="759"/>
      <c r="AI82" s="759"/>
      <c r="AJ82" s="759"/>
      <c r="AK82" s="759"/>
      <c r="AL82" s="759"/>
      <c r="AM82" s="759"/>
      <c r="AN82" s="759"/>
      <c r="AO82" s="759"/>
      <c r="AP82" s="759"/>
      <c r="AQ82" s="759"/>
      <c r="AR82" s="759"/>
      <c r="AS82" s="759"/>
      <c r="AT82" s="759"/>
      <c r="AU82" s="759"/>
      <c r="AV82" s="759"/>
      <c r="AW82" s="759"/>
      <c r="AX82" s="759"/>
      <c r="AY82" s="759"/>
      <c r="AZ82" s="759"/>
      <c r="BA82" s="423"/>
      <c r="BB82" s="619"/>
      <c r="BC82" s="760"/>
      <c r="BD82" s="424"/>
      <c r="BE82" s="423"/>
      <c r="BF82" s="393"/>
      <c r="BG82" s="423"/>
      <c r="BH82" s="393"/>
      <c r="BI82" s="423"/>
      <c r="BJ82" s="376"/>
      <c r="BK82" s="393"/>
      <c r="BL82" s="423"/>
      <c r="BM82" s="376"/>
      <c r="BN82" s="424"/>
      <c r="BO82" s="392"/>
      <c r="BP82" s="376"/>
      <c r="BQ82" s="425"/>
      <c r="BR82" s="392"/>
      <c r="BS82" s="376"/>
      <c r="BT82" s="425"/>
      <c r="BU82" s="392"/>
      <c r="BV82" s="376"/>
      <c r="BW82" s="424"/>
      <c r="BX82" s="392"/>
      <c r="BY82" s="376"/>
      <c r="BZ82" s="393"/>
      <c r="CA82" s="423"/>
      <c r="CB82" s="376"/>
      <c r="CC82" s="424"/>
      <c r="CD82" s="392"/>
      <c r="CE82" s="376"/>
      <c r="CF82" s="425"/>
      <c r="CG82" s="392"/>
      <c r="CH82" s="376"/>
      <c r="CI82" s="425"/>
      <c r="CJ82" s="392"/>
      <c r="CK82" s="376"/>
      <c r="CL82" s="424"/>
      <c r="CM82" s="392"/>
      <c r="CN82" s="376"/>
      <c r="CO82" s="393"/>
      <c r="CP82" s="423"/>
      <c r="CQ82" s="376"/>
      <c r="CR82" s="424"/>
      <c r="CS82" s="392"/>
      <c r="CT82" s="376"/>
      <c r="CU82" s="425"/>
      <c r="CV82" s="392"/>
      <c r="CW82" s="376"/>
      <c r="CX82" s="425"/>
      <c r="CY82" s="392"/>
      <c r="CZ82" s="376"/>
      <c r="DA82" s="424"/>
      <c r="DB82" s="392"/>
      <c r="DC82" s="376"/>
      <c r="DD82" s="393"/>
      <c r="DE82" s="423"/>
      <c r="DF82" s="376"/>
      <c r="DG82" s="424"/>
      <c r="DH82" s="392"/>
      <c r="DI82" s="376"/>
      <c r="DJ82" s="425"/>
      <c r="DK82" s="392"/>
      <c r="DL82" s="376"/>
      <c r="DM82" s="425"/>
      <c r="DN82" s="392"/>
      <c r="DO82" s="376"/>
      <c r="DP82" s="424"/>
      <c r="DQ82" s="392"/>
      <c r="DR82" s="376"/>
      <c r="DS82" s="393"/>
      <c r="DT82" s="423"/>
      <c r="DU82" s="376"/>
      <c r="DV82" s="424"/>
      <c r="DW82" s="392"/>
      <c r="DX82" s="376"/>
      <c r="DY82" s="425"/>
      <c r="DZ82" s="392"/>
      <c r="EA82" s="376"/>
      <c r="EB82" s="425"/>
      <c r="EC82" s="392"/>
      <c r="ED82" s="376"/>
      <c r="EE82" s="424"/>
      <c r="EF82" s="392"/>
      <c r="EG82" s="376"/>
      <c r="EH82" s="393"/>
      <c r="EI82" s="423"/>
      <c r="EJ82" s="376"/>
      <c r="EK82" s="424"/>
      <c r="EL82" s="392"/>
      <c r="EM82" s="376"/>
      <c r="EN82" s="425"/>
      <c r="EO82" s="392"/>
      <c r="EP82" s="376"/>
      <c r="EQ82" s="425"/>
      <c r="ER82" s="392"/>
      <c r="ES82" s="376"/>
      <c r="ET82" s="424"/>
      <c r="EU82" s="392"/>
      <c r="EV82" s="376"/>
      <c r="EW82" s="393"/>
      <c r="EX82" s="423"/>
      <c r="EY82" s="376"/>
      <c r="EZ82" s="424"/>
      <c r="FA82" s="392"/>
      <c r="FB82" s="376"/>
      <c r="FC82" s="425"/>
      <c r="FD82" s="392"/>
      <c r="FE82" s="376"/>
      <c r="FF82" s="425"/>
      <c r="FG82" s="392"/>
      <c r="FH82" s="376"/>
      <c r="FI82" s="424"/>
      <c r="FJ82" s="392"/>
      <c r="FK82" s="376"/>
      <c r="FL82" s="393"/>
      <c r="FM82" s="423"/>
      <c r="FN82" s="376"/>
      <c r="FO82" s="424"/>
      <c r="FP82" s="392"/>
      <c r="FQ82" s="376"/>
      <c r="FR82" s="425"/>
      <c r="FS82" s="392"/>
      <c r="FT82" s="376"/>
      <c r="FU82" s="425"/>
      <c r="FV82" s="392"/>
      <c r="FW82" s="376"/>
      <c r="FX82" s="424"/>
      <c r="FY82" s="392"/>
      <c r="FZ82" s="376"/>
      <c r="GA82" s="393"/>
      <c r="GB82" s="423"/>
      <c r="GC82" s="376"/>
      <c r="GD82" s="424"/>
      <c r="GE82" s="392"/>
      <c r="GF82" s="376"/>
      <c r="GG82" s="425"/>
      <c r="GH82" s="392"/>
      <c r="GI82" s="376"/>
      <c r="GJ82" s="425"/>
      <c r="GK82" s="392"/>
      <c r="GL82" s="376"/>
      <c r="GM82" s="424"/>
      <c r="GN82" s="392"/>
      <c r="GO82" s="376"/>
      <c r="GP82" s="393"/>
      <c r="GQ82" s="761"/>
      <c r="GR82" s="634"/>
      <c r="GS82" s="634"/>
      <c r="GT82" s="634"/>
      <c r="GU82" s="762"/>
      <c r="GV82" s="423"/>
      <c r="GW82" s="376"/>
      <c r="GX82" s="424"/>
      <c r="GY82" s="392"/>
      <c r="GZ82" s="376"/>
      <c r="HA82" s="425"/>
      <c r="HB82" s="392"/>
      <c r="HC82" s="376"/>
      <c r="HD82" s="425"/>
      <c r="HE82" s="392"/>
      <c r="HF82" s="376"/>
      <c r="HG82" s="424"/>
      <c r="HH82" s="392"/>
      <c r="HI82" s="376"/>
      <c r="HJ82" s="393"/>
      <c r="HK82" s="761"/>
      <c r="HL82" s="634"/>
      <c r="HM82" s="634"/>
      <c r="HN82" s="634"/>
      <c r="HO82" s="762"/>
      <c r="HP82" s="424"/>
      <c r="HQ82" s="424"/>
      <c r="HR82" s="423"/>
      <c r="HS82" s="376"/>
      <c r="HT82" s="393"/>
      <c r="HU82" s="423"/>
      <c r="HV82" s="376"/>
      <c r="HW82" s="393"/>
      <c r="HX82" s="423"/>
      <c r="HY82" s="376"/>
      <c r="HZ82" s="393"/>
      <c r="IA82" s="423"/>
      <c r="IB82" s="376"/>
      <c r="IC82" s="393"/>
      <c r="ID82" s="423"/>
      <c r="IE82" s="376"/>
      <c r="IF82" s="393"/>
      <c r="IG82" s="424"/>
      <c r="IH82" s="423"/>
      <c r="II82" s="376"/>
      <c r="IJ82" s="424"/>
      <c r="IK82" s="423"/>
      <c r="IL82" s="376"/>
      <c r="IM82" s="424"/>
      <c r="IN82" s="761"/>
      <c r="IO82" s="634"/>
      <c r="IP82" s="634"/>
      <c r="IQ82" s="634"/>
      <c r="IR82" s="635"/>
      <c r="IS82" s="424"/>
      <c r="IT82" s="763"/>
      <c r="IU82" s="423"/>
      <c r="IV82" s="376"/>
      <c r="IW82" s="393"/>
      <c r="IX82" s="423"/>
      <c r="IY82" s="376"/>
      <c r="IZ82" s="393"/>
      <c r="JA82" s="423"/>
      <c r="JB82" s="376"/>
      <c r="JC82" s="393"/>
      <c r="JD82" s="764"/>
      <c r="JE82" s="765"/>
      <c r="JF82" s="622"/>
      <c r="JG82" s="766"/>
      <c r="JH82" s="764"/>
      <c r="JI82" s="765"/>
      <c r="JJ82" s="622"/>
      <c r="JK82" s="766"/>
      <c r="JL82" s="764"/>
      <c r="JM82" s="765"/>
      <c r="JN82" s="622"/>
      <c r="JO82" s="766"/>
      <c r="JP82" s="764"/>
      <c r="JQ82" s="765"/>
      <c r="JR82" s="622"/>
      <c r="JS82" s="766"/>
      <c r="JT82" s="764"/>
      <c r="JU82" s="765"/>
      <c r="JV82" s="622"/>
      <c r="JW82" s="766"/>
      <c r="JX82" s="764"/>
      <c r="JY82" s="765"/>
      <c r="JZ82" s="622"/>
      <c r="KA82" s="766"/>
      <c r="KB82" s="764"/>
      <c r="KC82" s="765"/>
      <c r="KD82" s="622"/>
      <c r="KE82" s="766"/>
      <c r="KF82" s="764"/>
      <c r="KG82" s="765"/>
      <c r="KH82" s="622"/>
      <c r="KI82" s="766"/>
      <c r="KJ82" s="764"/>
      <c r="KK82" s="765"/>
      <c r="KL82" s="622"/>
      <c r="KM82" s="766"/>
      <c r="KN82" s="423"/>
      <c r="KO82" s="376"/>
      <c r="KP82" s="393"/>
      <c r="KQ82" s="423"/>
      <c r="KR82" s="376"/>
      <c r="KS82" s="393"/>
      <c r="KT82" s="767"/>
      <c r="KU82" s="634"/>
      <c r="KV82" s="425"/>
      <c r="KW82" s="634"/>
      <c r="KX82" s="423"/>
      <c r="KY82" s="376"/>
      <c r="KZ82" s="393"/>
      <c r="LA82" s="764"/>
      <c r="LB82" s="765"/>
      <c r="LC82" s="622"/>
      <c r="LD82" s="766"/>
      <c r="LE82" s="764"/>
      <c r="LF82" s="765"/>
      <c r="LG82" s="622"/>
      <c r="LH82" s="766"/>
      <c r="LI82" s="764"/>
      <c r="LJ82" s="765"/>
      <c r="LK82" s="622"/>
      <c r="LL82" s="766"/>
      <c r="LM82" s="423"/>
      <c r="LN82" s="376"/>
      <c r="LO82" s="393"/>
      <c r="LP82" s="423"/>
      <c r="LQ82" s="376"/>
      <c r="LR82" s="393"/>
      <c r="LS82" s="423"/>
      <c r="LT82" s="376"/>
      <c r="LU82" s="393"/>
      <c r="LV82" s="767"/>
      <c r="LW82" s="634"/>
      <c r="LX82" s="425"/>
      <c r="LY82" s="634"/>
      <c r="LZ82" s="423"/>
      <c r="MA82" s="376"/>
      <c r="MB82" s="393"/>
      <c r="MC82" s="764"/>
      <c r="MD82" s="765"/>
      <c r="ME82" s="622"/>
      <c r="MF82" s="766"/>
      <c r="MG82" s="764"/>
      <c r="MH82" s="765"/>
      <c r="MI82" s="622"/>
      <c r="MJ82" s="766"/>
      <c r="MK82" s="764"/>
      <c r="ML82" s="765"/>
      <c r="MM82" s="622"/>
      <c r="MN82" s="766"/>
      <c r="MO82" s="423"/>
      <c r="MP82" s="376"/>
      <c r="MQ82" s="393"/>
      <c r="MR82" s="423"/>
      <c r="MS82" s="376"/>
      <c r="MT82" s="393"/>
      <c r="MU82" s="423"/>
      <c r="MV82" s="376"/>
      <c r="MW82" s="393"/>
      <c r="MX82" s="767"/>
      <c r="MY82" s="634"/>
      <c r="MZ82" s="425"/>
      <c r="NA82" s="634"/>
      <c r="NB82" s="767"/>
      <c r="NC82" s="634"/>
      <c r="ND82" s="425"/>
      <c r="NE82" s="634"/>
      <c r="NF82" s="634"/>
      <c r="NG82" s="635"/>
      <c r="NH82" s="761"/>
      <c r="NI82" s="634"/>
      <c r="NJ82" s="634"/>
      <c r="NK82" s="634"/>
      <c r="NL82" s="635"/>
      <c r="NM82" s="767"/>
      <c r="NN82" s="634"/>
      <c r="NO82" s="425"/>
      <c r="NP82" s="634"/>
      <c r="NQ82" s="767"/>
      <c r="NR82" s="634"/>
      <c r="NS82" s="425"/>
      <c r="NT82" s="634"/>
      <c r="NU82" s="767"/>
      <c r="NV82" s="634"/>
      <c r="NW82" s="425"/>
      <c r="NX82" s="634"/>
      <c r="OH82" s="423"/>
      <c r="OI82" s="376"/>
      <c r="OJ82" s="393"/>
      <c r="OK82" s="423"/>
      <c r="OL82" s="376"/>
      <c r="OM82" s="393"/>
      <c r="ON82" s="423"/>
      <c r="OO82" s="376"/>
      <c r="OP82" s="393"/>
      <c r="OQ82" s="423"/>
      <c r="OR82" s="376"/>
      <c r="OS82" s="393"/>
      <c r="OT82" s="423"/>
      <c r="OU82" s="376"/>
      <c r="OV82" s="393"/>
      <c r="OW82" s="423"/>
      <c r="OX82" s="376"/>
      <c r="OY82" s="424"/>
      <c r="OZ82" s="423"/>
      <c r="PA82" s="376"/>
      <c r="PB82" s="424"/>
      <c r="PC82" s="423"/>
      <c r="PD82" s="376"/>
      <c r="PE82" s="424"/>
      <c r="PF82" s="423"/>
      <c r="PG82" s="376"/>
      <c r="PH82" s="424"/>
      <c r="PI82" s="423"/>
      <c r="PJ82" s="376"/>
      <c r="PK82" s="424"/>
      <c r="PL82" s="423"/>
      <c r="PM82" s="376"/>
      <c r="PN82" s="424"/>
      <c r="PO82" s="761"/>
      <c r="PP82" s="634"/>
      <c r="PQ82" s="634"/>
      <c r="PR82" s="634"/>
      <c r="PS82" s="635"/>
      <c r="PT82" s="423"/>
      <c r="PU82" s="376"/>
      <c r="PV82" s="393"/>
      <c r="PW82" s="423"/>
      <c r="PX82" s="376"/>
      <c r="PY82" s="393"/>
      <c r="PZ82" s="423"/>
      <c r="QA82" s="376"/>
      <c r="QB82" s="393"/>
      <c r="QC82" s="423"/>
      <c r="QD82" s="376"/>
      <c r="QE82" s="393"/>
      <c r="QF82" s="761"/>
      <c r="QG82" s="634"/>
      <c r="QH82" s="634"/>
      <c r="QI82" s="634"/>
      <c r="QJ82" s="635"/>
      <c r="QK82" s="409"/>
      <c r="QL82" s="768"/>
    </row>
    <row r="83" spans="2:454" ht="10.199999999999999">
      <c r="B83" s="769">
        <v>45536</v>
      </c>
      <c r="C83" s="770">
        <v>1</v>
      </c>
      <c r="D83" s="771"/>
      <c r="E83" s="772"/>
      <c r="F83" s="772"/>
      <c r="G83" s="772"/>
      <c r="H83" s="772"/>
      <c r="I83" s="772"/>
      <c r="J83" s="772"/>
      <c r="K83" s="772"/>
      <c r="L83" s="772"/>
      <c r="M83" s="772"/>
      <c r="N83" s="772"/>
      <c r="O83" s="772"/>
      <c r="P83" s="772"/>
      <c r="Q83" s="772"/>
      <c r="R83" s="772"/>
      <c r="S83" s="772"/>
      <c r="T83" s="772"/>
      <c r="U83" s="772"/>
      <c r="V83" s="772"/>
      <c r="W83" s="772"/>
      <c r="X83" s="772"/>
      <c r="Y83" s="772"/>
      <c r="Z83" s="772"/>
      <c r="AA83" s="772"/>
      <c r="AB83" s="772"/>
      <c r="AC83" s="772"/>
      <c r="AD83" s="772"/>
      <c r="AE83" s="772"/>
      <c r="AF83" s="772"/>
      <c r="AG83" s="772"/>
      <c r="AH83" s="772"/>
      <c r="AI83" s="772"/>
      <c r="AJ83" s="772"/>
      <c r="AK83" s="772"/>
      <c r="AL83" s="772"/>
      <c r="AM83" s="772"/>
      <c r="AN83" s="772"/>
      <c r="AO83" s="772"/>
      <c r="AP83" s="772"/>
      <c r="AQ83" s="772"/>
      <c r="AR83" s="772"/>
      <c r="AS83" s="772"/>
      <c r="AT83" s="772"/>
      <c r="AU83" s="772"/>
      <c r="AV83" s="772"/>
      <c r="AW83" s="772"/>
      <c r="AX83" s="772"/>
      <c r="AY83" s="772"/>
      <c r="AZ83" s="772"/>
      <c r="BA83" s="773"/>
      <c r="BB83" s="774">
        <f t="shared" ref="BB83:BB106" si="332">COUNTIFS(BA$12:BA$78,"&gt;="&amp;(DATE(YEAR($B83),MONTH($B83),1)),BA$12:BA$78,"&lt;="&amp;(DATE(YEAR($B83),MONTH($B83),DAY(EOMONTH($B83,0)))),BB$12:BB$78,1)</f>
        <v>0</v>
      </c>
      <c r="BC83" s="651">
        <f t="shared" ref="BC83:BC106" si="333">COUNTIFS(BD$12:BD$78,"&gt;="&amp;(DATE(YEAR($B83),MONTH($B83),1)),BD$12:BD$78,"&lt;="&amp;(DATE(YEAR($B83),MONTH($B83),DAY(EOMONTH($B83,0)))),BC$12:BC$78,"&lt;&gt;0",BB$12:BB$78,1)</f>
        <v>0</v>
      </c>
      <c r="BD83" s="652">
        <f>+IF((BD82+BB83-BC83)=BD82,0,(BD82+BB83-BC83))</f>
        <v>0</v>
      </c>
      <c r="BE83" s="775"/>
      <c r="BF83" s="774">
        <f t="shared" ref="BF83:BF106" si="334">COUNTIFS(BE$12:BE$78,"&gt;="&amp;(DATE(YEAR($B83),MONTH($B83),1)),BE$12:BE$78,"&lt;="&amp;(DATE(YEAR($B83),MONTH($B83),DAY(EOMONTH($B83,0)))),BF$12:BF$78,1)</f>
        <v>0</v>
      </c>
      <c r="BG83" s="775"/>
      <c r="BH83" s="774">
        <f t="shared" ref="BH83:BH106" si="335">COUNTIFS(BG$12:BG$78,"&gt;="&amp;(DATE(YEAR($B83),MONTH($B83),1)),BG$12:BG$78,"&lt;="&amp;(DATE(YEAR($B83),MONTH($B83),DAY(EOMONTH($B83,0)))),BH$12:BH$78,1)</f>
        <v>0</v>
      </c>
      <c r="BI83" s="426">
        <f t="shared" ref="BI83:BI106" si="336">COUNTIFS(BK$12:BK$78,"&gt;="&amp;(DATE(YEAR($B83),MONTH($B83),1)),BK$12:BK$78,"&lt;="&amp;(DATE(YEAR($B83),MONTH($B83),15)),BJ$12:BJ$78,1)</f>
        <v>0</v>
      </c>
      <c r="BJ83" s="395">
        <f t="shared" ref="BJ83:BJ106" si="337">COUNTIFS(BK$12:BK$78,"&gt;="&amp;(DATE(YEAR($B83),MONTH($B83),16)),BK$12:BK$78,"&lt;="&amp;(DATE(YEAR($B83),MONTH($B83),DAY(EOMONTH($B83,0)))),BJ$12:BJ$78,1)</f>
        <v>0</v>
      </c>
      <c r="BK83" s="396">
        <f>BJ83+BI83</f>
        <v>0</v>
      </c>
      <c r="BL83" s="426">
        <f t="shared" ref="BL83:BL106" si="338">COUNTIFS(BN$12:BN$78,"&gt;="&amp;(DATE(YEAR($B83),MONTH($B83),1)),BN$12:BN$78,"&lt;="&amp;(DATE(YEAR($B83),MONTH($B83),15)),BM$12:BM$78,1)</f>
        <v>0</v>
      </c>
      <c r="BM83" s="395">
        <f t="shared" ref="BM83:BM106" si="339">COUNTIFS(BN$12:BN$78,"&gt;="&amp;(DATE(YEAR($B83),MONTH($B83),16)),BN$12:BN$78,"&lt;="&amp;(DATE(YEAR($B83),MONTH($B83),DAY(EOMONTH($B83,0)))),BM$12:BM$78,1)</f>
        <v>0</v>
      </c>
      <c r="BN83" s="427">
        <f>BM83+BL83</f>
        <v>0</v>
      </c>
      <c r="BO83" s="394">
        <f t="shared" ref="BO83:BO106" si="340">COUNTIFS(BQ$12:BQ$78,"&gt;="&amp;(DATE(YEAR($B83),MONTH($B83),1)),BQ$12:BQ$78,"&lt;="&amp;(DATE(YEAR($B83),MONTH($B83),15)),BP$12:BP$78,1)</f>
        <v>0</v>
      </c>
      <c r="BP83" s="395">
        <f t="shared" ref="BP83:BP106" si="341">COUNTIFS(BQ$12:BQ$78,"&gt;="&amp;(DATE(YEAR($B83),MONTH($B83),16)),BQ$12:BQ$78,"&lt;="&amp;(DATE(YEAR($B83),MONTH($B83),DAY(EOMONTH($B83,0)))),BP$12:BP$78,1)</f>
        <v>0</v>
      </c>
      <c r="BQ83" s="428">
        <f>BP83+BO83</f>
        <v>0</v>
      </c>
      <c r="BR83" s="394">
        <f t="shared" ref="BR83:BR106" si="342">COUNTIFS(BT$12:BT$78,"&gt;="&amp;(DATE(YEAR($B83),MONTH($B83),1)),BT$12:BT$78,"&lt;="&amp;(DATE(YEAR($B83),MONTH($B83),15)),BS$12:BS$78,1)</f>
        <v>0</v>
      </c>
      <c r="BS83" s="395">
        <f t="shared" ref="BS83:BS106" si="343">COUNTIFS(BT$12:BT$78,"&gt;="&amp;(DATE(YEAR($B83),MONTH($B83),16)),BT$12:BT$78,"&lt;="&amp;(DATE(YEAR($B83),MONTH($B83),DAY(EOMONTH($B83,0)))),BS$12:BS$78,1)</f>
        <v>0</v>
      </c>
      <c r="BT83" s="428">
        <f>BS83+BR83</f>
        <v>0</v>
      </c>
      <c r="BU83" s="394">
        <f t="shared" ref="BU83:BU106" si="344">COUNTIFS(BW$12:BW$78,"&gt;="&amp;(DATE(YEAR($B83),MONTH($B83),1)),BW$12:BW$78,"&lt;="&amp;(DATE(YEAR($B83),MONTH($B83),15)),BV$12:BV$78,1)</f>
        <v>0</v>
      </c>
      <c r="BV83" s="395">
        <f t="shared" ref="BV83:BV106" si="345">COUNTIFS(BW$12:BW$78,"&gt;="&amp;(DATE(YEAR($B83),MONTH($B83),16)),BW$12:BW$78,"&lt;="&amp;(DATE(YEAR($B83),MONTH($B83),DAY(EOMONTH($B83,0)))),BV$12:BV$78,1)</f>
        <v>0</v>
      </c>
      <c r="BW83" s="427">
        <f>BV83+BU83</f>
        <v>0</v>
      </c>
      <c r="BX83" s="394">
        <f t="shared" ref="BX83:BX106" si="346">COUNTIFS(BZ$12:BZ$78,"&gt;="&amp;(DATE(YEAR($B83),MONTH($B83),1)),BZ$12:BZ$78,"&lt;="&amp;(DATE(YEAR($B83),MONTH($B83),15)),BY$12:BY$78,1)</f>
        <v>0</v>
      </c>
      <c r="BY83" s="395">
        <f t="shared" ref="BY83:BY106" si="347">COUNTIFS(BZ$12:BZ$78,"&gt;="&amp;(DATE(YEAR($B83),MONTH($B83),16)),BZ$12:BZ$78,"&lt;="&amp;(DATE(YEAR($B83),MONTH($B83),DAY(EOMONTH($B83,0)))),BY$12:BY$78,1)</f>
        <v>0</v>
      </c>
      <c r="BZ83" s="396">
        <f>BY83+BX83</f>
        <v>0</v>
      </c>
      <c r="CA83" s="426">
        <f t="shared" ref="CA83:CA106" si="348">COUNTIFS(CC$12:CC$78,"&gt;="&amp;(DATE(YEAR($B83),MONTH($B83),1)),CC$12:CC$78,"&lt;="&amp;(DATE(YEAR($B83),MONTH($B83),15)),CB$12:CB$78,1)</f>
        <v>0</v>
      </c>
      <c r="CB83" s="395">
        <f t="shared" ref="CB83:CB106" si="349">COUNTIFS(CC$12:CC$78,"&gt;="&amp;(DATE(YEAR($B83),MONTH($B83),16)),CC$12:CC$78,"&lt;="&amp;(DATE(YEAR($B83),MONTH($B83),DAY(EOMONTH($B83,0)))),CB$12:CB$78,1)</f>
        <v>0</v>
      </c>
      <c r="CC83" s="427">
        <f>CB83+CA83</f>
        <v>0</v>
      </c>
      <c r="CD83" s="394">
        <f t="shared" ref="CD83:CD106" si="350">COUNTIFS(CF$12:CF$78,"&gt;="&amp;(DATE(YEAR($B83),MONTH($B83),1)),CF$12:CF$78,"&lt;="&amp;(DATE(YEAR($B83),MONTH($B83),15)),CE$12:CE$78,1)</f>
        <v>0</v>
      </c>
      <c r="CE83" s="395">
        <f t="shared" ref="CE83:CE106" si="351">COUNTIFS(CF$12:CF$78,"&gt;="&amp;(DATE(YEAR($B83),MONTH($B83),16)),CF$12:CF$78,"&lt;="&amp;(DATE(YEAR($B83),MONTH($B83),DAY(EOMONTH($B83,0)))),CE$12:CE$78,1)</f>
        <v>0</v>
      </c>
      <c r="CF83" s="428">
        <f>CE83+CD83</f>
        <v>0</v>
      </c>
      <c r="CG83" s="394">
        <f t="shared" ref="CG83:CG106" si="352">COUNTIFS(CI$12:CI$78,"&gt;="&amp;(DATE(YEAR($B83),MONTH($B83),1)),CI$12:CI$78,"&lt;="&amp;(DATE(YEAR($B83),MONTH($B83),15)),CH$12:CH$78,1)</f>
        <v>0</v>
      </c>
      <c r="CH83" s="395">
        <f t="shared" ref="CH83:CH106" si="353">COUNTIFS(CI$12:CI$78,"&gt;="&amp;(DATE(YEAR($B83),MONTH($B83),16)),CI$12:CI$78,"&lt;="&amp;(DATE(YEAR($B83),MONTH($B83),DAY(EOMONTH($B83,0)))),CH$12:CH$78,1)</f>
        <v>0</v>
      </c>
      <c r="CI83" s="428">
        <f>CH83+CG83</f>
        <v>0</v>
      </c>
      <c r="CJ83" s="394">
        <f t="shared" ref="CJ83:CJ106" si="354">COUNTIFS(CL$12:CL$78,"&gt;="&amp;(DATE(YEAR($B83),MONTH($B83),1)),CL$12:CL$78,"&lt;="&amp;(DATE(YEAR($B83),MONTH($B83),15)),CK$12:CK$78,1)</f>
        <v>0</v>
      </c>
      <c r="CK83" s="395">
        <f t="shared" ref="CK83:CK106" si="355">COUNTIFS(CL$12:CL$78,"&gt;="&amp;(DATE(YEAR($B83),MONTH($B83),16)),CL$12:CL$78,"&lt;="&amp;(DATE(YEAR($B83),MONTH($B83),DAY(EOMONTH($B83,0)))),CK$12:CK$78,1)</f>
        <v>0</v>
      </c>
      <c r="CL83" s="427">
        <f>CK83+CJ83</f>
        <v>0</v>
      </c>
      <c r="CM83" s="394">
        <f t="shared" ref="CM83:CM106" si="356">COUNTIFS(CO$12:CO$78,"&gt;="&amp;(DATE(YEAR($B83),MONTH($B83),1)),CO$12:CO$78,"&lt;="&amp;(DATE(YEAR($B83),MONTH($B83),15)),CN$12:CN$78,1)</f>
        <v>0</v>
      </c>
      <c r="CN83" s="395">
        <f t="shared" ref="CN83:CN106" si="357">COUNTIFS(CO$12:CO$78,"&gt;="&amp;(DATE(YEAR($B83),MONTH($B83),16)),CO$12:CO$78,"&lt;="&amp;(DATE(YEAR($B83),MONTH($B83),DAY(EOMONTH($B83,0)))),CN$12:CN$78,1)</f>
        <v>0</v>
      </c>
      <c r="CO83" s="396">
        <f>CN83+CM83</f>
        <v>0</v>
      </c>
      <c r="CP83" s="426">
        <f t="shared" ref="CP83:CP106" si="358">COUNTIFS(CR$12:CR$78,"&gt;="&amp;(DATE(YEAR($B83),MONTH($B83),1)),CR$12:CR$78,"&lt;="&amp;(DATE(YEAR($B83),MONTH($B83),15)),CQ$12:CQ$78,1)</f>
        <v>0</v>
      </c>
      <c r="CQ83" s="395">
        <f t="shared" ref="CQ83:CQ106" si="359">COUNTIFS(CR$12:CR$78,"&gt;="&amp;(DATE(YEAR($B83),MONTH($B83),16)),CR$12:CR$78,"&lt;="&amp;(DATE(YEAR($B83),MONTH($B83),DAY(EOMONTH($B83,0)))),CQ$12:CQ$78,1)</f>
        <v>0</v>
      </c>
      <c r="CR83" s="427">
        <f>CQ83+CP83</f>
        <v>0</v>
      </c>
      <c r="CS83" s="394">
        <f t="shared" ref="CS83:CS106" si="360">COUNTIFS(CU$12:CU$78,"&gt;="&amp;(DATE(YEAR($B83),MONTH($B83),1)),CU$12:CU$78,"&lt;="&amp;(DATE(YEAR($B83),MONTH($B83),15)),CT$12:CT$78,1)</f>
        <v>0</v>
      </c>
      <c r="CT83" s="395">
        <f t="shared" ref="CT83:CT106" si="361">COUNTIFS(CU$12:CU$78,"&gt;="&amp;(DATE(YEAR($B83),MONTH($B83),16)),CU$12:CU$78,"&lt;="&amp;(DATE(YEAR($B83),MONTH($B83),DAY(EOMONTH($B83,0)))),CT$12:CT$78,1)</f>
        <v>0</v>
      </c>
      <c r="CU83" s="428">
        <f>CT83+CS83</f>
        <v>0</v>
      </c>
      <c r="CV83" s="394">
        <f t="shared" ref="CV83:CV106" si="362">COUNTIFS(CX$12:CX$78,"&gt;="&amp;(DATE(YEAR($B83),MONTH($B83),1)),CX$12:CX$78,"&lt;="&amp;(DATE(YEAR($B83),MONTH($B83),15)),CW$12:CW$78,1)</f>
        <v>0</v>
      </c>
      <c r="CW83" s="395">
        <f t="shared" ref="CW83:CW106" si="363">COUNTIFS(CX$12:CX$78,"&gt;="&amp;(DATE(YEAR($B83),MONTH($B83),16)),CX$12:CX$78,"&lt;="&amp;(DATE(YEAR($B83),MONTH($B83),DAY(EOMONTH($B83,0)))),CW$12:CW$78,1)</f>
        <v>0</v>
      </c>
      <c r="CX83" s="428">
        <f>CW83+CV83</f>
        <v>0</v>
      </c>
      <c r="CY83" s="394">
        <f t="shared" ref="CY83:CY106" si="364">COUNTIFS(DA$12:DA$78,"&gt;="&amp;(DATE(YEAR($B83),MONTH($B83),1)),DA$12:DA$78,"&lt;="&amp;(DATE(YEAR($B83),MONTH($B83),15)),CZ$12:CZ$78,1)</f>
        <v>0</v>
      </c>
      <c r="CZ83" s="395">
        <f t="shared" ref="CZ83:CZ106" si="365">COUNTIFS(DA$12:DA$78,"&gt;="&amp;(DATE(YEAR($B83),MONTH($B83),16)),DA$12:DA$78,"&lt;="&amp;(DATE(YEAR($B83),MONTH($B83),DAY(EOMONTH($B83,0)))),CZ$12:CZ$78,1)</f>
        <v>0</v>
      </c>
      <c r="DA83" s="427">
        <f>CZ83+CY83</f>
        <v>0</v>
      </c>
      <c r="DB83" s="394">
        <f t="shared" ref="DB83:DB106" si="366">COUNTIFS(DD$12:DD$78,"&gt;="&amp;(DATE(YEAR($B83),MONTH($B83),1)),DD$12:DD$78,"&lt;="&amp;(DATE(YEAR($B83),MONTH($B83),15)),DC$12:DC$78,1)</f>
        <v>0</v>
      </c>
      <c r="DC83" s="395">
        <f t="shared" ref="DC83:DC106" si="367">COUNTIFS(DD$12:DD$78,"&gt;="&amp;(DATE(YEAR($B83),MONTH($B83),16)),DD$12:DD$78,"&lt;="&amp;(DATE(YEAR($B83),MONTH($B83),DAY(EOMONTH($B83,0)))),DC$12:DC$78,1)</f>
        <v>0</v>
      </c>
      <c r="DD83" s="396">
        <f>DC83+DB83</f>
        <v>0</v>
      </c>
      <c r="DE83" s="426">
        <f t="shared" ref="DE83:DE106" si="368">COUNTIFS(DG$12:DG$78,"&gt;="&amp;(DATE(YEAR($B83),MONTH($B83),1)),DG$12:DG$78,"&lt;="&amp;(DATE(YEAR($B83),MONTH($B83),15)),DF$12:DF$78,1)</f>
        <v>0</v>
      </c>
      <c r="DF83" s="395">
        <f t="shared" ref="DF83:DF106" si="369">COUNTIFS(DG$12:DG$78,"&gt;="&amp;(DATE(YEAR($B83),MONTH($B83),16)),DG$12:DG$78,"&lt;="&amp;(DATE(YEAR($B83),MONTH($B83),DAY(EOMONTH($B83,0)))),DF$12:DF$78,1)</f>
        <v>0</v>
      </c>
      <c r="DG83" s="427">
        <f>DF83+DE83</f>
        <v>0</v>
      </c>
      <c r="DH83" s="394">
        <f t="shared" ref="DH83:DH106" si="370">COUNTIFS(DJ$12:DJ$78,"&gt;="&amp;(DATE(YEAR($B83),MONTH($B83),1)),DJ$12:DJ$78,"&lt;="&amp;(DATE(YEAR($B83),MONTH($B83),15)),DI$12:DI$78,1)</f>
        <v>0</v>
      </c>
      <c r="DI83" s="395">
        <f t="shared" ref="DI83:DI106" si="371">COUNTIFS(DJ$12:DJ$78,"&gt;="&amp;(DATE(YEAR($B83),MONTH($B83),16)),DJ$12:DJ$78,"&lt;="&amp;(DATE(YEAR($B83),MONTH($B83),DAY(EOMONTH($B83,0)))),DI$12:DI$78,1)</f>
        <v>0</v>
      </c>
      <c r="DJ83" s="428">
        <f>DI83+DH83</f>
        <v>0</v>
      </c>
      <c r="DK83" s="394">
        <f t="shared" ref="DK83:DK106" si="372">COUNTIFS(DM$12:DM$78,"&gt;="&amp;(DATE(YEAR($B83),MONTH($B83),1)),DM$12:DM$78,"&lt;="&amp;(DATE(YEAR($B83),MONTH($B83),15)),DL$12:DL$78,1)</f>
        <v>0</v>
      </c>
      <c r="DL83" s="395">
        <f t="shared" ref="DL83:DL106" si="373">COUNTIFS(DM$12:DM$78,"&gt;="&amp;(DATE(YEAR($B83),MONTH($B83),16)),DM$12:DM$78,"&lt;="&amp;(DATE(YEAR($B83),MONTH($B83),DAY(EOMONTH($B83,0)))),DL$12:DL$78,1)</f>
        <v>0</v>
      </c>
      <c r="DM83" s="428">
        <f>DL83+DK83</f>
        <v>0</v>
      </c>
      <c r="DN83" s="394">
        <f t="shared" ref="DN83:DN106" si="374">COUNTIFS(DP$12:DP$78,"&gt;="&amp;(DATE(YEAR($B83),MONTH($B83),1)),DP$12:DP$78,"&lt;="&amp;(DATE(YEAR($B83),MONTH($B83),15)),DO$12:DO$78,1)</f>
        <v>0</v>
      </c>
      <c r="DO83" s="395">
        <f t="shared" ref="DO83:DO106" si="375">COUNTIFS(DP$12:DP$78,"&gt;="&amp;(DATE(YEAR($B83),MONTH($B83),16)),DP$12:DP$78,"&lt;="&amp;(DATE(YEAR($B83),MONTH($B83),DAY(EOMONTH($B83,0)))),DO$12:DO$78,1)</f>
        <v>0</v>
      </c>
      <c r="DP83" s="427">
        <f>DO83+DN83</f>
        <v>0</v>
      </c>
      <c r="DQ83" s="394">
        <f t="shared" ref="DQ83:DQ106" si="376">COUNTIFS(DS$12:DS$78,"&gt;="&amp;(DATE(YEAR($B83),MONTH($B83),1)),DS$12:DS$78,"&lt;="&amp;(DATE(YEAR($B83),MONTH($B83),15)),DR$12:DR$78,1)</f>
        <v>0</v>
      </c>
      <c r="DR83" s="395">
        <f t="shared" ref="DR83:DR106" si="377">COUNTIFS(DS$12:DS$78,"&gt;="&amp;(DATE(YEAR($B83),MONTH($B83),16)),DS$12:DS$78,"&lt;="&amp;(DATE(YEAR($B83),MONTH($B83),DAY(EOMONTH($B83,0)))),DR$12:DR$78,1)</f>
        <v>0</v>
      </c>
      <c r="DS83" s="396">
        <f>DR83+DQ83</f>
        <v>0</v>
      </c>
      <c r="DT83" s="426">
        <f t="shared" ref="DT83:DT106" si="378">COUNTIFS(DV$12:DV$78,"&gt;="&amp;(DATE(YEAR($B83),MONTH($B83),1)),DV$12:DV$78,"&lt;="&amp;(DATE(YEAR($B83),MONTH($B83),15)),DU$12:DU$78,1)</f>
        <v>0</v>
      </c>
      <c r="DU83" s="395">
        <f t="shared" ref="DU83:DU106" si="379">COUNTIFS(DV$12:DV$78,"&gt;="&amp;(DATE(YEAR($B83),MONTH($B83),16)),DV$12:DV$78,"&lt;="&amp;(DATE(YEAR($B83),MONTH($B83),DAY(EOMONTH($B83,0)))),DU$12:DU$78,1)</f>
        <v>0</v>
      </c>
      <c r="DV83" s="427">
        <f>DU83+DT83</f>
        <v>0</v>
      </c>
      <c r="DW83" s="394">
        <f t="shared" ref="DW83:DW106" si="380">COUNTIFS(DY$12:DY$78,"&gt;="&amp;(DATE(YEAR($B83),MONTH($B83),1)),DY$12:DY$78,"&lt;="&amp;(DATE(YEAR($B83),MONTH($B83),15)),DX$12:DX$78,1)</f>
        <v>0</v>
      </c>
      <c r="DX83" s="395">
        <f t="shared" ref="DX83:DX106" si="381">COUNTIFS(DY$12:DY$78,"&gt;="&amp;(DATE(YEAR($B83),MONTH($B83),16)),DY$12:DY$78,"&lt;="&amp;(DATE(YEAR($B83),MONTH($B83),DAY(EOMONTH($B83,0)))),DX$12:DX$78,1)</f>
        <v>0</v>
      </c>
      <c r="DY83" s="428">
        <f>DX83+DW83</f>
        <v>0</v>
      </c>
      <c r="DZ83" s="394">
        <f t="shared" ref="DZ83:DZ106" si="382">COUNTIFS(EB$12:EB$78,"&gt;="&amp;(DATE(YEAR($B83),MONTH($B83),1)),EB$12:EB$78,"&lt;="&amp;(DATE(YEAR($B83),MONTH($B83),15)),EA$12:EA$78,1)</f>
        <v>0</v>
      </c>
      <c r="EA83" s="395">
        <f t="shared" ref="EA83:EA106" si="383">COUNTIFS(EB$12:EB$78,"&gt;="&amp;(DATE(YEAR($B83),MONTH($B83),16)),EB$12:EB$78,"&lt;="&amp;(DATE(YEAR($B83),MONTH($B83),DAY(EOMONTH($B83,0)))),EA$12:EA$78,1)</f>
        <v>0</v>
      </c>
      <c r="EB83" s="428">
        <f>EA83+DZ83</f>
        <v>0</v>
      </c>
      <c r="EC83" s="394">
        <f t="shared" ref="EC83:EC106" si="384">COUNTIFS(EE$12:EE$78,"&gt;="&amp;(DATE(YEAR($B83),MONTH($B83),1)),EE$12:EE$78,"&lt;="&amp;(DATE(YEAR($B83),MONTH($B83),15)),ED$12:ED$78,1)</f>
        <v>0</v>
      </c>
      <c r="ED83" s="395">
        <f t="shared" ref="ED83:ED106" si="385">COUNTIFS(EE$12:EE$78,"&gt;="&amp;(DATE(YEAR($B83),MONTH($B83),16)),EE$12:EE$78,"&lt;="&amp;(DATE(YEAR($B83),MONTH($B83),DAY(EOMONTH($B83,0)))),ED$12:ED$78,1)</f>
        <v>0</v>
      </c>
      <c r="EE83" s="427">
        <f>ED83+EC83</f>
        <v>0</v>
      </c>
      <c r="EF83" s="394">
        <f t="shared" ref="EF83:EF106" si="386">COUNTIFS(EH$12:EH$78,"&gt;="&amp;(DATE(YEAR($B83),MONTH($B83),1)),EH$12:EH$78,"&lt;="&amp;(DATE(YEAR($B83),MONTH($B83),15)),EG$12:EG$78,1)</f>
        <v>0</v>
      </c>
      <c r="EG83" s="395">
        <f t="shared" ref="EG83:EG106" si="387">COUNTIFS(EH$12:EH$78,"&gt;="&amp;(DATE(YEAR($B83),MONTH($B83),16)),EH$12:EH$78,"&lt;="&amp;(DATE(YEAR($B83),MONTH($B83),DAY(EOMONTH($B83,0)))),EG$12:EG$78,1)</f>
        <v>0</v>
      </c>
      <c r="EH83" s="396">
        <f>EG83+EF83</f>
        <v>0</v>
      </c>
      <c r="EI83" s="426">
        <f t="shared" ref="EI83:EI106" si="388">COUNTIFS(EK$12:EK$78,"&gt;="&amp;(DATE(YEAR($B83),MONTH($B83),1)),EK$12:EK$78,"&lt;="&amp;(DATE(YEAR($B83),MONTH($B83),15)),EJ$12:EJ$78,1)</f>
        <v>0</v>
      </c>
      <c r="EJ83" s="395">
        <f t="shared" ref="EJ83:EJ106" si="389">COUNTIFS(EK$12:EK$78,"&gt;="&amp;(DATE(YEAR($B83),MONTH($B83),16)),EK$12:EK$78,"&lt;="&amp;(DATE(YEAR($B83),MONTH($B83),DAY(EOMONTH($B83,0)))),EJ$12:EJ$78,1)</f>
        <v>0</v>
      </c>
      <c r="EK83" s="427">
        <f>EJ83+EI83</f>
        <v>0</v>
      </c>
      <c r="EL83" s="394">
        <f t="shared" ref="EL83:EL106" si="390">COUNTIFS(EN$12:EN$78,"&gt;="&amp;(DATE(YEAR($B83),MONTH($B83),1)),EN$12:EN$78,"&lt;="&amp;(DATE(YEAR($B83),MONTH($B83),15)),EM$12:EM$78,1)</f>
        <v>0</v>
      </c>
      <c r="EM83" s="395">
        <f t="shared" ref="EM83:EM106" si="391">COUNTIFS(EN$12:EN$78,"&gt;="&amp;(DATE(YEAR($B83),MONTH($B83),16)),EN$12:EN$78,"&lt;="&amp;(DATE(YEAR($B83),MONTH($B83),DAY(EOMONTH($B83,0)))),EM$12:EM$78,1)</f>
        <v>0</v>
      </c>
      <c r="EN83" s="428">
        <f>EM83+EL83</f>
        <v>0</v>
      </c>
      <c r="EO83" s="394">
        <f t="shared" ref="EO83:EO106" si="392">COUNTIFS(EQ$12:EQ$78,"&gt;="&amp;(DATE(YEAR($B83),MONTH($B83),1)),EQ$12:EQ$78,"&lt;="&amp;(DATE(YEAR($B83),MONTH($B83),15)),EP$12:EP$78,1)</f>
        <v>0</v>
      </c>
      <c r="EP83" s="395">
        <f t="shared" ref="EP83:EP106" si="393">COUNTIFS(EQ$12:EQ$78,"&gt;="&amp;(DATE(YEAR($B83),MONTH($B83),16)),EQ$12:EQ$78,"&lt;="&amp;(DATE(YEAR($B83),MONTH($B83),DAY(EOMONTH($B83,0)))),EP$12:EP$78,1)</f>
        <v>0</v>
      </c>
      <c r="EQ83" s="428">
        <f>EP83+EO83</f>
        <v>0</v>
      </c>
      <c r="ER83" s="394">
        <f t="shared" ref="ER83:ER106" si="394">COUNTIFS(ET$12:ET$78,"&gt;="&amp;(DATE(YEAR($B83),MONTH($B83),1)),ET$12:ET$78,"&lt;="&amp;(DATE(YEAR($B83),MONTH($B83),15)),ES$12:ES$78,1)</f>
        <v>0</v>
      </c>
      <c r="ES83" s="395">
        <f t="shared" ref="ES83:ES106" si="395">COUNTIFS(ET$12:ET$78,"&gt;="&amp;(DATE(YEAR($B83),MONTH($B83),16)),ET$12:ET$78,"&lt;="&amp;(DATE(YEAR($B83),MONTH($B83),DAY(EOMONTH($B83,0)))),ES$12:ES$78,1)</f>
        <v>0</v>
      </c>
      <c r="ET83" s="427">
        <f>ES83+ER83</f>
        <v>0</v>
      </c>
      <c r="EU83" s="394">
        <f t="shared" ref="EU83:EU106" si="396">COUNTIFS(EW$12:EW$78,"&gt;="&amp;(DATE(YEAR($B83),MONTH($B83),1)),EW$12:EW$78,"&lt;="&amp;(DATE(YEAR($B83),MONTH($B83),15)),EV$12:EV$78,1)</f>
        <v>0</v>
      </c>
      <c r="EV83" s="395">
        <f t="shared" ref="EV83:EV106" si="397">COUNTIFS(EW$12:EW$78,"&gt;="&amp;(DATE(YEAR($B83),MONTH($B83),16)),EW$12:EW$78,"&lt;="&amp;(DATE(YEAR($B83),MONTH($B83),DAY(EOMONTH($B83,0)))),EV$12:EV$78,1)</f>
        <v>0</v>
      </c>
      <c r="EW83" s="396">
        <f>EV83+EU83</f>
        <v>0</v>
      </c>
      <c r="EX83" s="426">
        <f t="shared" ref="EX83:EX106" si="398">COUNTIFS(EZ$12:EZ$78,"&gt;="&amp;(DATE(YEAR($B83),MONTH($B83),1)),EZ$12:EZ$78,"&lt;="&amp;(DATE(YEAR($B83),MONTH($B83),15)),EY$12:EY$78,1)</f>
        <v>0</v>
      </c>
      <c r="EY83" s="395">
        <f t="shared" ref="EY83:EY106" si="399">COUNTIFS(EZ$12:EZ$78,"&gt;="&amp;(DATE(YEAR($B83),MONTH($B83),16)),EZ$12:EZ$78,"&lt;="&amp;(DATE(YEAR($B83),MONTH($B83),DAY(EOMONTH($B83,0)))),EY$12:EY$78,1)</f>
        <v>0</v>
      </c>
      <c r="EZ83" s="427">
        <f>EY83+EX83</f>
        <v>0</v>
      </c>
      <c r="FA83" s="394">
        <f t="shared" ref="FA83:FA106" si="400">COUNTIFS(FC$12:FC$78,"&gt;="&amp;(DATE(YEAR($B83),MONTH($B83),1)),FC$12:FC$78,"&lt;="&amp;(DATE(YEAR($B83),MONTH($B83),15)),FB$12:FB$78,1)</f>
        <v>0</v>
      </c>
      <c r="FB83" s="395">
        <f t="shared" ref="FB83:FB106" si="401">COUNTIFS(FC$12:FC$78,"&gt;="&amp;(DATE(YEAR($B83),MONTH($B83),16)),FC$12:FC$78,"&lt;="&amp;(DATE(YEAR($B83),MONTH($B83),DAY(EOMONTH($B83,0)))),FB$12:FB$78,1)</f>
        <v>0</v>
      </c>
      <c r="FC83" s="428">
        <f>FB83+FA83</f>
        <v>0</v>
      </c>
      <c r="FD83" s="394">
        <f t="shared" ref="FD83:FD106" si="402">COUNTIFS(FF$12:FF$78,"&gt;="&amp;(DATE(YEAR($B83),MONTH($B83),1)),FF$12:FF$78,"&lt;="&amp;(DATE(YEAR($B83),MONTH($B83),15)),FE$12:FE$78,1)</f>
        <v>0</v>
      </c>
      <c r="FE83" s="395">
        <f t="shared" ref="FE83:FE106" si="403">COUNTIFS(FF$12:FF$78,"&gt;="&amp;(DATE(YEAR($B83),MONTH($B83),16)),FF$12:FF$78,"&lt;="&amp;(DATE(YEAR($B83),MONTH($B83),DAY(EOMONTH($B83,0)))),FE$12:FE$78,1)</f>
        <v>0</v>
      </c>
      <c r="FF83" s="428">
        <f>FE83+FD83</f>
        <v>0</v>
      </c>
      <c r="FG83" s="394">
        <f t="shared" ref="FG83:FG106" si="404">COUNTIFS(FI$12:FI$78,"&gt;="&amp;(DATE(YEAR($B83),MONTH($B83),1)),FI$12:FI$78,"&lt;="&amp;(DATE(YEAR($B83),MONTH($B83),15)),FH$12:FH$78,1)</f>
        <v>0</v>
      </c>
      <c r="FH83" s="395">
        <f t="shared" ref="FH83:FH106" si="405">COUNTIFS(FI$12:FI$78,"&gt;="&amp;(DATE(YEAR($B83),MONTH($B83),16)),FI$12:FI$78,"&lt;="&amp;(DATE(YEAR($B83),MONTH($B83),DAY(EOMONTH($B83,0)))),FH$12:FH$78,1)</f>
        <v>0</v>
      </c>
      <c r="FI83" s="427">
        <f>FH83+FG83</f>
        <v>0</v>
      </c>
      <c r="FJ83" s="394">
        <f t="shared" ref="FJ83:FJ106" si="406">COUNTIFS(FL$12:FL$78,"&gt;="&amp;(DATE(YEAR($B83),MONTH($B83),1)),FL$12:FL$78,"&lt;="&amp;(DATE(YEAR($B83),MONTH($B83),15)),FK$12:FK$78,1)</f>
        <v>0</v>
      </c>
      <c r="FK83" s="395">
        <f t="shared" ref="FK83:FK106" si="407">COUNTIFS(FL$12:FL$78,"&gt;="&amp;(DATE(YEAR($B83),MONTH($B83),16)),FL$12:FL$78,"&lt;="&amp;(DATE(YEAR($B83),MONTH($B83),DAY(EOMONTH($B83,0)))),FK$12:FK$78,1)</f>
        <v>0</v>
      </c>
      <c r="FL83" s="396">
        <f>FK83+FJ83</f>
        <v>0</v>
      </c>
      <c r="FM83" s="426">
        <f t="shared" ref="FM83:FM106" si="408">COUNTIFS(FO$12:FO$78,"&gt;="&amp;(DATE(YEAR($B83),MONTH($B83),1)),FO$12:FO$78,"&lt;="&amp;(DATE(YEAR($B83),MONTH($B83),15)),FN$12:FN$78,1)</f>
        <v>0</v>
      </c>
      <c r="FN83" s="395">
        <f t="shared" ref="FN83:FN106" si="409">COUNTIFS(FO$12:FO$78,"&gt;="&amp;(DATE(YEAR($B83),MONTH($B83),16)),FO$12:FO$78,"&lt;="&amp;(DATE(YEAR($B83),MONTH($B83),DAY(EOMONTH($B83,0)))),FN$12:FN$78,1)</f>
        <v>0</v>
      </c>
      <c r="FO83" s="427">
        <f>FN83+FM83</f>
        <v>0</v>
      </c>
      <c r="FP83" s="394">
        <f t="shared" ref="FP83:FP106" si="410">COUNTIFS(FR$12:FR$78,"&gt;="&amp;(DATE(YEAR($B83),MONTH($B83),1)),FR$12:FR$78,"&lt;="&amp;(DATE(YEAR($B83),MONTH($B83),15)),FQ$12:FQ$78,1)</f>
        <v>0</v>
      </c>
      <c r="FQ83" s="395">
        <f t="shared" ref="FQ83:FQ106" si="411">COUNTIFS(FR$12:FR$78,"&gt;="&amp;(DATE(YEAR($B83),MONTH($B83),16)),FR$12:FR$78,"&lt;="&amp;(DATE(YEAR($B83),MONTH($B83),DAY(EOMONTH($B83,0)))),FQ$12:FQ$78,1)</f>
        <v>0</v>
      </c>
      <c r="FR83" s="428">
        <f>FQ83+FP83</f>
        <v>0</v>
      </c>
      <c r="FS83" s="394">
        <f t="shared" ref="FS83:FS106" si="412">COUNTIFS(FU$12:FU$78,"&gt;="&amp;(DATE(YEAR($B83),MONTH($B83),1)),FU$12:FU$78,"&lt;="&amp;(DATE(YEAR($B83),MONTH($B83),15)),FT$12:FT$78,1)</f>
        <v>0</v>
      </c>
      <c r="FT83" s="395">
        <f t="shared" ref="FT83:FT106" si="413">COUNTIFS(FU$12:FU$78,"&gt;="&amp;(DATE(YEAR($B83),MONTH($B83),16)),FU$12:FU$78,"&lt;="&amp;(DATE(YEAR($B83),MONTH($B83),DAY(EOMONTH($B83,0)))),FT$12:FT$78,1)</f>
        <v>0</v>
      </c>
      <c r="FU83" s="428">
        <f>FT83+FS83</f>
        <v>0</v>
      </c>
      <c r="FV83" s="394">
        <f t="shared" ref="FV83:FV106" si="414">COUNTIFS(FX$12:FX$78,"&gt;="&amp;(DATE(YEAR($B83),MONTH($B83),1)),FX$12:FX$78,"&lt;="&amp;(DATE(YEAR($B83),MONTH($B83),15)),FW$12:FW$78,1)</f>
        <v>0</v>
      </c>
      <c r="FW83" s="395">
        <f t="shared" ref="FW83:FW106" si="415">COUNTIFS(FX$12:FX$78,"&gt;="&amp;(DATE(YEAR($B83),MONTH($B83),16)),FX$12:FX$78,"&lt;="&amp;(DATE(YEAR($B83),MONTH($B83),DAY(EOMONTH($B83,0)))),FW$12:FW$78,1)</f>
        <v>0</v>
      </c>
      <c r="FX83" s="427">
        <f>FW83+FV83</f>
        <v>0</v>
      </c>
      <c r="FY83" s="394">
        <f t="shared" ref="FY83:FY106" si="416">COUNTIFS(GA$12:GA$78,"&gt;="&amp;(DATE(YEAR($B83),MONTH($B83),1)),GA$12:GA$78,"&lt;="&amp;(DATE(YEAR($B83),MONTH($B83),15)),FZ$12:FZ$78,1)</f>
        <v>0</v>
      </c>
      <c r="FZ83" s="395">
        <f t="shared" ref="FZ83:FZ106" si="417">COUNTIFS(GA$12:GA$78,"&gt;="&amp;(DATE(YEAR($B83),MONTH($B83),16)),GA$12:GA$78,"&lt;="&amp;(DATE(YEAR($B83),MONTH($B83),DAY(EOMONTH($B83,0)))),FZ$12:FZ$78,1)</f>
        <v>0</v>
      </c>
      <c r="GA83" s="396">
        <f>FZ83+FY83</f>
        <v>0</v>
      </c>
      <c r="GB83" s="426">
        <f t="shared" ref="GB83:GB106" si="418">COUNTIFS(GD$12:GD$78,"&gt;="&amp;(DATE(YEAR($B83),MONTH($B83),1)),GD$12:GD$78,"&lt;="&amp;(DATE(YEAR($B83),MONTH($B83),15)),GC$12:GC$78,1)</f>
        <v>0</v>
      </c>
      <c r="GC83" s="395">
        <f t="shared" ref="GC83:GC106" si="419">COUNTIFS(GD$12:GD$78,"&gt;="&amp;(DATE(YEAR($B83),MONTH($B83),16)),GD$12:GD$78,"&lt;="&amp;(DATE(YEAR($B83),MONTH($B83),DAY(EOMONTH($B83,0)))),GC$12:GC$78,1)</f>
        <v>0</v>
      </c>
      <c r="GD83" s="427">
        <f>GC83+GB83</f>
        <v>0</v>
      </c>
      <c r="GE83" s="394">
        <f t="shared" ref="GE83:GE106" si="420">COUNTIFS(GG$12:GG$78,"&gt;="&amp;(DATE(YEAR($B83),MONTH($B83),1)),GG$12:GG$78,"&lt;="&amp;(DATE(YEAR($B83),MONTH($B83),15)),GF$12:GF$78,1)</f>
        <v>0</v>
      </c>
      <c r="GF83" s="395">
        <f t="shared" ref="GF83:GF106" si="421">COUNTIFS(GG$12:GG$78,"&gt;="&amp;(DATE(YEAR($B83),MONTH($B83),16)),GG$12:GG$78,"&lt;="&amp;(DATE(YEAR($B83),MONTH($B83),DAY(EOMONTH($B83,0)))),GF$12:GF$78,1)</f>
        <v>0</v>
      </c>
      <c r="GG83" s="428">
        <f>GF83+GE83</f>
        <v>0</v>
      </c>
      <c r="GH83" s="394">
        <f t="shared" ref="GH83:GH106" si="422">COUNTIFS(GJ$12:GJ$78,"&gt;="&amp;(DATE(YEAR($B83),MONTH($B83),1)),GJ$12:GJ$78,"&lt;="&amp;(DATE(YEAR($B83),MONTH($B83),15)),GI$12:GI$78,1)</f>
        <v>0</v>
      </c>
      <c r="GI83" s="395">
        <f t="shared" ref="GI83:GI106" si="423">COUNTIFS(GJ$12:GJ$78,"&gt;="&amp;(DATE(YEAR($B83),MONTH($B83),16)),GJ$12:GJ$78,"&lt;="&amp;(DATE(YEAR($B83),MONTH($B83),DAY(EOMONTH($B83,0)))),GI$12:GI$78,1)</f>
        <v>0</v>
      </c>
      <c r="GJ83" s="428">
        <f>GI83+GH83</f>
        <v>0</v>
      </c>
      <c r="GK83" s="394">
        <f t="shared" ref="GK83:GK106" si="424">COUNTIFS(GM$12:GM$78,"&gt;="&amp;(DATE(YEAR($B83),MONTH($B83),1)),GM$12:GM$78,"&lt;="&amp;(DATE(YEAR($B83),MONTH($B83),15)),GL$12:GL$78,1)</f>
        <v>0</v>
      </c>
      <c r="GL83" s="395">
        <f t="shared" ref="GL83:GL106" si="425">COUNTIFS(GM$12:GM$78,"&gt;="&amp;(DATE(YEAR($B83),MONTH($B83),16)),GM$12:GM$78,"&lt;="&amp;(DATE(YEAR($B83),MONTH($B83),DAY(EOMONTH($B83,0)))),GL$12:GL$78,1)</f>
        <v>0</v>
      </c>
      <c r="GM83" s="427">
        <f>GL83+GK83</f>
        <v>0</v>
      </c>
      <c r="GN83" s="394">
        <f t="shared" ref="GN83:GN106" si="426">COUNTIFS(GP$12:GP$78,"&gt;="&amp;(DATE(YEAR($B83),MONTH($B83),1)),GP$12:GP$78,"&lt;="&amp;(DATE(YEAR($B83),MONTH($B83),15)),GO$12:GO$78,1)</f>
        <v>0</v>
      </c>
      <c r="GO83" s="395">
        <f t="shared" ref="GO83:GO106" si="427">COUNTIFS(GP$12:GP$78,"&gt;="&amp;(DATE(YEAR($B83),MONTH($B83),16)),GP$12:GP$78,"&lt;="&amp;(DATE(YEAR($B83),MONTH($B83),DAY(EOMONTH($B83,0)))),GO$12:GO$78,1)</f>
        <v>0</v>
      </c>
      <c r="GP83" s="396">
        <f>GO83+GN83</f>
        <v>0</v>
      </c>
      <c r="GQ83" s="776">
        <f t="shared" ref="GQ83:GQ106" si="428">COUNTIFS(GS$12:GS$78,"&gt;="&amp;(DATE(YEAR($B83),MONTH($B83),1)),GS$12:GS$78,"&lt;="&amp;(DATE(YEAR($B83),MONTH($B83),15)),GQ$12:GQ$78,1)</f>
        <v>0</v>
      </c>
      <c r="GR83" s="777">
        <f t="shared" ref="GR83:GR106" si="429">COUNTIFS(GS$12:GS$78,"&gt;="&amp;(DATE(YEAR($B83),MONTH($B83),16)),GS$12:GS$78,"&lt;="&amp;(DATE(YEAR($B83),MONTH($B83),DAY(EOMONTH($B83,0)))),GQ$12:GQ$78,1)</f>
        <v>0</v>
      </c>
      <c r="GS83" s="777">
        <f t="shared" ref="GS83:GS106" si="430">COUNTIFS(GS$12:GS$78,"&gt;="&amp;(DATE(YEAR($B83),MONTH($B83),1)),GS$12:GS$78,"&lt;="&amp;(DATE(YEAR($B83),MONTH($B83),DAY(EOMONTH($B83,0)))),GQ$12:GQ$78,1)</f>
        <v>0</v>
      </c>
      <c r="GT83" s="777">
        <f t="shared" ref="GT83:GT106" si="431">COUNTIFS(GU$12:GU$78,"&gt;="&amp;(DATE(YEAR($B83),MONTH($B83),1)),GU$12:GU$78,"&lt;="&amp;(DATE(YEAR($B83),MONTH($B83),DAY(EOMONTH($B83,0)))),GT$12:GT$78,"&lt;&gt;0",GQ$12:GQ$78,1)</f>
        <v>0</v>
      </c>
      <c r="GU83" s="778">
        <f>GS83-GT83</f>
        <v>0</v>
      </c>
      <c r="GV83" s="426">
        <f t="shared" ref="GV83:GV106" si="432">COUNTIFS(GX$12:GX$78,"&gt;="&amp;(DATE(YEAR($B83),MONTH($B83),1)),GX$12:GX$78,"&lt;="&amp;(DATE(YEAR($B83),MONTH($B83),15)),GW$12:GW$78,1)</f>
        <v>0</v>
      </c>
      <c r="GW83" s="395">
        <f t="shared" ref="GW83:GW106" si="433">COUNTIFS(GX$12:GX$78,"&gt;="&amp;(DATE(YEAR($B83),MONTH($B83),16)),GX$12:GX$78,"&lt;="&amp;(DATE(YEAR($B83),MONTH($B83),DAY(EOMONTH($B83,0)))),GW$12:GW$78,1)</f>
        <v>0</v>
      </c>
      <c r="GX83" s="427">
        <f>GW83+GV83</f>
        <v>0</v>
      </c>
      <c r="GY83" s="394">
        <f t="shared" ref="GY83:GY106" si="434">COUNTIFS(HA$12:HA$78,"&gt;="&amp;(DATE(YEAR($B83),MONTH($B83),1)),HA$12:HA$78,"&lt;="&amp;(DATE(YEAR($B83),MONTH($B83),15)),GZ$12:GZ$78,1)</f>
        <v>0</v>
      </c>
      <c r="GZ83" s="395">
        <f t="shared" ref="GZ83:GZ106" si="435">COUNTIFS(HA$12:HA$78,"&gt;="&amp;(DATE(YEAR($B83),MONTH($B83),16)),HA$12:HA$78,"&lt;="&amp;(DATE(YEAR($B83),MONTH($B83),DAY(EOMONTH($B83,0)))),GZ$12:GZ$78,1)</f>
        <v>0</v>
      </c>
      <c r="HA83" s="428">
        <f>GZ83+GY83</f>
        <v>0</v>
      </c>
      <c r="HB83" s="394">
        <f t="shared" ref="HB83:HB106" si="436">COUNTIFS(HD$12:HD$78,"&gt;="&amp;(DATE(YEAR($B83),MONTH($B83),1)),HD$12:HD$78,"&lt;="&amp;(DATE(YEAR($B83),MONTH($B83),15)),HC$12:HC$78,1)</f>
        <v>0</v>
      </c>
      <c r="HC83" s="395">
        <f t="shared" ref="HC83:HC106" si="437">COUNTIFS(HD$12:HD$78,"&gt;="&amp;(DATE(YEAR($B83),MONTH($B83),16)),HD$12:HD$78,"&lt;="&amp;(DATE(YEAR($B83),MONTH($B83),DAY(EOMONTH($B83,0)))),HC$12:HC$78,1)</f>
        <v>0</v>
      </c>
      <c r="HD83" s="428">
        <f>HC83+HB83</f>
        <v>0</v>
      </c>
      <c r="HE83" s="394">
        <f t="shared" ref="HE83:HE106" si="438">COUNTIFS(HG$12:HG$78,"&gt;="&amp;(DATE(YEAR($B83),MONTH($B83),1)),HG$12:HG$78,"&lt;="&amp;(DATE(YEAR($B83),MONTH($B83),15)),HF$12:HF$78,1)</f>
        <v>0</v>
      </c>
      <c r="HF83" s="395">
        <f t="shared" ref="HF83:HF106" si="439">COUNTIFS(HG$12:HG$78,"&gt;="&amp;(DATE(YEAR($B83),MONTH($B83),16)),HG$12:HG$78,"&lt;="&amp;(DATE(YEAR($B83),MONTH($B83),DAY(EOMONTH($B83,0)))),HF$12:HF$78,1)</f>
        <v>0</v>
      </c>
      <c r="HG83" s="427">
        <f>HF83+HE83</f>
        <v>0</v>
      </c>
      <c r="HH83" s="394">
        <f t="shared" ref="HH83:HH106" si="440">COUNTIFS(HJ$12:HJ$78,"&gt;="&amp;(DATE(YEAR($B83),MONTH($B83),1)),HJ$12:HJ$78,"&lt;="&amp;(DATE(YEAR($B83),MONTH($B83),15)),HI$12:HI$78,1)</f>
        <v>0</v>
      </c>
      <c r="HI83" s="395">
        <f t="shared" ref="HI83:HI106" si="441">COUNTIFS(HJ$12:HJ$78,"&gt;="&amp;(DATE(YEAR($B83),MONTH($B83),16)),HJ$12:HJ$78,"&lt;="&amp;(DATE(YEAR($B83),MONTH($B83),DAY(EOMONTH($B83,0)))),HI$12:HI$78,1)</f>
        <v>0</v>
      </c>
      <c r="HJ83" s="396">
        <f>HI83+HH83</f>
        <v>0</v>
      </c>
      <c r="HK83" s="776">
        <f t="shared" ref="HK83:HK106" si="442">COUNTIFS(HM$12:HM$78,"&gt;="&amp;(DATE(YEAR($B83),MONTH($B83),1)),HM$12:HM$78,"&lt;="&amp;(DATE(YEAR($B83),MONTH($B83),15)),HK$12:HK$78,1)</f>
        <v>0</v>
      </c>
      <c r="HL83" s="777">
        <f t="shared" ref="HL83:HL106" si="443">COUNTIFS(HM$12:HM$78,"&gt;="&amp;(DATE(YEAR($B83),MONTH($B83),16)),HM$12:HM$78,"&lt;="&amp;(DATE(YEAR($B83),MONTH($B83),DAY(EOMONTH($B83,0)))),HK$12:HK$78,1)</f>
        <v>0</v>
      </c>
      <c r="HM83" s="777">
        <f t="shared" ref="HM83:HM106" si="444">COUNTIFS(HM$12:HM$78,"&gt;="&amp;(DATE(YEAR($B83),MONTH($B83),1)),HM$12:HM$78,"&lt;="&amp;(DATE(YEAR($B83),MONTH($B83),DAY(EOMONTH($B83,0)))),HK$12:HK$78,1)</f>
        <v>0</v>
      </c>
      <c r="HN83" s="777">
        <f t="shared" ref="HN83:HN106" si="445">COUNTIFS(HO$12:HO$78,"&gt;="&amp;(DATE(YEAR($B83),MONTH($B83),1)),HO$12:HO$78,"&lt;="&amp;(DATE(YEAR($B83),MONTH($B83),DAY(EOMONTH($B83,0)))),HN$12:HN$78,"&lt;&gt;0",HK$12:HK$78,1)</f>
        <v>0</v>
      </c>
      <c r="HO83" s="778">
        <f>HM83-HN83</f>
        <v>0</v>
      </c>
      <c r="HP83" s="946"/>
      <c r="HQ83" s="946"/>
      <c r="HR83" s="426">
        <f t="shared" ref="HR83:HR106" si="446">COUNTIFS(HT$12:HT$78,"&gt;="&amp;(DATE(YEAR($B83),MONTH($B83),1)),HT$12:HT$78,"&lt;="&amp;(DATE(YEAR($B83),MONTH($B83),15)),HS$12:HS$78,1)</f>
        <v>0</v>
      </c>
      <c r="HS83" s="395">
        <f t="shared" ref="HS83:HS106" si="447">COUNTIFS(HT$12:HT$78,"&gt;="&amp;(DATE(YEAR($B83),MONTH($B83),16)),HT$12:HT$78,"&lt;="&amp;(DATE(YEAR($B83),MONTH($B83),DAY(EOMONTH($B83,0)))),HS$12:HS$78,1)</f>
        <v>0</v>
      </c>
      <c r="HT83" s="396">
        <f>HS83+HR83</f>
        <v>0</v>
      </c>
      <c r="HU83" s="426">
        <f t="shared" ref="HU83:HU106" si="448">COUNTIFS(HW$12:HW$78,"&gt;="&amp;(DATE(YEAR($B83),MONTH($B83),1)),HW$12:HW$78,"&lt;="&amp;(DATE(YEAR($B83),MONTH($B83),15)),HV$12:HV$78,1)</f>
        <v>0</v>
      </c>
      <c r="HV83" s="395">
        <f t="shared" ref="HV83:HV106" si="449">COUNTIFS(HW$12:HW$78,"&gt;="&amp;(DATE(YEAR($B83),MONTH($B83),16)),HW$12:HW$78,"&lt;="&amp;(DATE(YEAR($B83),MONTH($B83),DAY(EOMONTH($B83,0)))),HV$12:HV$78,1)</f>
        <v>0</v>
      </c>
      <c r="HW83" s="396">
        <f t="shared" ref="HW83:HW106" si="450">HV83+HU83</f>
        <v>0</v>
      </c>
      <c r="HX83" s="426">
        <f t="shared" ref="HX83:HX106" si="451">COUNTIFS(HZ$12:HZ$78,"&gt;="&amp;(DATE(YEAR($B83),MONTH($B83),1)),HZ$12:HZ$78,"&lt;="&amp;(DATE(YEAR($B83),MONTH($B83),15)),HY$12:HY$78,1)</f>
        <v>0</v>
      </c>
      <c r="HY83" s="395">
        <f t="shared" ref="HY83:HY106" si="452">COUNTIFS(HZ$12:HZ$78,"&gt;="&amp;(DATE(YEAR($B83),MONTH($B83),16)),HZ$12:HZ$78,"&lt;="&amp;(DATE(YEAR($B83),MONTH($B83),DAY(EOMONTH($B83,0)))),HY$12:HY$78,1)</f>
        <v>0</v>
      </c>
      <c r="HZ83" s="396">
        <f t="shared" ref="HZ83:HZ106" si="453">HY83+HX83</f>
        <v>0</v>
      </c>
      <c r="IA83" s="426">
        <f t="shared" ref="IA83:IA106" si="454">COUNTIFS(IC$12:IC$78,"&gt;="&amp;(DATE(YEAR($B83),MONTH($B83),1)),IC$12:IC$78,"&lt;="&amp;(DATE(YEAR($B83),MONTH($B83),15)),IB$12:IB$78,1)</f>
        <v>0</v>
      </c>
      <c r="IB83" s="395">
        <f t="shared" ref="IB83:IB106" si="455">COUNTIFS(IC$12:IC$78,"&gt;="&amp;(DATE(YEAR($B83),MONTH($B83),16)),IC$12:IC$78,"&lt;="&amp;(DATE(YEAR($B83),MONTH($B83),DAY(EOMONTH($B83,0)))),IB$12:IB$78,1)</f>
        <v>0</v>
      </c>
      <c r="IC83" s="396">
        <f t="shared" ref="IC83:IC106" si="456">IB83+IA83</f>
        <v>0</v>
      </c>
      <c r="ID83" s="426">
        <f t="shared" ref="ID83:ID106" si="457">COUNTIFS(IF$12:IF$78,"&gt;="&amp;(DATE(YEAR($B83),MONTH($B83),1)),IF$12:IF$78,"&lt;="&amp;(DATE(YEAR($B83),MONTH($B83),15)),IE$12:IE$78,1)</f>
        <v>0</v>
      </c>
      <c r="IE83" s="395">
        <f t="shared" ref="IE83:IE106" si="458">COUNTIFS(IF$12:IF$78,"&gt;="&amp;(DATE(YEAR($B83),MONTH($B83),16)),IF$12:IF$78,"&lt;="&amp;(DATE(YEAR($B83),MONTH($B83),DAY(EOMONTH($B83,0)))),IE$12:IE$78,1)</f>
        <v>0</v>
      </c>
      <c r="IF83" s="396">
        <f t="shared" ref="IF83:IF106" si="459">IE83+ID83</f>
        <v>0</v>
      </c>
      <c r="IG83" s="427"/>
      <c r="IH83" s="426">
        <f t="shared" ref="IH83:IH106" si="460">COUNTIFS(IJ$12:IJ$78,"&gt;="&amp;(DATE(YEAR($B83),MONTH($B83),1)),IJ$12:IJ$78,"&lt;="&amp;(DATE(YEAR($B83),MONTH($B83),15)),II$12:II$78,1)</f>
        <v>0</v>
      </c>
      <c r="II83" s="395">
        <f t="shared" ref="II83:II106" si="461">COUNTIFS(IJ$12:IJ$78,"&gt;="&amp;(DATE(YEAR($B83),MONTH($B83),16)),IJ$12:IJ$78,"&lt;="&amp;(DATE(YEAR($B83),MONTH($B83),DAY(EOMONTH($B83,0)))),II$12:II$78,1)</f>
        <v>0</v>
      </c>
      <c r="IJ83" s="427">
        <f t="shared" ref="IJ83:IJ106" si="462">II83+IH83</f>
        <v>0</v>
      </c>
      <c r="IK83" s="426">
        <f t="shared" ref="IK83:IK106" si="463">COUNTIFS(IM$12:IM$78,"&gt;="&amp;(DATE(YEAR($B83),MONTH($B83),1)),IM$12:IM$78,"&lt;="&amp;(DATE(YEAR($B83),MONTH($B83),15)),IL$12:IL$78,1)</f>
        <v>0</v>
      </c>
      <c r="IL83" s="395">
        <f t="shared" ref="IL83:IL106" si="464">COUNTIFS(IM$12:IM$78,"&gt;="&amp;(DATE(YEAR($B83),MONTH($B83),16)),IM$12:IM$78,"&lt;="&amp;(DATE(YEAR($B83),MONTH($B83),DAY(EOMONTH($B83,0)))),IL$12:IL$78,1)</f>
        <v>0</v>
      </c>
      <c r="IM83" s="427">
        <f t="shared" ref="IM83:IM106" si="465">IL83+IK83</f>
        <v>0</v>
      </c>
      <c r="IN83" s="776">
        <f t="shared" ref="IN83:IN106" si="466">COUNTIFS(IP$12:IP$78,"&gt;="&amp;(DATE(YEAR($B83),MONTH($B83),1)),IP$12:IP$78,"&lt;="&amp;(DATE(YEAR($B83),MONTH($B83),15)),IN$12:IN$78,1)</f>
        <v>0</v>
      </c>
      <c r="IO83" s="777">
        <f t="shared" ref="IO83:IO106" si="467">COUNTIFS(IP$12:IP$78,"&gt;="&amp;(DATE(YEAR($B83),MONTH($B83),16)),IP$12:IP$78,"&lt;="&amp;(DATE(YEAR($B83),MONTH($B83),DAY(EOMONTH($B83,0)))),IN$12:IN$78,1)</f>
        <v>0</v>
      </c>
      <c r="IP83" s="777">
        <f t="shared" ref="IP83:IP106" si="468">COUNTIFS(IP$12:IP$78,"&gt;="&amp;(DATE(YEAR($B83),MONTH($B83),1)),IP$12:IP$78,"&lt;="&amp;(DATE(YEAR($B83),MONTH($B83),DAY(EOMONTH($B83,0)))),IN$12:IN$78,1)</f>
        <v>0</v>
      </c>
      <c r="IQ83" s="777">
        <f t="shared" ref="IQ83:IQ106" si="469">COUNTIFS(IR$12:IR$78,"&gt;="&amp;(DATE(YEAR($B83),MONTH($B83),1)),IR$12:IR$78,"&lt;="&amp;(DATE(YEAR($B83),MONTH($B83),DAY(EOMONTH($B83,0)))),IQ$12:IQ$78,"&lt;&gt;0",IN$12:IN$78,1)</f>
        <v>0</v>
      </c>
      <c r="IR83" s="779">
        <f>IP83-IQ83</f>
        <v>0</v>
      </c>
      <c r="IS83" s="427"/>
      <c r="IT83" s="780"/>
      <c r="IU83" s="426">
        <f t="shared" ref="IU83:IU106" si="470">COUNTIFS(IW$12:IW$78,"&gt;="&amp;(DATE(YEAR($B83),MONTH($B83),1)),IW$12:IW$78,"&lt;="&amp;(DATE(YEAR($B83),MONTH($B83),15)),IV$12:IV$78,1)</f>
        <v>0</v>
      </c>
      <c r="IV83" s="395">
        <f t="shared" ref="IV83:IV106" si="471">COUNTIFS(IW$12:IW$78,"&gt;="&amp;(DATE(YEAR($B83),MONTH($B83),16)),IW$12:IW$78,"&lt;="&amp;(DATE(YEAR($B83),MONTH($B83),DAY(EOMONTH($B83,0)))),IV$12:IV$78,1)</f>
        <v>0</v>
      </c>
      <c r="IW83" s="396">
        <f t="shared" ref="IW83:IW106" si="472">IV83+IU83</f>
        <v>0</v>
      </c>
      <c r="IX83" s="426">
        <f t="shared" ref="IX83:IX106" si="473">COUNTIFS(IZ$12:IZ$78,"&gt;="&amp;(DATE(YEAR($B83),MONTH($B83),1)),IZ$12:IZ$78,"&lt;="&amp;(DATE(YEAR($B83),MONTH($B83),15)),IY$12:IY$78,1)</f>
        <v>0</v>
      </c>
      <c r="IY83" s="395">
        <f t="shared" ref="IY83:IY106" si="474">COUNTIFS(IZ$12:IZ$78,"&gt;="&amp;(DATE(YEAR($B83),MONTH($B83),16)),IZ$12:IZ$78,"&lt;="&amp;(DATE(YEAR($B83),MONTH($B83),DAY(EOMONTH($B83,0)))),IY$12:IY$78,1)</f>
        <v>0</v>
      </c>
      <c r="IZ83" s="396">
        <f t="shared" ref="IZ83:IZ106" si="475">IY83+IX83</f>
        <v>0</v>
      </c>
      <c r="JA83" s="426">
        <f t="shared" ref="JA83:JA106" si="476">COUNTIFS(JC$12:JC$78,"&gt;="&amp;(DATE(YEAR($B83),MONTH($B83),1)),JC$12:JC$78,"&lt;="&amp;(DATE(YEAR($B83),MONTH($B83),15)),JB$12:JB$78,1)</f>
        <v>0</v>
      </c>
      <c r="JB83" s="395">
        <f t="shared" ref="JB83:JB106" si="477">COUNTIFS(JC$12:JC$78,"&gt;="&amp;(DATE(YEAR($B83),MONTH($B83),16)),JC$12:JC$78,"&lt;="&amp;(DATE(YEAR($B83),MONTH($B83),DAY(EOMONTH($B83,0)))),JB$12:JB$78,1)</f>
        <v>0</v>
      </c>
      <c r="JC83" s="396">
        <f t="shared" ref="JC83:JC106" si="478">JB83+JA83</f>
        <v>0</v>
      </c>
      <c r="JD83" s="781"/>
      <c r="JE83" s="782">
        <f t="shared" ref="JE83:JE106" si="479">SUMIFS(JD$12:JD$78,JG$12:JG$78,"&gt;="&amp;(DATE(YEAR($B83),MONTH($B83),1)),JG$12:JG$78,"&lt;="&amp;(DATE(YEAR($B83),MONTH($B83),15)),JF$12:JF$78,1)</f>
        <v>0</v>
      </c>
      <c r="JF83" s="783">
        <f t="shared" ref="JF83:JF106" si="480">SUMIFS(JD$12:JD$78,JG$12:JG$78,"&gt;="&amp;(DATE(YEAR($B83),MONTH($B83),16)),JG$12:JG$78,"&lt;="&amp;(DATE(YEAR($B83),MONTH($B83),DAY(EOMONTH($B83,0)))),JF$12:JF$78,1)</f>
        <v>0</v>
      </c>
      <c r="JG83" s="784">
        <f t="shared" ref="JG83:JG106" si="481">SUMIFS(JD$12:JD$78,JG$12:JG$78,"&gt;="&amp;(DATE(YEAR($B83),MONTH($B83),1)),JG$12:JG$78,"&lt;="&amp;(DATE(YEAR($B83),MONTH($B83),DAY(EOMONTH($B83,0)))),JF$12:JF$78,1)</f>
        <v>0</v>
      </c>
      <c r="JH83" s="781"/>
      <c r="JI83" s="782">
        <f t="shared" ref="JI83:JI106" si="482">SUMIFS(JH$12:JH$78,JK$12:JK$78,"&gt;="&amp;(DATE(YEAR($B83),MONTH($B83),1)),JK$12:JK$78,"&lt;="&amp;(DATE(YEAR($B83),MONTH($B83),15)),JJ$12:JJ$78,1)</f>
        <v>0</v>
      </c>
      <c r="JJ83" s="783">
        <f t="shared" ref="JJ83:JJ106" si="483">SUMIFS(JH$12:JH$78,JK$12:JK$78,"&gt;="&amp;(DATE(YEAR($B83),MONTH($B83),16)),JK$12:JK$78,"&lt;="&amp;(DATE(YEAR($B83),MONTH($B83),DAY(EOMONTH($B83,0)))),JJ$12:JJ$78,1)</f>
        <v>0</v>
      </c>
      <c r="JK83" s="784">
        <f t="shared" ref="JK83:JK106" si="484">SUMIFS(JH$12:JH$78,JK$12:JK$78,"&gt;="&amp;(DATE(YEAR($B83),MONTH($B83),1)),JK$12:JK$78,"&lt;="&amp;(DATE(YEAR($B83),MONTH($B83),DAY(EOMONTH($B83,0)))),JJ$12:JJ$78,1)</f>
        <v>0</v>
      </c>
      <c r="JL83" s="781"/>
      <c r="JM83" s="782">
        <f t="shared" ref="JM83:JM106" si="485">SUMIFS(JL$12:JL$78,JO$12:JO$78,"&gt;="&amp;(DATE(YEAR($B83),MONTH($B83),1)),JO$12:JO$78,"&lt;="&amp;(DATE(YEAR($B83),MONTH($B83),15)),JN$12:JN$78,1)</f>
        <v>0</v>
      </c>
      <c r="JN83" s="783">
        <f t="shared" ref="JN83:JN106" si="486">SUMIFS(JL$12:JL$78,JO$12:JO$78,"&gt;="&amp;(DATE(YEAR($B83),MONTH($B83),16)),JO$12:JO$78,"&lt;="&amp;(DATE(YEAR($B83),MONTH($B83),DAY(EOMONTH($B83,0)))),JN$12:JN$78,1)</f>
        <v>0</v>
      </c>
      <c r="JO83" s="784">
        <f t="shared" ref="JO83:JO106" si="487">SUMIFS(JL$12:JL$78,JO$12:JO$78,"&gt;="&amp;(DATE(YEAR($B83),MONTH($B83),1)),JO$12:JO$78,"&lt;="&amp;(DATE(YEAR($B83),MONTH($B83),DAY(EOMONTH($B83,0)))),JN$12:JN$78,1)</f>
        <v>0</v>
      </c>
      <c r="JP83" s="781"/>
      <c r="JQ83" s="782">
        <f t="shared" ref="JQ83:JQ106" si="488">SUMIFS(JP$12:JP$78,JS$12:JS$78,"&gt;="&amp;(DATE(YEAR($B83),MONTH($B83),1)),JS$12:JS$78,"&lt;="&amp;(DATE(YEAR($B83),MONTH($B83),15)),JR$12:JR$78,1)</f>
        <v>0</v>
      </c>
      <c r="JR83" s="783">
        <f t="shared" ref="JR83:JR106" si="489">SUMIFS(JP$12:JP$78,JS$12:JS$78,"&gt;="&amp;(DATE(YEAR($B83),MONTH($B83),16)),JS$12:JS$78,"&lt;="&amp;(DATE(YEAR($B83),MONTH($B83),DAY(EOMONTH($B83,0)))),JR$12:JR$78,1)</f>
        <v>0</v>
      </c>
      <c r="JS83" s="784">
        <f t="shared" ref="JS83:JS106" si="490">SUMIFS(JP$12:JP$78,JS$12:JS$78,"&gt;="&amp;(DATE(YEAR($B83),MONTH($B83),1)),JS$12:JS$78,"&lt;="&amp;(DATE(YEAR($B83),MONTH($B83),DAY(EOMONTH($B83,0)))),JR$12:JR$78,1)</f>
        <v>0</v>
      </c>
      <c r="JT83" s="781"/>
      <c r="JU83" s="782">
        <f t="shared" ref="JU83:JU106" si="491">SUMIFS(JT$12:JT$78,JW$12:JW$78,"&gt;="&amp;(DATE(YEAR($B83),MONTH($B83),1)),JW$12:JW$78,"&lt;="&amp;(DATE(YEAR($B83),MONTH($B83),15)),JV$12:JV$78,1)</f>
        <v>0</v>
      </c>
      <c r="JV83" s="783">
        <f t="shared" ref="JV83:JV106" si="492">SUMIFS(JT$12:JT$78,JW$12:JW$78,"&gt;="&amp;(DATE(YEAR($B83),MONTH($B83),16)),JW$12:JW$78,"&lt;="&amp;(DATE(YEAR($B83),MONTH($B83),DAY(EOMONTH($B83,0)))),JV$12:JV$78,1)</f>
        <v>0</v>
      </c>
      <c r="JW83" s="784">
        <f t="shared" ref="JW83:JW106" si="493">SUMIFS(JT$12:JT$78,JW$12:JW$78,"&gt;="&amp;(DATE(YEAR($B83),MONTH($B83),1)),JW$12:JW$78,"&lt;="&amp;(DATE(YEAR($B83),MONTH($B83),DAY(EOMONTH($B83,0)))),JV$12:JV$78,1)</f>
        <v>0</v>
      </c>
      <c r="JX83" s="781"/>
      <c r="JY83" s="782">
        <f t="shared" ref="JY83:JY106" si="494">SUMIFS(JX$12:JX$78,KA$12:KA$78,"&gt;="&amp;(DATE(YEAR($B83),MONTH($B83),1)),KA$12:KA$78,"&lt;="&amp;(DATE(YEAR($B83),MONTH($B83),15)),JZ$12:JZ$78,1)</f>
        <v>0</v>
      </c>
      <c r="JZ83" s="783">
        <f t="shared" ref="JZ83:JZ106" si="495">SUMIFS(JX$12:JX$78,KA$12:KA$78,"&gt;="&amp;(DATE(YEAR($B83),MONTH($B83),16)),KA$12:KA$78,"&lt;="&amp;(DATE(YEAR($B83),MONTH($B83),DAY(EOMONTH($B83,0)))),JZ$12:JZ$78,1)</f>
        <v>0</v>
      </c>
      <c r="KA83" s="784">
        <f t="shared" ref="KA83:KA106" si="496">SUMIFS(JX$12:JX$78,KA$12:KA$78,"&gt;="&amp;(DATE(YEAR($B83),MONTH($B83),1)),KA$12:KA$78,"&lt;="&amp;(DATE(YEAR($B83),MONTH($B83),DAY(EOMONTH($B83,0)))),JZ$12:JZ$78,1)</f>
        <v>0</v>
      </c>
      <c r="KB83" s="781"/>
      <c r="KC83" s="782">
        <f t="shared" ref="KC83:KC106" si="497">SUMIFS(KB$12:KB$78,KE$12:KE$78,"&gt;="&amp;(DATE(YEAR($B83),MONTH($B83),1)),KE$12:KE$78,"&lt;="&amp;(DATE(YEAR($B83),MONTH($B83),15)),KD$12:KD$78,1)</f>
        <v>0</v>
      </c>
      <c r="KD83" s="783">
        <f t="shared" ref="KD83:KD106" si="498">SUMIFS(KB$12:KB$78,KE$12:KE$78,"&gt;="&amp;(DATE(YEAR($B83),MONTH($B83),16)),KE$12:KE$78,"&lt;="&amp;(DATE(YEAR($B83),MONTH($B83),DAY(EOMONTH($B83,0)))),KD$12:KD$78,1)</f>
        <v>0</v>
      </c>
      <c r="KE83" s="784">
        <f t="shared" ref="KE83:KE106" si="499">SUMIFS(KB$12:KB$78,KE$12:KE$78,"&gt;="&amp;(DATE(YEAR($B83),MONTH($B83),1)),KE$12:KE$78,"&lt;="&amp;(DATE(YEAR($B83),MONTH($B83),DAY(EOMONTH($B83,0)))),KD$12:KD$78,1)</f>
        <v>0</v>
      </c>
      <c r="KF83" s="781"/>
      <c r="KG83" s="782">
        <f t="shared" ref="KG83:KG106" si="500">SUMIFS(KF$12:KF$78,KI$12:KI$78,"&gt;="&amp;(DATE(YEAR($B83),MONTH($B83),1)),KI$12:KI$78,"&lt;="&amp;(DATE(YEAR($B83),MONTH($B83),15)),KH$12:KH$78,1)</f>
        <v>0</v>
      </c>
      <c r="KH83" s="783">
        <f t="shared" ref="KH83:KH106" si="501">SUMIFS(KF$12:KF$78,KI$12:KI$78,"&gt;="&amp;(DATE(YEAR($B83),MONTH($B83),16)),KI$12:KI$78,"&lt;="&amp;(DATE(YEAR($B83),MONTH($B83),DAY(EOMONTH($B83,0)))),KH$12:KH$78,1)</f>
        <v>0</v>
      </c>
      <c r="KI83" s="784">
        <f t="shared" ref="KI83:KI106" si="502">SUMIFS(KF$12:KF$78,KI$12:KI$78,"&gt;="&amp;(DATE(YEAR($B83),MONTH($B83),1)),KI$12:KI$78,"&lt;="&amp;(DATE(YEAR($B83),MONTH($B83),DAY(EOMONTH($B83,0)))),KH$12:KH$78,1)</f>
        <v>0</v>
      </c>
      <c r="KJ83" s="781"/>
      <c r="KK83" s="782">
        <f t="shared" ref="KK83:KK106" si="503">SUMIFS(KJ$12:KJ$78,KM$12:KM$78,"&gt;="&amp;(DATE(YEAR($B83),MONTH($B83),1)),KM$12:KM$78,"&lt;="&amp;(DATE(YEAR($B83),MONTH($B83),15)),KL$12:KL$78,1)</f>
        <v>0</v>
      </c>
      <c r="KL83" s="783">
        <f t="shared" ref="KL83:KL106" si="504">SUMIFS(KJ$12:KJ$78,KM$12:KM$78,"&gt;="&amp;(DATE(YEAR($B83),MONTH($B83),16)),KM$12:KM$78,"&lt;="&amp;(DATE(YEAR($B83),MONTH($B83),DAY(EOMONTH($B83,0)))),KL$12:KL$78,1)</f>
        <v>0</v>
      </c>
      <c r="KM83" s="784">
        <f t="shared" ref="KM83:KM106" si="505">SUMIFS(KJ$12:KJ$78,KM$12:KM$78,"&gt;="&amp;(DATE(YEAR($B83),MONTH($B83),1)),KM$12:KM$78,"&lt;="&amp;(DATE(YEAR($B83),MONTH($B83),DAY(EOMONTH($B83,0)))),KL$12:KL$78,1)</f>
        <v>0</v>
      </c>
      <c r="KN83" s="426">
        <f t="shared" ref="KN83:KN106" si="506">COUNTIFS(KP$12:KP$78,"&gt;="&amp;(DATE(YEAR($B83),MONTH($B83),1)),KP$12:KP$78,"&lt;="&amp;(DATE(YEAR($B83),MONTH($B83),15)),KO$12:KO$78,1)</f>
        <v>0</v>
      </c>
      <c r="KO83" s="395">
        <f t="shared" ref="KO83:KO106" si="507">COUNTIFS(KP$12:KP$78,"&gt;="&amp;(DATE(YEAR($B83),MONTH($B83),16)),KP$12:KP$78,"&lt;="&amp;(DATE(YEAR($B83),MONTH($B83),DAY(EOMONTH($B83,0)))),KO$12:KO$78,1)</f>
        <v>0</v>
      </c>
      <c r="KP83" s="396">
        <f t="shared" ref="KP83:KP106" si="508">KO83+KN83</f>
        <v>0</v>
      </c>
      <c r="KQ83" s="426">
        <f t="shared" ref="KQ83:KQ106" si="509">COUNTIFS(KS$12:KS$78,"&gt;="&amp;(DATE(YEAR($B83),MONTH($B83),1)),KS$12:KS$78,"&lt;="&amp;(DATE(YEAR($B83),MONTH($B83),15)),KR$12:KR$78,1)</f>
        <v>0</v>
      </c>
      <c r="KR83" s="395">
        <f t="shared" ref="KR83:KR106" si="510">COUNTIFS(KS$12:KS$78,"&gt;="&amp;(DATE(YEAR($B83),MONTH($B83),16)),KS$12:KS$78,"&lt;="&amp;(DATE(YEAR($B83),MONTH($B83),DAY(EOMONTH($B83,0)))),KR$12:KR$78,1)</f>
        <v>0</v>
      </c>
      <c r="KS83" s="396">
        <f t="shared" ref="KS83:KS106" si="511">KR83+KQ83</f>
        <v>0</v>
      </c>
      <c r="KT83" s="785"/>
      <c r="KU83" s="786">
        <f t="shared" ref="KU83:KU106" si="512">SUMIFS(KU$12:KU$78,KW$12:KW$78,"&gt;="&amp;(DATE(YEAR($B83),MONTH($B83),1)),KW$12:KW$78,"&lt;="&amp;(DATE(YEAR($B83),MONTH($B83),15)),KT$12:KT$78,1)</f>
        <v>0</v>
      </c>
      <c r="KV83" s="787">
        <f t="shared" ref="KV83:KV106" si="513">SUMIFS(KU$12:KU$78,KW$12:KW$78,"&gt;="&amp;(DATE(YEAR($B83),MONTH($B83),16)),KW$12:KW$78,"&lt;="&amp;(DATE(YEAR($B83),MONTH($B83),DAY(EOMONTH($B83,0)))),KT$12:KT$78,1)</f>
        <v>0</v>
      </c>
      <c r="KW83" s="788">
        <f>SUM(KU83:KV83)</f>
        <v>0</v>
      </c>
      <c r="KX83" s="426">
        <f t="shared" ref="KX83:KX106" si="514">COUNTIFS(KZ$12:KZ$78,"&gt;="&amp;(DATE(YEAR($B83),MONTH($B83),1)),KZ$12:KZ$78,"&lt;="&amp;(DATE(YEAR($B83),MONTH($B83),15)),KY$12:KY$78,1)</f>
        <v>0</v>
      </c>
      <c r="KY83" s="395">
        <f t="shared" ref="KY83:KY106" si="515">COUNTIFS(KZ$12:KZ$78,"&gt;="&amp;(DATE(YEAR($B83),MONTH($B83),16)),KZ$12:KZ$78,"&lt;="&amp;(DATE(YEAR($B83),MONTH($B83),DAY(EOMONTH($B83,0)))),KY$12:KY$78,1)</f>
        <v>0</v>
      </c>
      <c r="KZ83" s="396">
        <f t="shared" ref="KZ83:KZ106" si="516">KY83+KX83</f>
        <v>0</v>
      </c>
      <c r="LA83" s="781"/>
      <c r="LB83" s="782">
        <f t="shared" ref="LB83:LB106" si="517">SUMIFS(LA$12:LA$78,LD$12:LD$78,"&gt;="&amp;(DATE(YEAR($B83),MONTH($B83),1)),LD$12:LD$78,"&lt;="&amp;(DATE(YEAR($B83),MONTH($B83),15)),LC$12:LC$78,1)</f>
        <v>0</v>
      </c>
      <c r="LC83" s="783">
        <f t="shared" ref="LC83:LC106" si="518">SUMIFS(LA$12:LA$78,LD$12:LD$78,"&gt;="&amp;(DATE(YEAR($B83),MONTH($B83),16)),LD$12:LD$78,"&lt;="&amp;(DATE(YEAR($B83),MONTH($B83),DAY(EOMONTH($B83,0)))),LC$12:LC$78,1)</f>
        <v>0</v>
      </c>
      <c r="LD83" s="784">
        <f t="shared" ref="LD83:LD106" si="519">SUMIFS(LA$12:LA$78,LD$12:LD$78,"&gt;="&amp;(DATE(YEAR($B83),MONTH($B83),1)),LD$12:LD$78,"&lt;="&amp;(DATE(YEAR($B83),MONTH($B83),DAY(EOMONTH($B83,0)))),LC$12:LC$78,1)</f>
        <v>0</v>
      </c>
      <c r="LE83" s="781"/>
      <c r="LF83" s="782">
        <f t="shared" ref="LF83:LF106" si="520">SUMIFS(LE$12:LE$78,LH$12:LH$78,"&gt;="&amp;(DATE(YEAR($B83),MONTH($B83),1)),LH$12:LH$78,"&lt;="&amp;(DATE(YEAR($B83),MONTH($B83),15)),LG$12:LG$78,1)</f>
        <v>0</v>
      </c>
      <c r="LG83" s="783">
        <f t="shared" ref="LG83:LG106" si="521">SUMIFS(LE$12:LE$78,LH$12:LH$78,"&gt;="&amp;(DATE(YEAR($B83),MONTH($B83),16)),LH$12:LH$78,"&lt;="&amp;(DATE(YEAR($B83),MONTH($B83),DAY(EOMONTH($B83,0)))),LG$12:LG$78,1)</f>
        <v>0</v>
      </c>
      <c r="LH83" s="784">
        <f t="shared" ref="LH83:LH106" si="522">SUMIFS(LE$12:LE$78,LH$12:LH$78,"&gt;="&amp;(DATE(YEAR($B83),MONTH($B83),1)),LH$12:LH$78,"&lt;="&amp;(DATE(YEAR($B83),MONTH($B83),DAY(EOMONTH($B83,0)))),LG$12:LG$78,1)</f>
        <v>0</v>
      </c>
      <c r="LI83" s="781"/>
      <c r="LJ83" s="782">
        <f t="shared" ref="LJ83:LJ106" si="523">SUMIFS(LI$12:LI$78,LL$12:LL$78,"&gt;="&amp;(DATE(YEAR($B83),MONTH($B83),1)),LL$12:LL$78,"&lt;="&amp;(DATE(YEAR($B83),MONTH($B83),15)),LK$12:LK$78,1)</f>
        <v>0</v>
      </c>
      <c r="LK83" s="783">
        <f t="shared" ref="LK83:LK106" si="524">SUMIFS(LI$12:LI$78,LL$12:LL$78,"&gt;="&amp;(DATE(YEAR($B83),MONTH($B83),16)),LL$12:LL$78,"&lt;="&amp;(DATE(YEAR($B83),MONTH($B83),DAY(EOMONTH($B83,0)))),LK$12:LK$78,1)</f>
        <v>0</v>
      </c>
      <c r="LL83" s="784">
        <f t="shared" ref="LL83:LL106" si="525">SUMIFS(LI$12:LI$78,LL$12:LL$78,"&gt;="&amp;(DATE(YEAR($B83),MONTH($B83),1)),LL$12:LL$78,"&lt;="&amp;(DATE(YEAR($B83),MONTH($B83),DAY(EOMONTH($B83,0)))),LK$12:LK$78,1)</f>
        <v>0</v>
      </c>
      <c r="LM83" s="426">
        <f t="shared" ref="LM83:LM106" si="526">COUNTIFS(LO$12:LO$78,"&gt;="&amp;(DATE(YEAR($B83),MONTH($B83),1)),LO$12:LO$78,"&lt;="&amp;(DATE(YEAR($B83),MONTH($B83),15)),LN$12:LN$78,1)</f>
        <v>0</v>
      </c>
      <c r="LN83" s="395">
        <f t="shared" ref="LN83:LN106" si="527">COUNTIFS(LO$12:LO$78,"&gt;="&amp;(DATE(YEAR($B83),MONTH($B83),16)),LO$12:LO$78,"&lt;="&amp;(DATE(YEAR($B83),MONTH($B83),DAY(EOMONTH($B83,0)))),LN$12:LN$78,1)</f>
        <v>0</v>
      </c>
      <c r="LO83" s="396">
        <f t="shared" ref="LO83:LO106" si="528">LN83+LM83</f>
        <v>0</v>
      </c>
      <c r="LP83" s="426">
        <f t="shared" ref="LP83:LP106" si="529">COUNTIFS(LR$12:LR$78,"&gt;="&amp;(DATE(YEAR($B83),MONTH($B83),1)),LR$12:LR$78,"&lt;="&amp;(DATE(YEAR($B83),MONTH($B83),15)),LQ$12:LQ$78,1)</f>
        <v>0</v>
      </c>
      <c r="LQ83" s="395">
        <f t="shared" ref="LQ83:LQ106" si="530">COUNTIFS(LR$12:LR$78,"&gt;="&amp;(DATE(YEAR($B83),MONTH($B83),16)),LR$12:LR$78,"&lt;="&amp;(DATE(YEAR($B83),MONTH($B83),DAY(EOMONTH($B83,0)))),LQ$12:LQ$78,1)</f>
        <v>0</v>
      </c>
      <c r="LR83" s="396">
        <f t="shared" ref="LR83:LR106" si="531">LQ83+LP83</f>
        <v>0</v>
      </c>
      <c r="LS83" s="426">
        <f t="shared" ref="LS83:LS106" si="532">COUNTIFS(LU$12:LU$78,"&gt;="&amp;(DATE(YEAR($B83),MONTH($B83),1)),LU$12:LU$78,"&lt;="&amp;(DATE(YEAR($B83),MONTH($B83),15)),LT$12:LT$78,1)</f>
        <v>0</v>
      </c>
      <c r="LT83" s="395">
        <f t="shared" ref="LT83:LT106" si="533">COUNTIFS(LU$12:LU$78,"&gt;="&amp;(DATE(YEAR($B83),MONTH($B83),16)),LU$12:LU$78,"&lt;="&amp;(DATE(YEAR($B83),MONTH($B83),DAY(EOMONTH($B83,0)))),LT$12:LT$78,1)</f>
        <v>0</v>
      </c>
      <c r="LU83" s="396">
        <f t="shared" ref="LU83:LU106" si="534">LT83+LS83</f>
        <v>0</v>
      </c>
      <c r="LV83" s="785"/>
      <c r="LW83" s="786">
        <f t="shared" ref="LW83:LW106" si="535">SUMIFS(LW$12:LW$78,LY$12:LY$78,"&gt;="&amp;(DATE(YEAR($B83),MONTH($B83),1)),LY$12:LY$78,"&lt;="&amp;(DATE(YEAR($B83),MONTH($B83),15)),LV$12:LV$78,1)</f>
        <v>0</v>
      </c>
      <c r="LX83" s="787">
        <f t="shared" ref="LX83:LX106" si="536">SUMIFS(LW$12:LW$78,LY$12:LY$78,"&gt;="&amp;(DATE(YEAR($B83),MONTH($B83),16)),LY$12:LY$78,"&lt;="&amp;(DATE(YEAR($B83),MONTH($B83),DAY(EOMONTH($B83,0)))),LV$12:LV$78,1)</f>
        <v>0</v>
      </c>
      <c r="LY83" s="788">
        <f>SUM(LW83:LX83)</f>
        <v>0</v>
      </c>
      <c r="LZ83" s="426">
        <f t="shared" ref="LZ83:LZ106" si="537">COUNTIFS(MB$12:MB$78,"&gt;="&amp;(DATE(YEAR($B83),MONTH($B83),1)),MB$12:MB$78,"&lt;="&amp;(DATE(YEAR($B83),MONTH($B83),15)),MA$12:MA$78,1)</f>
        <v>0</v>
      </c>
      <c r="MA83" s="395">
        <f t="shared" ref="MA83:MA106" si="538">COUNTIFS(MB$12:MB$78,"&gt;="&amp;(DATE(YEAR($B83),MONTH($B83),16)),MB$12:MB$78,"&lt;="&amp;(DATE(YEAR($B83),MONTH($B83),DAY(EOMONTH($B83,0)))),MA$12:MA$78,1)</f>
        <v>0</v>
      </c>
      <c r="MB83" s="396">
        <f t="shared" ref="MB83:MB106" si="539">MA83+LZ83</f>
        <v>0</v>
      </c>
      <c r="MC83" s="781"/>
      <c r="MD83" s="782">
        <f t="shared" ref="MD83:MD106" si="540">SUMIFS(MC$12:MC$78,MF$12:MF$78,"&gt;="&amp;(DATE(YEAR($B83),MONTH($B83),1)),MF$12:MF$78,"&lt;="&amp;(DATE(YEAR($B83),MONTH($B83),15)),ME$12:ME$78,1)</f>
        <v>0</v>
      </c>
      <c r="ME83" s="783">
        <f t="shared" ref="ME83:ME106" si="541">SUMIFS(MC$12:MC$78,MF$12:MF$78,"&gt;="&amp;(DATE(YEAR($B83),MONTH($B83),16)),MF$12:MF$78,"&lt;="&amp;(DATE(YEAR($B83),MONTH($B83),DAY(EOMONTH($B83,0)))),ME$12:ME$78,1)</f>
        <v>0</v>
      </c>
      <c r="MF83" s="784">
        <f t="shared" ref="MF83:MF106" si="542">SUMIFS(MC$12:MC$78,MF$12:MF$78,"&gt;="&amp;(DATE(YEAR($B83),MONTH($B83),1)),MF$12:MF$78,"&lt;="&amp;(DATE(YEAR($B83),MONTH($B83),DAY(EOMONTH($B83,0)))),ME$12:ME$78,1)</f>
        <v>0</v>
      </c>
      <c r="MG83" s="781"/>
      <c r="MH83" s="782">
        <f t="shared" ref="MH83:MH106" si="543">SUMIFS(MG$12:MG$78,MJ$12:MJ$78,"&gt;="&amp;(DATE(YEAR($B83),MONTH($B83),1)),MJ$12:MJ$78,"&lt;="&amp;(DATE(YEAR($B83),MONTH($B83),15)),MI$12:MI$78,1)</f>
        <v>0</v>
      </c>
      <c r="MI83" s="783">
        <f t="shared" ref="MI83:MI106" si="544">SUMIFS(MG$12:MG$78,MJ$12:MJ$78,"&gt;="&amp;(DATE(YEAR($B83),MONTH($B83),16)),MJ$12:MJ$78,"&lt;="&amp;(DATE(YEAR($B83),MONTH($B83),DAY(EOMONTH($B83,0)))),MI$12:MI$78,1)</f>
        <v>0</v>
      </c>
      <c r="MJ83" s="784">
        <f t="shared" ref="MJ83:MJ106" si="545">SUMIFS(MG$12:MG$78,MJ$12:MJ$78,"&gt;="&amp;(DATE(YEAR($B83),MONTH($B83),1)),MJ$12:MJ$78,"&lt;="&amp;(DATE(YEAR($B83),MONTH($B83),DAY(EOMONTH($B83,0)))),MI$12:MI$78,1)</f>
        <v>0</v>
      </c>
      <c r="MK83" s="781"/>
      <c r="ML83" s="782">
        <f t="shared" ref="ML83:ML106" si="546">SUMIFS(MK$12:MK$78,MN$12:MN$78,"&gt;="&amp;(DATE(YEAR($B83),MONTH($B83),1)),MN$12:MN$78,"&lt;="&amp;(DATE(YEAR($B83),MONTH($B83),15)),MM$12:MM$78,1)</f>
        <v>0</v>
      </c>
      <c r="MM83" s="783">
        <f t="shared" ref="MM83:MM106" si="547">SUMIFS(MK$12:MK$78,MN$12:MN$78,"&gt;="&amp;(DATE(YEAR($B83),MONTH($B83),16)),MN$12:MN$78,"&lt;="&amp;(DATE(YEAR($B83),MONTH($B83),DAY(EOMONTH($B83,0)))),MM$12:MM$78,1)</f>
        <v>0</v>
      </c>
      <c r="MN83" s="784">
        <f t="shared" ref="MN83:MN106" si="548">SUMIFS(MK$12:MK$78,MN$12:MN$78,"&gt;="&amp;(DATE(YEAR($B83),MONTH($B83),1)),MN$12:MN$78,"&lt;="&amp;(DATE(YEAR($B83),MONTH($B83),DAY(EOMONTH($B83,0)))),MM$12:MM$78,1)</f>
        <v>0</v>
      </c>
      <c r="MO83" s="426">
        <f t="shared" ref="MO83:MO106" si="549">COUNTIFS(MQ$12:MQ$78,"&gt;="&amp;(DATE(YEAR($B83),MONTH($B83),1)),MQ$12:MQ$78,"&lt;="&amp;(DATE(YEAR($B83),MONTH($B83),15)),MP$12:MP$78,1)</f>
        <v>0</v>
      </c>
      <c r="MP83" s="395">
        <f t="shared" ref="MP83:MP106" si="550">COUNTIFS(MQ$12:MQ$78,"&gt;="&amp;(DATE(YEAR($B83),MONTH($B83),16)),MQ$12:MQ$78,"&lt;="&amp;(DATE(YEAR($B83),MONTH($B83),DAY(EOMONTH($B83,0)))),MP$12:MP$78,1)</f>
        <v>0</v>
      </c>
      <c r="MQ83" s="396">
        <f t="shared" ref="MQ83:MQ106" si="551">MP83+MO83</f>
        <v>0</v>
      </c>
      <c r="MR83" s="426">
        <f t="shared" ref="MR83:MR106" si="552">COUNTIFS(MT$12:MT$78,"&gt;="&amp;(DATE(YEAR($B83),MONTH($B83),1)),MT$12:MT$78,"&lt;="&amp;(DATE(YEAR($B83),MONTH($B83),15)),MS$12:MS$78,1)</f>
        <v>0</v>
      </c>
      <c r="MS83" s="395">
        <f t="shared" ref="MS83:MS106" si="553">COUNTIFS(MT$12:MT$78,"&gt;="&amp;(DATE(YEAR($B83),MONTH($B83),16)),MT$12:MT$78,"&lt;="&amp;(DATE(YEAR($B83),MONTH($B83),DAY(EOMONTH($B83,0)))),MS$12:MS$78,1)</f>
        <v>0</v>
      </c>
      <c r="MT83" s="396">
        <f t="shared" ref="MT83:MT106" si="554">MS83+MR83</f>
        <v>0</v>
      </c>
      <c r="MU83" s="426">
        <f t="shared" ref="MU83:MU106" si="555">COUNTIFS(MW$12:MW$78,"&gt;="&amp;(DATE(YEAR($B83),MONTH($B83),1)),MW$12:MW$78,"&lt;="&amp;(DATE(YEAR($B83),MONTH($B83),15)),MV$12:MV$78,1)</f>
        <v>0</v>
      </c>
      <c r="MV83" s="395">
        <f t="shared" ref="MV83:MV106" si="556">COUNTIFS(MW$12:MW$78,"&gt;="&amp;(DATE(YEAR($B83),MONTH($B83),16)),MW$12:MW$78,"&lt;="&amp;(DATE(YEAR($B83),MONTH($B83),DAY(EOMONTH($B83,0)))),MV$12:MV$78,1)</f>
        <v>0</v>
      </c>
      <c r="MW83" s="396">
        <f t="shared" ref="MW83:MW106" si="557">MV83+MU83</f>
        <v>0</v>
      </c>
      <c r="MX83" s="785"/>
      <c r="MY83" s="786">
        <f t="shared" ref="MY83:MY106" si="558">SUMIFS(MY$12:MY$78,NA$12:NA$78,"&gt;="&amp;(DATE(YEAR($B83),MONTH($B83),1)),NA$12:NA$78,"&lt;="&amp;(DATE(YEAR($B83),MONTH($B83),15)),MX$12:MX$78,1)</f>
        <v>0</v>
      </c>
      <c r="MZ83" s="787">
        <f t="shared" ref="MZ83:MZ106" si="559">SUMIFS(MY$12:MY$78,NA$12:NA$78,"&gt;="&amp;(DATE(YEAR($B83),MONTH($B83),16)),NA$12:NA$78,"&lt;="&amp;(DATE(YEAR($B83),MONTH($B83),DAY(EOMONTH($B83,0)))),MX$12:MX$78,1)</f>
        <v>0</v>
      </c>
      <c r="NA83" s="788">
        <f>SUM(MY83:MZ83)</f>
        <v>0</v>
      </c>
      <c r="NB83" s="785"/>
      <c r="NC83" s="786">
        <f t="shared" ref="NC83:NC106" si="560">SUMIFS(NC$12:NC$78,NE$12:NE$78,"&gt;="&amp;(DATE(YEAR($B83),MONTH($B83),1)),NE$12:NE$78,"&lt;="&amp;(DATE(YEAR($B83),MONTH($B83),15)),NB$12:NB$78,1)</f>
        <v>0</v>
      </c>
      <c r="ND83" s="787">
        <f t="shared" ref="ND83:ND106" si="561">SUMIFS(NC$12:NC$78,NE$12:NE$78,"&gt;="&amp;(DATE(YEAR($B83),MONTH($B83),16)),NE$12:NE$78,"&lt;="&amp;(DATE(YEAR($B83),MONTH($B83),DAY(EOMONTH($B83,0)))),NB$12:NB$78,1)</f>
        <v>0</v>
      </c>
      <c r="NE83" s="788">
        <f>SUM(NC83:ND83)</f>
        <v>0</v>
      </c>
      <c r="NF83" s="786">
        <f t="shared" ref="NF83:NF106" si="562">SUMIFS(LW$12:LW$78,NG$12:NG$78,"&gt;="&amp;(DATE(YEAR($B83),MONTH($B83),1)),NG$12:NG$78,"&lt;="&amp;(DATE(YEAR($B83),MONTH($B83),DAY(EOMONTH($B83,0)))),LV$12:LV$78,1)</f>
        <v>0</v>
      </c>
      <c r="NG83" s="789">
        <f t="shared" ref="NG83:NG106" si="563">LY83-NF83</f>
        <v>0</v>
      </c>
      <c r="NH83" s="776">
        <f t="shared" ref="NH83:NH106" si="564">COUNTIFS(NJ$12:NJ$78,"&gt;="&amp;(DATE(YEAR($B83),MONTH($B83),1)),NJ$12:NJ$78,"&lt;="&amp;(DATE(YEAR($B83),MONTH($B83),15)),NH$12:NH$78,1)</f>
        <v>0</v>
      </c>
      <c r="NI83" s="777">
        <f t="shared" ref="NI83:NI106" si="565">COUNTIFS(NJ$12:NJ$78,"&gt;="&amp;(DATE(YEAR($B83),MONTH($B83),16)),NJ$12:NJ$78,"&lt;="&amp;(DATE(YEAR($B83),MONTH($B83),DAY(EOMONTH($B83,0)))),NH$12:NH$78,1)</f>
        <v>0</v>
      </c>
      <c r="NJ83" s="777">
        <f t="shared" ref="NJ83:NJ106" si="566">COUNTIFS(NJ$12:NJ$78,"&gt;="&amp;(DATE(YEAR($B83),MONTH($B83),1)),NJ$12:NJ$78,"&lt;="&amp;(DATE(YEAR($B83),MONTH($B83),DAY(EOMONTH($B83,0)))),NH$12:NH$78,1)</f>
        <v>0</v>
      </c>
      <c r="NK83" s="777">
        <f t="shared" ref="NK83:NK106" si="567">COUNTIFS(NL$12:NL$78,"&gt;="&amp;(DATE(YEAR($B83),MONTH($B83),1)),NL$12:NL$78,"&lt;="&amp;(DATE(YEAR($B83),MONTH($B83),DAY(EOMONTH($B83,0)))),NK$12:NK$78,"&lt;&gt;0",NH$12:NH$78,1)</f>
        <v>0</v>
      </c>
      <c r="NL83" s="779">
        <f>NJ83-NK83</f>
        <v>0</v>
      </c>
      <c r="NM83" s="785"/>
      <c r="NN83" s="786">
        <f t="shared" ref="NN83:NN106" si="568">SUMIFS(NN$12:NN$78,NP$12:NP$78,"&gt;="&amp;(DATE(YEAR($B83),MONTH($B83),1)),NP$12:NP$78,"&lt;="&amp;(DATE(YEAR($B83),MONTH($B83),15)),NM$12:NM$78,1)</f>
        <v>0</v>
      </c>
      <c r="NO83" s="787">
        <f t="shared" ref="NO83:NO106" si="569">SUMIFS(NN$12:NN$78,NP$12:NP$78,"&gt;="&amp;(DATE(YEAR($B83),MONTH($B83),16)),NP$12:NP$78,"&lt;="&amp;(DATE(YEAR($B83),MONTH($B83),DAY(EOMONTH($B83,0)))),NM$12:NM$78,1)</f>
        <v>0</v>
      </c>
      <c r="NP83" s="788">
        <f>SUM(NN83:NO83)</f>
        <v>0</v>
      </c>
      <c r="NQ83" s="785"/>
      <c r="NR83" s="786">
        <f t="shared" ref="NR83:NR106" si="570">SUMIFS(NR$12:NR$78,NT$12:NT$78,"&gt;="&amp;(DATE(YEAR($B83),MONTH($B83),1)),NT$12:NT$78,"&lt;="&amp;(DATE(YEAR($B83),MONTH($B83),15)),NQ$12:NQ$78,1)</f>
        <v>0</v>
      </c>
      <c r="NS83" s="787">
        <f t="shared" ref="NS83:NS106" si="571">SUMIFS(NR$12:NR$78,NT$12:NT$78,"&gt;="&amp;(DATE(YEAR($B83),MONTH($B83),16)),NT$12:NT$78,"&lt;="&amp;(DATE(YEAR($B83),MONTH($B83),DAY(EOMONTH($B83,0)))),NQ$12:NQ$78,1)</f>
        <v>0</v>
      </c>
      <c r="NT83" s="788">
        <f>SUM(NR83:NS83)</f>
        <v>0</v>
      </c>
      <c r="NU83" s="785"/>
      <c r="NV83" s="786">
        <f t="shared" ref="NV83:NV106" si="572">SUMIFS(NV$12:NV$78,NX$12:NX$78,"&gt;="&amp;(DATE(YEAR($B83),MONTH($B83),1)),NX$12:NX$78,"&lt;="&amp;(DATE(YEAR($B83),MONTH($B83),15)),NU$12:NU$78,1)</f>
        <v>0</v>
      </c>
      <c r="NW83" s="787">
        <f t="shared" ref="NW83:NW106" si="573">SUMIFS(NV$12:NV$78,NX$12:NX$78,"&gt;="&amp;(DATE(YEAR($B83),MONTH($B83),16)),NX$12:NX$78,"&lt;="&amp;(DATE(YEAR($B83),MONTH($B83),DAY(EOMONTH($B83,0)))),NU$12:NU$78,1)</f>
        <v>0</v>
      </c>
      <c r="NX83" s="788">
        <f>SUM(NV83:NW83)</f>
        <v>0</v>
      </c>
      <c r="OH83" s="426">
        <f t="shared" ref="OH83:OH106" si="574">COUNTIFS(OJ$12:OJ$78,"&gt;="&amp;(DATE(YEAR($B83),MONTH($B83),1)),OJ$12:OJ$78,"&lt;="&amp;(DATE(YEAR($B83),MONTH($B83),15)),OI$12:OI$78,1)</f>
        <v>0</v>
      </c>
      <c r="OI83" s="395">
        <f t="shared" ref="OI83:OI106" si="575">COUNTIFS(OJ$12:OJ$78,"&gt;="&amp;(DATE(YEAR($B83),MONTH($B83),16)),OJ$12:OJ$78,"&lt;="&amp;(DATE(YEAR($B83),MONTH($B83),DAY(EOMONTH($B83,0)))),OI$12:OI$78,1)</f>
        <v>0</v>
      </c>
      <c r="OJ83" s="396">
        <f>OI83+OH83</f>
        <v>0</v>
      </c>
      <c r="OK83" s="426">
        <f t="shared" ref="OK83:OK106" si="576">COUNTIFS(OM$12:OM$78,"&gt;="&amp;(DATE(YEAR($B83),MONTH($B83),1)),OM$12:OM$78,"&lt;="&amp;(DATE(YEAR($B83),MONTH($B83),15)),OL$12:OL$78,1)</f>
        <v>0</v>
      </c>
      <c r="OL83" s="395">
        <f t="shared" ref="OL83:OL106" si="577">COUNTIFS(OM$12:OM$78,"&gt;="&amp;(DATE(YEAR($B83),MONTH($B83),16)),OM$12:OM$78,"&lt;="&amp;(DATE(YEAR($B83),MONTH($B83),DAY(EOMONTH($B83,0)))),OL$12:OL$78,1)</f>
        <v>0</v>
      </c>
      <c r="OM83" s="396">
        <f t="shared" ref="OM83:OM106" si="578">OL83+OK83</f>
        <v>0</v>
      </c>
      <c r="ON83" s="426">
        <f t="shared" ref="ON83:ON106" si="579">COUNTIFS(OP$12:OP$78,"&gt;="&amp;(DATE(YEAR($B83),MONTH($B83),1)),OP$12:OP$78,"&lt;="&amp;(DATE(YEAR($B83),MONTH($B83),15)),OO$12:OO$78,1)</f>
        <v>0</v>
      </c>
      <c r="OO83" s="395">
        <f t="shared" ref="OO83:OO106" si="580">COUNTIFS(OP$12:OP$78,"&gt;="&amp;(DATE(YEAR($B83),MONTH($B83),16)),OP$12:OP$78,"&lt;="&amp;(DATE(YEAR($B83),MONTH($B83),DAY(EOMONTH($B83,0)))),OO$12:OO$78,1)</f>
        <v>0</v>
      </c>
      <c r="OP83" s="396">
        <f t="shared" ref="OP83:OP106" si="581">OO83+ON83</f>
        <v>0</v>
      </c>
      <c r="OQ83" s="426">
        <f t="shared" ref="OQ83:OQ106" si="582">COUNTIFS(OS$12:OS$78,"&gt;="&amp;(DATE(YEAR($B83),MONTH($B83),1)),OS$12:OS$78,"&lt;="&amp;(DATE(YEAR($B83),MONTH($B83),15)),OR$12:OR$78,1)</f>
        <v>0</v>
      </c>
      <c r="OR83" s="395">
        <f t="shared" ref="OR83:OR106" si="583">COUNTIFS(OS$12:OS$78,"&gt;="&amp;(DATE(YEAR($B83),MONTH($B83),16)),OS$12:OS$78,"&lt;="&amp;(DATE(YEAR($B83),MONTH($B83),DAY(EOMONTH($B83,0)))),OR$12:OR$78,1)</f>
        <v>0</v>
      </c>
      <c r="OS83" s="396">
        <f t="shared" ref="OS83:OS106" si="584">OR83+OQ83</f>
        <v>0</v>
      </c>
      <c r="OT83" s="426">
        <f t="shared" ref="OT83:OT106" si="585">COUNTIFS(OV$12:OV$78,"&gt;="&amp;(DATE(YEAR($B83),MONTH($B83),1)),OV$12:OV$78,"&lt;="&amp;(DATE(YEAR($B83),MONTH($B83),15)),OU$12:OU$78,1)</f>
        <v>0</v>
      </c>
      <c r="OU83" s="395">
        <f t="shared" ref="OU83:OU106" si="586">COUNTIFS(OV$12:OV$78,"&gt;="&amp;(DATE(YEAR($B83),MONTH($B83),16)),OV$12:OV$78,"&lt;="&amp;(DATE(YEAR($B83),MONTH($B83),DAY(EOMONTH($B83,0)))),OU$12:OU$78,1)</f>
        <v>0</v>
      </c>
      <c r="OV83" s="396">
        <f t="shared" ref="OV83:OV106" si="587">OU83+OT83</f>
        <v>0</v>
      </c>
      <c r="OW83" s="426">
        <f t="shared" ref="OW83:OW106" si="588">COUNTIFS(OY$12:OY$78,"&gt;="&amp;(DATE(YEAR($B83),MONTH($B83),1)),OY$12:OY$78,"&lt;="&amp;(DATE(YEAR($B83),MONTH($B83),15)),OX$12:OX$78,1)</f>
        <v>0</v>
      </c>
      <c r="OX83" s="395">
        <f t="shared" ref="OX83:OX106" si="589">COUNTIFS(OY$12:OY$78,"&gt;="&amp;(DATE(YEAR($B83),MONTH($B83),16)),OY$12:OY$78,"&lt;="&amp;(DATE(YEAR($B83),MONTH($B83),DAY(EOMONTH($B83,0)))),OX$12:OX$78,1)</f>
        <v>0</v>
      </c>
      <c r="OY83" s="427">
        <f t="shared" ref="OY83:OY106" si="590">OX83+OW83</f>
        <v>0</v>
      </c>
      <c r="OZ83" s="426">
        <f t="shared" ref="OZ83:OZ106" si="591">COUNTIFS(PB$12:PB$78,"&gt;="&amp;(DATE(YEAR($B83),MONTH($B83),1)),PB$12:PB$78,"&lt;="&amp;(DATE(YEAR($B83),MONTH($B83),15)),PA$12:PA$78,1)</f>
        <v>0</v>
      </c>
      <c r="PA83" s="395">
        <f t="shared" ref="PA83:PA106" si="592">COUNTIFS(PB$12:PB$78,"&gt;="&amp;(DATE(YEAR($B83),MONTH($B83),16)),PB$12:PB$78,"&lt;="&amp;(DATE(YEAR($B83),MONTH($B83),DAY(EOMONTH($B83,0)))),PA$12:PA$78,1)</f>
        <v>0</v>
      </c>
      <c r="PB83" s="427">
        <f t="shared" ref="PB83:PB106" si="593">PA83+OZ83</f>
        <v>0</v>
      </c>
      <c r="PC83" s="426">
        <f t="shared" ref="PC83:PC106" si="594">COUNTIFS(PE$12:PE$78,"&gt;="&amp;(DATE(YEAR($B83),MONTH($B83),1)),PE$12:PE$78,"&lt;="&amp;(DATE(YEAR($B83),MONTH($B83),15)),PD$12:PD$78,1)</f>
        <v>0</v>
      </c>
      <c r="PD83" s="395">
        <f t="shared" ref="PD83:PD106" si="595">COUNTIFS(PE$12:PE$78,"&gt;="&amp;(DATE(YEAR($B83),MONTH($B83),16)),PE$12:PE$78,"&lt;="&amp;(DATE(YEAR($B83),MONTH($B83),DAY(EOMONTH($B83,0)))),PD$12:PD$78,1)</f>
        <v>0</v>
      </c>
      <c r="PE83" s="427">
        <f t="shared" ref="PE83:PE106" si="596">PD83+PC83</f>
        <v>0</v>
      </c>
      <c r="PF83" s="426">
        <f t="shared" ref="PF83:PF106" si="597">COUNTIFS(PH$12:PH$78,"&gt;="&amp;(DATE(YEAR($B83),MONTH($B83),1)),PH$12:PH$78,"&lt;="&amp;(DATE(YEAR($B83),MONTH($B83),15)),PG$12:PG$78,1)</f>
        <v>0</v>
      </c>
      <c r="PG83" s="395">
        <f t="shared" ref="PG83:PG106" si="598">COUNTIFS(PH$12:PH$78,"&gt;="&amp;(DATE(YEAR($B83),MONTH($B83),16)),PH$12:PH$78,"&lt;="&amp;(DATE(YEAR($B83),MONTH($B83),DAY(EOMONTH($B83,0)))),PG$12:PG$78,1)</f>
        <v>0</v>
      </c>
      <c r="PH83" s="427">
        <f t="shared" ref="PH83:PH106" si="599">PG83+PF83</f>
        <v>0</v>
      </c>
      <c r="PI83" s="426">
        <f t="shared" ref="PI83:PI106" si="600">COUNTIFS(PK$12:PK$78,"&gt;="&amp;(DATE(YEAR($B83),MONTH($B83),1)),PK$12:PK$78,"&lt;="&amp;(DATE(YEAR($B83),MONTH($B83),15)),PJ$12:PJ$78,1)</f>
        <v>0</v>
      </c>
      <c r="PJ83" s="395">
        <f t="shared" ref="PJ83:PJ106" si="601">COUNTIFS(PK$12:PK$78,"&gt;="&amp;(DATE(YEAR($B83),MONTH($B83),16)),PK$12:PK$78,"&lt;="&amp;(DATE(YEAR($B83),MONTH($B83),DAY(EOMONTH($B83,0)))),PJ$12:PJ$78,1)</f>
        <v>0</v>
      </c>
      <c r="PK83" s="427">
        <f t="shared" ref="PK83:PK106" si="602">PJ83+PI83</f>
        <v>0</v>
      </c>
      <c r="PL83" s="426">
        <f t="shared" ref="PL83:PL106" si="603">COUNTIFS(PN$12:PN$78,"&gt;="&amp;(DATE(YEAR($B83),MONTH($B83),1)),PN$12:PN$78,"&lt;="&amp;(DATE(YEAR($B83),MONTH($B83),15)),PM$12:PM$78,1)</f>
        <v>0</v>
      </c>
      <c r="PM83" s="395">
        <f t="shared" ref="PM83:PM106" si="604">COUNTIFS(PN$12:PN$78,"&gt;="&amp;(DATE(YEAR($B83),MONTH($B83),16)),PN$12:PN$78,"&lt;="&amp;(DATE(YEAR($B83),MONTH($B83),DAY(EOMONTH($B83,0)))),PM$12:PM$78,1)</f>
        <v>0</v>
      </c>
      <c r="PN83" s="427">
        <f t="shared" ref="PN83:PN106" si="605">PM83+PL83</f>
        <v>0</v>
      </c>
      <c r="PO83" s="776">
        <f t="shared" ref="PO83:PO106" si="606">COUNTIFS(PQ$12:PQ$78,"&gt;="&amp;(DATE(YEAR($B83),MONTH($B83),1)),PQ$12:PQ$78,"&lt;="&amp;(DATE(YEAR($B83),MONTH($B83),15)),PO$12:PO$78,1)</f>
        <v>0</v>
      </c>
      <c r="PP83" s="777">
        <f t="shared" ref="PP83:PP106" si="607">COUNTIFS(PQ$12:PQ$78,"&gt;="&amp;(DATE(YEAR($B83),MONTH($B83),16)),PQ$12:PQ$78,"&lt;="&amp;(DATE(YEAR($B83),MONTH($B83),DAY(EOMONTH($B83,0)))),PO$12:PO$78,1)</f>
        <v>0</v>
      </c>
      <c r="PQ83" s="777">
        <f t="shared" ref="PQ83:PQ106" si="608">COUNTIFS(PQ$12:PQ$78,"&gt;="&amp;(DATE(YEAR($B83),MONTH($B83),1)),PQ$12:PQ$78,"&lt;="&amp;(DATE(YEAR($B83),MONTH($B83),DAY(EOMONTH($B83,0)))),PO$12:PO$78,1)</f>
        <v>0</v>
      </c>
      <c r="PR83" s="777">
        <f t="shared" ref="PR83:PR106" si="609">COUNTIFS(PS$12:PS$78,"&gt;="&amp;(DATE(YEAR($B83),MONTH($B83),1)),PS$12:PS$78,"&lt;="&amp;(DATE(YEAR($B83),MONTH($B83),DAY(EOMONTH($B83,0)))),PR$12:PR$78,"&lt;&gt;0",PO$12:PO$78,1)</f>
        <v>0</v>
      </c>
      <c r="PS83" s="779">
        <f>PQ83-PR83</f>
        <v>0</v>
      </c>
      <c r="PT83" s="426">
        <f t="shared" ref="PT83:PT106" si="610">COUNTIFS(PV$12:PV$78,"&gt;="&amp;(DATE(YEAR($B83),MONTH($B83),1)),PV$12:PV$78,"&lt;="&amp;(DATE(YEAR($B83),MONTH($B83),15)),PU$12:PU$78,1)</f>
        <v>0</v>
      </c>
      <c r="PU83" s="395">
        <f t="shared" ref="PU83:PU106" si="611">COUNTIFS(PV$12:PV$78,"&gt;="&amp;(DATE(YEAR($B83),MONTH($B83),16)),PV$12:PV$78,"&lt;="&amp;(DATE(YEAR($B83),MONTH($B83),DAY(EOMONTH($B83,0)))),PU$12:PU$78,1)</f>
        <v>0</v>
      </c>
      <c r="PV83" s="396">
        <f>PU83+PT83</f>
        <v>0</v>
      </c>
      <c r="PW83" s="426">
        <f t="shared" ref="PW83:PW106" si="612">COUNTIFS(PY$12:PY$78,"&gt;="&amp;(DATE(YEAR($B83),MONTH($B83),1)),PY$12:PY$78,"&lt;="&amp;(DATE(YEAR($B83),MONTH($B83),15)),PX$12:PX$78,1)</f>
        <v>0</v>
      </c>
      <c r="PX83" s="395">
        <f t="shared" ref="PX83:PX106" si="613">COUNTIFS(PY$12:PY$78,"&gt;="&amp;(DATE(YEAR($B83),MONTH($B83),16)),PY$12:PY$78,"&lt;="&amp;(DATE(YEAR($B83),MONTH($B83),DAY(EOMONTH($B83,0)))),PX$12:PX$78,1)</f>
        <v>0</v>
      </c>
      <c r="PY83" s="396">
        <f t="shared" ref="PY83:PY106" si="614">PX83+PW83</f>
        <v>0</v>
      </c>
      <c r="PZ83" s="426">
        <f t="shared" ref="PZ83:PZ106" si="615">COUNTIFS(QB$12:QB$78,"&gt;="&amp;(DATE(YEAR($B83),MONTH($B83),1)),QB$12:QB$78,"&lt;="&amp;(DATE(YEAR($B83),MONTH($B83),15)),QA$12:QA$78,1)</f>
        <v>0</v>
      </c>
      <c r="QA83" s="395">
        <f t="shared" ref="QA83:QA106" si="616">COUNTIFS(QB$12:QB$78,"&gt;="&amp;(DATE(YEAR($B83),MONTH($B83),16)),QB$12:QB$78,"&lt;="&amp;(DATE(YEAR($B83),MONTH($B83),DAY(EOMONTH($B83,0)))),QA$12:QA$78,1)</f>
        <v>0</v>
      </c>
      <c r="QB83" s="396">
        <f t="shared" ref="QB83:QB106" si="617">QA83+PZ83</f>
        <v>0</v>
      </c>
      <c r="QC83" s="426">
        <f t="shared" ref="QC83:QC106" si="618">COUNTIFS(QE$12:QE$78,"&gt;="&amp;(DATE(YEAR($B83),MONTH($B83),1)),QE$12:QE$78,"&lt;="&amp;(DATE(YEAR($B83),MONTH($B83),15)),QD$12:QD$78,1)</f>
        <v>0</v>
      </c>
      <c r="QD83" s="395">
        <f t="shared" ref="QD83:QD106" si="619">COUNTIFS(QE$12:QE$78,"&gt;="&amp;(DATE(YEAR($B83),MONTH($B83),16)),QE$12:QE$78,"&lt;="&amp;(DATE(YEAR($B83),MONTH($B83),DAY(EOMONTH($B83,0)))),QD$12:QD$78,1)</f>
        <v>0</v>
      </c>
      <c r="QE83" s="396">
        <f t="shared" ref="QE83:QE106" si="620">QD83+QC83</f>
        <v>0</v>
      </c>
      <c r="QF83" s="776">
        <f t="shared" ref="QF83:QF106" si="621">COUNTIFS(QH$12:QH$78,"&gt;="&amp;(DATE(YEAR($B83),MONTH($B83),1)),QH$12:QH$78,"&lt;="&amp;(DATE(YEAR($B83),MONTH($B83),15)),QF$12:QF$78,1)</f>
        <v>0</v>
      </c>
      <c r="QG83" s="777">
        <f t="shared" ref="QG83:QG106" si="622">COUNTIFS(QH$12:QH$78,"&gt;="&amp;(DATE(YEAR($B83),MONTH($B83),16)),QH$12:QH$78,"&lt;="&amp;(DATE(YEAR($B83),MONTH($B83),DAY(EOMONTH($B83,0)))),QF$12:QF$78,1)</f>
        <v>0</v>
      </c>
      <c r="QH83" s="777">
        <f t="shared" ref="QH83:QH106" si="623">COUNTIFS(QH$12:QH$78,"&gt;="&amp;(DATE(YEAR($B83),MONTH($B83),1)),QH$12:QH$78,"&lt;="&amp;(DATE(YEAR($B83),MONTH($B83),DAY(EOMONTH($B83,0)))),QF$12:QF$78,1)</f>
        <v>0</v>
      </c>
      <c r="QI83" s="777">
        <f t="shared" ref="QI83:QI106" si="624">COUNTIFS(QJ$12:QJ$78,"&gt;="&amp;(DATE(YEAR($B83),MONTH($B83),1)),QJ$12:QJ$78,"&lt;="&amp;(DATE(YEAR($B83),MONTH($B83),DAY(EOMONTH($B83,0)))),QI$12:QI$78,"&lt;&gt;0",QF$12:QF$78,1)</f>
        <v>0</v>
      </c>
      <c r="QJ83" s="779">
        <f>QH83-QI83</f>
        <v>0</v>
      </c>
      <c r="QK83" s="790"/>
      <c r="QL83" s="791"/>
    </row>
    <row r="84" spans="2:454" ht="10.199999999999999">
      <c r="B84" s="792">
        <v>45566</v>
      </c>
      <c r="C84" s="793">
        <v>2</v>
      </c>
      <c r="D84" s="771"/>
      <c r="E84" s="772"/>
      <c r="F84" s="772"/>
      <c r="G84" s="772"/>
      <c r="H84" s="772"/>
      <c r="I84" s="772"/>
      <c r="J84" s="772"/>
      <c r="K84" s="772"/>
      <c r="L84" s="772"/>
      <c r="M84" s="772"/>
      <c r="N84" s="772"/>
      <c r="O84" s="772"/>
      <c r="P84" s="772"/>
      <c r="Q84" s="772"/>
      <c r="R84" s="772"/>
      <c r="S84" s="772"/>
      <c r="T84" s="772"/>
      <c r="U84" s="772"/>
      <c r="V84" s="772"/>
      <c r="W84" s="772"/>
      <c r="X84" s="772"/>
      <c r="Y84" s="772"/>
      <c r="Z84" s="772"/>
      <c r="AA84" s="772"/>
      <c r="AB84" s="772"/>
      <c r="AC84" s="772"/>
      <c r="AD84" s="772"/>
      <c r="AE84" s="772"/>
      <c r="AF84" s="772"/>
      <c r="AG84" s="772"/>
      <c r="AH84" s="772"/>
      <c r="AI84" s="772"/>
      <c r="AJ84" s="772"/>
      <c r="AK84" s="772"/>
      <c r="AL84" s="772"/>
      <c r="AM84" s="772"/>
      <c r="AN84" s="772"/>
      <c r="AO84" s="772"/>
      <c r="AP84" s="772"/>
      <c r="AQ84" s="772"/>
      <c r="AR84" s="772"/>
      <c r="AS84" s="772"/>
      <c r="AT84" s="772"/>
      <c r="AU84" s="772"/>
      <c r="AV84" s="772"/>
      <c r="AW84" s="772"/>
      <c r="AX84" s="772"/>
      <c r="AY84" s="772"/>
      <c r="AZ84" s="772"/>
      <c r="BA84" s="773"/>
      <c r="BB84" s="774">
        <f t="shared" si="332"/>
        <v>0</v>
      </c>
      <c r="BC84" s="651">
        <f t="shared" si="333"/>
        <v>0</v>
      </c>
      <c r="BD84" s="652">
        <f t="shared" ref="BD84:BD106" si="625">+IF((BD83+BB84-BC84)=BD83,0,(BD83+BB84-BC84))</f>
        <v>0</v>
      </c>
      <c r="BE84" s="775"/>
      <c r="BF84" s="774">
        <f t="shared" si="334"/>
        <v>0</v>
      </c>
      <c r="BG84" s="775"/>
      <c r="BH84" s="774">
        <f t="shared" si="335"/>
        <v>0</v>
      </c>
      <c r="BI84" s="426">
        <f t="shared" si="336"/>
        <v>0</v>
      </c>
      <c r="BJ84" s="395">
        <f t="shared" si="337"/>
        <v>0</v>
      </c>
      <c r="BK84" s="396">
        <f t="shared" ref="BK84:BK106" si="626">BJ84+BI84</f>
        <v>0</v>
      </c>
      <c r="BL84" s="426">
        <f t="shared" si="338"/>
        <v>0</v>
      </c>
      <c r="BM84" s="395">
        <f t="shared" si="339"/>
        <v>0</v>
      </c>
      <c r="BN84" s="427">
        <f t="shared" ref="BN84:BN106" si="627">BM84+BL84</f>
        <v>0</v>
      </c>
      <c r="BO84" s="394">
        <f t="shared" si="340"/>
        <v>0</v>
      </c>
      <c r="BP84" s="395">
        <f t="shared" si="341"/>
        <v>0</v>
      </c>
      <c r="BQ84" s="428">
        <f t="shared" ref="BQ84:BQ106" si="628">BP84+BO84</f>
        <v>0</v>
      </c>
      <c r="BR84" s="394">
        <f t="shared" si="342"/>
        <v>0</v>
      </c>
      <c r="BS84" s="395">
        <f t="shared" si="343"/>
        <v>0</v>
      </c>
      <c r="BT84" s="428">
        <f t="shared" ref="BT84:BT106" si="629">BS84+BR84</f>
        <v>0</v>
      </c>
      <c r="BU84" s="394">
        <f t="shared" si="344"/>
        <v>0</v>
      </c>
      <c r="BV84" s="395">
        <f t="shared" si="345"/>
        <v>0</v>
      </c>
      <c r="BW84" s="427">
        <f t="shared" ref="BW84:BW106" si="630">BV84+BU84</f>
        <v>0</v>
      </c>
      <c r="BX84" s="394">
        <f t="shared" si="346"/>
        <v>0</v>
      </c>
      <c r="BY84" s="395">
        <f t="shared" si="347"/>
        <v>0</v>
      </c>
      <c r="BZ84" s="396">
        <f t="shared" ref="BZ84:BZ106" si="631">BY84+BX84</f>
        <v>0</v>
      </c>
      <c r="CA84" s="426">
        <f t="shared" si="348"/>
        <v>0</v>
      </c>
      <c r="CB84" s="395">
        <f t="shared" si="349"/>
        <v>0</v>
      </c>
      <c r="CC84" s="427">
        <f t="shared" ref="CC84:CC106" si="632">CB84+CA84</f>
        <v>0</v>
      </c>
      <c r="CD84" s="394">
        <f t="shared" si="350"/>
        <v>0</v>
      </c>
      <c r="CE84" s="395">
        <f t="shared" si="351"/>
        <v>0</v>
      </c>
      <c r="CF84" s="428">
        <f t="shared" ref="CF84:CF106" si="633">CE84+CD84</f>
        <v>0</v>
      </c>
      <c r="CG84" s="394">
        <f t="shared" si="352"/>
        <v>0</v>
      </c>
      <c r="CH84" s="395">
        <f t="shared" si="353"/>
        <v>0</v>
      </c>
      <c r="CI84" s="428">
        <f t="shared" ref="CI84:CI106" si="634">CH84+CG84</f>
        <v>0</v>
      </c>
      <c r="CJ84" s="394">
        <f t="shared" si="354"/>
        <v>0</v>
      </c>
      <c r="CK84" s="395">
        <f t="shared" si="355"/>
        <v>0</v>
      </c>
      <c r="CL84" s="427">
        <f t="shared" ref="CL84:CL106" si="635">CK84+CJ84</f>
        <v>0</v>
      </c>
      <c r="CM84" s="394">
        <f t="shared" si="356"/>
        <v>0</v>
      </c>
      <c r="CN84" s="395">
        <f t="shared" si="357"/>
        <v>0</v>
      </c>
      <c r="CO84" s="396">
        <f t="shared" ref="CO84:CO106" si="636">CN84+CM84</f>
        <v>0</v>
      </c>
      <c r="CP84" s="426">
        <f t="shared" si="358"/>
        <v>0</v>
      </c>
      <c r="CQ84" s="395">
        <f t="shared" si="359"/>
        <v>0</v>
      </c>
      <c r="CR84" s="427">
        <f t="shared" ref="CR84:CR106" si="637">CQ84+CP84</f>
        <v>0</v>
      </c>
      <c r="CS84" s="394">
        <f t="shared" si="360"/>
        <v>0</v>
      </c>
      <c r="CT84" s="395">
        <f t="shared" si="361"/>
        <v>0</v>
      </c>
      <c r="CU84" s="428">
        <f t="shared" ref="CU84:CU106" si="638">CT84+CS84</f>
        <v>0</v>
      </c>
      <c r="CV84" s="394">
        <f t="shared" si="362"/>
        <v>0</v>
      </c>
      <c r="CW84" s="395">
        <f t="shared" si="363"/>
        <v>0</v>
      </c>
      <c r="CX84" s="428">
        <f t="shared" ref="CX84:CX106" si="639">CW84+CV84</f>
        <v>0</v>
      </c>
      <c r="CY84" s="394">
        <f t="shared" si="364"/>
        <v>0</v>
      </c>
      <c r="CZ84" s="395">
        <f t="shared" si="365"/>
        <v>0</v>
      </c>
      <c r="DA84" s="427">
        <f t="shared" ref="DA84:DA106" si="640">CZ84+CY84</f>
        <v>0</v>
      </c>
      <c r="DB84" s="394">
        <f t="shared" si="366"/>
        <v>0</v>
      </c>
      <c r="DC84" s="395">
        <f t="shared" si="367"/>
        <v>0</v>
      </c>
      <c r="DD84" s="396">
        <f t="shared" ref="DD84:DD106" si="641">DC84+DB84</f>
        <v>0</v>
      </c>
      <c r="DE84" s="426">
        <f t="shared" si="368"/>
        <v>0</v>
      </c>
      <c r="DF84" s="395">
        <f t="shared" si="369"/>
        <v>0</v>
      </c>
      <c r="DG84" s="427">
        <f t="shared" ref="DG84:DG106" si="642">DF84+DE84</f>
        <v>0</v>
      </c>
      <c r="DH84" s="394">
        <f t="shared" si="370"/>
        <v>0</v>
      </c>
      <c r="DI84" s="395">
        <f t="shared" si="371"/>
        <v>0</v>
      </c>
      <c r="DJ84" s="428">
        <f t="shared" ref="DJ84:DJ106" si="643">DI84+DH84</f>
        <v>0</v>
      </c>
      <c r="DK84" s="394">
        <f t="shared" si="372"/>
        <v>0</v>
      </c>
      <c r="DL84" s="395">
        <f t="shared" si="373"/>
        <v>0</v>
      </c>
      <c r="DM84" s="428">
        <f t="shared" ref="DM84:DM106" si="644">DL84+DK84</f>
        <v>0</v>
      </c>
      <c r="DN84" s="394">
        <f t="shared" si="374"/>
        <v>0</v>
      </c>
      <c r="DO84" s="395">
        <f t="shared" si="375"/>
        <v>0</v>
      </c>
      <c r="DP84" s="427">
        <f t="shared" ref="DP84:DP106" si="645">DO84+DN84</f>
        <v>0</v>
      </c>
      <c r="DQ84" s="394">
        <f t="shared" si="376"/>
        <v>0</v>
      </c>
      <c r="DR84" s="395">
        <f t="shared" si="377"/>
        <v>0</v>
      </c>
      <c r="DS84" s="396">
        <f t="shared" ref="DS84:DS106" si="646">DR84+DQ84</f>
        <v>0</v>
      </c>
      <c r="DT84" s="426">
        <f t="shared" si="378"/>
        <v>0</v>
      </c>
      <c r="DU84" s="395">
        <f t="shared" si="379"/>
        <v>0</v>
      </c>
      <c r="DV84" s="427">
        <f t="shared" ref="DV84:DV106" si="647">DU84+DT84</f>
        <v>0</v>
      </c>
      <c r="DW84" s="394">
        <f t="shared" si="380"/>
        <v>0</v>
      </c>
      <c r="DX84" s="395">
        <f t="shared" si="381"/>
        <v>0</v>
      </c>
      <c r="DY84" s="428">
        <f t="shared" ref="DY84:DY106" si="648">DX84+DW84</f>
        <v>0</v>
      </c>
      <c r="DZ84" s="394">
        <f t="shared" si="382"/>
        <v>0</v>
      </c>
      <c r="EA84" s="395">
        <f t="shared" si="383"/>
        <v>0</v>
      </c>
      <c r="EB84" s="428">
        <f t="shared" ref="EB84:EB106" si="649">EA84+DZ84</f>
        <v>0</v>
      </c>
      <c r="EC84" s="394">
        <f t="shared" si="384"/>
        <v>0</v>
      </c>
      <c r="ED84" s="395">
        <f t="shared" si="385"/>
        <v>0</v>
      </c>
      <c r="EE84" s="427">
        <f t="shared" ref="EE84:EE106" si="650">ED84+EC84</f>
        <v>0</v>
      </c>
      <c r="EF84" s="394">
        <f t="shared" si="386"/>
        <v>0</v>
      </c>
      <c r="EG84" s="395">
        <f t="shared" si="387"/>
        <v>0</v>
      </c>
      <c r="EH84" s="396">
        <f t="shared" ref="EH84:EH106" si="651">EG84+EF84</f>
        <v>0</v>
      </c>
      <c r="EI84" s="426">
        <f t="shared" si="388"/>
        <v>0</v>
      </c>
      <c r="EJ84" s="395">
        <f t="shared" si="389"/>
        <v>0</v>
      </c>
      <c r="EK84" s="427">
        <f t="shared" ref="EK84:EK106" si="652">EJ84+EI84</f>
        <v>0</v>
      </c>
      <c r="EL84" s="394">
        <f t="shared" si="390"/>
        <v>0</v>
      </c>
      <c r="EM84" s="395">
        <f t="shared" si="391"/>
        <v>0</v>
      </c>
      <c r="EN84" s="428">
        <f t="shared" ref="EN84:EN106" si="653">EM84+EL84</f>
        <v>0</v>
      </c>
      <c r="EO84" s="394">
        <f t="shared" si="392"/>
        <v>0</v>
      </c>
      <c r="EP84" s="395">
        <f t="shared" si="393"/>
        <v>0</v>
      </c>
      <c r="EQ84" s="428">
        <f t="shared" ref="EQ84:EQ106" si="654">EP84+EO84</f>
        <v>0</v>
      </c>
      <c r="ER84" s="394">
        <f t="shared" si="394"/>
        <v>0</v>
      </c>
      <c r="ES84" s="395">
        <f t="shared" si="395"/>
        <v>0</v>
      </c>
      <c r="ET84" s="427">
        <f t="shared" ref="ET84:ET106" si="655">ES84+ER84</f>
        <v>0</v>
      </c>
      <c r="EU84" s="394">
        <f t="shared" si="396"/>
        <v>0</v>
      </c>
      <c r="EV84" s="395">
        <f t="shared" si="397"/>
        <v>0</v>
      </c>
      <c r="EW84" s="396">
        <f t="shared" ref="EW84:EW106" si="656">EV84+EU84</f>
        <v>0</v>
      </c>
      <c r="EX84" s="426">
        <f t="shared" si="398"/>
        <v>0</v>
      </c>
      <c r="EY84" s="395">
        <f t="shared" si="399"/>
        <v>0</v>
      </c>
      <c r="EZ84" s="427">
        <f t="shared" ref="EZ84:EZ106" si="657">EY84+EX84</f>
        <v>0</v>
      </c>
      <c r="FA84" s="394">
        <f t="shared" si="400"/>
        <v>0</v>
      </c>
      <c r="FB84" s="395">
        <f t="shared" si="401"/>
        <v>0</v>
      </c>
      <c r="FC84" s="428">
        <f t="shared" ref="FC84:FC85" si="658">FB84+FA84</f>
        <v>0</v>
      </c>
      <c r="FD84" s="394">
        <f t="shared" si="402"/>
        <v>0</v>
      </c>
      <c r="FE84" s="395">
        <f t="shared" si="403"/>
        <v>0</v>
      </c>
      <c r="FF84" s="428">
        <f t="shared" ref="FF84:FF106" si="659">FE84+FD84</f>
        <v>0</v>
      </c>
      <c r="FG84" s="394">
        <f t="shared" si="404"/>
        <v>0</v>
      </c>
      <c r="FH84" s="395">
        <f t="shared" si="405"/>
        <v>0</v>
      </c>
      <c r="FI84" s="427">
        <f t="shared" ref="FI84:FI106" si="660">FH84+FG84</f>
        <v>0</v>
      </c>
      <c r="FJ84" s="394">
        <f t="shared" si="406"/>
        <v>0</v>
      </c>
      <c r="FK84" s="395">
        <f t="shared" si="407"/>
        <v>0</v>
      </c>
      <c r="FL84" s="396">
        <f t="shared" ref="FL84:FL106" si="661">FK84+FJ84</f>
        <v>0</v>
      </c>
      <c r="FM84" s="426">
        <f t="shared" si="408"/>
        <v>0</v>
      </c>
      <c r="FN84" s="395">
        <f t="shared" si="409"/>
        <v>0</v>
      </c>
      <c r="FO84" s="427">
        <f t="shared" ref="FO84:FO106" si="662">FN84+FM84</f>
        <v>0</v>
      </c>
      <c r="FP84" s="394">
        <f t="shared" si="410"/>
        <v>0</v>
      </c>
      <c r="FQ84" s="395">
        <f t="shared" si="411"/>
        <v>0</v>
      </c>
      <c r="FR84" s="428">
        <f t="shared" ref="FR84:FR106" si="663">FQ84+FP84</f>
        <v>0</v>
      </c>
      <c r="FS84" s="394">
        <f t="shared" si="412"/>
        <v>0</v>
      </c>
      <c r="FT84" s="395">
        <f t="shared" si="413"/>
        <v>0</v>
      </c>
      <c r="FU84" s="428">
        <f t="shared" ref="FU84:FU106" si="664">FT84+FS84</f>
        <v>0</v>
      </c>
      <c r="FV84" s="394">
        <f t="shared" si="414"/>
        <v>0</v>
      </c>
      <c r="FW84" s="395">
        <f t="shared" si="415"/>
        <v>0</v>
      </c>
      <c r="FX84" s="427">
        <f t="shared" ref="FX84:FX106" si="665">FW84+FV84</f>
        <v>0</v>
      </c>
      <c r="FY84" s="394">
        <f t="shared" si="416"/>
        <v>0</v>
      </c>
      <c r="FZ84" s="395">
        <f t="shared" si="417"/>
        <v>0</v>
      </c>
      <c r="GA84" s="396">
        <f t="shared" ref="GA84:GA106" si="666">FZ84+FY84</f>
        <v>0</v>
      </c>
      <c r="GB84" s="426">
        <f t="shared" si="418"/>
        <v>0</v>
      </c>
      <c r="GC84" s="395">
        <f t="shared" si="419"/>
        <v>0</v>
      </c>
      <c r="GD84" s="427">
        <f t="shared" ref="GD84:GD106" si="667">GC84+GB84</f>
        <v>0</v>
      </c>
      <c r="GE84" s="394">
        <f t="shared" si="420"/>
        <v>0</v>
      </c>
      <c r="GF84" s="395">
        <f t="shared" si="421"/>
        <v>0</v>
      </c>
      <c r="GG84" s="428">
        <f t="shared" ref="GG84:GG106" si="668">GF84+GE84</f>
        <v>0</v>
      </c>
      <c r="GH84" s="394">
        <f t="shared" si="422"/>
        <v>0</v>
      </c>
      <c r="GI84" s="395">
        <f t="shared" si="423"/>
        <v>0</v>
      </c>
      <c r="GJ84" s="428">
        <f t="shared" ref="GJ84:GJ106" si="669">GI84+GH84</f>
        <v>0</v>
      </c>
      <c r="GK84" s="394">
        <f t="shared" si="424"/>
        <v>0</v>
      </c>
      <c r="GL84" s="395">
        <f t="shared" si="425"/>
        <v>0</v>
      </c>
      <c r="GM84" s="427">
        <f t="shared" ref="GM84:GM106" si="670">GL84+GK84</f>
        <v>0</v>
      </c>
      <c r="GN84" s="394">
        <f t="shared" si="426"/>
        <v>0</v>
      </c>
      <c r="GO84" s="395">
        <f t="shared" si="427"/>
        <v>0</v>
      </c>
      <c r="GP84" s="396">
        <f t="shared" ref="GP84:GP106" si="671">GO84+GN84</f>
        <v>0</v>
      </c>
      <c r="GQ84" s="776">
        <f t="shared" si="428"/>
        <v>0</v>
      </c>
      <c r="GR84" s="777">
        <f t="shared" si="429"/>
        <v>0</v>
      </c>
      <c r="GS84" s="777">
        <f t="shared" si="430"/>
        <v>0</v>
      </c>
      <c r="GT84" s="777">
        <f t="shared" si="431"/>
        <v>0</v>
      </c>
      <c r="GU84" s="778">
        <f t="shared" ref="GU84:GU106" si="672">GS84-GT84</f>
        <v>0</v>
      </c>
      <c r="GV84" s="426">
        <f t="shared" si="432"/>
        <v>0</v>
      </c>
      <c r="GW84" s="395">
        <f t="shared" si="433"/>
        <v>0</v>
      </c>
      <c r="GX84" s="427">
        <f t="shared" ref="GX84:GX106" si="673">GW84+GV84</f>
        <v>0</v>
      </c>
      <c r="GY84" s="394">
        <f t="shared" si="434"/>
        <v>0</v>
      </c>
      <c r="GZ84" s="395">
        <f t="shared" si="435"/>
        <v>0</v>
      </c>
      <c r="HA84" s="428">
        <f t="shared" ref="HA84:HA106" si="674">GZ84+GY84</f>
        <v>0</v>
      </c>
      <c r="HB84" s="394">
        <f t="shared" si="436"/>
        <v>0</v>
      </c>
      <c r="HC84" s="395">
        <f t="shared" si="437"/>
        <v>0</v>
      </c>
      <c r="HD84" s="428">
        <f t="shared" ref="HD84:HD106" si="675">HC84+HB84</f>
        <v>0</v>
      </c>
      <c r="HE84" s="394">
        <f t="shared" si="438"/>
        <v>0</v>
      </c>
      <c r="HF84" s="395">
        <f t="shared" si="439"/>
        <v>0</v>
      </c>
      <c r="HG84" s="427">
        <f t="shared" ref="HG84:HG106" si="676">HF84+HE84</f>
        <v>0</v>
      </c>
      <c r="HH84" s="394">
        <f t="shared" si="440"/>
        <v>0</v>
      </c>
      <c r="HI84" s="395">
        <f t="shared" si="441"/>
        <v>0</v>
      </c>
      <c r="HJ84" s="396">
        <f t="shared" ref="HJ84:HJ106" si="677">HI84+HH84</f>
        <v>0</v>
      </c>
      <c r="HK84" s="776">
        <f t="shared" si="442"/>
        <v>0</v>
      </c>
      <c r="HL84" s="777">
        <f t="shared" si="443"/>
        <v>0</v>
      </c>
      <c r="HM84" s="777">
        <f t="shared" si="444"/>
        <v>0</v>
      </c>
      <c r="HN84" s="777">
        <f t="shared" si="445"/>
        <v>0</v>
      </c>
      <c r="HO84" s="778">
        <f t="shared" ref="HO84:HO106" si="678">HM84-HN84</f>
        <v>0</v>
      </c>
      <c r="HP84" s="946"/>
      <c r="HQ84" s="946"/>
      <c r="HR84" s="426">
        <f t="shared" si="446"/>
        <v>0</v>
      </c>
      <c r="HS84" s="395">
        <f t="shared" si="447"/>
        <v>0</v>
      </c>
      <c r="HT84" s="396">
        <f t="shared" ref="HT84:HT106" si="679">HS84+HR84</f>
        <v>0</v>
      </c>
      <c r="HU84" s="426">
        <f t="shared" si="448"/>
        <v>0</v>
      </c>
      <c r="HV84" s="395">
        <f t="shared" si="449"/>
        <v>0</v>
      </c>
      <c r="HW84" s="396">
        <f t="shared" si="450"/>
        <v>0</v>
      </c>
      <c r="HX84" s="426">
        <f t="shared" si="451"/>
        <v>0</v>
      </c>
      <c r="HY84" s="395">
        <f t="shared" si="452"/>
        <v>0</v>
      </c>
      <c r="HZ84" s="396">
        <f t="shared" si="453"/>
        <v>0</v>
      </c>
      <c r="IA84" s="426">
        <f t="shared" si="454"/>
        <v>0</v>
      </c>
      <c r="IB84" s="395">
        <f t="shared" si="455"/>
        <v>0</v>
      </c>
      <c r="IC84" s="396">
        <f t="shared" si="456"/>
        <v>0</v>
      </c>
      <c r="ID84" s="426">
        <f t="shared" si="457"/>
        <v>0</v>
      </c>
      <c r="IE84" s="395">
        <f t="shared" si="458"/>
        <v>0</v>
      </c>
      <c r="IF84" s="396">
        <f t="shared" si="459"/>
        <v>0</v>
      </c>
      <c r="IG84" s="427"/>
      <c r="IH84" s="426">
        <f t="shared" si="460"/>
        <v>0</v>
      </c>
      <c r="II84" s="395">
        <f t="shared" si="461"/>
        <v>0</v>
      </c>
      <c r="IJ84" s="427">
        <f t="shared" si="462"/>
        <v>0</v>
      </c>
      <c r="IK84" s="426">
        <f t="shared" si="463"/>
        <v>0</v>
      </c>
      <c r="IL84" s="395">
        <f t="shared" si="464"/>
        <v>0</v>
      </c>
      <c r="IM84" s="427">
        <f t="shared" si="465"/>
        <v>0</v>
      </c>
      <c r="IN84" s="776">
        <f t="shared" si="466"/>
        <v>0</v>
      </c>
      <c r="IO84" s="777">
        <f t="shared" si="467"/>
        <v>0</v>
      </c>
      <c r="IP84" s="777">
        <f t="shared" si="468"/>
        <v>0</v>
      </c>
      <c r="IQ84" s="777">
        <f t="shared" si="469"/>
        <v>0</v>
      </c>
      <c r="IR84" s="779">
        <f t="shared" ref="IR84:IR106" si="680">IP84-IQ84</f>
        <v>0</v>
      </c>
      <c r="IS84" s="427"/>
      <c r="IT84" s="780"/>
      <c r="IU84" s="426">
        <f t="shared" si="470"/>
        <v>0</v>
      </c>
      <c r="IV84" s="395">
        <f t="shared" si="471"/>
        <v>0</v>
      </c>
      <c r="IW84" s="396">
        <f t="shared" si="472"/>
        <v>0</v>
      </c>
      <c r="IX84" s="426">
        <f t="shared" si="473"/>
        <v>0</v>
      </c>
      <c r="IY84" s="395">
        <f t="shared" si="474"/>
        <v>0</v>
      </c>
      <c r="IZ84" s="396">
        <f t="shared" si="475"/>
        <v>0</v>
      </c>
      <c r="JA84" s="426">
        <f t="shared" si="476"/>
        <v>0</v>
      </c>
      <c r="JB84" s="395">
        <f t="shared" si="477"/>
        <v>0</v>
      </c>
      <c r="JC84" s="396">
        <f t="shared" si="478"/>
        <v>0</v>
      </c>
      <c r="JD84" s="781"/>
      <c r="JE84" s="782">
        <f t="shared" si="479"/>
        <v>0</v>
      </c>
      <c r="JF84" s="783">
        <f t="shared" si="480"/>
        <v>0</v>
      </c>
      <c r="JG84" s="784">
        <f t="shared" si="481"/>
        <v>0</v>
      </c>
      <c r="JH84" s="781"/>
      <c r="JI84" s="782">
        <f t="shared" si="482"/>
        <v>0</v>
      </c>
      <c r="JJ84" s="783">
        <f t="shared" si="483"/>
        <v>0</v>
      </c>
      <c r="JK84" s="784">
        <f t="shared" si="484"/>
        <v>0</v>
      </c>
      <c r="JL84" s="781"/>
      <c r="JM84" s="782">
        <f t="shared" si="485"/>
        <v>0</v>
      </c>
      <c r="JN84" s="783">
        <f t="shared" si="486"/>
        <v>0</v>
      </c>
      <c r="JO84" s="784">
        <f t="shared" si="487"/>
        <v>0</v>
      </c>
      <c r="JP84" s="781"/>
      <c r="JQ84" s="782">
        <f t="shared" si="488"/>
        <v>0</v>
      </c>
      <c r="JR84" s="783">
        <f t="shared" si="489"/>
        <v>0</v>
      </c>
      <c r="JS84" s="784">
        <f t="shared" si="490"/>
        <v>0</v>
      </c>
      <c r="JT84" s="781"/>
      <c r="JU84" s="782">
        <f t="shared" si="491"/>
        <v>0</v>
      </c>
      <c r="JV84" s="783">
        <f t="shared" si="492"/>
        <v>0</v>
      </c>
      <c r="JW84" s="784">
        <f t="shared" si="493"/>
        <v>0</v>
      </c>
      <c r="JX84" s="781"/>
      <c r="JY84" s="782">
        <f t="shared" si="494"/>
        <v>0</v>
      </c>
      <c r="JZ84" s="783">
        <f t="shared" si="495"/>
        <v>0</v>
      </c>
      <c r="KA84" s="784">
        <f t="shared" si="496"/>
        <v>0</v>
      </c>
      <c r="KB84" s="781"/>
      <c r="KC84" s="782">
        <f t="shared" si="497"/>
        <v>0</v>
      </c>
      <c r="KD84" s="783">
        <f t="shared" si="498"/>
        <v>0</v>
      </c>
      <c r="KE84" s="784">
        <f t="shared" si="499"/>
        <v>0</v>
      </c>
      <c r="KF84" s="781"/>
      <c r="KG84" s="782">
        <f t="shared" si="500"/>
        <v>0</v>
      </c>
      <c r="KH84" s="783">
        <f t="shared" si="501"/>
        <v>0</v>
      </c>
      <c r="KI84" s="784">
        <f t="shared" si="502"/>
        <v>0</v>
      </c>
      <c r="KJ84" s="781"/>
      <c r="KK84" s="782">
        <f t="shared" si="503"/>
        <v>0</v>
      </c>
      <c r="KL84" s="783">
        <f t="shared" si="504"/>
        <v>0</v>
      </c>
      <c r="KM84" s="784">
        <f t="shared" si="505"/>
        <v>0</v>
      </c>
      <c r="KN84" s="426">
        <f t="shared" si="506"/>
        <v>0</v>
      </c>
      <c r="KO84" s="395">
        <f t="shared" si="507"/>
        <v>0</v>
      </c>
      <c r="KP84" s="396">
        <f t="shared" si="508"/>
        <v>0</v>
      </c>
      <c r="KQ84" s="426">
        <f t="shared" si="509"/>
        <v>0</v>
      </c>
      <c r="KR84" s="395">
        <f t="shared" si="510"/>
        <v>0</v>
      </c>
      <c r="KS84" s="396">
        <f t="shared" si="511"/>
        <v>0</v>
      </c>
      <c r="KT84" s="785"/>
      <c r="KU84" s="786">
        <f t="shared" si="512"/>
        <v>0</v>
      </c>
      <c r="KV84" s="787">
        <f t="shared" si="513"/>
        <v>0</v>
      </c>
      <c r="KW84" s="788">
        <f t="shared" ref="KW84:KW106" si="681">SUM(KU84:KV84)</f>
        <v>0</v>
      </c>
      <c r="KX84" s="426">
        <f t="shared" si="514"/>
        <v>0</v>
      </c>
      <c r="KY84" s="395">
        <f t="shared" si="515"/>
        <v>0</v>
      </c>
      <c r="KZ84" s="396">
        <f t="shared" si="516"/>
        <v>0</v>
      </c>
      <c r="LA84" s="781"/>
      <c r="LB84" s="782">
        <f t="shared" si="517"/>
        <v>0</v>
      </c>
      <c r="LC84" s="783">
        <f t="shared" si="518"/>
        <v>0</v>
      </c>
      <c r="LD84" s="784">
        <f t="shared" si="519"/>
        <v>0</v>
      </c>
      <c r="LE84" s="781"/>
      <c r="LF84" s="782">
        <f t="shared" si="520"/>
        <v>0</v>
      </c>
      <c r="LG84" s="783">
        <f t="shared" si="521"/>
        <v>0</v>
      </c>
      <c r="LH84" s="784">
        <f t="shared" si="522"/>
        <v>0</v>
      </c>
      <c r="LI84" s="781"/>
      <c r="LJ84" s="782">
        <f t="shared" si="523"/>
        <v>0</v>
      </c>
      <c r="LK84" s="783">
        <f t="shared" si="524"/>
        <v>0</v>
      </c>
      <c r="LL84" s="784">
        <f t="shared" si="525"/>
        <v>0</v>
      </c>
      <c r="LM84" s="426">
        <f t="shared" si="526"/>
        <v>0</v>
      </c>
      <c r="LN84" s="395">
        <f t="shared" si="527"/>
        <v>0</v>
      </c>
      <c r="LO84" s="396">
        <f t="shared" si="528"/>
        <v>0</v>
      </c>
      <c r="LP84" s="426">
        <f t="shared" si="529"/>
        <v>0</v>
      </c>
      <c r="LQ84" s="395">
        <f t="shared" si="530"/>
        <v>0</v>
      </c>
      <c r="LR84" s="396">
        <f t="shared" si="531"/>
        <v>0</v>
      </c>
      <c r="LS84" s="426">
        <f t="shared" si="532"/>
        <v>0</v>
      </c>
      <c r="LT84" s="395">
        <f t="shared" si="533"/>
        <v>0</v>
      </c>
      <c r="LU84" s="396">
        <f t="shared" si="534"/>
        <v>0</v>
      </c>
      <c r="LV84" s="785"/>
      <c r="LW84" s="786">
        <f t="shared" si="535"/>
        <v>0</v>
      </c>
      <c r="LX84" s="787">
        <f t="shared" si="536"/>
        <v>0</v>
      </c>
      <c r="LY84" s="788">
        <f t="shared" ref="LY84:LY106" si="682">SUM(LW84:LX84)</f>
        <v>0</v>
      </c>
      <c r="LZ84" s="426">
        <f t="shared" si="537"/>
        <v>0</v>
      </c>
      <c r="MA84" s="395">
        <f t="shared" si="538"/>
        <v>0</v>
      </c>
      <c r="MB84" s="396">
        <f t="shared" si="539"/>
        <v>0</v>
      </c>
      <c r="MC84" s="781"/>
      <c r="MD84" s="782">
        <f t="shared" si="540"/>
        <v>0</v>
      </c>
      <c r="ME84" s="783">
        <f t="shared" si="541"/>
        <v>0</v>
      </c>
      <c r="MF84" s="784">
        <f t="shared" si="542"/>
        <v>0</v>
      </c>
      <c r="MG84" s="781"/>
      <c r="MH84" s="782">
        <f t="shared" si="543"/>
        <v>0</v>
      </c>
      <c r="MI84" s="783">
        <f t="shared" si="544"/>
        <v>0</v>
      </c>
      <c r="MJ84" s="784">
        <f t="shared" si="545"/>
        <v>0</v>
      </c>
      <c r="MK84" s="781"/>
      <c r="ML84" s="782">
        <f t="shared" si="546"/>
        <v>0</v>
      </c>
      <c r="MM84" s="783">
        <f t="shared" si="547"/>
        <v>0</v>
      </c>
      <c r="MN84" s="784">
        <f t="shared" si="548"/>
        <v>0</v>
      </c>
      <c r="MO84" s="426">
        <f t="shared" si="549"/>
        <v>0</v>
      </c>
      <c r="MP84" s="395">
        <f t="shared" si="550"/>
        <v>0</v>
      </c>
      <c r="MQ84" s="396">
        <f t="shared" si="551"/>
        <v>0</v>
      </c>
      <c r="MR84" s="426">
        <f t="shared" si="552"/>
        <v>0</v>
      </c>
      <c r="MS84" s="395">
        <f t="shared" si="553"/>
        <v>0</v>
      </c>
      <c r="MT84" s="396">
        <f t="shared" si="554"/>
        <v>0</v>
      </c>
      <c r="MU84" s="426">
        <f t="shared" si="555"/>
        <v>0</v>
      </c>
      <c r="MV84" s="395">
        <f t="shared" si="556"/>
        <v>0</v>
      </c>
      <c r="MW84" s="396">
        <f t="shared" si="557"/>
        <v>0</v>
      </c>
      <c r="MX84" s="785"/>
      <c r="MY84" s="786">
        <f t="shared" si="558"/>
        <v>0</v>
      </c>
      <c r="MZ84" s="787">
        <f t="shared" si="559"/>
        <v>0</v>
      </c>
      <c r="NA84" s="788">
        <f t="shared" ref="NA84:NA106" si="683">SUM(MY84:MZ84)</f>
        <v>0</v>
      </c>
      <c r="NB84" s="785"/>
      <c r="NC84" s="786">
        <f t="shared" si="560"/>
        <v>0</v>
      </c>
      <c r="ND84" s="787">
        <f t="shared" si="561"/>
        <v>0</v>
      </c>
      <c r="NE84" s="788">
        <f t="shared" ref="NE84:NE106" si="684">SUM(NC84:ND84)</f>
        <v>0</v>
      </c>
      <c r="NF84" s="786">
        <f t="shared" si="562"/>
        <v>0</v>
      </c>
      <c r="NG84" s="789">
        <f t="shared" si="563"/>
        <v>0</v>
      </c>
      <c r="NH84" s="776">
        <f t="shared" si="564"/>
        <v>0</v>
      </c>
      <c r="NI84" s="777">
        <f t="shared" si="565"/>
        <v>0</v>
      </c>
      <c r="NJ84" s="777">
        <f t="shared" si="566"/>
        <v>0</v>
      </c>
      <c r="NK84" s="777">
        <f t="shared" si="567"/>
        <v>0</v>
      </c>
      <c r="NL84" s="779">
        <f t="shared" ref="NL84:NL106" si="685">NJ84-NK84</f>
        <v>0</v>
      </c>
      <c r="NM84" s="785"/>
      <c r="NN84" s="786">
        <f t="shared" si="568"/>
        <v>0</v>
      </c>
      <c r="NO84" s="787">
        <f t="shared" si="569"/>
        <v>0</v>
      </c>
      <c r="NP84" s="788">
        <f t="shared" ref="NP84:NP106" si="686">SUM(NN84:NO84)</f>
        <v>0</v>
      </c>
      <c r="NQ84" s="785"/>
      <c r="NR84" s="786">
        <f t="shared" si="570"/>
        <v>0</v>
      </c>
      <c r="NS84" s="787">
        <f t="shared" si="571"/>
        <v>0</v>
      </c>
      <c r="NT84" s="788">
        <f t="shared" ref="NT84:NT106" si="687">SUM(NR84:NS84)</f>
        <v>0</v>
      </c>
      <c r="NU84" s="785"/>
      <c r="NV84" s="786">
        <f t="shared" si="572"/>
        <v>0</v>
      </c>
      <c r="NW84" s="787">
        <f t="shared" si="573"/>
        <v>0</v>
      </c>
      <c r="NX84" s="788">
        <f t="shared" ref="NX84:NX106" si="688">SUM(NV84:NW84)</f>
        <v>0</v>
      </c>
      <c r="OH84" s="426">
        <f t="shared" si="574"/>
        <v>0</v>
      </c>
      <c r="OI84" s="395">
        <f t="shared" si="575"/>
        <v>0</v>
      </c>
      <c r="OJ84" s="396">
        <f t="shared" ref="OJ84:OJ106" si="689">OI84+OH84</f>
        <v>0</v>
      </c>
      <c r="OK84" s="426">
        <f t="shared" si="576"/>
        <v>0</v>
      </c>
      <c r="OL84" s="395">
        <f t="shared" si="577"/>
        <v>0</v>
      </c>
      <c r="OM84" s="396">
        <f t="shared" si="578"/>
        <v>0</v>
      </c>
      <c r="ON84" s="426">
        <f t="shared" si="579"/>
        <v>0</v>
      </c>
      <c r="OO84" s="395">
        <f t="shared" si="580"/>
        <v>0</v>
      </c>
      <c r="OP84" s="396">
        <f t="shared" si="581"/>
        <v>0</v>
      </c>
      <c r="OQ84" s="426">
        <f t="shared" si="582"/>
        <v>0</v>
      </c>
      <c r="OR84" s="395">
        <f t="shared" si="583"/>
        <v>0</v>
      </c>
      <c r="OS84" s="396">
        <f t="shared" si="584"/>
        <v>0</v>
      </c>
      <c r="OT84" s="426">
        <f t="shared" si="585"/>
        <v>0</v>
      </c>
      <c r="OU84" s="395">
        <f t="shared" si="586"/>
        <v>0</v>
      </c>
      <c r="OV84" s="396">
        <f t="shared" si="587"/>
        <v>0</v>
      </c>
      <c r="OW84" s="426">
        <f t="shared" si="588"/>
        <v>0</v>
      </c>
      <c r="OX84" s="395">
        <f t="shared" si="589"/>
        <v>0</v>
      </c>
      <c r="OY84" s="427">
        <f t="shared" si="590"/>
        <v>0</v>
      </c>
      <c r="OZ84" s="426">
        <f t="shared" si="591"/>
        <v>0</v>
      </c>
      <c r="PA84" s="395">
        <f t="shared" si="592"/>
        <v>0</v>
      </c>
      <c r="PB84" s="427">
        <f t="shared" si="593"/>
        <v>0</v>
      </c>
      <c r="PC84" s="426">
        <f t="shared" si="594"/>
        <v>0</v>
      </c>
      <c r="PD84" s="395">
        <f t="shared" si="595"/>
        <v>0</v>
      </c>
      <c r="PE84" s="427">
        <f t="shared" si="596"/>
        <v>0</v>
      </c>
      <c r="PF84" s="426">
        <f t="shared" si="597"/>
        <v>0</v>
      </c>
      <c r="PG84" s="395">
        <f t="shared" si="598"/>
        <v>0</v>
      </c>
      <c r="PH84" s="427">
        <f t="shared" si="599"/>
        <v>0</v>
      </c>
      <c r="PI84" s="426">
        <f t="shared" si="600"/>
        <v>0</v>
      </c>
      <c r="PJ84" s="395">
        <f t="shared" si="601"/>
        <v>0</v>
      </c>
      <c r="PK84" s="427">
        <f t="shared" si="602"/>
        <v>0</v>
      </c>
      <c r="PL84" s="426">
        <f t="shared" si="603"/>
        <v>0</v>
      </c>
      <c r="PM84" s="395">
        <f t="shared" si="604"/>
        <v>0</v>
      </c>
      <c r="PN84" s="427">
        <f t="shared" si="605"/>
        <v>0</v>
      </c>
      <c r="PO84" s="776">
        <f t="shared" si="606"/>
        <v>0</v>
      </c>
      <c r="PP84" s="777">
        <f t="shared" si="607"/>
        <v>0</v>
      </c>
      <c r="PQ84" s="777">
        <f t="shared" si="608"/>
        <v>0</v>
      </c>
      <c r="PR84" s="777">
        <f t="shared" si="609"/>
        <v>0</v>
      </c>
      <c r="PS84" s="779">
        <f t="shared" ref="PS84:PS106" si="690">PQ84-PR84</f>
        <v>0</v>
      </c>
      <c r="PT84" s="426">
        <f t="shared" si="610"/>
        <v>0</v>
      </c>
      <c r="PU84" s="395">
        <f t="shared" si="611"/>
        <v>0</v>
      </c>
      <c r="PV84" s="396">
        <f t="shared" ref="PV84:PV106" si="691">PU84+PT84</f>
        <v>0</v>
      </c>
      <c r="PW84" s="426">
        <f t="shared" si="612"/>
        <v>0</v>
      </c>
      <c r="PX84" s="395">
        <f t="shared" si="613"/>
        <v>0</v>
      </c>
      <c r="PY84" s="396">
        <f t="shared" si="614"/>
        <v>0</v>
      </c>
      <c r="PZ84" s="426">
        <f t="shared" si="615"/>
        <v>0</v>
      </c>
      <c r="QA84" s="395">
        <f t="shared" si="616"/>
        <v>0</v>
      </c>
      <c r="QB84" s="396">
        <f t="shared" si="617"/>
        <v>0</v>
      </c>
      <c r="QC84" s="426">
        <f t="shared" si="618"/>
        <v>0</v>
      </c>
      <c r="QD84" s="395">
        <f t="shared" si="619"/>
        <v>0</v>
      </c>
      <c r="QE84" s="396">
        <f t="shared" si="620"/>
        <v>0</v>
      </c>
      <c r="QF84" s="776">
        <f t="shared" si="621"/>
        <v>0</v>
      </c>
      <c r="QG84" s="777">
        <f t="shared" si="622"/>
        <v>0</v>
      </c>
      <c r="QH84" s="777">
        <f t="shared" si="623"/>
        <v>0</v>
      </c>
      <c r="QI84" s="777">
        <f t="shared" si="624"/>
        <v>0</v>
      </c>
      <c r="QJ84" s="779">
        <f t="shared" ref="QJ84:QJ106" si="692">QH84-QI84</f>
        <v>0</v>
      </c>
      <c r="QK84" s="790"/>
      <c r="QL84" s="791"/>
    </row>
    <row r="85" spans="2:454" ht="10.199999999999999">
      <c r="B85" s="794">
        <v>45597</v>
      </c>
      <c r="C85" s="795">
        <v>3</v>
      </c>
      <c r="D85" s="771"/>
      <c r="E85" s="772"/>
      <c r="F85" s="772"/>
      <c r="G85" s="772"/>
      <c r="H85" s="772"/>
      <c r="I85" s="772"/>
      <c r="J85" s="772"/>
      <c r="K85" s="772"/>
      <c r="L85" s="772"/>
      <c r="M85" s="772"/>
      <c r="N85" s="772"/>
      <c r="O85" s="772"/>
      <c r="P85" s="772"/>
      <c r="Q85" s="772"/>
      <c r="R85" s="772"/>
      <c r="S85" s="772"/>
      <c r="T85" s="772"/>
      <c r="U85" s="772"/>
      <c r="V85" s="772"/>
      <c r="W85" s="772"/>
      <c r="X85" s="772"/>
      <c r="Y85" s="772"/>
      <c r="Z85" s="772"/>
      <c r="AA85" s="772"/>
      <c r="AB85" s="772"/>
      <c r="AC85" s="772"/>
      <c r="AD85" s="772"/>
      <c r="AE85" s="772"/>
      <c r="AF85" s="772"/>
      <c r="AG85" s="772"/>
      <c r="AH85" s="772"/>
      <c r="AI85" s="772"/>
      <c r="AJ85" s="772"/>
      <c r="AK85" s="772"/>
      <c r="AL85" s="772"/>
      <c r="AM85" s="772"/>
      <c r="AN85" s="772"/>
      <c r="AO85" s="772"/>
      <c r="AP85" s="772"/>
      <c r="AQ85" s="772"/>
      <c r="AR85" s="772"/>
      <c r="AS85" s="772"/>
      <c r="AT85" s="772"/>
      <c r="AU85" s="772"/>
      <c r="AV85" s="772"/>
      <c r="AW85" s="772"/>
      <c r="AX85" s="772"/>
      <c r="AY85" s="772"/>
      <c r="AZ85" s="772"/>
      <c r="BA85" s="773"/>
      <c r="BB85" s="774">
        <f t="shared" si="332"/>
        <v>0</v>
      </c>
      <c r="BC85" s="651">
        <f t="shared" si="333"/>
        <v>0</v>
      </c>
      <c r="BD85" s="652">
        <f t="shared" si="625"/>
        <v>0</v>
      </c>
      <c r="BE85" s="775"/>
      <c r="BF85" s="774">
        <f t="shared" si="334"/>
        <v>0</v>
      </c>
      <c r="BG85" s="775"/>
      <c r="BH85" s="774">
        <f t="shared" si="335"/>
        <v>0</v>
      </c>
      <c r="BI85" s="426">
        <f t="shared" si="336"/>
        <v>0</v>
      </c>
      <c r="BJ85" s="395">
        <f t="shared" si="337"/>
        <v>0</v>
      </c>
      <c r="BK85" s="396">
        <f t="shared" si="626"/>
        <v>0</v>
      </c>
      <c r="BL85" s="426">
        <f t="shared" si="338"/>
        <v>0</v>
      </c>
      <c r="BM85" s="395">
        <f t="shared" si="339"/>
        <v>0</v>
      </c>
      <c r="BN85" s="427">
        <f t="shared" si="627"/>
        <v>0</v>
      </c>
      <c r="BO85" s="394">
        <f t="shared" si="340"/>
        <v>0</v>
      </c>
      <c r="BP85" s="395">
        <f t="shared" si="341"/>
        <v>0</v>
      </c>
      <c r="BQ85" s="428">
        <f t="shared" si="628"/>
        <v>0</v>
      </c>
      <c r="BR85" s="394">
        <f t="shared" si="342"/>
        <v>0</v>
      </c>
      <c r="BS85" s="395">
        <f t="shared" si="343"/>
        <v>0</v>
      </c>
      <c r="BT85" s="428">
        <f t="shared" si="629"/>
        <v>0</v>
      </c>
      <c r="BU85" s="394">
        <f t="shared" si="344"/>
        <v>0</v>
      </c>
      <c r="BV85" s="395">
        <f t="shared" si="345"/>
        <v>0</v>
      </c>
      <c r="BW85" s="427">
        <f t="shared" si="630"/>
        <v>0</v>
      </c>
      <c r="BX85" s="394">
        <f t="shared" si="346"/>
        <v>0</v>
      </c>
      <c r="BY85" s="395">
        <f t="shared" si="347"/>
        <v>0</v>
      </c>
      <c r="BZ85" s="396">
        <f t="shared" si="631"/>
        <v>0</v>
      </c>
      <c r="CA85" s="426">
        <f t="shared" si="348"/>
        <v>0</v>
      </c>
      <c r="CB85" s="395">
        <f t="shared" si="349"/>
        <v>0</v>
      </c>
      <c r="CC85" s="427">
        <f t="shared" si="632"/>
        <v>0</v>
      </c>
      <c r="CD85" s="394">
        <f t="shared" si="350"/>
        <v>0</v>
      </c>
      <c r="CE85" s="395">
        <f t="shared" si="351"/>
        <v>0</v>
      </c>
      <c r="CF85" s="428">
        <f t="shared" si="633"/>
        <v>0</v>
      </c>
      <c r="CG85" s="394">
        <f t="shared" si="352"/>
        <v>0</v>
      </c>
      <c r="CH85" s="395">
        <f t="shared" si="353"/>
        <v>0</v>
      </c>
      <c r="CI85" s="428">
        <f t="shared" si="634"/>
        <v>0</v>
      </c>
      <c r="CJ85" s="394">
        <f t="shared" si="354"/>
        <v>0</v>
      </c>
      <c r="CK85" s="395">
        <f t="shared" si="355"/>
        <v>0</v>
      </c>
      <c r="CL85" s="427">
        <f t="shared" si="635"/>
        <v>0</v>
      </c>
      <c r="CM85" s="394">
        <f t="shared" si="356"/>
        <v>0</v>
      </c>
      <c r="CN85" s="395">
        <f t="shared" si="357"/>
        <v>0</v>
      </c>
      <c r="CO85" s="396">
        <f t="shared" si="636"/>
        <v>0</v>
      </c>
      <c r="CP85" s="426">
        <f t="shared" si="358"/>
        <v>0</v>
      </c>
      <c r="CQ85" s="395">
        <f t="shared" si="359"/>
        <v>0</v>
      </c>
      <c r="CR85" s="427">
        <f t="shared" si="637"/>
        <v>0</v>
      </c>
      <c r="CS85" s="394">
        <f t="shared" si="360"/>
        <v>0</v>
      </c>
      <c r="CT85" s="395">
        <f t="shared" si="361"/>
        <v>0</v>
      </c>
      <c r="CU85" s="428">
        <f t="shared" si="638"/>
        <v>0</v>
      </c>
      <c r="CV85" s="394">
        <f t="shared" si="362"/>
        <v>0</v>
      </c>
      <c r="CW85" s="395">
        <f t="shared" si="363"/>
        <v>0</v>
      </c>
      <c r="CX85" s="428">
        <f t="shared" si="639"/>
        <v>0</v>
      </c>
      <c r="CY85" s="394">
        <f t="shared" si="364"/>
        <v>0</v>
      </c>
      <c r="CZ85" s="395">
        <f t="shared" si="365"/>
        <v>0</v>
      </c>
      <c r="DA85" s="427">
        <f t="shared" si="640"/>
        <v>0</v>
      </c>
      <c r="DB85" s="394">
        <f t="shared" si="366"/>
        <v>0</v>
      </c>
      <c r="DC85" s="395">
        <f t="shared" si="367"/>
        <v>0</v>
      </c>
      <c r="DD85" s="396">
        <f t="shared" si="641"/>
        <v>0</v>
      </c>
      <c r="DE85" s="426">
        <f t="shared" si="368"/>
        <v>0</v>
      </c>
      <c r="DF85" s="395">
        <f t="shared" si="369"/>
        <v>0</v>
      </c>
      <c r="DG85" s="427">
        <f t="shared" si="642"/>
        <v>0</v>
      </c>
      <c r="DH85" s="394">
        <f t="shared" si="370"/>
        <v>0</v>
      </c>
      <c r="DI85" s="395">
        <f t="shared" si="371"/>
        <v>0</v>
      </c>
      <c r="DJ85" s="428">
        <f t="shared" si="643"/>
        <v>0</v>
      </c>
      <c r="DK85" s="394">
        <f t="shared" si="372"/>
        <v>0</v>
      </c>
      <c r="DL85" s="395">
        <f t="shared" si="373"/>
        <v>0</v>
      </c>
      <c r="DM85" s="428">
        <f t="shared" si="644"/>
        <v>0</v>
      </c>
      <c r="DN85" s="394">
        <f t="shared" si="374"/>
        <v>0</v>
      </c>
      <c r="DO85" s="395">
        <f t="shared" si="375"/>
        <v>0</v>
      </c>
      <c r="DP85" s="427">
        <f t="shared" si="645"/>
        <v>0</v>
      </c>
      <c r="DQ85" s="394">
        <f t="shared" si="376"/>
        <v>0</v>
      </c>
      <c r="DR85" s="395">
        <f t="shared" si="377"/>
        <v>0</v>
      </c>
      <c r="DS85" s="396">
        <f t="shared" si="646"/>
        <v>0</v>
      </c>
      <c r="DT85" s="426">
        <f t="shared" si="378"/>
        <v>0</v>
      </c>
      <c r="DU85" s="395">
        <f t="shared" si="379"/>
        <v>0</v>
      </c>
      <c r="DV85" s="427">
        <f t="shared" si="647"/>
        <v>0</v>
      </c>
      <c r="DW85" s="394">
        <f t="shared" si="380"/>
        <v>0</v>
      </c>
      <c r="DX85" s="395">
        <f t="shared" si="381"/>
        <v>0</v>
      </c>
      <c r="DY85" s="428">
        <f t="shared" si="648"/>
        <v>0</v>
      </c>
      <c r="DZ85" s="394">
        <f t="shared" si="382"/>
        <v>0</v>
      </c>
      <c r="EA85" s="395">
        <f t="shared" si="383"/>
        <v>0</v>
      </c>
      <c r="EB85" s="428">
        <f t="shared" si="649"/>
        <v>0</v>
      </c>
      <c r="EC85" s="394">
        <f t="shared" si="384"/>
        <v>0</v>
      </c>
      <c r="ED85" s="395">
        <f t="shared" si="385"/>
        <v>0</v>
      </c>
      <c r="EE85" s="427">
        <f t="shared" si="650"/>
        <v>0</v>
      </c>
      <c r="EF85" s="394">
        <f t="shared" si="386"/>
        <v>0</v>
      </c>
      <c r="EG85" s="395">
        <f t="shared" si="387"/>
        <v>0</v>
      </c>
      <c r="EH85" s="396">
        <f t="shared" si="651"/>
        <v>0</v>
      </c>
      <c r="EI85" s="426">
        <f t="shared" si="388"/>
        <v>0</v>
      </c>
      <c r="EJ85" s="395">
        <f t="shared" si="389"/>
        <v>0</v>
      </c>
      <c r="EK85" s="427">
        <f t="shared" si="652"/>
        <v>0</v>
      </c>
      <c r="EL85" s="394">
        <f t="shared" si="390"/>
        <v>0</v>
      </c>
      <c r="EM85" s="395">
        <f t="shared" si="391"/>
        <v>0</v>
      </c>
      <c r="EN85" s="428">
        <f t="shared" si="653"/>
        <v>0</v>
      </c>
      <c r="EO85" s="394">
        <f t="shared" si="392"/>
        <v>0</v>
      </c>
      <c r="EP85" s="395">
        <f t="shared" si="393"/>
        <v>0</v>
      </c>
      <c r="EQ85" s="428">
        <f t="shared" si="654"/>
        <v>0</v>
      </c>
      <c r="ER85" s="394">
        <f t="shared" si="394"/>
        <v>0</v>
      </c>
      <c r="ES85" s="395">
        <f t="shared" si="395"/>
        <v>0</v>
      </c>
      <c r="ET85" s="427">
        <f t="shared" si="655"/>
        <v>0</v>
      </c>
      <c r="EU85" s="394">
        <f t="shared" si="396"/>
        <v>0</v>
      </c>
      <c r="EV85" s="395">
        <f t="shared" si="397"/>
        <v>0</v>
      </c>
      <c r="EW85" s="396">
        <f t="shared" si="656"/>
        <v>0</v>
      </c>
      <c r="EX85" s="426">
        <f t="shared" si="398"/>
        <v>0</v>
      </c>
      <c r="EY85" s="395">
        <f t="shared" si="399"/>
        <v>0</v>
      </c>
      <c r="EZ85" s="427">
        <f t="shared" si="657"/>
        <v>0</v>
      </c>
      <c r="FA85" s="394">
        <f t="shared" si="400"/>
        <v>0</v>
      </c>
      <c r="FB85" s="395">
        <f t="shared" si="401"/>
        <v>0</v>
      </c>
      <c r="FC85" s="428">
        <f t="shared" si="658"/>
        <v>0</v>
      </c>
      <c r="FD85" s="394">
        <f t="shared" si="402"/>
        <v>0</v>
      </c>
      <c r="FE85" s="395">
        <f t="shared" si="403"/>
        <v>0</v>
      </c>
      <c r="FF85" s="428">
        <f t="shared" si="659"/>
        <v>0</v>
      </c>
      <c r="FG85" s="394">
        <f t="shared" si="404"/>
        <v>0</v>
      </c>
      <c r="FH85" s="395">
        <f t="shared" si="405"/>
        <v>0</v>
      </c>
      <c r="FI85" s="427">
        <f t="shared" si="660"/>
        <v>0</v>
      </c>
      <c r="FJ85" s="394">
        <f t="shared" si="406"/>
        <v>0</v>
      </c>
      <c r="FK85" s="395">
        <f t="shared" si="407"/>
        <v>0</v>
      </c>
      <c r="FL85" s="396">
        <f t="shared" si="661"/>
        <v>0</v>
      </c>
      <c r="FM85" s="426">
        <f t="shared" si="408"/>
        <v>0</v>
      </c>
      <c r="FN85" s="395">
        <f t="shared" si="409"/>
        <v>0</v>
      </c>
      <c r="FO85" s="427">
        <f t="shared" si="662"/>
        <v>0</v>
      </c>
      <c r="FP85" s="394">
        <f t="shared" si="410"/>
        <v>0</v>
      </c>
      <c r="FQ85" s="395">
        <f t="shared" si="411"/>
        <v>0</v>
      </c>
      <c r="FR85" s="428">
        <f t="shared" si="663"/>
        <v>0</v>
      </c>
      <c r="FS85" s="394">
        <f t="shared" si="412"/>
        <v>0</v>
      </c>
      <c r="FT85" s="395">
        <f t="shared" si="413"/>
        <v>0</v>
      </c>
      <c r="FU85" s="428">
        <f t="shared" si="664"/>
        <v>0</v>
      </c>
      <c r="FV85" s="394">
        <f t="shared" si="414"/>
        <v>0</v>
      </c>
      <c r="FW85" s="395">
        <f t="shared" si="415"/>
        <v>0</v>
      </c>
      <c r="FX85" s="427">
        <f t="shared" si="665"/>
        <v>0</v>
      </c>
      <c r="FY85" s="394">
        <f t="shared" si="416"/>
        <v>0</v>
      </c>
      <c r="FZ85" s="395">
        <f t="shared" si="417"/>
        <v>0</v>
      </c>
      <c r="GA85" s="396">
        <f t="shared" si="666"/>
        <v>0</v>
      </c>
      <c r="GB85" s="426">
        <f t="shared" si="418"/>
        <v>0</v>
      </c>
      <c r="GC85" s="395">
        <f t="shared" si="419"/>
        <v>0</v>
      </c>
      <c r="GD85" s="427">
        <f t="shared" si="667"/>
        <v>0</v>
      </c>
      <c r="GE85" s="394">
        <f t="shared" si="420"/>
        <v>0</v>
      </c>
      <c r="GF85" s="395">
        <f t="shared" si="421"/>
        <v>0</v>
      </c>
      <c r="GG85" s="428">
        <f t="shared" si="668"/>
        <v>0</v>
      </c>
      <c r="GH85" s="394">
        <f t="shared" si="422"/>
        <v>0</v>
      </c>
      <c r="GI85" s="395">
        <f t="shared" si="423"/>
        <v>0</v>
      </c>
      <c r="GJ85" s="428">
        <f t="shared" si="669"/>
        <v>0</v>
      </c>
      <c r="GK85" s="394">
        <f t="shared" si="424"/>
        <v>0</v>
      </c>
      <c r="GL85" s="395">
        <f t="shared" si="425"/>
        <v>0</v>
      </c>
      <c r="GM85" s="427">
        <f t="shared" si="670"/>
        <v>0</v>
      </c>
      <c r="GN85" s="394">
        <f t="shared" si="426"/>
        <v>0</v>
      </c>
      <c r="GO85" s="395">
        <f t="shared" si="427"/>
        <v>0</v>
      </c>
      <c r="GP85" s="396">
        <f t="shared" si="671"/>
        <v>0</v>
      </c>
      <c r="GQ85" s="776">
        <f t="shared" si="428"/>
        <v>0</v>
      </c>
      <c r="GR85" s="777">
        <f t="shared" si="429"/>
        <v>0</v>
      </c>
      <c r="GS85" s="777">
        <f t="shared" si="430"/>
        <v>0</v>
      </c>
      <c r="GT85" s="777">
        <f t="shared" si="431"/>
        <v>0</v>
      </c>
      <c r="GU85" s="778">
        <f t="shared" si="672"/>
        <v>0</v>
      </c>
      <c r="GV85" s="426">
        <f t="shared" si="432"/>
        <v>0</v>
      </c>
      <c r="GW85" s="395">
        <f t="shared" si="433"/>
        <v>0</v>
      </c>
      <c r="GX85" s="427">
        <f t="shared" si="673"/>
        <v>0</v>
      </c>
      <c r="GY85" s="394">
        <f t="shared" si="434"/>
        <v>0</v>
      </c>
      <c r="GZ85" s="395">
        <f t="shared" si="435"/>
        <v>0</v>
      </c>
      <c r="HA85" s="428">
        <f t="shared" si="674"/>
        <v>0</v>
      </c>
      <c r="HB85" s="394">
        <f t="shared" si="436"/>
        <v>0</v>
      </c>
      <c r="HC85" s="395">
        <f t="shared" si="437"/>
        <v>0</v>
      </c>
      <c r="HD85" s="428">
        <f t="shared" si="675"/>
        <v>0</v>
      </c>
      <c r="HE85" s="394">
        <f t="shared" si="438"/>
        <v>0</v>
      </c>
      <c r="HF85" s="395">
        <f t="shared" si="439"/>
        <v>0</v>
      </c>
      <c r="HG85" s="427">
        <f t="shared" si="676"/>
        <v>0</v>
      </c>
      <c r="HH85" s="394">
        <f t="shared" si="440"/>
        <v>0</v>
      </c>
      <c r="HI85" s="395">
        <f t="shared" si="441"/>
        <v>0</v>
      </c>
      <c r="HJ85" s="396">
        <f t="shared" si="677"/>
        <v>0</v>
      </c>
      <c r="HK85" s="776">
        <f t="shared" si="442"/>
        <v>0</v>
      </c>
      <c r="HL85" s="777">
        <f t="shared" si="443"/>
        <v>0</v>
      </c>
      <c r="HM85" s="777">
        <f t="shared" si="444"/>
        <v>0</v>
      </c>
      <c r="HN85" s="777">
        <f t="shared" si="445"/>
        <v>0</v>
      </c>
      <c r="HO85" s="778">
        <f t="shared" si="678"/>
        <v>0</v>
      </c>
      <c r="HP85" s="946"/>
      <c r="HQ85" s="946"/>
      <c r="HR85" s="426">
        <f t="shared" si="446"/>
        <v>0</v>
      </c>
      <c r="HS85" s="395">
        <f t="shared" si="447"/>
        <v>0</v>
      </c>
      <c r="HT85" s="396">
        <f t="shared" si="679"/>
        <v>0</v>
      </c>
      <c r="HU85" s="426">
        <f t="shared" si="448"/>
        <v>0</v>
      </c>
      <c r="HV85" s="395">
        <f t="shared" si="449"/>
        <v>0</v>
      </c>
      <c r="HW85" s="396">
        <f t="shared" si="450"/>
        <v>0</v>
      </c>
      <c r="HX85" s="426">
        <f t="shared" si="451"/>
        <v>0</v>
      </c>
      <c r="HY85" s="395">
        <f t="shared" si="452"/>
        <v>0</v>
      </c>
      <c r="HZ85" s="396">
        <f t="shared" si="453"/>
        <v>0</v>
      </c>
      <c r="IA85" s="426">
        <f t="shared" si="454"/>
        <v>0</v>
      </c>
      <c r="IB85" s="395">
        <f t="shared" si="455"/>
        <v>0</v>
      </c>
      <c r="IC85" s="396">
        <f t="shared" si="456"/>
        <v>0</v>
      </c>
      <c r="ID85" s="426">
        <f t="shared" si="457"/>
        <v>0</v>
      </c>
      <c r="IE85" s="395">
        <f t="shared" si="458"/>
        <v>0</v>
      </c>
      <c r="IF85" s="396">
        <f t="shared" si="459"/>
        <v>0</v>
      </c>
      <c r="IG85" s="427"/>
      <c r="IH85" s="426">
        <f t="shared" si="460"/>
        <v>0</v>
      </c>
      <c r="II85" s="395">
        <f t="shared" si="461"/>
        <v>0</v>
      </c>
      <c r="IJ85" s="427">
        <f t="shared" si="462"/>
        <v>0</v>
      </c>
      <c r="IK85" s="426">
        <f t="shared" si="463"/>
        <v>0</v>
      </c>
      <c r="IL85" s="395">
        <f t="shared" si="464"/>
        <v>0</v>
      </c>
      <c r="IM85" s="427">
        <f t="shared" si="465"/>
        <v>0</v>
      </c>
      <c r="IN85" s="776">
        <f t="shared" si="466"/>
        <v>0</v>
      </c>
      <c r="IO85" s="777">
        <f t="shared" si="467"/>
        <v>0</v>
      </c>
      <c r="IP85" s="777">
        <f t="shared" si="468"/>
        <v>0</v>
      </c>
      <c r="IQ85" s="777">
        <f t="shared" si="469"/>
        <v>0</v>
      </c>
      <c r="IR85" s="779">
        <f t="shared" si="680"/>
        <v>0</v>
      </c>
      <c r="IS85" s="427"/>
      <c r="IT85" s="780"/>
      <c r="IU85" s="426">
        <f t="shared" si="470"/>
        <v>0</v>
      </c>
      <c r="IV85" s="395">
        <f t="shared" si="471"/>
        <v>0</v>
      </c>
      <c r="IW85" s="396">
        <f t="shared" si="472"/>
        <v>0</v>
      </c>
      <c r="IX85" s="426">
        <f t="shared" si="473"/>
        <v>0</v>
      </c>
      <c r="IY85" s="395">
        <f t="shared" si="474"/>
        <v>0</v>
      </c>
      <c r="IZ85" s="396">
        <f t="shared" si="475"/>
        <v>0</v>
      </c>
      <c r="JA85" s="426">
        <f t="shared" si="476"/>
        <v>0</v>
      </c>
      <c r="JB85" s="395">
        <f t="shared" si="477"/>
        <v>0</v>
      </c>
      <c r="JC85" s="396">
        <f t="shared" si="478"/>
        <v>0</v>
      </c>
      <c r="JD85" s="781"/>
      <c r="JE85" s="782">
        <f t="shared" si="479"/>
        <v>0</v>
      </c>
      <c r="JF85" s="783">
        <f t="shared" si="480"/>
        <v>0</v>
      </c>
      <c r="JG85" s="784">
        <f t="shared" si="481"/>
        <v>0</v>
      </c>
      <c r="JH85" s="781"/>
      <c r="JI85" s="782">
        <f t="shared" si="482"/>
        <v>0</v>
      </c>
      <c r="JJ85" s="783">
        <f t="shared" si="483"/>
        <v>0</v>
      </c>
      <c r="JK85" s="784">
        <f t="shared" si="484"/>
        <v>0</v>
      </c>
      <c r="JL85" s="781"/>
      <c r="JM85" s="782">
        <f t="shared" si="485"/>
        <v>0</v>
      </c>
      <c r="JN85" s="783">
        <f t="shared" si="486"/>
        <v>0</v>
      </c>
      <c r="JO85" s="784">
        <f t="shared" si="487"/>
        <v>0</v>
      </c>
      <c r="JP85" s="781"/>
      <c r="JQ85" s="782">
        <f t="shared" si="488"/>
        <v>0</v>
      </c>
      <c r="JR85" s="783">
        <f t="shared" si="489"/>
        <v>0</v>
      </c>
      <c r="JS85" s="784">
        <f t="shared" si="490"/>
        <v>0</v>
      </c>
      <c r="JT85" s="781"/>
      <c r="JU85" s="782">
        <f t="shared" si="491"/>
        <v>0</v>
      </c>
      <c r="JV85" s="783">
        <f t="shared" si="492"/>
        <v>0</v>
      </c>
      <c r="JW85" s="784">
        <f t="shared" si="493"/>
        <v>0</v>
      </c>
      <c r="JX85" s="781"/>
      <c r="JY85" s="782">
        <f t="shared" si="494"/>
        <v>0</v>
      </c>
      <c r="JZ85" s="783">
        <f t="shared" si="495"/>
        <v>0</v>
      </c>
      <c r="KA85" s="784">
        <f t="shared" si="496"/>
        <v>0</v>
      </c>
      <c r="KB85" s="781"/>
      <c r="KC85" s="782">
        <f t="shared" si="497"/>
        <v>0</v>
      </c>
      <c r="KD85" s="783">
        <f t="shared" si="498"/>
        <v>0</v>
      </c>
      <c r="KE85" s="784">
        <f t="shared" si="499"/>
        <v>0</v>
      </c>
      <c r="KF85" s="781"/>
      <c r="KG85" s="782">
        <f t="shared" si="500"/>
        <v>0</v>
      </c>
      <c r="KH85" s="783">
        <f t="shared" si="501"/>
        <v>0</v>
      </c>
      <c r="KI85" s="784">
        <f t="shared" si="502"/>
        <v>0</v>
      </c>
      <c r="KJ85" s="781"/>
      <c r="KK85" s="782">
        <f t="shared" si="503"/>
        <v>0</v>
      </c>
      <c r="KL85" s="783">
        <f t="shared" si="504"/>
        <v>0</v>
      </c>
      <c r="KM85" s="784">
        <f t="shared" si="505"/>
        <v>0</v>
      </c>
      <c r="KN85" s="426">
        <f t="shared" si="506"/>
        <v>0</v>
      </c>
      <c r="KO85" s="395">
        <f t="shared" si="507"/>
        <v>0</v>
      </c>
      <c r="KP85" s="396">
        <f t="shared" si="508"/>
        <v>0</v>
      </c>
      <c r="KQ85" s="426">
        <f t="shared" si="509"/>
        <v>0</v>
      </c>
      <c r="KR85" s="395">
        <f t="shared" si="510"/>
        <v>0</v>
      </c>
      <c r="KS85" s="396">
        <f t="shared" si="511"/>
        <v>0</v>
      </c>
      <c r="KT85" s="785"/>
      <c r="KU85" s="786">
        <f t="shared" si="512"/>
        <v>0</v>
      </c>
      <c r="KV85" s="787">
        <f t="shared" si="513"/>
        <v>0</v>
      </c>
      <c r="KW85" s="788">
        <f t="shared" si="681"/>
        <v>0</v>
      </c>
      <c r="KX85" s="426">
        <f t="shared" si="514"/>
        <v>0</v>
      </c>
      <c r="KY85" s="395">
        <f t="shared" si="515"/>
        <v>0</v>
      </c>
      <c r="KZ85" s="396">
        <f t="shared" si="516"/>
        <v>0</v>
      </c>
      <c r="LA85" s="781"/>
      <c r="LB85" s="782">
        <f t="shared" si="517"/>
        <v>0</v>
      </c>
      <c r="LC85" s="783">
        <f t="shared" si="518"/>
        <v>0</v>
      </c>
      <c r="LD85" s="784">
        <f t="shared" si="519"/>
        <v>0</v>
      </c>
      <c r="LE85" s="781"/>
      <c r="LF85" s="782">
        <f t="shared" si="520"/>
        <v>0</v>
      </c>
      <c r="LG85" s="783">
        <f t="shared" si="521"/>
        <v>0</v>
      </c>
      <c r="LH85" s="784">
        <f t="shared" si="522"/>
        <v>0</v>
      </c>
      <c r="LI85" s="781"/>
      <c r="LJ85" s="782">
        <f t="shared" si="523"/>
        <v>0</v>
      </c>
      <c r="LK85" s="783">
        <f t="shared" si="524"/>
        <v>0</v>
      </c>
      <c r="LL85" s="784">
        <f t="shared" si="525"/>
        <v>0</v>
      </c>
      <c r="LM85" s="426">
        <f t="shared" si="526"/>
        <v>0</v>
      </c>
      <c r="LN85" s="395">
        <f t="shared" si="527"/>
        <v>0</v>
      </c>
      <c r="LO85" s="396">
        <f t="shared" si="528"/>
        <v>0</v>
      </c>
      <c r="LP85" s="426">
        <f t="shared" si="529"/>
        <v>0</v>
      </c>
      <c r="LQ85" s="395">
        <f t="shared" si="530"/>
        <v>0</v>
      </c>
      <c r="LR85" s="396">
        <f t="shared" si="531"/>
        <v>0</v>
      </c>
      <c r="LS85" s="426">
        <f t="shared" si="532"/>
        <v>0</v>
      </c>
      <c r="LT85" s="395">
        <f t="shared" si="533"/>
        <v>0</v>
      </c>
      <c r="LU85" s="396">
        <f t="shared" si="534"/>
        <v>0</v>
      </c>
      <c r="LV85" s="785"/>
      <c r="LW85" s="786">
        <f t="shared" si="535"/>
        <v>0</v>
      </c>
      <c r="LX85" s="787">
        <f t="shared" si="536"/>
        <v>0</v>
      </c>
      <c r="LY85" s="788">
        <f t="shared" si="682"/>
        <v>0</v>
      </c>
      <c r="LZ85" s="426">
        <f t="shared" si="537"/>
        <v>0</v>
      </c>
      <c r="MA85" s="395">
        <f t="shared" si="538"/>
        <v>0</v>
      </c>
      <c r="MB85" s="396">
        <f t="shared" si="539"/>
        <v>0</v>
      </c>
      <c r="MC85" s="781"/>
      <c r="MD85" s="782">
        <f t="shared" si="540"/>
        <v>0</v>
      </c>
      <c r="ME85" s="783">
        <f t="shared" si="541"/>
        <v>0</v>
      </c>
      <c r="MF85" s="784">
        <f t="shared" si="542"/>
        <v>0</v>
      </c>
      <c r="MG85" s="781"/>
      <c r="MH85" s="782">
        <f t="shared" si="543"/>
        <v>0</v>
      </c>
      <c r="MI85" s="783">
        <f t="shared" si="544"/>
        <v>0</v>
      </c>
      <c r="MJ85" s="784">
        <f t="shared" si="545"/>
        <v>0</v>
      </c>
      <c r="MK85" s="781"/>
      <c r="ML85" s="782">
        <f t="shared" si="546"/>
        <v>0</v>
      </c>
      <c r="MM85" s="783">
        <f t="shared" si="547"/>
        <v>0</v>
      </c>
      <c r="MN85" s="784">
        <f t="shared" si="548"/>
        <v>0</v>
      </c>
      <c r="MO85" s="426">
        <f t="shared" si="549"/>
        <v>0</v>
      </c>
      <c r="MP85" s="395">
        <f t="shared" si="550"/>
        <v>0</v>
      </c>
      <c r="MQ85" s="396">
        <f t="shared" si="551"/>
        <v>0</v>
      </c>
      <c r="MR85" s="426">
        <f t="shared" si="552"/>
        <v>0</v>
      </c>
      <c r="MS85" s="395">
        <f t="shared" si="553"/>
        <v>0</v>
      </c>
      <c r="MT85" s="396">
        <f t="shared" si="554"/>
        <v>0</v>
      </c>
      <c r="MU85" s="426">
        <f t="shared" si="555"/>
        <v>0</v>
      </c>
      <c r="MV85" s="395">
        <f t="shared" si="556"/>
        <v>0</v>
      </c>
      <c r="MW85" s="396">
        <f t="shared" si="557"/>
        <v>0</v>
      </c>
      <c r="MX85" s="785"/>
      <c r="MY85" s="786">
        <f t="shared" si="558"/>
        <v>0</v>
      </c>
      <c r="MZ85" s="787">
        <f t="shared" si="559"/>
        <v>0</v>
      </c>
      <c r="NA85" s="788">
        <f t="shared" si="683"/>
        <v>0</v>
      </c>
      <c r="NB85" s="785"/>
      <c r="NC85" s="786">
        <f t="shared" si="560"/>
        <v>0</v>
      </c>
      <c r="ND85" s="787">
        <f t="shared" si="561"/>
        <v>0</v>
      </c>
      <c r="NE85" s="788">
        <f t="shared" si="684"/>
        <v>0</v>
      </c>
      <c r="NF85" s="786">
        <f t="shared" si="562"/>
        <v>0</v>
      </c>
      <c r="NG85" s="789">
        <f t="shared" si="563"/>
        <v>0</v>
      </c>
      <c r="NH85" s="776">
        <f t="shared" si="564"/>
        <v>0</v>
      </c>
      <c r="NI85" s="777">
        <f t="shared" si="565"/>
        <v>0</v>
      </c>
      <c r="NJ85" s="777">
        <f t="shared" si="566"/>
        <v>0</v>
      </c>
      <c r="NK85" s="777">
        <f t="shared" si="567"/>
        <v>0</v>
      </c>
      <c r="NL85" s="779">
        <f t="shared" si="685"/>
        <v>0</v>
      </c>
      <c r="NM85" s="785"/>
      <c r="NN85" s="786">
        <f t="shared" si="568"/>
        <v>0</v>
      </c>
      <c r="NO85" s="787">
        <f t="shared" si="569"/>
        <v>0</v>
      </c>
      <c r="NP85" s="788">
        <f t="shared" si="686"/>
        <v>0</v>
      </c>
      <c r="NQ85" s="785"/>
      <c r="NR85" s="786">
        <f t="shared" si="570"/>
        <v>0</v>
      </c>
      <c r="NS85" s="787">
        <f t="shared" si="571"/>
        <v>0</v>
      </c>
      <c r="NT85" s="788">
        <f t="shared" si="687"/>
        <v>0</v>
      </c>
      <c r="NU85" s="785"/>
      <c r="NV85" s="786">
        <f t="shared" si="572"/>
        <v>0</v>
      </c>
      <c r="NW85" s="787">
        <f t="shared" si="573"/>
        <v>0</v>
      </c>
      <c r="NX85" s="788">
        <f t="shared" si="688"/>
        <v>0</v>
      </c>
      <c r="OH85" s="426">
        <f t="shared" si="574"/>
        <v>0</v>
      </c>
      <c r="OI85" s="395">
        <f t="shared" si="575"/>
        <v>0</v>
      </c>
      <c r="OJ85" s="396">
        <f t="shared" si="689"/>
        <v>0</v>
      </c>
      <c r="OK85" s="426">
        <f t="shared" si="576"/>
        <v>0</v>
      </c>
      <c r="OL85" s="395">
        <f t="shared" si="577"/>
        <v>0</v>
      </c>
      <c r="OM85" s="396">
        <f t="shared" si="578"/>
        <v>0</v>
      </c>
      <c r="ON85" s="426">
        <f t="shared" si="579"/>
        <v>0</v>
      </c>
      <c r="OO85" s="395">
        <f t="shared" si="580"/>
        <v>0</v>
      </c>
      <c r="OP85" s="396">
        <f t="shared" si="581"/>
        <v>0</v>
      </c>
      <c r="OQ85" s="426">
        <f t="shared" si="582"/>
        <v>0</v>
      </c>
      <c r="OR85" s="395">
        <f t="shared" si="583"/>
        <v>0</v>
      </c>
      <c r="OS85" s="396">
        <f t="shared" si="584"/>
        <v>0</v>
      </c>
      <c r="OT85" s="426">
        <f t="shared" si="585"/>
        <v>0</v>
      </c>
      <c r="OU85" s="395">
        <f t="shared" si="586"/>
        <v>0</v>
      </c>
      <c r="OV85" s="396">
        <f t="shared" si="587"/>
        <v>0</v>
      </c>
      <c r="OW85" s="426">
        <f t="shared" si="588"/>
        <v>0</v>
      </c>
      <c r="OX85" s="395">
        <f t="shared" si="589"/>
        <v>0</v>
      </c>
      <c r="OY85" s="427">
        <f t="shared" si="590"/>
        <v>0</v>
      </c>
      <c r="OZ85" s="426">
        <f t="shared" si="591"/>
        <v>0</v>
      </c>
      <c r="PA85" s="395">
        <f t="shared" si="592"/>
        <v>0</v>
      </c>
      <c r="PB85" s="427">
        <f t="shared" si="593"/>
        <v>0</v>
      </c>
      <c r="PC85" s="426">
        <f t="shared" si="594"/>
        <v>0</v>
      </c>
      <c r="PD85" s="395">
        <f t="shared" si="595"/>
        <v>0</v>
      </c>
      <c r="PE85" s="427">
        <f t="shared" si="596"/>
        <v>0</v>
      </c>
      <c r="PF85" s="426">
        <f t="shared" si="597"/>
        <v>0</v>
      </c>
      <c r="PG85" s="395">
        <f t="shared" si="598"/>
        <v>0</v>
      </c>
      <c r="PH85" s="427">
        <f t="shared" si="599"/>
        <v>0</v>
      </c>
      <c r="PI85" s="426">
        <f t="shared" si="600"/>
        <v>0</v>
      </c>
      <c r="PJ85" s="395">
        <f t="shared" si="601"/>
        <v>0</v>
      </c>
      <c r="PK85" s="427">
        <f t="shared" si="602"/>
        <v>0</v>
      </c>
      <c r="PL85" s="426">
        <f t="shared" si="603"/>
        <v>0</v>
      </c>
      <c r="PM85" s="395">
        <f t="shared" si="604"/>
        <v>0</v>
      </c>
      <c r="PN85" s="427">
        <f t="shared" si="605"/>
        <v>0</v>
      </c>
      <c r="PO85" s="776">
        <f t="shared" si="606"/>
        <v>0</v>
      </c>
      <c r="PP85" s="777">
        <f t="shared" si="607"/>
        <v>0</v>
      </c>
      <c r="PQ85" s="777">
        <f t="shared" si="608"/>
        <v>0</v>
      </c>
      <c r="PR85" s="777">
        <f t="shared" si="609"/>
        <v>0</v>
      </c>
      <c r="PS85" s="779">
        <f t="shared" si="690"/>
        <v>0</v>
      </c>
      <c r="PT85" s="426">
        <f t="shared" si="610"/>
        <v>0</v>
      </c>
      <c r="PU85" s="395">
        <f t="shared" si="611"/>
        <v>0</v>
      </c>
      <c r="PV85" s="396">
        <f t="shared" si="691"/>
        <v>0</v>
      </c>
      <c r="PW85" s="426">
        <f t="shared" si="612"/>
        <v>0</v>
      </c>
      <c r="PX85" s="395">
        <f t="shared" si="613"/>
        <v>0</v>
      </c>
      <c r="PY85" s="396">
        <f t="shared" si="614"/>
        <v>0</v>
      </c>
      <c r="PZ85" s="426">
        <f t="shared" si="615"/>
        <v>0</v>
      </c>
      <c r="QA85" s="395">
        <f t="shared" si="616"/>
        <v>0</v>
      </c>
      <c r="QB85" s="396">
        <f t="shared" si="617"/>
        <v>0</v>
      </c>
      <c r="QC85" s="426">
        <f t="shared" si="618"/>
        <v>0</v>
      </c>
      <c r="QD85" s="395">
        <f t="shared" si="619"/>
        <v>0</v>
      </c>
      <c r="QE85" s="396">
        <f t="shared" si="620"/>
        <v>0</v>
      </c>
      <c r="QF85" s="776">
        <f t="shared" si="621"/>
        <v>0</v>
      </c>
      <c r="QG85" s="777">
        <f t="shared" si="622"/>
        <v>0</v>
      </c>
      <c r="QH85" s="777">
        <f t="shared" si="623"/>
        <v>0</v>
      </c>
      <c r="QI85" s="777">
        <f t="shared" si="624"/>
        <v>0</v>
      </c>
      <c r="QJ85" s="779">
        <f t="shared" si="692"/>
        <v>0</v>
      </c>
      <c r="QK85" s="790"/>
      <c r="QL85" s="791"/>
    </row>
    <row r="86" spans="2:454" ht="10.199999999999999">
      <c r="B86" s="796">
        <v>45627</v>
      </c>
      <c r="C86" s="797">
        <v>4</v>
      </c>
      <c r="D86" s="771"/>
      <c r="E86" s="772"/>
      <c r="F86" s="772"/>
      <c r="G86" s="772"/>
      <c r="H86" s="772"/>
      <c r="I86" s="772"/>
      <c r="J86" s="772"/>
      <c r="K86" s="772"/>
      <c r="L86" s="772"/>
      <c r="M86" s="772"/>
      <c r="N86" s="772"/>
      <c r="O86" s="772"/>
      <c r="P86" s="772"/>
      <c r="Q86" s="772"/>
      <c r="R86" s="772"/>
      <c r="S86" s="772"/>
      <c r="T86" s="772"/>
      <c r="U86" s="772"/>
      <c r="V86" s="772"/>
      <c r="W86" s="772"/>
      <c r="X86" s="772"/>
      <c r="Y86" s="772"/>
      <c r="Z86" s="772"/>
      <c r="AA86" s="772"/>
      <c r="AB86" s="772"/>
      <c r="AC86" s="772"/>
      <c r="AD86" s="772"/>
      <c r="AE86" s="772"/>
      <c r="AF86" s="772"/>
      <c r="AG86" s="772"/>
      <c r="AH86" s="772"/>
      <c r="AI86" s="772"/>
      <c r="AJ86" s="772"/>
      <c r="AK86" s="772"/>
      <c r="AL86" s="772"/>
      <c r="AM86" s="772"/>
      <c r="AN86" s="772"/>
      <c r="AO86" s="772"/>
      <c r="AP86" s="772"/>
      <c r="AQ86" s="772"/>
      <c r="AR86" s="772"/>
      <c r="AS86" s="772"/>
      <c r="AT86" s="772"/>
      <c r="AU86" s="772"/>
      <c r="AV86" s="772"/>
      <c r="AW86" s="772"/>
      <c r="AX86" s="772"/>
      <c r="AY86" s="772"/>
      <c r="AZ86" s="772"/>
      <c r="BA86" s="773"/>
      <c r="BB86" s="774">
        <f t="shared" si="332"/>
        <v>1</v>
      </c>
      <c r="BC86" s="651">
        <f t="shared" si="333"/>
        <v>0</v>
      </c>
      <c r="BD86" s="652">
        <f t="shared" si="625"/>
        <v>1</v>
      </c>
      <c r="BE86" s="775"/>
      <c r="BF86" s="774">
        <f t="shared" si="334"/>
        <v>2</v>
      </c>
      <c r="BG86" s="775"/>
      <c r="BH86" s="774">
        <f t="shared" si="335"/>
        <v>1</v>
      </c>
      <c r="BI86" s="426">
        <f t="shared" si="336"/>
        <v>0</v>
      </c>
      <c r="BJ86" s="395">
        <f t="shared" si="337"/>
        <v>1</v>
      </c>
      <c r="BK86" s="396">
        <f t="shared" si="626"/>
        <v>1</v>
      </c>
      <c r="BL86" s="426">
        <f t="shared" si="338"/>
        <v>0</v>
      </c>
      <c r="BM86" s="395">
        <f t="shared" si="339"/>
        <v>1</v>
      </c>
      <c r="BN86" s="427">
        <f t="shared" si="627"/>
        <v>1</v>
      </c>
      <c r="BO86" s="394">
        <f t="shared" si="340"/>
        <v>0</v>
      </c>
      <c r="BP86" s="395">
        <f t="shared" si="341"/>
        <v>1</v>
      </c>
      <c r="BQ86" s="428">
        <f t="shared" si="628"/>
        <v>1</v>
      </c>
      <c r="BR86" s="394">
        <f t="shared" si="342"/>
        <v>0</v>
      </c>
      <c r="BS86" s="395">
        <f t="shared" si="343"/>
        <v>1</v>
      </c>
      <c r="BT86" s="428">
        <f t="shared" si="629"/>
        <v>1</v>
      </c>
      <c r="BU86" s="394">
        <f t="shared" si="344"/>
        <v>0</v>
      </c>
      <c r="BV86" s="395">
        <f t="shared" si="345"/>
        <v>1</v>
      </c>
      <c r="BW86" s="427">
        <f t="shared" si="630"/>
        <v>1</v>
      </c>
      <c r="BX86" s="394">
        <f t="shared" si="346"/>
        <v>0</v>
      </c>
      <c r="BY86" s="395">
        <f t="shared" si="347"/>
        <v>1</v>
      </c>
      <c r="BZ86" s="396">
        <f t="shared" si="631"/>
        <v>1</v>
      </c>
      <c r="CA86" s="426">
        <f t="shared" si="348"/>
        <v>0</v>
      </c>
      <c r="CB86" s="395">
        <f t="shared" si="349"/>
        <v>1</v>
      </c>
      <c r="CC86" s="427">
        <f t="shared" si="632"/>
        <v>1</v>
      </c>
      <c r="CD86" s="394">
        <f t="shared" si="350"/>
        <v>0</v>
      </c>
      <c r="CE86" s="395">
        <f t="shared" si="351"/>
        <v>1</v>
      </c>
      <c r="CF86" s="428">
        <f t="shared" si="633"/>
        <v>1</v>
      </c>
      <c r="CG86" s="394">
        <f t="shared" si="352"/>
        <v>0</v>
      </c>
      <c r="CH86" s="395">
        <f t="shared" si="353"/>
        <v>1</v>
      </c>
      <c r="CI86" s="428">
        <f t="shared" si="634"/>
        <v>1</v>
      </c>
      <c r="CJ86" s="394">
        <f t="shared" si="354"/>
        <v>0</v>
      </c>
      <c r="CK86" s="395">
        <f t="shared" si="355"/>
        <v>1</v>
      </c>
      <c r="CL86" s="427">
        <f t="shared" si="635"/>
        <v>1</v>
      </c>
      <c r="CM86" s="394">
        <f t="shared" si="356"/>
        <v>0</v>
      </c>
      <c r="CN86" s="395">
        <f t="shared" si="357"/>
        <v>1</v>
      </c>
      <c r="CO86" s="396">
        <f t="shared" si="636"/>
        <v>1</v>
      </c>
      <c r="CP86" s="426">
        <f t="shared" si="358"/>
        <v>0</v>
      </c>
      <c r="CQ86" s="395">
        <f t="shared" si="359"/>
        <v>0</v>
      </c>
      <c r="CR86" s="427">
        <f t="shared" si="637"/>
        <v>0</v>
      </c>
      <c r="CS86" s="394">
        <f t="shared" si="360"/>
        <v>0</v>
      </c>
      <c r="CT86" s="395">
        <f t="shared" si="361"/>
        <v>0</v>
      </c>
      <c r="CU86" s="428">
        <f t="shared" si="638"/>
        <v>0</v>
      </c>
      <c r="CV86" s="394">
        <f t="shared" si="362"/>
        <v>0</v>
      </c>
      <c r="CW86" s="395">
        <f t="shared" si="363"/>
        <v>0</v>
      </c>
      <c r="CX86" s="428">
        <f t="shared" si="639"/>
        <v>0</v>
      </c>
      <c r="CY86" s="394">
        <f t="shared" si="364"/>
        <v>0</v>
      </c>
      <c r="CZ86" s="395">
        <f t="shared" si="365"/>
        <v>0</v>
      </c>
      <c r="DA86" s="427">
        <f t="shared" si="640"/>
        <v>0</v>
      </c>
      <c r="DB86" s="394">
        <f t="shared" si="366"/>
        <v>0</v>
      </c>
      <c r="DC86" s="395">
        <f t="shared" si="367"/>
        <v>0</v>
      </c>
      <c r="DD86" s="396">
        <f t="shared" si="641"/>
        <v>0</v>
      </c>
      <c r="DE86" s="426">
        <f t="shared" si="368"/>
        <v>0</v>
      </c>
      <c r="DF86" s="395">
        <f t="shared" si="369"/>
        <v>1</v>
      </c>
      <c r="DG86" s="427">
        <f t="shared" si="642"/>
        <v>1</v>
      </c>
      <c r="DH86" s="394">
        <f t="shared" si="370"/>
        <v>0</v>
      </c>
      <c r="DI86" s="395">
        <f t="shared" si="371"/>
        <v>1</v>
      </c>
      <c r="DJ86" s="428">
        <f t="shared" si="643"/>
        <v>1</v>
      </c>
      <c r="DK86" s="394">
        <f t="shared" si="372"/>
        <v>0</v>
      </c>
      <c r="DL86" s="395">
        <f t="shared" si="373"/>
        <v>1</v>
      </c>
      <c r="DM86" s="428">
        <f t="shared" si="644"/>
        <v>1</v>
      </c>
      <c r="DN86" s="394">
        <f t="shared" si="374"/>
        <v>0</v>
      </c>
      <c r="DO86" s="395">
        <f t="shared" si="375"/>
        <v>1</v>
      </c>
      <c r="DP86" s="427">
        <f t="shared" si="645"/>
        <v>1</v>
      </c>
      <c r="DQ86" s="394">
        <f t="shared" si="376"/>
        <v>0</v>
      </c>
      <c r="DR86" s="395">
        <f t="shared" si="377"/>
        <v>1</v>
      </c>
      <c r="DS86" s="396">
        <f t="shared" si="646"/>
        <v>1</v>
      </c>
      <c r="DT86" s="426">
        <f t="shared" si="378"/>
        <v>0</v>
      </c>
      <c r="DU86" s="395">
        <f t="shared" si="379"/>
        <v>1</v>
      </c>
      <c r="DV86" s="427">
        <f t="shared" si="647"/>
        <v>1</v>
      </c>
      <c r="DW86" s="394">
        <f t="shared" si="380"/>
        <v>0</v>
      </c>
      <c r="DX86" s="395">
        <f t="shared" si="381"/>
        <v>1</v>
      </c>
      <c r="DY86" s="428">
        <f t="shared" si="648"/>
        <v>1</v>
      </c>
      <c r="DZ86" s="394">
        <f t="shared" si="382"/>
        <v>0</v>
      </c>
      <c r="EA86" s="395">
        <f t="shared" si="383"/>
        <v>1</v>
      </c>
      <c r="EB86" s="428">
        <f t="shared" si="649"/>
        <v>1</v>
      </c>
      <c r="EC86" s="394">
        <f t="shared" si="384"/>
        <v>0</v>
      </c>
      <c r="ED86" s="395">
        <f t="shared" si="385"/>
        <v>1</v>
      </c>
      <c r="EE86" s="427">
        <f t="shared" si="650"/>
        <v>1</v>
      </c>
      <c r="EF86" s="394">
        <f t="shared" si="386"/>
        <v>0</v>
      </c>
      <c r="EG86" s="395">
        <f t="shared" si="387"/>
        <v>1</v>
      </c>
      <c r="EH86" s="396">
        <f t="shared" si="651"/>
        <v>1</v>
      </c>
      <c r="EI86" s="426">
        <f t="shared" si="388"/>
        <v>0</v>
      </c>
      <c r="EJ86" s="395">
        <f t="shared" si="389"/>
        <v>1</v>
      </c>
      <c r="EK86" s="427">
        <f t="shared" si="652"/>
        <v>1</v>
      </c>
      <c r="EL86" s="394">
        <f t="shared" si="390"/>
        <v>0</v>
      </c>
      <c r="EM86" s="395">
        <f t="shared" si="391"/>
        <v>1</v>
      </c>
      <c r="EN86" s="428">
        <f t="shared" si="653"/>
        <v>1</v>
      </c>
      <c r="EO86" s="394">
        <f t="shared" si="392"/>
        <v>0</v>
      </c>
      <c r="EP86" s="395">
        <f t="shared" si="393"/>
        <v>1</v>
      </c>
      <c r="EQ86" s="428">
        <f t="shared" si="654"/>
        <v>1</v>
      </c>
      <c r="ER86" s="394">
        <f t="shared" si="394"/>
        <v>0</v>
      </c>
      <c r="ES86" s="395">
        <f t="shared" si="395"/>
        <v>1</v>
      </c>
      <c r="ET86" s="427">
        <f t="shared" si="655"/>
        <v>1</v>
      </c>
      <c r="EU86" s="394">
        <f t="shared" si="396"/>
        <v>0</v>
      </c>
      <c r="EV86" s="395">
        <f t="shared" si="397"/>
        <v>1</v>
      </c>
      <c r="EW86" s="396">
        <f t="shared" si="656"/>
        <v>1</v>
      </c>
      <c r="EX86" s="426">
        <f t="shared" si="398"/>
        <v>0</v>
      </c>
      <c r="EY86" s="395">
        <f t="shared" si="399"/>
        <v>0</v>
      </c>
      <c r="EZ86" s="427">
        <f t="shared" si="657"/>
        <v>0</v>
      </c>
      <c r="FA86" s="394">
        <f t="shared" si="400"/>
        <v>0</v>
      </c>
      <c r="FB86" s="395">
        <f t="shared" si="401"/>
        <v>0</v>
      </c>
      <c r="FC86" s="428">
        <f>FB86+FA86</f>
        <v>0</v>
      </c>
      <c r="FD86" s="394">
        <f t="shared" si="402"/>
        <v>0</v>
      </c>
      <c r="FE86" s="395">
        <f t="shared" si="403"/>
        <v>0</v>
      </c>
      <c r="FF86" s="428">
        <f t="shared" si="659"/>
        <v>0</v>
      </c>
      <c r="FG86" s="394">
        <f t="shared" si="404"/>
        <v>0</v>
      </c>
      <c r="FH86" s="395">
        <f t="shared" si="405"/>
        <v>0</v>
      </c>
      <c r="FI86" s="427">
        <f t="shared" si="660"/>
        <v>0</v>
      </c>
      <c r="FJ86" s="394">
        <f t="shared" si="406"/>
        <v>0</v>
      </c>
      <c r="FK86" s="395">
        <f t="shared" si="407"/>
        <v>0</v>
      </c>
      <c r="FL86" s="396">
        <f t="shared" si="661"/>
        <v>0</v>
      </c>
      <c r="FM86" s="426">
        <f t="shared" si="408"/>
        <v>0</v>
      </c>
      <c r="FN86" s="395">
        <f t="shared" si="409"/>
        <v>0</v>
      </c>
      <c r="FO86" s="427">
        <f t="shared" si="662"/>
        <v>0</v>
      </c>
      <c r="FP86" s="394">
        <f t="shared" si="410"/>
        <v>0</v>
      </c>
      <c r="FQ86" s="395">
        <f t="shared" si="411"/>
        <v>0</v>
      </c>
      <c r="FR86" s="428">
        <f>FQ86+FP86</f>
        <v>0</v>
      </c>
      <c r="FS86" s="394">
        <f t="shared" si="412"/>
        <v>0</v>
      </c>
      <c r="FT86" s="395">
        <f t="shared" si="413"/>
        <v>0</v>
      </c>
      <c r="FU86" s="428">
        <f t="shared" si="664"/>
        <v>0</v>
      </c>
      <c r="FV86" s="394">
        <f t="shared" si="414"/>
        <v>0</v>
      </c>
      <c r="FW86" s="395">
        <f t="shared" si="415"/>
        <v>0</v>
      </c>
      <c r="FX86" s="427">
        <f t="shared" si="665"/>
        <v>0</v>
      </c>
      <c r="FY86" s="394">
        <f t="shared" si="416"/>
        <v>0</v>
      </c>
      <c r="FZ86" s="395">
        <f t="shared" si="417"/>
        <v>0</v>
      </c>
      <c r="GA86" s="396">
        <f t="shared" si="666"/>
        <v>0</v>
      </c>
      <c r="GB86" s="426">
        <f t="shared" si="418"/>
        <v>0</v>
      </c>
      <c r="GC86" s="395">
        <f t="shared" si="419"/>
        <v>1</v>
      </c>
      <c r="GD86" s="427">
        <f t="shared" si="667"/>
        <v>1</v>
      </c>
      <c r="GE86" s="394">
        <f t="shared" si="420"/>
        <v>0</v>
      </c>
      <c r="GF86" s="395">
        <f t="shared" si="421"/>
        <v>1</v>
      </c>
      <c r="GG86" s="428">
        <f t="shared" si="668"/>
        <v>1</v>
      </c>
      <c r="GH86" s="394">
        <f t="shared" si="422"/>
        <v>0</v>
      </c>
      <c r="GI86" s="395">
        <f t="shared" si="423"/>
        <v>1</v>
      </c>
      <c r="GJ86" s="428">
        <f t="shared" si="669"/>
        <v>1</v>
      </c>
      <c r="GK86" s="394">
        <f t="shared" si="424"/>
        <v>0</v>
      </c>
      <c r="GL86" s="395">
        <f t="shared" si="425"/>
        <v>1</v>
      </c>
      <c r="GM86" s="427">
        <f t="shared" si="670"/>
        <v>1</v>
      </c>
      <c r="GN86" s="394">
        <f t="shared" si="426"/>
        <v>0</v>
      </c>
      <c r="GO86" s="395">
        <f t="shared" si="427"/>
        <v>1</v>
      </c>
      <c r="GP86" s="396">
        <f t="shared" si="671"/>
        <v>1</v>
      </c>
      <c r="GQ86" s="776">
        <f t="shared" si="428"/>
        <v>0</v>
      </c>
      <c r="GR86" s="777">
        <f t="shared" si="429"/>
        <v>0</v>
      </c>
      <c r="GS86" s="777">
        <f t="shared" si="430"/>
        <v>0</v>
      </c>
      <c r="GT86" s="777">
        <f t="shared" si="431"/>
        <v>0</v>
      </c>
      <c r="GU86" s="778">
        <f t="shared" si="672"/>
        <v>0</v>
      </c>
      <c r="GV86" s="426">
        <f t="shared" si="432"/>
        <v>0</v>
      </c>
      <c r="GW86" s="395">
        <f t="shared" si="433"/>
        <v>0</v>
      </c>
      <c r="GX86" s="427">
        <f t="shared" si="673"/>
        <v>0</v>
      </c>
      <c r="GY86" s="394">
        <f t="shared" si="434"/>
        <v>0</v>
      </c>
      <c r="GZ86" s="395">
        <f t="shared" si="435"/>
        <v>0</v>
      </c>
      <c r="HA86" s="428">
        <f t="shared" si="674"/>
        <v>0</v>
      </c>
      <c r="HB86" s="394">
        <f t="shared" si="436"/>
        <v>0</v>
      </c>
      <c r="HC86" s="395">
        <f t="shared" si="437"/>
        <v>0</v>
      </c>
      <c r="HD86" s="428">
        <f t="shared" si="675"/>
        <v>0</v>
      </c>
      <c r="HE86" s="394">
        <f t="shared" si="438"/>
        <v>0</v>
      </c>
      <c r="HF86" s="395">
        <f t="shared" si="439"/>
        <v>0</v>
      </c>
      <c r="HG86" s="427">
        <f t="shared" si="676"/>
        <v>0</v>
      </c>
      <c r="HH86" s="394">
        <f t="shared" si="440"/>
        <v>0</v>
      </c>
      <c r="HI86" s="395">
        <f t="shared" si="441"/>
        <v>0</v>
      </c>
      <c r="HJ86" s="396">
        <f t="shared" si="677"/>
        <v>0</v>
      </c>
      <c r="HK86" s="776">
        <f t="shared" si="442"/>
        <v>0</v>
      </c>
      <c r="HL86" s="777">
        <f t="shared" si="443"/>
        <v>0</v>
      </c>
      <c r="HM86" s="777">
        <f t="shared" si="444"/>
        <v>0</v>
      </c>
      <c r="HN86" s="777">
        <f t="shared" si="445"/>
        <v>0</v>
      </c>
      <c r="HO86" s="778">
        <f t="shared" si="678"/>
        <v>0</v>
      </c>
      <c r="HP86" s="946"/>
      <c r="HQ86" s="946"/>
      <c r="HR86" s="426">
        <f t="shared" si="446"/>
        <v>0</v>
      </c>
      <c r="HS86" s="395">
        <f t="shared" si="447"/>
        <v>0</v>
      </c>
      <c r="HT86" s="396">
        <f t="shared" si="679"/>
        <v>0</v>
      </c>
      <c r="HU86" s="426">
        <f t="shared" si="448"/>
        <v>0</v>
      </c>
      <c r="HV86" s="395">
        <f t="shared" si="449"/>
        <v>0</v>
      </c>
      <c r="HW86" s="396">
        <f t="shared" si="450"/>
        <v>0</v>
      </c>
      <c r="HX86" s="426">
        <f t="shared" si="451"/>
        <v>0</v>
      </c>
      <c r="HY86" s="395">
        <f t="shared" si="452"/>
        <v>0</v>
      </c>
      <c r="HZ86" s="396">
        <f t="shared" si="453"/>
        <v>0</v>
      </c>
      <c r="IA86" s="426">
        <f t="shared" si="454"/>
        <v>0</v>
      </c>
      <c r="IB86" s="395">
        <f t="shared" si="455"/>
        <v>0</v>
      </c>
      <c r="IC86" s="396">
        <f t="shared" si="456"/>
        <v>0</v>
      </c>
      <c r="ID86" s="426">
        <f t="shared" si="457"/>
        <v>0</v>
      </c>
      <c r="IE86" s="395">
        <f t="shared" si="458"/>
        <v>0</v>
      </c>
      <c r="IF86" s="396">
        <f t="shared" si="459"/>
        <v>0</v>
      </c>
      <c r="IG86" s="427"/>
      <c r="IH86" s="426">
        <f t="shared" si="460"/>
        <v>0</v>
      </c>
      <c r="II86" s="395">
        <f t="shared" si="461"/>
        <v>0</v>
      </c>
      <c r="IJ86" s="427">
        <f t="shared" si="462"/>
        <v>0</v>
      </c>
      <c r="IK86" s="426">
        <f t="shared" si="463"/>
        <v>0</v>
      </c>
      <c r="IL86" s="395">
        <f t="shared" si="464"/>
        <v>0</v>
      </c>
      <c r="IM86" s="427">
        <f t="shared" si="465"/>
        <v>0</v>
      </c>
      <c r="IN86" s="776">
        <f t="shared" si="466"/>
        <v>0</v>
      </c>
      <c r="IO86" s="777">
        <f t="shared" si="467"/>
        <v>0</v>
      </c>
      <c r="IP86" s="777">
        <f t="shared" si="468"/>
        <v>0</v>
      </c>
      <c r="IQ86" s="777">
        <f t="shared" si="469"/>
        <v>0</v>
      </c>
      <c r="IR86" s="779">
        <f t="shared" si="680"/>
        <v>0</v>
      </c>
      <c r="IS86" s="427"/>
      <c r="IT86" s="780"/>
      <c r="IU86" s="426">
        <f t="shared" si="470"/>
        <v>0</v>
      </c>
      <c r="IV86" s="395">
        <f t="shared" si="471"/>
        <v>0</v>
      </c>
      <c r="IW86" s="396">
        <f t="shared" si="472"/>
        <v>0</v>
      </c>
      <c r="IX86" s="426">
        <f t="shared" si="473"/>
        <v>0</v>
      </c>
      <c r="IY86" s="395">
        <f t="shared" si="474"/>
        <v>0</v>
      </c>
      <c r="IZ86" s="396">
        <f t="shared" si="475"/>
        <v>0</v>
      </c>
      <c r="JA86" s="426">
        <f t="shared" si="476"/>
        <v>0</v>
      </c>
      <c r="JB86" s="395">
        <f t="shared" si="477"/>
        <v>0</v>
      </c>
      <c r="JC86" s="396">
        <f t="shared" si="478"/>
        <v>0</v>
      </c>
      <c r="JD86" s="781"/>
      <c r="JE86" s="782">
        <f t="shared" si="479"/>
        <v>0</v>
      </c>
      <c r="JF86" s="783">
        <f t="shared" si="480"/>
        <v>0</v>
      </c>
      <c r="JG86" s="784">
        <f t="shared" si="481"/>
        <v>0</v>
      </c>
      <c r="JH86" s="781"/>
      <c r="JI86" s="782">
        <f t="shared" si="482"/>
        <v>0</v>
      </c>
      <c r="JJ86" s="783">
        <f t="shared" si="483"/>
        <v>0</v>
      </c>
      <c r="JK86" s="784">
        <f t="shared" si="484"/>
        <v>0</v>
      </c>
      <c r="JL86" s="781"/>
      <c r="JM86" s="782">
        <f t="shared" si="485"/>
        <v>0</v>
      </c>
      <c r="JN86" s="783">
        <f t="shared" si="486"/>
        <v>0</v>
      </c>
      <c r="JO86" s="784">
        <f t="shared" si="487"/>
        <v>0</v>
      </c>
      <c r="JP86" s="781"/>
      <c r="JQ86" s="782">
        <f t="shared" si="488"/>
        <v>0</v>
      </c>
      <c r="JR86" s="783">
        <f t="shared" si="489"/>
        <v>0</v>
      </c>
      <c r="JS86" s="784">
        <f t="shared" si="490"/>
        <v>0</v>
      </c>
      <c r="JT86" s="781"/>
      <c r="JU86" s="782">
        <f t="shared" si="491"/>
        <v>0</v>
      </c>
      <c r="JV86" s="783">
        <f t="shared" si="492"/>
        <v>0</v>
      </c>
      <c r="JW86" s="784">
        <f t="shared" si="493"/>
        <v>0</v>
      </c>
      <c r="JX86" s="781"/>
      <c r="JY86" s="782">
        <f t="shared" si="494"/>
        <v>0</v>
      </c>
      <c r="JZ86" s="783">
        <f t="shared" si="495"/>
        <v>0</v>
      </c>
      <c r="KA86" s="784">
        <f t="shared" si="496"/>
        <v>0</v>
      </c>
      <c r="KB86" s="781"/>
      <c r="KC86" s="782">
        <f t="shared" si="497"/>
        <v>0</v>
      </c>
      <c r="KD86" s="783">
        <f t="shared" si="498"/>
        <v>0</v>
      </c>
      <c r="KE86" s="784">
        <f t="shared" si="499"/>
        <v>0</v>
      </c>
      <c r="KF86" s="781"/>
      <c r="KG86" s="782">
        <f t="shared" si="500"/>
        <v>0</v>
      </c>
      <c r="KH86" s="783">
        <f t="shared" si="501"/>
        <v>0</v>
      </c>
      <c r="KI86" s="784">
        <f t="shared" si="502"/>
        <v>0</v>
      </c>
      <c r="KJ86" s="781"/>
      <c r="KK86" s="782">
        <f t="shared" si="503"/>
        <v>0</v>
      </c>
      <c r="KL86" s="783">
        <f t="shared" si="504"/>
        <v>0</v>
      </c>
      <c r="KM86" s="784">
        <f t="shared" si="505"/>
        <v>0</v>
      </c>
      <c r="KN86" s="426">
        <f t="shared" si="506"/>
        <v>0</v>
      </c>
      <c r="KO86" s="395">
        <f t="shared" si="507"/>
        <v>0</v>
      </c>
      <c r="KP86" s="396">
        <f t="shared" si="508"/>
        <v>0</v>
      </c>
      <c r="KQ86" s="426">
        <f t="shared" si="509"/>
        <v>0</v>
      </c>
      <c r="KR86" s="395">
        <f t="shared" si="510"/>
        <v>0</v>
      </c>
      <c r="KS86" s="396">
        <f t="shared" si="511"/>
        <v>0</v>
      </c>
      <c r="KT86" s="785"/>
      <c r="KU86" s="786">
        <f t="shared" si="512"/>
        <v>0</v>
      </c>
      <c r="KV86" s="787">
        <f t="shared" si="513"/>
        <v>0</v>
      </c>
      <c r="KW86" s="788">
        <f t="shared" si="681"/>
        <v>0</v>
      </c>
      <c r="KX86" s="426">
        <f t="shared" si="514"/>
        <v>0</v>
      </c>
      <c r="KY86" s="395">
        <f t="shared" si="515"/>
        <v>0</v>
      </c>
      <c r="KZ86" s="396">
        <f t="shared" si="516"/>
        <v>0</v>
      </c>
      <c r="LA86" s="781"/>
      <c r="LB86" s="782">
        <f t="shared" si="517"/>
        <v>0</v>
      </c>
      <c r="LC86" s="783">
        <f t="shared" si="518"/>
        <v>0</v>
      </c>
      <c r="LD86" s="784">
        <f t="shared" si="519"/>
        <v>0</v>
      </c>
      <c r="LE86" s="781"/>
      <c r="LF86" s="782">
        <f t="shared" si="520"/>
        <v>0</v>
      </c>
      <c r="LG86" s="783">
        <f t="shared" si="521"/>
        <v>0</v>
      </c>
      <c r="LH86" s="784">
        <f t="shared" si="522"/>
        <v>0</v>
      </c>
      <c r="LI86" s="781"/>
      <c r="LJ86" s="782">
        <f t="shared" si="523"/>
        <v>0</v>
      </c>
      <c r="LK86" s="783">
        <f t="shared" si="524"/>
        <v>0</v>
      </c>
      <c r="LL86" s="784">
        <f t="shared" si="525"/>
        <v>0</v>
      </c>
      <c r="LM86" s="426">
        <f t="shared" si="526"/>
        <v>0</v>
      </c>
      <c r="LN86" s="395">
        <f t="shared" si="527"/>
        <v>0</v>
      </c>
      <c r="LO86" s="396">
        <f t="shared" si="528"/>
        <v>0</v>
      </c>
      <c r="LP86" s="426">
        <f t="shared" si="529"/>
        <v>0</v>
      </c>
      <c r="LQ86" s="395">
        <f t="shared" si="530"/>
        <v>0</v>
      </c>
      <c r="LR86" s="396">
        <f t="shared" si="531"/>
        <v>0</v>
      </c>
      <c r="LS86" s="426">
        <f t="shared" si="532"/>
        <v>0</v>
      </c>
      <c r="LT86" s="395">
        <f t="shared" si="533"/>
        <v>0</v>
      </c>
      <c r="LU86" s="396">
        <f t="shared" si="534"/>
        <v>0</v>
      </c>
      <c r="LV86" s="785"/>
      <c r="LW86" s="786">
        <f t="shared" si="535"/>
        <v>0</v>
      </c>
      <c r="LX86" s="787">
        <f t="shared" si="536"/>
        <v>0</v>
      </c>
      <c r="LY86" s="788">
        <f t="shared" si="682"/>
        <v>0</v>
      </c>
      <c r="LZ86" s="426">
        <f t="shared" si="537"/>
        <v>0</v>
      </c>
      <c r="MA86" s="395">
        <f t="shared" si="538"/>
        <v>0</v>
      </c>
      <c r="MB86" s="396">
        <f t="shared" si="539"/>
        <v>0</v>
      </c>
      <c r="MC86" s="781"/>
      <c r="MD86" s="782">
        <f t="shared" si="540"/>
        <v>0</v>
      </c>
      <c r="ME86" s="783">
        <f t="shared" si="541"/>
        <v>0</v>
      </c>
      <c r="MF86" s="784">
        <f t="shared" si="542"/>
        <v>0</v>
      </c>
      <c r="MG86" s="781"/>
      <c r="MH86" s="782">
        <f t="shared" si="543"/>
        <v>0</v>
      </c>
      <c r="MI86" s="783">
        <f t="shared" si="544"/>
        <v>0</v>
      </c>
      <c r="MJ86" s="784">
        <f t="shared" si="545"/>
        <v>0</v>
      </c>
      <c r="MK86" s="781"/>
      <c r="ML86" s="782">
        <f t="shared" si="546"/>
        <v>0</v>
      </c>
      <c r="MM86" s="783">
        <f t="shared" si="547"/>
        <v>0</v>
      </c>
      <c r="MN86" s="784">
        <f t="shared" si="548"/>
        <v>0</v>
      </c>
      <c r="MO86" s="426">
        <f t="shared" si="549"/>
        <v>0</v>
      </c>
      <c r="MP86" s="395">
        <f t="shared" si="550"/>
        <v>0</v>
      </c>
      <c r="MQ86" s="396">
        <f t="shared" si="551"/>
        <v>0</v>
      </c>
      <c r="MR86" s="426">
        <f t="shared" si="552"/>
        <v>0</v>
      </c>
      <c r="MS86" s="395">
        <f t="shared" si="553"/>
        <v>0</v>
      </c>
      <c r="MT86" s="396">
        <f t="shared" si="554"/>
        <v>0</v>
      </c>
      <c r="MU86" s="426">
        <f t="shared" si="555"/>
        <v>0</v>
      </c>
      <c r="MV86" s="395">
        <f t="shared" si="556"/>
        <v>0</v>
      </c>
      <c r="MW86" s="396">
        <f t="shared" si="557"/>
        <v>0</v>
      </c>
      <c r="MX86" s="785"/>
      <c r="MY86" s="786">
        <f t="shared" si="558"/>
        <v>0</v>
      </c>
      <c r="MZ86" s="787">
        <f t="shared" si="559"/>
        <v>0</v>
      </c>
      <c r="NA86" s="788">
        <f t="shared" si="683"/>
        <v>0</v>
      </c>
      <c r="NB86" s="785"/>
      <c r="NC86" s="786">
        <f t="shared" si="560"/>
        <v>0</v>
      </c>
      <c r="ND86" s="787">
        <f t="shared" si="561"/>
        <v>0</v>
      </c>
      <c r="NE86" s="788">
        <f t="shared" si="684"/>
        <v>0</v>
      </c>
      <c r="NF86" s="786">
        <f t="shared" si="562"/>
        <v>0</v>
      </c>
      <c r="NG86" s="789">
        <f t="shared" si="563"/>
        <v>0</v>
      </c>
      <c r="NH86" s="776">
        <f t="shared" si="564"/>
        <v>0</v>
      </c>
      <c r="NI86" s="777">
        <f t="shared" si="565"/>
        <v>0</v>
      </c>
      <c r="NJ86" s="777">
        <f t="shared" si="566"/>
        <v>0</v>
      </c>
      <c r="NK86" s="777">
        <f t="shared" si="567"/>
        <v>0</v>
      </c>
      <c r="NL86" s="779">
        <f t="shared" si="685"/>
        <v>0</v>
      </c>
      <c r="NM86" s="785"/>
      <c r="NN86" s="786">
        <f t="shared" si="568"/>
        <v>0</v>
      </c>
      <c r="NO86" s="787">
        <f t="shared" si="569"/>
        <v>0</v>
      </c>
      <c r="NP86" s="788">
        <f t="shared" si="686"/>
        <v>0</v>
      </c>
      <c r="NQ86" s="785"/>
      <c r="NR86" s="786">
        <f t="shared" si="570"/>
        <v>0</v>
      </c>
      <c r="NS86" s="787">
        <f t="shared" si="571"/>
        <v>0</v>
      </c>
      <c r="NT86" s="788">
        <f t="shared" si="687"/>
        <v>0</v>
      </c>
      <c r="NU86" s="785"/>
      <c r="NV86" s="786">
        <f t="shared" si="572"/>
        <v>0</v>
      </c>
      <c r="NW86" s="787">
        <f t="shared" si="573"/>
        <v>0</v>
      </c>
      <c r="NX86" s="788">
        <f t="shared" si="688"/>
        <v>0</v>
      </c>
      <c r="OH86" s="426">
        <f t="shared" si="574"/>
        <v>0</v>
      </c>
      <c r="OI86" s="395">
        <f t="shared" si="575"/>
        <v>0</v>
      </c>
      <c r="OJ86" s="396">
        <f t="shared" si="689"/>
        <v>0</v>
      </c>
      <c r="OK86" s="426">
        <f t="shared" si="576"/>
        <v>0</v>
      </c>
      <c r="OL86" s="395">
        <f t="shared" si="577"/>
        <v>0</v>
      </c>
      <c r="OM86" s="396">
        <f t="shared" si="578"/>
        <v>0</v>
      </c>
      <c r="ON86" s="426">
        <f t="shared" si="579"/>
        <v>0</v>
      </c>
      <c r="OO86" s="395">
        <f t="shared" si="580"/>
        <v>0</v>
      </c>
      <c r="OP86" s="396">
        <f t="shared" si="581"/>
        <v>0</v>
      </c>
      <c r="OQ86" s="426">
        <f t="shared" si="582"/>
        <v>0</v>
      </c>
      <c r="OR86" s="395">
        <f t="shared" si="583"/>
        <v>0</v>
      </c>
      <c r="OS86" s="396">
        <f t="shared" si="584"/>
        <v>0</v>
      </c>
      <c r="OT86" s="426">
        <f t="shared" si="585"/>
        <v>0</v>
      </c>
      <c r="OU86" s="395">
        <f t="shared" si="586"/>
        <v>0</v>
      </c>
      <c r="OV86" s="396">
        <f t="shared" si="587"/>
        <v>0</v>
      </c>
      <c r="OW86" s="426">
        <f t="shared" si="588"/>
        <v>0</v>
      </c>
      <c r="OX86" s="395">
        <f t="shared" si="589"/>
        <v>0</v>
      </c>
      <c r="OY86" s="427">
        <f t="shared" si="590"/>
        <v>0</v>
      </c>
      <c r="OZ86" s="426">
        <f t="shared" si="591"/>
        <v>3</v>
      </c>
      <c r="PA86" s="395">
        <f t="shared" si="592"/>
        <v>0</v>
      </c>
      <c r="PB86" s="427">
        <f t="shared" si="593"/>
        <v>3</v>
      </c>
      <c r="PC86" s="426">
        <f t="shared" si="594"/>
        <v>0</v>
      </c>
      <c r="PD86" s="395">
        <f t="shared" si="595"/>
        <v>0</v>
      </c>
      <c r="PE86" s="427">
        <f t="shared" si="596"/>
        <v>0</v>
      </c>
      <c r="PF86" s="426">
        <f t="shared" si="597"/>
        <v>0</v>
      </c>
      <c r="PG86" s="395">
        <f t="shared" si="598"/>
        <v>0</v>
      </c>
      <c r="PH86" s="427">
        <f t="shared" si="599"/>
        <v>0</v>
      </c>
      <c r="PI86" s="426">
        <f t="shared" si="600"/>
        <v>0</v>
      </c>
      <c r="PJ86" s="395">
        <f t="shared" si="601"/>
        <v>0</v>
      </c>
      <c r="PK86" s="427">
        <f t="shared" si="602"/>
        <v>0</v>
      </c>
      <c r="PL86" s="426">
        <f t="shared" si="603"/>
        <v>0</v>
      </c>
      <c r="PM86" s="395">
        <f t="shared" si="604"/>
        <v>0</v>
      </c>
      <c r="PN86" s="427">
        <f t="shared" si="605"/>
        <v>0</v>
      </c>
      <c r="PO86" s="776">
        <f t="shared" si="606"/>
        <v>0</v>
      </c>
      <c r="PP86" s="777">
        <f t="shared" si="607"/>
        <v>0</v>
      </c>
      <c r="PQ86" s="777">
        <f t="shared" si="608"/>
        <v>0</v>
      </c>
      <c r="PR86" s="777">
        <f t="shared" si="609"/>
        <v>0</v>
      </c>
      <c r="PS86" s="779">
        <f t="shared" si="690"/>
        <v>0</v>
      </c>
      <c r="PT86" s="426">
        <f t="shared" si="610"/>
        <v>1</v>
      </c>
      <c r="PU86" s="395">
        <f t="shared" si="611"/>
        <v>0</v>
      </c>
      <c r="PV86" s="396">
        <f t="shared" si="691"/>
        <v>1</v>
      </c>
      <c r="PW86" s="426">
        <f t="shared" si="612"/>
        <v>1</v>
      </c>
      <c r="PX86" s="395">
        <f t="shared" si="613"/>
        <v>0</v>
      </c>
      <c r="PY86" s="396">
        <f t="shared" si="614"/>
        <v>1</v>
      </c>
      <c r="PZ86" s="426">
        <f t="shared" si="615"/>
        <v>0</v>
      </c>
      <c r="QA86" s="395">
        <f t="shared" si="616"/>
        <v>0</v>
      </c>
      <c r="QB86" s="396">
        <f t="shared" si="617"/>
        <v>0</v>
      </c>
      <c r="QC86" s="426">
        <f t="shared" si="618"/>
        <v>0</v>
      </c>
      <c r="QD86" s="395">
        <f t="shared" si="619"/>
        <v>0</v>
      </c>
      <c r="QE86" s="396">
        <f t="shared" si="620"/>
        <v>0</v>
      </c>
      <c r="QF86" s="776">
        <f t="shared" si="621"/>
        <v>0</v>
      </c>
      <c r="QG86" s="777">
        <f t="shared" si="622"/>
        <v>0</v>
      </c>
      <c r="QH86" s="777">
        <f t="shared" si="623"/>
        <v>0</v>
      </c>
      <c r="QI86" s="777">
        <f t="shared" si="624"/>
        <v>0</v>
      </c>
      <c r="QJ86" s="779">
        <f t="shared" si="692"/>
        <v>0</v>
      </c>
      <c r="QK86" s="790"/>
      <c r="QL86" s="791"/>
    </row>
    <row r="87" spans="2:454" ht="10.199999999999999">
      <c r="B87" s="798">
        <v>45658</v>
      </c>
      <c r="C87" s="799">
        <v>5</v>
      </c>
      <c r="D87" s="771"/>
      <c r="E87" s="772"/>
      <c r="F87" s="772"/>
      <c r="G87" s="772"/>
      <c r="H87" s="772"/>
      <c r="I87" s="772"/>
      <c r="J87" s="772"/>
      <c r="K87" s="772"/>
      <c r="L87" s="772"/>
      <c r="M87" s="772"/>
      <c r="N87" s="772"/>
      <c r="O87" s="772"/>
      <c r="P87" s="772"/>
      <c r="Q87" s="772"/>
      <c r="R87" s="772"/>
      <c r="S87" s="772"/>
      <c r="T87" s="772"/>
      <c r="U87" s="772"/>
      <c r="V87" s="772"/>
      <c r="W87" s="772"/>
      <c r="X87" s="772"/>
      <c r="Y87" s="772"/>
      <c r="Z87" s="772"/>
      <c r="AA87" s="772"/>
      <c r="AB87" s="772"/>
      <c r="AC87" s="772"/>
      <c r="AD87" s="772"/>
      <c r="AE87" s="772"/>
      <c r="AF87" s="772"/>
      <c r="AG87" s="772"/>
      <c r="AH87" s="772"/>
      <c r="AI87" s="772"/>
      <c r="AJ87" s="772"/>
      <c r="AK87" s="772"/>
      <c r="AL87" s="772"/>
      <c r="AM87" s="772"/>
      <c r="AN87" s="772"/>
      <c r="AO87" s="772"/>
      <c r="AP87" s="772"/>
      <c r="AQ87" s="772"/>
      <c r="AR87" s="772"/>
      <c r="AS87" s="772"/>
      <c r="AT87" s="772"/>
      <c r="AU87" s="772"/>
      <c r="AV87" s="772"/>
      <c r="AW87" s="772"/>
      <c r="AX87" s="772"/>
      <c r="AY87" s="772"/>
      <c r="AZ87" s="772"/>
      <c r="BA87" s="773"/>
      <c r="BB87" s="774">
        <f t="shared" si="332"/>
        <v>0</v>
      </c>
      <c r="BC87" s="651">
        <f t="shared" si="333"/>
        <v>0</v>
      </c>
      <c r="BD87" s="652">
        <f t="shared" si="625"/>
        <v>0</v>
      </c>
      <c r="BE87" s="775"/>
      <c r="BF87" s="774">
        <f t="shared" si="334"/>
        <v>34</v>
      </c>
      <c r="BG87" s="412"/>
      <c r="BH87" s="774">
        <f t="shared" si="335"/>
        <v>9</v>
      </c>
      <c r="BI87" s="426">
        <f t="shared" si="336"/>
        <v>0</v>
      </c>
      <c r="BJ87" s="395">
        <f t="shared" si="337"/>
        <v>3</v>
      </c>
      <c r="BK87" s="396">
        <f t="shared" si="626"/>
        <v>3</v>
      </c>
      <c r="BL87" s="426">
        <f t="shared" si="338"/>
        <v>2</v>
      </c>
      <c r="BM87" s="395">
        <f t="shared" si="339"/>
        <v>3</v>
      </c>
      <c r="BN87" s="427">
        <f t="shared" si="627"/>
        <v>5</v>
      </c>
      <c r="BO87" s="394">
        <f t="shared" si="340"/>
        <v>2</v>
      </c>
      <c r="BP87" s="395">
        <f t="shared" si="341"/>
        <v>4</v>
      </c>
      <c r="BQ87" s="428">
        <f t="shared" si="628"/>
        <v>6</v>
      </c>
      <c r="BR87" s="394">
        <f t="shared" si="342"/>
        <v>2</v>
      </c>
      <c r="BS87" s="395">
        <f t="shared" si="343"/>
        <v>4</v>
      </c>
      <c r="BT87" s="428">
        <f t="shared" si="629"/>
        <v>6</v>
      </c>
      <c r="BU87" s="394">
        <f t="shared" si="344"/>
        <v>2</v>
      </c>
      <c r="BV87" s="395">
        <f t="shared" si="345"/>
        <v>3</v>
      </c>
      <c r="BW87" s="427">
        <f t="shared" si="630"/>
        <v>5</v>
      </c>
      <c r="BX87" s="394">
        <f t="shared" si="346"/>
        <v>2</v>
      </c>
      <c r="BY87" s="395">
        <f t="shared" si="347"/>
        <v>3</v>
      </c>
      <c r="BZ87" s="396">
        <f t="shared" si="631"/>
        <v>5</v>
      </c>
      <c r="CA87" s="426">
        <f t="shared" si="348"/>
        <v>1</v>
      </c>
      <c r="CB87" s="395">
        <f t="shared" si="349"/>
        <v>4</v>
      </c>
      <c r="CC87" s="427">
        <f t="shared" si="632"/>
        <v>5</v>
      </c>
      <c r="CD87" s="394">
        <f t="shared" si="350"/>
        <v>1</v>
      </c>
      <c r="CE87" s="395">
        <f t="shared" si="351"/>
        <v>4</v>
      </c>
      <c r="CF87" s="428">
        <f t="shared" si="633"/>
        <v>5</v>
      </c>
      <c r="CG87" s="394">
        <f t="shared" si="352"/>
        <v>1</v>
      </c>
      <c r="CH87" s="395">
        <f t="shared" si="353"/>
        <v>4</v>
      </c>
      <c r="CI87" s="428">
        <f t="shared" si="634"/>
        <v>5</v>
      </c>
      <c r="CJ87" s="394">
        <f t="shared" si="354"/>
        <v>1</v>
      </c>
      <c r="CK87" s="395">
        <f t="shared" si="355"/>
        <v>4</v>
      </c>
      <c r="CL87" s="427">
        <f t="shared" si="635"/>
        <v>5</v>
      </c>
      <c r="CM87" s="394">
        <f t="shared" si="356"/>
        <v>1</v>
      </c>
      <c r="CN87" s="395">
        <f t="shared" si="357"/>
        <v>4</v>
      </c>
      <c r="CO87" s="396">
        <f t="shared" si="636"/>
        <v>5</v>
      </c>
      <c r="CP87" s="426">
        <f t="shared" si="358"/>
        <v>0</v>
      </c>
      <c r="CQ87" s="395">
        <f t="shared" si="359"/>
        <v>2</v>
      </c>
      <c r="CR87" s="427">
        <f t="shared" si="637"/>
        <v>2</v>
      </c>
      <c r="CS87" s="394">
        <f t="shared" si="360"/>
        <v>1</v>
      </c>
      <c r="CT87" s="395">
        <f t="shared" si="361"/>
        <v>0</v>
      </c>
      <c r="CU87" s="428">
        <f t="shared" si="638"/>
        <v>1</v>
      </c>
      <c r="CV87" s="394">
        <f t="shared" si="362"/>
        <v>1</v>
      </c>
      <c r="CW87" s="395">
        <f t="shared" si="363"/>
        <v>0</v>
      </c>
      <c r="CX87" s="428">
        <f t="shared" si="639"/>
        <v>1</v>
      </c>
      <c r="CY87" s="394">
        <f t="shared" si="364"/>
        <v>0</v>
      </c>
      <c r="CZ87" s="395">
        <f t="shared" si="365"/>
        <v>2</v>
      </c>
      <c r="DA87" s="427">
        <f t="shared" si="640"/>
        <v>2</v>
      </c>
      <c r="DB87" s="394">
        <f t="shared" si="366"/>
        <v>0</v>
      </c>
      <c r="DC87" s="395">
        <f t="shared" si="367"/>
        <v>2</v>
      </c>
      <c r="DD87" s="396">
        <f t="shared" si="641"/>
        <v>2</v>
      </c>
      <c r="DE87" s="426">
        <f t="shared" si="368"/>
        <v>1</v>
      </c>
      <c r="DF87" s="395">
        <f t="shared" si="369"/>
        <v>2</v>
      </c>
      <c r="DG87" s="427">
        <f t="shared" si="642"/>
        <v>3</v>
      </c>
      <c r="DH87" s="394">
        <f t="shared" si="370"/>
        <v>1</v>
      </c>
      <c r="DI87" s="395">
        <f t="shared" si="371"/>
        <v>2</v>
      </c>
      <c r="DJ87" s="428">
        <f t="shared" si="643"/>
        <v>3</v>
      </c>
      <c r="DK87" s="394">
        <f t="shared" si="372"/>
        <v>1</v>
      </c>
      <c r="DL87" s="395">
        <f t="shared" si="373"/>
        <v>2</v>
      </c>
      <c r="DM87" s="428">
        <f t="shared" si="644"/>
        <v>3</v>
      </c>
      <c r="DN87" s="394">
        <f t="shared" si="374"/>
        <v>1</v>
      </c>
      <c r="DO87" s="395">
        <f t="shared" si="375"/>
        <v>2</v>
      </c>
      <c r="DP87" s="427">
        <f t="shared" si="645"/>
        <v>3</v>
      </c>
      <c r="DQ87" s="394">
        <f t="shared" si="376"/>
        <v>1</v>
      </c>
      <c r="DR87" s="395">
        <f t="shared" si="377"/>
        <v>2</v>
      </c>
      <c r="DS87" s="396">
        <f t="shared" si="646"/>
        <v>3</v>
      </c>
      <c r="DT87" s="426">
        <f t="shared" si="378"/>
        <v>0</v>
      </c>
      <c r="DU87" s="395">
        <f t="shared" si="379"/>
        <v>3</v>
      </c>
      <c r="DV87" s="427">
        <f t="shared" si="647"/>
        <v>3</v>
      </c>
      <c r="DW87" s="394">
        <f t="shared" si="380"/>
        <v>0</v>
      </c>
      <c r="DX87" s="395">
        <f t="shared" si="381"/>
        <v>3</v>
      </c>
      <c r="DY87" s="428">
        <f t="shared" si="648"/>
        <v>3</v>
      </c>
      <c r="DZ87" s="394">
        <f t="shared" si="382"/>
        <v>0</v>
      </c>
      <c r="EA87" s="395">
        <f t="shared" si="383"/>
        <v>3</v>
      </c>
      <c r="EB87" s="428">
        <f t="shared" si="649"/>
        <v>3</v>
      </c>
      <c r="EC87" s="394">
        <f t="shared" si="384"/>
        <v>0</v>
      </c>
      <c r="ED87" s="395">
        <f t="shared" si="385"/>
        <v>3</v>
      </c>
      <c r="EE87" s="427">
        <f t="shared" si="650"/>
        <v>3</v>
      </c>
      <c r="EF87" s="394">
        <f t="shared" si="386"/>
        <v>0</v>
      </c>
      <c r="EG87" s="395">
        <f t="shared" si="387"/>
        <v>3</v>
      </c>
      <c r="EH87" s="396">
        <f t="shared" si="651"/>
        <v>3</v>
      </c>
      <c r="EI87" s="426">
        <f t="shared" si="388"/>
        <v>0</v>
      </c>
      <c r="EJ87" s="395">
        <f t="shared" si="389"/>
        <v>3</v>
      </c>
      <c r="EK87" s="427">
        <f t="shared" si="652"/>
        <v>3</v>
      </c>
      <c r="EL87" s="394">
        <f t="shared" si="390"/>
        <v>0</v>
      </c>
      <c r="EM87" s="395">
        <f t="shared" si="391"/>
        <v>3</v>
      </c>
      <c r="EN87" s="428">
        <f t="shared" si="653"/>
        <v>3</v>
      </c>
      <c r="EO87" s="394">
        <f t="shared" si="392"/>
        <v>0</v>
      </c>
      <c r="EP87" s="395">
        <f t="shared" si="393"/>
        <v>3</v>
      </c>
      <c r="EQ87" s="428">
        <f t="shared" si="654"/>
        <v>3</v>
      </c>
      <c r="ER87" s="394">
        <f t="shared" si="394"/>
        <v>0</v>
      </c>
      <c r="ES87" s="395">
        <f t="shared" si="395"/>
        <v>3</v>
      </c>
      <c r="ET87" s="427">
        <f t="shared" si="655"/>
        <v>3</v>
      </c>
      <c r="EU87" s="394">
        <f t="shared" si="396"/>
        <v>0</v>
      </c>
      <c r="EV87" s="395">
        <f t="shared" si="397"/>
        <v>3</v>
      </c>
      <c r="EW87" s="396">
        <f t="shared" si="656"/>
        <v>3</v>
      </c>
      <c r="EX87" s="426">
        <f t="shared" si="398"/>
        <v>0</v>
      </c>
      <c r="EY87" s="395">
        <f t="shared" si="399"/>
        <v>0</v>
      </c>
      <c r="EZ87" s="427">
        <f t="shared" si="657"/>
        <v>0</v>
      </c>
      <c r="FA87" s="394">
        <f t="shared" si="400"/>
        <v>0</v>
      </c>
      <c r="FB87" s="395">
        <f t="shared" si="401"/>
        <v>0</v>
      </c>
      <c r="FC87" s="428">
        <f t="shared" ref="FC87:FC106" si="693">FB87+FA87</f>
        <v>0</v>
      </c>
      <c r="FD87" s="394">
        <f t="shared" si="402"/>
        <v>0</v>
      </c>
      <c r="FE87" s="395">
        <f t="shared" si="403"/>
        <v>0</v>
      </c>
      <c r="FF87" s="428">
        <f t="shared" si="659"/>
        <v>0</v>
      </c>
      <c r="FG87" s="394">
        <f t="shared" si="404"/>
        <v>0</v>
      </c>
      <c r="FH87" s="395">
        <f t="shared" si="405"/>
        <v>0</v>
      </c>
      <c r="FI87" s="427">
        <f t="shared" si="660"/>
        <v>0</v>
      </c>
      <c r="FJ87" s="394">
        <f t="shared" si="406"/>
        <v>0</v>
      </c>
      <c r="FK87" s="395">
        <f t="shared" si="407"/>
        <v>0</v>
      </c>
      <c r="FL87" s="396">
        <f t="shared" si="661"/>
        <v>0</v>
      </c>
      <c r="FM87" s="426">
        <f t="shared" si="408"/>
        <v>0</v>
      </c>
      <c r="FN87" s="395">
        <f t="shared" si="409"/>
        <v>1</v>
      </c>
      <c r="FO87" s="427">
        <f t="shared" si="662"/>
        <v>1</v>
      </c>
      <c r="FP87" s="394">
        <f t="shared" si="410"/>
        <v>0</v>
      </c>
      <c r="FQ87" s="395">
        <f t="shared" si="411"/>
        <v>2</v>
      </c>
      <c r="FR87" s="428">
        <f t="shared" si="663"/>
        <v>2</v>
      </c>
      <c r="FS87" s="394">
        <f t="shared" si="412"/>
        <v>0</v>
      </c>
      <c r="FT87" s="395">
        <f t="shared" si="413"/>
        <v>2</v>
      </c>
      <c r="FU87" s="428">
        <f t="shared" si="664"/>
        <v>2</v>
      </c>
      <c r="FV87" s="394">
        <f t="shared" si="414"/>
        <v>0</v>
      </c>
      <c r="FW87" s="395">
        <f t="shared" si="415"/>
        <v>1</v>
      </c>
      <c r="FX87" s="427">
        <f t="shared" si="665"/>
        <v>1</v>
      </c>
      <c r="FY87" s="394">
        <f t="shared" si="416"/>
        <v>0</v>
      </c>
      <c r="FZ87" s="395">
        <f t="shared" si="417"/>
        <v>1</v>
      </c>
      <c r="GA87" s="396">
        <f t="shared" si="666"/>
        <v>1</v>
      </c>
      <c r="GB87" s="426">
        <f t="shared" si="418"/>
        <v>1</v>
      </c>
      <c r="GC87" s="395">
        <f t="shared" si="419"/>
        <v>2</v>
      </c>
      <c r="GD87" s="427">
        <f t="shared" si="667"/>
        <v>3</v>
      </c>
      <c r="GE87" s="394">
        <f t="shared" si="420"/>
        <v>1</v>
      </c>
      <c r="GF87" s="395">
        <f t="shared" si="421"/>
        <v>2</v>
      </c>
      <c r="GG87" s="428">
        <f t="shared" si="668"/>
        <v>3</v>
      </c>
      <c r="GH87" s="394">
        <f t="shared" si="422"/>
        <v>1</v>
      </c>
      <c r="GI87" s="395">
        <f t="shared" si="423"/>
        <v>2</v>
      </c>
      <c r="GJ87" s="428">
        <f t="shared" si="669"/>
        <v>3</v>
      </c>
      <c r="GK87" s="394">
        <f t="shared" si="424"/>
        <v>1</v>
      </c>
      <c r="GL87" s="395">
        <f t="shared" si="425"/>
        <v>2</v>
      </c>
      <c r="GM87" s="427">
        <f t="shared" si="670"/>
        <v>3</v>
      </c>
      <c r="GN87" s="394">
        <f t="shared" si="426"/>
        <v>1</v>
      </c>
      <c r="GO87" s="395">
        <f t="shared" si="427"/>
        <v>2</v>
      </c>
      <c r="GP87" s="396">
        <f t="shared" si="671"/>
        <v>3</v>
      </c>
      <c r="GQ87" s="776">
        <f t="shared" si="428"/>
        <v>0</v>
      </c>
      <c r="GR87" s="777">
        <f t="shared" si="429"/>
        <v>1</v>
      </c>
      <c r="GS87" s="777">
        <f t="shared" si="430"/>
        <v>1</v>
      </c>
      <c r="GT87" s="777">
        <f t="shared" si="431"/>
        <v>0</v>
      </c>
      <c r="GU87" s="778">
        <f t="shared" si="672"/>
        <v>1</v>
      </c>
      <c r="GV87" s="426">
        <f t="shared" si="432"/>
        <v>0</v>
      </c>
      <c r="GW87" s="395">
        <f t="shared" si="433"/>
        <v>0</v>
      </c>
      <c r="GX87" s="427">
        <f t="shared" si="673"/>
        <v>0</v>
      </c>
      <c r="GY87" s="394">
        <f t="shared" si="434"/>
        <v>0</v>
      </c>
      <c r="GZ87" s="395">
        <f t="shared" si="435"/>
        <v>0</v>
      </c>
      <c r="HA87" s="428">
        <f t="shared" si="674"/>
        <v>0</v>
      </c>
      <c r="HB87" s="394">
        <f t="shared" si="436"/>
        <v>0</v>
      </c>
      <c r="HC87" s="395">
        <f t="shared" si="437"/>
        <v>0</v>
      </c>
      <c r="HD87" s="428">
        <f t="shared" si="675"/>
        <v>0</v>
      </c>
      <c r="HE87" s="394">
        <f t="shared" si="438"/>
        <v>0</v>
      </c>
      <c r="HF87" s="395">
        <f t="shared" si="439"/>
        <v>0</v>
      </c>
      <c r="HG87" s="427">
        <f t="shared" si="676"/>
        <v>0</v>
      </c>
      <c r="HH87" s="394">
        <f t="shared" si="440"/>
        <v>0</v>
      </c>
      <c r="HI87" s="395">
        <f t="shared" si="441"/>
        <v>0</v>
      </c>
      <c r="HJ87" s="396">
        <f t="shared" si="677"/>
        <v>0</v>
      </c>
      <c r="HK87" s="776">
        <f t="shared" si="442"/>
        <v>0</v>
      </c>
      <c r="HL87" s="777">
        <f t="shared" si="443"/>
        <v>0</v>
      </c>
      <c r="HM87" s="777">
        <f t="shared" si="444"/>
        <v>0</v>
      </c>
      <c r="HN87" s="777">
        <f t="shared" si="445"/>
        <v>0</v>
      </c>
      <c r="HO87" s="778">
        <f t="shared" si="678"/>
        <v>0</v>
      </c>
      <c r="HP87" s="946"/>
      <c r="HQ87" s="946"/>
      <c r="HR87" s="426">
        <f t="shared" si="446"/>
        <v>0</v>
      </c>
      <c r="HS87" s="395">
        <f t="shared" si="447"/>
        <v>0</v>
      </c>
      <c r="HT87" s="396">
        <f t="shared" si="679"/>
        <v>0</v>
      </c>
      <c r="HU87" s="426">
        <f t="shared" si="448"/>
        <v>0</v>
      </c>
      <c r="HV87" s="395">
        <f t="shared" si="449"/>
        <v>0</v>
      </c>
      <c r="HW87" s="396">
        <f t="shared" si="450"/>
        <v>0</v>
      </c>
      <c r="HX87" s="426">
        <f t="shared" si="451"/>
        <v>0</v>
      </c>
      <c r="HY87" s="395">
        <f t="shared" si="452"/>
        <v>0</v>
      </c>
      <c r="HZ87" s="396">
        <f t="shared" si="453"/>
        <v>0</v>
      </c>
      <c r="IA87" s="426">
        <f t="shared" si="454"/>
        <v>0</v>
      </c>
      <c r="IB87" s="395">
        <f t="shared" si="455"/>
        <v>0</v>
      </c>
      <c r="IC87" s="396">
        <f t="shared" si="456"/>
        <v>0</v>
      </c>
      <c r="ID87" s="426">
        <f t="shared" si="457"/>
        <v>0</v>
      </c>
      <c r="IE87" s="395">
        <f t="shared" si="458"/>
        <v>0</v>
      </c>
      <c r="IF87" s="396">
        <f t="shared" si="459"/>
        <v>0</v>
      </c>
      <c r="IG87" s="427"/>
      <c r="IH87" s="426">
        <f t="shared" si="460"/>
        <v>0</v>
      </c>
      <c r="II87" s="395">
        <f t="shared" si="461"/>
        <v>0</v>
      </c>
      <c r="IJ87" s="427">
        <f t="shared" si="462"/>
        <v>0</v>
      </c>
      <c r="IK87" s="426">
        <f t="shared" si="463"/>
        <v>0</v>
      </c>
      <c r="IL87" s="395">
        <f t="shared" si="464"/>
        <v>0</v>
      </c>
      <c r="IM87" s="427">
        <f t="shared" si="465"/>
        <v>0</v>
      </c>
      <c r="IN87" s="776">
        <f t="shared" si="466"/>
        <v>0</v>
      </c>
      <c r="IO87" s="777">
        <f t="shared" si="467"/>
        <v>0</v>
      </c>
      <c r="IP87" s="777">
        <f t="shared" si="468"/>
        <v>0</v>
      </c>
      <c r="IQ87" s="777">
        <f t="shared" si="469"/>
        <v>0</v>
      </c>
      <c r="IR87" s="779">
        <f t="shared" si="680"/>
        <v>0</v>
      </c>
      <c r="IS87" s="427"/>
      <c r="IT87" s="780"/>
      <c r="IU87" s="426">
        <f t="shared" si="470"/>
        <v>0</v>
      </c>
      <c r="IV87" s="395">
        <f t="shared" si="471"/>
        <v>0</v>
      </c>
      <c r="IW87" s="396">
        <f t="shared" si="472"/>
        <v>0</v>
      </c>
      <c r="IX87" s="426">
        <f t="shared" si="473"/>
        <v>0</v>
      </c>
      <c r="IY87" s="395">
        <f t="shared" si="474"/>
        <v>0</v>
      </c>
      <c r="IZ87" s="396">
        <f t="shared" si="475"/>
        <v>0</v>
      </c>
      <c r="JA87" s="426">
        <f t="shared" si="476"/>
        <v>0</v>
      </c>
      <c r="JB87" s="395">
        <f t="shared" si="477"/>
        <v>0</v>
      </c>
      <c r="JC87" s="396">
        <f t="shared" si="478"/>
        <v>0</v>
      </c>
      <c r="JD87" s="781"/>
      <c r="JE87" s="782">
        <f t="shared" si="479"/>
        <v>0</v>
      </c>
      <c r="JF87" s="783">
        <f t="shared" si="480"/>
        <v>0</v>
      </c>
      <c r="JG87" s="784">
        <f t="shared" si="481"/>
        <v>0</v>
      </c>
      <c r="JH87" s="781"/>
      <c r="JI87" s="782">
        <f t="shared" si="482"/>
        <v>0</v>
      </c>
      <c r="JJ87" s="783">
        <f t="shared" si="483"/>
        <v>0</v>
      </c>
      <c r="JK87" s="784">
        <f t="shared" si="484"/>
        <v>0</v>
      </c>
      <c r="JL87" s="781"/>
      <c r="JM87" s="782">
        <f t="shared" si="485"/>
        <v>0</v>
      </c>
      <c r="JN87" s="783">
        <f t="shared" si="486"/>
        <v>0</v>
      </c>
      <c r="JO87" s="784">
        <f t="shared" si="487"/>
        <v>0</v>
      </c>
      <c r="JP87" s="781"/>
      <c r="JQ87" s="782">
        <f t="shared" si="488"/>
        <v>0</v>
      </c>
      <c r="JR87" s="783">
        <f t="shared" si="489"/>
        <v>0</v>
      </c>
      <c r="JS87" s="784">
        <f t="shared" si="490"/>
        <v>0</v>
      </c>
      <c r="JT87" s="781"/>
      <c r="JU87" s="782">
        <f t="shared" si="491"/>
        <v>0</v>
      </c>
      <c r="JV87" s="783">
        <f t="shared" si="492"/>
        <v>0</v>
      </c>
      <c r="JW87" s="784">
        <f t="shared" si="493"/>
        <v>0</v>
      </c>
      <c r="JX87" s="781"/>
      <c r="JY87" s="782">
        <f t="shared" si="494"/>
        <v>0</v>
      </c>
      <c r="JZ87" s="783">
        <f t="shared" si="495"/>
        <v>0</v>
      </c>
      <c r="KA87" s="784">
        <f t="shared" si="496"/>
        <v>0</v>
      </c>
      <c r="KB87" s="781"/>
      <c r="KC87" s="782">
        <f t="shared" si="497"/>
        <v>0</v>
      </c>
      <c r="KD87" s="783">
        <f t="shared" si="498"/>
        <v>0</v>
      </c>
      <c r="KE87" s="784">
        <f t="shared" si="499"/>
        <v>0</v>
      </c>
      <c r="KF87" s="781"/>
      <c r="KG87" s="782">
        <f t="shared" si="500"/>
        <v>0</v>
      </c>
      <c r="KH87" s="783">
        <f t="shared" si="501"/>
        <v>0</v>
      </c>
      <c r="KI87" s="784">
        <f t="shared" si="502"/>
        <v>0</v>
      </c>
      <c r="KJ87" s="781"/>
      <c r="KK87" s="782">
        <f t="shared" si="503"/>
        <v>0</v>
      </c>
      <c r="KL87" s="783">
        <f t="shared" si="504"/>
        <v>0</v>
      </c>
      <c r="KM87" s="784">
        <f t="shared" si="505"/>
        <v>0</v>
      </c>
      <c r="KN87" s="426">
        <f t="shared" si="506"/>
        <v>0</v>
      </c>
      <c r="KO87" s="395">
        <f t="shared" si="507"/>
        <v>0</v>
      </c>
      <c r="KP87" s="396">
        <f t="shared" si="508"/>
        <v>0</v>
      </c>
      <c r="KQ87" s="426">
        <f t="shared" si="509"/>
        <v>0</v>
      </c>
      <c r="KR87" s="395">
        <f t="shared" si="510"/>
        <v>0</v>
      </c>
      <c r="KS87" s="396">
        <f t="shared" si="511"/>
        <v>0</v>
      </c>
      <c r="KT87" s="785"/>
      <c r="KU87" s="786">
        <f t="shared" si="512"/>
        <v>0</v>
      </c>
      <c r="KV87" s="787">
        <f t="shared" si="513"/>
        <v>0</v>
      </c>
      <c r="KW87" s="788">
        <f t="shared" si="681"/>
        <v>0</v>
      </c>
      <c r="KX87" s="426">
        <f t="shared" si="514"/>
        <v>0</v>
      </c>
      <c r="KY87" s="395">
        <f t="shared" si="515"/>
        <v>0</v>
      </c>
      <c r="KZ87" s="396">
        <f t="shared" si="516"/>
        <v>0</v>
      </c>
      <c r="LA87" s="781"/>
      <c r="LB87" s="782">
        <f t="shared" si="517"/>
        <v>0</v>
      </c>
      <c r="LC87" s="783">
        <f t="shared" si="518"/>
        <v>0</v>
      </c>
      <c r="LD87" s="784">
        <f t="shared" si="519"/>
        <v>0</v>
      </c>
      <c r="LE87" s="781"/>
      <c r="LF87" s="782">
        <f t="shared" si="520"/>
        <v>0</v>
      </c>
      <c r="LG87" s="783">
        <f t="shared" si="521"/>
        <v>0</v>
      </c>
      <c r="LH87" s="784">
        <f t="shared" si="522"/>
        <v>0</v>
      </c>
      <c r="LI87" s="781"/>
      <c r="LJ87" s="782">
        <f t="shared" si="523"/>
        <v>0</v>
      </c>
      <c r="LK87" s="783">
        <f t="shared" si="524"/>
        <v>0</v>
      </c>
      <c r="LL87" s="784">
        <f t="shared" si="525"/>
        <v>0</v>
      </c>
      <c r="LM87" s="426">
        <f t="shared" si="526"/>
        <v>0</v>
      </c>
      <c r="LN87" s="395">
        <f t="shared" si="527"/>
        <v>0</v>
      </c>
      <c r="LO87" s="396">
        <f t="shared" si="528"/>
        <v>0</v>
      </c>
      <c r="LP87" s="426">
        <f t="shared" si="529"/>
        <v>0</v>
      </c>
      <c r="LQ87" s="395">
        <f t="shared" si="530"/>
        <v>0</v>
      </c>
      <c r="LR87" s="396">
        <f t="shared" si="531"/>
        <v>0</v>
      </c>
      <c r="LS87" s="426">
        <f t="shared" si="532"/>
        <v>0</v>
      </c>
      <c r="LT87" s="395">
        <f t="shared" si="533"/>
        <v>0</v>
      </c>
      <c r="LU87" s="396">
        <f t="shared" si="534"/>
        <v>0</v>
      </c>
      <c r="LV87" s="785"/>
      <c r="LW87" s="786">
        <f t="shared" si="535"/>
        <v>0</v>
      </c>
      <c r="LX87" s="787">
        <f t="shared" si="536"/>
        <v>0</v>
      </c>
      <c r="LY87" s="788">
        <f t="shared" si="682"/>
        <v>0</v>
      </c>
      <c r="LZ87" s="426">
        <f t="shared" si="537"/>
        <v>0</v>
      </c>
      <c r="MA87" s="395">
        <f t="shared" si="538"/>
        <v>0</v>
      </c>
      <c r="MB87" s="396">
        <f t="shared" si="539"/>
        <v>0</v>
      </c>
      <c r="MC87" s="781"/>
      <c r="MD87" s="782">
        <f t="shared" si="540"/>
        <v>0</v>
      </c>
      <c r="ME87" s="783">
        <f t="shared" si="541"/>
        <v>0</v>
      </c>
      <c r="MF87" s="784">
        <f t="shared" si="542"/>
        <v>0</v>
      </c>
      <c r="MG87" s="781"/>
      <c r="MH87" s="782">
        <f t="shared" si="543"/>
        <v>0</v>
      </c>
      <c r="MI87" s="783">
        <f t="shared" si="544"/>
        <v>0</v>
      </c>
      <c r="MJ87" s="784">
        <f t="shared" si="545"/>
        <v>0</v>
      </c>
      <c r="MK87" s="781"/>
      <c r="ML87" s="782">
        <f t="shared" si="546"/>
        <v>0</v>
      </c>
      <c r="MM87" s="783">
        <f t="shared" si="547"/>
        <v>0</v>
      </c>
      <c r="MN87" s="784">
        <f t="shared" si="548"/>
        <v>0</v>
      </c>
      <c r="MO87" s="426">
        <f t="shared" si="549"/>
        <v>0</v>
      </c>
      <c r="MP87" s="395">
        <f t="shared" si="550"/>
        <v>0</v>
      </c>
      <c r="MQ87" s="396">
        <f t="shared" si="551"/>
        <v>0</v>
      </c>
      <c r="MR87" s="426">
        <f t="shared" si="552"/>
        <v>0</v>
      </c>
      <c r="MS87" s="395">
        <f t="shared" si="553"/>
        <v>0</v>
      </c>
      <c r="MT87" s="396">
        <f t="shared" si="554"/>
        <v>0</v>
      </c>
      <c r="MU87" s="426">
        <f t="shared" si="555"/>
        <v>0</v>
      </c>
      <c r="MV87" s="395">
        <f t="shared" si="556"/>
        <v>0</v>
      </c>
      <c r="MW87" s="396">
        <f t="shared" si="557"/>
        <v>0</v>
      </c>
      <c r="MX87" s="785"/>
      <c r="MY87" s="786">
        <f t="shared" si="558"/>
        <v>0</v>
      </c>
      <c r="MZ87" s="787">
        <f t="shared" si="559"/>
        <v>0</v>
      </c>
      <c r="NA87" s="788">
        <f t="shared" si="683"/>
        <v>0</v>
      </c>
      <c r="NB87" s="785"/>
      <c r="NC87" s="786">
        <f t="shared" si="560"/>
        <v>0</v>
      </c>
      <c r="ND87" s="787">
        <f t="shared" si="561"/>
        <v>0</v>
      </c>
      <c r="NE87" s="788">
        <f t="shared" si="684"/>
        <v>0</v>
      </c>
      <c r="NF87" s="786">
        <f t="shared" si="562"/>
        <v>0</v>
      </c>
      <c r="NG87" s="789">
        <f t="shared" si="563"/>
        <v>0</v>
      </c>
      <c r="NH87" s="776">
        <f t="shared" si="564"/>
        <v>0</v>
      </c>
      <c r="NI87" s="777">
        <f t="shared" si="565"/>
        <v>0</v>
      </c>
      <c r="NJ87" s="777">
        <f t="shared" si="566"/>
        <v>0</v>
      </c>
      <c r="NK87" s="777">
        <f t="shared" si="567"/>
        <v>0</v>
      </c>
      <c r="NL87" s="779">
        <f t="shared" si="685"/>
        <v>0</v>
      </c>
      <c r="NM87" s="785"/>
      <c r="NN87" s="786">
        <f t="shared" si="568"/>
        <v>0</v>
      </c>
      <c r="NO87" s="787">
        <f t="shared" si="569"/>
        <v>0</v>
      </c>
      <c r="NP87" s="788">
        <f t="shared" si="686"/>
        <v>0</v>
      </c>
      <c r="NQ87" s="785"/>
      <c r="NR87" s="786">
        <f t="shared" si="570"/>
        <v>0</v>
      </c>
      <c r="NS87" s="787">
        <f t="shared" si="571"/>
        <v>0</v>
      </c>
      <c r="NT87" s="788">
        <f t="shared" si="687"/>
        <v>0</v>
      </c>
      <c r="NU87" s="785"/>
      <c r="NV87" s="786">
        <f t="shared" si="572"/>
        <v>0</v>
      </c>
      <c r="NW87" s="787">
        <f t="shared" si="573"/>
        <v>0</v>
      </c>
      <c r="NX87" s="788">
        <f t="shared" si="688"/>
        <v>0</v>
      </c>
      <c r="OH87" s="426">
        <f t="shared" si="574"/>
        <v>0</v>
      </c>
      <c r="OI87" s="395">
        <f t="shared" si="575"/>
        <v>0</v>
      </c>
      <c r="OJ87" s="396">
        <f t="shared" si="689"/>
        <v>0</v>
      </c>
      <c r="OK87" s="426">
        <f t="shared" si="576"/>
        <v>0</v>
      </c>
      <c r="OL87" s="395">
        <f t="shared" si="577"/>
        <v>0</v>
      </c>
      <c r="OM87" s="396">
        <f t="shared" si="578"/>
        <v>0</v>
      </c>
      <c r="ON87" s="426">
        <f t="shared" si="579"/>
        <v>0</v>
      </c>
      <c r="OO87" s="395">
        <f t="shared" si="580"/>
        <v>0</v>
      </c>
      <c r="OP87" s="396">
        <f t="shared" si="581"/>
        <v>0</v>
      </c>
      <c r="OQ87" s="426">
        <f t="shared" si="582"/>
        <v>0</v>
      </c>
      <c r="OR87" s="395">
        <f t="shared" si="583"/>
        <v>0</v>
      </c>
      <c r="OS87" s="396">
        <f t="shared" si="584"/>
        <v>0</v>
      </c>
      <c r="OT87" s="426">
        <f t="shared" si="585"/>
        <v>0</v>
      </c>
      <c r="OU87" s="395">
        <f t="shared" si="586"/>
        <v>0</v>
      </c>
      <c r="OV87" s="396">
        <f t="shared" si="587"/>
        <v>0</v>
      </c>
      <c r="OW87" s="426">
        <f t="shared" si="588"/>
        <v>0</v>
      </c>
      <c r="OX87" s="395">
        <f t="shared" si="589"/>
        <v>0</v>
      </c>
      <c r="OY87" s="427">
        <f t="shared" si="590"/>
        <v>0</v>
      </c>
      <c r="OZ87" s="426">
        <f t="shared" si="591"/>
        <v>1</v>
      </c>
      <c r="PA87" s="395">
        <f t="shared" si="592"/>
        <v>4</v>
      </c>
      <c r="PB87" s="427">
        <f t="shared" si="593"/>
        <v>5</v>
      </c>
      <c r="PC87" s="426">
        <f t="shared" si="594"/>
        <v>0</v>
      </c>
      <c r="PD87" s="395">
        <f t="shared" si="595"/>
        <v>0</v>
      </c>
      <c r="PE87" s="427">
        <f t="shared" si="596"/>
        <v>0</v>
      </c>
      <c r="PF87" s="426">
        <f t="shared" si="597"/>
        <v>0</v>
      </c>
      <c r="PG87" s="395">
        <f t="shared" si="598"/>
        <v>0</v>
      </c>
      <c r="PH87" s="427">
        <f t="shared" si="599"/>
        <v>0</v>
      </c>
      <c r="PI87" s="426">
        <f t="shared" si="600"/>
        <v>0</v>
      </c>
      <c r="PJ87" s="395">
        <f t="shared" si="601"/>
        <v>0</v>
      </c>
      <c r="PK87" s="427">
        <f t="shared" si="602"/>
        <v>0</v>
      </c>
      <c r="PL87" s="426">
        <f t="shared" si="603"/>
        <v>0</v>
      </c>
      <c r="PM87" s="395">
        <f t="shared" si="604"/>
        <v>0</v>
      </c>
      <c r="PN87" s="427">
        <f t="shared" si="605"/>
        <v>0</v>
      </c>
      <c r="PO87" s="776">
        <f t="shared" si="606"/>
        <v>0</v>
      </c>
      <c r="PP87" s="777">
        <f t="shared" si="607"/>
        <v>0</v>
      </c>
      <c r="PQ87" s="777">
        <f t="shared" si="608"/>
        <v>0</v>
      </c>
      <c r="PR87" s="777">
        <f t="shared" si="609"/>
        <v>0</v>
      </c>
      <c r="PS87" s="779">
        <f t="shared" si="690"/>
        <v>0</v>
      </c>
      <c r="PT87" s="426">
        <f t="shared" si="610"/>
        <v>0</v>
      </c>
      <c r="PU87" s="395">
        <f t="shared" si="611"/>
        <v>0</v>
      </c>
      <c r="PV87" s="396">
        <f t="shared" si="691"/>
        <v>0</v>
      </c>
      <c r="PW87" s="426">
        <f t="shared" si="612"/>
        <v>0</v>
      </c>
      <c r="PX87" s="395">
        <f t="shared" si="613"/>
        <v>0</v>
      </c>
      <c r="PY87" s="396">
        <f t="shared" si="614"/>
        <v>0</v>
      </c>
      <c r="PZ87" s="426">
        <f t="shared" si="615"/>
        <v>0</v>
      </c>
      <c r="QA87" s="395">
        <f t="shared" si="616"/>
        <v>0</v>
      </c>
      <c r="QB87" s="396">
        <f t="shared" si="617"/>
        <v>0</v>
      </c>
      <c r="QC87" s="426">
        <f t="shared" si="618"/>
        <v>0</v>
      </c>
      <c r="QD87" s="395">
        <f t="shared" si="619"/>
        <v>0</v>
      </c>
      <c r="QE87" s="396">
        <f t="shared" si="620"/>
        <v>0</v>
      </c>
      <c r="QF87" s="776">
        <f t="shared" si="621"/>
        <v>0</v>
      </c>
      <c r="QG87" s="777">
        <f t="shared" si="622"/>
        <v>0</v>
      </c>
      <c r="QH87" s="777">
        <f t="shared" si="623"/>
        <v>0</v>
      </c>
      <c r="QI87" s="777">
        <f t="shared" si="624"/>
        <v>0</v>
      </c>
      <c r="QJ87" s="779">
        <f t="shared" si="692"/>
        <v>0</v>
      </c>
      <c r="QK87" s="790"/>
      <c r="QL87" s="791"/>
    </row>
    <row r="88" spans="2:454" ht="10.199999999999999">
      <c r="B88" s="800">
        <v>45689</v>
      </c>
      <c r="C88" s="801">
        <v>6</v>
      </c>
      <c r="D88" s="771"/>
      <c r="E88" s="772"/>
      <c r="F88" s="772"/>
      <c r="G88" s="772"/>
      <c r="H88" s="772"/>
      <c r="I88" s="772"/>
      <c r="J88" s="772"/>
      <c r="K88" s="772"/>
      <c r="L88" s="772"/>
      <c r="M88" s="772"/>
      <c r="N88" s="772"/>
      <c r="O88" s="772"/>
      <c r="P88" s="772"/>
      <c r="Q88" s="772"/>
      <c r="R88" s="772"/>
      <c r="S88" s="772"/>
      <c r="T88" s="772"/>
      <c r="U88" s="772"/>
      <c r="V88" s="772"/>
      <c r="W88" s="772"/>
      <c r="X88" s="772"/>
      <c r="Y88" s="772"/>
      <c r="Z88" s="772"/>
      <c r="AA88" s="772"/>
      <c r="AB88" s="772"/>
      <c r="AC88" s="772"/>
      <c r="AD88" s="772"/>
      <c r="AE88" s="772"/>
      <c r="AF88" s="772"/>
      <c r="AG88" s="772"/>
      <c r="AH88" s="772"/>
      <c r="AI88" s="772"/>
      <c r="AJ88" s="772"/>
      <c r="AK88" s="772"/>
      <c r="AL88" s="772"/>
      <c r="AM88" s="772"/>
      <c r="AN88" s="772"/>
      <c r="AO88" s="772"/>
      <c r="AP88" s="772"/>
      <c r="AQ88" s="772"/>
      <c r="AR88" s="772"/>
      <c r="AS88" s="772"/>
      <c r="AT88" s="772"/>
      <c r="AU88" s="772"/>
      <c r="AV88" s="772"/>
      <c r="AW88" s="772"/>
      <c r="AX88" s="772"/>
      <c r="AY88" s="772"/>
      <c r="AZ88" s="772"/>
      <c r="BA88" s="773"/>
      <c r="BB88" s="774">
        <f t="shared" si="332"/>
        <v>0</v>
      </c>
      <c r="BC88" s="651">
        <f t="shared" si="333"/>
        <v>0</v>
      </c>
      <c r="BD88" s="652">
        <f t="shared" si="625"/>
        <v>0</v>
      </c>
      <c r="BE88" s="775"/>
      <c r="BF88" s="774">
        <f t="shared" si="334"/>
        <v>25</v>
      </c>
      <c r="BG88" s="775"/>
      <c r="BH88" s="774">
        <f t="shared" si="335"/>
        <v>13</v>
      </c>
      <c r="BI88" s="426">
        <f t="shared" si="336"/>
        <v>2</v>
      </c>
      <c r="BJ88" s="395">
        <f t="shared" si="337"/>
        <v>1</v>
      </c>
      <c r="BK88" s="396">
        <f t="shared" si="626"/>
        <v>3</v>
      </c>
      <c r="BL88" s="426">
        <f t="shared" si="338"/>
        <v>7</v>
      </c>
      <c r="BM88" s="395">
        <f t="shared" si="339"/>
        <v>4</v>
      </c>
      <c r="BN88" s="427">
        <f t="shared" si="627"/>
        <v>11</v>
      </c>
      <c r="BO88" s="394">
        <f t="shared" si="340"/>
        <v>6</v>
      </c>
      <c r="BP88" s="395">
        <f t="shared" si="341"/>
        <v>4</v>
      </c>
      <c r="BQ88" s="428">
        <f t="shared" si="628"/>
        <v>10</v>
      </c>
      <c r="BR88" s="394">
        <f t="shared" si="342"/>
        <v>6</v>
      </c>
      <c r="BS88" s="395">
        <f t="shared" si="343"/>
        <v>4</v>
      </c>
      <c r="BT88" s="428">
        <f t="shared" si="629"/>
        <v>10</v>
      </c>
      <c r="BU88" s="394">
        <f t="shared" si="344"/>
        <v>8</v>
      </c>
      <c r="BV88" s="395">
        <f t="shared" si="345"/>
        <v>3</v>
      </c>
      <c r="BW88" s="427">
        <f t="shared" si="630"/>
        <v>11</v>
      </c>
      <c r="BX88" s="394">
        <f t="shared" si="346"/>
        <v>7</v>
      </c>
      <c r="BY88" s="395">
        <f t="shared" si="347"/>
        <v>4</v>
      </c>
      <c r="BZ88" s="396">
        <f t="shared" si="631"/>
        <v>11</v>
      </c>
      <c r="CA88" s="426">
        <f t="shared" si="348"/>
        <v>3</v>
      </c>
      <c r="CB88" s="395">
        <f t="shared" si="349"/>
        <v>6</v>
      </c>
      <c r="CC88" s="427">
        <f t="shared" si="632"/>
        <v>9</v>
      </c>
      <c r="CD88" s="394">
        <f t="shared" si="350"/>
        <v>3</v>
      </c>
      <c r="CE88" s="395">
        <f t="shared" si="351"/>
        <v>7</v>
      </c>
      <c r="CF88" s="428">
        <f t="shared" si="633"/>
        <v>10</v>
      </c>
      <c r="CG88" s="394">
        <f t="shared" si="352"/>
        <v>3</v>
      </c>
      <c r="CH88" s="395">
        <f t="shared" si="353"/>
        <v>7</v>
      </c>
      <c r="CI88" s="428">
        <f t="shared" si="634"/>
        <v>10</v>
      </c>
      <c r="CJ88" s="394">
        <f t="shared" si="354"/>
        <v>4</v>
      </c>
      <c r="CK88" s="395">
        <f t="shared" si="355"/>
        <v>6</v>
      </c>
      <c r="CL88" s="427">
        <f t="shared" si="635"/>
        <v>10</v>
      </c>
      <c r="CM88" s="394">
        <f t="shared" si="356"/>
        <v>2</v>
      </c>
      <c r="CN88" s="395">
        <f t="shared" si="357"/>
        <v>7</v>
      </c>
      <c r="CO88" s="396">
        <f t="shared" si="636"/>
        <v>9</v>
      </c>
      <c r="CP88" s="426">
        <f t="shared" si="358"/>
        <v>3</v>
      </c>
      <c r="CQ88" s="395">
        <f t="shared" si="359"/>
        <v>2</v>
      </c>
      <c r="CR88" s="427">
        <f t="shared" si="637"/>
        <v>5</v>
      </c>
      <c r="CS88" s="394">
        <f t="shared" si="360"/>
        <v>3</v>
      </c>
      <c r="CT88" s="395">
        <f t="shared" si="361"/>
        <v>2</v>
      </c>
      <c r="CU88" s="428">
        <f t="shared" si="638"/>
        <v>5</v>
      </c>
      <c r="CV88" s="394">
        <f t="shared" si="362"/>
        <v>3</v>
      </c>
      <c r="CW88" s="395">
        <f t="shared" si="363"/>
        <v>2</v>
      </c>
      <c r="CX88" s="428">
        <f t="shared" si="639"/>
        <v>5</v>
      </c>
      <c r="CY88" s="394">
        <f t="shared" si="364"/>
        <v>3</v>
      </c>
      <c r="CZ88" s="395">
        <f t="shared" si="365"/>
        <v>2</v>
      </c>
      <c r="DA88" s="427">
        <f t="shared" si="640"/>
        <v>5</v>
      </c>
      <c r="DB88" s="394">
        <f t="shared" si="366"/>
        <v>3</v>
      </c>
      <c r="DC88" s="395">
        <f t="shared" si="367"/>
        <v>2</v>
      </c>
      <c r="DD88" s="396">
        <f t="shared" si="641"/>
        <v>5</v>
      </c>
      <c r="DE88" s="426">
        <f t="shared" si="368"/>
        <v>3</v>
      </c>
      <c r="DF88" s="395">
        <f t="shared" si="369"/>
        <v>2</v>
      </c>
      <c r="DG88" s="427">
        <f t="shared" si="642"/>
        <v>5</v>
      </c>
      <c r="DH88" s="394">
        <f t="shared" si="370"/>
        <v>2</v>
      </c>
      <c r="DI88" s="395">
        <f t="shared" si="371"/>
        <v>2</v>
      </c>
      <c r="DJ88" s="428">
        <f t="shared" si="643"/>
        <v>4</v>
      </c>
      <c r="DK88" s="394">
        <f t="shared" si="372"/>
        <v>2</v>
      </c>
      <c r="DL88" s="395">
        <f t="shared" si="373"/>
        <v>2</v>
      </c>
      <c r="DM88" s="428">
        <f t="shared" si="644"/>
        <v>4</v>
      </c>
      <c r="DN88" s="394">
        <f t="shared" si="374"/>
        <v>2</v>
      </c>
      <c r="DO88" s="395">
        <f t="shared" si="375"/>
        <v>2</v>
      </c>
      <c r="DP88" s="427">
        <f t="shared" si="645"/>
        <v>4</v>
      </c>
      <c r="DQ88" s="394">
        <f t="shared" si="376"/>
        <v>2</v>
      </c>
      <c r="DR88" s="395">
        <f t="shared" si="377"/>
        <v>2</v>
      </c>
      <c r="DS88" s="396">
        <f t="shared" si="646"/>
        <v>4</v>
      </c>
      <c r="DT88" s="426">
        <f t="shared" si="378"/>
        <v>2</v>
      </c>
      <c r="DU88" s="395">
        <f t="shared" si="379"/>
        <v>2</v>
      </c>
      <c r="DV88" s="427">
        <f t="shared" si="647"/>
        <v>4</v>
      </c>
      <c r="DW88" s="394">
        <f t="shared" si="380"/>
        <v>2</v>
      </c>
      <c r="DX88" s="395">
        <f t="shared" si="381"/>
        <v>2</v>
      </c>
      <c r="DY88" s="428">
        <f t="shared" si="648"/>
        <v>4</v>
      </c>
      <c r="DZ88" s="394">
        <f t="shared" si="382"/>
        <v>2</v>
      </c>
      <c r="EA88" s="395">
        <f t="shared" si="383"/>
        <v>2</v>
      </c>
      <c r="EB88" s="428">
        <f t="shared" si="649"/>
        <v>4</v>
      </c>
      <c r="EC88" s="394">
        <f t="shared" si="384"/>
        <v>2</v>
      </c>
      <c r="ED88" s="395">
        <f t="shared" si="385"/>
        <v>2</v>
      </c>
      <c r="EE88" s="427">
        <f t="shared" si="650"/>
        <v>4</v>
      </c>
      <c r="EF88" s="394">
        <f t="shared" si="386"/>
        <v>2</v>
      </c>
      <c r="EG88" s="395">
        <f t="shared" si="387"/>
        <v>2</v>
      </c>
      <c r="EH88" s="396">
        <f t="shared" si="651"/>
        <v>4</v>
      </c>
      <c r="EI88" s="426">
        <f t="shared" si="388"/>
        <v>2</v>
      </c>
      <c r="EJ88" s="395">
        <f t="shared" si="389"/>
        <v>2</v>
      </c>
      <c r="EK88" s="427">
        <f t="shared" si="652"/>
        <v>4</v>
      </c>
      <c r="EL88" s="394">
        <f t="shared" si="390"/>
        <v>2</v>
      </c>
      <c r="EM88" s="395">
        <f t="shared" si="391"/>
        <v>2</v>
      </c>
      <c r="EN88" s="428">
        <f t="shared" si="653"/>
        <v>4</v>
      </c>
      <c r="EO88" s="394">
        <f t="shared" si="392"/>
        <v>2</v>
      </c>
      <c r="EP88" s="395">
        <f t="shared" si="393"/>
        <v>2</v>
      </c>
      <c r="EQ88" s="428">
        <f t="shared" si="654"/>
        <v>4</v>
      </c>
      <c r="ER88" s="394">
        <f t="shared" si="394"/>
        <v>2</v>
      </c>
      <c r="ES88" s="395">
        <f t="shared" si="395"/>
        <v>2</v>
      </c>
      <c r="ET88" s="427">
        <f t="shared" si="655"/>
        <v>4</v>
      </c>
      <c r="EU88" s="394">
        <f t="shared" si="396"/>
        <v>2</v>
      </c>
      <c r="EV88" s="395">
        <f t="shared" si="397"/>
        <v>2</v>
      </c>
      <c r="EW88" s="396">
        <f t="shared" si="656"/>
        <v>4</v>
      </c>
      <c r="EX88" s="426">
        <f t="shared" si="398"/>
        <v>0</v>
      </c>
      <c r="EY88" s="395">
        <f t="shared" si="399"/>
        <v>0</v>
      </c>
      <c r="EZ88" s="427">
        <f t="shared" si="657"/>
        <v>0</v>
      </c>
      <c r="FA88" s="394">
        <f t="shared" si="400"/>
        <v>0</v>
      </c>
      <c r="FB88" s="395">
        <f t="shared" si="401"/>
        <v>0</v>
      </c>
      <c r="FC88" s="428">
        <f t="shared" si="693"/>
        <v>0</v>
      </c>
      <c r="FD88" s="394">
        <f t="shared" si="402"/>
        <v>0</v>
      </c>
      <c r="FE88" s="395">
        <f t="shared" si="403"/>
        <v>0</v>
      </c>
      <c r="FF88" s="428">
        <f t="shared" si="659"/>
        <v>0</v>
      </c>
      <c r="FG88" s="394">
        <f t="shared" si="404"/>
        <v>0</v>
      </c>
      <c r="FH88" s="395">
        <f t="shared" si="405"/>
        <v>0</v>
      </c>
      <c r="FI88" s="427">
        <f t="shared" si="660"/>
        <v>0</v>
      </c>
      <c r="FJ88" s="394">
        <f t="shared" si="406"/>
        <v>0</v>
      </c>
      <c r="FK88" s="395">
        <f t="shared" si="407"/>
        <v>0</v>
      </c>
      <c r="FL88" s="396">
        <f t="shared" si="661"/>
        <v>0</v>
      </c>
      <c r="FM88" s="426">
        <f t="shared" si="408"/>
        <v>4</v>
      </c>
      <c r="FN88" s="395">
        <f t="shared" si="409"/>
        <v>3</v>
      </c>
      <c r="FO88" s="427">
        <f t="shared" si="662"/>
        <v>7</v>
      </c>
      <c r="FP88" s="394">
        <f t="shared" si="410"/>
        <v>3</v>
      </c>
      <c r="FQ88" s="395">
        <f t="shared" si="411"/>
        <v>3</v>
      </c>
      <c r="FR88" s="428">
        <f t="shared" si="663"/>
        <v>6</v>
      </c>
      <c r="FS88" s="394">
        <f t="shared" si="412"/>
        <v>3</v>
      </c>
      <c r="FT88" s="395">
        <f t="shared" si="413"/>
        <v>3</v>
      </c>
      <c r="FU88" s="428">
        <f t="shared" si="664"/>
        <v>6</v>
      </c>
      <c r="FV88" s="394">
        <f t="shared" si="414"/>
        <v>4</v>
      </c>
      <c r="FW88" s="395">
        <f t="shared" si="415"/>
        <v>3</v>
      </c>
      <c r="FX88" s="427">
        <f t="shared" si="665"/>
        <v>7</v>
      </c>
      <c r="FY88" s="394">
        <f t="shared" si="416"/>
        <v>4</v>
      </c>
      <c r="FZ88" s="395">
        <f t="shared" si="417"/>
        <v>3</v>
      </c>
      <c r="GA88" s="396">
        <f t="shared" si="666"/>
        <v>7</v>
      </c>
      <c r="GB88" s="426">
        <f t="shared" si="418"/>
        <v>2</v>
      </c>
      <c r="GC88" s="395">
        <f t="shared" si="419"/>
        <v>2</v>
      </c>
      <c r="GD88" s="427">
        <f t="shared" si="667"/>
        <v>4</v>
      </c>
      <c r="GE88" s="394">
        <f t="shared" si="420"/>
        <v>2</v>
      </c>
      <c r="GF88" s="395">
        <f t="shared" si="421"/>
        <v>2</v>
      </c>
      <c r="GG88" s="428">
        <f t="shared" si="668"/>
        <v>4</v>
      </c>
      <c r="GH88" s="394">
        <f t="shared" si="422"/>
        <v>2</v>
      </c>
      <c r="GI88" s="395">
        <f t="shared" si="423"/>
        <v>2</v>
      </c>
      <c r="GJ88" s="428">
        <f t="shared" si="669"/>
        <v>4</v>
      </c>
      <c r="GK88" s="394">
        <f t="shared" si="424"/>
        <v>2</v>
      </c>
      <c r="GL88" s="395">
        <f t="shared" si="425"/>
        <v>2</v>
      </c>
      <c r="GM88" s="427">
        <f t="shared" si="670"/>
        <v>4</v>
      </c>
      <c r="GN88" s="394">
        <f t="shared" si="426"/>
        <v>2</v>
      </c>
      <c r="GO88" s="395">
        <f t="shared" si="427"/>
        <v>2</v>
      </c>
      <c r="GP88" s="396">
        <f t="shared" si="671"/>
        <v>4</v>
      </c>
      <c r="GQ88" s="776">
        <f t="shared" si="428"/>
        <v>4</v>
      </c>
      <c r="GR88" s="777">
        <f t="shared" si="429"/>
        <v>3</v>
      </c>
      <c r="GS88" s="777">
        <f t="shared" si="430"/>
        <v>7</v>
      </c>
      <c r="GT88" s="777">
        <f t="shared" si="431"/>
        <v>0</v>
      </c>
      <c r="GU88" s="778">
        <f t="shared" si="672"/>
        <v>7</v>
      </c>
      <c r="GV88" s="426">
        <f t="shared" si="432"/>
        <v>0</v>
      </c>
      <c r="GW88" s="395">
        <f t="shared" si="433"/>
        <v>0</v>
      </c>
      <c r="GX88" s="427">
        <f t="shared" si="673"/>
        <v>0</v>
      </c>
      <c r="GY88" s="394">
        <f t="shared" si="434"/>
        <v>0</v>
      </c>
      <c r="GZ88" s="395">
        <f t="shared" si="435"/>
        <v>0</v>
      </c>
      <c r="HA88" s="428">
        <f t="shared" si="674"/>
        <v>0</v>
      </c>
      <c r="HB88" s="394">
        <f t="shared" si="436"/>
        <v>0</v>
      </c>
      <c r="HC88" s="395">
        <f t="shared" si="437"/>
        <v>0</v>
      </c>
      <c r="HD88" s="428">
        <f t="shared" si="675"/>
        <v>0</v>
      </c>
      <c r="HE88" s="394">
        <f t="shared" si="438"/>
        <v>0</v>
      </c>
      <c r="HF88" s="395">
        <f t="shared" si="439"/>
        <v>0</v>
      </c>
      <c r="HG88" s="427">
        <f t="shared" si="676"/>
        <v>0</v>
      </c>
      <c r="HH88" s="394">
        <f t="shared" si="440"/>
        <v>0</v>
      </c>
      <c r="HI88" s="395">
        <f t="shared" si="441"/>
        <v>0</v>
      </c>
      <c r="HJ88" s="396">
        <f t="shared" si="677"/>
        <v>0</v>
      </c>
      <c r="HK88" s="776">
        <f t="shared" si="442"/>
        <v>0</v>
      </c>
      <c r="HL88" s="777">
        <f t="shared" si="443"/>
        <v>0</v>
      </c>
      <c r="HM88" s="777">
        <f t="shared" si="444"/>
        <v>0</v>
      </c>
      <c r="HN88" s="777">
        <f t="shared" si="445"/>
        <v>0</v>
      </c>
      <c r="HO88" s="778">
        <f t="shared" si="678"/>
        <v>0</v>
      </c>
      <c r="HP88" s="946"/>
      <c r="HQ88" s="946"/>
      <c r="HR88" s="426">
        <f t="shared" si="446"/>
        <v>0</v>
      </c>
      <c r="HS88" s="395">
        <f t="shared" si="447"/>
        <v>0</v>
      </c>
      <c r="HT88" s="396">
        <f t="shared" si="679"/>
        <v>0</v>
      </c>
      <c r="HU88" s="426">
        <f t="shared" si="448"/>
        <v>0</v>
      </c>
      <c r="HV88" s="395">
        <f t="shared" si="449"/>
        <v>0</v>
      </c>
      <c r="HW88" s="396">
        <f t="shared" si="450"/>
        <v>0</v>
      </c>
      <c r="HX88" s="426">
        <f t="shared" si="451"/>
        <v>0</v>
      </c>
      <c r="HY88" s="395">
        <f t="shared" si="452"/>
        <v>0</v>
      </c>
      <c r="HZ88" s="396">
        <f t="shared" si="453"/>
        <v>0</v>
      </c>
      <c r="IA88" s="426">
        <f t="shared" si="454"/>
        <v>0</v>
      </c>
      <c r="IB88" s="395">
        <f t="shared" si="455"/>
        <v>0</v>
      </c>
      <c r="IC88" s="396">
        <f t="shared" si="456"/>
        <v>0</v>
      </c>
      <c r="ID88" s="426">
        <f t="shared" si="457"/>
        <v>0</v>
      </c>
      <c r="IE88" s="395">
        <f t="shared" si="458"/>
        <v>0</v>
      </c>
      <c r="IF88" s="396">
        <f t="shared" si="459"/>
        <v>0</v>
      </c>
      <c r="IG88" s="427"/>
      <c r="IH88" s="426">
        <f t="shared" si="460"/>
        <v>0</v>
      </c>
      <c r="II88" s="395">
        <f t="shared" si="461"/>
        <v>0</v>
      </c>
      <c r="IJ88" s="427">
        <f t="shared" si="462"/>
        <v>0</v>
      </c>
      <c r="IK88" s="426">
        <f t="shared" si="463"/>
        <v>0</v>
      </c>
      <c r="IL88" s="395">
        <f t="shared" si="464"/>
        <v>0</v>
      </c>
      <c r="IM88" s="427">
        <f t="shared" si="465"/>
        <v>0</v>
      </c>
      <c r="IN88" s="776">
        <f t="shared" si="466"/>
        <v>0</v>
      </c>
      <c r="IO88" s="777">
        <f t="shared" si="467"/>
        <v>0</v>
      </c>
      <c r="IP88" s="777">
        <f t="shared" si="468"/>
        <v>0</v>
      </c>
      <c r="IQ88" s="777">
        <f t="shared" si="469"/>
        <v>0</v>
      </c>
      <c r="IR88" s="779">
        <f t="shared" si="680"/>
        <v>0</v>
      </c>
      <c r="IS88" s="427"/>
      <c r="IT88" s="780"/>
      <c r="IU88" s="426">
        <f t="shared" si="470"/>
        <v>0</v>
      </c>
      <c r="IV88" s="395">
        <f t="shared" si="471"/>
        <v>0</v>
      </c>
      <c r="IW88" s="396">
        <f t="shared" si="472"/>
        <v>0</v>
      </c>
      <c r="IX88" s="426">
        <f t="shared" si="473"/>
        <v>0</v>
      </c>
      <c r="IY88" s="395">
        <f t="shared" si="474"/>
        <v>0</v>
      </c>
      <c r="IZ88" s="396">
        <f t="shared" si="475"/>
        <v>0</v>
      </c>
      <c r="JA88" s="426">
        <f t="shared" si="476"/>
        <v>0</v>
      </c>
      <c r="JB88" s="395">
        <f t="shared" si="477"/>
        <v>0</v>
      </c>
      <c r="JC88" s="396">
        <f t="shared" si="478"/>
        <v>0</v>
      </c>
      <c r="JD88" s="781"/>
      <c r="JE88" s="782">
        <f t="shared" si="479"/>
        <v>0</v>
      </c>
      <c r="JF88" s="783">
        <f t="shared" si="480"/>
        <v>0</v>
      </c>
      <c r="JG88" s="784">
        <f t="shared" si="481"/>
        <v>0</v>
      </c>
      <c r="JH88" s="781"/>
      <c r="JI88" s="782">
        <f t="shared" si="482"/>
        <v>0</v>
      </c>
      <c r="JJ88" s="783">
        <f t="shared" si="483"/>
        <v>0</v>
      </c>
      <c r="JK88" s="784">
        <f t="shared" si="484"/>
        <v>0</v>
      </c>
      <c r="JL88" s="781"/>
      <c r="JM88" s="782">
        <f t="shared" si="485"/>
        <v>0</v>
      </c>
      <c r="JN88" s="783">
        <f t="shared" si="486"/>
        <v>0</v>
      </c>
      <c r="JO88" s="784">
        <f t="shared" si="487"/>
        <v>0</v>
      </c>
      <c r="JP88" s="781"/>
      <c r="JQ88" s="782">
        <f t="shared" si="488"/>
        <v>0</v>
      </c>
      <c r="JR88" s="783">
        <f t="shared" si="489"/>
        <v>0</v>
      </c>
      <c r="JS88" s="784">
        <f t="shared" si="490"/>
        <v>0</v>
      </c>
      <c r="JT88" s="781"/>
      <c r="JU88" s="782">
        <f t="shared" si="491"/>
        <v>0</v>
      </c>
      <c r="JV88" s="783">
        <f t="shared" si="492"/>
        <v>0</v>
      </c>
      <c r="JW88" s="784">
        <f t="shared" si="493"/>
        <v>0</v>
      </c>
      <c r="JX88" s="781"/>
      <c r="JY88" s="782">
        <f t="shared" si="494"/>
        <v>0</v>
      </c>
      <c r="JZ88" s="783">
        <f t="shared" si="495"/>
        <v>0</v>
      </c>
      <c r="KA88" s="784">
        <f t="shared" si="496"/>
        <v>0</v>
      </c>
      <c r="KB88" s="781"/>
      <c r="KC88" s="782">
        <f t="shared" si="497"/>
        <v>0</v>
      </c>
      <c r="KD88" s="783">
        <f t="shared" si="498"/>
        <v>0</v>
      </c>
      <c r="KE88" s="784">
        <f t="shared" si="499"/>
        <v>0</v>
      </c>
      <c r="KF88" s="781"/>
      <c r="KG88" s="782">
        <f t="shared" si="500"/>
        <v>0</v>
      </c>
      <c r="KH88" s="783">
        <f t="shared" si="501"/>
        <v>0</v>
      </c>
      <c r="KI88" s="784">
        <f t="shared" si="502"/>
        <v>0</v>
      </c>
      <c r="KJ88" s="781"/>
      <c r="KK88" s="782">
        <f t="shared" si="503"/>
        <v>0</v>
      </c>
      <c r="KL88" s="783">
        <f t="shared" si="504"/>
        <v>0</v>
      </c>
      <c r="KM88" s="784">
        <f t="shared" si="505"/>
        <v>0</v>
      </c>
      <c r="KN88" s="426">
        <f t="shared" si="506"/>
        <v>0</v>
      </c>
      <c r="KO88" s="395">
        <f t="shared" si="507"/>
        <v>0</v>
      </c>
      <c r="KP88" s="396">
        <f t="shared" si="508"/>
        <v>0</v>
      </c>
      <c r="KQ88" s="426">
        <f t="shared" si="509"/>
        <v>0</v>
      </c>
      <c r="KR88" s="395">
        <f t="shared" si="510"/>
        <v>0</v>
      </c>
      <c r="KS88" s="396">
        <f t="shared" si="511"/>
        <v>0</v>
      </c>
      <c r="KT88" s="785"/>
      <c r="KU88" s="786">
        <f t="shared" si="512"/>
        <v>0</v>
      </c>
      <c r="KV88" s="787">
        <f t="shared" si="513"/>
        <v>0</v>
      </c>
      <c r="KW88" s="788">
        <f t="shared" si="681"/>
        <v>0</v>
      </c>
      <c r="KX88" s="426">
        <f t="shared" si="514"/>
        <v>0</v>
      </c>
      <c r="KY88" s="395">
        <f t="shared" si="515"/>
        <v>0</v>
      </c>
      <c r="KZ88" s="396">
        <f t="shared" si="516"/>
        <v>0</v>
      </c>
      <c r="LA88" s="781"/>
      <c r="LB88" s="782">
        <f t="shared" si="517"/>
        <v>0</v>
      </c>
      <c r="LC88" s="783">
        <f t="shared" si="518"/>
        <v>0</v>
      </c>
      <c r="LD88" s="784">
        <f t="shared" si="519"/>
        <v>0</v>
      </c>
      <c r="LE88" s="781"/>
      <c r="LF88" s="782">
        <f t="shared" si="520"/>
        <v>0</v>
      </c>
      <c r="LG88" s="783">
        <f t="shared" si="521"/>
        <v>0</v>
      </c>
      <c r="LH88" s="784">
        <f t="shared" si="522"/>
        <v>0</v>
      </c>
      <c r="LI88" s="781"/>
      <c r="LJ88" s="782">
        <f t="shared" si="523"/>
        <v>0</v>
      </c>
      <c r="LK88" s="783">
        <f t="shared" si="524"/>
        <v>0</v>
      </c>
      <c r="LL88" s="784">
        <f t="shared" si="525"/>
        <v>0</v>
      </c>
      <c r="LM88" s="426">
        <f t="shared" si="526"/>
        <v>0</v>
      </c>
      <c r="LN88" s="395">
        <f t="shared" si="527"/>
        <v>0</v>
      </c>
      <c r="LO88" s="396">
        <f t="shared" si="528"/>
        <v>0</v>
      </c>
      <c r="LP88" s="426">
        <f t="shared" si="529"/>
        <v>0</v>
      </c>
      <c r="LQ88" s="395">
        <f t="shared" si="530"/>
        <v>0</v>
      </c>
      <c r="LR88" s="396">
        <f t="shared" si="531"/>
        <v>0</v>
      </c>
      <c r="LS88" s="426">
        <f t="shared" si="532"/>
        <v>0</v>
      </c>
      <c r="LT88" s="395">
        <f t="shared" si="533"/>
        <v>0</v>
      </c>
      <c r="LU88" s="396">
        <f t="shared" si="534"/>
        <v>0</v>
      </c>
      <c r="LV88" s="785"/>
      <c r="LW88" s="786">
        <f t="shared" si="535"/>
        <v>0</v>
      </c>
      <c r="LX88" s="787">
        <f t="shared" si="536"/>
        <v>0</v>
      </c>
      <c r="LY88" s="788">
        <f t="shared" si="682"/>
        <v>0</v>
      </c>
      <c r="LZ88" s="426">
        <f t="shared" si="537"/>
        <v>0</v>
      </c>
      <c r="MA88" s="395">
        <f t="shared" si="538"/>
        <v>0</v>
      </c>
      <c r="MB88" s="396">
        <f t="shared" si="539"/>
        <v>0</v>
      </c>
      <c r="MC88" s="781"/>
      <c r="MD88" s="782">
        <f t="shared" si="540"/>
        <v>0</v>
      </c>
      <c r="ME88" s="783">
        <f t="shared" si="541"/>
        <v>0</v>
      </c>
      <c r="MF88" s="784">
        <f t="shared" si="542"/>
        <v>0</v>
      </c>
      <c r="MG88" s="781"/>
      <c r="MH88" s="782">
        <f t="shared" si="543"/>
        <v>0</v>
      </c>
      <c r="MI88" s="783">
        <f t="shared" si="544"/>
        <v>0</v>
      </c>
      <c r="MJ88" s="784">
        <f t="shared" si="545"/>
        <v>0</v>
      </c>
      <c r="MK88" s="781"/>
      <c r="ML88" s="782">
        <f t="shared" si="546"/>
        <v>0</v>
      </c>
      <c r="MM88" s="783">
        <f t="shared" si="547"/>
        <v>0</v>
      </c>
      <c r="MN88" s="784">
        <f t="shared" si="548"/>
        <v>0</v>
      </c>
      <c r="MO88" s="426">
        <f t="shared" si="549"/>
        <v>0</v>
      </c>
      <c r="MP88" s="395">
        <f t="shared" si="550"/>
        <v>0</v>
      </c>
      <c r="MQ88" s="396">
        <f t="shared" si="551"/>
        <v>0</v>
      </c>
      <c r="MR88" s="426">
        <f t="shared" si="552"/>
        <v>0</v>
      </c>
      <c r="MS88" s="395">
        <f t="shared" si="553"/>
        <v>0</v>
      </c>
      <c r="MT88" s="396">
        <f t="shared" si="554"/>
        <v>0</v>
      </c>
      <c r="MU88" s="426">
        <f t="shared" si="555"/>
        <v>0</v>
      </c>
      <c r="MV88" s="395">
        <f t="shared" si="556"/>
        <v>0</v>
      </c>
      <c r="MW88" s="396">
        <f t="shared" si="557"/>
        <v>0</v>
      </c>
      <c r="MX88" s="785"/>
      <c r="MY88" s="786">
        <f t="shared" si="558"/>
        <v>0</v>
      </c>
      <c r="MZ88" s="787">
        <f t="shared" si="559"/>
        <v>0</v>
      </c>
      <c r="NA88" s="788">
        <f t="shared" si="683"/>
        <v>0</v>
      </c>
      <c r="NB88" s="785"/>
      <c r="NC88" s="786">
        <f t="shared" si="560"/>
        <v>0</v>
      </c>
      <c r="ND88" s="787">
        <f t="shared" si="561"/>
        <v>0</v>
      </c>
      <c r="NE88" s="788">
        <f t="shared" si="684"/>
        <v>0</v>
      </c>
      <c r="NF88" s="786">
        <f t="shared" si="562"/>
        <v>0</v>
      </c>
      <c r="NG88" s="789">
        <f t="shared" si="563"/>
        <v>0</v>
      </c>
      <c r="NH88" s="776">
        <f t="shared" si="564"/>
        <v>0</v>
      </c>
      <c r="NI88" s="777">
        <f t="shared" si="565"/>
        <v>0</v>
      </c>
      <c r="NJ88" s="777">
        <f t="shared" si="566"/>
        <v>0</v>
      </c>
      <c r="NK88" s="777">
        <f t="shared" si="567"/>
        <v>0</v>
      </c>
      <c r="NL88" s="779">
        <f t="shared" si="685"/>
        <v>0</v>
      </c>
      <c r="NM88" s="785"/>
      <c r="NN88" s="786">
        <f t="shared" si="568"/>
        <v>0</v>
      </c>
      <c r="NO88" s="787">
        <f t="shared" si="569"/>
        <v>0</v>
      </c>
      <c r="NP88" s="788">
        <f t="shared" si="686"/>
        <v>0</v>
      </c>
      <c r="NQ88" s="785"/>
      <c r="NR88" s="786">
        <f t="shared" si="570"/>
        <v>0</v>
      </c>
      <c r="NS88" s="787">
        <f t="shared" si="571"/>
        <v>0</v>
      </c>
      <c r="NT88" s="788">
        <f t="shared" si="687"/>
        <v>0</v>
      </c>
      <c r="NU88" s="785"/>
      <c r="NV88" s="786">
        <f t="shared" si="572"/>
        <v>0</v>
      </c>
      <c r="NW88" s="787">
        <f t="shared" si="573"/>
        <v>0</v>
      </c>
      <c r="NX88" s="788">
        <f t="shared" si="688"/>
        <v>0</v>
      </c>
      <c r="OH88" s="426">
        <f t="shared" si="574"/>
        <v>0</v>
      </c>
      <c r="OI88" s="395">
        <f t="shared" si="575"/>
        <v>0</v>
      </c>
      <c r="OJ88" s="396">
        <f t="shared" si="689"/>
        <v>0</v>
      </c>
      <c r="OK88" s="426">
        <f t="shared" si="576"/>
        <v>0</v>
      </c>
      <c r="OL88" s="395">
        <f t="shared" si="577"/>
        <v>0</v>
      </c>
      <c r="OM88" s="396">
        <f t="shared" si="578"/>
        <v>0</v>
      </c>
      <c r="ON88" s="426">
        <f t="shared" si="579"/>
        <v>0</v>
      </c>
      <c r="OO88" s="395">
        <f t="shared" si="580"/>
        <v>0</v>
      </c>
      <c r="OP88" s="396">
        <f t="shared" si="581"/>
        <v>0</v>
      </c>
      <c r="OQ88" s="426">
        <f t="shared" si="582"/>
        <v>0</v>
      </c>
      <c r="OR88" s="395">
        <f t="shared" si="583"/>
        <v>0</v>
      </c>
      <c r="OS88" s="396">
        <f t="shared" si="584"/>
        <v>0</v>
      </c>
      <c r="OT88" s="426">
        <f t="shared" si="585"/>
        <v>0</v>
      </c>
      <c r="OU88" s="395">
        <f t="shared" si="586"/>
        <v>0</v>
      </c>
      <c r="OV88" s="396">
        <f t="shared" si="587"/>
        <v>0</v>
      </c>
      <c r="OW88" s="426">
        <f t="shared" si="588"/>
        <v>0</v>
      </c>
      <c r="OX88" s="395">
        <f t="shared" si="589"/>
        <v>0</v>
      </c>
      <c r="OY88" s="427">
        <f t="shared" si="590"/>
        <v>0</v>
      </c>
      <c r="OZ88" s="426">
        <f t="shared" si="591"/>
        <v>7</v>
      </c>
      <c r="PA88" s="395">
        <f t="shared" si="592"/>
        <v>14</v>
      </c>
      <c r="PB88" s="427">
        <f t="shared" si="593"/>
        <v>21</v>
      </c>
      <c r="PC88" s="426">
        <f t="shared" si="594"/>
        <v>0</v>
      </c>
      <c r="PD88" s="395">
        <f t="shared" si="595"/>
        <v>8</v>
      </c>
      <c r="PE88" s="427">
        <f t="shared" si="596"/>
        <v>8</v>
      </c>
      <c r="PF88" s="426">
        <f t="shared" si="597"/>
        <v>0</v>
      </c>
      <c r="PG88" s="395">
        <f t="shared" si="598"/>
        <v>0</v>
      </c>
      <c r="PH88" s="427">
        <f t="shared" si="599"/>
        <v>0</v>
      </c>
      <c r="PI88" s="426">
        <f t="shared" si="600"/>
        <v>0</v>
      </c>
      <c r="PJ88" s="395">
        <f t="shared" si="601"/>
        <v>0</v>
      </c>
      <c r="PK88" s="427">
        <f t="shared" si="602"/>
        <v>0</v>
      </c>
      <c r="PL88" s="426">
        <f t="shared" si="603"/>
        <v>0</v>
      </c>
      <c r="PM88" s="395">
        <f t="shared" si="604"/>
        <v>0</v>
      </c>
      <c r="PN88" s="427">
        <f t="shared" si="605"/>
        <v>0</v>
      </c>
      <c r="PO88" s="776">
        <f t="shared" si="606"/>
        <v>0</v>
      </c>
      <c r="PP88" s="777">
        <f t="shared" si="607"/>
        <v>0</v>
      </c>
      <c r="PQ88" s="777">
        <f t="shared" si="608"/>
        <v>0</v>
      </c>
      <c r="PR88" s="777">
        <f t="shared" si="609"/>
        <v>0</v>
      </c>
      <c r="PS88" s="779">
        <f t="shared" si="690"/>
        <v>0</v>
      </c>
      <c r="PT88" s="426">
        <f t="shared" si="610"/>
        <v>0</v>
      </c>
      <c r="PU88" s="395">
        <f t="shared" si="611"/>
        <v>0</v>
      </c>
      <c r="PV88" s="396">
        <f t="shared" si="691"/>
        <v>0</v>
      </c>
      <c r="PW88" s="426">
        <f t="shared" si="612"/>
        <v>0</v>
      </c>
      <c r="PX88" s="395">
        <f t="shared" si="613"/>
        <v>0</v>
      </c>
      <c r="PY88" s="396">
        <f t="shared" si="614"/>
        <v>0</v>
      </c>
      <c r="PZ88" s="426">
        <f t="shared" si="615"/>
        <v>0</v>
      </c>
      <c r="QA88" s="395">
        <f t="shared" si="616"/>
        <v>0</v>
      </c>
      <c r="QB88" s="396">
        <f t="shared" si="617"/>
        <v>0</v>
      </c>
      <c r="QC88" s="426">
        <f t="shared" si="618"/>
        <v>0</v>
      </c>
      <c r="QD88" s="395">
        <f t="shared" si="619"/>
        <v>0</v>
      </c>
      <c r="QE88" s="396">
        <f t="shared" si="620"/>
        <v>0</v>
      </c>
      <c r="QF88" s="776">
        <f t="shared" si="621"/>
        <v>0</v>
      </c>
      <c r="QG88" s="777">
        <f t="shared" si="622"/>
        <v>0</v>
      </c>
      <c r="QH88" s="777">
        <f t="shared" si="623"/>
        <v>0</v>
      </c>
      <c r="QI88" s="777">
        <f t="shared" si="624"/>
        <v>0</v>
      </c>
      <c r="QJ88" s="779">
        <f t="shared" si="692"/>
        <v>0</v>
      </c>
      <c r="QK88" s="790"/>
      <c r="QL88" s="791"/>
    </row>
    <row r="89" spans="2:454" ht="10.199999999999999">
      <c r="B89" s="802">
        <v>45717</v>
      </c>
      <c r="C89" s="803">
        <v>7</v>
      </c>
      <c r="D89" s="771"/>
      <c r="E89" s="772"/>
      <c r="F89" s="772"/>
      <c r="G89" s="772"/>
      <c r="H89" s="772"/>
      <c r="I89" s="772"/>
      <c r="J89" s="772"/>
      <c r="K89" s="772"/>
      <c r="L89" s="772"/>
      <c r="M89" s="772"/>
      <c r="N89" s="772"/>
      <c r="O89" s="772"/>
      <c r="P89" s="772"/>
      <c r="Q89" s="772"/>
      <c r="R89" s="772"/>
      <c r="S89" s="772"/>
      <c r="T89" s="772"/>
      <c r="U89" s="772"/>
      <c r="V89" s="772"/>
      <c r="W89" s="772"/>
      <c r="X89" s="772"/>
      <c r="Y89" s="772"/>
      <c r="Z89" s="772"/>
      <c r="AA89" s="772"/>
      <c r="AB89" s="772"/>
      <c r="AC89" s="772"/>
      <c r="AD89" s="772"/>
      <c r="AE89" s="772"/>
      <c r="AF89" s="772"/>
      <c r="AG89" s="772"/>
      <c r="AH89" s="772"/>
      <c r="AI89" s="772"/>
      <c r="AJ89" s="772"/>
      <c r="AK89" s="772"/>
      <c r="AL89" s="772"/>
      <c r="AM89" s="772"/>
      <c r="AN89" s="772"/>
      <c r="AO89" s="772"/>
      <c r="AP89" s="772"/>
      <c r="AQ89" s="772"/>
      <c r="AR89" s="772"/>
      <c r="AS89" s="772"/>
      <c r="AT89" s="772"/>
      <c r="AU89" s="772"/>
      <c r="AV89" s="772"/>
      <c r="AW89" s="772"/>
      <c r="AX89" s="772"/>
      <c r="AY89" s="772"/>
      <c r="AZ89" s="772"/>
      <c r="BA89" s="773"/>
      <c r="BB89" s="774">
        <f t="shared" si="332"/>
        <v>0</v>
      </c>
      <c r="BC89" s="651">
        <f t="shared" si="333"/>
        <v>0</v>
      </c>
      <c r="BD89" s="652">
        <f t="shared" si="625"/>
        <v>0</v>
      </c>
      <c r="BE89" s="775"/>
      <c r="BF89" s="774">
        <f t="shared" si="334"/>
        <v>2</v>
      </c>
      <c r="BG89" s="775"/>
      <c r="BH89" s="774">
        <f t="shared" si="335"/>
        <v>15</v>
      </c>
      <c r="BI89" s="426">
        <f t="shared" si="336"/>
        <v>0</v>
      </c>
      <c r="BJ89" s="395">
        <f t="shared" si="337"/>
        <v>0</v>
      </c>
      <c r="BK89" s="396">
        <f t="shared" si="626"/>
        <v>0</v>
      </c>
      <c r="BL89" s="426">
        <f t="shared" si="338"/>
        <v>7</v>
      </c>
      <c r="BM89" s="395">
        <f t="shared" si="339"/>
        <v>5</v>
      </c>
      <c r="BN89" s="427">
        <f t="shared" si="627"/>
        <v>12</v>
      </c>
      <c r="BO89" s="394">
        <f t="shared" si="340"/>
        <v>7</v>
      </c>
      <c r="BP89" s="395">
        <f t="shared" si="341"/>
        <v>5</v>
      </c>
      <c r="BQ89" s="428">
        <f t="shared" si="628"/>
        <v>12</v>
      </c>
      <c r="BR89" s="394">
        <f t="shared" si="342"/>
        <v>7</v>
      </c>
      <c r="BS89" s="395">
        <f t="shared" si="343"/>
        <v>5</v>
      </c>
      <c r="BT89" s="428">
        <f t="shared" si="629"/>
        <v>12</v>
      </c>
      <c r="BU89" s="394">
        <f t="shared" si="344"/>
        <v>7</v>
      </c>
      <c r="BV89" s="395">
        <f t="shared" si="345"/>
        <v>5</v>
      </c>
      <c r="BW89" s="427">
        <f t="shared" si="630"/>
        <v>12</v>
      </c>
      <c r="BX89" s="394">
        <f t="shared" si="346"/>
        <v>7</v>
      </c>
      <c r="BY89" s="395">
        <f t="shared" si="347"/>
        <v>5</v>
      </c>
      <c r="BZ89" s="396">
        <f t="shared" si="631"/>
        <v>12</v>
      </c>
      <c r="CA89" s="426">
        <f t="shared" si="348"/>
        <v>3</v>
      </c>
      <c r="CB89" s="395">
        <f t="shared" si="349"/>
        <v>3</v>
      </c>
      <c r="CC89" s="427">
        <f t="shared" si="632"/>
        <v>6</v>
      </c>
      <c r="CD89" s="394">
        <f t="shared" si="350"/>
        <v>2</v>
      </c>
      <c r="CE89" s="395">
        <f t="shared" si="351"/>
        <v>3</v>
      </c>
      <c r="CF89" s="428">
        <f t="shared" si="633"/>
        <v>5</v>
      </c>
      <c r="CG89" s="394">
        <f t="shared" si="352"/>
        <v>2</v>
      </c>
      <c r="CH89" s="395">
        <f t="shared" si="353"/>
        <v>3</v>
      </c>
      <c r="CI89" s="428">
        <f t="shared" si="634"/>
        <v>5</v>
      </c>
      <c r="CJ89" s="394">
        <f t="shared" si="354"/>
        <v>2</v>
      </c>
      <c r="CK89" s="395">
        <f t="shared" si="355"/>
        <v>3</v>
      </c>
      <c r="CL89" s="427">
        <f t="shared" si="635"/>
        <v>5</v>
      </c>
      <c r="CM89" s="394">
        <f t="shared" si="356"/>
        <v>3</v>
      </c>
      <c r="CN89" s="395">
        <f t="shared" si="357"/>
        <v>3</v>
      </c>
      <c r="CO89" s="396">
        <f t="shared" si="636"/>
        <v>6</v>
      </c>
      <c r="CP89" s="426">
        <f t="shared" si="358"/>
        <v>5</v>
      </c>
      <c r="CQ89" s="395">
        <f t="shared" si="359"/>
        <v>6</v>
      </c>
      <c r="CR89" s="427">
        <f t="shared" si="637"/>
        <v>11</v>
      </c>
      <c r="CS89" s="394">
        <f t="shared" si="360"/>
        <v>5</v>
      </c>
      <c r="CT89" s="395">
        <f t="shared" si="361"/>
        <v>6</v>
      </c>
      <c r="CU89" s="428">
        <f t="shared" si="638"/>
        <v>11</v>
      </c>
      <c r="CV89" s="394">
        <f t="shared" si="362"/>
        <v>5</v>
      </c>
      <c r="CW89" s="395">
        <f t="shared" si="363"/>
        <v>5</v>
      </c>
      <c r="CX89" s="428">
        <f t="shared" si="639"/>
        <v>10</v>
      </c>
      <c r="CY89" s="394">
        <f t="shared" si="364"/>
        <v>5</v>
      </c>
      <c r="CZ89" s="395">
        <f t="shared" si="365"/>
        <v>5</v>
      </c>
      <c r="DA89" s="427">
        <f t="shared" si="640"/>
        <v>10</v>
      </c>
      <c r="DB89" s="394">
        <f t="shared" si="366"/>
        <v>5</v>
      </c>
      <c r="DC89" s="395">
        <f t="shared" si="367"/>
        <v>5</v>
      </c>
      <c r="DD89" s="396">
        <f t="shared" si="641"/>
        <v>10</v>
      </c>
      <c r="DE89" s="426">
        <f t="shared" si="368"/>
        <v>4</v>
      </c>
      <c r="DF89" s="395">
        <f t="shared" si="369"/>
        <v>8</v>
      </c>
      <c r="DG89" s="427">
        <f t="shared" si="642"/>
        <v>12</v>
      </c>
      <c r="DH89" s="394">
        <f t="shared" si="370"/>
        <v>4</v>
      </c>
      <c r="DI89" s="395">
        <f t="shared" si="371"/>
        <v>8</v>
      </c>
      <c r="DJ89" s="428">
        <f t="shared" si="643"/>
        <v>12</v>
      </c>
      <c r="DK89" s="394">
        <f t="shared" si="372"/>
        <v>4</v>
      </c>
      <c r="DL89" s="395">
        <f t="shared" si="373"/>
        <v>8</v>
      </c>
      <c r="DM89" s="428">
        <f t="shared" si="644"/>
        <v>12</v>
      </c>
      <c r="DN89" s="394">
        <f t="shared" si="374"/>
        <v>4</v>
      </c>
      <c r="DO89" s="395">
        <f t="shared" si="375"/>
        <v>8</v>
      </c>
      <c r="DP89" s="427">
        <f t="shared" si="645"/>
        <v>12</v>
      </c>
      <c r="DQ89" s="394">
        <f t="shared" si="376"/>
        <v>4</v>
      </c>
      <c r="DR89" s="395">
        <f t="shared" si="377"/>
        <v>8</v>
      </c>
      <c r="DS89" s="396">
        <f t="shared" si="646"/>
        <v>12</v>
      </c>
      <c r="DT89" s="426">
        <f t="shared" si="378"/>
        <v>4</v>
      </c>
      <c r="DU89" s="395">
        <f t="shared" si="379"/>
        <v>8</v>
      </c>
      <c r="DV89" s="427">
        <f t="shared" si="647"/>
        <v>12</v>
      </c>
      <c r="DW89" s="394">
        <f t="shared" si="380"/>
        <v>4</v>
      </c>
      <c r="DX89" s="395">
        <f t="shared" si="381"/>
        <v>8</v>
      </c>
      <c r="DY89" s="428">
        <f t="shared" si="648"/>
        <v>12</v>
      </c>
      <c r="DZ89" s="394">
        <f t="shared" si="382"/>
        <v>4</v>
      </c>
      <c r="EA89" s="395">
        <f t="shared" si="383"/>
        <v>8</v>
      </c>
      <c r="EB89" s="428">
        <f t="shared" si="649"/>
        <v>12</v>
      </c>
      <c r="EC89" s="394">
        <f t="shared" si="384"/>
        <v>4</v>
      </c>
      <c r="ED89" s="395">
        <f t="shared" si="385"/>
        <v>8</v>
      </c>
      <c r="EE89" s="427">
        <f t="shared" si="650"/>
        <v>12</v>
      </c>
      <c r="EF89" s="394">
        <f t="shared" si="386"/>
        <v>4</v>
      </c>
      <c r="EG89" s="395">
        <f t="shared" si="387"/>
        <v>8</v>
      </c>
      <c r="EH89" s="396">
        <f t="shared" si="651"/>
        <v>12</v>
      </c>
      <c r="EI89" s="426">
        <f t="shared" si="388"/>
        <v>4</v>
      </c>
      <c r="EJ89" s="395">
        <f t="shared" si="389"/>
        <v>8</v>
      </c>
      <c r="EK89" s="427">
        <f t="shared" si="652"/>
        <v>12</v>
      </c>
      <c r="EL89" s="394">
        <f t="shared" si="390"/>
        <v>4</v>
      </c>
      <c r="EM89" s="395">
        <f t="shared" si="391"/>
        <v>8</v>
      </c>
      <c r="EN89" s="428">
        <f t="shared" si="653"/>
        <v>12</v>
      </c>
      <c r="EO89" s="394">
        <f t="shared" si="392"/>
        <v>4</v>
      </c>
      <c r="EP89" s="395">
        <f t="shared" si="393"/>
        <v>8</v>
      </c>
      <c r="EQ89" s="428">
        <f t="shared" si="654"/>
        <v>12</v>
      </c>
      <c r="ER89" s="394">
        <f t="shared" si="394"/>
        <v>4</v>
      </c>
      <c r="ES89" s="395">
        <f t="shared" si="395"/>
        <v>8</v>
      </c>
      <c r="ET89" s="427">
        <f t="shared" si="655"/>
        <v>12</v>
      </c>
      <c r="EU89" s="394">
        <f t="shared" si="396"/>
        <v>4</v>
      </c>
      <c r="EV89" s="395">
        <f t="shared" si="397"/>
        <v>8</v>
      </c>
      <c r="EW89" s="396">
        <f t="shared" si="656"/>
        <v>12</v>
      </c>
      <c r="EX89" s="426">
        <f t="shared" si="398"/>
        <v>0</v>
      </c>
      <c r="EY89" s="395">
        <f t="shared" si="399"/>
        <v>0</v>
      </c>
      <c r="EZ89" s="427">
        <f t="shared" si="657"/>
        <v>0</v>
      </c>
      <c r="FA89" s="394">
        <f t="shared" si="400"/>
        <v>0</v>
      </c>
      <c r="FB89" s="395">
        <f t="shared" si="401"/>
        <v>0</v>
      </c>
      <c r="FC89" s="428">
        <f t="shared" si="693"/>
        <v>0</v>
      </c>
      <c r="FD89" s="394">
        <f t="shared" si="402"/>
        <v>0</v>
      </c>
      <c r="FE89" s="395">
        <f t="shared" si="403"/>
        <v>0</v>
      </c>
      <c r="FF89" s="428">
        <f t="shared" si="659"/>
        <v>0</v>
      </c>
      <c r="FG89" s="394">
        <f t="shared" si="404"/>
        <v>0</v>
      </c>
      <c r="FH89" s="395">
        <f t="shared" si="405"/>
        <v>0</v>
      </c>
      <c r="FI89" s="427">
        <f t="shared" si="660"/>
        <v>0</v>
      </c>
      <c r="FJ89" s="394">
        <f t="shared" si="406"/>
        <v>0</v>
      </c>
      <c r="FK89" s="395">
        <f t="shared" si="407"/>
        <v>0</v>
      </c>
      <c r="FL89" s="396">
        <f t="shared" si="661"/>
        <v>0</v>
      </c>
      <c r="FM89" s="426">
        <f t="shared" si="408"/>
        <v>2</v>
      </c>
      <c r="FN89" s="395">
        <f t="shared" si="409"/>
        <v>6</v>
      </c>
      <c r="FO89" s="427">
        <f t="shared" si="662"/>
        <v>8</v>
      </c>
      <c r="FP89" s="394">
        <f t="shared" si="410"/>
        <v>2</v>
      </c>
      <c r="FQ89" s="395">
        <f t="shared" si="411"/>
        <v>6</v>
      </c>
      <c r="FR89" s="428">
        <f t="shared" si="663"/>
        <v>8</v>
      </c>
      <c r="FS89" s="394">
        <f t="shared" si="412"/>
        <v>2</v>
      </c>
      <c r="FT89" s="395">
        <f t="shared" si="413"/>
        <v>6</v>
      </c>
      <c r="FU89" s="428">
        <f t="shared" si="664"/>
        <v>8</v>
      </c>
      <c r="FV89" s="394">
        <f t="shared" si="414"/>
        <v>2</v>
      </c>
      <c r="FW89" s="395">
        <f t="shared" si="415"/>
        <v>6</v>
      </c>
      <c r="FX89" s="427">
        <f t="shared" si="665"/>
        <v>8</v>
      </c>
      <c r="FY89" s="394">
        <f t="shared" si="416"/>
        <v>2</v>
      </c>
      <c r="FZ89" s="395">
        <f t="shared" si="417"/>
        <v>6</v>
      </c>
      <c r="GA89" s="396">
        <f t="shared" si="666"/>
        <v>8</v>
      </c>
      <c r="GB89" s="426">
        <f t="shared" si="418"/>
        <v>4</v>
      </c>
      <c r="GC89" s="395">
        <f t="shared" si="419"/>
        <v>8</v>
      </c>
      <c r="GD89" s="427">
        <f t="shared" si="667"/>
        <v>12</v>
      </c>
      <c r="GE89" s="394">
        <f t="shared" si="420"/>
        <v>4</v>
      </c>
      <c r="GF89" s="395">
        <f t="shared" si="421"/>
        <v>8</v>
      </c>
      <c r="GG89" s="428">
        <f t="shared" si="668"/>
        <v>12</v>
      </c>
      <c r="GH89" s="394">
        <f t="shared" si="422"/>
        <v>4</v>
      </c>
      <c r="GI89" s="395">
        <f t="shared" si="423"/>
        <v>8</v>
      </c>
      <c r="GJ89" s="428">
        <f t="shared" si="669"/>
        <v>12</v>
      </c>
      <c r="GK89" s="394">
        <f t="shared" si="424"/>
        <v>4</v>
      </c>
      <c r="GL89" s="395">
        <f t="shared" si="425"/>
        <v>8</v>
      </c>
      <c r="GM89" s="427">
        <f t="shared" si="670"/>
        <v>12</v>
      </c>
      <c r="GN89" s="394">
        <f t="shared" si="426"/>
        <v>4</v>
      </c>
      <c r="GO89" s="395">
        <f t="shared" si="427"/>
        <v>8</v>
      </c>
      <c r="GP89" s="396">
        <f t="shared" si="671"/>
        <v>12</v>
      </c>
      <c r="GQ89" s="776">
        <f t="shared" si="428"/>
        <v>2</v>
      </c>
      <c r="GR89" s="777">
        <f t="shared" si="429"/>
        <v>6</v>
      </c>
      <c r="GS89" s="777">
        <f t="shared" si="430"/>
        <v>8</v>
      </c>
      <c r="GT89" s="777">
        <f t="shared" si="431"/>
        <v>0</v>
      </c>
      <c r="GU89" s="778">
        <f t="shared" si="672"/>
        <v>8</v>
      </c>
      <c r="GV89" s="426">
        <f t="shared" si="432"/>
        <v>0</v>
      </c>
      <c r="GW89" s="395">
        <f t="shared" si="433"/>
        <v>0</v>
      </c>
      <c r="GX89" s="427">
        <f t="shared" si="673"/>
        <v>0</v>
      </c>
      <c r="GY89" s="394">
        <f t="shared" si="434"/>
        <v>0</v>
      </c>
      <c r="GZ89" s="395">
        <f t="shared" si="435"/>
        <v>0</v>
      </c>
      <c r="HA89" s="428">
        <f t="shared" si="674"/>
        <v>0</v>
      </c>
      <c r="HB89" s="394">
        <f t="shared" si="436"/>
        <v>0</v>
      </c>
      <c r="HC89" s="395">
        <f t="shared" si="437"/>
        <v>0</v>
      </c>
      <c r="HD89" s="428">
        <f t="shared" si="675"/>
        <v>0</v>
      </c>
      <c r="HE89" s="394">
        <f t="shared" si="438"/>
        <v>0</v>
      </c>
      <c r="HF89" s="395">
        <f t="shared" si="439"/>
        <v>0</v>
      </c>
      <c r="HG89" s="427">
        <f t="shared" si="676"/>
        <v>0</v>
      </c>
      <c r="HH89" s="394">
        <f t="shared" si="440"/>
        <v>0</v>
      </c>
      <c r="HI89" s="395">
        <f t="shared" si="441"/>
        <v>0</v>
      </c>
      <c r="HJ89" s="396">
        <f t="shared" si="677"/>
        <v>0</v>
      </c>
      <c r="HK89" s="776">
        <f t="shared" si="442"/>
        <v>0</v>
      </c>
      <c r="HL89" s="777">
        <f t="shared" si="443"/>
        <v>0</v>
      </c>
      <c r="HM89" s="777">
        <f t="shared" si="444"/>
        <v>0</v>
      </c>
      <c r="HN89" s="777">
        <f t="shared" si="445"/>
        <v>0</v>
      </c>
      <c r="HO89" s="778">
        <f t="shared" si="678"/>
        <v>0</v>
      </c>
      <c r="HP89" s="946"/>
      <c r="HQ89" s="946"/>
      <c r="HR89" s="426">
        <f t="shared" si="446"/>
        <v>0</v>
      </c>
      <c r="HS89" s="395">
        <f t="shared" si="447"/>
        <v>0</v>
      </c>
      <c r="HT89" s="396">
        <f t="shared" si="679"/>
        <v>0</v>
      </c>
      <c r="HU89" s="426">
        <f t="shared" si="448"/>
        <v>0</v>
      </c>
      <c r="HV89" s="395">
        <f t="shared" si="449"/>
        <v>0</v>
      </c>
      <c r="HW89" s="396">
        <f t="shared" si="450"/>
        <v>0</v>
      </c>
      <c r="HX89" s="426">
        <f t="shared" si="451"/>
        <v>0</v>
      </c>
      <c r="HY89" s="395">
        <f t="shared" si="452"/>
        <v>0</v>
      </c>
      <c r="HZ89" s="396">
        <f>HY89+HX89</f>
        <v>0</v>
      </c>
      <c r="IA89" s="426">
        <f t="shared" si="454"/>
        <v>0</v>
      </c>
      <c r="IB89" s="395">
        <f t="shared" si="455"/>
        <v>0</v>
      </c>
      <c r="IC89" s="396">
        <f>IB89+IA89</f>
        <v>0</v>
      </c>
      <c r="ID89" s="426">
        <f t="shared" si="457"/>
        <v>0</v>
      </c>
      <c r="IE89" s="395">
        <f t="shared" si="458"/>
        <v>0</v>
      </c>
      <c r="IF89" s="396">
        <f t="shared" si="459"/>
        <v>0</v>
      </c>
      <c r="IG89" s="427"/>
      <c r="IH89" s="426">
        <f t="shared" si="460"/>
        <v>0</v>
      </c>
      <c r="II89" s="395">
        <f t="shared" si="461"/>
        <v>0</v>
      </c>
      <c r="IJ89" s="427">
        <f t="shared" si="462"/>
        <v>0</v>
      </c>
      <c r="IK89" s="426">
        <f t="shared" si="463"/>
        <v>0</v>
      </c>
      <c r="IL89" s="395">
        <f t="shared" si="464"/>
        <v>0</v>
      </c>
      <c r="IM89" s="427">
        <f t="shared" si="465"/>
        <v>0</v>
      </c>
      <c r="IN89" s="776">
        <f t="shared" si="466"/>
        <v>0</v>
      </c>
      <c r="IO89" s="777">
        <f t="shared" si="467"/>
        <v>0</v>
      </c>
      <c r="IP89" s="777">
        <f t="shared" si="468"/>
        <v>0</v>
      </c>
      <c r="IQ89" s="777">
        <f t="shared" si="469"/>
        <v>0</v>
      </c>
      <c r="IR89" s="779">
        <f t="shared" si="680"/>
        <v>0</v>
      </c>
      <c r="IS89" s="427"/>
      <c r="IT89" s="780"/>
      <c r="IU89" s="426">
        <f t="shared" si="470"/>
        <v>0</v>
      </c>
      <c r="IV89" s="395">
        <f t="shared" si="471"/>
        <v>0</v>
      </c>
      <c r="IW89" s="396">
        <f t="shared" si="472"/>
        <v>0</v>
      </c>
      <c r="IX89" s="426">
        <f t="shared" si="473"/>
        <v>0</v>
      </c>
      <c r="IY89" s="395">
        <f t="shared" si="474"/>
        <v>0</v>
      </c>
      <c r="IZ89" s="396">
        <f t="shared" si="475"/>
        <v>0</v>
      </c>
      <c r="JA89" s="426">
        <f t="shared" si="476"/>
        <v>0</v>
      </c>
      <c r="JB89" s="395">
        <f t="shared" si="477"/>
        <v>0</v>
      </c>
      <c r="JC89" s="396">
        <f t="shared" si="478"/>
        <v>0</v>
      </c>
      <c r="JD89" s="781"/>
      <c r="JE89" s="782">
        <f t="shared" si="479"/>
        <v>0</v>
      </c>
      <c r="JF89" s="783">
        <f t="shared" si="480"/>
        <v>0</v>
      </c>
      <c r="JG89" s="784">
        <f t="shared" si="481"/>
        <v>0</v>
      </c>
      <c r="JH89" s="781"/>
      <c r="JI89" s="782">
        <f t="shared" si="482"/>
        <v>0</v>
      </c>
      <c r="JJ89" s="783">
        <f t="shared" si="483"/>
        <v>0</v>
      </c>
      <c r="JK89" s="784">
        <f t="shared" si="484"/>
        <v>0</v>
      </c>
      <c r="JL89" s="781"/>
      <c r="JM89" s="782">
        <f t="shared" si="485"/>
        <v>0</v>
      </c>
      <c r="JN89" s="783">
        <f t="shared" si="486"/>
        <v>0</v>
      </c>
      <c r="JO89" s="784">
        <f t="shared" si="487"/>
        <v>0</v>
      </c>
      <c r="JP89" s="781"/>
      <c r="JQ89" s="782">
        <f t="shared" si="488"/>
        <v>0</v>
      </c>
      <c r="JR89" s="783">
        <f t="shared" si="489"/>
        <v>0</v>
      </c>
      <c r="JS89" s="784">
        <f t="shared" si="490"/>
        <v>0</v>
      </c>
      <c r="JT89" s="781"/>
      <c r="JU89" s="782">
        <f t="shared" si="491"/>
        <v>0</v>
      </c>
      <c r="JV89" s="783">
        <f t="shared" si="492"/>
        <v>0</v>
      </c>
      <c r="JW89" s="784">
        <f t="shared" si="493"/>
        <v>0</v>
      </c>
      <c r="JX89" s="781"/>
      <c r="JY89" s="782">
        <f t="shared" si="494"/>
        <v>0</v>
      </c>
      <c r="JZ89" s="783">
        <f t="shared" si="495"/>
        <v>0</v>
      </c>
      <c r="KA89" s="784">
        <f t="shared" si="496"/>
        <v>0</v>
      </c>
      <c r="KB89" s="781"/>
      <c r="KC89" s="782">
        <f t="shared" si="497"/>
        <v>0</v>
      </c>
      <c r="KD89" s="783">
        <f t="shared" si="498"/>
        <v>0</v>
      </c>
      <c r="KE89" s="784">
        <f t="shared" si="499"/>
        <v>0</v>
      </c>
      <c r="KF89" s="781"/>
      <c r="KG89" s="782">
        <f t="shared" si="500"/>
        <v>0</v>
      </c>
      <c r="KH89" s="783">
        <f t="shared" si="501"/>
        <v>0</v>
      </c>
      <c r="KI89" s="784">
        <f t="shared" si="502"/>
        <v>0</v>
      </c>
      <c r="KJ89" s="781"/>
      <c r="KK89" s="782">
        <f t="shared" si="503"/>
        <v>0</v>
      </c>
      <c r="KL89" s="783">
        <f t="shared" si="504"/>
        <v>0</v>
      </c>
      <c r="KM89" s="784">
        <f t="shared" si="505"/>
        <v>0</v>
      </c>
      <c r="KN89" s="426">
        <f t="shared" si="506"/>
        <v>0</v>
      </c>
      <c r="KO89" s="395">
        <f t="shared" si="507"/>
        <v>0</v>
      </c>
      <c r="KP89" s="396">
        <f t="shared" si="508"/>
        <v>0</v>
      </c>
      <c r="KQ89" s="426">
        <f t="shared" si="509"/>
        <v>0</v>
      </c>
      <c r="KR89" s="395">
        <f t="shared" si="510"/>
        <v>0</v>
      </c>
      <c r="KS89" s="396">
        <f t="shared" si="511"/>
        <v>0</v>
      </c>
      <c r="KT89" s="785"/>
      <c r="KU89" s="786">
        <f t="shared" si="512"/>
        <v>0</v>
      </c>
      <c r="KV89" s="787">
        <f t="shared" si="513"/>
        <v>0</v>
      </c>
      <c r="KW89" s="788">
        <f t="shared" si="681"/>
        <v>0</v>
      </c>
      <c r="KX89" s="426">
        <f t="shared" si="514"/>
        <v>0</v>
      </c>
      <c r="KY89" s="395">
        <f t="shared" si="515"/>
        <v>0</v>
      </c>
      <c r="KZ89" s="396">
        <f t="shared" si="516"/>
        <v>0</v>
      </c>
      <c r="LA89" s="781"/>
      <c r="LB89" s="782">
        <f t="shared" si="517"/>
        <v>0</v>
      </c>
      <c r="LC89" s="783">
        <f t="shared" si="518"/>
        <v>0</v>
      </c>
      <c r="LD89" s="784">
        <f t="shared" si="519"/>
        <v>0</v>
      </c>
      <c r="LE89" s="781"/>
      <c r="LF89" s="782">
        <f t="shared" si="520"/>
        <v>0</v>
      </c>
      <c r="LG89" s="783">
        <f t="shared" si="521"/>
        <v>0</v>
      </c>
      <c r="LH89" s="784">
        <f t="shared" si="522"/>
        <v>0</v>
      </c>
      <c r="LI89" s="781"/>
      <c r="LJ89" s="782">
        <f t="shared" si="523"/>
        <v>0</v>
      </c>
      <c r="LK89" s="783">
        <f t="shared" si="524"/>
        <v>0</v>
      </c>
      <c r="LL89" s="784">
        <f t="shared" si="525"/>
        <v>0</v>
      </c>
      <c r="LM89" s="426">
        <f t="shared" si="526"/>
        <v>0</v>
      </c>
      <c r="LN89" s="395">
        <f t="shared" si="527"/>
        <v>0</v>
      </c>
      <c r="LO89" s="396">
        <f t="shared" si="528"/>
        <v>0</v>
      </c>
      <c r="LP89" s="426">
        <f t="shared" si="529"/>
        <v>0</v>
      </c>
      <c r="LQ89" s="395">
        <f t="shared" si="530"/>
        <v>0</v>
      </c>
      <c r="LR89" s="396">
        <f t="shared" si="531"/>
        <v>0</v>
      </c>
      <c r="LS89" s="426">
        <f t="shared" si="532"/>
        <v>0</v>
      </c>
      <c r="LT89" s="395">
        <f t="shared" si="533"/>
        <v>0</v>
      </c>
      <c r="LU89" s="396">
        <f t="shared" si="534"/>
        <v>0</v>
      </c>
      <c r="LV89" s="785"/>
      <c r="LW89" s="786">
        <f t="shared" si="535"/>
        <v>0</v>
      </c>
      <c r="LX89" s="787">
        <f t="shared" si="536"/>
        <v>0</v>
      </c>
      <c r="LY89" s="788">
        <f t="shared" si="682"/>
        <v>0</v>
      </c>
      <c r="LZ89" s="426">
        <f t="shared" si="537"/>
        <v>0</v>
      </c>
      <c r="MA89" s="395">
        <f t="shared" si="538"/>
        <v>0</v>
      </c>
      <c r="MB89" s="396">
        <f t="shared" si="539"/>
        <v>0</v>
      </c>
      <c r="MC89" s="781"/>
      <c r="MD89" s="782">
        <f t="shared" si="540"/>
        <v>0</v>
      </c>
      <c r="ME89" s="783">
        <f t="shared" si="541"/>
        <v>0</v>
      </c>
      <c r="MF89" s="784">
        <f t="shared" si="542"/>
        <v>0</v>
      </c>
      <c r="MG89" s="781"/>
      <c r="MH89" s="782">
        <f t="shared" si="543"/>
        <v>0</v>
      </c>
      <c r="MI89" s="783">
        <f t="shared" si="544"/>
        <v>0</v>
      </c>
      <c r="MJ89" s="784">
        <f t="shared" si="545"/>
        <v>0</v>
      </c>
      <c r="MK89" s="781"/>
      <c r="ML89" s="782">
        <f t="shared" si="546"/>
        <v>0</v>
      </c>
      <c r="MM89" s="783">
        <f t="shared" si="547"/>
        <v>0</v>
      </c>
      <c r="MN89" s="784">
        <f t="shared" si="548"/>
        <v>0</v>
      </c>
      <c r="MO89" s="426">
        <f t="shared" si="549"/>
        <v>0</v>
      </c>
      <c r="MP89" s="395">
        <f t="shared" si="550"/>
        <v>0</v>
      </c>
      <c r="MQ89" s="396">
        <f t="shared" si="551"/>
        <v>0</v>
      </c>
      <c r="MR89" s="426">
        <f t="shared" si="552"/>
        <v>0</v>
      </c>
      <c r="MS89" s="395">
        <f t="shared" si="553"/>
        <v>0</v>
      </c>
      <c r="MT89" s="396">
        <f t="shared" si="554"/>
        <v>0</v>
      </c>
      <c r="MU89" s="426">
        <f t="shared" si="555"/>
        <v>0</v>
      </c>
      <c r="MV89" s="395">
        <f t="shared" si="556"/>
        <v>0</v>
      </c>
      <c r="MW89" s="396">
        <f t="shared" si="557"/>
        <v>0</v>
      </c>
      <c r="MX89" s="785"/>
      <c r="MY89" s="786">
        <f t="shared" si="558"/>
        <v>0</v>
      </c>
      <c r="MZ89" s="787">
        <f t="shared" si="559"/>
        <v>0</v>
      </c>
      <c r="NA89" s="788">
        <f t="shared" si="683"/>
        <v>0</v>
      </c>
      <c r="NB89" s="785"/>
      <c r="NC89" s="786">
        <f t="shared" si="560"/>
        <v>0</v>
      </c>
      <c r="ND89" s="787">
        <f t="shared" si="561"/>
        <v>0</v>
      </c>
      <c r="NE89" s="788">
        <f t="shared" si="684"/>
        <v>0</v>
      </c>
      <c r="NF89" s="786">
        <f t="shared" si="562"/>
        <v>0</v>
      </c>
      <c r="NG89" s="789">
        <f t="shared" si="563"/>
        <v>0</v>
      </c>
      <c r="NH89" s="776">
        <f t="shared" si="564"/>
        <v>0</v>
      </c>
      <c r="NI89" s="777">
        <f t="shared" si="565"/>
        <v>0</v>
      </c>
      <c r="NJ89" s="777">
        <f t="shared" si="566"/>
        <v>0</v>
      </c>
      <c r="NK89" s="777">
        <f t="shared" si="567"/>
        <v>0</v>
      </c>
      <c r="NL89" s="779">
        <f t="shared" si="685"/>
        <v>0</v>
      </c>
      <c r="NM89" s="785"/>
      <c r="NN89" s="786">
        <f t="shared" si="568"/>
        <v>0</v>
      </c>
      <c r="NO89" s="787">
        <f t="shared" si="569"/>
        <v>0</v>
      </c>
      <c r="NP89" s="788">
        <f t="shared" si="686"/>
        <v>0</v>
      </c>
      <c r="NQ89" s="785"/>
      <c r="NR89" s="786">
        <f t="shared" si="570"/>
        <v>0</v>
      </c>
      <c r="NS89" s="787">
        <f t="shared" si="571"/>
        <v>0</v>
      </c>
      <c r="NT89" s="788">
        <f t="shared" si="687"/>
        <v>0</v>
      </c>
      <c r="NU89" s="785"/>
      <c r="NV89" s="786">
        <f t="shared" si="572"/>
        <v>0</v>
      </c>
      <c r="NW89" s="787">
        <f t="shared" si="573"/>
        <v>0</v>
      </c>
      <c r="NX89" s="788">
        <f t="shared" si="688"/>
        <v>0</v>
      </c>
      <c r="OH89" s="426">
        <f t="shared" si="574"/>
        <v>0</v>
      </c>
      <c r="OI89" s="395">
        <f t="shared" si="575"/>
        <v>0</v>
      </c>
      <c r="OJ89" s="396">
        <f t="shared" si="689"/>
        <v>0</v>
      </c>
      <c r="OK89" s="426">
        <f t="shared" si="576"/>
        <v>0</v>
      </c>
      <c r="OL89" s="395">
        <f t="shared" si="577"/>
        <v>0</v>
      </c>
      <c r="OM89" s="396">
        <f t="shared" si="578"/>
        <v>0</v>
      </c>
      <c r="ON89" s="426">
        <f t="shared" si="579"/>
        <v>0</v>
      </c>
      <c r="OO89" s="395">
        <f t="shared" si="580"/>
        <v>0</v>
      </c>
      <c r="OP89" s="396">
        <f t="shared" si="581"/>
        <v>0</v>
      </c>
      <c r="OQ89" s="426">
        <f t="shared" si="582"/>
        <v>0</v>
      </c>
      <c r="OR89" s="395">
        <f t="shared" si="583"/>
        <v>0</v>
      </c>
      <c r="OS89" s="396">
        <f t="shared" si="584"/>
        <v>0</v>
      </c>
      <c r="OT89" s="426">
        <f t="shared" si="585"/>
        <v>0</v>
      </c>
      <c r="OU89" s="395">
        <f t="shared" si="586"/>
        <v>0</v>
      </c>
      <c r="OV89" s="396">
        <f t="shared" si="587"/>
        <v>0</v>
      </c>
      <c r="OW89" s="426">
        <f t="shared" si="588"/>
        <v>0</v>
      </c>
      <c r="OX89" s="395">
        <f t="shared" si="589"/>
        <v>0</v>
      </c>
      <c r="OY89" s="427">
        <f t="shared" si="590"/>
        <v>0</v>
      </c>
      <c r="OZ89" s="426">
        <f t="shared" si="591"/>
        <v>10</v>
      </c>
      <c r="PA89" s="395">
        <f t="shared" si="592"/>
        <v>3</v>
      </c>
      <c r="PB89" s="427">
        <f t="shared" si="593"/>
        <v>13</v>
      </c>
      <c r="PC89" s="426">
        <f t="shared" si="594"/>
        <v>4</v>
      </c>
      <c r="PD89" s="395">
        <f t="shared" si="595"/>
        <v>0</v>
      </c>
      <c r="PE89" s="427">
        <f t="shared" si="596"/>
        <v>4</v>
      </c>
      <c r="PF89" s="426">
        <f t="shared" si="597"/>
        <v>0</v>
      </c>
      <c r="PG89" s="395">
        <f t="shared" si="598"/>
        <v>0</v>
      </c>
      <c r="PH89" s="427">
        <f t="shared" si="599"/>
        <v>0</v>
      </c>
      <c r="PI89" s="426">
        <f t="shared" si="600"/>
        <v>0</v>
      </c>
      <c r="PJ89" s="395">
        <f t="shared" si="601"/>
        <v>0</v>
      </c>
      <c r="PK89" s="427">
        <f t="shared" si="602"/>
        <v>0</v>
      </c>
      <c r="PL89" s="426">
        <f t="shared" si="603"/>
        <v>0</v>
      </c>
      <c r="PM89" s="395">
        <f t="shared" si="604"/>
        <v>0</v>
      </c>
      <c r="PN89" s="427">
        <f t="shared" si="605"/>
        <v>0</v>
      </c>
      <c r="PO89" s="776">
        <f t="shared" si="606"/>
        <v>0</v>
      </c>
      <c r="PP89" s="777">
        <f t="shared" si="607"/>
        <v>0</v>
      </c>
      <c r="PQ89" s="777">
        <f t="shared" si="608"/>
        <v>0</v>
      </c>
      <c r="PR89" s="777">
        <f t="shared" si="609"/>
        <v>0</v>
      </c>
      <c r="PS89" s="779">
        <f t="shared" si="690"/>
        <v>0</v>
      </c>
      <c r="PT89" s="426">
        <f t="shared" si="610"/>
        <v>0</v>
      </c>
      <c r="PU89" s="395">
        <f t="shared" si="611"/>
        <v>0</v>
      </c>
      <c r="PV89" s="396">
        <f t="shared" si="691"/>
        <v>0</v>
      </c>
      <c r="PW89" s="426">
        <f t="shared" si="612"/>
        <v>0</v>
      </c>
      <c r="PX89" s="395">
        <f t="shared" si="613"/>
        <v>0</v>
      </c>
      <c r="PY89" s="396">
        <f t="shared" si="614"/>
        <v>0</v>
      </c>
      <c r="PZ89" s="426">
        <f t="shared" si="615"/>
        <v>0</v>
      </c>
      <c r="QA89" s="395">
        <f t="shared" si="616"/>
        <v>0</v>
      </c>
      <c r="QB89" s="396">
        <f t="shared" si="617"/>
        <v>0</v>
      </c>
      <c r="QC89" s="426">
        <f t="shared" si="618"/>
        <v>0</v>
      </c>
      <c r="QD89" s="395">
        <f t="shared" si="619"/>
        <v>0</v>
      </c>
      <c r="QE89" s="396">
        <f t="shared" si="620"/>
        <v>0</v>
      </c>
      <c r="QF89" s="776">
        <f t="shared" si="621"/>
        <v>0</v>
      </c>
      <c r="QG89" s="777">
        <f t="shared" si="622"/>
        <v>0</v>
      </c>
      <c r="QH89" s="777">
        <f t="shared" si="623"/>
        <v>0</v>
      </c>
      <c r="QI89" s="777">
        <f t="shared" si="624"/>
        <v>0</v>
      </c>
      <c r="QJ89" s="779">
        <f t="shared" si="692"/>
        <v>0</v>
      </c>
      <c r="QK89" s="790"/>
      <c r="QL89" s="791"/>
    </row>
    <row r="90" spans="2:454" ht="10.199999999999999">
      <c r="B90" s="804">
        <v>45748</v>
      </c>
      <c r="C90" s="805">
        <v>8</v>
      </c>
      <c r="D90" s="771"/>
      <c r="E90" s="772"/>
      <c r="F90" s="772"/>
      <c r="G90" s="772"/>
      <c r="H90" s="772"/>
      <c r="I90" s="772"/>
      <c r="J90" s="772"/>
      <c r="K90" s="772"/>
      <c r="L90" s="772"/>
      <c r="M90" s="772"/>
      <c r="N90" s="772"/>
      <c r="O90" s="772"/>
      <c r="P90" s="772"/>
      <c r="Q90" s="772"/>
      <c r="R90" s="772"/>
      <c r="S90" s="772"/>
      <c r="T90" s="772"/>
      <c r="U90" s="772"/>
      <c r="V90" s="772"/>
      <c r="W90" s="772"/>
      <c r="X90" s="772"/>
      <c r="Y90" s="772"/>
      <c r="Z90" s="772"/>
      <c r="AA90" s="772"/>
      <c r="AB90" s="772"/>
      <c r="AC90" s="772"/>
      <c r="AD90" s="772"/>
      <c r="AE90" s="772"/>
      <c r="AF90" s="772"/>
      <c r="AG90" s="772"/>
      <c r="AH90" s="772"/>
      <c r="AI90" s="772"/>
      <c r="AJ90" s="772"/>
      <c r="AK90" s="772"/>
      <c r="AL90" s="772"/>
      <c r="AM90" s="772"/>
      <c r="AN90" s="772"/>
      <c r="AO90" s="772"/>
      <c r="AP90" s="772"/>
      <c r="AQ90" s="772"/>
      <c r="AR90" s="772"/>
      <c r="AS90" s="772"/>
      <c r="AT90" s="772"/>
      <c r="AU90" s="772"/>
      <c r="AV90" s="772"/>
      <c r="AW90" s="772"/>
      <c r="AX90" s="772"/>
      <c r="AY90" s="772"/>
      <c r="AZ90" s="772"/>
      <c r="BA90" s="773"/>
      <c r="BB90" s="774">
        <f t="shared" si="332"/>
        <v>0</v>
      </c>
      <c r="BC90" s="651">
        <f t="shared" si="333"/>
        <v>0</v>
      </c>
      <c r="BD90" s="652">
        <f t="shared" si="625"/>
        <v>0</v>
      </c>
      <c r="BE90" s="775"/>
      <c r="BF90" s="774">
        <f t="shared" si="334"/>
        <v>0</v>
      </c>
      <c r="BG90" s="775"/>
      <c r="BH90" s="774">
        <f t="shared" si="335"/>
        <v>12</v>
      </c>
      <c r="BI90" s="426">
        <f t="shared" si="336"/>
        <v>0</v>
      </c>
      <c r="BJ90" s="395">
        <f t="shared" si="337"/>
        <v>0</v>
      </c>
      <c r="BK90" s="396">
        <f t="shared" si="626"/>
        <v>0</v>
      </c>
      <c r="BL90" s="426">
        <f t="shared" si="338"/>
        <v>10</v>
      </c>
      <c r="BM90" s="395">
        <f t="shared" si="339"/>
        <v>3</v>
      </c>
      <c r="BN90" s="427">
        <f t="shared" si="627"/>
        <v>13</v>
      </c>
      <c r="BO90" s="394">
        <f t="shared" si="340"/>
        <v>10</v>
      </c>
      <c r="BP90" s="395">
        <f t="shared" si="341"/>
        <v>3</v>
      </c>
      <c r="BQ90" s="428">
        <f t="shared" si="628"/>
        <v>13</v>
      </c>
      <c r="BR90" s="394">
        <f t="shared" si="342"/>
        <v>10</v>
      </c>
      <c r="BS90" s="395">
        <f t="shared" si="343"/>
        <v>3</v>
      </c>
      <c r="BT90" s="428">
        <f t="shared" si="629"/>
        <v>13</v>
      </c>
      <c r="BU90" s="394">
        <f t="shared" si="344"/>
        <v>10</v>
      </c>
      <c r="BV90" s="395">
        <f t="shared" si="345"/>
        <v>3</v>
      </c>
      <c r="BW90" s="427">
        <f t="shared" si="630"/>
        <v>13</v>
      </c>
      <c r="BX90" s="394">
        <f t="shared" si="346"/>
        <v>10</v>
      </c>
      <c r="BY90" s="395">
        <f t="shared" si="347"/>
        <v>3</v>
      </c>
      <c r="BZ90" s="396">
        <f t="shared" si="631"/>
        <v>13</v>
      </c>
      <c r="CA90" s="426">
        <f t="shared" si="348"/>
        <v>8</v>
      </c>
      <c r="CB90" s="395">
        <f t="shared" si="349"/>
        <v>7</v>
      </c>
      <c r="CC90" s="427">
        <f t="shared" si="632"/>
        <v>15</v>
      </c>
      <c r="CD90" s="394">
        <f t="shared" si="350"/>
        <v>8</v>
      </c>
      <c r="CE90" s="395">
        <f t="shared" si="351"/>
        <v>7</v>
      </c>
      <c r="CF90" s="428">
        <f t="shared" si="633"/>
        <v>15</v>
      </c>
      <c r="CG90" s="394">
        <f t="shared" si="352"/>
        <v>8</v>
      </c>
      <c r="CH90" s="395">
        <f t="shared" si="353"/>
        <v>7</v>
      </c>
      <c r="CI90" s="428">
        <f t="shared" si="634"/>
        <v>15</v>
      </c>
      <c r="CJ90" s="394">
        <f t="shared" si="354"/>
        <v>8</v>
      </c>
      <c r="CK90" s="395">
        <f t="shared" si="355"/>
        <v>8</v>
      </c>
      <c r="CL90" s="427">
        <f t="shared" si="635"/>
        <v>16</v>
      </c>
      <c r="CM90" s="394">
        <f t="shared" si="356"/>
        <v>8</v>
      </c>
      <c r="CN90" s="395">
        <f t="shared" si="357"/>
        <v>6</v>
      </c>
      <c r="CO90" s="396">
        <f t="shared" si="636"/>
        <v>14</v>
      </c>
      <c r="CP90" s="426">
        <f t="shared" si="358"/>
        <v>8</v>
      </c>
      <c r="CQ90" s="395">
        <f t="shared" si="359"/>
        <v>3</v>
      </c>
      <c r="CR90" s="427">
        <f t="shared" si="637"/>
        <v>11</v>
      </c>
      <c r="CS90" s="394">
        <f t="shared" si="360"/>
        <v>9</v>
      </c>
      <c r="CT90" s="395">
        <f t="shared" si="361"/>
        <v>2</v>
      </c>
      <c r="CU90" s="428">
        <f t="shared" si="638"/>
        <v>11</v>
      </c>
      <c r="CV90" s="394">
        <f t="shared" si="362"/>
        <v>9</v>
      </c>
      <c r="CW90" s="395">
        <f t="shared" si="363"/>
        <v>3</v>
      </c>
      <c r="CX90" s="428">
        <f t="shared" si="639"/>
        <v>12</v>
      </c>
      <c r="CY90" s="394">
        <f t="shared" si="364"/>
        <v>9</v>
      </c>
      <c r="CZ90" s="395">
        <f t="shared" si="365"/>
        <v>3</v>
      </c>
      <c r="DA90" s="427">
        <f t="shared" si="640"/>
        <v>12</v>
      </c>
      <c r="DB90" s="394">
        <f t="shared" si="366"/>
        <v>9</v>
      </c>
      <c r="DC90" s="395">
        <f t="shared" si="367"/>
        <v>3</v>
      </c>
      <c r="DD90" s="396">
        <f t="shared" si="641"/>
        <v>12</v>
      </c>
      <c r="DE90" s="426">
        <f t="shared" si="368"/>
        <v>8</v>
      </c>
      <c r="DF90" s="395">
        <f t="shared" si="369"/>
        <v>5</v>
      </c>
      <c r="DG90" s="427">
        <f t="shared" si="642"/>
        <v>13</v>
      </c>
      <c r="DH90" s="394">
        <f t="shared" si="370"/>
        <v>8</v>
      </c>
      <c r="DI90" s="395">
        <f t="shared" si="371"/>
        <v>5</v>
      </c>
      <c r="DJ90" s="428">
        <f t="shared" si="643"/>
        <v>13</v>
      </c>
      <c r="DK90" s="394">
        <f t="shared" si="372"/>
        <v>8</v>
      </c>
      <c r="DL90" s="395">
        <f t="shared" si="373"/>
        <v>5</v>
      </c>
      <c r="DM90" s="428">
        <f t="shared" si="644"/>
        <v>13</v>
      </c>
      <c r="DN90" s="394">
        <f t="shared" si="374"/>
        <v>8</v>
      </c>
      <c r="DO90" s="395">
        <f t="shared" si="375"/>
        <v>5</v>
      </c>
      <c r="DP90" s="427">
        <f t="shared" si="645"/>
        <v>13</v>
      </c>
      <c r="DQ90" s="394">
        <f t="shared" si="376"/>
        <v>8</v>
      </c>
      <c r="DR90" s="395">
        <f t="shared" si="377"/>
        <v>5</v>
      </c>
      <c r="DS90" s="396">
        <f t="shared" si="646"/>
        <v>13</v>
      </c>
      <c r="DT90" s="426">
        <f t="shared" si="378"/>
        <v>9</v>
      </c>
      <c r="DU90" s="395">
        <f t="shared" si="379"/>
        <v>3</v>
      </c>
      <c r="DV90" s="427">
        <f t="shared" si="647"/>
        <v>12</v>
      </c>
      <c r="DW90" s="394">
        <f t="shared" si="380"/>
        <v>9</v>
      </c>
      <c r="DX90" s="395">
        <f t="shared" si="381"/>
        <v>3</v>
      </c>
      <c r="DY90" s="428">
        <f t="shared" si="648"/>
        <v>12</v>
      </c>
      <c r="DZ90" s="394">
        <f t="shared" si="382"/>
        <v>9</v>
      </c>
      <c r="EA90" s="395">
        <f t="shared" si="383"/>
        <v>3</v>
      </c>
      <c r="EB90" s="428">
        <f t="shared" si="649"/>
        <v>12</v>
      </c>
      <c r="EC90" s="394">
        <f t="shared" si="384"/>
        <v>9</v>
      </c>
      <c r="ED90" s="395">
        <f t="shared" si="385"/>
        <v>3</v>
      </c>
      <c r="EE90" s="427">
        <f t="shared" si="650"/>
        <v>12</v>
      </c>
      <c r="EF90" s="394">
        <f t="shared" si="386"/>
        <v>9</v>
      </c>
      <c r="EG90" s="395">
        <f t="shared" si="387"/>
        <v>3</v>
      </c>
      <c r="EH90" s="396">
        <f t="shared" si="651"/>
        <v>12</v>
      </c>
      <c r="EI90" s="426">
        <f t="shared" si="388"/>
        <v>9</v>
      </c>
      <c r="EJ90" s="395">
        <f t="shared" si="389"/>
        <v>3</v>
      </c>
      <c r="EK90" s="427">
        <f t="shared" si="652"/>
        <v>12</v>
      </c>
      <c r="EL90" s="394">
        <f t="shared" si="390"/>
        <v>9</v>
      </c>
      <c r="EM90" s="395">
        <f t="shared" si="391"/>
        <v>3</v>
      </c>
      <c r="EN90" s="428">
        <f t="shared" si="653"/>
        <v>12</v>
      </c>
      <c r="EO90" s="394">
        <f t="shared" si="392"/>
        <v>9</v>
      </c>
      <c r="EP90" s="395">
        <f t="shared" si="393"/>
        <v>3</v>
      </c>
      <c r="EQ90" s="428">
        <f t="shared" si="654"/>
        <v>12</v>
      </c>
      <c r="ER90" s="394">
        <f t="shared" si="394"/>
        <v>9</v>
      </c>
      <c r="ES90" s="395">
        <f t="shared" si="395"/>
        <v>3</v>
      </c>
      <c r="ET90" s="427">
        <f t="shared" si="655"/>
        <v>12</v>
      </c>
      <c r="EU90" s="394">
        <f t="shared" si="396"/>
        <v>9</v>
      </c>
      <c r="EV90" s="395">
        <f t="shared" si="397"/>
        <v>3</v>
      </c>
      <c r="EW90" s="396">
        <f t="shared" si="656"/>
        <v>12</v>
      </c>
      <c r="EX90" s="426">
        <f t="shared" si="398"/>
        <v>0</v>
      </c>
      <c r="EY90" s="395">
        <f t="shared" si="399"/>
        <v>0</v>
      </c>
      <c r="EZ90" s="427">
        <f t="shared" si="657"/>
        <v>0</v>
      </c>
      <c r="FA90" s="394">
        <f t="shared" si="400"/>
        <v>0</v>
      </c>
      <c r="FB90" s="395">
        <f t="shared" si="401"/>
        <v>0</v>
      </c>
      <c r="FC90" s="428">
        <f t="shared" si="693"/>
        <v>0</v>
      </c>
      <c r="FD90" s="394">
        <f t="shared" si="402"/>
        <v>0</v>
      </c>
      <c r="FE90" s="395">
        <f t="shared" si="403"/>
        <v>0</v>
      </c>
      <c r="FF90" s="428">
        <f t="shared" si="659"/>
        <v>0</v>
      </c>
      <c r="FG90" s="394">
        <f t="shared" si="404"/>
        <v>0</v>
      </c>
      <c r="FH90" s="395">
        <f t="shared" si="405"/>
        <v>0</v>
      </c>
      <c r="FI90" s="427">
        <f t="shared" si="660"/>
        <v>0</v>
      </c>
      <c r="FJ90" s="394">
        <f t="shared" si="406"/>
        <v>0</v>
      </c>
      <c r="FK90" s="395">
        <f t="shared" si="407"/>
        <v>0</v>
      </c>
      <c r="FL90" s="396">
        <f t="shared" si="661"/>
        <v>0</v>
      </c>
      <c r="FM90" s="426">
        <f t="shared" si="408"/>
        <v>9</v>
      </c>
      <c r="FN90" s="395">
        <f t="shared" si="409"/>
        <v>6</v>
      </c>
      <c r="FO90" s="427">
        <f t="shared" si="662"/>
        <v>15</v>
      </c>
      <c r="FP90" s="394">
        <f t="shared" si="410"/>
        <v>8</v>
      </c>
      <c r="FQ90" s="395">
        <f t="shared" si="411"/>
        <v>7</v>
      </c>
      <c r="FR90" s="428">
        <f t="shared" si="663"/>
        <v>15</v>
      </c>
      <c r="FS90" s="394">
        <f t="shared" si="412"/>
        <v>7</v>
      </c>
      <c r="FT90" s="395">
        <f t="shared" si="413"/>
        <v>8</v>
      </c>
      <c r="FU90" s="428">
        <f t="shared" si="664"/>
        <v>15</v>
      </c>
      <c r="FV90" s="394">
        <f t="shared" si="414"/>
        <v>7</v>
      </c>
      <c r="FW90" s="395">
        <f t="shared" si="415"/>
        <v>8</v>
      </c>
      <c r="FX90" s="427">
        <f t="shared" si="665"/>
        <v>15</v>
      </c>
      <c r="FY90" s="394">
        <f t="shared" si="416"/>
        <v>6</v>
      </c>
      <c r="FZ90" s="395">
        <f t="shared" si="417"/>
        <v>9</v>
      </c>
      <c r="GA90" s="396">
        <f t="shared" si="666"/>
        <v>15</v>
      </c>
      <c r="GB90" s="426">
        <f t="shared" si="418"/>
        <v>9</v>
      </c>
      <c r="GC90" s="395">
        <f t="shared" si="419"/>
        <v>5</v>
      </c>
      <c r="GD90" s="427">
        <f t="shared" si="667"/>
        <v>14</v>
      </c>
      <c r="GE90" s="394">
        <f t="shared" si="420"/>
        <v>9</v>
      </c>
      <c r="GF90" s="395">
        <f t="shared" si="421"/>
        <v>5</v>
      </c>
      <c r="GG90" s="428">
        <f t="shared" si="668"/>
        <v>14</v>
      </c>
      <c r="GH90" s="394">
        <f t="shared" si="422"/>
        <v>9</v>
      </c>
      <c r="GI90" s="395">
        <f t="shared" si="423"/>
        <v>5</v>
      </c>
      <c r="GJ90" s="428">
        <f t="shared" si="669"/>
        <v>14</v>
      </c>
      <c r="GK90" s="394">
        <f t="shared" si="424"/>
        <v>9</v>
      </c>
      <c r="GL90" s="395">
        <f t="shared" si="425"/>
        <v>5</v>
      </c>
      <c r="GM90" s="427">
        <f t="shared" si="670"/>
        <v>14</v>
      </c>
      <c r="GN90" s="394">
        <f t="shared" si="426"/>
        <v>9</v>
      </c>
      <c r="GO90" s="395">
        <f t="shared" si="427"/>
        <v>5</v>
      </c>
      <c r="GP90" s="396">
        <f t="shared" si="671"/>
        <v>14</v>
      </c>
      <c r="GQ90" s="776">
        <f t="shared" si="428"/>
        <v>6</v>
      </c>
      <c r="GR90" s="777">
        <f t="shared" si="429"/>
        <v>8</v>
      </c>
      <c r="GS90" s="777">
        <f t="shared" si="430"/>
        <v>14</v>
      </c>
      <c r="GT90" s="777">
        <f t="shared" si="431"/>
        <v>0</v>
      </c>
      <c r="GU90" s="778">
        <f t="shared" si="672"/>
        <v>14</v>
      </c>
      <c r="GV90" s="426">
        <f t="shared" si="432"/>
        <v>0</v>
      </c>
      <c r="GW90" s="395">
        <f t="shared" si="433"/>
        <v>0</v>
      </c>
      <c r="GX90" s="427">
        <f t="shared" si="673"/>
        <v>0</v>
      </c>
      <c r="GY90" s="394">
        <f t="shared" si="434"/>
        <v>0</v>
      </c>
      <c r="GZ90" s="395">
        <f t="shared" si="435"/>
        <v>0</v>
      </c>
      <c r="HA90" s="428">
        <f t="shared" si="674"/>
        <v>0</v>
      </c>
      <c r="HB90" s="394">
        <f t="shared" si="436"/>
        <v>0</v>
      </c>
      <c r="HC90" s="395">
        <f t="shared" si="437"/>
        <v>0</v>
      </c>
      <c r="HD90" s="428">
        <f t="shared" si="675"/>
        <v>0</v>
      </c>
      <c r="HE90" s="394">
        <f t="shared" si="438"/>
        <v>0</v>
      </c>
      <c r="HF90" s="395">
        <f t="shared" si="439"/>
        <v>0</v>
      </c>
      <c r="HG90" s="427">
        <f t="shared" si="676"/>
        <v>0</v>
      </c>
      <c r="HH90" s="394">
        <f t="shared" si="440"/>
        <v>0</v>
      </c>
      <c r="HI90" s="395">
        <f t="shared" si="441"/>
        <v>0</v>
      </c>
      <c r="HJ90" s="396">
        <f t="shared" si="677"/>
        <v>0</v>
      </c>
      <c r="HK90" s="776">
        <f t="shared" si="442"/>
        <v>0</v>
      </c>
      <c r="HL90" s="777">
        <f t="shared" si="443"/>
        <v>0</v>
      </c>
      <c r="HM90" s="777">
        <f t="shared" si="444"/>
        <v>0</v>
      </c>
      <c r="HN90" s="777">
        <f t="shared" si="445"/>
        <v>0</v>
      </c>
      <c r="HO90" s="778">
        <f t="shared" si="678"/>
        <v>0</v>
      </c>
      <c r="HP90" s="946"/>
      <c r="HQ90" s="946"/>
      <c r="HR90" s="426">
        <f t="shared" si="446"/>
        <v>0</v>
      </c>
      <c r="HS90" s="395">
        <f t="shared" si="447"/>
        <v>6</v>
      </c>
      <c r="HT90" s="396">
        <f t="shared" si="679"/>
        <v>6</v>
      </c>
      <c r="HU90" s="426">
        <f t="shared" si="448"/>
        <v>0</v>
      </c>
      <c r="HV90" s="395">
        <f t="shared" si="449"/>
        <v>3</v>
      </c>
      <c r="HW90" s="396">
        <f t="shared" si="450"/>
        <v>3</v>
      </c>
      <c r="HX90" s="426">
        <f t="shared" si="451"/>
        <v>0</v>
      </c>
      <c r="HY90" s="395">
        <f t="shared" si="452"/>
        <v>0</v>
      </c>
      <c r="HZ90" s="396">
        <f t="shared" si="453"/>
        <v>0</v>
      </c>
      <c r="IA90" s="426">
        <f t="shared" si="454"/>
        <v>0</v>
      </c>
      <c r="IB90" s="395">
        <f t="shared" si="455"/>
        <v>0</v>
      </c>
      <c r="IC90" s="396">
        <f t="shared" si="456"/>
        <v>0</v>
      </c>
      <c r="ID90" s="426">
        <f t="shared" si="457"/>
        <v>0</v>
      </c>
      <c r="IE90" s="395">
        <f t="shared" si="458"/>
        <v>0</v>
      </c>
      <c r="IF90" s="396">
        <f t="shared" si="459"/>
        <v>0</v>
      </c>
      <c r="IG90" s="427"/>
      <c r="IH90" s="426">
        <f t="shared" si="460"/>
        <v>0</v>
      </c>
      <c r="II90" s="395">
        <f t="shared" si="461"/>
        <v>0</v>
      </c>
      <c r="IJ90" s="427">
        <f t="shared" si="462"/>
        <v>0</v>
      </c>
      <c r="IK90" s="426">
        <f t="shared" si="463"/>
        <v>0</v>
      </c>
      <c r="IL90" s="395">
        <f t="shared" si="464"/>
        <v>0</v>
      </c>
      <c r="IM90" s="427">
        <f t="shared" si="465"/>
        <v>0</v>
      </c>
      <c r="IN90" s="776">
        <f t="shared" si="466"/>
        <v>0</v>
      </c>
      <c r="IO90" s="777">
        <f t="shared" si="467"/>
        <v>0</v>
      </c>
      <c r="IP90" s="777">
        <f t="shared" si="468"/>
        <v>0</v>
      </c>
      <c r="IQ90" s="777">
        <f t="shared" si="469"/>
        <v>0</v>
      </c>
      <c r="IR90" s="779">
        <f t="shared" si="680"/>
        <v>0</v>
      </c>
      <c r="IS90" s="427"/>
      <c r="IT90" s="780"/>
      <c r="IU90" s="426">
        <f t="shared" si="470"/>
        <v>0</v>
      </c>
      <c r="IV90" s="395">
        <f t="shared" si="471"/>
        <v>0</v>
      </c>
      <c r="IW90" s="396">
        <f t="shared" si="472"/>
        <v>0</v>
      </c>
      <c r="IX90" s="426">
        <f t="shared" si="473"/>
        <v>0</v>
      </c>
      <c r="IY90" s="395">
        <f t="shared" si="474"/>
        <v>0</v>
      </c>
      <c r="IZ90" s="396">
        <f t="shared" si="475"/>
        <v>0</v>
      </c>
      <c r="JA90" s="426">
        <f t="shared" si="476"/>
        <v>0</v>
      </c>
      <c r="JB90" s="395">
        <f t="shared" si="477"/>
        <v>0</v>
      </c>
      <c r="JC90" s="396">
        <f t="shared" si="478"/>
        <v>0</v>
      </c>
      <c r="JD90" s="781"/>
      <c r="JE90" s="782">
        <f t="shared" si="479"/>
        <v>0</v>
      </c>
      <c r="JF90" s="783">
        <f t="shared" si="480"/>
        <v>0</v>
      </c>
      <c r="JG90" s="784">
        <f t="shared" si="481"/>
        <v>0</v>
      </c>
      <c r="JH90" s="781"/>
      <c r="JI90" s="782">
        <f t="shared" si="482"/>
        <v>0</v>
      </c>
      <c r="JJ90" s="783">
        <f t="shared" si="483"/>
        <v>0</v>
      </c>
      <c r="JK90" s="784">
        <f t="shared" si="484"/>
        <v>0</v>
      </c>
      <c r="JL90" s="781"/>
      <c r="JM90" s="782">
        <f t="shared" si="485"/>
        <v>0</v>
      </c>
      <c r="JN90" s="783">
        <f t="shared" si="486"/>
        <v>0</v>
      </c>
      <c r="JO90" s="784">
        <f t="shared" si="487"/>
        <v>0</v>
      </c>
      <c r="JP90" s="781"/>
      <c r="JQ90" s="782">
        <f t="shared" si="488"/>
        <v>0</v>
      </c>
      <c r="JR90" s="783">
        <f t="shared" si="489"/>
        <v>0</v>
      </c>
      <c r="JS90" s="784">
        <f t="shared" si="490"/>
        <v>0</v>
      </c>
      <c r="JT90" s="781"/>
      <c r="JU90" s="782">
        <f t="shared" si="491"/>
        <v>0</v>
      </c>
      <c r="JV90" s="783">
        <f t="shared" si="492"/>
        <v>0</v>
      </c>
      <c r="JW90" s="784">
        <f t="shared" si="493"/>
        <v>0</v>
      </c>
      <c r="JX90" s="781"/>
      <c r="JY90" s="782">
        <f t="shared" si="494"/>
        <v>0</v>
      </c>
      <c r="JZ90" s="783">
        <f t="shared" si="495"/>
        <v>0</v>
      </c>
      <c r="KA90" s="784">
        <f t="shared" si="496"/>
        <v>0</v>
      </c>
      <c r="KB90" s="781"/>
      <c r="KC90" s="782">
        <f t="shared" si="497"/>
        <v>0</v>
      </c>
      <c r="KD90" s="783">
        <f t="shared" si="498"/>
        <v>0</v>
      </c>
      <c r="KE90" s="784">
        <f t="shared" si="499"/>
        <v>0</v>
      </c>
      <c r="KF90" s="781"/>
      <c r="KG90" s="782">
        <f t="shared" si="500"/>
        <v>0</v>
      </c>
      <c r="KH90" s="783">
        <f t="shared" si="501"/>
        <v>0</v>
      </c>
      <c r="KI90" s="784">
        <f t="shared" si="502"/>
        <v>0</v>
      </c>
      <c r="KJ90" s="781"/>
      <c r="KK90" s="782">
        <f t="shared" si="503"/>
        <v>0</v>
      </c>
      <c r="KL90" s="783">
        <f t="shared" si="504"/>
        <v>0</v>
      </c>
      <c r="KM90" s="784">
        <f t="shared" si="505"/>
        <v>0</v>
      </c>
      <c r="KN90" s="426">
        <f t="shared" si="506"/>
        <v>0</v>
      </c>
      <c r="KO90" s="395">
        <f t="shared" si="507"/>
        <v>0</v>
      </c>
      <c r="KP90" s="396">
        <f t="shared" si="508"/>
        <v>0</v>
      </c>
      <c r="KQ90" s="426">
        <f t="shared" si="509"/>
        <v>0</v>
      </c>
      <c r="KR90" s="395">
        <f t="shared" si="510"/>
        <v>0</v>
      </c>
      <c r="KS90" s="396">
        <f t="shared" si="511"/>
        <v>0</v>
      </c>
      <c r="KT90" s="785"/>
      <c r="KU90" s="786">
        <f t="shared" si="512"/>
        <v>0</v>
      </c>
      <c r="KV90" s="787">
        <f t="shared" si="513"/>
        <v>0</v>
      </c>
      <c r="KW90" s="788">
        <f t="shared" si="681"/>
        <v>0</v>
      </c>
      <c r="KX90" s="426">
        <f t="shared" si="514"/>
        <v>0</v>
      </c>
      <c r="KY90" s="395">
        <f t="shared" si="515"/>
        <v>0</v>
      </c>
      <c r="KZ90" s="396">
        <f t="shared" si="516"/>
        <v>0</v>
      </c>
      <c r="LA90" s="781"/>
      <c r="LB90" s="782">
        <f t="shared" si="517"/>
        <v>0</v>
      </c>
      <c r="LC90" s="783">
        <f t="shared" si="518"/>
        <v>0</v>
      </c>
      <c r="LD90" s="784">
        <f t="shared" si="519"/>
        <v>0</v>
      </c>
      <c r="LE90" s="781"/>
      <c r="LF90" s="782">
        <f t="shared" si="520"/>
        <v>0</v>
      </c>
      <c r="LG90" s="783">
        <f t="shared" si="521"/>
        <v>0</v>
      </c>
      <c r="LH90" s="784">
        <f t="shared" si="522"/>
        <v>0</v>
      </c>
      <c r="LI90" s="781"/>
      <c r="LJ90" s="782">
        <f t="shared" si="523"/>
        <v>0</v>
      </c>
      <c r="LK90" s="783">
        <f t="shared" si="524"/>
        <v>0</v>
      </c>
      <c r="LL90" s="784">
        <f t="shared" si="525"/>
        <v>0</v>
      </c>
      <c r="LM90" s="426">
        <f t="shared" si="526"/>
        <v>0</v>
      </c>
      <c r="LN90" s="395">
        <f t="shared" si="527"/>
        <v>0</v>
      </c>
      <c r="LO90" s="396">
        <f t="shared" si="528"/>
        <v>0</v>
      </c>
      <c r="LP90" s="426">
        <f t="shared" si="529"/>
        <v>0</v>
      </c>
      <c r="LQ90" s="395">
        <f t="shared" si="530"/>
        <v>0</v>
      </c>
      <c r="LR90" s="396">
        <f t="shared" si="531"/>
        <v>0</v>
      </c>
      <c r="LS90" s="426">
        <f t="shared" si="532"/>
        <v>0</v>
      </c>
      <c r="LT90" s="395">
        <f t="shared" si="533"/>
        <v>0</v>
      </c>
      <c r="LU90" s="396">
        <f t="shared" si="534"/>
        <v>0</v>
      </c>
      <c r="LV90" s="785"/>
      <c r="LW90" s="786">
        <f t="shared" si="535"/>
        <v>0</v>
      </c>
      <c r="LX90" s="787">
        <f t="shared" si="536"/>
        <v>0</v>
      </c>
      <c r="LY90" s="788">
        <f t="shared" si="682"/>
        <v>0</v>
      </c>
      <c r="LZ90" s="426">
        <f t="shared" si="537"/>
        <v>0</v>
      </c>
      <c r="MA90" s="395">
        <f t="shared" si="538"/>
        <v>0</v>
      </c>
      <c r="MB90" s="396">
        <f t="shared" si="539"/>
        <v>0</v>
      </c>
      <c r="MC90" s="781"/>
      <c r="MD90" s="782">
        <f t="shared" si="540"/>
        <v>0</v>
      </c>
      <c r="ME90" s="783">
        <f t="shared" si="541"/>
        <v>0</v>
      </c>
      <c r="MF90" s="784">
        <f t="shared" si="542"/>
        <v>0</v>
      </c>
      <c r="MG90" s="781"/>
      <c r="MH90" s="782">
        <f t="shared" si="543"/>
        <v>0</v>
      </c>
      <c r="MI90" s="783">
        <f t="shared" si="544"/>
        <v>0</v>
      </c>
      <c r="MJ90" s="784">
        <f t="shared" si="545"/>
        <v>0</v>
      </c>
      <c r="MK90" s="781"/>
      <c r="ML90" s="782">
        <f t="shared" si="546"/>
        <v>0</v>
      </c>
      <c r="MM90" s="783">
        <f t="shared" si="547"/>
        <v>0</v>
      </c>
      <c r="MN90" s="784">
        <f t="shared" si="548"/>
        <v>0</v>
      </c>
      <c r="MO90" s="426">
        <f t="shared" si="549"/>
        <v>0</v>
      </c>
      <c r="MP90" s="395">
        <f t="shared" si="550"/>
        <v>0</v>
      </c>
      <c r="MQ90" s="396">
        <f t="shared" si="551"/>
        <v>0</v>
      </c>
      <c r="MR90" s="426">
        <f t="shared" si="552"/>
        <v>0</v>
      </c>
      <c r="MS90" s="395">
        <f t="shared" si="553"/>
        <v>0</v>
      </c>
      <c r="MT90" s="396">
        <f t="shared" si="554"/>
        <v>0</v>
      </c>
      <c r="MU90" s="426">
        <f t="shared" si="555"/>
        <v>0</v>
      </c>
      <c r="MV90" s="395">
        <f t="shared" si="556"/>
        <v>0</v>
      </c>
      <c r="MW90" s="396">
        <f t="shared" si="557"/>
        <v>0</v>
      </c>
      <c r="MX90" s="785"/>
      <c r="MY90" s="786">
        <f t="shared" si="558"/>
        <v>0</v>
      </c>
      <c r="MZ90" s="787">
        <f t="shared" si="559"/>
        <v>0</v>
      </c>
      <c r="NA90" s="788">
        <f t="shared" si="683"/>
        <v>0</v>
      </c>
      <c r="NB90" s="785"/>
      <c r="NC90" s="786">
        <f t="shared" si="560"/>
        <v>0</v>
      </c>
      <c r="ND90" s="787">
        <f t="shared" si="561"/>
        <v>0</v>
      </c>
      <c r="NE90" s="788">
        <f t="shared" si="684"/>
        <v>0</v>
      </c>
      <c r="NF90" s="786">
        <f t="shared" si="562"/>
        <v>0</v>
      </c>
      <c r="NG90" s="789">
        <f t="shared" si="563"/>
        <v>0</v>
      </c>
      <c r="NH90" s="776">
        <f t="shared" si="564"/>
        <v>0</v>
      </c>
      <c r="NI90" s="777">
        <f t="shared" si="565"/>
        <v>0</v>
      </c>
      <c r="NJ90" s="777">
        <f t="shared" si="566"/>
        <v>0</v>
      </c>
      <c r="NK90" s="777">
        <f t="shared" si="567"/>
        <v>0</v>
      </c>
      <c r="NL90" s="779">
        <f t="shared" si="685"/>
        <v>0</v>
      </c>
      <c r="NM90" s="785"/>
      <c r="NN90" s="786">
        <f t="shared" si="568"/>
        <v>0</v>
      </c>
      <c r="NO90" s="787">
        <f t="shared" si="569"/>
        <v>0</v>
      </c>
      <c r="NP90" s="788">
        <f t="shared" si="686"/>
        <v>0</v>
      </c>
      <c r="NQ90" s="785"/>
      <c r="NR90" s="786">
        <f t="shared" si="570"/>
        <v>0</v>
      </c>
      <c r="NS90" s="787">
        <f t="shared" si="571"/>
        <v>0</v>
      </c>
      <c r="NT90" s="788">
        <f t="shared" si="687"/>
        <v>0</v>
      </c>
      <c r="NU90" s="785"/>
      <c r="NV90" s="786">
        <f t="shared" si="572"/>
        <v>0</v>
      </c>
      <c r="NW90" s="787">
        <f t="shared" si="573"/>
        <v>0</v>
      </c>
      <c r="NX90" s="788">
        <f t="shared" si="688"/>
        <v>0</v>
      </c>
      <c r="OH90" s="426">
        <f t="shared" si="574"/>
        <v>0</v>
      </c>
      <c r="OI90" s="395">
        <f t="shared" si="575"/>
        <v>0</v>
      </c>
      <c r="OJ90" s="396">
        <f t="shared" si="689"/>
        <v>0</v>
      </c>
      <c r="OK90" s="426">
        <f t="shared" si="576"/>
        <v>0</v>
      </c>
      <c r="OL90" s="395">
        <f t="shared" si="577"/>
        <v>0</v>
      </c>
      <c r="OM90" s="396">
        <f t="shared" si="578"/>
        <v>0</v>
      </c>
      <c r="ON90" s="426">
        <f t="shared" si="579"/>
        <v>0</v>
      </c>
      <c r="OO90" s="395">
        <f t="shared" si="580"/>
        <v>0</v>
      </c>
      <c r="OP90" s="396">
        <f t="shared" si="581"/>
        <v>0</v>
      </c>
      <c r="OQ90" s="426">
        <f t="shared" si="582"/>
        <v>0</v>
      </c>
      <c r="OR90" s="395">
        <f t="shared" si="583"/>
        <v>0</v>
      </c>
      <c r="OS90" s="396">
        <f t="shared" si="584"/>
        <v>0</v>
      </c>
      <c r="OT90" s="426">
        <f t="shared" si="585"/>
        <v>0</v>
      </c>
      <c r="OU90" s="395">
        <f t="shared" si="586"/>
        <v>0</v>
      </c>
      <c r="OV90" s="396">
        <f t="shared" si="587"/>
        <v>0</v>
      </c>
      <c r="OW90" s="426">
        <f t="shared" si="588"/>
        <v>0</v>
      </c>
      <c r="OX90" s="395">
        <f t="shared" si="589"/>
        <v>0</v>
      </c>
      <c r="OY90" s="427">
        <f t="shared" si="590"/>
        <v>0</v>
      </c>
      <c r="OZ90" s="426">
        <f t="shared" si="591"/>
        <v>8</v>
      </c>
      <c r="PA90" s="395">
        <f t="shared" si="592"/>
        <v>2</v>
      </c>
      <c r="PB90" s="427">
        <f t="shared" si="593"/>
        <v>10</v>
      </c>
      <c r="PC90" s="426">
        <f t="shared" si="594"/>
        <v>0</v>
      </c>
      <c r="PD90" s="395">
        <f t="shared" si="595"/>
        <v>0</v>
      </c>
      <c r="PE90" s="427">
        <f t="shared" si="596"/>
        <v>0</v>
      </c>
      <c r="PF90" s="426">
        <f t="shared" si="597"/>
        <v>0</v>
      </c>
      <c r="PG90" s="395">
        <f t="shared" si="598"/>
        <v>0</v>
      </c>
      <c r="PH90" s="427">
        <f t="shared" si="599"/>
        <v>0</v>
      </c>
      <c r="PI90" s="426">
        <f t="shared" si="600"/>
        <v>0</v>
      </c>
      <c r="PJ90" s="395">
        <f t="shared" si="601"/>
        <v>0</v>
      </c>
      <c r="PK90" s="427">
        <f t="shared" si="602"/>
        <v>0</v>
      </c>
      <c r="PL90" s="426">
        <f t="shared" si="603"/>
        <v>0</v>
      </c>
      <c r="PM90" s="395">
        <f t="shared" si="604"/>
        <v>0</v>
      </c>
      <c r="PN90" s="427">
        <f t="shared" si="605"/>
        <v>0</v>
      </c>
      <c r="PO90" s="776">
        <f t="shared" si="606"/>
        <v>0</v>
      </c>
      <c r="PP90" s="777">
        <f t="shared" si="607"/>
        <v>0</v>
      </c>
      <c r="PQ90" s="777">
        <f t="shared" si="608"/>
        <v>0</v>
      </c>
      <c r="PR90" s="777">
        <f t="shared" si="609"/>
        <v>0</v>
      </c>
      <c r="PS90" s="779">
        <f t="shared" si="690"/>
        <v>0</v>
      </c>
      <c r="PT90" s="426">
        <f t="shared" si="610"/>
        <v>0</v>
      </c>
      <c r="PU90" s="395">
        <f t="shared" si="611"/>
        <v>0</v>
      </c>
      <c r="PV90" s="396">
        <f t="shared" si="691"/>
        <v>0</v>
      </c>
      <c r="PW90" s="426">
        <f t="shared" si="612"/>
        <v>0</v>
      </c>
      <c r="PX90" s="395">
        <f t="shared" si="613"/>
        <v>0</v>
      </c>
      <c r="PY90" s="396">
        <f t="shared" si="614"/>
        <v>0</v>
      </c>
      <c r="PZ90" s="426">
        <f t="shared" si="615"/>
        <v>0</v>
      </c>
      <c r="QA90" s="395">
        <f t="shared" si="616"/>
        <v>0</v>
      </c>
      <c r="QB90" s="396">
        <f t="shared" si="617"/>
        <v>0</v>
      </c>
      <c r="QC90" s="426">
        <f t="shared" si="618"/>
        <v>0</v>
      </c>
      <c r="QD90" s="395">
        <f t="shared" si="619"/>
        <v>0</v>
      </c>
      <c r="QE90" s="396">
        <f t="shared" si="620"/>
        <v>0</v>
      </c>
      <c r="QF90" s="776">
        <f t="shared" si="621"/>
        <v>0</v>
      </c>
      <c r="QG90" s="777">
        <f t="shared" si="622"/>
        <v>0</v>
      </c>
      <c r="QH90" s="777">
        <f t="shared" si="623"/>
        <v>0</v>
      </c>
      <c r="QI90" s="777">
        <f t="shared" si="624"/>
        <v>0</v>
      </c>
      <c r="QJ90" s="779">
        <f t="shared" si="692"/>
        <v>0</v>
      </c>
      <c r="QK90" s="790"/>
      <c r="QL90" s="791"/>
    </row>
    <row r="91" spans="2:454" ht="10.199999999999999">
      <c r="B91" s="806">
        <v>45778</v>
      </c>
      <c r="C91" s="807">
        <v>9</v>
      </c>
      <c r="D91" s="771"/>
      <c r="E91" s="772"/>
      <c r="F91" s="772"/>
      <c r="G91" s="772"/>
      <c r="H91" s="772"/>
      <c r="I91" s="772"/>
      <c r="J91" s="772"/>
      <c r="K91" s="772"/>
      <c r="L91" s="772"/>
      <c r="M91" s="772"/>
      <c r="N91" s="772"/>
      <c r="O91" s="772"/>
      <c r="P91" s="772"/>
      <c r="Q91" s="772"/>
      <c r="R91" s="772"/>
      <c r="S91" s="772"/>
      <c r="T91" s="772"/>
      <c r="U91" s="772"/>
      <c r="V91" s="772"/>
      <c r="W91" s="772"/>
      <c r="X91" s="772"/>
      <c r="Y91" s="772"/>
      <c r="Z91" s="772"/>
      <c r="AA91" s="772"/>
      <c r="AB91" s="772"/>
      <c r="AC91" s="772"/>
      <c r="AD91" s="772"/>
      <c r="AE91" s="772"/>
      <c r="AF91" s="772"/>
      <c r="AG91" s="772"/>
      <c r="AH91" s="772"/>
      <c r="AI91" s="772"/>
      <c r="AJ91" s="772"/>
      <c r="AK91" s="772"/>
      <c r="AL91" s="772"/>
      <c r="AM91" s="772"/>
      <c r="AN91" s="772"/>
      <c r="AO91" s="772"/>
      <c r="AP91" s="772"/>
      <c r="AQ91" s="772"/>
      <c r="AR91" s="772"/>
      <c r="AS91" s="772"/>
      <c r="AT91" s="772"/>
      <c r="AU91" s="772"/>
      <c r="AV91" s="772"/>
      <c r="AW91" s="772"/>
      <c r="AX91" s="772"/>
      <c r="AY91" s="772"/>
      <c r="AZ91" s="772"/>
      <c r="BA91" s="773"/>
      <c r="BB91" s="774">
        <f t="shared" si="332"/>
        <v>0</v>
      </c>
      <c r="BC91" s="651">
        <f t="shared" si="333"/>
        <v>0</v>
      </c>
      <c r="BD91" s="652">
        <f t="shared" si="625"/>
        <v>0</v>
      </c>
      <c r="BE91" s="775"/>
      <c r="BF91" s="774">
        <f t="shared" si="334"/>
        <v>1</v>
      </c>
      <c r="BG91" s="775"/>
      <c r="BH91" s="774">
        <f t="shared" si="335"/>
        <v>7</v>
      </c>
      <c r="BI91" s="426">
        <f t="shared" si="336"/>
        <v>0</v>
      </c>
      <c r="BJ91" s="395">
        <f t="shared" si="337"/>
        <v>0</v>
      </c>
      <c r="BK91" s="396">
        <f t="shared" si="626"/>
        <v>0</v>
      </c>
      <c r="BL91" s="426">
        <f t="shared" si="338"/>
        <v>4</v>
      </c>
      <c r="BM91" s="395">
        <f t="shared" si="339"/>
        <v>7</v>
      </c>
      <c r="BN91" s="427">
        <f t="shared" si="627"/>
        <v>11</v>
      </c>
      <c r="BO91" s="394">
        <f t="shared" si="340"/>
        <v>4</v>
      </c>
      <c r="BP91" s="395">
        <f t="shared" si="341"/>
        <v>7</v>
      </c>
      <c r="BQ91" s="428">
        <f t="shared" si="628"/>
        <v>11</v>
      </c>
      <c r="BR91" s="394">
        <f t="shared" si="342"/>
        <v>4</v>
      </c>
      <c r="BS91" s="395">
        <f t="shared" si="343"/>
        <v>7</v>
      </c>
      <c r="BT91" s="428">
        <f t="shared" si="629"/>
        <v>11</v>
      </c>
      <c r="BU91" s="394">
        <f t="shared" si="344"/>
        <v>4</v>
      </c>
      <c r="BV91" s="395">
        <f t="shared" si="345"/>
        <v>7</v>
      </c>
      <c r="BW91" s="427">
        <f t="shared" si="630"/>
        <v>11</v>
      </c>
      <c r="BX91" s="394">
        <f t="shared" si="346"/>
        <v>4</v>
      </c>
      <c r="BY91" s="395">
        <f t="shared" si="347"/>
        <v>7</v>
      </c>
      <c r="BZ91" s="396">
        <f t="shared" si="631"/>
        <v>11</v>
      </c>
      <c r="CA91" s="426">
        <f t="shared" si="348"/>
        <v>6</v>
      </c>
      <c r="CB91" s="395">
        <f t="shared" si="349"/>
        <v>7</v>
      </c>
      <c r="CC91" s="427">
        <f t="shared" si="632"/>
        <v>13</v>
      </c>
      <c r="CD91" s="394">
        <f t="shared" si="350"/>
        <v>6</v>
      </c>
      <c r="CE91" s="395">
        <f t="shared" si="351"/>
        <v>7</v>
      </c>
      <c r="CF91" s="428">
        <f t="shared" si="633"/>
        <v>13</v>
      </c>
      <c r="CG91" s="394">
        <f t="shared" si="352"/>
        <v>6</v>
      </c>
      <c r="CH91" s="395">
        <f t="shared" si="353"/>
        <v>7</v>
      </c>
      <c r="CI91" s="428">
        <f t="shared" si="634"/>
        <v>13</v>
      </c>
      <c r="CJ91" s="394">
        <f t="shared" si="354"/>
        <v>5</v>
      </c>
      <c r="CK91" s="395">
        <f t="shared" si="355"/>
        <v>7</v>
      </c>
      <c r="CL91" s="427">
        <f t="shared" si="635"/>
        <v>12</v>
      </c>
      <c r="CM91" s="394">
        <f t="shared" si="356"/>
        <v>7</v>
      </c>
      <c r="CN91" s="395">
        <f t="shared" si="357"/>
        <v>7</v>
      </c>
      <c r="CO91" s="396">
        <f t="shared" si="636"/>
        <v>14</v>
      </c>
      <c r="CP91" s="426">
        <f t="shared" si="358"/>
        <v>3</v>
      </c>
      <c r="CQ91" s="395">
        <f t="shared" si="359"/>
        <v>4</v>
      </c>
      <c r="CR91" s="427">
        <f t="shared" si="637"/>
        <v>7</v>
      </c>
      <c r="CS91" s="394">
        <f t="shared" si="360"/>
        <v>3</v>
      </c>
      <c r="CT91" s="395">
        <f t="shared" si="361"/>
        <v>4</v>
      </c>
      <c r="CU91" s="428">
        <f t="shared" si="638"/>
        <v>7</v>
      </c>
      <c r="CV91" s="394">
        <f t="shared" si="362"/>
        <v>3</v>
      </c>
      <c r="CW91" s="395">
        <f t="shared" si="363"/>
        <v>4</v>
      </c>
      <c r="CX91" s="428">
        <f t="shared" si="639"/>
        <v>7</v>
      </c>
      <c r="CY91" s="394">
        <f t="shared" si="364"/>
        <v>3</v>
      </c>
      <c r="CZ91" s="395">
        <f t="shared" si="365"/>
        <v>4</v>
      </c>
      <c r="DA91" s="427">
        <f t="shared" si="640"/>
        <v>7</v>
      </c>
      <c r="DB91" s="394">
        <f t="shared" si="366"/>
        <v>3</v>
      </c>
      <c r="DC91" s="395">
        <f t="shared" si="367"/>
        <v>4</v>
      </c>
      <c r="DD91" s="396">
        <f t="shared" si="641"/>
        <v>7</v>
      </c>
      <c r="DE91" s="426">
        <f t="shared" si="368"/>
        <v>8</v>
      </c>
      <c r="DF91" s="395">
        <f t="shared" si="369"/>
        <v>7</v>
      </c>
      <c r="DG91" s="427">
        <f t="shared" si="642"/>
        <v>15</v>
      </c>
      <c r="DH91" s="394">
        <f t="shared" si="370"/>
        <v>8</v>
      </c>
      <c r="DI91" s="395">
        <f t="shared" si="371"/>
        <v>8</v>
      </c>
      <c r="DJ91" s="428">
        <f t="shared" si="643"/>
        <v>16</v>
      </c>
      <c r="DK91" s="394">
        <f t="shared" si="372"/>
        <v>8</v>
      </c>
      <c r="DL91" s="395">
        <f t="shared" si="373"/>
        <v>8</v>
      </c>
      <c r="DM91" s="428">
        <f t="shared" si="644"/>
        <v>16</v>
      </c>
      <c r="DN91" s="394">
        <f t="shared" si="374"/>
        <v>9</v>
      </c>
      <c r="DO91" s="395">
        <f t="shared" si="375"/>
        <v>7</v>
      </c>
      <c r="DP91" s="427">
        <f t="shared" si="645"/>
        <v>16</v>
      </c>
      <c r="DQ91" s="394">
        <f t="shared" si="376"/>
        <v>8</v>
      </c>
      <c r="DR91" s="395">
        <f t="shared" si="377"/>
        <v>8</v>
      </c>
      <c r="DS91" s="396">
        <f t="shared" si="646"/>
        <v>16</v>
      </c>
      <c r="DT91" s="426">
        <f t="shared" si="378"/>
        <v>8</v>
      </c>
      <c r="DU91" s="395">
        <f t="shared" si="379"/>
        <v>9</v>
      </c>
      <c r="DV91" s="427">
        <f t="shared" si="647"/>
        <v>17</v>
      </c>
      <c r="DW91" s="394">
        <f t="shared" si="380"/>
        <v>8</v>
      </c>
      <c r="DX91" s="395">
        <f t="shared" si="381"/>
        <v>9</v>
      </c>
      <c r="DY91" s="428">
        <f t="shared" si="648"/>
        <v>17</v>
      </c>
      <c r="DZ91" s="394">
        <f t="shared" si="382"/>
        <v>9</v>
      </c>
      <c r="EA91" s="395">
        <f t="shared" si="383"/>
        <v>8</v>
      </c>
      <c r="EB91" s="428">
        <f t="shared" si="649"/>
        <v>17</v>
      </c>
      <c r="EC91" s="394">
        <f t="shared" si="384"/>
        <v>9</v>
      </c>
      <c r="ED91" s="395">
        <f t="shared" si="385"/>
        <v>8</v>
      </c>
      <c r="EE91" s="427">
        <f t="shared" si="650"/>
        <v>17</v>
      </c>
      <c r="EF91" s="394">
        <f t="shared" si="386"/>
        <v>8</v>
      </c>
      <c r="EG91" s="395">
        <f t="shared" si="387"/>
        <v>9</v>
      </c>
      <c r="EH91" s="396">
        <f t="shared" si="651"/>
        <v>17</v>
      </c>
      <c r="EI91" s="426">
        <f t="shared" si="388"/>
        <v>8</v>
      </c>
      <c r="EJ91" s="395">
        <f t="shared" si="389"/>
        <v>9</v>
      </c>
      <c r="EK91" s="427">
        <f t="shared" si="652"/>
        <v>17</v>
      </c>
      <c r="EL91" s="394">
        <f t="shared" si="390"/>
        <v>8</v>
      </c>
      <c r="EM91" s="395">
        <f t="shared" si="391"/>
        <v>9</v>
      </c>
      <c r="EN91" s="428">
        <f t="shared" si="653"/>
        <v>17</v>
      </c>
      <c r="EO91" s="394">
        <f t="shared" si="392"/>
        <v>9</v>
      </c>
      <c r="EP91" s="395">
        <f t="shared" si="393"/>
        <v>8</v>
      </c>
      <c r="EQ91" s="428">
        <f t="shared" si="654"/>
        <v>17</v>
      </c>
      <c r="ER91" s="394">
        <f t="shared" si="394"/>
        <v>9</v>
      </c>
      <c r="ES91" s="395">
        <f t="shared" si="395"/>
        <v>8</v>
      </c>
      <c r="ET91" s="427">
        <f t="shared" si="655"/>
        <v>17</v>
      </c>
      <c r="EU91" s="394">
        <f t="shared" si="396"/>
        <v>8</v>
      </c>
      <c r="EV91" s="395">
        <f t="shared" si="397"/>
        <v>9</v>
      </c>
      <c r="EW91" s="396">
        <f t="shared" si="656"/>
        <v>17</v>
      </c>
      <c r="EX91" s="426">
        <f t="shared" si="398"/>
        <v>0</v>
      </c>
      <c r="EY91" s="395">
        <f t="shared" si="399"/>
        <v>0</v>
      </c>
      <c r="EZ91" s="427">
        <f t="shared" si="657"/>
        <v>0</v>
      </c>
      <c r="FA91" s="394">
        <f t="shared" si="400"/>
        <v>0</v>
      </c>
      <c r="FB91" s="395">
        <f t="shared" si="401"/>
        <v>0</v>
      </c>
      <c r="FC91" s="428">
        <f t="shared" si="693"/>
        <v>0</v>
      </c>
      <c r="FD91" s="394">
        <f t="shared" si="402"/>
        <v>0</v>
      </c>
      <c r="FE91" s="395">
        <f t="shared" si="403"/>
        <v>0</v>
      </c>
      <c r="FF91" s="428">
        <f t="shared" si="659"/>
        <v>0</v>
      </c>
      <c r="FG91" s="394">
        <f t="shared" si="404"/>
        <v>0</v>
      </c>
      <c r="FH91" s="395">
        <f t="shared" si="405"/>
        <v>0</v>
      </c>
      <c r="FI91" s="427">
        <f t="shared" si="660"/>
        <v>0</v>
      </c>
      <c r="FJ91" s="394">
        <f t="shared" si="406"/>
        <v>0</v>
      </c>
      <c r="FK91" s="395">
        <f t="shared" si="407"/>
        <v>0</v>
      </c>
      <c r="FL91" s="396">
        <f t="shared" si="661"/>
        <v>0</v>
      </c>
      <c r="FM91" s="426">
        <f t="shared" si="408"/>
        <v>3</v>
      </c>
      <c r="FN91" s="395">
        <f t="shared" si="409"/>
        <v>5</v>
      </c>
      <c r="FO91" s="427">
        <f t="shared" si="662"/>
        <v>8</v>
      </c>
      <c r="FP91" s="394">
        <f t="shared" si="410"/>
        <v>3</v>
      </c>
      <c r="FQ91" s="395">
        <f t="shared" si="411"/>
        <v>5</v>
      </c>
      <c r="FR91" s="428">
        <f t="shared" si="663"/>
        <v>8</v>
      </c>
      <c r="FS91" s="394">
        <f t="shared" si="412"/>
        <v>3</v>
      </c>
      <c r="FT91" s="395">
        <f t="shared" si="413"/>
        <v>5</v>
      </c>
      <c r="FU91" s="428">
        <f t="shared" si="664"/>
        <v>8</v>
      </c>
      <c r="FV91" s="394">
        <f t="shared" si="414"/>
        <v>3</v>
      </c>
      <c r="FW91" s="395">
        <f t="shared" si="415"/>
        <v>6</v>
      </c>
      <c r="FX91" s="427">
        <f t="shared" si="665"/>
        <v>9</v>
      </c>
      <c r="FY91" s="394">
        <f t="shared" si="416"/>
        <v>3</v>
      </c>
      <c r="FZ91" s="395">
        <f t="shared" si="417"/>
        <v>5</v>
      </c>
      <c r="GA91" s="396">
        <f t="shared" si="666"/>
        <v>8</v>
      </c>
      <c r="GB91" s="426">
        <f t="shared" si="418"/>
        <v>7</v>
      </c>
      <c r="GC91" s="395">
        <f t="shared" si="419"/>
        <v>8</v>
      </c>
      <c r="GD91" s="427">
        <f t="shared" si="667"/>
        <v>15</v>
      </c>
      <c r="GE91" s="394">
        <f t="shared" si="420"/>
        <v>7</v>
      </c>
      <c r="GF91" s="395">
        <f t="shared" si="421"/>
        <v>8</v>
      </c>
      <c r="GG91" s="428">
        <f t="shared" si="668"/>
        <v>15</v>
      </c>
      <c r="GH91" s="394">
        <f t="shared" si="422"/>
        <v>7</v>
      </c>
      <c r="GI91" s="395">
        <f t="shared" si="423"/>
        <v>8</v>
      </c>
      <c r="GJ91" s="428">
        <f t="shared" si="669"/>
        <v>15</v>
      </c>
      <c r="GK91" s="394">
        <f t="shared" si="424"/>
        <v>7</v>
      </c>
      <c r="GL91" s="395">
        <f t="shared" si="425"/>
        <v>8</v>
      </c>
      <c r="GM91" s="427">
        <f t="shared" si="670"/>
        <v>15</v>
      </c>
      <c r="GN91" s="394">
        <f t="shared" si="426"/>
        <v>7</v>
      </c>
      <c r="GO91" s="395">
        <f t="shared" si="427"/>
        <v>8</v>
      </c>
      <c r="GP91" s="396">
        <f t="shared" si="671"/>
        <v>15</v>
      </c>
      <c r="GQ91" s="776">
        <f t="shared" si="428"/>
        <v>4</v>
      </c>
      <c r="GR91" s="777">
        <f t="shared" si="429"/>
        <v>5</v>
      </c>
      <c r="GS91" s="777">
        <f t="shared" si="430"/>
        <v>9</v>
      </c>
      <c r="GT91" s="777">
        <f t="shared" si="431"/>
        <v>0</v>
      </c>
      <c r="GU91" s="778">
        <f t="shared" si="672"/>
        <v>9</v>
      </c>
      <c r="GV91" s="426">
        <f t="shared" si="432"/>
        <v>0</v>
      </c>
      <c r="GW91" s="395">
        <f t="shared" si="433"/>
        <v>0</v>
      </c>
      <c r="GX91" s="427">
        <f t="shared" si="673"/>
        <v>0</v>
      </c>
      <c r="GY91" s="394">
        <f t="shared" si="434"/>
        <v>0</v>
      </c>
      <c r="GZ91" s="395">
        <f t="shared" si="435"/>
        <v>0</v>
      </c>
      <c r="HA91" s="428">
        <f t="shared" si="674"/>
        <v>0</v>
      </c>
      <c r="HB91" s="394">
        <f t="shared" si="436"/>
        <v>0</v>
      </c>
      <c r="HC91" s="395">
        <f t="shared" si="437"/>
        <v>0</v>
      </c>
      <c r="HD91" s="428">
        <f t="shared" si="675"/>
        <v>0</v>
      </c>
      <c r="HE91" s="394">
        <f t="shared" si="438"/>
        <v>0</v>
      </c>
      <c r="HF91" s="395">
        <f t="shared" si="439"/>
        <v>0</v>
      </c>
      <c r="HG91" s="427">
        <f t="shared" si="676"/>
        <v>0</v>
      </c>
      <c r="HH91" s="394">
        <f t="shared" si="440"/>
        <v>0</v>
      </c>
      <c r="HI91" s="395">
        <f t="shared" si="441"/>
        <v>0</v>
      </c>
      <c r="HJ91" s="396">
        <f t="shared" si="677"/>
        <v>0</v>
      </c>
      <c r="HK91" s="776">
        <f t="shared" si="442"/>
        <v>0</v>
      </c>
      <c r="HL91" s="777">
        <f t="shared" si="443"/>
        <v>0</v>
      </c>
      <c r="HM91" s="777">
        <f t="shared" si="444"/>
        <v>0</v>
      </c>
      <c r="HN91" s="777">
        <f t="shared" si="445"/>
        <v>0</v>
      </c>
      <c r="HO91" s="778">
        <f t="shared" si="678"/>
        <v>0</v>
      </c>
      <c r="HP91" s="946"/>
      <c r="HQ91" s="946"/>
      <c r="HR91" s="426">
        <f t="shared" si="446"/>
        <v>7</v>
      </c>
      <c r="HS91" s="395">
        <f t="shared" si="447"/>
        <v>22</v>
      </c>
      <c r="HT91" s="396">
        <f t="shared" si="679"/>
        <v>29</v>
      </c>
      <c r="HU91" s="426">
        <f t="shared" si="448"/>
        <v>6</v>
      </c>
      <c r="HV91" s="395">
        <f t="shared" si="449"/>
        <v>13</v>
      </c>
      <c r="HW91" s="396">
        <f t="shared" si="450"/>
        <v>19</v>
      </c>
      <c r="HX91" s="426">
        <f t="shared" si="451"/>
        <v>5</v>
      </c>
      <c r="HY91" s="395">
        <f t="shared" si="452"/>
        <v>14</v>
      </c>
      <c r="HZ91" s="396">
        <f t="shared" si="453"/>
        <v>19</v>
      </c>
      <c r="IA91" s="426">
        <f t="shared" si="454"/>
        <v>1</v>
      </c>
      <c r="IB91" s="395">
        <f t="shared" si="455"/>
        <v>15</v>
      </c>
      <c r="IC91" s="396">
        <f t="shared" si="456"/>
        <v>16</v>
      </c>
      <c r="ID91" s="426">
        <f t="shared" si="457"/>
        <v>1</v>
      </c>
      <c r="IE91" s="395">
        <f t="shared" si="458"/>
        <v>2</v>
      </c>
      <c r="IF91" s="396">
        <f t="shared" si="459"/>
        <v>3</v>
      </c>
      <c r="IG91" s="427"/>
      <c r="IH91" s="426">
        <f t="shared" si="460"/>
        <v>1</v>
      </c>
      <c r="II91" s="395">
        <f t="shared" si="461"/>
        <v>3</v>
      </c>
      <c r="IJ91" s="427">
        <f t="shared" si="462"/>
        <v>4</v>
      </c>
      <c r="IK91" s="426">
        <f t="shared" si="463"/>
        <v>0</v>
      </c>
      <c r="IL91" s="395">
        <f t="shared" si="464"/>
        <v>0</v>
      </c>
      <c r="IM91" s="427">
        <f t="shared" si="465"/>
        <v>0</v>
      </c>
      <c r="IN91" s="776">
        <f t="shared" si="466"/>
        <v>0</v>
      </c>
      <c r="IO91" s="777">
        <f t="shared" si="467"/>
        <v>0</v>
      </c>
      <c r="IP91" s="777">
        <f t="shared" si="468"/>
        <v>0</v>
      </c>
      <c r="IQ91" s="777">
        <f t="shared" si="469"/>
        <v>0</v>
      </c>
      <c r="IR91" s="779">
        <f t="shared" si="680"/>
        <v>0</v>
      </c>
      <c r="IS91" s="427"/>
      <c r="IT91" s="780"/>
      <c r="IU91" s="426">
        <f t="shared" si="470"/>
        <v>0</v>
      </c>
      <c r="IV91" s="395">
        <f t="shared" si="471"/>
        <v>0</v>
      </c>
      <c r="IW91" s="396">
        <f t="shared" si="472"/>
        <v>0</v>
      </c>
      <c r="IX91" s="426">
        <f t="shared" si="473"/>
        <v>0</v>
      </c>
      <c r="IY91" s="395">
        <f t="shared" si="474"/>
        <v>0</v>
      </c>
      <c r="IZ91" s="396">
        <f t="shared" si="475"/>
        <v>0</v>
      </c>
      <c r="JA91" s="426">
        <f t="shared" si="476"/>
        <v>0</v>
      </c>
      <c r="JB91" s="395">
        <f t="shared" si="477"/>
        <v>0</v>
      </c>
      <c r="JC91" s="396">
        <f t="shared" si="478"/>
        <v>0</v>
      </c>
      <c r="JD91" s="781"/>
      <c r="JE91" s="782">
        <f t="shared" si="479"/>
        <v>0</v>
      </c>
      <c r="JF91" s="783">
        <f t="shared" si="480"/>
        <v>0</v>
      </c>
      <c r="JG91" s="784">
        <f t="shared" si="481"/>
        <v>0</v>
      </c>
      <c r="JH91" s="781"/>
      <c r="JI91" s="782">
        <f t="shared" si="482"/>
        <v>0</v>
      </c>
      <c r="JJ91" s="783">
        <f t="shared" si="483"/>
        <v>0</v>
      </c>
      <c r="JK91" s="784">
        <f t="shared" si="484"/>
        <v>0</v>
      </c>
      <c r="JL91" s="781"/>
      <c r="JM91" s="782">
        <f t="shared" si="485"/>
        <v>0</v>
      </c>
      <c r="JN91" s="783">
        <f t="shared" si="486"/>
        <v>0</v>
      </c>
      <c r="JO91" s="784">
        <f t="shared" si="487"/>
        <v>0</v>
      </c>
      <c r="JP91" s="781"/>
      <c r="JQ91" s="782">
        <f t="shared" si="488"/>
        <v>0</v>
      </c>
      <c r="JR91" s="783">
        <f t="shared" si="489"/>
        <v>0</v>
      </c>
      <c r="JS91" s="784">
        <f t="shared" si="490"/>
        <v>0</v>
      </c>
      <c r="JT91" s="781"/>
      <c r="JU91" s="782">
        <f t="shared" si="491"/>
        <v>0</v>
      </c>
      <c r="JV91" s="783">
        <f t="shared" si="492"/>
        <v>0</v>
      </c>
      <c r="JW91" s="784">
        <f t="shared" si="493"/>
        <v>0</v>
      </c>
      <c r="JX91" s="781"/>
      <c r="JY91" s="782">
        <f t="shared" si="494"/>
        <v>0</v>
      </c>
      <c r="JZ91" s="783">
        <f t="shared" si="495"/>
        <v>0</v>
      </c>
      <c r="KA91" s="784">
        <f t="shared" si="496"/>
        <v>0</v>
      </c>
      <c r="KB91" s="781"/>
      <c r="KC91" s="782">
        <f t="shared" si="497"/>
        <v>0</v>
      </c>
      <c r="KD91" s="783">
        <f t="shared" si="498"/>
        <v>0</v>
      </c>
      <c r="KE91" s="784">
        <f t="shared" si="499"/>
        <v>0</v>
      </c>
      <c r="KF91" s="781"/>
      <c r="KG91" s="782">
        <f t="shared" si="500"/>
        <v>0</v>
      </c>
      <c r="KH91" s="783">
        <f t="shared" si="501"/>
        <v>0</v>
      </c>
      <c r="KI91" s="784">
        <f t="shared" si="502"/>
        <v>0</v>
      </c>
      <c r="KJ91" s="781"/>
      <c r="KK91" s="782">
        <f t="shared" si="503"/>
        <v>0</v>
      </c>
      <c r="KL91" s="783">
        <f t="shared" si="504"/>
        <v>0</v>
      </c>
      <c r="KM91" s="784">
        <f t="shared" si="505"/>
        <v>0</v>
      </c>
      <c r="KN91" s="426">
        <f t="shared" si="506"/>
        <v>0</v>
      </c>
      <c r="KO91" s="395">
        <f t="shared" si="507"/>
        <v>0</v>
      </c>
      <c r="KP91" s="396">
        <f t="shared" si="508"/>
        <v>0</v>
      </c>
      <c r="KQ91" s="426">
        <f t="shared" si="509"/>
        <v>0</v>
      </c>
      <c r="KR91" s="395">
        <f t="shared" si="510"/>
        <v>0</v>
      </c>
      <c r="KS91" s="396">
        <f t="shared" si="511"/>
        <v>0</v>
      </c>
      <c r="KT91" s="785"/>
      <c r="KU91" s="786">
        <f t="shared" si="512"/>
        <v>0</v>
      </c>
      <c r="KV91" s="787">
        <f t="shared" si="513"/>
        <v>0</v>
      </c>
      <c r="KW91" s="788">
        <f t="shared" si="681"/>
        <v>0</v>
      </c>
      <c r="KX91" s="426">
        <f t="shared" si="514"/>
        <v>0</v>
      </c>
      <c r="KY91" s="395">
        <f t="shared" si="515"/>
        <v>0</v>
      </c>
      <c r="KZ91" s="396">
        <f t="shared" si="516"/>
        <v>0</v>
      </c>
      <c r="LA91" s="781"/>
      <c r="LB91" s="782">
        <f t="shared" si="517"/>
        <v>0</v>
      </c>
      <c r="LC91" s="783">
        <f t="shared" si="518"/>
        <v>0</v>
      </c>
      <c r="LD91" s="784">
        <f t="shared" si="519"/>
        <v>0</v>
      </c>
      <c r="LE91" s="781"/>
      <c r="LF91" s="782">
        <f t="shared" si="520"/>
        <v>0</v>
      </c>
      <c r="LG91" s="783">
        <f t="shared" si="521"/>
        <v>0</v>
      </c>
      <c r="LH91" s="784">
        <f t="shared" si="522"/>
        <v>0</v>
      </c>
      <c r="LI91" s="781"/>
      <c r="LJ91" s="782">
        <f t="shared" si="523"/>
        <v>0</v>
      </c>
      <c r="LK91" s="783">
        <f t="shared" si="524"/>
        <v>0</v>
      </c>
      <c r="LL91" s="784">
        <f t="shared" si="525"/>
        <v>0</v>
      </c>
      <c r="LM91" s="426">
        <f t="shared" si="526"/>
        <v>0</v>
      </c>
      <c r="LN91" s="395">
        <f t="shared" si="527"/>
        <v>0</v>
      </c>
      <c r="LO91" s="396">
        <f t="shared" si="528"/>
        <v>0</v>
      </c>
      <c r="LP91" s="426">
        <f t="shared" si="529"/>
        <v>1</v>
      </c>
      <c r="LQ91" s="395">
        <f t="shared" si="530"/>
        <v>0</v>
      </c>
      <c r="LR91" s="396">
        <f t="shared" si="531"/>
        <v>1</v>
      </c>
      <c r="LS91" s="426">
        <f t="shared" si="532"/>
        <v>0</v>
      </c>
      <c r="LT91" s="395">
        <f t="shared" si="533"/>
        <v>0</v>
      </c>
      <c r="LU91" s="396">
        <f t="shared" si="534"/>
        <v>0</v>
      </c>
      <c r="LV91" s="785"/>
      <c r="LW91" s="786">
        <f t="shared" si="535"/>
        <v>0</v>
      </c>
      <c r="LX91" s="787">
        <f t="shared" si="536"/>
        <v>0</v>
      </c>
      <c r="LY91" s="788">
        <f t="shared" si="682"/>
        <v>0</v>
      </c>
      <c r="LZ91" s="426">
        <f t="shared" si="537"/>
        <v>0</v>
      </c>
      <c r="MA91" s="395">
        <f t="shared" si="538"/>
        <v>0</v>
      </c>
      <c r="MB91" s="396">
        <f t="shared" si="539"/>
        <v>0</v>
      </c>
      <c r="MC91" s="781"/>
      <c r="MD91" s="782">
        <f t="shared" si="540"/>
        <v>0</v>
      </c>
      <c r="ME91" s="783">
        <f t="shared" si="541"/>
        <v>0</v>
      </c>
      <c r="MF91" s="784">
        <f t="shared" si="542"/>
        <v>0</v>
      </c>
      <c r="MG91" s="781"/>
      <c r="MH91" s="782">
        <f t="shared" si="543"/>
        <v>0</v>
      </c>
      <c r="MI91" s="783">
        <f t="shared" si="544"/>
        <v>0</v>
      </c>
      <c r="MJ91" s="784">
        <f t="shared" si="545"/>
        <v>0</v>
      </c>
      <c r="MK91" s="781"/>
      <c r="ML91" s="782">
        <f t="shared" si="546"/>
        <v>0</v>
      </c>
      <c r="MM91" s="783">
        <f t="shared" si="547"/>
        <v>0</v>
      </c>
      <c r="MN91" s="784">
        <f t="shared" si="548"/>
        <v>0</v>
      </c>
      <c r="MO91" s="426">
        <f t="shared" si="549"/>
        <v>0</v>
      </c>
      <c r="MP91" s="395">
        <f t="shared" si="550"/>
        <v>0</v>
      </c>
      <c r="MQ91" s="396">
        <f t="shared" si="551"/>
        <v>0</v>
      </c>
      <c r="MR91" s="426">
        <f t="shared" si="552"/>
        <v>1</v>
      </c>
      <c r="MS91" s="395">
        <f t="shared" si="553"/>
        <v>0</v>
      </c>
      <c r="MT91" s="396">
        <f t="shared" si="554"/>
        <v>1</v>
      </c>
      <c r="MU91" s="426">
        <f t="shared" si="555"/>
        <v>0</v>
      </c>
      <c r="MV91" s="395">
        <f t="shared" si="556"/>
        <v>0</v>
      </c>
      <c r="MW91" s="396">
        <f t="shared" si="557"/>
        <v>0</v>
      </c>
      <c r="MX91" s="785"/>
      <c r="MY91" s="786">
        <f t="shared" si="558"/>
        <v>0</v>
      </c>
      <c r="MZ91" s="787">
        <f t="shared" si="559"/>
        <v>0</v>
      </c>
      <c r="NA91" s="788">
        <f t="shared" si="683"/>
        <v>0</v>
      </c>
      <c r="NB91" s="785"/>
      <c r="NC91" s="786">
        <f t="shared" si="560"/>
        <v>0</v>
      </c>
      <c r="ND91" s="787">
        <f t="shared" si="561"/>
        <v>0</v>
      </c>
      <c r="NE91" s="788">
        <f t="shared" si="684"/>
        <v>0</v>
      </c>
      <c r="NF91" s="786">
        <f t="shared" si="562"/>
        <v>0</v>
      </c>
      <c r="NG91" s="789">
        <f t="shared" si="563"/>
        <v>0</v>
      </c>
      <c r="NH91" s="776">
        <f t="shared" si="564"/>
        <v>0</v>
      </c>
      <c r="NI91" s="777">
        <f t="shared" si="565"/>
        <v>0</v>
      </c>
      <c r="NJ91" s="777">
        <f t="shared" si="566"/>
        <v>0</v>
      </c>
      <c r="NK91" s="777">
        <f t="shared" si="567"/>
        <v>0</v>
      </c>
      <c r="NL91" s="779">
        <f t="shared" si="685"/>
        <v>0</v>
      </c>
      <c r="NM91" s="785"/>
      <c r="NN91" s="786">
        <f t="shared" si="568"/>
        <v>0</v>
      </c>
      <c r="NO91" s="787">
        <f t="shared" si="569"/>
        <v>0</v>
      </c>
      <c r="NP91" s="788">
        <f t="shared" si="686"/>
        <v>0</v>
      </c>
      <c r="NQ91" s="785"/>
      <c r="NR91" s="786">
        <f t="shared" si="570"/>
        <v>0</v>
      </c>
      <c r="NS91" s="787">
        <f t="shared" si="571"/>
        <v>0</v>
      </c>
      <c r="NT91" s="788">
        <f t="shared" si="687"/>
        <v>0</v>
      </c>
      <c r="NU91" s="785"/>
      <c r="NV91" s="786">
        <f t="shared" si="572"/>
        <v>0</v>
      </c>
      <c r="NW91" s="787">
        <f t="shared" si="573"/>
        <v>0</v>
      </c>
      <c r="NX91" s="788">
        <f t="shared" si="688"/>
        <v>0</v>
      </c>
      <c r="OH91" s="426">
        <f t="shared" si="574"/>
        <v>0</v>
      </c>
      <c r="OI91" s="395">
        <f t="shared" si="575"/>
        <v>0</v>
      </c>
      <c r="OJ91" s="396">
        <f t="shared" si="689"/>
        <v>0</v>
      </c>
      <c r="OK91" s="426">
        <f t="shared" si="576"/>
        <v>0</v>
      </c>
      <c r="OL91" s="395">
        <f t="shared" si="577"/>
        <v>0</v>
      </c>
      <c r="OM91" s="396">
        <f t="shared" si="578"/>
        <v>0</v>
      </c>
      <c r="ON91" s="426">
        <f t="shared" si="579"/>
        <v>0</v>
      </c>
      <c r="OO91" s="395">
        <f t="shared" si="580"/>
        <v>0</v>
      </c>
      <c r="OP91" s="396">
        <f t="shared" si="581"/>
        <v>0</v>
      </c>
      <c r="OQ91" s="426">
        <f t="shared" si="582"/>
        <v>0</v>
      </c>
      <c r="OR91" s="395">
        <f t="shared" si="583"/>
        <v>0</v>
      </c>
      <c r="OS91" s="396">
        <f t="shared" si="584"/>
        <v>0</v>
      </c>
      <c r="OT91" s="426">
        <f t="shared" si="585"/>
        <v>0</v>
      </c>
      <c r="OU91" s="395">
        <f t="shared" si="586"/>
        <v>0</v>
      </c>
      <c r="OV91" s="396">
        <f t="shared" si="587"/>
        <v>0</v>
      </c>
      <c r="OW91" s="426">
        <f t="shared" si="588"/>
        <v>0</v>
      </c>
      <c r="OX91" s="395">
        <f t="shared" si="589"/>
        <v>0</v>
      </c>
      <c r="OY91" s="427">
        <f t="shared" si="590"/>
        <v>0</v>
      </c>
      <c r="OZ91" s="426">
        <f t="shared" si="591"/>
        <v>0</v>
      </c>
      <c r="PA91" s="395">
        <f t="shared" si="592"/>
        <v>3</v>
      </c>
      <c r="PB91" s="427">
        <f t="shared" si="593"/>
        <v>3</v>
      </c>
      <c r="PC91" s="426">
        <f t="shared" si="594"/>
        <v>1</v>
      </c>
      <c r="PD91" s="395">
        <f t="shared" si="595"/>
        <v>0</v>
      </c>
      <c r="PE91" s="427">
        <f t="shared" si="596"/>
        <v>1</v>
      </c>
      <c r="PF91" s="426">
        <f t="shared" si="597"/>
        <v>0</v>
      </c>
      <c r="PG91" s="395">
        <f t="shared" si="598"/>
        <v>0</v>
      </c>
      <c r="PH91" s="427">
        <f t="shared" si="599"/>
        <v>0</v>
      </c>
      <c r="PI91" s="426">
        <f t="shared" si="600"/>
        <v>0</v>
      </c>
      <c r="PJ91" s="395">
        <f t="shared" si="601"/>
        <v>0</v>
      </c>
      <c r="PK91" s="427">
        <f t="shared" si="602"/>
        <v>0</v>
      </c>
      <c r="PL91" s="426">
        <f t="shared" si="603"/>
        <v>0</v>
      </c>
      <c r="PM91" s="395">
        <f t="shared" si="604"/>
        <v>0</v>
      </c>
      <c r="PN91" s="427">
        <f t="shared" si="605"/>
        <v>0</v>
      </c>
      <c r="PO91" s="776">
        <f t="shared" si="606"/>
        <v>0</v>
      </c>
      <c r="PP91" s="777">
        <f t="shared" si="607"/>
        <v>0</v>
      </c>
      <c r="PQ91" s="777">
        <f t="shared" si="608"/>
        <v>0</v>
      </c>
      <c r="PR91" s="777">
        <f t="shared" si="609"/>
        <v>0</v>
      </c>
      <c r="PS91" s="779">
        <f t="shared" si="690"/>
        <v>0</v>
      </c>
      <c r="PT91" s="426">
        <f t="shared" si="610"/>
        <v>0</v>
      </c>
      <c r="PU91" s="395">
        <f t="shared" si="611"/>
        <v>0</v>
      </c>
      <c r="PV91" s="396">
        <f t="shared" si="691"/>
        <v>0</v>
      </c>
      <c r="PW91" s="426">
        <f t="shared" si="612"/>
        <v>0</v>
      </c>
      <c r="PX91" s="395">
        <f t="shared" si="613"/>
        <v>0</v>
      </c>
      <c r="PY91" s="396">
        <f t="shared" si="614"/>
        <v>0</v>
      </c>
      <c r="PZ91" s="426">
        <f t="shared" si="615"/>
        <v>0</v>
      </c>
      <c r="QA91" s="395">
        <f t="shared" si="616"/>
        <v>0</v>
      </c>
      <c r="QB91" s="396">
        <f t="shared" si="617"/>
        <v>0</v>
      </c>
      <c r="QC91" s="426">
        <f t="shared" si="618"/>
        <v>0</v>
      </c>
      <c r="QD91" s="395">
        <f t="shared" si="619"/>
        <v>0</v>
      </c>
      <c r="QE91" s="396">
        <f t="shared" si="620"/>
        <v>0</v>
      </c>
      <c r="QF91" s="776">
        <f t="shared" si="621"/>
        <v>0</v>
      </c>
      <c r="QG91" s="777">
        <f t="shared" si="622"/>
        <v>0</v>
      </c>
      <c r="QH91" s="777">
        <f t="shared" si="623"/>
        <v>0</v>
      </c>
      <c r="QI91" s="777">
        <f t="shared" si="624"/>
        <v>0</v>
      </c>
      <c r="QJ91" s="779">
        <f t="shared" si="692"/>
        <v>0</v>
      </c>
      <c r="QK91" s="790"/>
      <c r="QL91" s="791"/>
    </row>
    <row r="92" spans="2:454" ht="10.199999999999999">
      <c r="B92" s="808">
        <v>45809</v>
      </c>
      <c r="C92" s="809">
        <v>10</v>
      </c>
      <c r="D92" s="771"/>
      <c r="E92" s="772"/>
      <c r="F92" s="772"/>
      <c r="G92" s="772"/>
      <c r="H92" s="772"/>
      <c r="I92" s="772"/>
      <c r="J92" s="772"/>
      <c r="K92" s="772"/>
      <c r="L92" s="772"/>
      <c r="M92" s="772"/>
      <c r="N92" s="772"/>
      <c r="O92" s="772"/>
      <c r="P92" s="772"/>
      <c r="Q92" s="772"/>
      <c r="R92" s="772"/>
      <c r="S92" s="772"/>
      <c r="T92" s="772"/>
      <c r="U92" s="772"/>
      <c r="V92" s="772"/>
      <c r="W92" s="772"/>
      <c r="X92" s="772"/>
      <c r="Y92" s="772"/>
      <c r="Z92" s="772"/>
      <c r="AA92" s="772"/>
      <c r="AB92" s="772"/>
      <c r="AC92" s="772"/>
      <c r="AD92" s="772"/>
      <c r="AE92" s="772"/>
      <c r="AF92" s="772"/>
      <c r="AG92" s="772"/>
      <c r="AH92" s="772"/>
      <c r="AI92" s="772"/>
      <c r="AJ92" s="772"/>
      <c r="AK92" s="772"/>
      <c r="AL92" s="772"/>
      <c r="AM92" s="772"/>
      <c r="AN92" s="772"/>
      <c r="AO92" s="772"/>
      <c r="AP92" s="772"/>
      <c r="AQ92" s="772"/>
      <c r="AR92" s="772"/>
      <c r="AS92" s="772"/>
      <c r="AT92" s="772"/>
      <c r="AU92" s="772"/>
      <c r="AV92" s="772"/>
      <c r="AW92" s="772"/>
      <c r="AX92" s="772"/>
      <c r="AY92" s="772"/>
      <c r="AZ92" s="772"/>
      <c r="BA92" s="773"/>
      <c r="BB92" s="774">
        <f t="shared" si="332"/>
        <v>0</v>
      </c>
      <c r="BC92" s="651">
        <f t="shared" si="333"/>
        <v>0</v>
      </c>
      <c r="BD92" s="652">
        <f t="shared" si="625"/>
        <v>0</v>
      </c>
      <c r="BE92" s="775"/>
      <c r="BF92" s="774">
        <f t="shared" si="334"/>
        <v>0</v>
      </c>
      <c r="BG92" s="775"/>
      <c r="BH92" s="774">
        <f t="shared" si="335"/>
        <v>7</v>
      </c>
      <c r="BI92" s="426">
        <f t="shared" si="336"/>
        <v>0</v>
      </c>
      <c r="BJ92" s="395">
        <f t="shared" si="337"/>
        <v>0</v>
      </c>
      <c r="BK92" s="396">
        <f t="shared" si="626"/>
        <v>0</v>
      </c>
      <c r="BL92" s="426">
        <f t="shared" si="338"/>
        <v>2</v>
      </c>
      <c r="BM92" s="395">
        <f t="shared" si="339"/>
        <v>3</v>
      </c>
      <c r="BN92" s="427">
        <f t="shared" si="627"/>
        <v>5</v>
      </c>
      <c r="BO92" s="394">
        <f t="shared" si="340"/>
        <v>2</v>
      </c>
      <c r="BP92" s="395">
        <f t="shared" si="341"/>
        <v>3</v>
      </c>
      <c r="BQ92" s="428">
        <f t="shared" si="628"/>
        <v>5</v>
      </c>
      <c r="BR92" s="394">
        <f t="shared" si="342"/>
        <v>2</v>
      </c>
      <c r="BS92" s="395">
        <f t="shared" si="343"/>
        <v>3</v>
      </c>
      <c r="BT92" s="428">
        <f t="shared" si="629"/>
        <v>5</v>
      </c>
      <c r="BU92" s="394">
        <f t="shared" si="344"/>
        <v>2</v>
      </c>
      <c r="BV92" s="395">
        <f t="shared" si="345"/>
        <v>2</v>
      </c>
      <c r="BW92" s="427">
        <f t="shared" si="630"/>
        <v>4</v>
      </c>
      <c r="BX92" s="394">
        <f t="shared" si="346"/>
        <v>2</v>
      </c>
      <c r="BY92" s="395">
        <f t="shared" si="347"/>
        <v>2</v>
      </c>
      <c r="BZ92" s="396">
        <f t="shared" si="631"/>
        <v>4</v>
      </c>
      <c r="CA92" s="426">
        <f t="shared" si="348"/>
        <v>6</v>
      </c>
      <c r="CB92" s="395">
        <f t="shared" si="349"/>
        <v>3</v>
      </c>
      <c r="CC92" s="427">
        <f t="shared" si="632"/>
        <v>9</v>
      </c>
      <c r="CD92" s="394">
        <f t="shared" si="350"/>
        <v>6</v>
      </c>
      <c r="CE92" s="395">
        <f t="shared" si="351"/>
        <v>3</v>
      </c>
      <c r="CF92" s="428">
        <f t="shared" si="633"/>
        <v>9</v>
      </c>
      <c r="CG92" s="394">
        <f t="shared" si="352"/>
        <v>6</v>
      </c>
      <c r="CH92" s="395">
        <f t="shared" si="353"/>
        <v>3</v>
      </c>
      <c r="CI92" s="428">
        <f t="shared" si="634"/>
        <v>9</v>
      </c>
      <c r="CJ92" s="394">
        <f t="shared" si="354"/>
        <v>6</v>
      </c>
      <c r="CK92" s="395">
        <f t="shared" si="355"/>
        <v>2</v>
      </c>
      <c r="CL92" s="427">
        <f t="shared" si="635"/>
        <v>8</v>
      </c>
      <c r="CM92" s="394">
        <f t="shared" si="356"/>
        <v>6</v>
      </c>
      <c r="CN92" s="395">
        <f t="shared" si="357"/>
        <v>2</v>
      </c>
      <c r="CO92" s="396">
        <f t="shared" si="636"/>
        <v>8</v>
      </c>
      <c r="CP92" s="426">
        <f t="shared" si="358"/>
        <v>0</v>
      </c>
      <c r="CQ92" s="395">
        <f t="shared" si="359"/>
        <v>0</v>
      </c>
      <c r="CR92" s="427">
        <f t="shared" si="637"/>
        <v>0</v>
      </c>
      <c r="CS92" s="394">
        <f t="shared" si="360"/>
        <v>0</v>
      </c>
      <c r="CT92" s="395">
        <f t="shared" si="361"/>
        <v>0</v>
      </c>
      <c r="CU92" s="428">
        <f t="shared" si="638"/>
        <v>0</v>
      </c>
      <c r="CV92" s="394">
        <f t="shared" si="362"/>
        <v>0</v>
      </c>
      <c r="CW92" s="395">
        <f t="shared" si="363"/>
        <v>0</v>
      </c>
      <c r="CX92" s="428">
        <f t="shared" si="639"/>
        <v>0</v>
      </c>
      <c r="CY92" s="394">
        <f t="shared" si="364"/>
        <v>0</v>
      </c>
      <c r="CZ92" s="395">
        <f t="shared" si="365"/>
        <v>0</v>
      </c>
      <c r="DA92" s="427">
        <f t="shared" si="640"/>
        <v>0</v>
      </c>
      <c r="DB92" s="394">
        <f t="shared" si="366"/>
        <v>0</v>
      </c>
      <c r="DC92" s="395">
        <f t="shared" si="367"/>
        <v>0</v>
      </c>
      <c r="DD92" s="396">
        <f t="shared" si="641"/>
        <v>0</v>
      </c>
      <c r="DE92" s="426">
        <f t="shared" si="368"/>
        <v>5</v>
      </c>
      <c r="DF92" s="395">
        <f t="shared" si="369"/>
        <v>4</v>
      </c>
      <c r="DG92" s="427">
        <f t="shared" si="642"/>
        <v>9</v>
      </c>
      <c r="DH92" s="394">
        <f t="shared" si="370"/>
        <v>6</v>
      </c>
      <c r="DI92" s="395">
        <f t="shared" si="371"/>
        <v>2</v>
      </c>
      <c r="DJ92" s="428">
        <f t="shared" si="643"/>
        <v>8</v>
      </c>
      <c r="DK92" s="394">
        <f t="shared" si="372"/>
        <v>6</v>
      </c>
      <c r="DL92" s="395">
        <f t="shared" si="373"/>
        <v>3</v>
      </c>
      <c r="DM92" s="428">
        <f t="shared" si="644"/>
        <v>9</v>
      </c>
      <c r="DN92" s="394">
        <f t="shared" si="374"/>
        <v>6</v>
      </c>
      <c r="DO92" s="395">
        <f t="shared" si="375"/>
        <v>2</v>
      </c>
      <c r="DP92" s="427">
        <f t="shared" si="645"/>
        <v>8</v>
      </c>
      <c r="DQ92" s="394">
        <f t="shared" si="376"/>
        <v>5</v>
      </c>
      <c r="DR92" s="395">
        <f t="shared" si="377"/>
        <v>3</v>
      </c>
      <c r="DS92" s="396">
        <f t="shared" si="646"/>
        <v>8</v>
      </c>
      <c r="DT92" s="426">
        <f t="shared" si="378"/>
        <v>6</v>
      </c>
      <c r="DU92" s="395">
        <f t="shared" si="379"/>
        <v>3</v>
      </c>
      <c r="DV92" s="427">
        <f t="shared" si="647"/>
        <v>9</v>
      </c>
      <c r="DW92" s="394">
        <f t="shared" si="380"/>
        <v>6</v>
      </c>
      <c r="DX92" s="395">
        <f t="shared" si="381"/>
        <v>2</v>
      </c>
      <c r="DY92" s="428">
        <f t="shared" si="648"/>
        <v>8</v>
      </c>
      <c r="DZ92" s="394">
        <f t="shared" si="382"/>
        <v>6</v>
      </c>
      <c r="EA92" s="395">
        <f t="shared" si="383"/>
        <v>3</v>
      </c>
      <c r="EB92" s="428">
        <f t="shared" si="649"/>
        <v>9</v>
      </c>
      <c r="EC92" s="394">
        <f t="shared" si="384"/>
        <v>6</v>
      </c>
      <c r="ED92" s="395">
        <f t="shared" si="385"/>
        <v>2</v>
      </c>
      <c r="EE92" s="427">
        <f t="shared" si="650"/>
        <v>8</v>
      </c>
      <c r="EF92" s="394">
        <f t="shared" si="386"/>
        <v>6</v>
      </c>
      <c r="EG92" s="395">
        <f t="shared" si="387"/>
        <v>2</v>
      </c>
      <c r="EH92" s="396">
        <f t="shared" si="651"/>
        <v>8</v>
      </c>
      <c r="EI92" s="426">
        <f t="shared" si="388"/>
        <v>6</v>
      </c>
      <c r="EJ92" s="395">
        <f t="shared" si="389"/>
        <v>3</v>
      </c>
      <c r="EK92" s="427">
        <f t="shared" si="652"/>
        <v>9</v>
      </c>
      <c r="EL92" s="394">
        <f t="shared" si="390"/>
        <v>6</v>
      </c>
      <c r="EM92" s="395">
        <f t="shared" si="391"/>
        <v>2</v>
      </c>
      <c r="EN92" s="428">
        <f t="shared" si="653"/>
        <v>8</v>
      </c>
      <c r="EO92" s="394">
        <f t="shared" si="392"/>
        <v>6</v>
      </c>
      <c r="EP92" s="395">
        <f t="shared" si="393"/>
        <v>3</v>
      </c>
      <c r="EQ92" s="428">
        <f t="shared" si="654"/>
        <v>9</v>
      </c>
      <c r="ER92" s="394">
        <f t="shared" si="394"/>
        <v>6</v>
      </c>
      <c r="ES92" s="395">
        <f t="shared" si="395"/>
        <v>2</v>
      </c>
      <c r="ET92" s="427">
        <f t="shared" si="655"/>
        <v>8</v>
      </c>
      <c r="EU92" s="394">
        <f t="shared" si="396"/>
        <v>6</v>
      </c>
      <c r="EV92" s="395">
        <f t="shared" si="397"/>
        <v>2</v>
      </c>
      <c r="EW92" s="396">
        <f t="shared" si="656"/>
        <v>8</v>
      </c>
      <c r="EX92" s="426">
        <f t="shared" si="398"/>
        <v>0</v>
      </c>
      <c r="EY92" s="395">
        <f t="shared" si="399"/>
        <v>0</v>
      </c>
      <c r="EZ92" s="427">
        <f t="shared" si="657"/>
        <v>0</v>
      </c>
      <c r="FA92" s="394">
        <f t="shared" si="400"/>
        <v>0</v>
      </c>
      <c r="FB92" s="395">
        <f t="shared" si="401"/>
        <v>0</v>
      </c>
      <c r="FC92" s="428">
        <f t="shared" si="693"/>
        <v>0</v>
      </c>
      <c r="FD92" s="394">
        <f t="shared" si="402"/>
        <v>0</v>
      </c>
      <c r="FE92" s="395">
        <f t="shared" si="403"/>
        <v>0</v>
      </c>
      <c r="FF92" s="428">
        <f t="shared" si="659"/>
        <v>0</v>
      </c>
      <c r="FG92" s="394">
        <f t="shared" si="404"/>
        <v>0</v>
      </c>
      <c r="FH92" s="395">
        <f t="shared" si="405"/>
        <v>0</v>
      </c>
      <c r="FI92" s="427">
        <f t="shared" si="660"/>
        <v>0</v>
      </c>
      <c r="FJ92" s="394">
        <f t="shared" si="406"/>
        <v>0</v>
      </c>
      <c r="FK92" s="395">
        <f t="shared" si="407"/>
        <v>0</v>
      </c>
      <c r="FL92" s="396">
        <f t="shared" si="661"/>
        <v>0</v>
      </c>
      <c r="FM92" s="426">
        <f t="shared" si="408"/>
        <v>7</v>
      </c>
      <c r="FN92" s="395">
        <f t="shared" si="409"/>
        <v>7</v>
      </c>
      <c r="FO92" s="427">
        <f t="shared" si="662"/>
        <v>14</v>
      </c>
      <c r="FP92" s="394">
        <f t="shared" si="410"/>
        <v>7</v>
      </c>
      <c r="FQ92" s="395">
        <f t="shared" si="411"/>
        <v>7</v>
      </c>
      <c r="FR92" s="428">
        <f t="shared" si="663"/>
        <v>14</v>
      </c>
      <c r="FS92" s="394">
        <f t="shared" si="412"/>
        <v>7</v>
      </c>
      <c r="FT92" s="395">
        <f t="shared" si="413"/>
        <v>8</v>
      </c>
      <c r="FU92" s="428">
        <f t="shared" si="664"/>
        <v>15</v>
      </c>
      <c r="FV92" s="394">
        <f t="shared" si="414"/>
        <v>6</v>
      </c>
      <c r="FW92" s="395">
        <f t="shared" si="415"/>
        <v>8</v>
      </c>
      <c r="FX92" s="427">
        <f t="shared" si="665"/>
        <v>14</v>
      </c>
      <c r="FY92" s="394">
        <f t="shared" si="416"/>
        <v>7</v>
      </c>
      <c r="FZ92" s="395">
        <f t="shared" si="417"/>
        <v>7</v>
      </c>
      <c r="GA92" s="396">
        <f t="shared" si="666"/>
        <v>14</v>
      </c>
      <c r="GB92" s="426">
        <f t="shared" si="418"/>
        <v>5</v>
      </c>
      <c r="GC92" s="395">
        <f t="shared" si="419"/>
        <v>3</v>
      </c>
      <c r="GD92" s="427">
        <f t="shared" si="667"/>
        <v>8</v>
      </c>
      <c r="GE92" s="394">
        <f t="shared" si="420"/>
        <v>5</v>
      </c>
      <c r="GF92" s="395">
        <f t="shared" si="421"/>
        <v>3</v>
      </c>
      <c r="GG92" s="428">
        <f t="shared" si="668"/>
        <v>8</v>
      </c>
      <c r="GH92" s="394">
        <f t="shared" si="422"/>
        <v>5</v>
      </c>
      <c r="GI92" s="395">
        <f t="shared" si="423"/>
        <v>3</v>
      </c>
      <c r="GJ92" s="428">
        <f t="shared" si="669"/>
        <v>8</v>
      </c>
      <c r="GK92" s="394">
        <f t="shared" si="424"/>
        <v>5</v>
      </c>
      <c r="GL92" s="395">
        <f t="shared" si="425"/>
        <v>3</v>
      </c>
      <c r="GM92" s="427">
        <f t="shared" si="670"/>
        <v>8</v>
      </c>
      <c r="GN92" s="394">
        <f t="shared" si="426"/>
        <v>5</v>
      </c>
      <c r="GO92" s="395">
        <f t="shared" si="427"/>
        <v>3</v>
      </c>
      <c r="GP92" s="396">
        <f t="shared" si="671"/>
        <v>8</v>
      </c>
      <c r="GQ92" s="776">
        <f t="shared" si="428"/>
        <v>7</v>
      </c>
      <c r="GR92" s="777">
        <f t="shared" si="429"/>
        <v>7</v>
      </c>
      <c r="GS92" s="777">
        <f t="shared" si="430"/>
        <v>14</v>
      </c>
      <c r="GT92" s="777">
        <f t="shared" si="431"/>
        <v>0</v>
      </c>
      <c r="GU92" s="778">
        <f t="shared" si="672"/>
        <v>14</v>
      </c>
      <c r="GV92" s="426">
        <f t="shared" si="432"/>
        <v>0</v>
      </c>
      <c r="GW92" s="395">
        <f t="shared" si="433"/>
        <v>0</v>
      </c>
      <c r="GX92" s="427">
        <f t="shared" si="673"/>
        <v>0</v>
      </c>
      <c r="GY92" s="394">
        <f t="shared" si="434"/>
        <v>0</v>
      </c>
      <c r="GZ92" s="395">
        <f t="shared" si="435"/>
        <v>0</v>
      </c>
      <c r="HA92" s="428">
        <f t="shared" si="674"/>
        <v>0</v>
      </c>
      <c r="HB92" s="394">
        <f t="shared" si="436"/>
        <v>0</v>
      </c>
      <c r="HC92" s="395">
        <f t="shared" si="437"/>
        <v>0</v>
      </c>
      <c r="HD92" s="428">
        <f t="shared" si="675"/>
        <v>0</v>
      </c>
      <c r="HE92" s="394">
        <f t="shared" si="438"/>
        <v>0</v>
      </c>
      <c r="HF92" s="395">
        <f t="shared" si="439"/>
        <v>0</v>
      </c>
      <c r="HG92" s="427">
        <f t="shared" si="676"/>
        <v>0</v>
      </c>
      <c r="HH92" s="394">
        <f t="shared" si="440"/>
        <v>0</v>
      </c>
      <c r="HI92" s="395">
        <f t="shared" si="441"/>
        <v>0</v>
      </c>
      <c r="HJ92" s="396">
        <f t="shared" si="677"/>
        <v>0</v>
      </c>
      <c r="HK92" s="776">
        <f t="shared" si="442"/>
        <v>0</v>
      </c>
      <c r="HL92" s="777">
        <f t="shared" si="443"/>
        <v>0</v>
      </c>
      <c r="HM92" s="777">
        <f t="shared" si="444"/>
        <v>0</v>
      </c>
      <c r="HN92" s="777">
        <f t="shared" si="445"/>
        <v>0</v>
      </c>
      <c r="HO92" s="778">
        <f t="shared" si="678"/>
        <v>0</v>
      </c>
      <c r="HP92" s="946"/>
      <c r="HQ92" s="946"/>
      <c r="HR92" s="426">
        <f t="shared" si="446"/>
        <v>18</v>
      </c>
      <c r="HS92" s="395">
        <f t="shared" si="447"/>
        <v>10</v>
      </c>
      <c r="HT92" s="396">
        <f t="shared" si="679"/>
        <v>28</v>
      </c>
      <c r="HU92" s="426">
        <f t="shared" si="448"/>
        <v>11</v>
      </c>
      <c r="HV92" s="395">
        <f t="shared" si="449"/>
        <v>12</v>
      </c>
      <c r="HW92" s="396">
        <f t="shared" si="450"/>
        <v>23</v>
      </c>
      <c r="HX92" s="426">
        <f t="shared" si="451"/>
        <v>10</v>
      </c>
      <c r="HY92" s="395">
        <f t="shared" si="452"/>
        <v>12</v>
      </c>
      <c r="HZ92" s="396">
        <f t="shared" si="453"/>
        <v>22</v>
      </c>
      <c r="IA92" s="426">
        <f t="shared" si="454"/>
        <v>9</v>
      </c>
      <c r="IB92" s="395">
        <f t="shared" si="455"/>
        <v>14</v>
      </c>
      <c r="IC92" s="396">
        <f t="shared" si="456"/>
        <v>23</v>
      </c>
      <c r="ID92" s="426">
        <f t="shared" si="457"/>
        <v>7</v>
      </c>
      <c r="IE92" s="395">
        <f t="shared" si="458"/>
        <v>18</v>
      </c>
      <c r="IF92" s="396">
        <f t="shared" si="459"/>
        <v>25</v>
      </c>
      <c r="IG92" s="427"/>
      <c r="IH92" s="426">
        <f t="shared" si="460"/>
        <v>7</v>
      </c>
      <c r="II92" s="395">
        <f t="shared" si="461"/>
        <v>8</v>
      </c>
      <c r="IJ92" s="427">
        <f t="shared" si="462"/>
        <v>15</v>
      </c>
      <c r="IK92" s="426">
        <f t="shared" si="463"/>
        <v>3</v>
      </c>
      <c r="IL92" s="395">
        <f t="shared" si="464"/>
        <v>16</v>
      </c>
      <c r="IM92" s="427">
        <f t="shared" si="465"/>
        <v>19</v>
      </c>
      <c r="IN92" s="776">
        <f t="shared" si="466"/>
        <v>3</v>
      </c>
      <c r="IO92" s="777">
        <f t="shared" si="467"/>
        <v>16</v>
      </c>
      <c r="IP92" s="777">
        <f t="shared" si="468"/>
        <v>19</v>
      </c>
      <c r="IQ92" s="777">
        <f t="shared" si="469"/>
        <v>0</v>
      </c>
      <c r="IR92" s="779">
        <f t="shared" si="680"/>
        <v>19</v>
      </c>
      <c r="IS92" s="427"/>
      <c r="IT92" s="780"/>
      <c r="IU92" s="426">
        <f t="shared" si="470"/>
        <v>0</v>
      </c>
      <c r="IV92" s="395">
        <f t="shared" si="471"/>
        <v>0</v>
      </c>
      <c r="IW92" s="396">
        <f t="shared" si="472"/>
        <v>0</v>
      </c>
      <c r="IX92" s="426">
        <f t="shared" si="473"/>
        <v>0</v>
      </c>
      <c r="IY92" s="395">
        <f t="shared" si="474"/>
        <v>0</v>
      </c>
      <c r="IZ92" s="396">
        <f t="shared" si="475"/>
        <v>0</v>
      </c>
      <c r="JA92" s="426">
        <f t="shared" si="476"/>
        <v>0</v>
      </c>
      <c r="JB92" s="395">
        <f t="shared" si="477"/>
        <v>7</v>
      </c>
      <c r="JC92" s="396">
        <f t="shared" si="478"/>
        <v>7</v>
      </c>
      <c r="JD92" s="781"/>
      <c r="JE92" s="782">
        <f t="shared" si="479"/>
        <v>0</v>
      </c>
      <c r="JF92" s="783">
        <f t="shared" si="480"/>
        <v>0</v>
      </c>
      <c r="JG92" s="784">
        <f t="shared" si="481"/>
        <v>0</v>
      </c>
      <c r="JH92" s="781"/>
      <c r="JI92" s="782">
        <f t="shared" si="482"/>
        <v>0</v>
      </c>
      <c r="JJ92" s="783">
        <f t="shared" si="483"/>
        <v>0</v>
      </c>
      <c r="JK92" s="784">
        <f t="shared" si="484"/>
        <v>0</v>
      </c>
      <c r="JL92" s="781"/>
      <c r="JM92" s="782">
        <f t="shared" si="485"/>
        <v>0</v>
      </c>
      <c r="JN92" s="783">
        <f t="shared" si="486"/>
        <v>0</v>
      </c>
      <c r="JO92" s="784">
        <f t="shared" si="487"/>
        <v>0</v>
      </c>
      <c r="JP92" s="781"/>
      <c r="JQ92" s="782">
        <f t="shared" si="488"/>
        <v>0</v>
      </c>
      <c r="JR92" s="783">
        <f t="shared" si="489"/>
        <v>0</v>
      </c>
      <c r="JS92" s="784">
        <f t="shared" si="490"/>
        <v>0</v>
      </c>
      <c r="JT92" s="781"/>
      <c r="JU92" s="782">
        <f t="shared" si="491"/>
        <v>0</v>
      </c>
      <c r="JV92" s="783">
        <f t="shared" si="492"/>
        <v>0</v>
      </c>
      <c r="JW92" s="784">
        <f t="shared" si="493"/>
        <v>0</v>
      </c>
      <c r="JX92" s="781"/>
      <c r="JY92" s="782">
        <f t="shared" si="494"/>
        <v>0</v>
      </c>
      <c r="JZ92" s="783">
        <f t="shared" si="495"/>
        <v>0</v>
      </c>
      <c r="KA92" s="784">
        <f t="shared" si="496"/>
        <v>0</v>
      </c>
      <c r="KB92" s="781"/>
      <c r="KC92" s="782">
        <f t="shared" si="497"/>
        <v>0</v>
      </c>
      <c r="KD92" s="783">
        <f t="shared" si="498"/>
        <v>0</v>
      </c>
      <c r="KE92" s="784">
        <f t="shared" si="499"/>
        <v>0</v>
      </c>
      <c r="KF92" s="781"/>
      <c r="KG92" s="782">
        <f t="shared" si="500"/>
        <v>0</v>
      </c>
      <c r="KH92" s="783">
        <f t="shared" si="501"/>
        <v>0</v>
      </c>
      <c r="KI92" s="784">
        <f t="shared" si="502"/>
        <v>0</v>
      </c>
      <c r="KJ92" s="781"/>
      <c r="KK92" s="782">
        <f t="shared" si="503"/>
        <v>0</v>
      </c>
      <c r="KL92" s="783">
        <f t="shared" si="504"/>
        <v>0</v>
      </c>
      <c r="KM92" s="784">
        <f t="shared" si="505"/>
        <v>0</v>
      </c>
      <c r="KN92" s="426">
        <f t="shared" si="506"/>
        <v>0</v>
      </c>
      <c r="KO92" s="395">
        <f t="shared" si="507"/>
        <v>0</v>
      </c>
      <c r="KP92" s="396">
        <f t="shared" si="508"/>
        <v>0</v>
      </c>
      <c r="KQ92" s="426">
        <f t="shared" si="509"/>
        <v>0</v>
      </c>
      <c r="KR92" s="395">
        <f t="shared" si="510"/>
        <v>0</v>
      </c>
      <c r="KS92" s="396">
        <f t="shared" si="511"/>
        <v>0</v>
      </c>
      <c r="KT92" s="785"/>
      <c r="KU92" s="786">
        <f t="shared" si="512"/>
        <v>0</v>
      </c>
      <c r="KV92" s="787">
        <f t="shared" si="513"/>
        <v>0</v>
      </c>
      <c r="KW92" s="788">
        <f t="shared" si="681"/>
        <v>0</v>
      </c>
      <c r="KX92" s="426">
        <f t="shared" si="514"/>
        <v>0</v>
      </c>
      <c r="KY92" s="395">
        <f t="shared" si="515"/>
        <v>0</v>
      </c>
      <c r="KZ92" s="396">
        <f t="shared" si="516"/>
        <v>0</v>
      </c>
      <c r="LA92" s="781"/>
      <c r="LB92" s="782">
        <f t="shared" si="517"/>
        <v>0</v>
      </c>
      <c r="LC92" s="783">
        <f t="shared" si="518"/>
        <v>0</v>
      </c>
      <c r="LD92" s="784">
        <f t="shared" si="519"/>
        <v>0</v>
      </c>
      <c r="LE92" s="781"/>
      <c r="LF92" s="782">
        <f t="shared" si="520"/>
        <v>0</v>
      </c>
      <c r="LG92" s="783">
        <f t="shared" si="521"/>
        <v>0</v>
      </c>
      <c r="LH92" s="784">
        <f t="shared" si="522"/>
        <v>0</v>
      </c>
      <c r="LI92" s="781"/>
      <c r="LJ92" s="782">
        <f t="shared" si="523"/>
        <v>0</v>
      </c>
      <c r="LK92" s="783">
        <f t="shared" si="524"/>
        <v>0</v>
      </c>
      <c r="LL92" s="784">
        <f t="shared" si="525"/>
        <v>0</v>
      </c>
      <c r="LM92" s="426">
        <f t="shared" si="526"/>
        <v>0</v>
      </c>
      <c r="LN92" s="395">
        <f t="shared" si="527"/>
        <v>0</v>
      </c>
      <c r="LO92" s="396">
        <f t="shared" si="528"/>
        <v>0</v>
      </c>
      <c r="LP92" s="426">
        <f t="shared" si="529"/>
        <v>0</v>
      </c>
      <c r="LQ92" s="395">
        <f t="shared" si="530"/>
        <v>0</v>
      </c>
      <c r="LR92" s="396">
        <f t="shared" si="531"/>
        <v>0</v>
      </c>
      <c r="LS92" s="426">
        <f t="shared" si="532"/>
        <v>0</v>
      </c>
      <c r="LT92" s="395">
        <f t="shared" si="533"/>
        <v>0</v>
      </c>
      <c r="LU92" s="396">
        <f t="shared" si="534"/>
        <v>0</v>
      </c>
      <c r="LV92" s="785"/>
      <c r="LW92" s="786">
        <f t="shared" si="535"/>
        <v>0</v>
      </c>
      <c r="LX92" s="787">
        <f t="shared" si="536"/>
        <v>0</v>
      </c>
      <c r="LY92" s="788">
        <f t="shared" si="682"/>
        <v>0</v>
      </c>
      <c r="LZ92" s="426">
        <f t="shared" si="537"/>
        <v>0</v>
      </c>
      <c r="MA92" s="395">
        <f t="shared" si="538"/>
        <v>0</v>
      </c>
      <c r="MB92" s="396">
        <f t="shared" si="539"/>
        <v>0</v>
      </c>
      <c r="MC92" s="781"/>
      <c r="MD92" s="782">
        <f t="shared" si="540"/>
        <v>0</v>
      </c>
      <c r="ME92" s="783">
        <f t="shared" si="541"/>
        <v>1.8788900000000002</v>
      </c>
      <c r="MF92" s="784">
        <f t="shared" si="542"/>
        <v>1.8788900000000002</v>
      </c>
      <c r="MG92" s="781"/>
      <c r="MH92" s="782">
        <f t="shared" si="543"/>
        <v>0</v>
      </c>
      <c r="MI92" s="783">
        <f t="shared" si="544"/>
        <v>0</v>
      </c>
      <c r="MJ92" s="784">
        <f t="shared" si="545"/>
        <v>0</v>
      </c>
      <c r="MK92" s="781"/>
      <c r="ML92" s="782">
        <f t="shared" si="546"/>
        <v>0</v>
      </c>
      <c r="MM92" s="783">
        <f t="shared" si="547"/>
        <v>0</v>
      </c>
      <c r="MN92" s="784">
        <f t="shared" si="548"/>
        <v>0</v>
      </c>
      <c r="MO92" s="426">
        <f t="shared" si="549"/>
        <v>0</v>
      </c>
      <c r="MP92" s="395">
        <f t="shared" si="550"/>
        <v>0</v>
      </c>
      <c r="MQ92" s="396">
        <f t="shared" si="551"/>
        <v>0</v>
      </c>
      <c r="MR92" s="426">
        <f t="shared" si="552"/>
        <v>0</v>
      </c>
      <c r="MS92" s="395">
        <f t="shared" si="553"/>
        <v>0</v>
      </c>
      <c r="MT92" s="396">
        <f t="shared" si="554"/>
        <v>0</v>
      </c>
      <c r="MU92" s="426">
        <f t="shared" si="555"/>
        <v>0</v>
      </c>
      <c r="MV92" s="395">
        <f t="shared" si="556"/>
        <v>0</v>
      </c>
      <c r="MW92" s="396">
        <f t="shared" si="557"/>
        <v>0</v>
      </c>
      <c r="MX92" s="785"/>
      <c r="MY92" s="786">
        <f t="shared" si="558"/>
        <v>0</v>
      </c>
      <c r="MZ92" s="787">
        <f t="shared" si="559"/>
        <v>0</v>
      </c>
      <c r="NA92" s="788">
        <f t="shared" si="683"/>
        <v>0</v>
      </c>
      <c r="NB92" s="785"/>
      <c r="NC92" s="786">
        <f t="shared" si="560"/>
        <v>0</v>
      </c>
      <c r="ND92" s="787">
        <f t="shared" si="561"/>
        <v>0</v>
      </c>
      <c r="NE92" s="788">
        <f t="shared" si="684"/>
        <v>0</v>
      </c>
      <c r="NF92" s="786">
        <f t="shared" si="562"/>
        <v>0</v>
      </c>
      <c r="NG92" s="789">
        <f t="shared" si="563"/>
        <v>0</v>
      </c>
      <c r="NH92" s="776">
        <f t="shared" si="564"/>
        <v>0</v>
      </c>
      <c r="NI92" s="777">
        <f t="shared" si="565"/>
        <v>0</v>
      </c>
      <c r="NJ92" s="777">
        <f t="shared" si="566"/>
        <v>0</v>
      </c>
      <c r="NK92" s="777">
        <f t="shared" si="567"/>
        <v>0</v>
      </c>
      <c r="NL92" s="779">
        <f t="shared" si="685"/>
        <v>0</v>
      </c>
      <c r="NM92" s="785"/>
      <c r="NN92" s="786">
        <f t="shared" si="568"/>
        <v>0</v>
      </c>
      <c r="NO92" s="787">
        <f t="shared" si="569"/>
        <v>0</v>
      </c>
      <c r="NP92" s="788">
        <f t="shared" si="686"/>
        <v>0</v>
      </c>
      <c r="NQ92" s="785"/>
      <c r="NR92" s="786">
        <f t="shared" si="570"/>
        <v>0</v>
      </c>
      <c r="NS92" s="787">
        <f t="shared" si="571"/>
        <v>0</v>
      </c>
      <c r="NT92" s="788">
        <f t="shared" si="687"/>
        <v>0</v>
      </c>
      <c r="NU92" s="785"/>
      <c r="NV92" s="786">
        <f t="shared" si="572"/>
        <v>0</v>
      </c>
      <c r="NW92" s="787">
        <f t="shared" si="573"/>
        <v>0</v>
      </c>
      <c r="NX92" s="788">
        <f t="shared" si="688"/>
        <v>0</v>
      </c>
      <c r="OH92" s="426">
        <f t="shared" si="574"/>
        <v>0</v>
      </c>
      <c r="OI92" s="395">
        <f t="shared" si="575"/>
        <v>0</v>
      </c>
      <c r="OJ92" s="396">
        <f t="shared" si="689"/>
        <v>0</v>
      </c>
      <c r="OK92" s="426">
        <f t="shared" si="576"/>
        <v>0</v>
      </c>
      <c r="OL92" s="395">
        <f t="shared" si="577"/>
        <v>0</v>
      </c>
      <c r="OM92" s="396">
        <f t="shared" si="578"/>
        <v>0</v>
      </c>
      <c r="ON92" s="426">
        <f t="shared" si="579"/>
        <v>0</v>
      </c>
      <c r="OO92" s="395">
        <f t="shared" si="580"/>
        <v>0</v>
      </c>
      <c r="OP92" s="396">
        <f t="shared" si="581"/>
        <v>0</v>
      </c>
      <c r="OQ92" s="426">
        <f t="shared" si="582"/>
        <v>0</v>
      </c>
      <c r="OR92" s="395">
        <f t="shared" si="583"/>
        <v>0</v>
      </c>
      <c r="OS92" s="396">
        <f t="shared" si="584"/>
        <v>0</v>
      </c>
      <c r="OT92" s="426">
        <f t="shared" si="585"/>
        <v>0</v>
      </c>
      <c r="OU92" s="395">
        <f t="shared" si="586"/>
        <v>0</v>
      </c>
      <c r="OV92" s="396">
        <f t="shared" si="587"/>
        <v>0</v>
      </c>
      <c r="OW92" s="426">
        <f t="shared" si="588"/>
        <v>0</v>
      </c>
      <c r="OX92" s="395">
        <f t="shared" si="589"/>
        <v>0</v>
      </c>
      <c r="OY92" s="427">
        <f t="shared" si="590"/>
        <v>0</v>
      </c>
      <c r="OZ92" s="426">
        <f t="shared" si="591"/>
        <v>0</v>
      </c>
      <c r="PA92" s="395">
        <f t="shared" si="592"/>
        <v>2</v>
      </c>
      <c r="PB92" s="427">
        <f t="shared" si="593"/>
        <v>2</v>
      </c>
      <c r="PC92" s="426">
        <f t="shared" si="594"/>
        <v>0</v>
      </c>
      <c r="PD92" s="395">
        <f t="shared" si="595"/>
        <v>0</v>
      </c>
      <c r="PE92" s="427">
        <f t="shared" si="596"/>
        <v>0</v>
      </c>
      <c r="PF92" s="426">
        <f t="shared" si="597"/>
        <v>0</v>
      </c>
      <c r="PG92" s="395">
        <f t="shared" si="598"/>
        <v>0</v>
      </c>
      <c r="PH92" s="427">
        <f t="shared" si="599"/>
        <v>0</v>
      </c>
      <c r="PI92" s="426">
        <f t="shared" si="600"/>
        <v>0</v>
      </c>
      <c r="PJ92" s="395">
        <f t="shared" si="601"/>
        <v>0</v>
      </c>
      <c r="PK92" s="427">
        <f t="shared" si="602"/>
        <v>0</v>
      </c>
      <c r="PL92" s="426">
        <f t="shared" si="603"/>
        <v>0</v>
      </c>
      <c r="PM92" s="395">
        <f t="shared" si="604"/>
        <v>0</v>
      </c>
      <c r="PN92" s="427">
        <f t="shared" si="605"/>
        <v>0</v>
      </c>
      <c r="PO92" s="776">
        <f t="shared" si="606"/>
        <v>0</v>
      </c>
      <c r="PP92" s="777">
        <f t="shared" si="607"/>
        <v>0</v>
      </c>
      <c r="PQ92" s="777">
        <f t="shared" si="608"/>
        <v>0</v>
      </c>
      <c r="PR92" s="777">
        <f t="shared" si="609"/>
        <v>0</v>
      </c>
      <c r="PS92" s="779">
        <f t="shared" si="690"/>
        <v>0</v>
      </c>
      <c r="PT92" s="426">
        <f t="shared" si="610"/>
        <v>0</v>
      </c>
      <c r="PU92" s="395">
        <f t="shared" si="611"/>
        <v>0</v>
      </c>
      <c r="PV92" s="396">
        <f t="shared" si="691"/>
        <v>0</v>
      </c>
      <c r="PW92" s="426">
        <f t="shared" si="612"/>
        <v>0</v>
      </c>
      <c r="PX92" s="395">
        <f t="shared" si="613"/>
        <v>0</v>
      </c>
      <c r="PY92" s="396">
        <f t="shared" si="614"/>
        <v>0</v>
      </c>
      <c r="PZ92" s="426">
        <f t="shared" si="615"/>
        <v>0</v>
      </c>
      <c r="QA92" s="395">
        <f t="shared" si="616"/>
        <v>0</v>
      </c>
      <c r="QB92" s="396">
        <f t="shared" si="617"/>
        <v>0</v>
      </c>
      <c r="QC92" s="426">
        <f t="shared" si="618"/>
        <v>0</v>
      </c>
      <c r="QD92" s="395">
        <f t="shared" si="619"/>
        <v>0</v>
      </c>
      <c r="QE92" s="396">
        <f t="shared" si="620"/>
        <v>0</v>
      </c>
      <c r="QF92" s="776">
        <f t="shared" si="621"/>
        <v>0</v>
      </c>
      <c r="QG92" s="777">
        <f t="shared" si="622"/>
        <v>0</v>
      </c>
      <c r="QH92" s="777">
        <f t="shared" si="623"/>
        <v>0</v>
      </c>
      <c r="QI92" s="777">
        <f t="shared" si="624"/>
        <v>0</v>
      </c>
      <c r="QJ92" s="779">
        <f t="shared" si="692"/>
        <v>0</v>
      </c>
      <c r="QK92" s="790"/>
      <c r="QL92" s="791"/>
    </row>
    <row r="93" spans="2:454" ht="10.199999999999999">
      <c r="B93" s="810">
        <v>45839</v>
      </c>
      <c r="C93" s="811" t="s">
        <v>571</v>
      </c>
      <c r="D93" s="771"/>
      <c r="E93" s="772"/>
      <c r="F93" s="772"/>
      <c r="G93" s="772"/>
      <c r="H93" s="772"/>
      <c r="I93" s="772"/>
      <c r="J93" s="772"/>
      <c r="K93" s="772"/>
      <c r="L93" s="772"/>
      <c r="M93" s="772"/>
      <c r="N93" s="772"/>
      <c r="O93" s="772"/>
      <c r="P93" s="772"/>
      <c r="Q93" s="772"/>
      <c r="R93" s="772"/>
      <c r="S93" s="772"/>
      <c r="T93" s="772"/>
      <c r="U93" s="772"/>
      <c r="V93" s="772"/>
      <c r="W93" s="772"/>
      <c r="X93" s="772"/>
      <c r="Y93" s="772"/>
      <c r="Z93" s="772"/>
      <c r="AA93" s="772"/>
      <c r="AB93" s="772"/>
      <c r="AC93" s="772"/>
      <c r="AD93" s="772"/>
      <c r="AE93" s="772"/>
      <c r="AF93" s="772"/>
      <c r="AG93" s="772"/>
      <c r="AH93" s="772"/>
      <c r="AI93" s="772"/>
      <c r="AJ93" s="772"/>
      <c r="AK93" s="772"/>
      <c r="AL93" s="772"/>
      <c r="AM93" s="772"/>
      <c r="AN93" s="772"/>
      <c r="AO93" s="772"/>
      <c r="AP93" s="772"/>
      <c r="AQ93" s="772"/>
      <c r="AR93" s="772"/>
      <c r="AS93" s="772"/>
      <c r="AT93" s="772"/>
      <c r="AU93" s="772"/>
      <c r="AV93" s="772"/>
      <c r="AW93" s="772"/>
      <c r="AX93" s="772"/>
      <c r="AY93" s="772"/>
      <c r="AZ93" s="772"/>
      <c r="BA93" s="773"/>
      <c r="BB93" s="774">
        <f t="shared" si="332"/>
        <v>0</v>
      </c>
      <c r="BC93" s="651">
        <f t="shared" si="333"/>
        <v>0</v>
      </c>
      <c r="BD93" s="652">
        <f t="shared" si="625"/>
        <v>0</v>
      </c>
      <c r="BE93" s="775"/>
      <c r="BF93" s="774">
        <f t="shared" si="334"/>
        <v>0</v>
      </c>
      <c r="BG93" s="775"/>
      <c r="BH93" s="774">
        <f t="shared" si="335"/>
        <v>0</v>
      </c>
      <c r="BI93" s="426">
        <f t="shared" si="336"/>
        <v>0</v>
      </c>
      <c r="BJ93" s="395">
        <f t="shared" si="337"/>
        <v>0</v>
      </c>
      <c r="BK93" s="396">
        <f t="shared" si="626"/>
        <v>0</v>
      </c>
      <c r="BL93" s="426">
        <f t="shared" si="338"/>
        <v>6</v>
      </c>
      <c r="BM93" s="395">
        <f t="shared" si="339"/>
        <v>0</v>
      </c>
      <c r="BN93" s="427">
        <f t="shared" si="627"/>
        <v>6</v>
      </c>
      <c r="BO93" s="394">
        <f t="shared" si="340"/>
        <v>6</v>
      </c>
      <c r="BP93" s="395">
        <f t="shared" si="341"/>
        <v>0</v>
      </c>
      <c r="BQ93" s="428">
        <f t="shared" si="628"/>
        <v>6</v>
      </c>
      <c r="BR93" s="394">
        <f t="shared" si="342"/>
        <v>6</v>
      </c>
      <c r="BS93" s="395">
        <f t="shared" si="343"/>
        <v>0</v>
      </c>
      <c r="BT93" s="428">
        <f t="shared" si="629"/>
        <v>6</v>
      </c>
      <c r="BU93" s="394">
        <f t="shared" si="344"/>
        <v>7</v>
      </c>
      <c r="BV93" s="395">
        <f t="shared" si="345"/>
        <v>0</v>
      </c>
      <c r="BW93" s="427">
        <f t="shared" si="630"/>
        <v>7</v>
      </c>
      <c r="BX93" s="394">
        <f t="shared" si="346"/>
        <v>7</v>
      </c>
      <c r="BY93" s="395">
        <f t="shared" si="347"/>
        <v>0</v>
      </c>
      <c r="BZ93" s="396">
        <f t="shared" si="631"/>
        <v>7</v>
      </c>
      <c r="CA93" s="426">
        <f t="shared" si="348"/>
        <v>6</v>
      </c>
      <c r="CB93" s="395">
        <f t="shared" si="349"/>
        <v>0</v>
      </c>
      <c r="CC93" s="427">
        <f t="shared" si="632"/>
        <v>6</v>
      </c>
      <c r="CD93" s="394">
        <f t="shared" si="350"/>
        <v>6</v>
      </c>
      <c r="CE93" s="395">
        <f t="shared" si="351"/>
        <v>0</v>
      </c>
      <c r="CF93" s="428">
        <f t="shared" si="633"/>
        <v>6</v>
      </c>
      <c r="CG93" s="394">
        <f t="shared" si="352"/>
        <v>6</v>
      </c>
      <c r="CH93" s="395">
        <f t="shared" si="353"/>
        <v>0</v>
      </c>
      <c r="CI93" s="428">
        <f t="shared" si="634"/>
        <v>6</v>
      </c>
      <c r="CJ93" s="394">
        <f t="shared" si="354"/>
        <v>7</v>
      </c>
      <c r="CK93" s="395">
        <f t="shared" si="355"/>
        <v>0</v>
      </c>
      <c r="CL93" s="427">
        <f t="shared" si="635"/>
        <v>7</v>
      </c>
      <c r="CM93" s="394">
        <f t="shared" si="356"/>
        <v>7</v>
      </c>
      <c r="CN93" s="395">
        <f t="shared" si="357"/>
        <v>0</v>
      </c>
      <c r="CO93" s="396">
        <f t="shared" si="636"/>
        <v>7</v>
      </c>
      <c r="CP93" s="426">
        <f t="shared" si="358"/>
        <v>0</v>
      </c>
      <c r="CQ93" s="395">
        <f t="shared" si="359"/>
        <v>0</v>
      </c>
      <c r="CR93" s="427">
        <f t="shared" si="637"/>
        <v>0</v>
      </c>
      <c r="CS93" s="394">
        <f t="shared" si="360"/>
        <v>0</v>
      </c>
      <c r="CT93" s="395">
        <f t="shared" si="361"/>
        <v>0</v>
      </c>
      <c r="CU93" s="428">
        <f t="shared" si="638"/>
        <v>0</v>
      </c>
      <c r="CV93" s="394">
        <f t="shared" si="362"/>
        <v>0</v>
      </c>
      <c r="CW93" s="395">
        <f t="shared" si="363"/>
        <v>0</v>
      </c>
      <c r="CX93" s="428">
        <f t="shared" si="639"/>
        <v>0</v>
      </c>
      <c r="CY93" s="394">
        <f t="shared" si="364"/>
        <v>0</v>
      </c>
      <c r="CZ93" s="395">
        <f t="shared" si="365"/>
        <v>0</v>
      </c>
      <c r="DA93" s="427">
        <f t="shared" si="640"/>
        <v>0</v>
      </c>
      <c r="DB93" s="394">
        <f t="shared" si="366"/>
        <v>0</v>
      </c>
      <c r="DC93" s="395">
        <f t="shared" si="367"/>
        <v>0</v>
      </c>
      <c r="DD93" s="396">
        <f t="shared" si="641"/>
        <v>0</v>
      </c>
      <c r="DE93" s="426">
        <f t="shared" si="368"/>
        <v>6</v>
      </c>
      <c r="DF93" s="395">
        <f t="shared" si="369"/>
        <v>0</v>
      </c>
      <c r="DG93" s="427">
        <f t="shared" si="642"/>
        <v>6</v>
      </c>
      <c r="DH93" s="394">
        <f t="shared" si="370"/>
        <v>7</v>
      </c>
      <c r="DI93" s="395">
        <f t="shared" si="371"/>
        <v>0</v>
      </c>
      <c r="DJ93" s="428">
        <f t="shared" si="643"/>
        <v>7</v>
      </c>
      <c r="DK93" s="394">
        <f t="shared" si="372"/>
        <v>6</v>
      </c>
      <c r="DL93" s="395">
        <f t="shared" si="373"/>
        <v>0</v>
      </c>
      <c r="DM93" s="428">
        <f t="shared" si="644"/>
        <v>6</v>
      </c>
      <c r="DN93" s="394">
        <f t="shared" si="374"/>
        <v>6</v>
      </c>
      <c r="DO93" s="395">
        <f t="shared" si="375"/>
        <v>1</v>
      </c>
      <c r="DP93" s="427">
        <f t="shared" si="645"/>
        <v>7</v>
      </c>
      <c r="DQ93" s="394">
        <f t="shared" si="376"/>
        <v>6</v>
      </c>
      <c r="DR93" s="395">
        <f t="shared" si="377"/>
        <v>1</v>
      </c>
      <c r="DS93" s="396">
        <f t="shared" si="646"/>
        <v>7</v>
      </c>
      <c r="DT93" s="426">
        <f t="shared" si="378"/>
        <v>5</v>
      </c>
      <c r="DU93" s="395">
        <f t="shared" si="379"/>
        <v>1</v>
      </c>
      <c r="DV93" s="427">
        <f t="shared" si="647"/>
        <v>6</v>
      </c>
      <c r="DW93" s="394">
        <f t="shared" si="380"/>
        <v>6</v>
      </c>
      <c r="DX93" s="395">
        <f t="shared" si="381"/>
        <v>1</v>
      </c>
      <c r="DY93" s="428">
        <f t="shared" si="648"/>
        <v>7</v>
      </c>
      <c r="DZ93" s="394">
        <f t="shared" si="382"/>
        <v>5</v>
      </c>
      <c r="EA93" s="395">
        <f t="shared" si="383"/>
        <v>1</v>
      </c>
      <c r="EB93" s="428">
        <f t="shared" si="649"/>
        <v>6</v>
      </c>
      <c r="EC93" s="394">
        <f t="shared" si="384"/>
        <v>6</v>
      </c>
      <c r="ED93" s="395">
        <f t="shared" si="385"/>
        <v>1</v>
      </c>
      <c r="EE93" s="427">
        <f t="shared" si="650"/>
        <v>7</v>
      </c>
      <c r="EF93" s="394">
        <f t="shared" si="386"/>
        <v>6</v>
      </c>
      <c r="EG93" s="395">
        <f t="shared" si="387"/>
        <v>1</v>
      </c>
      <c r="EH93" s="396">
        <f t="shared" si="651"/>
        <v>7</v>
      </c>
      <c r="EI93" s="426">
        <f t="shared" si="388"/>
        <v>5</v>
      </c>
      <c r="EJ93" s="395">
        <f t="shared" si="389"/>
        <v>1</v>
      </c>
      <c r="EK93" s="427">
        <f t="shared" si="652"/>
        <v>6</v>
      </c>
      <c r="EL93" s="394">
        <f t="shared" si="390"/>
        <v>5</v>
      </c>
      <c r="EM93" s="395">
        <f t="shared" si="391"/>
        <v>1</v>
      </c>
      <c r="EN93" s="428">
        <f t="shared" si="653"/>
        <v>6</v>
      </c>
      <c r="EO93" s="394">
        <f t="shared" si="392"/>
        <v>5</v>
      </c>
      <c r="EP93" s="395">
        <f t="shared" si="393"/>
        <v>1</v>
      </c>
      <c r="EQ93" s="428">
        <f t="shared" si="654"/>
        <v>6</v>
      </c>
      <c r="ER93" s="394">
        <f t="shared" si="394"/>
        <v>6</v>
      </c>
      <c r="ES93" s="395">
        <f t="shared" si="395"/>
        <v>1</v>
      </c>
      <c r="ET93" s="427">
        <f t="shared" si="655"/>
        <v>7</v>
      </c>
      <c r="EU93" s="394">
        <f t="shared" si="396"/>
        <v>5</v>
      </c>
      <c r="EV93" s="395">
        <f t="shared" si="397"/>
        <v>1</v>
      </c>
      <c r="EW93" s="396">
        <f t="shared" si="656"/>
        <v>6</v>
      </c>
      <c r="EX93" s="426">
        <f t="shared" si="398"/>
        <v>0</v>
      </c>
      <c r="EY93" s="395">
        <f t="shared" si="399"/>
        <v>0</v>
      </c>
      <c r="EZ93" s="427">
        <f t="shared" si="657"/>
        <v>0</v>
      </c>
      <c r="FA93" s="394">
        <f t="shared" si="400"/>
        <v>0</v>
      </c>
      <c r="FB93" s="395">
        <f t="shared" si="401"/>
        <v>0</v>
      </c>
      <c r="FC93" s="428">
        <f t="shared" si="693"/>
        <v>0</v>
      </c>
      <c r="FD93" s="394">
        <f t="shared" si="402"/>
        <v>0</v>
      </c>
      <c r="FE93" s="395">
        <f t="shared" si="403"/>
        <v>0</v>
      </c>
      <c r="FF93" s="428">
        <f t="shared" si="659"/>
        <v>0</v>
      </c>
      <c r="FG93" s="394">
        <f t="shared" si="404"/>
        <v>0</v>
      </c>
      <c r="FH93" s="395">
        <f t="shared" si="405"/>
        <v>0</v>
      </c>
      <c r="FI93" s="427">
        <f t="shared" si="660"/>
        <v>0</v>
      </c>
      <c r="FJ93" s="394">
        <f t="shared" si="406"/>
        <v>0</v>
      </c>
      <c r="FK93" s="395">
        <f t="shared" si="407"/>
        <v>0</v>
      </c>
      <c r="FL93" s="396">
        <f t="shared" si="661"/>
        <v>0</v>
      </c>
      <c r="FM93" s="426">
        <f t="shared" si="408"/>
        <v>4</v>
      </c>
      <c r="FN93" s="395">
        <f t="shared" si="409"/>
        <v>7</v>
      </c>
      <c r="FO93" s="427">
        <f t="shared" si="662"/>
        <v>11</v>
      </c>
      <c r="FP93" s="394">
        <f t="shared" si="410"/>
        <v>4</v>
      </c>
      <c r="FQ93" s="395">
        <f t="shared" si="411"/>
        <v>6</v>
      </c>
      <c r="FR93" s="428">
        <f t="shared" si="663"/>
        <v>10</v>
      </c>
      <c r="FS93" s="394">
        <f t="shared" si="412"/>
        <v>2</v>
      </c>
      <c r="FT93" s="395">
        <f t="shared" si="413"/>
        <v>8</v>
      </c>
      <c r="FU93" s="428">
        <f t="shared" si="664"/>
        <v>10</v>
      </c>
      <c r="FV93" s="394">
        <f t="shared" si="414"/>
        <v>3</v>
      </c>
      <c r="FW93" s="395">
        <f t="shared" si="415"/>
        <v>6</v>
      </c>
      <c r="FX93" s="427">
        <f t="shared" si="665"/>
        <v>9</v>
      </c>
      <c r="FY93" s="394">
        <f t="shared" si="416"/>
        <v>3</v>
      </c>
      <c r="FZ93" s="395">
        <f t="shared" si="417"/>
        <v>7</v>
      </c>
      <c r="GA93" s="396">
        <f t="shared" si="666"/>
        <v>10</v>
      </c>
      <c r="GB93" s="426">
        <f t="shared" si="418"/>
        <v>6</v>
      </c>
      <c r="GC93" s="395">
        <f t="shared" si="419"/>
        <v>1</v>
      </c>
      <c r="GD93" s="427">
        <f t="shared" si="667"/>
        <v>7</v>
      </c>
      <c r="GE93" s="394">
        <f t="shared" si="420"/>
        <v>6</v>
      </c>
      <c r="GF93" s="395">
        <f t="shared" si="421"/>
        <v>1</v>
      </c>
      <c r="GG93" s="428">
        <f t="shared" si="668"/>
        <v>7</v>
      </c>
      <c r="GH93" s="394">
        <f t="shared" si="422"/>
        <v>6</v>
      </c>
      <c r="GI93" s="395">
        <f t="shared" si="423"/>
        <v>1</v>
      </c>
      <c r="GJ93" s="428">
        <f t="shared" si="669"/>
        <v>7</v>
      </c>
      <c r="GK93" s="394">
        <f t="shared" si="424"/>
        <v>6</v>
      </c>
      <c r="GL93" s="395">
        <f t="shared" si="425"/>
        <v>1</v>
      </c>
      <c r="GM93" s="427">
        <f t="shared" si="670"/>
        <v>7</v>
      </c>
      <c r="GN93" s="394">
        <f t="shared" si="426"/>
        <v>6</v>
      </c>
      <c r="GO93" s="395">
        <f t="shared" si="427"/>
        <v>1</v>
      </c>
      <c r="GP93" s="396">
        <f t="shared" si="671"/>
        <v>7</v>
      </c>
      <c r="GQ93" s="776">
        <f t="shared" si="428"/>
        <v>3</v>
      </c>
      <c r="GR93" s="777">
        <f t="shared" si="429"/>
        <v>7</v>
      </c>
      <c r="GS93" s="777">
        <f t="shared" si="430"/>
        <v>10</v>
      </c>
      <c r="GT93" s="777">
        <f t="shared" si="431"/>
        <v>0</v>
      </c>
      <c r="GU93" s="778">
        <f t="shared" si="672"/>
        <v>10</v>
      </c>
      <c r="GV93" s="426">
        <f t="shared" si="432"/>
        <v>0</v>
      </c>
      <c r="GW93" s="395">
        <f t="shared" si="433"/>
        <v>4</v>
      </c>
      <c r="GX93" s="427">
        <f t="shared" si="673"/>
        <v>4</v>
      </c>
      <c r="GY93" s="394">
        <f t="shared" si="434"/>
        <v>0</v>
      </c>
      <c r="GZ93" s="395">
        <f t="shared" si="435"/>
        <v>4</v>
      </c>
      <c r="HA93" s="428">
        <f t="shared" si="674"/>
        <v>4</v>
      </c>
      <c r="HB93" s="394">
        <f t="shared" si="436"/>
        <v>0</v>
      </c>
      <c r="HC93" s="395">
        <f t="shared" si="437"/>
        <v>4</v>
      </c>
      <c r="HD93" s="428">
        <f t="shared" si="675"/>
        <v>4</v>
      </c>
      <c r="HE93" s="394">
        <f t="shared" si="438"/>
        <v>0</v>
      </c>
      <c r="HF93" s="395">
        <f t="shared" si="439"/>
        <v>4</v>
      </c>
      <c r="HG93" s="427">
        <f t="shared" si="676"/>
        <v>4</v>
      </c>
      <c r="HH93" s="394">
        <f t="shared" si="440"/>
        <v>0</v>
      </c>
      <c r="HI93" s="395">
        <f t="shared" si="441"/>
        <v>4</v>
      </c>
      <c r="HJ93" s="396">
        <f t="shared" si="677"/>
        <v>4</v>
      </c>
      <c r="HK93" s="812">
        <f t="shared" si="442"/>
        <v>0</v>
      </c>
      <c r="HL93" s="813">
        <f t="shared" si="443"/>
        <v>0</v>
      </c>
      <c r="HM93" s="813">
        <f t="shared" si="444"/>
        <v>0</v>
      </c>
      <c r="HN93" s="777">
        <f t="shared" si="445"/>
        <v>0</v>
      </c>
      <c r="HO93" s="778">
        <f t="shared" si="678"/>
        <v>0</v>
      </c>
      <c r="HP93" s="946"/>
      <c r="HQ93" s="946"/>
      <c r="HR93" s="426">
        <f t="shared" si="446"/>
        <v>1</v>
      </c>
      <c r="HS93" s="395">
        <f t="shared" si="447"/>
        <v>0</v>
      </c>
      <c r="HT93" s="396">
        <f t="shared" si="679"/>
        <v>1</v>
      </c>
      <c r="HU93" s="426">
        <f t="shared" si="448"/>
        <v>11</v>
      </c>
      <c r="HV93" s="395">
        <f t="shared" si="449"/>
        <v>8</v>
      </c>
      <c r="HW93" s="396">
        <f t="shared" si="450"/>
        <v>19</v>
      </c>
      <c r="HX93" s="426">
        <f t="shared" si="451"/>
        <v>13</v>
      </c>
      <c r="HY93" s="395">
        <f t="shared" si="452"/>
        <v>6</v>
      </c>
      <c r="HZ93" s="396">
        <f t="shared" si="453"/>
        <v>19</v>
      </c>
      <c r="IA93" s="426">
        <f t="shared" si="454"/>
        <v>11</v>
      </c>
      <c r="IB93" s="395">
        <f t="shared" si="455"/>
        <v>9</v>
      </c>
      <c r="IC93" s="396">
        <f t="shared" si="456"/>
        <v>20</v>
      </c>
      <c r="ID93" s="426">
        <f t="shared" si="457"/>
        <v>12</v>
      </c>
      <c r="IE93" s="395">
        <f t="shared" si="458"/>
        <v>11</v>
      </c>
      <c r="IF93" s="396">
        <f t="shared" si="459"/>
        <v>23</v>
      </c>
      <c r="IG93" s="427"/>
      <c r="IH93" s="426">
        <f t="shared" si="460"/>
        <v>18</v>
      </c>
      <c r="II93" s="395">
        <f t="shared" si="461"/>
        <v>4</v>
      </c>
      <c r="IJ93" s="427">
        <f t="shared" si="462"/>
        <v>22</v>
      </c>
      <c r="IK93" s="426">
        <f t="shared" si="463"/>
        <v>19</v>
      </c>
      <c r="IL93" s="395">
        <f t="shared" si="464"/>
        <v>4</v>
      </c>
      <c r="IM93" s="427">
        <f t="shared" si="465"/>
        <v>23</v>
      </c>
      <c r="IN93" s="776">
        <f t="shared" si="466"/>
        <v>19</v>
      </c>
      <c r="IO93" s="777">
        <f t="shared" si="467"/>
        <v>4</v>
      </c>
      <c r="IP93" s="777">
        <f t="shared" si="468"/>
        <v>23</v>
      </c>
      <c r="IQ93" s="777">
        <f t="shared" si="469"/>
        <v>0</v>
      </c>
      <c r="IR93" s="779">
        <f t="shared" si="680"/>
        <v>23</v>
      </c>
      <c r="IS93" s="427"/>
      <c r="IT93" s="780"/>
      <c r="IU93" s="426">
        <f t="shared" si="470"/>
        <v>0</v>
      </c>
      <c r="IV93" s="395">
        <f t="shared" si="471"/>
        <v>0</v>
      </c>
      <c r="IW93" s="396">
        <f t="shared" si="472"/>
        <v>0</v>
      </c>
      <c r="IX93" s="426">
        <f t="shared" si="473"/>
        <v>0</v>
      </c>
      <c r="IY93" s="395">
        <f t="shared" si="474"/>
        <v>3</v>
      </c>
      <c r="IZ93" s="396">
        <f t="shared" si="475"/>
        <v>3</v>
      </c>
      <c r="JA93" s="426">
        <f t="shared" si="476"/>
        <v>15</v>
      </c>
      <c r="JB93" s="395">
        <f t="shared" si="477"/>
        <v>14</v>
      </c>
      <c r="JC93" s="396">
        <f t="shared" si="478"/>
        <v>29</v>
      </c>
      <c r="JD93" s="781"/>
      <c r="JE93" s="782">
        <f t="shared" si="479"/>
        <v>0</v>
      </c>
      <c r="JF93" s="783">
        <f t="shared" si="480"/>
        <v>6.4639999999999995</v>
      </c>
      <c r="JG93" s="784">
        <f t="shared" si="481"/>
        <v>6.4639999999999995</v>
      </c>
      <c r="JH93" s="781"/>
      <c r="JI93" s="782">
        <f t="shared" si="482"/>
        <v>0</v>
      </c>
      <c r="JJ93" s="783">
        <f t="shared" si="483"/>
        <v>6.4639999999999995</v>
      </c>
      <c r="JK93" s="784">
        <f t="shared" si="484"/>
        <v>6.4639999999999995</v>
      </c>
      <c r="JL93" s="781"/>
      <c r="JM93" s="782">
        <f t="shared" si="485"/>
        <v>0</v>
      </c>
      <c r="JN93" s="783">
        <f t="shared" si="486"/>
        <v>0</v>
      </c>
      <c r="JO93" s="784">
        <f t="shared" si="487"/>
        <v>0</v>
      </c>
      <c r="JP93" s="781"/>
      <c r="JQ93" s="782">
        <f t="shared" si="488"/>
        <v>0</v>
      </c>
      <c r="JR93" s="783">
        <f t="shared" si="489"/>
        <v>5.9901299999999997</v>
      </c>
      <c r="JS93" s="784">
        <f t="shared" si="490"/>
        <v>5.9901299999999997</v>
      </c>
      <c r="JT93" s="781"/>
      <c r="JU93" s="782">
        <f t="shared" si="491"/>
        <v>0</v>
      </c>
      <c r="JV93" s="783">
        <f t="shared" si="492"/>
        <v>0</v>
      </c>
      <c r="JW93" s="784">
        <f t="shared" si="493"/>
        <v>0</v>
      </c>
      <c r="JX93" s="781"/>
      <c r="JY93" s="782">
        <f t="shared" si="494"/>
        <v>0</v>
      </c>
      <c r="JZ93" s="783">
        <f t="shared" si="495"/>
        <v>0</v>
      </c>
      <c r="KA93" s="784">
        <f t="shared" si="496"/>
        <v>0</v>
      </c>
      <c r="KB93" s="781"/>
      <c r="KC93" s="782">
        <f t="shared" si="497"/>
        <v>0</v>
      </c>
      <c r="KD93" s="783">
        <f t="shared" si="498"/>
        <v>0</v>
      </c>
      <c r="KE93" s="784">
        <f t="shared" si="499"/>
        <v>0</v>
      </c>
      <c r="KF93" s="781"/>
      <c r="KG93" s="782">
        <f t="shared" si="500"/>
        <v>0</v>
      </c>
      <c r="KH93" s="783">
        <f t="shared" si="501"/>
        <v>0</v>
      </c>
      <c r="KI93" s="784">
        <f t="shared" si="502"/>
        <v>0</v>
      </c>
      <c r="KJ93" s="781"/>
      <c r="KK93" s="782">
        <f t="shared" si="503"/>
        <v>0</v>
      </c>
      <c r="KL93" s="783">
        <f t="shared" si="504"/>
        <v>0</v>
      </c>
      <c r="KM93" s="784">
        <f t="shared" si="505"/>
        <v>0</v>
      </c>
      <c r="KN93" s="426">
        <f t="shared" si="506"/>
        <v>0</v>
      </c>
      <c r="KO93" s="395">
        <f t="shared" si="507"/>
        <v>0</v>
      </c>
      <c r="KP93" s="396">
        <f t="shared" si="508"/>
        <v>0</v>
      </c>
      <c r="KQ93" s="426">
        <f t="shared" si="509"/>
        <v>0</v>
      </c>
      <c r="KR93" s="395">
        <f t="shared" si="510"/>
        <v>0</v>
      </c>
      <c r="KS93" s="396">
        <f t="shared" si="511"/>
        <v>0</v>
      </c>
      <c r="KT93" s="785"/>
      <c r="KU93" s="786">
        <f t="shared" si="512"/>
        <v>0</v>
      </c>
      <c r="KV93" s="787">
        <f t="shared" si="513"/>
        <v>0</v>
      </c>
      <c r="KW93" s="788">
        <f t="shared" si="681"/>
        <v>0</v>
      </c>
      <c r="KX93" s="426">
        <f t="shared" si="514"/>
        <v>0</v>
      </c>
      <c r="KY93" s="395">
        <f t="shared" si="515"/>
        <v>29</v>
      </c>
      <c r="KZ93" s="396">
        <f t="shared" si="516"/>
        <v>29</v>
      </c>
      <c r="LA93" s="781"/>
      <c r="LB93" s="782">
        <f t="shared" si="517"/>
        <v>0</v>
      </c>
      <c r="LC93" s="783">
        <f t="shared" si="518"/>
        <v>5.4788699999999988</v>
      </c>
      <c r="LD93" s="784">
        <f t="shared" si="519"/>
        <v>5.4788699999999988</v>
      </c>
      <c r="LE93" s="781"/>
      <c r="LF93" s="782">
        <f t="shared" si="520"/>
        <v>0</v>
      </c>
      <c r="LG93" s="783">
        <f t="shared" si="521"/>
        <v>3.7287400000000002</v>
      </c>
      <c r="LH93" s="784">
        <f t="shared" si="522"/>
        <v>3.7287400000000002</v>
      </c>
      <c r="LI93" s="781"/>
      <c r="LJ93" s="782">
        <f t="shared" si="523"/>
        <v>0</v>
      </c>
      <c r="LK93" s="783">
        <f t="shared" si="524"/>
        <v>3.0761699999999998</v>
      </c>
      <c r="LL93" s="784">
        <f t="shared" si="525"/>
        <v>3.0761699999999998</v>
      </c>
      <c r="LM93" s="426">
        <f t="shared" si="526"/>
        <v>0</v>
      </c>
      <c r="LN93" s="395">
        <f t="shared" si="527"/>
        <v>5</v>
      </c>
      <c r="LO93" s="396">
        <f t="shared" si="528"/>
        <v>5</v>
      </c>
      <c r="LP93" s="426">
        <f t="shared" si="529"/>
        <v>0</v>
      </c>
      <c r="LQ93" s="395">
        <f t="shared" si="530"/>
        <v>0</v>
      </c>
      <c r="LR93" s="396">
        <f t="shared" si="531"/>
        <v>0</v>
      </c>
      <c r="LS93" s="426">
        <f t="shared" si="532"/>
        <v>0</v>
      </c>
      <c r="LT93" s="395">
        <f t="shared" si="533"/>
        <v>0</v>
      </c>
      <c r="LU93" s="396">
        <f t="shared" si="534"/>
        <v>0</v>
      </c>
      <c r="LV93" s="785"/>
      <c r="LW93" s="786">
        <f t="shared" si="535"/>
        <v>0</v>
      </c>
      <c r="LX93" s="787">
        <f t="shared" si="536"/>
        <v>0</v>
      </c>
      <c r="LY93" s="788">
        <f t="shared" si="682"/>
        <v>0</v>
      </c>
      <c r="LZ93" s="426">
        <f t="shared" si="537"/>
        <v>15</v>
      </c>
      <c r="MA93" s="395">
        <f t="shared" si="538"/>
        <v>13</v>
      </c>
      <c r="MB93" s="396">
        <f t="shared" si="539"/>
        <v>28</v>
      </c>
      <c r="MC93" s="781"/>
      <c r="MD93" s="782">
        <f t="shared" si="540"/>
        <v>2.3738000000000001</v>
      </c>
      <c r="ME93" s="783">
        <f t="shared" si="541"/>
        <v>1.2086800000000002</v>
      </c>
      <c r="MF93" s="784">
        <f t="shared" si="542"/>
        <v>3.5824800000000003</v>
      </c>
      <c r="MG93" s="781"/>
      <c r="MH93" s="782">
        <f t="shared" si="543"/>
        <v>0</v>
      </c>
      <c r="MI93" s="783">
        <f t="shared" si="544"/>
        <v>3.41655</v>
      </c>
      <c r="MJ93" s="784">
        <f t="shared" si="545"/>
        <v>3.41655</v>
      </c>
      <c r="MK93" s="781"/>
      <c r="ML93" s="782">
        <f t="shared" si="546"/>
        <v>0</v>
      </c>
      <c r="MM93" s="783">
        <f t="shared" si="547"/>
        <v>3.0761699999999998</v>
      </c>
      <c r="MN93" s="784">
        <f t="shared" si="548"/>
        <v>3.0761699999999998</v>
      </c>
      <c r="MO93" s="426">
        <f t="shared" si="549"/>
        <v>0</v>
      </c>
      <c r="MP93" s="395">
        <f t="shared" si="550"/>
        <v>5</v>
      </c>
      <c r="MQ93" s="396">
        <f t="shared" si="551"/>
        <v>5</v>
      </c>
      <c r="MR93" s="426">
        <f t="shared" si="552"/>
        <v>0</v>
      </c>
      <c r="MS93" s="395">
        <f t="shared" si="553"/>
        <v>0</v>
      </c>
      <c r="MT93" s="396">
        <f t="shared" si="554"/>
        <v>0</v>
      </c>
      <c r="MU93" s="426">
        <f t="shared" si="555"/>
        <v>0</v>
      </c>
      <c r="MV93" s="395">
        <f t="shared" si="556"/>
        <v>0</v>
      </c>
      <c r="MW93" s="396">
        <f t="shared" si="557"/>
        <v>0</v>
      </c>
      <c r="MX93" s="785"/>
      <c r="MY93" s="786">
        <f t="shared" si="558"/>
        <v>0</v>
      </c>
      <c r="MZ93" s="787">
        <f t="shared" si="559"/>
        <v>0</v>
      </c>
      <c r="NA93" s="788">
        <f t="shared" si="683"/>
        <v>0</v>
      </c>
      <c r="NB93" s="785"/>
      <c r="NC93" s="786">
        <f t="shared" si="560"/>
        <v>0</v>
      </c>
      <c r="ND93" s="787">
        <f t="shared" si="561"/>
        <v>0</v>
      </c>
      <c r="NE93" s="788">
        <f t="shared" si="684"/>
        <v>0</v>
      </c>
      <c r="NF93" s="786">
        <f t="shared" si="562"/>
        <v>0</v>
      </c>
      <c r="NG93" s="789">
        <f t="shared" si="563"/>
        <v>0</v>
      </c>
      <c r="NH93" s="776">
        <f t="shared" si="564"/>
        <v>0</v>
      </c>
      <c r="NI93" s="777">
        <f t="shared" si="565"/>
        <v>0</v>
      </c>
      <c r="NJ93" s="777">
        <f t="shared" si="566"/>
        <v>0</v>
      </c>
      <c r="NK93" s="777">
        <f t="shared" si="567"/>
        <v>0</v>
      </c>
      <c r="NL93" s="779">
        <f t="shared" si="685"/>
        <v>0</v>
      </c>
      <c r="NM93" s="785"/>
      <c r="NN93" s="786">
        <f t="shared" si="568"/>
        <v>0</v>
      </c>
      <c r="NO93" s="787">
        <f t="shared" si="569"/>
        <v>0</v>
      </c>
      <c r="NP93" s="788">
        <f t="shared" si="686"/>
        <v>0</v>
      </c>
      <c r="NQ93" s="785"/>
      <c r="NR93" s="786">
        <f t="shared" si="570"/>
        <v>0</v>
      </c>
      <c r="NS93" s="787">
        <f t="shared" si="571"/>
        <v>0</v>
      </c>
      <c r="NT93" s="788">
        <f t="shared" si="687"/>
        <v>0</v>
      </c>
      <c r="NU93" s="785"/>
      <c r="NV93" s="786">
        <f t="shared" si="572"/>
        <v>0</v>
      </c>
      <c r="NW93" s="787">
        <f t="shared" si="573"/>
        <v>0</v>
      </c>
      <c r="NX93" s="788">
        <f t="shared" si="688"/>
        <v>0</v>
      </c>
      <c r="OH93" s="426">
        <f t="shared" si="574"/>
        <v>0</v>
      </c>
      <c r="OI93" s="395">
        <f t="shared" si="575"/>
        <v>0</v>
      </c>
      <c r="OJ93" s="396">
        <f t="shared" si="689"/>
        <v>0</v>
      </c>
      <c r="OK93" s="426">
        <f t="shared" si="576"/>
        <v>0</v>
      </c>
      <c r="OL93" s="395">
        <f t="shared" si="577"/>
        <v>0</v>
      </c>
      <c r="OM93" s="396">
        <f t="shared" si="578"/>
        <v>0</v>
      </c>
      <c r="ON93" s="426">
        <f t="shared" si="579"/>
        <v>0</v>
      </c>
      <c r="OO93" s="395">
        <f t="shared" si="580"/>
        <v>0</v>
      </c>
      <c r="OP93" s="396">
        <f t="shared" si="581"/>
        <v>0</v>
      </c>
      <c r="OQ93" s="426">
        <f t="shared" si="582"/>
        <v>0</v>
      </c>
      <c r="OR93" s="395">
        <f t="shared" si="583"/>
        <v>0</v>
      </c>
      <c r="OS93" s="396">
        <f t="shared" si="584"/>
        <v>0</v>
      </c>
      <c r="OT93" s="426">
        <f t="shared" si="585"/>
        <v>0</v>
      </c>
      <c r="OU93" s="395">
        <f t="shared" si="586"/>
        <v>0</v>
      </c>
      <c r="OV93" s="396">
        <f t="shared" si="587"/>
        <v>0</v>
      </c>
      <c r="OW93" s="426">
        <f t="shared" si="588"/>
        <v>0</v>
      </c>
      <c r="OX93" s="395">
        <f t="shared" si="589"/>
        <v>0</v>
      </c>
      <c r="OY93" s="427">
        <f t="shared" si="590"/>
        <v>0</v>
      </c>
      <c r="OZ93" s="426">
        <f t="shared" si="591"/>
        <v>2</v>
      </c>
      <c r="PA93" s="395">
        <f t="shared" si="592"/>
        <v>0</v>
      </c>
      <c r="PB93" s="427">
        <f t="shared" si="593"/>
        <v>2</v>
      </c>
      <c r="PC93" s="426">
        <f t="shared" si="594"/>
        <v>0</v>
      </c>
      <c r="PD93" s="395">
        <f t="shared" si="595"/>
        <v>0</v>
      </c>
      <c r="PE93" s="427">
        <f t="shared" si="596"/>
        <v>0</v>
      </c>
      <c r="PF93" s="426">
        <f t="shared" si="597"/>
        <v>0</v>
      </c>
      <c r="PG93" s="395">
        <f t="shared" si="598"/>
        <v>0</v>
      </c>
      <c r="PH93" s="427">
        <f t="shared" si="599"/>
        <v>0</v>
      </c>
      <c r="PI93" s="426">
        <f t="shared" si="600"/>
        <v>0</v>
      </c>
      <c r="PJ93" s="395">
        <f t="shared" si="601"/>
        <v>4</v>
      </c>
      <c r="PK93" s="427">
        <f t="shared" si="602"/>
        <v>4</v>
      </c>
      <c r="PL93" s="426">
        <f t="shared" si="603"/>
        <v>0</v>
      </c>
      <c r="PM93" s="395">
        <f t="shared" si="604"/>
        <v>4</v>
      </c>
      <c r="PN93" s="427">
        <f t="shared" si="605"/>
        <v>4</v>
      </c>
      <c r="PO93" s="776">
        <f t="shared" si="606"/>
        <v>0</v>
      </c>
      <c r="PP93" s="777">
        <f t="shared" si="607"/>
        <v>0</v>
      </c>
      <c r="PQ93" s="777">
        <f t="shared" si="608"/>
        <v>0</v>
      </c>
      <c r="PR93" s="777">
        <f t="shared" si="609"/>
        <v>0</v>
      </c>
      <c r="PS93" s="779">
        <f t="shared" si="690"/>
        <v>0</v>
      </c>
      <c r="PT93" s="426">
        <f t="shared" si="610"/>
        <v>0</v>
      </c>
      <c r="PU93" s="395">
        <f t="shared" si="611"/>
        <v>0</v>
      </c>
      <c r="PV93" s="396">
        <f t="shared" si="691"/>
        <v>0</v>
      </c>
      <c r="PW93" s="426">
        <f t="shared" si="612"/>
        <v>0</v>
      </c>
      <c r="PX93" s="395">
        <f t="shared" si="613"/>
        <v>0</v>
      </c>
      <c r="PY93" s="396">
        <f t="shared" si="614"/>
        <v>0</v>
      </c>
      <c r="PZ93" s="426">
        <f t="shared" si="615"/>
        <v>0</v>
      </c>
      <c r="QA93" s="395">
        <f t="shared" si="616"/>
        <v>0</v>
      </c>
      <c r="QB93" s="396">
        <f t="shared" si="617"/>
        <v>0</v>
      </c>
      <c r="QC93" s="426">
        <f t="shared" si="618"/>
        <v>0</v>
      </c>
      <c r="QD93" s="395">
        <f t="shared" si="619"/>
        <v>0</v>
      </c>
      <c r="QE93" s="396">
        <f t="shared" si="620"/>
        <v>0</v>
      </c>
      <c r="QF93" s="776">
        <f t="shared" si="621"/>
        <v>0</v>
      </c>
      <c r="QG93" s="777">
        <f t="shared" si="622"/>
        <v>0</v>
      </c>
      <c r="QH93" s="777">
        <f t="shared" si="623"/>
        <v>0</v>
      </c>
      <c r="QI93" s="777">
        <f t="shared" si="624"/>
        <v>0</v>
      </c>
      <c r="QJ93" s="779">
        <f t="shared" si="692"/>
        <v>0</v>
      </c>
      <c r="QK93" s="790"/>
      <c r="QL93" s="791"/>
    </row>
    <row r="94" spans="2:454" ht="10.199999999999999">
      <c r="B94" s="814">
        <v>45870</v>
      </c>
      <c r="C94" s="815" t="s">
        <v>571</v>
      </c>
      <c r="D94" s="771"/>
      <c r="E94" s="772"/>
      <c r="F94" s="772"/>
      <c r="G94" s="772"/>
      <c r="H94" s="772"/>
      <c r="I94" s="772"/>
      <c r="J94" s="772"/>
      <c r="K94" s="772"/>
      <c r="L94" s="772"/>
      <c r="M94" s="772"/>
      <c r="N94" s="772"/>
      <c r="O94" s="772"/>
      <c r="P94" s="772"/>
      <c r="Q94" s="772"/>
      <c r="R94" s="772"/>
      <c r="S94" s="772"/>
      <c r="T94" s="772"/>
      <c r="U94" s="772"/>
      <c r="V94" s="772"/>
      <c r="W94" s="772"/>
      <c r="X94" s="772"/>
      <c r="Y94" s="772"/>
      <c r="Z94" s="772"/>
      <c r="AA94" s="772"/>
      <c r="AB94" s="772"/>
      <c r="AC94" s="772"/>
      <c r="AD94" s="772"/>
      <c r="AE94" s="772"/>
      <c r="AF94" s="772"/>
      <c r="AG94" s="772"/>
      <c r="AH94" s="772"/>
      <c r="AI94" s="772"/>
      <c r="AJ94" s="772"/>
      <c r="AK94" s="772"/>
      <c r="AL94" s="772"/>
      <c r="AM94" s="772"/>
      <c r="AN94" s="772"/>
      <c r="AO94" s="772"/>
      <c r="AP94" s="772"/>
      <c r="AQ94" s="772"/>
      <c r="AR94" s="772"/>
      <c r="AS94" s="772"/>
      <c r="AT94" s="772"/>
      <c r="AU94" s="772"/>
      <c r="AV94" s="772"/>
      <c r="AW94" s="772"/>
      <c r="AX94" s="772"/>
      <c r="AY94" s="772"/>
      <c r="AZ94" s="772"/>
      <c r="BA94" s="773"/>
      <c r="BB94" s="774">
        <f t="shared" si="332"/>
        <v>0</v>
      </c>
      <c r="BC94" s="651">
        <f t="shared" si="333"/>
        <v>0</v>
      </c>
      <c r="BD94" s="652">
        <f t="shared" si="625"/>
        <v>0</v>
      </c>
      <c r="BE94" s="775"/>
      <c r="BF94" s="774">
        <f t="shared" si="334"/>
        <v>0</v>
      </c>
      <c r="BG94" s="775"/>
      <c r="BH94" s="774">
        <f t="shared" si="335"/>
        <v>0</v>
      </c>
      <c r="BI94" s="426">
        <f t="shared" si="336"/>
        <v>0</v>
      </c>
      <c r="BJ94" s="395">
        <f t="shared" si="337"/>
        <v>0</v>
      </c>
      <c r="BK94" s="396">
        <f t="shared" si="626"/>
        <v>0</v>
      </c>
      <c r="BL94" s="426">
        <f t="shared" si="338"/>
        <v>0</v>
      </c>
      <c r="BM94" s="395">
        <f t="shared" si="339"/>
        <v>0</v>
      </c>
      <c r="BN94" s="427">
        <f t="shared" si="627"/>
        <v>0</v>
      </c>
      <c r="BO94" s="394">
        <f t="shared" si="340"/>
        <v>0</v>
      </c>
      <c r="BP94" s="395">
        <f t="shared" si="341"/>
        <v>0</v>
      </c>
      <c r="BQ94" s="428">
        <f t="shared" si="628"/>
        <v>0</v>
      </c>
      <c r="BR94" s="394">
        <f t="shared" si="342"/>
        <v>0</v>
      </c>
      <c r="BS94" s="395">
        <f t="shared" si="343"/>
        <v>0</v>
      </c>
      <c r="BT94" s="428">
        <f t="shared" si="629"/>
        <v>0</v>
      </c>
      <c r="BU94" s="394">
        <f t="shared" si="344"/>
        <v>0</v>
      </c>
      <c r="BV94" s="395">
        <f t="shared" si="345"/>
        <v>0</v>
      </c>
      <c r="BW94" s="427">
        <f t="shared" si="630"/>
        <v>0</v>
      </c>
      <c r="BX94" s="394">
        <f t="shared" si="346"/>
        <v>0</v>
      </c>
      <c r="BY94" s="395">
        <f t="shared" si="347"/>
        <v>0</v>
      </c>
      <c r="BZ94" s="396">
        <f t="shared" si="631"/>
        <v>0</v>
      </c>
      <c r="CA94" s="426">
        <f t="shared" si="348"/>
        <v>0</v>
      </c>
      <c r="CB94" s="395">
        <f t="shared" si="349"/>
        <v>0</v>
      </c>
      <c r="CC94" s="427">
        <f t="shared" si="632"/>
        <v>0</v>
      </c>
      <c r="CD94" s="394">
        <f t="shared" si="350"/>
        <v>0</v>
      </c>
      <c r="CE94" s="395">
        <f t="shared" si="351"/>
        <v>0</v>
      </c>
      <c r="CF94" s="428">
        <f t="shared" si="633"/>
        <v>0</v>
      </c>
      <c r="CG94" s="394">
        <f t="shared" si="352"/>
        <v>0</v>
      </c>
      <c r="CH94" s="395">
        <f t="shared" si="353"/>
        <v>0</v>
      </c>
      <c r="CI94" s="428">
        <f t="shared" si="634"/>
        <v>0</v>
      </c>
      <c r="CJ94" s="394">
        <f t="shared" si="354"/>
        <v>0</v>
      </c>
      <c r="CK94" s="395">
        <f t="shared" si="355"/>
        <v>0</v>
      </c>
      <c r="CL94" s="427">
        <f t="shared" si="635"/>
        <v>0</v>
      </c>
      <c r="CM94" s="394">
        <f t="shared" si="356"/>
        <v>0</v>
      </c>
      <c r="CN94" s="395">
        <f t="shared" si="357"/>
        <v>0</v>
      </c>
      <c r="CO94" s="396">
        <f t="shared" si="636"/>
        <v>0</v>
      </c>
      <c r="CP94" s="426">
        <f t="shared" si="358"/>
        <v>0</v>
      </c>
      <c r="CQ94" s="395">
        <f t="shared" si="359"/>
        <v>0</v>
      </c>
      <c r="CR94" s="427">
        <f t="shared" si="637"/>
        <v>0</v>
      </c>
      <c r="CS94" s="394">
        <f t="shared" si="360"/>
        <v>0</v>
      </c>
      <c r="CT94" s="395">
        <f t="shared" si="361"/>
        <v>0</v>
      </c>
      <c r="CU94" s="428">
        <f t="shared" si="638"/>
        <v>0</v>
      </c>
      <c r="CV94" s="394">
        <f t="shared" si="362"/>
        <v>0</v>
      </c>
      <c r="CW94" s="395">
        <f t="shared" si="363"/>
        <v>0</v>
      </c>
      <c r="CX94" s="428">
        <f t="shared" si="639"/>
        <v>0</v>
      </c>
      <c r="CY94" s="394">
        <f t="shared" si="364"/>
        <v>0</v>
      </c>
      <c r="CZ94" s="395">
        <f t="shared" si="365"/>
        <v>0</v>
      </c>
      <c r="DA94" s="427">
        <f t="shared" si="640"/>
        <v>0</v>
      </c>
      <c r="DB94" s="394">
        <f t="shared" si="366"/>
        <v>0</v>
      </c>
      <c r="DC94" s="395">
        <f t="shared" si="367"/>
        <v>0</v>
      </c>
      <c r="DD94" s="396">
        <f t="shared" si="641"/>
        <v>0</v>
      </c>
      <c r="DE94" s="426">
        <f t="shared" si="368"/>
        <v>0</v>
      </c>
      <c r="DF94" s="395">
        <f t="shared" si="369"/>
        <v>0</v>
      </c>
      <c r="DG94" s="427">
        <f t="shared" si="642"/>
        <v>0</v>
      </c>
      <c r="DH94" s="394">
        <f t="shared" si="370"/>
        <v>0</v>
      </c>
      <c r="DI94" s="395">
        <f t="shared" si="371"/>
        <v>0</v>
      </c>
      <c r="DJ94" s="428">
        <f t="shared" si="643"/>
        <v>0</v>
      </c>
      <c r="DK94" s="394">
        <f t="shared" si="372"/>
        <v>0</v>
      </c>
      <c r="DL94" s="395">
        <f t="shared" si="373"/>
        <v>0</v>
      </c>
      <c r="DM94" s="428">
        <f t="shared" si="644"/>
        <v>0</v>
      </c>
      <c r="DN94" s="394">
        <f t="shared" si="374"/>
        <v>0</v>
      </c>
      <c r="DO94" s="395">
        <f t="shared" si="375"/>
        <v>0</v>
      </c>
      <c r="DP94" s="427">
        <f t="shared" si="645"/>
        <v>0</v>
      </c>
      <c r="DQ94" s="394">
        <f t="shared" si="376"/>
        <v>0</v>
      </c>
      <c r="DR94" s="395">
        <f t="shared" si="377"/>
        <v>0</v>
      </c>
      <c r="DS94" s="396">
        <f t="shared" si="646"/>
        <v>0</v>
      </c>
      <c r="DT94" s="426">
        <f t="shared" si="378"/>
        <v>0</v>
      </c>
      <c r="DU94" s="395">
        <f t="shared" si="379"/>
        <v>0</v>
      </c>
      <c r="DV94" s="427">
        <f t="shared" si="647"/>
        <v>0</v>
      </c>
      <c r="DW94" s="394">
        <f t="shared" si="380"/>
        <v>0</v>
      </c>
      <c r="DX94" s="395">
        <f t="shared" si="381"/>
        <v>0</v>
      </c>
      <c r="DY94" s="428">
        <f t="shared" si="648"/>
        <v>0</v>
      </c>
      <c r="DZ94" s="394">
        <f t="shared" si="382"/>
        <v>0</v>
      </c>
      <c r="EA94" s="395">
        <f t="shared" si="383"/>
        <v>0</v>
      </c>
      <c r="EB94" s="428">
        <f t="shared" si="649"/>
        <v>0</v>
      </c>
      <c r="EC94" s="394">
        <f t="shared" si="384"/>
        <v>0</v>
      </c>
      <c r="ED94" s="395">
        <f t="shared" si="385"/>
        <v>0</v>
      </c>
      <c r="EE94" s="427">
        <f t="shared" si="650"/>
        <v>0</v>
      </c>
      <c r="EF94" s="394">
        <f t="shared" si="386"/>
        <v>0</v>
      </c>
      <c r="EG94" s="395">
        <f t="shared" si="387"/>
        <v>0</v>
      </c>
      <c r="EH94" s="396">
        <f t="shared" si="651"/>
        <v>0</v>
      </c>
      <c r="EI94" s="426">
        <f t="shared" si="388"/>
        <v>0</v>
      </c>
      <c r="EJ94" s="395">
        <f t="shared" si="389"/>
        <v>0</v>
      </c>
      <c r="EK94" s="427">
        <f t="shared" si="652"/>
        <v>0</v>
      </c>
      <c r="EL94" s="394">
        <f t="shared" si="390"/>
        <v>1</v>
      </c>
      <c r="EM94" s="395">
        <f t="shared" si="391"/>
        <v>0</v>
      </c>
      <c r="EN94" s="428">
        <f t="shared" si="653"/>
        <v>1</v>
      </c>
      <c r="EO94" s="394">
        <f t="shared" si="392"/>
        <v>0</v>
      </c>
      <c r="EP94" s="395">
        <f t="shared" si="393"/>
        <v>0</v>
      </c>
      <c r="EQ94" s="428">
        <f t="shared" si="654"/>
        <v>0</v>
      </c>
      <c r="ER94" s="394">
        <f t="shared" si="394"/>
        <v>0</v>
      </c>
      <c r="ES94" s="395">
        <f t="shared" si="395"/>
        <v>0</v>
      </c>
      <c r="ET94" s="427">
        <f t="shared" si="655"/>
        <v>0</v>
      </c>
      <c r="EU94" s="394">
        <f t="shared" si="396"/>
        <v>1</v>
      </c>
      <c r="EV94" s="395">
        <f t="shared" si="397"/>
        <v>0</v>
      </c>
      <c r="EW94" s="396">
        <f t="shared" si="656"/>
        <v>1</v>
      </c>
      <c r="EX94" s="426">
        <f t="shared" si="398"/>
        <v>0</v>
      </c>
      <c r="EY94" s="395">
        <f t="shared" si="399"/>
        <v>0</v>
      </c>
      <c r="EZ94" s="427">
        <f t="shared" si="657"/>
        <v>0</v>
      </c>
      <c r="FA94" s="394">
        <f t="shared" si="400"/>
        <v>0</v>
      </c>
      <c r="FB94" s="395">
        <f t="shared" si="401"/>
        <v>0</v>
      </c>
      <c r="FC94" s="428">
        <f t="shared" si="693"/>
        <v>0</v>
      </c>
      <c r="FD94" s="394">
        <f t="shared" si="402"/>
        <v>0</v>
      </c>
      <c r="FE94" s="395">
        <f t="shared" si="403"/>
        <v>0</v>
      </c>
      <c r="FF94" s="428">
        <f t="shared" si="659"/>
        <v>0</v>
      </c>
      <c r="FG94" s="394">
        <f t="shared" si="404"/>
        <v>0</v>
      </c>
      <c r="FH94" s="395">
        <f t="shared" si="405"/>
        <v>0</v>
      </c>
      <c r="FI94" s="427">
        <f t="shared" si="660"/>
        <v>0</v>
      </c>
      <c r="FJ94" s="394">
        <f t="shared" si="406"/>
        <v>0</v>
      </c>
      <c r="FK94" s="395">
        <f t="shared" si="407"/>
        <v>0</v>
      </c>
      <c r="FL94" s="396">
        <f t="shared" si="661"/>
        <v>0</v>
      </c>
      <c r="FM94" s="426">
        <f t="shared" si="408"/>
        <v>0</v>
      </c>
      <c r="FN94" s="395">
        <f t="shared" si="409"/>
        <v>0</v>
      </c>
      <c r="FO94" s="427">
        <f t="shared" si="662"/>
        <v>0</v>
      </c>
      <c r="FP94" s="394">
        <f t="shared" si="410"/>
        <v>1</v>
      </c>
      <c r="FQ94" s="395">
        <f t="shared" si="411"/>
        <v>0</v>
      </c>
      <c r="FR94" s="428">
        <f t="shared" si="663"/>
        <v>1</v>
      </c>
      <c r="FS94" s="394">
        <f t="shared" si="412"/>
        <v>0</v>
      </c>
      <c r="FT94" s="395">
        <f t="shared" si="413"/>
        <v>0</v>
      </c>
      <c r="FU94" s="428">
        <f t="shared" si="664"/>
        <v>0</v>
      </c>
      <c r="FV94" s="394">
        <f t="shared" si="414"/>
        <v>1</v>
      </c>
      <c r="FW94" s="395">
        <f t="shared" si="415"/>
        <v>0</v>
      </c>
      <c r="FX94" s="427">
        <f t="shared" si="665"/>
        <v>1</v>
      </c>
      <c r="FY94" s="394">
        <f t="shared" si="416"/>
        <v>1</v>
      </c>
      <c r="FZ94" s="395">
        <f t="shared" si="417"/>
        <v>0</v>
      </c>
      <c r="GA94" s="396">
        <f t="shared" si="666"/>
        <v>1</v>
      </c>
      <c r="GB94" s="426">
        <f t="shared" si="418"/>
        <v>0</v>
      </c>
      <c r="GC94" s="395">
        <f t="shared" si="419"/>
        <v>0</v>
      </c>
      <c r="GD94" s="427">
        <f t="shared" si="667"/>
        <v>0</v>
      </c>
      <c r="GE94" s="394">
        <f t="shared" si="420"/>
        <v>0</v>
      </c>
      <c r="GF94" s="395">
        <f t="shared" si="421"/>
        <v>0</v>
      </c>
      <c r="GG94" s="428">
        <f t="shared" si="668"/>
        <v>0</v>
      </c>
      <c r="GH94" s="394">
        <f t="shared" si="422"/>
        <v>0</v>
      </c>
      <c r="GI94" s="395">
        <f t="shared" si="423"/>
        <v>0</v>
      </c>
      <c r="GJ94" s="428">
        <f t="shared" si="669"/>
        <v>0</v>
      </c>
      <c r="GK94" s="394">
        <f t="shared" si="424"/>
        <v>0</v>
      </c>
      <c r="GL94" s="395">
        <f t="shared" si="425"/>
        <v>0</v>
      </c>
      <c r="GM94" s="427">
        <f t="shared" si="670"/>
        <v>0</v>
      </c>
      <c r="GN94" s="394">
        <f t="shared" si="426"/>
        <v>0</v>
      </c>
      <c r="GO94" s="395">
        <f t="shared" si="427"/>
        <v>0</v>
      </c>
      <c r="GP94" s="396">
        <f t="shared" si="671"/>
        <v>0</v>
      </c>
      <c r="GQ94" s="776">
        <f t="shared" si="428"/>
        <v>1</v>
      </c>
      <c r="GR94" s="777">
        <f t="shared" si="429"/>
        <v>0</v>
      </c>
      <c r="GS94" s="777">
        <f t="shared" si="430"/>
        <v>1</v>
      </c>
      <c r="GT94" s="777">
        <f t="shared" si="431"/>
        <v>0</v>
      </c>
      <c r="GU94" s="778">
        <f t="shared" si="672"/>
        <v>1</v>
      </c>
      <c r="GV94" s="426">
        <f t="shared" si="432"/>
        <v>6</v>
      </c>
      <c r="GW94" s="395">
        <f t="shared" si="433"/>
        <v>15</v>
      </c>
      <c r="GX94" s="427">
        <f t="shared" si="673"/>
        <v>21</v>
      </c>
      <c r="GY94" s="394">
        <f t="shared" si="434"/>
        <v>6</v>
      </c>
      <c r="GZ94" s="395">
        <f t="shared" si="435"/>
        <v>15</v>
      </c>
      <c r="HA94" s="428">
        <f t="shared" si="674"/>
        <v>21</v>
      </c>
      <c r="HB94" s="394">
        <f t="shared" si="436"/>
        <v>6</v>
      </c>
      <c r="HC94" s="395">
        <f t="shared" si="437"/>
        <v>15</v>
      </c>
      <c r="HD94" s="428">
        <f t="shared" si="675"/>
        <v>21</v>
      </c>
      <c r="HE94" s="394">
        <f t="shared" si="438"/>
        <v>6</v>
      </c>
      <c r="HF94" s="395">
        <f t="shared" si="439"/>
        <v>15</v>
      </c>
      <c r="HG94" s="427">
        <f t="shared" si="676"/>
        <v>21</v>
      </c>
      <c r="HH94" s="394">
        <f t="shared" si="440"/>
        <v>6</v>
      </c>
      <c r="HI94" s="395">
        <f t="shared" si="441"/>
        <v>15</v>
      </c>
      <c r="HJ94" s="396">
        <f t="shared" si="677"/>
        <v>21</v>
      </c>
      <c r="HK94" s="776">
        <f t="shared" si="442"/>
        <v>0</v>
      </c>
      <c r="HL94" s="777">
        <f t="shared" si="443"/>
        <v>0</v>
      </c>
      <c r="HM94" s="777">
        <f t="shared" si="444"/>
        <v>0</v>
      </c>
      <c r="HN94" s="777">
        <f t="shared" si="445"/>
        <v>0</v>
      </c>
      <c r="HO94" s="778">
        <f t="shared" si="678"/>
        <v>0</v>
      </c>
      <c r="HP94" s="946"/>
      <c r="HQ94" s="946"/>
      <c r="HR94" s="426">
        <f t="shared" si="446"/>
        <v>0</v>
      </c>
      <c r="HS94" s="395">
        <f t="shared" si="447"/>
        <v>0</v>
      </c>
      <c r="HT94" s="396">
        <f t="shared" si="679"/>
        <v>0</v>
      </c>
      <c r="HU94" s="426">
        <f t="shared" si="448"/>
        <v>0</v>
      </c>
      <c r="HV94" s="395">
        <f t="shared" si="449"/>
        <v>0</v>
      </c>
      <c r="HW94" s="396">
        <f t="shared" si="450"/>
        <v>0</v>
      </c>
      <c r="HX94" s="426">
        <f t="shared" si="451"/>
        <v>3</v>
      </c>
      <c r="HY94" s="395">
        <f t="shared" si="452"/>
        <v>1</v>
      </c>
      <c r="HZ94" s="396">
        <f t="shared" si="453"/>
        <v>4</v>
      </c>
      <c r="IA94" s="426">
        <f t="shared" si="454"/>
        <v>4</v>
      </c>
      <c r="IB94" s="395">
        <f t="shared" si="455"/>
        <v>0</v>
      </c>
      <c r="IC94" s="396">
        <f t="shared" si="456"/>
        <v>4</v>
      </c>
      <c r="ID94" s="426">
        <f t="shared" si="457"/>
        <v>6</v>
      </c>
      <c r="IE94" s="395">
        <f t="shared" si="458"/>
        <v>5</v>
      </c>
      <c r="IF94" s="396">
        <f t="shared" si="459"/>
        <v>11</v>
      </c>
      <c r="IG94" s="427"/>
      <c r="IH94" s="426">
        <f t="shared" si="460"/>
        <v>8</v>
      </c>
      <c r="II94" s="395">
        <f t="shared" si="461"/>
        <v>12</v>
      </c>
      <c r="IJ94" s="427">
        <f t="shared" si="462"/>
        <v>20</v>
      </c>
      <c r="IK94" s="426">
        <f t="shared" si="463"/>
        <v>8</v>
      </c>
      <c r="IL94" s="395">
        <f t="shared" si="464"/>
        <v>12</v>
      </c>
      <c r="IM94" s="427">
        <f t="shared" si="465"/>
        <v>20</v>
      </c>
      <c r="IN94" s="776">
        <f t="shared" si="466"/>
        <v>8</v>
      </c>
      <c r="IO94" s="777">
        <f t="shared" si="467"/>
        <v>12</v>
      </c>
      <c r="IP94" s="777">
        <f t="shared" si="468"/>
        <v>20</v>
      </c>
      <c r="IQ94" s="777">
        <f t="shared" si="469"/>
        <v>0</v>
      </c>
      <c r="IR94" s="779">
        <f t="shared" si="680"/>
        <v>20</v>
      </c>
      <c r="IS94" s="427"/>
      <c r="IT94" s="780"/>
      <c r="IU94" s="426">
        <f t="shared" si="470"/>
        <v>0</v>
      </c>
      <c r="IV94" s="395">
        <f t="shared" si="471"/>
        <v>0</v>
      </c>
      <c r="IW94" s="396">
        <f t="shared" si="472"/>
        <v>0</v>
      </c>
      <c r="IX94" s="426">
        <f t="shared" si="473"/>
        <v>1</v>
      </c>
      <c r="IY94" s="395">
        <f t="shared" si="474"/>
        <v>6</v>
      </c>
      <c r="IZ94" s="396">
        <f t="shared" si="475"/>
        <v>7</v>
      </c>
      <c r="JA94" s="426">
        <f t="shared" si="476"/>
        <v>5</v>
      </c>
      <c r="JB94" s="395">
        <f t="shared" si="477"/>
        <v>18</v>
      </c>
      <c r="JC94" s="396">
        <f t="shared" si="478"/>
        <v>23</v>
      </c>
      <c r="JD94" s="781"/>
      <c r="JE94" s="782">
        <f t="shared" si="479"/>
        <v>2.7157300000000002</v>
      </c>
      <c r="JF94" s="783">
        <f t="shared" si="480"/>
        <v>5.1545399999999999</v>
      </c>
      <c r="JG94" s="784">
        <f t="shared" si="481"/>
        <v>7.8702699999999988</v>
      </c>
      <c r="JH94" s="781"/>
      <c r="JI94" s="782">
        <f t="shared" si="482"/>
        <v>0</v>
      </c>
      <c r="JJ94" s="783">
        <f t="shared" si="483"/>
        <v>7.8702699999999988</v>
      </c>
      <c r="JK94" s="784">
        <f t="shared" si="484"/>
        <v>7.8702699999999988</v>
      </c>
      <c r="JL94" s="781"/>
      <c r="JM94" s="782">
        <f t="shared" si="485"/>
        <v>6.4639999999999995</v>
      </c>
      <c r="JN94" s="783">
        <f t="shared" si="486"/>
        <v>0</v>
      </c>
      <c r="JO94" s="784">
        <f t="shared" si="487"/>
        <v>6.4639999999999995</v>
      </c>
      <c r="JP94" s="781"/>
      <c r="JQ94" s="782">
        <f t="shared" si="488"/>
        <v>0.47387000000000001</v>
      </c>
      <c r="JR94" s="783">
        <f t="shared" si="489"/>
        <v>0</v>
      </c>
      <c r="JS94" s="784">
        <f t="shared" si="490"/>
        <v>0.47387000000000001</v>
      </c>
      <c r="JT94" s="781"/>
      <c r="JU94" s="782">
        <f t="shared" si="491"/>
        <v>6.4639999999999995</v>
      </c>
      <c r="JV94" s="783">
        <f t="shared" si="492"/>
        <v>0</v>
      </c>
      <c r="JW94" s="784">
        <f t="shared" si="493"/>
        <v>6.4639999999999995</v>
      </c>
      <c r="JX94" s="781"/>
      <c r="JY94" s="782">
        <f t="shared" si="494"/>
        <v>0</v>
      </c>
      <c r="JZ94" s="783">
        <f t="shared" si="495"/>
        <v>0</v>
      </c>
      <c r="KA94" s="784">
        <f t="shared" si="496"/>
        <v>0</v>
      </c>
      <c r="KB94" s="781"/>
      <c r="KC94" s="782">
        <f t="shared" si="497"/>
        <v>0</v>
      </c>
      <c r="KD94" s="783">
        <f t="shared" si="498"/>
        <v>0</v>
      </c>
      <c r="KE94" s="784">
        <f t="shared" si="499"/>
        <v>0</v>
      </c>
      <c r="KF94" s="781"/>
      <c r="KG94" s="782">
        <f t="shared" si="500"/>
        <v>0</v>
      </c>
      <c r="KH94" s="783">
        <f t="shared" si="501"/>
        <v>0</v>
      </c>
      <c r="KI94" s="784">
        <f t="shared" si="502"/>
        <v>0</v>
      </c>
      <c r="KJ94" s="781"/>
      <c r="KK94" s="782">
        <f t="shared" si="503"/>
        <v>0</v>
      </c>
      <c r="KL94" s="783">
        <f t="shared" si="504"/>
        <v>0</v>
      </c>
      <c r="KM94" s="784">
        <f t="shared" si="505"/>
        <v>0</v>
      </c>
      <c r="KN94" s="426">
        <f t="shared" si="506"/>
        <v>4</v>
      </c>
      <c r="KO94" s="395">
        <f t="shared" si="507"/>
        <v>12</v>
      </c>
      <c r="KP94" s="396">
        <f t="shared" si="508"/>
        <v>16</v>
      </c>
      <c r="KQ94" s="426">
        <f t="shared" si="509"/>
        <v>0</v>
      </c>
      <c r="KR94" s="395">
        <f t="shared" si="510"/>
        <v>0</v>
      </c>
      <c r="KS94" s="396">
        <f t="shared" si="511"/>
        <v>0</v>
      </c>
      <c r="KT94" s="785"/>
      <c r="KU94" s="786">
        <f t="shared" si="512"/>
        <v>0</v>
      </c>
      <c r="KV94" s="787">
        <f t="shared" si="513"/>
        <v>0</v>
      </c>
      <c r="KW94" s="788">
        <f t="shared" si="681"/>
        <v>0</v>
      </c>
      <c r="KX94" s="426">
        <f t="shared" si="514"/>
        <v>11</v>
      </c>
      <c r="KY94" s="395">
        <f t="shared" si="515"/>
        <v>18</v>
      </c>
      <c r="KZ94" s="396">
        <f t="shared" si="516"/>
        <v>29</v>
      </c>
      <c r="LA94" s="781"/>
      <c r="LB94" s="782">
        <f t="shared" si="517"/>
        <v>2.6109900000000001</v>
      </c>
      <c r="LC94" s="783">
        <f t="shared" si="518"/>
        <v>3.6992799999999999</v>
      </c>
      <c r="LD94" s="784">
        <f t="shared" si="519"/>
        <v>6.31027</v>
      </c>
      <c r="LE94" s="781"/>
      <c r="LF94" s="782">
        <f t="shared" si="520"/>
        <v>4.6096899999999996</v>
      </c>
      <c r="LG94" s="783">
        <f t="shared" si="521"/>
        <v>2.7916499999999997</v>
      </c>
      <c r="LH94" s="784">
        <f t="shared" si="522"/>
        <v>7.4013399999999985</v>
      </c>
      <c r="LI94" s="781"/>
      <c r="LJ94" s="782">
        <f t="shared" si="523"/>
        <v>5.2622599999999986</v>
      </c>
      <c r="LK94" s="783">
        <f t="shared" si="524"/>
        <v>0</v>
      </c>
      <c r="LL94" s="784">
        <f t="shared" si="525"/>
        <v>5.2622599999999986</v>
      </c>
      <c r="LM94" s="426">
        <f t="shared" si="526"/>
        <v>11</v>
      </c>
      <c r="LN94" s="395">
        <f t="shared" si="527"/>
        <v>7</v>
      </c>
      <c r="LO94" s="396">
        <f t="shared" si="528"/>
        <v>18</v>
      </c>
      <c r="LP94" s="426">
        <f t="shared" si="529"/>
        <v>0</v>
      </c>
      <c r="LQ94" s="395">
        <f t="shared" si="530"/>
        <v>4</v>
      </c>
      <c r="LR94" s="396">
        <f t="shared" si="531"/>
        <v>4</v>
      </c>
      <c r="LS94" s="426">
        <f t="shared" si="532"/>
        <v>0</v>
      </c>
      <c r="LT94" s="395">
        <f t="shared" si="533"/>
        <v>0</v>
      </c>
      <c r="LU94" s="396">
        <f t="shared" si="534"/>
        <v>0</v>
      </c>
      <c r="LV94" s="785"/>
      <c r="LW94" s="786">
        <f t="shared" si="535"/>
        <v>0</v>
      </c>
      <c r="LX94" s="787">
        <f t="shared" si="536"/>
        <v>0</v>
      </c>
      <c r="LY94" s="788">
        <f t="shared" si="682"/>
        <v>0</v>
      </c>
      <c r="LZ94" s="426">
        <f t="shared" si="537"/>
        <v>12</v>
      </c>
      <c r="MA94" s="395">
        <f t="shared" si="538"/>
        <v>18</v>
      </c>
      <c r="MB94" s="396">
        <f t="shared" si="539"/>
        <v>30</v>
      </c>
      <c r="MC94" s="781"/>
      <c r="MD94" s="782">
        <f t="shared" si="540"/>
        <v>2.9231799999999999</v>
      </c>
      <c r="ME94" s="783">
        <f t="shared" si="541"/>
        <v>3.4045899999999998</v>
      </c>
      <c r="MF94" s="784">
        <f t="shared" si="542"/>
        <v>6.3277700000000001</v>
      </c>
      <c r="MG94" s="781"/>
      <c r="MH94" s="782">
        <f t="shared" si="543"/>
        <v>4.9218799999999989</v>
      </c>
      <c r="MI94" s="783">
        <f t="shared" si="544"/>
        <v>2.7916499999999997</v>
      </c>
      <c r="MJ94" s="784">
        <f t="shared" si="545"/>
        <v>7.7135299999999978</v>
      </c>
      <c r="MK94" s="781"/>
      <c r="ML94" s="782">
        <f t="shared" si="546"/>
        <v>5.2622599999999986</v>
      </c>
      <c r="MM94" s="783">
        <f t="shared" si="547"/>
        <v>0</v>
      </c>
      <c r="MN94" s="784">
        <f t="shared" si="548"/>
        <v>5.2622599999999986</v>
      </c>
      <c r="MO94" s="426">
        <f t="shared" si="549"/>
        <v>11</v>
      </c>
      <c r="MP94" s="395">
        <f t="shared" si="550"/>
        <v>7</v>
      </c>
      <c r="MQ94" s="396">
        <f t="shared" si="551"/>
        <v>18</v>
      </c>
      <c r="MR94" s="426">
        <f t="shared" si="552"/>
        <v>0</v>
      </c>
      <c r="MS94" s="395">
        <f t="shared" si="553"/>
        <v>4</v>
      </c>
      <c r="MT94" s="396">
        <f t="shared" si="554"/>
        <v>4</v>
      </c>
      <c r="MU94" s="426">
        <f t="shared" si="555"/>
        <v>0</v>
      </c>
      <c r="MV94" s="395">
        <f t="shared" si="556"/>
        <v>0</v>
      </c>
      <c r="MW94" s="396">
        <f t="shared" si="557"/>
        <v>0</v>
      </c>
      <c r="MX94" s="785"/>
      <c r="MY94" s="786">
        <f t="shared" si="558"/>
        <v>0</v>
      </c>
      <c r="MZ94" s="787">
        <f t="shared" si="559"/>
        <v>0</v>
      </c>
      <c r="NA94" s="788">
        <f t="shared" si="683"/>
        <v>0</v>
      </c>
      <c r="NB94" s="785"/>
      <c r="NC94" s="786">
        <f t="shared" si="560"/>
        <v>0</v>
      </c>
      <c r="ND94" s="787">
        <f t="shared" si="561"/>
        <v>0</v>
      </c>
      <c r="NE94" s="788">
        <f t="shared" si="684"/>
        <v>0</v>
      </c>
      <c r="NF94" s="786">
        <f t="shared" si="562"/>
        <v>0</v>
      </c>
      <c r="NG94" s="789">
        <f t="shared" si="563"/>
        <v>0</v>
      </c>
      <c r="NH94" s="776">
        <f t="shared" si="564"/>
        <v>0</v>
      </c>
      <c r="NI94" s="777">
        <f t="shared" si="565"/>
        <v>0</v>
      </c>
      <c r="NJ94" s="777">
        <f t="shared" si="566"/>
        <v>0</v>
      </c>
      <c r="NK94" s="777">
        <f t="shared" si="567"/>
        <v>0</v>
      </c>
      <c r="NL94" s="779">
        <f t="shared" si="685"/>
        <v>0</v>
      </c>
      <c r="NM94" s="785"/>
      <c r="NN94" s="786">
        <f t="shared" si="568"/>
        <v>0</v>
      </c>
      <c r="NO94" s="787">
        <f t="shared" si="569"/>
        <v>0</v>
      </c>
      <c r="NP94" s="788">
        <f t="shared" si="686"/>
        <v>0</v>
      </c>
      <c r="NQ94" s="785"/>
      <c r="NR94" s="786">
        <f t="shared" si="570"/>
        <v>0</v>
      </c>
      <c r="NS94" s="787">
        <f t="shared" si="571"/>
        <v>0</v>
      </c>
      <c r="NT94" s="788">
        <f t="shared" si="687"/>
        <v>0</v>
      </c>
      <c r="NU94" s="785"/>
      <c r="NV94" s="786">
        <f t="shared" si="572"/>
        <v>0</v>
      </c>
      <c r="NW94" s="787">
        <f t="shared" si="573"/>
        <v>0</v>
      </c>
      <c r="NX94" s="788">
        <f t="shared" si="688"/>
        <v>0</v>
      </c>
      <c r="OH94" s="426">
        <f t="shared" si="574"/>
        <v>0</v>
      </c>
      <c r="OI94" s="395">
        <f t="shared" si="575"/>
        <v>0</v>
      </c>
      <c r="OJ94" s="396">
        <f t="shared" si="689"/>
        <v>0</v>
      </c>
      <c r="OK94" s="426">
        <f t="shared" si="576"/>
        <v>0</v>
      </c>
      <c r="OL94" s="395">
        <f t="shared" si="577"/>
        <v>0</v>
      </c>
      <c r="OM94" s="396">
        <f t="shared" si="578"/>
        <v>0</v>
      </c>
      <c r="ON94" s="426">
        <f t="shared" si="579"/>
        <v>0</v>
      </c>
      <c r="OO94" s="395">
        <f t="shared" si="580"/>
        <v>0</v>
      </c>
      <c r="OP94" s="396">
        <f t="shared" si="581"/>
        <v>0</v>
      </c>
      <c r="OQ94" s="426">
        <f t="shared" si="582"/>
        <v>0</v>
      </c>
      <c r="OR94" s="395">
        <f t="shared" si="583"/>
        <v>0</v>
      </c>
      <c r="OS94" s="396">
        <f t="shared" si="584"/>
        <v>0</v>
      </c>
      <c r="OT94" s="426">
        <f t="shared" si="585"/>
        <v>0</v>
      </c>
      <c r="OU94" s="395">
        <f t="shared" si="586"/>
        <v>0</v>
      </c>
      <c r="OV94" s="396">
        <f t="shared" si="587"/>
        <v>0</v>
      </c>
      <c r="OW94" s="426">
        <f t="shared" si="588"/>
        <v>0</v>
      </c>
      <c r="OX94" s="395">
        <f t="shared" si="589"/>
        <v>0</v>
      </c>
      <c r="OY94" s="427">
        <f t="shared" si="590"/>
        <v>0</v>
      </c>
      <c r="OZ94" s="426">
        <f t="shared" si="591"/>
        <v>0</v>
      </c>
      <c r="PA94" s="395">
        <f t="shared" si="592"/>
        <v>0</v>
      </c>
      <c r="PB94" s="427">
        <f t="shared" si="593"/>
        <v>0</v>
      </c>
      <c r="PC94" s="426">
        <f t="shared" si="594"/>
        <v>0</v>
      </c>
      <c r="PD94" s="395">
        <f t="shared" si="595"/>
        <v>0</v>
      </c>
      <c r="PE94" s="427">
        <f t="shared" si="596"/>
        <v>0</v>
      </c>
      <c r="PF94" s="426">
        <f t="shared" si="597"/>
        <v>0</v>
      </c>
      <c r="PG94" s="395">
        <f t="shared" si="598"/>
        <v>0</v>
      </c>
      <c r="PH94" s="427">
        <f t="shared" si="599"/>
        <v>0</v>
      </c>
      <c r="PI94" s="426">
        <f t="shared" si="600"/>
        <v>6</v>
      </c>
      <c r="PJ94" s="395">
        <f t="shared" si="601"/>
        <v>15</v>
      </c>
      <c r="PK94" s="427">
        <f t="shared" si="602"/>
        <v>21</v>
      </c>
      <c r="PL94" s="426">
        <f t="shared" si="603"/>
        <v>6</v>
      </c>
      <c r="PM94" s="395">
        <f t="shared" si="604"/>
        <v>15</v>
      </c>
      <c r="PN94" s="427">
        <f t="shared" si="605"/>
        <v>21</v>
      </c>
      <c r="PO94" s="776">
        <f t="shared" si="606"/>
        <v>0</v>
      </c>
      <c r="PP94" s="777">
        <f t="shared" si="607"/>
        <v>0</v>
      </c>
      <c r="PQ94" s="777">
        <f t="shared" si="608"/>
        <v>0</v>
      </c>
      <c r="PR94" s="777">
        <f t="shared" si="609"/>
        <v>0</v>
      </c>
      <c r="PS94" s="779">
        <f t="shared" si="690"/>
        <v>0</v>
      </c>
      <c r="PT94" s="426">
        <f t="shared" si="610"/>
        <v>0</v>
      </c>
      <c r="PU94" s="395">
        <f t="shared" si="611"/>
        <v>0</v>
      </c>
      <c r="PV94" s="396">
        <f t="shared" si="691"/>
        <v>0</v>
      </c>
      <c r="PW94" s="426">
        <f t="shared" si="612"/>
        <v>0</v>
      </c>
      <c r="PX94" s="395">
        <f t="shared" si="613"/>
        <v>0</v>
      </c>
      <c r="PY94" s="396">
        <f t="shared" si="614"/>
        <v>0</v>
      </c>
      <c r="PZ94" s="426">
        <f t="shared" si="615"/>
        <v>0</v>
      </c>
      <c r="QA94" s="395">
        <f t="shared" si="616"/>
        <v>0</v>
      </c>
      <c r="QB94" s="396">
        <f t="shared" si="617"/>
        <v>0</v>
      </c>
      <c r="QC94" s="426">
        <f t="shared" si="618"/>
        <v>0</v>
      </c>
      <c r="QD94" s="395">
        <f t="shared" si="619"/>
        <v>0</v>
      </c>
      <c r="QE94" s="396">
        <f t="shared" si="620"/>
        <v>0</v>
      </c>
      <c r="QF94" s="776">
        <f t="shared" si="621"/>
        <v>0</v>
      </c>
      <c r="QG94" s="777">
        <f t="shared" si="622"/>
        <v>0</v>
      </c>
      <c r="QH94" s="777">
        <f t="shared" si="623"/>
        <v>0</v>
      </c>
      <c r="QI94" s="777">
        <f t="shared" si="624"/>
        <v>0</v>
      </c>
      <c r="QJ94" s="779">
        <f t="shared" si="692"/>
        <v>0</v>
      </c>
      <c r="QK94" s="790"/>
      <c r="QL94" s="791"/>
    </row>
    <row r="95" spans="2:454" ht="10.199999999999999">
      <c r="B95" s="816" t="s">
        <v>571</v>
      </c>
      <c r="C95" s="817" t="s">
        <v>571</v>
      </c>
      <c r="D95" s="771"/>
      <c r="E95" s="772"/>
      <c r="F95" s="772"/>
      <c r="G95" s="772"/>
      <c r="H95" s="772"/>
      <c r="I95" s="772"/>
      <c r="J95" s="772"/>
      <c r="K95" s="772"/>
      <c r="L95" s="772"/>
      <c r="M95" s="772"/>
      <c r="N95" s="772"/>
      <c r="O95" s="772"/>
      <c r="P95" s="772"/>
      <c r="Q95" s="772"/>
      <c r="R95" s="772"/>
      <c r="S95" s="772"/>
      <c r="T95" s="772"/>
      <c r="U95" s="772"/>
      <c r="V95" s="772"/>
      <c r="W95" s="772"/>
      <c r="X95" s="772"/>
      <c r="Y95" s="772"/>
      <c r="Z95" s="772"/>
      <c r="AA95" s="772"/>
      <c r="AB95" s="772"/>
      <c r="AC95" s="772"/>
      <c r="AD95" s="772"/>
      <c r="AE95" s="772"/>
      <c r="AF95" s="772"/>
      <c r="AG95" s="772"/>
      <c r="AH95" s="772"/>
      <c r="AI95" s="772"/>
      <c r="AJ95" s="772"/>
      <c r="AK95" s="772"/>
      <c r="AL95" s="772"/>
      <c r="AM95" s="772"/>
      <c r="AN95" s="772"/>
      <c r="AO95" s="772"/>
      <c r="AP95" s="772"/>
      <c r="AQ95" s="772"/>
      <c r="AR95" s="772"/>
      <c r="AS95" s="772"/>
      <c r="AT95" s="772"/>
      <c r="AU95" s="772"/>
      <c r="AV95" s="772"/>
      <c r="AW95" s="772"/>
      <c r="AX95" s="772"/>
      <c r="AY95" s="772"/>
      <c r="AZ95" s="772"/>
      <c r="BA95" s="773"/>
      <c r="BB95" s="774">
        <f t="shared" si="332"/>
        <v>0</v>
      </c>
      <c r="BC95" s="651">
        <f t="shared" si="333"/>
        <v>0</v>
      </c>
      <c r="BD95" s="652">
        <f t="shared" si="625"/>
        <v>0</v>
      </c>
      <c r="BE95" s="775"/>
      <c r="BF95" s="774">
        <f t="shared" si="334"/>
        <v>0</v>
      </c>
      <c r="BG95" s="775"/>
      <c r="BH95" s="774">
        <f t="shared" si="335"/>
        <v>0</v>
      </c>
      <c r="BI95" s="426">
        <f t="shared" si="336"/>
        <v>0</v>
      </c>
      <c r="BJ95" s="395">
        <f t="shared" si="337"/>
        <v>0</v>
      </c>
      <c r="BK95" s="396">
        <f t="shared" si="626"/>
        <v>0</v>
      </c>
      <c r="BL95" s="426">
        <f t="shared" si="338"/>
        <v>0</v>
      </c>
      <c r="BM95" s="395">
        <f t="shared" si="339"/>
        <v>0</v>
      </c>
      <c r="BN95" s="427">
        <f t="shared" si="627"/>
        <v>0</v>
      </c>
      <c r="BO95" s="394">
        <f t="shared" si="340"/>
        <v>0</v>
      </c>
      <c r="BP95" s="395">
        <f t="shared" si="341"/>
        <v>0</v>
      </c>
      <c r="BQ95" s="428">
        <f t="shared" si="628"/>
        <v>0</v>
      </c>
      <c r="BR95" s="394">
        <f t="shared" si="342"/>
        <v>0</v>
      </c>
      <c r="BS95" s="395">
        <f t="shared" si="343"/>
        <v>0</v>
      </c>
      <c r="BT95" s="428">
        <f t="shared" si="629"/>
        <v>0</v>
      </c>
      <c r="BU95" s="394">
        <f t="shared" si="344"/>
        <v>0</v>
      </c>
      <c r="BV95" s="395">
        <f t="shared" si="345"/>
        <v>0</v>
      </c>
      <c r="BW95" s="427">
        <f t="shared" si="630"/>
        <v>0</v>
      </c>
      <c r="BX95" s="394">
        <f t="shared" si="346"/>
        <v>0</v>
      </c>
      <c r="BY95" s="395">
        <f t="shared" si="347"/>
        <v>0</v>
      </c>
      <c r="BZ95" s="396">
        <f t="shared" si="631"/>
        <v>0</v>
      </c>
      <c r="CA95" s="426">
        <f t="shared" si="348"/>
        <v>0</v>
      </c>
      <c r="CB95" s="395">
        <f t="shared" si="349"/>
        <v>0</v>
      </c>
      <c r="CC95" s="427">
        <f t="shared" si="632"/>
        <v>0</v>
      </c>
      <c r="CD95" s="394">
        <f t="shared" si="350"/>
        <v>0</v>
      </c>
      <c r="CE95" s="395">
        <f t="shared" si="351"/>
        <v>0</v>
      </c>
      <c r="CF95" s="428">
        <f t="shared" si="633"/>
        <v>0</v>
      </c>
      <c r="CG95" s="394">
        <f t="shared" si="352"/>
        <v>0</v>
      </c>
      <c r="CH95" s="395">
        <f t="shared" si="353"/>
        <v>0</v>
      </c>
      <c r="CI95" s="428">
        <f t="shared" si="634"/>
        <v>0</v>
      </c>
      <c r="CJ95" s="394">
        <f t="shared" si="354"/>
        <v>0</v>
      </c>
      <c r="CK95" s="395">
        <f t="shared" si="355"/>
        <v>0</v>
      </c>
      <c r="CL95" s="427">
        <f t="shared" si="635"/>
        <v>0</v>
      </c>
      <c r="CM95" s="394">
        <f t="shared" si="356"/>
        <v>0</v>
      </c>
      <c r="CN95" s="395">
        <f t="shared" si="357"/>
        <v>0</v>
      </c>
      <c r="CO95" s="396">
        <f t="shared" si="636"/>
        <v>0</v>
      </c>
      <c r="CP95" s="426">
        <f t="shared" si="358"/>
        <v>0</v>
      </c>
      <c r="CQ95" s="395">
        <f t="shared" si="359"/>
        <v>0</v>
      </c>
      <c r="CR95" s="427">
        <f t="shared" si="637"/>
        <v>0</v>
      </c>
      <c r="CS95" s="394">
        <f t="shared" si="360"/>
        <v>0</v>
      </c>
      <c r="CT95" s="395">
        <f t="shared" si="361"/>
        <v>0</v>
      </c>
      <c r="CU95" s="428">
        <f t="shared" si="638"/>
        <v>0</v>
      </c>
      <c r="CV95" s="394">
        <f t="shared" si="362"/>
        <v>0</v>
      </c>
      <c r="CW95" s="395">
        <f t="shared" si="363"/>
        <v>0</v>
      </c>
      <c r="CX95" s="428">
        <f t="shared" si="639"/>
        <v>0</v>
      </c>
      <c r="CY95" s="394">
        <f t="shared" si="364"/>
        <v>0</v>
      </c>
      <c r="CZ95" s="395">
        <f t="shared" si="365"/>
        <v>0</v>
      </c>
      <c r="DA95" s="427">
        <f t="shared" si="640"/>
        <v>0</v>
      </c>
      <c r="DB95" s="394">
        <f t="shared" si="366"/>
        <v>0</v>
      </c>
      <c r="DC95" s="395">
        <f t="shared" si="367"/>
        <v>0</v>
      </c>
      <c r="DD95" s="396">
        <f t="shared" si="641"/>
        <v>0</v>
      </c>
      <c r="DE95" s="426">
        <f t="shared" si="368"/>
        <v>0</v>
      </c>
      <c r="DF95" s="395">
        <f t="shared" si="369"/>
        <v>0</v>
      </c>
      <c r="DG95" s="427">
        <f t="shared" si="642"/>
        <v>0</v>
      </c>
      <c r="DH95" s="394">
        <f t="shared" si="370"/>
        <v>0</v>
      </c>
      <c r="DI95" s="395">
        <f t="shared" si="371"/>
        <v>0</v>
      </c>
      <c r="DJ95" s="428">
        <f t="shared" si="643"/>
        <v>0</v>
      </c>
      <c r="DK95" s="394">
        <f t="shared" si="372"/>
        <v>0</v>
      </c>
      <c r="DL95" s="395">
        <f t="shared" si="373"/>
        <v>0</v>
      </c>
      <c r="DM95" s="428">
        <f t="shared" si="644"/>
        <v>0</v>
      </c>
      <c r="DN95" s="394">
        <f t="shared" si="374"/>
        <v>0</v>
      </c>
      <c r="DO95" s="395">
        <f t="shared" si="375"/>
        <v>0</v>
      </c>
      <c r="DP95" s="427">
        <f t="shared" si="645"/>
        <v>0</v>
      </c>
      <c r="DQ95" s="394">
        <f t="shared" si="376"/>
        <v>0</v>
      </c>
      <c r="DR95" s="395">
        <f t="shared" si="377"/>
        <v>0</v>
      </c>
      <c r="DS95" s="396">
        <f t="shared" si="646"/>
        <v>0</v>
      </c>
      <c r="DT95" s="426">
        <f t="shared" si="378"/>
        <v>0</v>
      </c>
      <c r="DU95" s="395">
        <f t="shared" si="379"/>
        <v>0</v>
      </c>
      <c r="DV95" s="427">
        <f t="shared" si="647"/>
        <v>0</v>
      </c>
      <c r="DW95" s="394">
        <f t="shared" si="380"/>
        <v>0</v>
      </c>
      <c r="DX95" s="395">
        <f t="shared" si="381"/>
        <v>0</v>
      </c>
      <c r="DY95" s="428">
        <f t="shared" si="648"/>
        <v>0</v>
      </c>
      <c r="DZ95" s="394">
        <f t="shared" si="382"/>
        <v>0</v>
      </c>
      <c r="EA95" s="395">
        <f t="shared" si="383"/>
        <v>0</v>
      </c>
      <c r="EB95" s="428">
        <f t="shared" si="649"/>
        <v>0</v>
      </c>
      <c r="EC95" s="394">
        <f t="shared" si="384"/>
        <v>0</v>
      </c>
      <c r="ED95" s="395">
        <f t="shared" si="385"/>
        <v>0</v>
      </c>
      <c r="EE95" s="427">
        <f t="shared" si="650"/>
        <v>0</v>
      </c>
      <c r="EF95" s="394">
        <f t="shared" si="386"/>
        <v>0</v>
      </c>
      <c r="EG95" s="395">
        <f t="shared" si="387"/>
        <v>0</v>
      </c>
      <c r="EH95" s="396">
        <f t="shared" si="651"/>
        <v>0</v>
      </c>
      <c r="EI95" s="426">
        <f t="shared" si="388"/>
        <v>0</v>
      </c>
      <c r="EJ95" s="395">
        <f t="shared" si="389"/>
        <v>0</v>
      </c>
      <c r="EK95" s="427">
        <f t="shared" si="652"/>
        <v>0</v>
      </c>
      <c r="EL95" s="394">
        <f t="shared" si="390"/>
        <v>0</v>
      </c>
      <c r="EM95" s="395">
        <f t="shared" si="391"/>
        <v>0</v>
      </c>
      <c r="EN95" s="428">
        <f t="shared" si="653"/>
        <v>0</v>
      </c>
      <c r="EO95" s="394">
        <f t="shared" si="392"/>
        <v>0</v>
      </c>
      <c r="EP95" s="395">
        <f t="shared" si="393"/>
        <v>0</v>
      </c>
      <c r="EQ95" s="428">
        <f t="shared" si="654"/>
        <v>0</v>
      </c>
      <c r="ER95" s="394">
        <f t="shared" si="394"/>
        <v>0</v>
      </c>
      <c r="ES95" s="395">
        <f t="shared" si="395"/>
        <v>0</v>
      </c>
      <c r="ET95" s="427">
        <f t="shared" si="655"/>
        <v>0</v>
      </c>
      <c r="EU95" s="394">
        <f t="shared" si="396"/>
        <v>0</v>
      </c>
      <c r="EV95" s="395">
        <f t="shared" si="397"/>
        <v>0</v>
      </c>
      <c r="EW95" s="396">
        <f t="shared" si="656"/>
        <v>0</v>
      </c>
      <c r="EX95" s="426">
        <f t="shared" si="398"/>
        <v>0</v>
      </c>
      <c r="EY95" s="395">
        <f t="shared" si="399"/>
        <v>0</v>
      </c>
      <c r="EZ95" s="427">
        <f t="shared" si="657"/>
        <v>0</v>
      </c>
      <c r="FA95" s="394">
        <f t="shared" si="400"/>
        <v>0</v>
      </c>
      <c r="FB95" s="395">
        <f t="shared" si="401"/>
        <v>0</v>
      </c>
      <c r="FC95" s="428">
        <f t="shared" si="693"/>
        <v>0</v>
      </c>
      <c r="FD95" s="394">
        <f t="shared" si="402"/>
        <v>0</v>
      </c>
      <c r="FE95" s="395">
        <f t="shared" si="403"/>
        <v>0</v>
      </c>
      <c r="FF95" s="428">
        <f t="shared" si="659"/>
        <v>0</v>
      </c>
      <c r="FG95" s="394">
        <f t="shared" si="404"/>
        <v>0</v>
      </c>
      <c r="FH95" s="395">
        <f t="shared" si="405"/>
        <v>0</v>
      </c>
      <c r="FI95" s="427">
        <f t="shared" si="660"/>
        <v>0</v>
      </c>
      <c r="FJ95" s="394">
        <f t="shared" si="406"/>
        <v>0</v>
      </c>
      <c r="FK95" s="395">
        <f t="shared" si="407"/>
        <v>0</v>
      </c>
      <c r="FL95" s="396">
        <f t="shared" si="661"/>
        <v>0</v>
      </c>
      <c r="FM95" s="426">
        <f t="shared" si="408"/>
        <v>0</v>
      </c>
      <c r="FN95" s="395">
        <f t="shared" si="409"/>
        <v>0</v>
      </c>
      <c r="FO95" s="427">
        <f t="shared" si="662"/>
        <v>0</v>
      </c>
      <c r="FP95" s="394">
        <f t="shared" si="410"/>
        <v>0</v>
      </c>
      <c r="FQ95" s="395">
        <f t="shared" si="411"/>
        <v>0</v>
      </c>
      <c r="FR95" s="428">
        <f t="shared" si="663"/>
        <v>0</v>
      </c>
      <c r="FS95" s="394">
        <f t="shared" si="412"/>
        <v>0</v>
      </c>
      <c r="FT95" s="395">
        <f t="shared" si="413"/>
        <v>0</v>
      </c>
      <c r="FU95" s="428">
        <f t="shared" si="664"/>
        <v>0</v>
      </c>
      <c r="FV95" s="394">
        <f t="shared" si="414"/>
        <v>0</v>
      </c>
      <c r="FW95" s="395">
        <f t="shared" si="415"/>
        <v>0</v>
      </c>
      <c r="FX95" s="427">
        <f t="shared" si="665"/>
        <v>0</v>
      </c>
      <c r="FY95" s="394">
        <f t="shared" si="416"/>
        <v>0</v>
      </c>
      <c r="FZ95" s="395">
        <f t="shared" si="417"/>
        <v>0</v>
      </c>
      <c r="GA95" s="396">
        <f t="shared" si="666"/>
        <v>0</v>
      </c>
      <c r="GB95" s="426">
        <f t="shared" si="418"/>
        <v>0</v>
      </c>
      <c r="GC95" s="395">
        <f t="shared" si="419"/>
        <v>0</v>
      </c>
      <c r="GD95" s="427">
        <f t="shared" si="667"/>
        <v>0</v>
      </c>
      <c r="GE95" s="394">
        <f t="shared" si="420"/>
        <v>0</v>
      </c>
      <c r="GF95" s="395">
        <f t="shared" si="421"/>
        <v>0</v>
      </c>
      <c r="GG95" s="428">
        <f t="shared" si="668"/>
        <v>0</v>
      </c>
      <c r="GH95" s="394">
        <f t="shared" si="422"/>
        <v>0</v>
      </c>
      <c r="GI95" s="395">
        <f t="shared" si="423"/>
        <v>0</v>
      </c>
      <c r="GJ95" s="428">
        <f t="shared" si="669"/>
        <v>0</v>
      </c>
      <c r="GK95" s="394">
        <f t="shared" si="424"/>
        <v>0</v>
      </c>
      <c r="GL95" s="395">
        <f t="shared" si="425"/>
        <v>0</v>
      </c>
      <c r="GM95" s="427">
        <f t="shared" si="670"/>
        <v>0</v>
      </c>
      <c r="GN95" s="394">
        <f t="shared" si="426"/>
        <v>0</v>
      </c>
      <c r="GO95" s="395">
        <f t="shared" si="427"/>
        <v>0</v>
      </c>
      <c r="GP95" s="396">
        <f t="shared" si="671"/>
        <v>0</v>
      </c>
      <c r="GQ95" s="776">
        <f t="shared" si="428"/>
        <v>0</v>
      </c>
      <c r="GR95" s="777">
        <f t="shared" si="429"/>
        <v>0</v>
      </c>
      <c r="GS95" s="777">
        <f t="shared" si="430"/>
        <v>0</v>
      </c>
      <c r="GT95" s="777">
        <f t="shared" si="431"/>
        <v>0</v>
      </c>
      <c r="GU95" s="778">
        <f t="shared" si="672"/>
        <v>0</v>
      </c>
      <c r="GV95" s="426">
        <f t="shared" si="432"/>
        <v>0</v>
      </c>
      <c r="GW95" s="395">
        <f t="shared" si="433"/>
        <v>0</v>
      </c>
      <c r="GX95" s="427">
        <f t="shared" si="673"/>
        <v>0</v>
      </c>
      <c r="GY95" s="394">
        <f t="shared" si="434"/>
        <v>0</v>
      </c>
      <c r="GZ95" s="395">
        <f t="shared" si="435"/>
        <v>0</v>
      </c>
      <c r="HA95" s="428">
        <f t="shared" si="674"/>
        <v>0</v>
      </c>
      <c r="HB95" s="394">
        <f t="shared" si="436"/>
        <v>0</v>
      </c>
      <c r="HC95" s="395">
        <f t="shared" si="437"/>
        <v>0</v>
      </c>
      <c r="HD95" s="428">
        <f t="shared" si="675"/>
        <v>0</v>
      </c>
      <c r="HE95" s="394">
        <f t="shared" si="438"/>
        <v>0</v>
      </c>
      <c r="HF95" s="395">
        <f t="shared" si="439"/>
        <v>0</v>
      </c>
      <c r="HG95" s="427">
        <f t="shared" si="676"/>
        <v>0</v>
      </c>
      <c r="HH95" s="394">
        <f t="shared" si="440"/>
        <v>0</v>
      </c>
      <c r="HI95" s="395">
        <f t="shared" si="441"/>
        <v>0</v>
      </c>
      <c r="HJ95" s="396">
        <f t="shared" si="677"/>
        <v>0</v>
      </c>
      <c r="HK95" s="776">
        <f t="shared" si="442"/>
        <v>0</v>
      </c>
      <c r="HL95" s="777">
        <f t="shared" si="443"/>
        <v>0</v>
      </c>
      <c r="HM95" s="777">
        <f t="shared" si="444"/>
        <v>0</v>
      </c>
      <c r="HN95" s="777">
        <f t="shared" si="445"/>
        <v>0</v>
      </c>
      <c r="HO95" s="778">
        <f t="shared" si="678"/>
        <v>0</v>
      </c>
      <c r="HP95" s="946"/>
      <c r="HQ95" s="946"/>
      <c r="HR95" s="426">
        <f t="shared" si="446"/>
        <v>0</v>
      </c>
      <c r="HS95" s="395">
        <f t="shared" si="447"/>
        <v>0</v>
      </c>
      <c r="HT95" s="396">
        <f t="shared" si="679"/>
        <v>0</v>
      </c>
      <c r="HU95" s="426">
        <f t="shared" si="448"/>
        <v>0</v>
      </c>
      <c r="HV95" s="395">
        <f t="shared" si="449"/>
        <v>0</v>
      </c>
      <c r="HW95" s="396">
        <f t="shared" si="450"/>
        <v>0</v>
      </c>
      <c r="HX95" s="426">
        <f t="shared" si="451"/>
        <v>0</v>
      </c>
      <c r="HY95" s="395">
        <f t="shared" si="452"/>
        <v>0</v>
      </c>
      <c r="HZ95" s="396">
        <f t="shared" si="453"/>
        <v>0</v>
      </c>
      <c r="IA95" s="426">
        <f t="shared" si="454"/>
        <v>0</v>
      </c>
      <c r="IB95" s="395">
        <f t="shared" si="455"/>
        <v>0</v>
      </c>
      <c r="IC95" s="396">
        <f t="shared" si="456"/>
        <v>0</v>
      </c>
      <c r="ID95" s="426">
        <f t="shared" si="457"/>
        <v>0</v>
      </c>
      <c r="IE95" s="395">
        <f t="shared" si="458"/>
        <v>0</v>
      </c>
      <c r="IF95" s="396">
        <f t="shared" si="459"/>
        <v>0</v>
      </c>
      <c r="IG95" s="427"/>
      <c r="IH95" s="426">
        <f t="shared" si="460"/>
        <v>0</v>
      </c>
      <c r="II95" s="395">
        <f t="shared" si="461"/>
        <v>0</v>
      </c>
      <c r="IJ95" s="427">
        <f t="shared" si="462"/>
        <v>0</v>
      </c>
      <c r="IK95" s="426">
        <f t="shared" si="463"/>
        <v>0</v>
      </c>
      <c r="IL95" s="395">
        <f t="shared" si="464"/>
        <v>0</v>
      </c>
      <c r="IM95" s="427">
        <f t="shared" si="465"/>
        <v>0</v>
      </c>
      <c r="IN95" s="776">
        <f t="shared" si="466"/>
        <v>0</v>
      </c>
      <c r="IO95" s="777">
        <f t="shared" si="467"/>
        <v>0</v>
      </c>
      <c r="IP95" s="777">
        <f t="shared" si="468"/>
        <v>0</v>
      </c>
      <c r="IQ95" s="777">
        <f t="shared" si="469"/>
        <v>0</v>
      </c>
      <c r="IR95" s="779">
        <f t="shared" si="680"/>
        <v>0</v>
      </c>
      <c r="IS95" s="427"/>
      <c r="IT95" s="780"/>
      <c r="IU95" s="426">
        <f t="shared" si="470"/>
        <v>0</v>
      </c>
      <c r="IV95" s="395">
        <f t="shared" si="471"/>
        <v>0</v>
      </c>
      <c r="IW95" s="396">
        <f t="shared" si="472"/>
        <v>0</v>
      </c>
      <c r="IX95" s="426">
        <f t="shared" si="473"/>
        <v>0</v>
      </c>
      <c r="IY95" s="395">
        <f t="shared" si="474"/>
        <v>0</v>
      </c>
      <c r="IZ95" s="396">
        <f t="shared" si="475"/>
        <v>0</v>
      </c>
      <c r="JA95" s="426">
        <f t="shared" si="476"/>
        <v>0</v>
      </c>
      <c r="JB95" s="395">
        <f t="shared" si="477"/>
        <v>0</v>
      </c>
      <c r="JC95" s="396">
        <f t="shared" si="478"/>
        <v>0</v>
      </c>
      <c r="JD95" s="781"/>
      <c r="JE95" s="782">
        <f t="shared" si="479"/>
        <v>0</v>
      </c>
      <c r="JF95" s="783">
        <f t="shared" si="480"/>
        <v>0</v>
      </c>
      <c r="JG95" s="784">
        <f t="shared" si="481"/>
        <v>0</v>
      </c>
      <c r="JH95" s="781"/>
      <c r="JI95" s="782">
        <f t="shared" si="482"/>
        <v>0</v>
      </c>
      <c r="JJ95" s="783">
        <f t="shared" si="483"/>
        <v>0</v>
      </c>
      <c r="JK95" s="784">
        <f t="shared" si="484"/>
        <v>0</v>
      </c>
      <c r="JL95" s="781"/>
      <c r="JM95" s="782">
        <f t="shared" si="485"/>
        <v>0</v>
      </c>
      <c r="JN95" s="783">
        <f t="shared" si="486"/>
        <v>0</v>
      </c>
      <c r="JO95" s="784">
        <f t="shared" si="487"/>
        <v>0</v>
      </c>
      <c r="JP95" s="781"/>
      <c r="JQ95" s="782">
        <f t="shared" si="488"/>
        <v>0</v>
      </c>
      <c r="JR95" s="783">
        <f t="shared" si="489"/>
        <v>0</v>
      </c>
      <c r="JS95" s="784">
        <f t="shared" si="490"/>
        <v>0</v>
      </c>
      <c r="JT95" s="781"/>
      <c r="JU95" s="782">
        <f t="shared" si="491"/>
        <v>0</v>
      </c>
      <c r="JV95" s="783">
        <f t="shared" si="492"/>
        <v>0</v>
      </c>
      <c r="JW95" s="784">
        <f t="shared" si="493"/>
        <v>0</v>
      </c>
      <c r="JX95" s="781"/>
      <c r="JY95" s="782">
        <f t="shared" si="494"/>
        <v>0</v>
      </c>
      <c r="JZ95" s="783">
        <f t="shared" si="495"/>
        <v>0</v>
      </c>
      <c r="KA95" s="784">
        <f t="shared" si="496"/>
        <v>0</v>
      </c>
      <c r="KB95" s="781"/>
      <c r="KC95" s="782">
        <f t="shared" si="497"/>
        <v>0</v>
      </c>
      <c r="KD95" s="783">
        <f t="shared" si="498"/>
        <v>0</v>
      </c>
      <c r="KE95" s="784">
        <f t="shared" si="499"/>
        <v>0</v>
      </c>
      <c r="KF95" s="781"/>
      <c r="KG95" s="782">
        <f t="shared" si="500"/>
        <v>0</v>
      </c>
      <c r="KH95" s="783">
        <f t="shared" si="501"/>
        <v>0</v>
      </c>
      <c r="KI95" s="784">
        <f t="shared" si="502"/>
        <v>0</v>
      </c>
      <c r="KJ95" s="781"/>
      <c r="KK95" s="782">
        <f t="shared" si="503"/>
        <v>0</v>
      </c>
      <c r="KL95" s="783">
        <f t="shared" si="504"/>
        <v>0</v>
      </c>
      <c r="KM95" s="784">
        <f t="shared" si="505"/>
        <v>0</v>
      </c>
      <c r="KN95" s="426">
        <f t="shared" si="506"/>
        <v>0</v>
      </c>
      <c r="KO95" s="395">
        <f t="shared" si="507"/>
        <v>0</v>
      </c>
      <c r="KP95" s="396">
        <f t="shared" si="508"/>
        <v>0</v>
      </c>
      <c r="KQ95" s="426">
        <f t="shared" si="509"/>
        <v>0</v>
      </c>
      <c r="KR95" s="395">
        <f t="shared" si="510"/>
        <v>0</v>
      </c>
      <c r="KS95" s="396">
        <f t="shared" si="511"/>
        <v>0</v>
      </c>
      <c r="KT95" s="785"/>
      <c r="KU95" s="786">
        <f t="shared" si="512"/>
        <v>0</v>
      </c>
      <c r="KV95" s="787">
        <f t="shared" si="513"/>
        <v>0</v>
      </c>
      <c r="KW95" s="788">
        <f t="shared" si="681"/>
        <v>0</v>
      </c>
      <c r="KX95" s="426">
        <f t="shared" si="514"/>
        <v>0</v>
      </c>
      <c r="KY95" s="395">
        <f t="shared" si="515"/>
        <v>0</v>
      </c>
      <c r="KZ95" s="396">
        <f t="shared" si="516"/>
        <v>0</v>
      </c>
      <c r="LA95" s="781"/>
      <c r="LB95" s="782">
        <f t="shared" si="517"/>
        <v>0</v>
      </c>
      <c r="LC95" s="783">
        <f t="shared" si="518"/>
        <v>0</v>
      </c>
      <c r="LD95" s="784">
        <f t="shared" si="519"/>
        <v>0</v>
      </c>
      <c r="LE95" s="781"/>
      <c r="LF95" s="782">
        <f t="shared" si="520"/>
        <v>0</v>
      </c>
      <c r="LG95" s="783">
        <f t="shared" si="521"/>
        <v>0</v>
      </c>
      <c r="LH95" s="784">
        <f t="shared" si="522"/>
        <v>0</v>
      </c>
      <c r="LI95" s="781"/>
      <c r="LJ95" s="782">
        <f t="shared" si="523"/>
        <v>0</v>
      </c>
      <c r="LK95" s="783">
        <f t="shared" si="524"/>
        <v>0</v>
      </c>
      <c r="LL95" s="784">
        <f t="shared" si="525"/>
        <v>0</v>
      </c>
      <c r="LM95" s="426">
        <f t="shared" si="526"/>
        <v>0</v>
      </c>
      <c r="LN95" s="395">
        <f t="shared" si="527"/>
        <v>0</v>
      </c>
      <c r="LO95" s="396">
        <f t="shared" si="528"/>
        <v>0</v>
      </c>
      <c r="LP95" s="426">
        <f t="shared" si="529"/>
        <v>0</v>
      </c>
      <c r="LQ95" s="395">
        <f t="shared" si="530"/>
        <v>0</v>
      </c>
      <c r="LR95" s="396">
        <f t="shared" si="531"/>
        <v>0</v>
      </c>
      <c r="LS95" s="426">
        <f t="shared" si="532"/>
        <v>0</v>
      </c>
      <c r="LT95" s="395">
        <f t="shared" si="533"/>
        <v>0</v>
      </c>
      <c r="LU95" s="396">
        <f t="shared" si="534"/>
        <v>0</v>
      </c>
      <c r="LV95" s="785"/>
      <c r="LW95" s="786">
        <f t="shared" si="535"/>
        <v>0</v>
      </c>
      <c r="LX95" s="787">
        <f t="shared" si="536"/>
        <v>0</v>
      </c>
      <c r="LY95" s="788">
        <f t="shared" si="682"/>
        <v>0</v>
      </c>
      <c r="LZ95" s="426">
        <f t="shared" si="537"/>
        <v>0</v>
      </c>
      <c r="MA95" s="395">
        <f t="shared" si="538"/>
        <v>0</v>
      </c>
      <c r="MB95" s="396">
        <f t="shared" si="539"/>
        <v>0</v>
      </c>
      <c r="MC95" s="781"/>
      <c r="MD95" s="782">
        <f t="shared" si="540"/>
        <v>0</v>
      </c>
      <c r="ME95" s="783">
        <f t="shared" si="541"/>
        <v>0</v>
      </c>
      <c r="MF95" s="784">
        <f t="shared" si="542"/>
        <v>0</v>
      </c>
      <c r="MG95" s="781"/>
      <c r="MH95" s="782">
        <f t="shared" si="543"/>
        <v>0</v>
      </c>
      <c r="MI95" s="783">
        <f t="shared" si="544"/>
        <v>0</v>
      </c>
      <c r="MJ95" s="784">
        <f t="shared" si="545"/>
        <v>0</v>
      </c>
      <c r="MK95" s="781"/>
      <c r="ML95" s="782">
        <f t="shared" si="546"/>
        <v>0</v>
      </c>
      <c r="MM95" s="783">
        <f t="shared" si="547"/>
        <v>0</v>
      </c>
      <c r="MN95" s="784">
        <f t="shared" si="548"/>
        <v>0</v>
      </c>
      <c r="MO95" s="426">
        <f t="shared" si="549"/>
        <v>0</v>
      </c>
      <c r="MP95" s="395">
        <f t="shared" si="550"/>
        <v>0</v>
      </c>
      <c r="MQ95" s="396">
        <f t="shared" si="551"/>
        <v>0</v>
      </c>
      <c r="MR95" s="426">
        <f t="shared" si="552"/>
        <v>0</v>
      </c>
      <c r="MS95" s="395">
        <f t="shared" si="553"/>
        <v>0</v>
      </c>
      <c r="MT95" s="396">
        <f t="shared" si="554"/>
        <v>0</v>
      </c>
      <c r="MU95" s="426">
        <f t="shared" si="555"/>
        <v>0</v>
      </c>
      <c r="MV95" s="395">
        <f t="shared" si="556"/>
        <v>0</v>
      </c>
      <c r="MW95" s="396">
        <f t="shared" si="557"/>
        <v>0</v>
      </c>
      <c r="MX95" s="785"/>
      <c r="MY95" s="786">
        <f t="shared" si="558"/>
        <v>0</v>
      </c>
      <c r="MZ95" s="787">
        <f t="shared" si="559"/>
        <v>0</v>
      </c>
      <c r="NA95" s="788">
        <f t="shared" si="683"/>
        <v>0</v>
      </c>
      <c r="NB95" s="785"/>
      <c r="NC95" s="786">
        <f t="shared" si="560"/>
        <v>0</v>
      </c>
      <c r="ND95" s="787">
        <f t="shared" si="561"/>
        <v>0</v>
      </c>
      <c r="NE95" s="788">
        <f t="shared" si="684"/>
        <v>0</v>
      </c>
      <c r="NF95" s="786">
        <f t="shared" si="562"/>
        <v>0</v>
      </c>
      <c r="NG95" s="789">
        <f t="shared" si="563"/>
        <v>0</v>
      </c>
      <c r="NH95" s="776">
        <f t="shared" si="564"/>
        <v>0</v>
      </c>
      <c r="NI95" s="777">
        <f t="shared" si="565"/>
        <v>0</v>
      </c>
      <c r="NJ95" s="777">
        <f t="shared" si="566"/>
        <v>0</v>
      </c>
      <c r="NK95" s="777">
        <f t="shared" si="567"/>
        <v>0</v>
      </c>
      <c r="NL95" s="779">
        <f t="shared" si="685"/>
        <v>0</v>
      </c>
      <c r="NM95" s="785"/>
      <c r="NN95" s="786">
        <f t="shared" si="568"/>
        <v>0</v>
      </c>
      <c r="NO95" s="787">
        <f t="shared" si="569"/>
        <v>0</v>
      </c>
      <c r="NP95" s="788">
        <f t="shared" si="686"/>
        <v>0</v>
      </c>
      <c r="NQ95" s="785"/>
      <c r="NR95" s="786">
        <f t="shared" si="570"/>
        <v>0</v>
      </c>
      <c r="NS95" s="787">
        <f t="shared" si="571"/>
        <v>0</v>
      </c>
      <c r="NT95" s="788">
        <f t="shared" si="687"/>
        <v>0</v>
      </c>
      <c r="NU95" s="785"/>
      <c r="NV95" s="786">
        <f t="shared" si="572"/>
        <v>0</v>
      </c>
      <c r="NW95" s="787">
        <f t="shared" si="573"/>
        <v>0</v>
      </c>
      <c r="NX95" s="788">
        <f t="shared" si="688"/>
        <v>0</v>
      </c>
      <c r="OH95" s="426">
        <f t="shared" si="574"/>
        <v>0</v>
      </c>
      <c r="OI95" s="395">
        <f t="shared" si="575"/>
        <v>0</v>
      </c>
      <c r="OJ95" s="396">
        <f t="shared" si="689"/>
        <v>0</v>
      </c>
      <c r="OK95" s="426">
        <f t="shared" si="576"/>
        <v>0</v>
      </c>
      <c r="OL95" s="395">
        <f t="shared" si="577"/>
        <v>0</v>
      </c>
      <c r="OM95" s="396">
        <f t="shared" si="578"/>
        <v>0</v>
      </c>
      <c r="ON95" s="426">
        <f t="shared" si="579"/>
        <v>0</v>
      </c>
      <c r="OO95" s="395">
        <f t="shared" si="580"/>
        <v>0</v>
      </c>
      <c r="OP95" s="396">
        <f t="shared" si="581"/>
        <v>0</v>
      </c>
      <c r="OQ95" s="426">
        <f t="shared" si="582"/>
        <v>0</v>
      </c>
      <c r="OR95" s="395">
        <f t="shared" si="583"/>
        <v>0</v>
      </c>
      <c r="OS95" s="396">
        <f t="shared" si="584"/>
        <v>0</v>
      </c>
      <c r="OT95" s="426">
        <f t="shared" si="585"/>
        <v>0</v>
      </c>
      <c r="OU95" s="395">
        <f t="shared" si="586"/>
        <v>0</v>
      </c>
      <c r="OV95" s="396">
        <f t="shared" si="587"/>
        <v>0</v>
      </c>
      <c r="OW95" s="426">
        <f t="shared" si="588"/>
        <v>0</v>
      </c>
      <c r="OX95" s="395">
        <f t="shared" si="589"/>
        <v>0</v>
      </c>
      <c r="OY95" s="427">
        <f t="shared" si="590"/>
        <v>0</v>
      </c>
      <c r="OZ95" s="426">
        <f t="shared" si="591"/>
        <v>0</v>
      </c>
      <c r="PA95" s="395">
        <f t="shared" si="592"/>
        <v>0</v>
      </c>
      <c r="PB95" s="427">
        <f t="shared" si="593"/>
        <v>0</v>
      </c>
      <c r="PC95" s="426">
        <f t="shared" si="594"/>
        <v>0</v>
      </c>
      <c r="PD95" s="395">
        <f t="shared" si="595"/>
        <v>0</v>
      </c>
      <c r="PE95" s="427">
        <f t="shared" si="596"/>
        <v>0</v>
      </c>
      <c r="PF95" s="426">
        <f t="shared" si="597"/>
        <v>0</v>
      </c>
      <c r="PG95" s="395">
        <f t="shared" si="598"/>
        <v>0</v>
      </c>
      <c r="PH95" s="427">
        <f t="shared" si="599"/>
        <v>0</v>
      </c>
      <c r="PI95" s="426">
        <f t="shared" si="600"/>
        <v>0</v>
      </c>
      <c r="PJ95" s="395">
        <f t="shared" si="601"/>
        <v>0</v>
      </c>
      <c r="PK95" s="427">
        <f t="shared" si="602"/>
        <v>0</v>
      </c>
      <c r="PL95" s="426">
        <f t="shared" si="603"/>
        <v>0</v>
      </c>
      <c r="PM95" s="395">
        <f t="shared" si="604"/>
        <v>0</v>
      </c>
      <c r="PN95" s="427">
        <f t="shared" si="605"/>
        <v>0</v>
      </c>
      <c r="PO95" s="776">
        <f t="shared" si="606"/>
        <v>0</v>
      </c>
      <c r="PP95" s="777">
        <f t="shared" si="607"/>
        <v>0</v>
      </c>
      <c r="PQ95" s="777">
        <f t="shared" si="608"/>
        <v>0</v>
      </c>
      <c r="PR95" s="777">
        <f t="shared" si="609"/>
        <v>0</v>
      </c>
      <c r="PS95" s="779">
        <f t="shared" si="690"/>
        <v>0</v>
      </c>
      <c r="PT95" s="426">
        <f t="shared" si="610"/>
        <v>0</v>
      </c>
      <c r="PU95" s="395">
        <f t="shared" si="611"/>
        <v>0</v>
      </c>
      <c r="PV95" s="396">
        <f t="shared" si="691"/>
        <v>0</v>
      </c>
      <c r="PW95" s="426">
        <f t="shared" si="612"/>
        <v>0</v>
      </c>
      <c r="PX95" s="395">
        <f t="shared" si="613"/>
        <v>0</v>
      </c>
      <c r="PY95" s="396">
        <f t="shared" si="614"/>
        <v>0</v>
      </c>
      <c r="PZ95" s="426">
        <f t="shared" si="615"/>
        <v>0</v>
      </c>
      <c r="QA95" s="395">
        <f t="shared" si="616"/>
        <v>0</v>
      </c>
      <c r="QB95" s="396">
        <f t="shared" si="617"/>
        <v>0</v>
      </c>
      <c r="QC95" s="426">
        <f t="shared" si="618"/>
        <v>0</v>
      </c>
      <c r="QD95" s="395">
        <f t="shared" si="619"/>
        <v>0</v>
      </c>
      <c r="QE95" s="396">
        <f t="shared" si="620"/>
        <v>0</v>
      </c>
      <c r="QF95" s="776">
        <f t="shared" si="621"/>
        <v>0</v>
      </c>
      <c r="QG95" s="777">
        <f t="shared" si="622"/>
        <v>0</v>
      </c>
      <c r="QH95" s="777">
        <f t="shared" si="623"/>
        <v>0</v>
      </c>
      <c r="QI95" s="777">
        <f t="shared" si="624"/>
        <v>0</v>
      </c>
      <c r="QJ95" s="779">
        <f t="shared" si="692"/>
        <v>0</v>
      </c>
      <c r="QK95" s="790"/>
      <c r="QL95" s="791"/>
    </row>
    <row r="96" spans="2:454" ht="10.199999999999999">
      <c r="B96" s="818" t="s">
        <v>571</v>
      </c>
      <c r="C96" s="819" t="s">
        <v>571</v>
      </c>
      <c r="D96" s="771"/>
      <c r="E96" s="772"/>
      <c r="F96" s="772"/>
      <c r="G96" s="772"/>
      <c r="H96" s="772"/>
      <c r="I96" s="772"/>
      <c r="J96" s="772"/>
      <c r="K96" s="772"/>
      <c r="L96" s="772"/>
      <c r="M96" s="772"/>
      <c r="N96" s="772"/>
      <c r="O96" s="772"/>
      <c r="P96" s="772"/>
      <c r="Q96" s="772"/>
      <c r="R96" s="772"/>
      <c r="S96" s="772"/>
      <c r="T96" s="772"/>
      <c r="U96" s="772"/>
      <c r="V96" s="772"/>
      <c r="W96" s="772"/>
      <c r="X96" s="772"/>
      <c r="Y96" s="772"/>
      <c r="Z96" s="772"/>
      <c r="AA96" s="772"/>
      <c r="AB96" s="772"/>
      <c r="AC96" s="772"/>
      <c r="AD96" s="772"/>
      <c r="AE96" s="772"/>
      <c r="AF96" s="772"/>
      <c r="AG96" s="772"/>
      <c r="AH96" s="772"/>
      <c r="AI96" s="772"/>
      <c r="AJ96" s="772"/>
      <c r="AK96" s="772"/>
      <c r="AL96" s="772"/>
      <c r="AM96" s="772"/>
      <c r="AN96" s="772"/>
      <c r="AO96" s="772"/>
      <c r="AP96" s="772"/>
      <c r="AQ96" s="772"/>
      <c r="AR96" s="772"/>
      <c r="AS96" s="772"/>
      <c r="AT96" s="772"/>
      <c r="AU96" s="772"/>
      <c r="AV96" s="772"/>
      <c r="AW96" s="772"/>
      <c r="AX96" s="772"/>
      <c r="AY96" s="772"/>
      <c r="AZ96" s="772"/>
      <c r="BA96" s="773"/>
      <c r="BB96" s="774">
        <f t="shared" si="332"/>
        <v>0</v>
      </c>
      <c r="BC96" s="651">
        <f t="shared" si="333"/>
        <v>0</v>
      </c>
      <c r="BD96" s="652">
        <f t="shared" si="625"/>
        <v>0</v>
      </c>
      <c r="BE96" s="775"/>
      <c r="BF96" s="774">
        <f t="shared" si="334"/>
        <v>0</v>
      </c>
      <c r="BG96" s="775"/>
      <c r="BH96" s="774">
        <f t="shared" si="335"/>
        <v>0</v>
      </c>
      <c r="BI96" s="426">
        <f t="shared" si="336"/>
        <v>0</v>
      </c>
      <c r="BJ96" s="395">
        <f t="shared" si="337"/>
        <v>0</v>
      </c>
      <c r="BK96" s="396">
        <f t="shared" si="626"/>
        <v>0</v>
      </c>
      <c r="BL96" s="426">
        <f t="shared" si="338"/>
        <v>0</v>
      </c>
      <c r="BM96" s="395">
        <f t="shared" si="339"/>
        <v>0</v>
      </c>
      <c r="BN96" s="427">
        <f t="shared" si="627"/>
        <v>0</v>
      </c>
      <c r="BO96" s="394">
        <f t="shared" si="340"/>
        <v>0</v>
      </c>
      <c r="BP96" s="395">
        <f t="shared" si="341"/>
        <v>0</v>
      </c>
      <c r="BQ96" s="428">
        <f t="shared" si="628"/>
        <v>0</v>
      </c>
      <c r="BR96" s="394">
        <f t="shared" si="342"/>
        <v>0</v>
      </c>
      <c r="BS96" s="395">
        <f t="shared" si="343"/>
        <v>0</v>
      </c>
      <c r="BT96" s="428">
        <f t="shared" si="629"/>
        <v>0</v>
      </c>
      <c r="BU96" s="394">
        <f t="shared" si="344"/>
        <v>0</v>
      </c>
      <c r="BV96" s="395">
        <f t="shared" si="345"/>
        <v>0</v>
      </c>
      <c r="BW96" s="427">
        <f t="shared" si="630"/>
        <v>0</v>
      </c>
      <c r="BX96" s="394">
        <f t="shared" si="346"/>
        <v>0</v>
      </c>
      <c r="BY96" s="395">
        <f t="shared" si="347"/>
        <v>0</v>
      </c>
      <c r="BZ96" s="396">
        <f t="shared" si="631"/>
        <v>0</v>
      </c>
      <c r="CA96" s="426">
        <f t="shared" si="348"/>
        <v>0</v>
      </c>
      <c r="CB96" s="395">
        <f t="shared" si="349"/>
        <v>0</v>
      </c>
      <c r="CC96" s="427">
        <f t="shared" si="632"/>
        <v>0</v>
      </c>
      <c r="CD96" s="394">
        <f t="shared" si="350"/>
        <v>0</v>
      </c>
      <c r="CE96" s="395">
        <f t="shared" si="351"/>
        <v>0</v>
      </c>
      <c r="CF96" s="428">
        <f t="shared" si="633"/>
        <v>0</v>
      </c>
      <c r="CG96" s="394">
        <f t="shared" si="352"/>
        <v>0</v>
      </c>
      <c r="CH96" s="395">
        <f t="shared" si="353"/>
        <v>0</v>
      </c>
      <c r="CI96" s="428">
        <f t="shared" si="634"/>
        <v>0</v>
      </c>
      <c r="CJ96" s="394">
        <f t="shared" si="354"/>
        <v>0</v>
      </c>
      <c r="CK96" s="395">
        <f t="shared" si="355"/>
        <v>0</v>
      </c>
      <c r="CL96" s="427">
        <f t="shared" si="635"/>
        <v>0</v>
      </c>
      <c r="CM96" s="394">
        <f t="shared" si="356"/>
        <v>0</v>
      </c>
      <c r="CN96" s="395">
        <f t="shared" si="357"/>
        <v>0</v>
      </c>
      <c r="CO96" s="396">
        <f t="shared" si="636"/>
        <v>0</v>
      </c>
      <c r="CP96" s="426">
        <f t="shared" si="358"/>
        <v>0</v>
      </c>
      <c r="CQ96" s="395">
        <f t="shared" si="359"/>
        <v>0</v>
      </c>
      <c r="CR96" s="427">
        <f t="shared" si="637"/>
        <v>0</v>
      </c>
      <c r="CS96" s="394">
        <f t="shared" si="360"/>
        <v>0</v>
      </c>
      <c r="CT96" s="395">
        <f t="shared" si="361"/>
        <v>0</v>
      </c>
      <c r="CU96" s="428">
        <f t="shared" si="638"/>
        <v>0</v>
      </c>
      <c r="CV96" s="394">
        <f t="shared" si="362"/>
        <v>0</v>
      </c>
      <c r="CW96" s="395">
        <f t="shared" si="363"/>
        <v>0</v>
      </c>
      <c r="CX96" s="428">
        <f t="shared" si="639"/>
        <v>0</v>
      </c>
      <c r="CY96" s="394">
        <f t="shared" si="364"/>
        <v>0</v>
      </c>
      <c r="CZ96" s="395">
        <f t="shared" si="365"/>
        <v>0</v>
      </c>
      <c r="DA96" s="427">
        <f t="shared" si="640"/>
        <v>0</v>
      </c>
      <c r="DB96" s="394">
        <f t="shared" si="366"/>
        <v>0</v>
      </c>
      <c r="DC96" s="395">
        <f t="shared" si="367"/>
        <v>0</v>
      </c>
      <c r="DD96" s="396">
        <f t="shared" si="641"/>
        <v>0</v>
      </c>
      <c r="DE96" s="426">
        <f t="shared" si="368"/>
        <v>0</v>
      </c>
      <c r="DF96" s="395">
        <f t="shared" si="369"/>
        <v>0</v>
      </c>
      <c r="DG96" s="427">
        <f t="shared" si="642"/>
        <v>0</v>
      </c>
      <c r="DH96" s="394">
        <f t="shared" si="370"/>
        <v>0</v>
      </c>
      <c r="DI96" s="395">
        <f t="shared" si="371"/>
        <v>0</v>
      </c>
      <c r="DJ96" s="428">
        <f t="shared" si="643"/>
        <v>0</v>
      </c>
      <c r="DK96" s="394">
        <f t="shared" si="372"/>
        <v>0</v>
      </c>
      <c r="DL96" s="395">
        <f t="shared" si="373"/>
        <v>0</v>
      </c>
      <c r="DM96" s="428">
        <f t="shared" si="644"/>
        <v>0</v>
      </c>
      <c r="DN96" s="394">
        <f t="shared" si="374"/>
        <v>0</v>
      </c>
      <c r="DO96" s="395">
        <f t="shared" si="375"/>
        <v>0</v>
      </c>
      <c r="DP96" s="427">
        <f t="shared" si="645"/>
        <v>0</v>
      </c>
      <c r="DQ96" s="394">
        <f t="shared" si="376"/>
        <v>0</v>
      </c>
      <c r="DR96" s="395">
        <f t="shared" si="377"/>
        <v>0</v>
      </c>
      <c r="DS96" s="396">
        <f t="shared" si="646"/>
        <v>0</v>
      </c>
      <c r="DT96" s="426">
        <f t="shared" si="378"/>
        <v>0</v>
      </c>
      <c r="DU96" s="395">
        <f t="shared" si="379"/>
        <v>0</v>
      </c>
      <c r="DV96" s="427">
        <f t="shared" si="647"/>
        <v>0</v>
      </c>
      <c r="DW96" s="394">
        <f t="shared" si="380"/>
        <v>0</v>
      </c>
      <c r="DX96" s="395">
        <f t="shared" si="381"/>
        <v>0</v>
      </c>
      <c r="DY96" s="428">
        <f t="shared" si="648"/>
        <v>0</v>
      </c>
      <c r="DZ96" s="394">
        <f t="shared" si="382"/>
        <v>0</v>
      </c>
      <c r="EA96" s="395">
        <f t="shared" si="383"/>
        <v>0</v>
      </c>
      <c r="EB96" s="428">
        <f t="shared" si="649"/>
        <v>0</v>
      </c>
      <c r="EC96" s="394">
        <f t="shared" si="384"/>
        <v>0</v>
      </c>
      <c r="ED96" s="395">
        <f t="shared" si="385"/>
        <v>0</v>
      </c>
      <c r="EE96" s="427">
        <f t="shared" si="650"/>
        <v>0</v>
      </c>
      <c r="EF96" s="394">
        <f t="shared" si="386"/>
        <v>0</v>
      </c>
      <c r="EG96" s="395">
        <f t="shared" si="387"/>
        <v>0</v>
      </c>
      <c r="EH96" s="396">
        <f t="shared" si="651"/>
        <v>0</v>
      </c>
      <c r="EI96" s="426">
        <f t="shared" si="388"/>
        <v>0</v>
      </c>
      <c r="EJ96" s="395">
        <f t="shared" si="389"/>
        <v>0</v>
      </c>
      <c r="EK96" s="427">
        <f t="shared" si="652"/>
        <v>0</v>
      </c>
      <c r="EL96" s="394">
        <f t="shared" si="390"/>
        <v>0</v>
      </c>
      <c r="EM96" s="395">
        <f t="shared" si="391"/>
        <v>0</v>
      </c>
      <c r="EN96" s="428">
        <f t="shared" si="653"/>
        <v>0</v>
      </c>
      <c r="EO96" s="394">
        <f t="shared" si="392"/>
        <v>0</v>
      </c>
      <c r="EP96" s="395">
        <f t="shared" si="393"/>
        <v>0</v>
      </c>
      <c r="EQ96" s="428">
        <f t="shared" si="654"/>
        <v>0</v>
      </c>
      <c r="ER96" s="394">
        <f t="shared" si="394"/>
        <v>0</v>
      </c>
      <c r="ES96" s="395">
        <f t="shared" si="395"/>
        <v>0</v>
      </c>
      <c r="ET96" s="427">
        <f t="shared" si="655"/>
        <v>0</v>
      </c>
      <c r="EU96" s="394">
        <f t="shared" si="396"/>
        <v>0</v>
      </c>
      <c r="EV96" s="395">
        <f t="shared" si="397"/>
        <v>0</v>
      </c>
      <c r="EW96" s="396">
        <f t="shared" si="656"/>
        <v>0</v>
      </c>
      <c r="EX96" s="426">
        <f t="shared" si="398"/>
        <v>0</v>
      </c>
      <c r="EY96" s="395">
        <f t="shared" si="399"/>
        <v>0</v>
      </c>
      <c r="EZ96" s="427">
        <f t="shared" si="657"/>
        <v>0</v>
      </c>
      <c r="FA96" s="394">
        <f t="shared" si="400"/>
        <v>0</v>
      </c>
      <c r="FB96" s="395">
        <f t="shared" si="401"/>
        <v>0</v>
      </c>
      <c r="FC96" s="428">
        <f t="shared" si="693"/>
        <v>0</v>
      </c>
      <c r="FD96" s="394">
        <f t="shared" si="402"/>
        <v>0</v>
      </c>
      <c r="FE96" s="395">
        <f t="shared" si="403"/>
        <v>0</v>
      </c>
      <c r="FF96" s="428">
        <f t="shared" si="659"/>
        <v>0</v>
      </c>
      <c r="FG96" s="394">
        <f t="shared" si="404"/>
        <v>0</v>
      </c>
      <c r="FH96" s="395">
        <f t="shared" si="405"/>
        <v>0</v>
      </c>
      <c r="FI96" s="427">
        <f t="shared" si="660"/>
        <v>0</v>
      </c>
      <c r="FJ96" s="394">
        <f t="shared" si="406"/>
        <v>0</v>
      </c>
      <c r="FK96" s="395">
        <f t="shared" si="407"/>
        <v>0</v>
      </c>
      <c r="FL96" s="396">
        <f t="shared" si="661"/>
        <v>0</v>
      </c>
      <c r="FM96" s="426">
        <f t="shared" si="408"/>
        <v>0</v>
      </c>
      <c r="FN96" s="395">
        <f t="shared" si="409"/>
        <v>0</v>
      </c>
      <c r="FO96" s="427">
        <f t="shared" si="662"/>
        <v>0</v>
      </c>
      <c r="FP96" s="394">
        <f t="shared" si="410"/>
        <v>0</v>
      </c>
      <c r="FQ96" s="395">
        <f t="shared" si="411"/>
        <v>0</v>
      </c>
      <c r="FR96" s="428">
        <f t="shared" si="663"/>
        <v>0</v>
      </c>
      <c r="FS96" s="394">
        <f t="shared" si="412"/>
        <v>0</v>
      </c>
      <c r="FT96" s="395">
        <f t="shared" si="413"/>
        <v>0</v>
      </c>
      <c r="FU96" s="428">
        <f t="shared" si="664"/>
        <v>0</v>
      </c>
      <c r="FV96" s="394">
        <f t="shared" si="414"/>
        <v>0</v>
      </c>
      <c r="FW96" s="395">
        <f t="shared" si="415"/>
        <v>0</v>
      </c>
      <c r="FX96" s="427">
        <f t="shared" si="665"/>
        <v>0</v>
      </c>
      <c r="FY96" s="394">
        <f t="shared" si="416"/>
        <v>0</v>
      </c>
      <c r="FZ96" s="395">
        <f t="shared" si="417"/>
        <v>0</v>
      </c>
      <c r="GA96" s="396">
        <f t="shared" si="666"/>
        <v>0</v>
      </c>
      <c r="GB96" s="426">
        <f t="shared" si="418"/>
        <v>0</v>
      </c>
      <c r="GC96" s="395">
        <f t="shared" si="419"/>
        <v>0</v>
      </c>
      <c r="GD96" s="427">
        <f t="shared" si="667"/>
        <v>0</v>
      </c>
      <c r="GE96" s="394">
        <f t="shared" si="420"/>
        <v>0</v>
      </c>
      <c r="GF96" s="395">
        <f t="shared" si="421"/>
        <v>0</v>
      </c>
      <c r="GG96" s="428">
        <f t="shared" si="668"/>
        <v>0</v>
      </c>
      <c r="GH96" s="394">
        <f t="shared" si="422"/>
        <v>0</v>
      </c>
      <c r="GI96" s="395">
        <f t="shared" si="423"/>
        <v>0</v>
      </c>
      <c r="GJ96" s="428">
        <f t="shared" si="669"/>
        <v>0</v>
      </c>
      <c r="GK96" s="394">
        <f t="shared" si="424"/>
        <v>0</v>
      </c>
      <c r="GL96" s="395">
        <f t="shared" si="425"/>
        <v>0</v>
      </c>
      <c r="GM96" s="427">
        <f t="shared" si="670"/>
        <v>0</v>
      </c>
      <c r="GN96" s="394">
        <f t="shared" si="426"/>
        <v>0</v>
      </c>
      <c r="GO96" s="395">
        <f t="shared" si="427"/>
        <v>0</v>
      </c>
      <c r="GP96" s="396">
        <f t="shared" si="671"/>
        <v>0</v>
      </c>
      <c r="GQ96" s="776">
        <f t="shared" si="428"/>
        <v>0</v>
      </c>
      <c r="GR96" s="777">
        <f t="shared" si="429"/>
        <v>0</v>
      </c>
      <c r="GS96" s="777">
        <f t="shared" si="430"/>
        <v>0</v>
      </c>
      <c r="GT96" s="777">
        <f t="shared" si="431"/>
        <v>0</v>
      </c>
      <c r="GU96" s="778">
        <f t="shared" si="672"/>
        <v>0</v>
      </c>
      <c r="GV96" s="426">
        <f t="shared" si="432"/>
        <v>0</v>
      </c>
      <c r="GW96" s="395">
        <f t="shared" si="433"/>
        <v>0</v>
      </c>
      <c r="GX96" s="427">
        <f t="shared" si="673"/>
        <v>0</v>
      </c>
      <c r="GY96" s="394">
        <f t="shared" si="434"/>
        <v>0</v>
      </c>
      <c r="GZ96" s="395">
        <f t="shared" si="435"/>
        <v>0</v>
      </c>
      <c r="HA96" s="428">
        <f t="shared" si="674"/>
        <v>0</v>
      </c>
      <c r="HB96" s="394">
        <f t="shared" si="436"/>
        <v>0</v>
      </c>
      <c r="HC96" s="395">
        <f t="shared" si="437"/>
        <v>0</v>
      </c>
      <c r="HD96" s="428">
        <f t="shared" si="675"/>
        <v>0</v>
      </c>
      <c r="HE96" s="394">
        <f t="shared" si="438"/>
        <v>0</v>
      </c>
      <c r="HF96" s="395">
        <f t="shared" si="439"/>
        <v>0</v>
      </c>
      <c r="HG96" s="427">
        <f t="shared" si="676"/>
        <v>0</v>
      </c>
      <c r="HH96" s="394">
        <f t="shared" si="440"/>
        <v>0</v>
      </c>
      <c r="HI96" s="395">
        <f t="shared" si="441"/>
        <v>0</v>
      </c>
      <c r="HJ96" s="396">
        <f t="shared" si="677"/>
        <v>0</v>
      </c>
      <c r="HK96" s="776">
        <f t="shared" si="442"/>
        <v>0</v>
      </c>
      <c r="HL96" s="777">
        <f t="shared" si="443"/>
        <v>0</v>
      </c>
      <c r="HM96" s="777">
        <f t="shared" si="444"/>
        <v>0</v>
      </c>
      <c r="HN96" s="777">
        <f t="shared" si="445"/>
        <v>0</v>
      </c>
      <c r="HO96" s="778">
        <f t="shared" si="678"/>
        <v>0</v>
      </c>
      <c r="HP96" s="946"/>
      <c r="HQ96" s="946"/>
      <c r="HR96" s="426">
        <f t="shared" si="446"/>
        <v>0</v>
      </c>
      <c r="HS96" s="395">
        <f t="shared" si="447"/>
        <v>0</v>
      </c>
      <c r="HT96" s="396">
        <f t="shared" si="679"/>
        <v>0</v>
      </c>
      <c r="HU96" s="426">
        <f t="shared" si="448"/>
        <v>0</v>
      </c>
      <c r="HV96" s="395">
        <f t="shared" si="449"/>
        <v>0</v>
      </c>
      <c r="HW96" s="396">
        <f t="shared" si="450"/>
        <v>0</v>
      </c>
      <c r="HX96" s="426">
        <f t="shared" si="451"/>
        <v>0</v>
      </c>
      <c r="HY96" s="395">
        <f t="shared" si="452"/>
        <v>0</v>
      </c>
      <c r="HZ96" s="396">
        <f t="shared" si="453"/>
        <v>0</v>
      </c>
      <c r="IA96" s="426">
        <f t="shared" si="454"/>
        <v>0</v>
      </c>
      <c r="IB96" s="395">
        <f t="shared" si="455"/>
        <v>0</v>
      </c>
      <c r="IC96" s="396">
        <f t="shared" si="456"/>
        <v>0</v>
      </c>
      <c r="ID96" s="426">
        <f t="shared" si="457"/>
        <v>0</v>
      </c>
      <c r="IE96" s="395">
        <f t="shared" si="458"/>
        <v>0</v>
      </c>
      <c r="IF96" s="396">
        <f t="shared" si="459"/>
        <v>0</v>
      </c>
      <c r="IG96" s="427"/>
      <c r="IH96" s="426">
        <f t="shared" si="460"/>
        <v>0</v>
      </c>
      <c r="II96" s="395">
        <f t="shared" si="461"/>
        <v>0</v>
      </c>
      <c r="IJ96" s="427">
        <f t="shared" si="462"/>
        <v>0</v>
      </c>
      <c r="IK96" s="426">
        <f t="shared" si="463"/>
        <v>0</v>
      </c>
      <c r="IL96" s="395">
        <f t="shared" si="464"/>
        <v>0</v>
      </c>
      <c r="IM96" s="427">
        <f t="shared" si="465"/>
        <v>0</v>
      </c>
      <c r="IN96" s="776">
        <f t="shared" si="466"/>
        <v>0</v>
      </c>
      <c r="IO96" s="777">
        <f t="shared" si="467"/>
        <v>0</v>
      </c>
      <c r="IP96" s="777">
        <f t="shared" si="468"/>
        <v>0</v>
      </c>
      <c r="IQ96" s="777">
        <f t="shared" si="469"/>
        <v>0</v>
      </c>
      <c r="IR96" s="779">
        <f t="shared" si="680"/>
        <v>0</v>
      </c>
      <c r="IS96" s="427"/>
      <c r="IT96" s="780"/>
      <c r="IU96" s="426">
        <f t="shared" si="470"/>
        <v>0</v>
      </c>
      <c r="IV96" s="395">
        <f t="shared" si="471"/>
        <v>0</v>
      </c>
      <c r="IW96" s="396">
        <f t="shared" si="472"/>
        <v>0</v>
      </c>
      <c r="IX96" s="426">
        <f t="shared" si="473"/>
        <v>0</v>
      </c>
      <c r="IY96" s="395">
        <f t="shared" si="474"/>
        <v>0</v>
      </c>
      <c r="IZ96" s="396">
        <f t="shared" si="475"/>
        <v>0</v>
      </c>
      <c r="JA96" s="426">
        <f t="shared" si="476"/>
        <v>0</v>
      </c>
      <c r="JB96" s="395">
        <f t="shared" si="477"/>
        <v>0</v>
      </c>
      <c r="JC96" s="396">
        <f t="shared" si="478"/>
        <v>0</v>
      </c>
      <c r="JD96" s="781"/>
      <c r="JE96" s="782">
        <f t="shared" si="479"/>
        <v>0</v>
      </c>
      <c r="JF96" s="783">
        <f t="shared" si="480"/>
        <v>0</v>
      </c>
      <c r="JG96" s="784">
        <f t="shared" si="481"/>
        <v>0</v>
      </c>
      <c r="JH96" s="781"/>
      <c r="JI96" s="782">
        <f t="shared" si="482"/>
        <v>0</v>
      </c>
      <c r="JJ96" s="783">
        <f t="shared" si="483"/>
        <v>0</v>
      </c>
      <c r="JK96" s="784">
        <f t="shared" si="484"/>
        <v>0</v>
      </c>
      <c r="JL96" s="781"/>
      <c r="JM96" s="782">
        <f t="shared" si="485"/>
        <v>0</v>
      </c>
      <c r="JN96" s="783">
        <f t="shared" si="486"/>
        <v>0</v>
      </c>
      <c r="JO96" s="784">
        <f t="shared" si="487"/>
        <v>0</v>
      </c>
      <c r="JP96" s="781"/>
      <c r="JQ96" s="782">
        <f t="shared" si="488"/>
        <v>0</v>
      </c>
      <c r="JR96" s="783">
        <f t="shared" si="489"/>
        <v>0</v>
      </c>
      <c r="JS96" s="784">
        <f t="shared" si="490"/>
        <v>0</v>
      </c>
      <c r="JT96" s="781"/>
      <c r="JU96" s="782">
        <f t="shared" si="491"/>
        <v>0</v>
      </c>
      <c r="JV96" s="783">
        <f t="shared" si="492"/>
        <v>0</v>
      </c>
      <c r="JW96" s="784">
        <f t="shared" si="493"/>
        <v>0</v>
      </c>
      <c r="JX96" s="781"/>
      <c r="JY96" s="782">
        <f t="shared" si="494"/>
        <v>0</v>
      </c>
      <c r="JZ96" s="783">
        <f t="shared" si="495"/>
        <v>0</v>
      </c>
      <c r="KA96" s="784">
        <f t="shared" si="496"/>
        <v>0</v>
      </c>
      <c r="KB96" s="781"/>
      <c r="KC96" s="782">
        <f t="shared" si="497"/>
        <v>0</v>
      </c>
      <c r="KD96" s="783">
        <f t="shared" si="498"/>
        <v>0</v>
      </c>
      <c r="KE96" s="784">
        <f t="shared" si="499"/>
        <v>0</v>
      </c>
      <c r="KF96" s="781"/>
      <c r="KG96" s="782">
        <f t="shared" si="500"/>
        <v>0</v>
      </c>
      <c r="KH96" s="783">
        <f t="shared" si="501"/>
        <v>0</v>
      </c>
      <c r="KI96" s="784">
        <f t="shared" si="502"/>
        <v>0</v>
      </c>
      <c r="KJ96" s="781"/>
      <c r="KK96" s="782">
        <f t="shared" si="503"/>
        <v>0</v>
      </c>
      <c r="KL96" s="783">
        <f t="shared" si="504"/>
        <v>0</v>
      </c>
      <c r="KM96" s="784">
        <f t="shared" si="505"/>
        <v>0</v>
      </c>
      <c r="KN96" s="426">
        <f t="shared" si="506"/>
        <v>0</v>
      </c>
      <c r="KO96" s="395">
        <f t="shared" si="507"/>
        <v>0</v>
      </c>
      <c r="KP96" s="396">
        <f t="shared" si="508"/>
        <v>0</v>
      </c>
      <c r="KQ96" s="426">
        <f t="shared" si="509"/>
        <v>0</v>
      </c>
      <c r="KR96" s="395">
        <f t="shared" si="510"/>
        <v>0</v>
      </c>
      <c r="KS96" s="396">
        <f t="shared" si="511"/>
        <v>0</v>
      </c>
      <c r="KT96" s="785"/>
      <c r="KU96" s="786">
        <f t="shared" si="512"/>
        <v>0</v>
      </c>
      <c r="KV96" s="787">
        <f t="shared" si="513"/>
        <v>0</v>
      </c>
      <c r="KW96" s="788">
        <f t="shared" si="681"/>
        <v>0</v>
      </c>
      <c r="KX96" s="426">
        <f t="shared" si="514"/>
        <v>0</v>
      </c>
      <c r="KY96" s="395">
        <f t="shared" si="515"/>
        <v>0</v>
      </c>
      <c r="KZ96" s="396">
        <f t="shared" si="516"/>
        <v>0</v>
      </c>
      <c r="LA96" s="781"/>
      <c r="LB96" s="782">
        <f t="shared" si="517"/>
        <v>0</v>
      </c>
      <c r="LC96" s="783">
        <f t="shared" si="518"/>
        <v>0</v>
      </c>
      <c r="LD96" s="784">
        <f t="shared" si="519"/>
        <v>0</v>
      </c>
      <c r="LE96" s="781"/>
      <c r="LF96" s="782">
        <f t="shared" si="520"/>
        <v>0</v>
      </c>
      <c r="LG96" s="783">
        <f t="shared" si="521"/>
        <v>0</v>
      </c>
      <c r="LH96" s="784">
        <f t="shared" si="522"/>
        <v>0</v>
      </c>
      <c r="LI96" s="781"/>
      <c r="LJ96" s="782">
        <f t="shared" si="523"/>
        <v>0</v>
      </c>
      <c r="LK96" s="783">
        <f t="shared" si="524"/>
        <v>0</v>
      </c>
      <c r="LL96" s="784">
        <f t="shared" si="525"/>
        <v>0</v>
      </c>
      <c r="LM96" s="426">
        <f t="shared" si="526"/>
        <v>0</v>
      </c>
      <c r="LN96" s="395">
        <f t="shared" si="527"/>
        <v>0</v>
      </c>
      <c r="LO96" s="396">
        <f t="shared" si="528"/>
        <v>0</v>
      </c>
      <c r="LP96" s="426">
        <f t="shared" si="529"/>
        <v>0</v>
      </c>
      <c r="LQ96" s="395">
        <f t="shared" si="530"/>
        <v>0</v>
      </c>
      <c r="LR96" s="396">
        <f t="shared" si="531"/>
        <v>0</v>
      </c>
      <c r="LS96" s="426">
        <f t="shared" si="532"/>
        <v>0</v>
      </c>
      <c r="LT96" s="395">
        <f t="shared" si="533"/>
        <v>0</v>
      </c>
      <c r="LU96" s="396">
        <f t="shared" si="534"/>
        <v>0</v>
      </c>
      <c r="LV96" s="785"/>
      <c r="LW96" s="786">
        <f t="shared" si="535"/>
        <v>0</v>
      </c>
      <c r="LX96" s="787">
        <f t="shared" si="536"/>
        <v>0</v>
      </c>
      <c r="LY96" s="788">
        <f t="shared" si="682"/>
        <v>0</v>
      </c>
      <c r="LZ96" s="426">
        <f t="shared" si="537"/>
        <v>0</v>
      </c>
      <c r="MA96" s="395">
        <f t="shared" si="538"/>
        <v>0</v>
      </c>
      <c r="MB96" s="396">
        <f t="shared" si="539"/>
        <v>0</v>
      </c>
      <c r="MC96" s="781"/>
      <c r="MD96" s="782">
        <f t="shared" si="540"/>
        <v>0</v>
      </c>
      <c r="ME96" s="783">
        <f t="shared" si="541"/>
        <v>0</v>
      </c>
      <c r="MF96" s="784">
        <f t="shared" si="542"/>
        <v>0</v>
      </c>
      <c r="MG96" s="781"/>
      <c r="MH96" s="782">
        <f t="shared" si="543"/>
        <v>0</v>
      </c>
      <c r="MI96" s="783">
        <f t="shared" si="544"/>
        <v>0</v>
      </c>
      <c r="MJ96" s="784">
        <f t="shared" si="545"/>
        <v>0</v>
      </c>
      <c r="MK96" s="781"/>
      <c r="ML96" s="782">
        <f t="shared" si="546"/>
        <v>0</v>
      </c>
      <c r="MM96" s="783">
        <f t="shared" si="547"/>
        <v>0</v>
      </c>
      <c r="MN96" s="784">
        <f t="shared" si="548"/>
        <v>0</v>
      </c>
      <c r="MO96" s="426">
        <f t="shared" si="549"/>
        <v>0</v>
      </c>
      <c r="MP96" s="395">
        <f t="shared" si="550"/>
        <v>0</v>
      </c>
      <c r="MQ96" s="396">
        <f t="shared" si="551"/>
        <v>0</v>
      </c>
      <c r="MR96" s="426">
        <f t="shared" si="552"/>
        <v>0</v>
      </c>
      <c r="MS96" s="395">
        <f t="shared" si="553"/>
        <v>0</v>
      </c>
      <c r="MT96" s="396">
        <f t="shared" si="554"/>
        <v>0</v>
      </c>
      <c r="MU96" s="426">
        <f t="shared" si="555"/>
        <v>0</v>
      </c>
      <c r="MV96" s="395">
        <f t="shared" si="556"/>
        <v>0</v>
      </c>
      <c r="MW96" s="396">
        <f t="shared" si="557"/>
        <v>0</v>
      </c>
      <c r="MX96" s="785"/>
      <c r="MY96" s="786">
        <f t="shared" si="558"/>
        <v>0</v>
      </c>
      <c r="MZ96" s="787">
        <f t="shared" si="559"/>
        <v>0</v>
      </c>
      <c r="NA96" s="788">
        <f t="shared" si="683"/>
        <v>0</v>
      </c>
      <c r="NB96" s="785"/>
      <c r="NC96" s="786">
        <f t="shared" si="560"/>
        <v>0</v>
      </c>
      <c r="ND96" s="787">
        <f t="shared" si="561"/>
        <v>0</v>
      </c>
      <c r="NE96" s="788">
        <f t="shared" si="684"/>
        <v>0</v>
      </c>
      <c r="NF96" s="786">
        <f t="shared" si="562"/>
        <v>0</v>
      </c>
      <c r="NG96" s="789">
        <f t="shared" si="563"/>
        <v>0</v>
      </c>
      <c r="NH96" s="776">
        <f t="shared" si="564"/>
        <v>0</v>
      </c>
      <c r="NI96" s="777">
        <f t="shared" si="565"/>
        <v>0</v>
      </c>
      <c r="NJ96" s="777">
        <f t="shared" si="566"/>
        <v>0</v>
      </c>
      <c r="NK96" s="777">
        <f t="shared" si="567"/>
        <v>0</v>
      </c>
      <c r="NL96" s="779">
        <f t="shared" si="685"/>
        <v>0</v>
      </c>
      <c r="NM96" s="785"/>
      <c r="NN96" s="786">
        <f t="shared" si="568"/>
        <v>0</v>
      </c>
      <c r="NO96" s="787">
        <f t="shared" si="569"/>
        <v>0</v>
      </c>
      <c r="NP96" s="788">
        <f t="shared" si="686"/>
        <v>0</v>
      </c>
      <c r="NQ96" s="785"/>
      <c r="NR96" s="786">
        <f t="shared" si="570"/>
        <v>0</v>
      </c>
      <c r="NS96" s="787">
        <f t="shared" si="571"/>
        <v>0</v>
      </c>
      <c r="NT96" s="788">
        <f t="shared" si="687"/>
        <v>0</v>
      </c>
      <c r="NU96" s="785"/>
      <c r="NV96" s="786">
        <f t="shared" si="572"/>
        <v>0</v>
      </c>
      <c r="NW96" s="787">
        <f t="shared" si="573"/>
        <v>0</v>
      </c>
      <c r="NX96" s="788">
        <f t="shared" si="688"/>
        <v>0</v>
      </c>
      <c r="OH96" s="426">
        <f t="shared" si="574"/>
        <v>0</v>
      </c>
      <c r="OI96" s="395">
        <f t="shared" si="575"/>
        <v>0</v>
      </c>
      <c r="OJ96" s="396">
        <f t="shared" si="689"/>
        <v>0</v>
      </c>
      <c r="OK96" s="426">
        <f t="shared" si="576"/>
        <v>0</v>
      </c>
      <c r="OL96" s="395">
        <f t="shared" si="577"/>
        <v>0</v>
      </c>
      <c r="OM96" s="396">
        <f t="shared" si="578"/>
        <v>0</v>
      </c>
      <c r="ON96" s="426">
        <f t="shared" si="579"/>
        <v>0</v>
      </c>
      <c r="OO96" s="395">
        <f t="shared" si="580"/>
        <v>0</v>
      </c>
      <c r="OP96" s="396">
        <f t="shared" si="581"/>
        <v>0</v>
      </c>
      <c r="OQ96" s="426">
        <f t="shared" si="582"/>
        <v>0</v>
      </c>
      <c r="OR96" s="395">
        <f t="shared" si="583"/>
        <v>0</v>
      </c>
      <c r="OS96" s="396">
        <f t="shared" si="584"/>
        <v>0</v>
      </c>
      <c r="OT96" s="426">
        <f t="shared" si="585"/>
        <v>0</v>
      </c>
      <c r="OU96" s="395">
        <f t="shared" si="586"/>
        <v>0</v>
      </c>
      <c r="OV96" s="396">
        <f t="shared" si="587"/>
        <v>0</v>
      </c>
      <c r="OW96" s="426">
        <f t="shared" si="588"/>
        <v>0</v>
      </c>
      <c r="OX96" s="395">
        <f t="shared" si="589"/>
        <v>0</v>
      </c>
      <c r="OY96" s="427">
        <f t="shared" si="590"/>
        <v>0</v>
      </c>
      <c r="OZ96" s="426">
        <f t="shared" si="591"/>
        <v>0</v>
      </c>
      <c r="PA96" s="395">
        <f t="shared" si="592"/>
        <v>0</v>
      </c>
      <c r="PB96" s="427">
        <f t="shared" si="593"/>
        <v>0</v>
      </c>
      <c r="PC96" s="426">
        <f t="shared" si="594"/>
        <v>0</v>
      </c>
      <c r="PD96" s="395">
        <f t="shared" si="595"/>
        <v>0</v>
      </c>
      <c r="PE96" s="427">
        <f t="shared" si="596"/>
        <v>0</v>
      </c>
      <c r="PF96" s="426">
        <f t="shared" si="597"/>
        <v>0</v>
      </c>
      <c r="PG96" s="395">
        <f t="shared" si="598"/>
        <v>0</v>
      </c>
      <c r="PH96" s="427">
        <f t="shared" si="599"/>
        <v>0</v>
      </c>
      <c r="PI96" s="426">
        <f t="shared" si="600"/>
        <v>0</v>
      </c>
      <c r="PJ96" s="395">
        <f t="shared" si="601"/>
        <v>0</v>
      </c>
      <c r="PK96" s="427">
        <f t="shared" si="602"/>
        <v>0</v>
      </c>
      <c r="PL96" s="426">
        <f t="shared" si="603"/>
        <v>0</v>
      </c>
      <c r="PM96" s="395">
        <f t="shared" si="604"/>
        <v>0</v>
      </c>
      <c r="PN96" s="427">
        <f t="shared" si="605"/>
        <v>0</v>
      </c>
      <c r="PO96" s="776">
        <f t="shared" si="606"/>
        <v>0</v>
      </c>
      <c r="PP96" s="777">
        <f t="shared" si="607"/>
        <v>0</v>
      </c>
      <c r="PQ96" s="777">
        <f t="shared" si="608"/>
        <v>0</v>
      </c>
      <c r="PR96" s="777">
        <f t="shared" si="609"/>
        <v>0</v>
      </c>
      <c r="PS96" s="779">
        <f t="shared" si="690"/>
        <v>0</v>
      </c>
      <c r="PT96" s="426">
        <f t="shared" si="610"/>
        <v>0</v>
      </c>
      <c r="PU96" s="395">
        <f t="shared" si="611"/>
        <v>0</v>
      </c>
      <c r="PV96" s="396">
        <f t="shared" si="691"/>
        <v>0</v>
      </c>
      <c r="PW96" s="426">
        <f t="shared" si="612"/>
        <v>0</v>
      </c>
      <c r="PX96" s="395">
        <f t="shared" si="613"/>
        <v>0</v>
      </c>
      <c r="PY96" s="396">
        <f t="shared" si="614"/>
        <v>0</v>
      </c>
      <c r="PZ96" s="426">
        <f t="shared" si="615"/>
        <v>0</v>
      </c>
      <c r="QA96" s="395">
        <f t="shared" si="616"/>
        <v>0</v>
      </c>
      <c r="QB96" s="396">
        <f t="shared" si="617"/>
        <v>0</v>
      </c>
      <c r="QC96" s="426">
        <f t="shared" si="618"/>
        <v>0</v>
      </c>
      <c r="QD96" s="395">
        <f t="shared" si="619"/>
        <v>0</v>
      </c>
      <c r="QE96" s="396">
        <f t="shared" si="620"/>
        <v>0</v>
      </c>
      <c r="QF96" s="776">
        <f t="shared" si="621"/>
        <v>0</v>
      </c>
      <c r="QG96" s="777">
        <f t="shared" si="622"/>
        <v>0</v>
      </c>
      <c r="QH96" s="777">
        <f t="shared" si="623"/>
        <v>0</v>
      </c>
      <c r="QI96" s="777">
        <f t="shared" si="624"/>
        <v>0</v>
      </c>
      <c r="QJ96" s="779">
        <f t="shared" si="692"/>
        <v>0</v>
      </c>
      <c r="QK96" s="790"/>
      <c r="QL96" s="791"/>
    </row>
    <row r="97" spans="2:454" ht="10.199999999999999">
      <c r="B97" s="820" t="s">
        <v>571</v>
      </c>
      <c r="C97" s="821" t="s">
        <v>571</v>
      </c>
      <c r="D97" s="771"/>
      <c r="E97" s="772"/>
      <c r="F97" s="772"/>
      <c r="G97" s="772"/>
      <c r="H97" s="772"/>
      <c r="I97" s="772"/>
      <c r="J97" s="772"/>
      <c r="K97" s="772"/>
      <c r="L97" s="772"/>
      <c r="M97" s="772"/>
      <c r="N97" s="772"/>
      <c r="O97" s="772"/>
      <c r="P97" s="772"/>
      <c r="Q97" s="772"/>
      <c r="R97" s="772"/>
      <c r="S97" s="772"/>
      <c r="T97" s="772"/>
      <c r="U97" s="772"/>
      <c r="V97" s="772"/>
      <c r="W97" s="772"/>
      <c r="X97" s="772"/>
      <c r="Y97" s="772"/>
      <c r="Z97" s="772"/>
      <c r="AA97" s="772"/>
      <c r="AB97" s="772"/>
      <c r="AC97" s="772"/>
      <c r="AD97" s="772"/>
      <c r="AE97" s="772"/>
      <c r="AF97" s="772"/>
      <c r="AG97" s="772"/>
      <c r="AH97" s="772"/>
      <c r="AI97" s="772"/>
      <c r="AJ97" s="772"/>
      <c r="AK97" s="772"/>
      <c r="AL97" s="772"/>
      <c r="AM97" s="772"/>
      <c r="AN97" s="772"/>
      <c r="AO97" s="772"/>
      <c r="AP97" s="772"/>
      <c r="AQ97" s="772"/>
      <c r="AR97" s="772"/>
      <c r="AS97" s="772"/>
      <c r="AT97" s="772"/>
      <c r="AU97" s="772"/>
      <c r="AV97" s="772"/>
      <c r="AW97" s="772"/>
      <c r="AX97" s="772"/>
      <c r="AY97" s="772"/>
      <c r="AZ97" s="772"/>
      <c r="BA97" s="773"/>
      <c r="BB97" s="774">
        <f t="shared" si="332"/>
        <v>0</v>
      </c>
      <c r="BC97" s="651">
        <f t="shared" si="333"/>
        <v>0</v>
      </c>
      <c r="BD97" s="652">
        <f t="shared" si="625"/>
        <v>0</v>
      </c>
      <c r="BE97" s="775"/>
      <c r="BF97" s="774">
        <f t="shared" si="334"/>
        <v>0</v>
      </c>
      <c r="BG97" s="775"/>
      <c r="BH97" s="774">
        <f t="shared" si="335"/>
        <v>0</v>
      </c>
      <c r="BI97" s="426">
        <f t="shared" si="336"/>
        <v>0</v>
      </c>
      <c r="BJ97" s="395">
        <f t="shared" si="337"/>
        <v>0</v>
      </c>
      <c r="BK97" s="396">
        <f t="shared" si="626"/>
        <v>0</v>
      </c>
      <c r="BL97" s="426">
        <f t="shared" si="338"/>
        <v>0</v>
      </c>
      <c r="BM97" s="395">
        <f t="shared" si="339"/>
        <v>0</v>
      </c>
      <c r="BN97" s="427">
        <f t="shared" si="627"/>
        <v>0</v>
      </c>
      <c r="BO97" s="394">
        <f t="shared" si="340"/>
        <v>0</v>
      </c>
      <c r="BP97" s="395">
        <f t="shared" si="341"/>
        <v>0</v>
      </c>
      <c r="BQ97" s="428">
        <f t="shared" si="628"/>
        <v>0</v>
      </c>
      <c r="BR97" s="394">
        <f t="shared" si="342"/>
        <v>0</v>
      </c>
      <c r="BS97" s="395">
        <f t="shared" si="343"/>
        <v>0</v>
      </c>
      <c r="BT97" s="428">
        <f t="shared" si="629"/>
        <v>0</v>
      </c>
      <c r="BU97" s="394">
        <f t="shared" si="344"/>
        <v>0</v>
      </c>
      <c r="BV97" s="395">
        <f t="shared" si="345"/>
        <v>0</v>
      </c>
      <c r="BW97" s="427">
        <f t="shared" si="630"/>
        <v>0</v>
      </c>
      <c r="BX97" s="394">
        <f t="shared" si="346"/>
        <v>0</v>
      </c>
      <c r="BY97" s="395">
        <f t="shared" si="347"/>
        <v>0</v>
      </c>
      <c r="BZ97" s="396">
        <f t="shared" si="631"/>
        <v>0</v>
      </c>
      <c r="CA97" s="426">
        <f t="shared" si="348"/>
        <v>0</v>
      </c>
      <c r="CB97" s="395">
        <f t="shared" si="349"/>
        <v>0</v>
      </c>
      <c r="CC97" s="427">
        <f t="shared" si="632"/>
        <v>0</v>
      </c>
      <c r="CD97" s="394">
        <f t="shared" si="350"/>
        <v>0</v>
      </c>
      <c r="CE97" s="395">
        <f t="shared" si="351"/>
        <v>0</v>
      </c>
      <c r="CF97" s="428">
        <f t="shared" si="633"/>
        <v>0</v>
      </c>
      <c r="CG97" s="394">
        <f t="shared" si="352"/>
        <v>0</v>
      </c>
      <c r="CH97" s="395">
        <f t="shared" si="353"/>
        <v>0</v>
      </c>
      <c r="CI97" s="428">
        <f t="shared" si="634"/>
        <v>0</v>
      </c>
      <c r="CJ97" s="394">
        <f t="shared" si="354"/>
        <v>0</v>
      </c>
      <c r="CK97" s="395">
        <f t="shared" si="355"/>
        <v>0</v>
      </c>
      <c r="CL97" s="427">
        <f t="shared" si="635"/>
        <v>0</v>
      </c>
      <c r="CM97" s="394">
        <f t="shared" si="356"/>
        <v>0</v>
      </c>
      <c r="CN97" s="395">
        <f t="shared" si="357"/>
        <v>0</v>
      </c>
      <c r="CO97" s="396">
        <f t="shared" si="636"/>
        <v>0</v>
      </c>
      <c r="CP97" s="426">
        <f t="shared" si="358"/>
        <v>0</v>
      </c>
      <c r="CQ97" s="395">
        <f t="shared" si="359"/>
        <v>0</v>
      </c>
      <c r="CR97" s="427">
        <f t="shared" si="637"/>
        <v>0</v>
      </c>
      <c r="CS97" s="394">
        <f t="shared" si="360"/>
        <v>0</v>
      </c>
      <c r="CT97" s="395">
        <f t="shared" si="361"/>
        <v>0</v>
      </c>
      <c r="CU97" s="428">
        <f t="shared" si="638"/>
        <v>0</v>
      </c>
      <c r="CV97" s="394">
        <f t="shared" si="362"/>
        <v>0</v>
      </c>
      <c r="CW97" s="395">
        <f t="shared" si="363"/>
        <v>0</v>
      </c>
      <c r="CX97" s="428">
        <f t="shared" si="639"/>
        <v>0</v>
      </c>
      <c r="CY97" s="394">
        <f t="shared" si="364"/>
        <v>0</v>
      </c>
      <c r="CZ97" s="395">
        <f t="shared" si="365"/>
        <v>0</v>
      </c>
      <c r="DA97" s="427">
        <f t="shared" si="640"/>
        <v>0</v>
      </c>
      <c r="DB97" s="394">
        <f t="shared" si="366"/>
        <v>0</v>
      </c>
      <c r="DC97" s="395">
        <f t="shared" si="367"/>
        <v>0</v>
      </c>
      <c r="DD97" s="396">
        <f t="shared" si="641"/>
        <v>0</v>
      </c>
      <c r="DE97" s="426">
        <f t="shared" si="368"/>
        <v>0</v>
      </c>
      <c r="DF97" s="395">
        <f t="shared" si="369"/>
        <v>0</v>
      </c>
      <c r="DG97" s="427">
        <f t="shared" si="642"/>
        <v>0</v>
      </c>
      <c r="DH97" s="394">
        <f t="shared" si="370"/>
        <v>0</v>
      </c>
      <c r="DI97" s="395">
        <f t="shared" si="371"/>
        <v>0</v>
      </c>
      <c r="DJ97" s="428">
        <f t="shared" si="643"/>
        <v>0</v>
      </c>
      <c r="DK97" s="394">
        <f t="shared" si="372"/>
        <v>0</v>
      </c>
      <c r="DL97" s="395">
        <f t="shared" si="373"/>
        <v>0</v>
      </c>
      <c r="DM97" s="428">
        <f t="shared" si="644"/>
        <v>0</v>
      </c>
      <c r="DN97" s="394">
        <f t="shared" si="374"/>
        <v>0</v>
      </c>
      <c r="DO97" s="395">
        <f t="shared" si="375"/>
        <v>0</v>
      </c>
      <c r="DP97" s="427">
        <f t="shared" si="645"/>
        <v>0</v>
      </c>
      <c r="DQ97" s="394">
        <f t="shared" si="376"/>
        <v>0</v>
      </c>
      <c r="DR97" s="395">
        <f t="shared" si="377"/>
        <v>0</v>
      </c>
      <c r="DS97" s="396">
        <f t="shared" si="646"/>
        <v>0</v>
      </c>
      <c r="DT97" s="426">
        <f t="shared" si="378"/>
        <v>0</v>
      </c>
      <c r="DU97" s="395">
        <f t="shared" si="379"/>
        <v>0</v>
      </c>
      <c r="DV97" s="427">
        <f t="shared" si="647"/>
        <v>0</v>
      </c>
      <c r="DW97" s="394">
        <f t="shared" si="380"/>
        <v>0</v>
      </c>
      <c r="DX97" s="395">
        <f t="shared" si="381"/>
        <v>0</v>
      </c>
      <c r="DY97" s="428">
        <f t="shared" si="648"/>
        <v>0</v>
      </c>
      <c r="DZ97" s="394">
        <f t="shared" si="382"/>
        <v>0</v>
      </c>
      <c r="EA97" s="395">
        <f t="shared" si="383"/>
        <v>0</v>
      </c>
      <c r="EB97" s="428">
        <f t="shared" si="649"/>
        <v>0</v>
      </c>
      <c r="EC97" s="394">
        <f t="shared" si="384"/>
        <v>0</v>
      </c>
      <c r="ED97" s="395">
        <f t="shared" si="385"/>
        <v>0</v>
      </c>
      <c r="EE97" s="427">
        <f t="shared" si="650"/>
        <v>0</v>
      </c>
      <c r="EF97" s="394">
        <f t="shared" si="386"/>
        <v>0</v>
      </c>
      <c r="EG97" s="395">
        <f t="shared" si="387"/>
        <v>0</v>
      </c>
      <c r="EH97" s="396">
        <f t="shared" si="651"/>
        <v>0</v>
      </c>
      <c r="EI97" s="426">
        <f t="shared" si="388"/>
        <v>0</v>
      </c>
      <c r="EJ97" s="395">
        <f t="shared" si="389"/>
        <v>0</v>
      </c>
      <c r="EK97" s="427">
        <f t="shared" si="652"/>
        <v>0</v>
      </c>
      <c r="EL97" s="394">
        <f t="shared" si="390"/>
        <v>0</v>
      </c>
      <c r="EM97" s="395">
        <f t="shared" si="391"/>
        <v>0</v>
      </c>
      <c r="EN97" s="428">
        <f t="shared" si="653"/>
        <v>0</v>
      </c>
      <c r="EO97" s="394">
        <f t="shared" si="392"/>
        <v>0</v>
      </c>
      <c r="EP97" s="395">
        <f t="shared" si="393"/>
        <v>0</v>
      </c>
      <c r="EQ97" s="428">
        <f t="shared" si="654"/>
        <v>0</v>
      </c>
      <c r="ER97" s="394">
        <f t="shared" si="394"/>
        <v>0</v>
      </c>
      <c r="ES97" s="395">
        <f t="shared" si="395"/>
        <v>0</v>
      </c>
      <c r="ET97" s="427">
        <f t="shared" si="655"/>
        <v>0</v>
      </c>
      <c r="EU97" s="394">
        <f t="shared" si="396"/>
        <v>0</v>
      </c>
      <c r="EV97" s="395">
        <f t="shared" si="397"/>
        <v>0</v>
      </c>
      <c r="EW97" s="396">
        <f t="shared" si="656"/>
        <v>0</v>
      </c>
      <c r="EX97" s="426">
        <f t="shared" si="398"/>
        <v>0</v>
      </c>
      <c r="EY97" s="395">
        <f t="shared" si="399"/>
        <v>0</v>
      </c>
      <c r="EZ97" s="427">
        <f t="shared" si="657"/>
        <v>0</v>
      </c>
      <c r="FA97" s="394">
        <f t="shared" si="400"/>
        <v>0</v>
      </c>
      <c r="FB97" s="395">
        <f t="shared" si="401"/>
        <v>0</v>
      </c>
      <c r="FC97" s="428">
        <f t="shared" si="693"/>
        <v>0</v>
      </c>
      <c r="FD97" s="394">
        <f t="shared" si="402"/>
        <v>0</v>
      </c>
      <c r="FE97" s="395">
        <f t="shared" si="403"/>
        <v>0</v>
      </c>
      <c r="FF97" s="428">
        <f t="shared" si="659"/>
        <v>0</v>
      </c>
      <c r="FG97" s="394">
        <f t="shared" si="404"/>
        <v>0</v>
      </c>
      <c r="FH97" s="395">
        <f t="shared" si="405"/>
        <v>0</v>
      </c>
      <c r="FI97" s="427">
        <f t="shared" si="660"/>
        <v>0</v>
      </c>
      <c r="FJ97" s="394">
        <f t="shared" si="406"/>
        <v>0</v>
      </c>
      <c r="FK97" s="395">
        <f t="shared" si="407"/>
        <v>0</v>
      </c>
      <c r="FL97" s="396">
        <f t="shared" si="661"/>
        <v>0</v>
      </c>
      <c r="FM97" s="426">
        <f t="shared" si="408"/>
        <v>0</v>
      </c>
      <c r="FN97" s="395">
        <f t="shared" si="409"/>
        <v>0</v>
      </c>
      <c r="FO97" s="427">
        <f t="shared" si="662"/>
        <v>0</v>
      </c>
      <c r="FP97" s="394">
        <f t="shared" si="410"/>
        <v>0</v>
      </c>
      <c r="FQ97" s="395">
        <f t="shared" si="411"/>
        <v>0</v>
      </c>
      <c r="FR97" s="428">
        <f t="shared" si="663"/>
        <v>0</v>
      </c>
      <c r="FS97" s="394">
        <f t="shared" si="412"/>
        <v>0</v>
      </c>
      <c r="FT97" s="395">
        <f t="shared" si="413"/>
        <v>0</v>
      </c>
      <c r="FU97" s="428">
        <f t="shared" si="664"/>
        <v>0</v>
      </c>
      <c r="FV97" s="394">
        <f t="shared" si="414"/>
        <v>0</v>
      </c>
      <c r="FW97" s="395">
        <f t="shared" si="415"/>
        <v>0</v>
      </c>
      <c r="FX97" s="427">
        <f t="shared" si="665"/>
        <v>0</v>
      </c>
      <c r="FY97" s="394">
        <f t="shared" si="416"/>
        <v>0</v>
      </c>
      <c r="FZ97" s="395">
        <f t="shared" si="417"/>
        <v>0</v>
      </c>
      <c r="GA97" s="396">
        <f t="shared" si="666"/>
        <v>0</v>
      </c>
      <c r="GB97" s="426">
        <f t="shared" si="418"/>
        <v>0</v>
      </c>
      <c r="GC97" s="395">
        <f t="shared" si="419"/>
        <v>0</v>
      </c>
      <c r="GD97" s="427">
        <f t="shared" si="667"/>
        <v>0</v>
      </c>
      <c r="GE97" s="394">
        <f t="shared" si="420"/>
        <v>0</v>
      </c>
      <c r="GF97" s="395">
        <f t="shared" si="421"/>
        <v>0</v>
      </c>
      <c r="GG97" s="428">
        <f t="shared" si="668"/>
        <v>0</v>
      </c>
      <c r="GH97" s="394">
        <f t="shared" si="422"/>
        <v>0</v>
      </c>
      <c r="GI97" s="395">
        <f t="shared" si="423"/>
        <v>0</v>
      </c>
      <c r="GJ97" s="428">
        <f t="shared" si="669"/>
        <v>0</v>
      </c>
      <c r="GK97" s="394">
        <f t="shared" si="424"/>
        <v>0</v>
      </c>
      <c r="GL97" s="395">
        <f t="shared" si="425"/>
        <v>0</v>
      </c>
      <c r="GM97" s="427">
        <f t="shared" si="670"/>
        <v>0</v>
      </c>
      <c r="GN97" s="394">
        <f t="shared" si="426"/>
        <v>0</v>
      </c>
      <c r="GO97" s="395">
        <f t="shared" si="427"/>
        <v>0</v>
      </c>
      <c r="GP97" s="396">
        <f t="shared" si="671"/>
        <v>0</v>
      </c>
      <c r="GQ97" s="776">
        <f t="shared" si="428"/>
        <v>0</v>
      </c>
      <c r="GR97" s="777">
        <f t="shared" si="429"/>
        <v>0</v>
      </c>
      <c r="GS97" s="777">
        <f t="shared" si="430"/>
        <v>0</v>
      </c>
      <c r="GT97" s="777">
        <f t="shared" si="431"/>
        <v>0</v>
      </c>
      <c r="GU97" s="778">
        <f t="shared" si="672"/>
        <v>0</v>
      </c>
      <c r="GV97" s="426">
        <f t="shared" si="432"/>
        <v>0</v>
      </c>
      <c r="GW97" s="395">
        <f t="shared" si="433"/>
        <v>0</v>
      </c>
      <c r="GX97" s="427">
        <f t="shared" si="673"/>
        <v>0</v>
      </c>
      <c r="GY97" s="394">
        <f t="shared" si="434"/>
        <v>0</v>
      </c>
      <c r="GZ97" s="395">
        <f t="shared" si="435"/>
        <v>0</v>
      </c>
      <c r="HA97" s="428">
        <f t="shared" si="674"/>
        <v>0</v>
      </c>
      <c r="HB97" s="394">
        <f t="shared" si="436"/>
        <v>0</v>
      </c>
      <c r="HC97" s="395">
        <f t="shared" si="437"/>
        <v>0</v>
      </c>
      <c r="HD97" s="428">
        <f t="shared" si="675"/>
        <v>0</v>
      </c>
      <c r="HE97" s="394">
        <f t="shared" si="438"/>
        <v>0</v>
      </c>
      <c r="HF97" s="395">
        <f t="shared" si="439"/>
        <v>0</v>
      </c>
      <c r="HG97" s="427">
        <f t="shared" si="676"/>
        <v>0</v>
      </c>
      <c r="HH97" s="394">
        <f t="shared" si="440"/>
        <v>0</v>
      </c>
      <c r="HI97" s="395">
        <f t="shared" si="441"/>
        <v>0</v>
      </c>
      <c r="HJ97" s="396">
        <f t="shared" si="677"/>
        <v>0</v>
      </c>
      <c r="HK97" s="776">
        <f t="shared" si="442"/>
        <v>0</v>
      </c>
      <c r="HL97" s="777">
        <f t="shared" si="443"/>
        <v>0</v>
      </c>
      <c r="HM97" s="777">
        <f t="shared" si="444"/>
        <v>0</v>
      </c>
      <c r="HN97" s="777">
        <f t="shared" si="445"/>
        <v>0</v>
      </c>
      <c r="HO97" s="778">
        <f t="shared" si="678"/>
        <v>0</v>
      </c>
      <c r="HP97" s="946"/>
      <c r="HQ97" s="946"/>
      <c r="HR97" s="426">
        <f t="shared" si="446"/>
        <v>0</v>
      </c>
      <c r="HS97" s="395">
        <f t="shared" si="447"/>
        <v>0</v>
      </c>
      <c r="HT97" s="396">
        <f t="shared" si="679"/>
        <v>0</v>
      </c>
      <c r="HU97" s="426">
        <f t="shared" si="448"/>
        <v>0</v>
      </c>
      <c r="HV97" s="395">
        <f t="shared" si="449"/>
        <v>0</v>
      </c>
      <c r="HW97" s="396">
        <f t="shared" si="450"/>
        <v>0</v>
      </c>
      <c r="HX97" s="426">
        <f t="shared" si="451"/>
        <v>0</v>
      </c>
      <c r="HY97" s="395">
        <f t="shared" si="452"/>
        <v>0</v>
      </c>
      <c r="HZ97" s="396">
        <f t="shared" si="453"/>
        <v>0</v>
      </c>
      <c r="IA97" s="426">
        <f t="shared" si="454"/>
        <v>0</v>
      </c>
      <c r="IB97" s="395">
        <f t="shared" si="455"/>
        <v>0</v>
      </c>
      <c r="IC97" s="396">
        <f t="shared" si="456"/>
        <v>0</v>
      </c>
      <c r="ID97" s="426">
        <f t="shared" si="457"/>
        <v>0</v>
      </c>
      <c r="IE97" s="395">
        <f t="shared" si="458"/>
        <v>0</v>
      </c>
      <c r="IF97" s="396">
        <f t="shared" si="459"/>
        <v>0</v>
      </c>
      <c r="IG97" s="427"/>
      <c r="IH97" s="426">
        <f t="shared" si="460"/>
        <v>0</v>
      </c>
      <c r="II97" s="395">
        <f t="shared" si="461"/>
        <v>0</v>
      </c>
      <c r="IJ97" s="427">
        <f t="shared" si="462"/>
        <v>0</v>
      </c>
      <c r="IK97" s="426">
        <f t="shared" si="463"/>
        <v>0</v>
      </c>
      <c r="IL97" s="395">
        <f t="shared" si="464"/>
        <v>0</v>
      </c>
      <c r="IM97" s="427">
        <f t="shared" si="465"/>
        <v>0</v>
      </c>
      <c r="IN97" s="776">
        <f t="shared" si="466"/>
        <v>0</v>
      </c>
      <c r="IO97" s="777">
        <f t="shared" si="467"/>
        <v>0</v>
      </c>
      <c r="IP97" s="777">
        <f t="shared" si="468"/>
        <v>0</v>
      </c>
      <c r="IQ97" s="777">
        <f t="shared" si="469"/>
        <v>0</v>
      </c>
      <c r="IR97" s="779">
        <f t="shared" si="680"/>
        <v>0</v>
      </c>
      <c r="IS97" s="427"/>
      <c r="IT97" s="780"/>
      <c r="IU97" s="426">
        <f t="shared" si="470"/>
        <v>0</v>
      </c>
      <c r="IV97" s="395">
        <f t="shared" si="471"/>
        <v>0</v>
      </c>
      <c r="IW97" s="396">
        <f t="shared" si="472"/>
        <v>0</v>
      </c>
      <c r="IX97" s="426">
        <f t="shared" si="473"/>
        <v>0</v>
      </c>
      <c r="IY97" s="395">
        <f t="shared" si="474"/>
        <v>0</v>
      </c>
      <c r="IZ97" s="396">
        <f t="shared" si="475"/>
        <v>0</v>
      </c>
      <c r="JA97" s="426">
        <f t="shared" si="476"/>
        <v>0</v>
      </c>
      <c r="JB97" s="395">
        <f t="shared" si="477"/>
        <v>0</v>
      </c>
      <c r="JC97" s="396">
        <f t="shared" si="478"/>
        <v>0</v>
      </c>
      <c r="JD97" s="781"/>
      <c r="JE97" s="782">
        <f t="shared" si="479"/>
        <v>0</v>
      </c>
      <c r="JF97" s="783">
        <f t="shared" si="480"/>
        <v>0</v>
      </c>
      <c r="JG97" s="784">
        <f t="shared" si="481"/>
        <v>0</v>
      </c>
      <c r="JH97" s="781"/>
      <c r="JI97" s="782">
        <f t="shared" si="482"/>
        <v>0</v>
      </c>
      <c r="JJ97" s="783">
        <f t="shared" si="483"/>
        <v>0</v>
      </c>
      <c r="JK97" s="784">
        <f t="shared" si="484"/>
        <v>0</v>
      </c>
      <c r="JL97" s="781"/>
      <c r="JM97" s="782">
        <f t="shared" si="485"/>
        <v>0</v>
      </c>
      <c r="JN97" s="783">
        <f t="shared" si="486"/>
        <v>0</v>
      </c>
      <c r="JO97" s="784">
        <f t="shared" si="487"/>
        <v>0</v>
      </c>
      <c r="JP97" s="781"/>
      <c r="JQ97" s="782">
        <f t="shared" si="488"/>
        <v>0</v>
      </c>
      <c r="JR97" s="783">
        <f t="shared" si="489"/>
        <v>0</v>
      </c>
      <c r="JS97" s="784">
        <f t="shared" si="490"/>
        <v>0</v>
      </c>
      <c r="JT97" s="781"/>
      <c r="JU97" s="782">
        <f t="shared" si="491"/>
        <v>0</v>
      </c>
      <c r="JV97" s="783">
        <f t="shared" si="492"/>
        <v>0</v>
      </c>
      <c r="JW97" s="784">
        <f t="shared" si="493"/>
        <v>0</v>
      </c>
      <c r="JX97" s="781"/>
      <c r="JY97" s="782">
        <f t="shared" si="494"/>
        <v>0</v>
      </c>
      <c r="JZ97" s="783">
        <f t="shared" si="495"/>
        <v>0</v>
      </c>
      <c r="KA97" s="784">
        <f t="shared" si="496"/>
        <v>0</v>
      </c>
      <c r="KB97" s="781"/>
      <c r="KC97" s="782">
        <f t="shared" si="497"/>
        <v>0</v>
      </c>
      <c r="KD97" s="783">
        <f t="shared" si="498"/>
        <v>0</v>
      </c>
      <c r="KE97" s="784">
        <f t="shared" si="499"/>
        <v>0</v>
      </c>
      <c r="KF97" s="781"/>
      <c r="KG97" s="782">
        <f t="shared" si="500"/>
        <v>0</v>
      </c>
      <c r="KH97" s="783">
        <f t="shared" si="501"/>
        <v>0</v>
      </c>
      <c r="KI97" s="784">
        <f t="shared" si="502"/>
        <v>0</v>
      </c>
      <c r="KJ97" s="781"/>
      <c r="KK97" s="782">
        <f t="shared" si="503"/>
        <v>0</v>
      </c>
      <c r="KL97" s="783">
        <f t="shared" si="504"/>
        <v>0</v>
      </c>
      <c r="KM97" s="784">
        <f t="shared" si="505"/>
        <v>0</v>
      </c>
      <c r="KN97" s="426">
        <f t="shared" si="506"/>
        <v>0</v>
      </c>
      <c r="KO97" s="395">
        <f t="shared" si="507"/>
        <v>0</v>
      </c>
      <c r="KP97" s="396">
        <f t="shared" si="508"/>
        <v>0</v>
      </c>
      <c r="KQ97" s="426">
        <f t="shared" si="509"/>
        <v>0</v>
      </c>
      <c r="KR97" s="395">
        <f t="shared" si="510"/>
        <v>0</v>
      </c>
      <c r="KS97" s="396">
        <f t="shared" si="511"/>
        <v>0</v>
      </c>
      <c r="KT97" s="785"/>
      <c r="KU97" s="786">
        <f t="shared" si="512"/>
        <v>0</v>
      </c>
      <c r="KV97" s="787">
        <f t="shared" si="513"/>
        <v>0</v>
      </c>
      <c r="KW97" s="788">
        <f t="shared" si="681"/>
        <v>0</v>
      </c>
      <c r="KX97" s="426">
        <f t="shared" si="514"/>
        <v>0</v>
      </c>
      <c r="KY97" s="395">
        <f t="shared" si="515"/>
        <v>0</v>
      </c>
      <c r="KZ97" s="396">
        <f t="shared" si="516"/>
        <v>0</v>
      </c>
      <c r="LA97" s="781"/>
      <c r="LB97" s="782">
        <f t="shared" si="517"/>
        <v>0</v>
      </c>
      <c r="LC97" s="783">
        <f t="shared" si="518"/>
        <v>0</v>
      </c>
      <c r="LD97" s="784">
        <f t="shared" si="519"/>
        <v>0</v>
      </c>
      <c r="LE97" s="781"/>
      <c r="LF97" s="782">
        <f t="shared" si="520"/>
        <v>0</v>
      </c>
      <c r="LG97" s="783">
        <f t="shared" si="521"/>
        <v>0</v>
      </c>
      <c r="LH97" s="784">
        <f t="shared" si="522"/>
        <v>0</v>
      </c>
      <c r="LI97" s="781"/>
      <c r="LJ97" s="782">
        <f t="shared" si="523"/>
        <v>0</v>
      </c>
      <c r="LK97" s="783">
        <f t="shared" si="524"/>
        <v>0</v>
      </c>
      <c r="LL97" s="784">
        <f t="shared" si="525"/>
        <v>0</v>
      </c>
      <c r="LM97" s="426">
        <f t="shared" si="526"/>
        <v>0</v>
      </c>
      <c r="LN97" s="395">
        <f t="shared" si="527"/>
        <v>0</v>
      </c>
      <c r="LO97" s="396">
        <f t="shared" si="528"/>
        <v>0</v>
      </c>
      <c r="LP97" s="426">
        <f t="shared" si="529"/>
        <v>0</v>
      </c>
      <c r="LQ97" s="395">
        <f t="shared" si="530"/>
        <v>0</v>
      </c>
      <c r="LR97" s="396">
        <f t="shared" si="531"/>
        <v>0</v>
      </c>
      <c r="LS97" s="426">
        <f t="shared" si="532"/>
        <v>0</v>
      </c>
      <c r="LT97" s="395">
        <f t="shared" si="533"/>
        <v>0</v>
      </c>
      <c r="LU97" s="396">
        <f t="shared" si="534"/>
        <v>0</v>
      </c>
      <c r="LV97" s="785"/>
      <c r="LW97" s="786">
        <f t="shared" si="535"/>
        <v>0</v>
      </c>
      <c r="LX97" s="787">
        <f t="shared" si="536"/>
        <v>0</v>
      </c>
      <c r="LY97" s="788">
        <f t="shared" si="682"/>
        <v>0</v>
      </c>
      <c r="LZ97" s="426">
        <f t="shared" si="537"/>
        <v>0</v>
      </c>
      <c r="MA97" s="395">
        <f t="shared" si="538"/>
        <v>0</v>
      </c>
      <c r="MB97" s="396">
        <f t="shared" si="539"/>
        <v>0</v>
      </c>
      <c r="MC97" s="781"/>
      <c r="MD97" s="782">
        <f t="shared" si="540"/>
        <v>0</v>
      </c>
      <c r="ME97" s="783">
        <f t="shared" si="541"/>
        <v>0</v>
      </c>
      <c r="MF97" s="784">
        <f t="shared" si="542"/>
        <v>0</v>
      </c>
      <c r="MG97" s="781"/>
      <c r="MH97" s="782">
        <f t="shared" si="543"/>
        <v>0</v>
      </c>
      <c r="MI97" s="783">
        <f t="shared" si="544"/>
        <v>0</v>
      </c>
      <c r="MJ97" s="784">
        <f t="shared" si="545"/>
        <v>0</v>
      </c>
      <c r="MK97" s="781"/>
      <c r="ML97" s="782">
        <f t="shared" si="546"/>
        <v>0</v>
      </c>
      <c r="MM97" s="783">
        <f t="shared" si="547"/>
        <v>0</v>
      </c>
      <c r="MN97" s="784">
        <f t="shared" si="548"/>
        <v>0</v>
      </c>
      <c r="MO97" s="426">
        <f t="shared" si="549"/>
        <v>0</v>
      </c>
      <c r="MP97" s="395">
        <f t="shared" si="550"/>
        <v>0</v>
      </c>
      <c r="MQ97" s="396">
        <f t="shared" si="551"/>
        <v>0</v>
      </c>
      <c r="MR97" s="426">
        <f t="shared" si="552"/>
        <v>0</v>
      </c>
      <c r="MS97" s="395">
        <f t="shared" si="553"/>
        <v>0</v>
      </c>
      <c r="MT97" s="396">
        <f t="shared" si="554"/>
        <v>0</v>
      </c>
      <c r="MU97" s="426">
        <f t="shared" si="555"/>
        <v>0</v>
      </c>
      <c r="MV97" s="395">
        <f t="shared" si="556"/>
        <v>0</v>
      </c>
      <c r="MW97" s="396">
        <f t="shared" si="557"/>
        <v>0</v>
      </c>
      <c r="MX97" s="785"/>
      <c r="MY97" s="786">
        <f t="shared" si="558"/>
        <v>0</v>
      </c>
      <c r="MZ97" s="787">
        <f t="shared" si="559"/>
        <v>0</v>
      </c>
      <c r="NA97" s="788">
        <f t="shared" si="683"/>
        <v>0</v>
      </c>
      <c r="NB97" s="785"/>
      <c r="NC97" s="786">
        <f t="shared" si="560"/>
        <v>0</v>
      </c>
      <c r="ND97" s="787">
        <f t="shared" si="561"/>
        <v>0</v>
      </c>
      <c r="NE97" s="788">
        <f t="shared" si="684"/>
        <v>0</v>
      </c>
      <c r="NF97" s="786">
        <f t="shared" si="562"/>
        <v>0</v>
      </c>
      <c r="NG97" s="789">
        <f t="shared" si="563"/>
        <v>0</v>
      </c>
      <c r="NH97" s="776">
        <f t="shared" si="564"/>
        <v>0</v>
      </c>
      <c r="NI97" s="777">
        <f t="shared" si="565"/>
        <v>0</v>
      </c>
      <c r="NJ97" s="777">
        <f t="shared" si="566"/>
        <v>0</v>
      </c>
      <c r="NK97" s="777">
        <f t="shared" si="567"/>
        <v>0</v>
      </c>
      <c r="NL97" s="779">
        <f t="shared" si="685"/>
        <v>0</v>
      </c>
      <c r="NM97" s="785"/>
      <c r="NN97" s="786">
        <f t="shared" si="568"/>
        <v>0</v>
      </c>
      <c r="NO97" s="787">
        <f t="shared" si="569"/>
        <v>0</v>
      </c>
      <c r="NP97" s="788">
        <f t="shared" si="686"/>
        <v>0</v>
      </c>
      <c r="NQ97" s="785"/>
      <c r="NR97" s="786">
        <f t="shared" si="570"/>
        <v>0</v>
      </c>
      <c r="NS97" s="787">
        <f t="shared" si="571"/>
        <v>0</v>
      </c>
      <c r="NT97" s="788">
        <f t="shared" si="687"/>
        <v>0</v>
      </c>
      <c r="NU97" s="785"/>
      <c r="NV97" s="786">
        <f t="shared" si="572"/>
        <v>0</v>
      </c>
      <c r="NW97" s="787">
        <f t="shared" si="573"/>
        <v>0</v>
      </c>
      <c r="NX97" s="788">
        <f t="shared" si="688"/>
        <v>0</v>
      </c>
      <c r="OH97" s="426">
        <f t="shared" si="574"/>
        <v>0</v>
      </c>
      <c r="OI97" s="395">
        <f t="shared" si="575"/>
        <v>0</v>
      </c>
      <c r="OJ97" s="396">
        <f t="shared" si="689"/>
        <v>0</v>
      </c>
      <c r="OK97" s="426">
        <f t="shared" si="576"/>
        <v>0</v>
      </c>
      <c r="OL97" s="395">
        <f t="shared" si="577"/>
        <v>0</v>
      </c>
      <c r="OM97" s="396">
        <f t="shared" si="578"/>
        <v>0</v>
      </c>
      <c r="ON97" s="426">
        <f t="shared" si="579"/>
        <v>0</v>
      </c>
      <c r="OO97" s="395">
        <f t="shared" si="580"/>
        <v>0</v>
      </c>
      <c r="OP97" s="396">
        <f t="shared" si="581"/>
        <v>0</v>
      </c>
      <c r="OQ97" s="426">
        <f t="shared" si="582"/>
        <v>0</v>
      </c>
      <c r="OR97" s="395">
        <f t="shared" si="583"/>
        <v>0</v>
      </c>
      <c r="OS97" s="396">
        <f t="shared" si="584"/>
        <v>0</v>
      </c>
      <c r="OT97" s="426">
        <f t="shared" si="585"/>
        <v>0</v>
      </c>
      <c r="OU97" s="395">
        <f t="shared" si="586"/>
        <v>0</v>
      </c>
      <c r="OV97" s="396">
        <f t="shared" si="587"/>
        <v>0</v>
      </c>
      <c r="OW97" s="426">
        <f t="shared" si="588"/>
        <v>0</v>
      </c>
      <c r="OX97" s="395">
        <f t="shared" si="589"/>
        <v>0</v>
      </c>
      <c r="OY97" s="427">
        <f t="shared" si="590"/>
        <v>0</v>
      </c>
      <c r="OZ97" s="426">
        <f t="shared" si="591"/>
        <v>0</v>
      </c>
      <c r="PA97" s="395">
        <f t="shared" si="592"/>
        <v>0</v>
      </c>
      <c r="PB97" s="427">
        <f t="shared" si="593"/>
        <v>0</v>
      </c>
      <c r="PC97" s="426">
        <f t="shared" si="594"/>
        <v>0</v>
      </c>
      <c r="PD97" s="395">
        <f t="shared" si="595"/>
        <v>0</v>
      </c>
      <c r="PE97" s="427">
        <f t="shared" si="596"/>
        <v>0</v>
      </c>
      <c r="PF97" s="426">
        <f t="shared" si="597"/>
        <v>0</v>
      </c>
      <c r="PG97" s="395">
        <f t="shared" si="598"/>
        <v>0</v>
      </c>
      <c r="PH97" s="427">
        <f t="shared" si="599"/>
        <v>0</v>
      </c>
      <c r="PI97" s="426">
        <f t="shared" si="600"/>
        <v>0</v>
      </c>
      <c r="PJ97" s="395">
        <f t="shared" si="601"/>
        <v>0</v>
      </c>
      <c r="PK97" s="427">
        <f t="shared" si="602"/>
        <v>0</v>
      </c>
      <c r="PL97" s="426">
        <f t="shared" si="603"/>
        <v>0</v>
      </c>
      <c r="PM97" s="395">
        <f t="shared" si="604"/>
        <v>0</v>
      </c>
      <c r="PN97" s="427">
        <f t="shared" si="605"/>
        <v>0</v>
      </c>
      <c r="PO97" s="776">
        <f t="shared" si="606"/>
        <v>0</v>
      </c>
      <c r="PP97" s="777">
        <f t="shared" si="607"/>
        <v>0</v>
      </c>
      <c r="PQ97" s="777">
        <f t="shared" si="608"/>
        <v>0</v>
      </c>
      <c r="PR97" s="777">
        <f t="shared" si="609"/>
        <v>0</v>
      </c>
      <c r="PS97" s="779">
        <f t="shared" si="690"/>
        <v>0</v>
      </c>
      <c r="PT97" s="426">
        <f t="shared" si="610"/>
        <v>0</v>
      </c>
      <c r="PU97" s="395">
        <f t="shared" si="611"/>
        <v>0</v>
      </c>
      <c r="PV97" s="396">
        <f t="shared" si="691"/>
        <v>0</v>
      </c>
      <c r="PW97" s="426">
        <f t="shared" si="612"/>
        <v>0</v>
      </c>
      <c r="PX97" s="395">
        <f t="shared" si="613"/>
        <v>0</v>
      </c>
      <c r="PY97" s="396">
        <f t="shared" si="614"/>
        <v>0</v>
      </c>
      <c r="PZ97" s="426">
        <f t="shared" si="615"/>
        <v>0</v>
      </c>
      <c r="QA97" s="395">
        <f t="shared" si="616"/>
        <v>0</v>
      </c>
      <c r="QB97" s="396">
        <f t="shared" si="617"/>
        <v>0</v>
      </c>
      <c r="QC97" s="426">
        <f t="shared" si="618"/>
        <v>0</v>
      </c>
      <c r="QD97" s="395">
        <f t="shared" si="619"/>
        <v>0</v>
      </c>
      <c r="QE97" s="396">
        <f t="shared" si="620"/>
        <v>0</v>
      </c>
      <c r="QF97" s="776">
        <f t="shared" si="621"/>
        <v>0</v>
      </c>
      <c r="QG97" s="777">
        <f t="shared" si="622"/>
        <v>0</v>
      </c>
      <c r="QH97" s="777">
        <f t="shared" si="623"/>
        <v>0</v>
      </c>
      <c r="QI97" s="777">
        <f t="shared" si="624"/>
        <v>0</v>
      </c>
      <c r="QJ97" s="779">
        <f t="shared" si="692"/>
        <v>0</v>
      </c>
      <c r="QK97" s="790"/>
      <c r="QL97" s="791"/>
    </row>
    <row r="98" spans="2:454" ht="10.199999999999999">
      <c r="B98" s="822" t="s">
        <v>571</v>
      </c>
      <c r="C98" s="823" t="s">
        <v>571</v>
      </c>
      <c r="D98" s="771"/>
      <c r="E98" s="772"/>
      <c r="F98" s="772"/>
      <c r="G98" s="772"/>
      <c r="H98" s="772"/>
      <c r="I98" s="772"/>
      <c r="J98" s="772"/>
      <c r="K98" s="772"/>
      <c r="L98" s="772"/>
      <c r="M98" s="772"/>
      <c r="N98" s="772"/>
      <c r="O98" s="772"/>
      <c r="P98" s="772"/>
      <c r="Q98" s="772"/>
      <c r="R98" s="772"/>
      <c r="S98" s="772"/>
      <c r="T98" s="772"/>
      <c r="U98" s="772"/>
      <c r="V98" s="772"/>
      <c r="W98" s="772"/>
      <c r="X98" s="772"/>
      <c r="Y98" s="772"/>
      <c r="Z98" s="772"/>
      <c r="AA98" s="772"/>
      <c r="AB98" s="772"/>
      <c r="AC98" s="772"/>
      <c r="AD98" s="772"/>
      <c r="AE98" s="772"/>
      <c r="AF98" s="772"/>
      <c r="AG98" s="772"/>
      <c r="AH98" s="772"/>
      <c r="AI98" s="772"/>
      <c r="AJ98" s="772"/>
      <c r="AK98" s="772"/>
      <c r="AL98" s="772"/>
      <c r="AM98" s="772"/>
      <c r="AN98" s="772"/>
      <c r="AO98" s="772"/>
      <c r="AP98" s="772"/>
      <c r="AQ98" s="772"/>
      <c r="AR98" s="772"/>
      <c r="AS98" s="772"/>
      <c r="AT98" s="772"/>
      <c r="AU98" s="772"/>
      <c r="AV98" s="772"/>
      <c r="AW98" s="772"/>
      <c r="AX98" s="772"/>
      <c r="AY98" s="772"/>
      <c r="AZ98" s="772"/>
      <c r="BA98" s="773"/>
      <c r="BB98" s="774">
        <f t="shared" si="332"/>
        <v>0</v>
      </c>
      <c r="BC98" s="651">
        <f t="shared" si="333"/>
        <v>0</v>
      </c>
      <c r="BD98" s="652">
        <f t="shared" si="625"/>
        <v>0</v>
      </c>
      <c r="BE98" s="775"/>
      <c r="BF98" s="774">
        <f t="shared" si="334"/>
        <v>0</v>
      </c>
      <c r="BG98" s="775"/>
      <c r="BH98" s="774">
        <f t="shared" si="335"/>
        <v>0</v>
      </c>
      <c r="BI98" s="426">
        <f t="shared" si="336"/>
        <v>0</v>
      </c>
      <c r="BJ98" s="395">
        <f t="shared" si="337"/>
        <v>0</v>
      </c>
      <c r="BK98" s="396">
        <f t="shared" si="626"/>
        <v>0</v>
      </c>
      <c r="BL98" s="426">
        <f t="shared" si="338"/>
        <v>0</v>
      </c>
      <c r="BM98" s="395">
        <f t="shared" si="339"/>
        <v>0</v>
      </c>
      <c r="BN98" s="427">
        <f t="shared" si="627"/>
        <v>0</v>
      </c>
      <c r="BO98" s="394">
        <f t="shared" si="340"/>
        <v>0</v>
      </c>
      <c r="BP98" s="395">
        <f t="shared" si="341"/>
        <v>0</v>
      </c>
      <c r="BQ98" s="428">
        <f t="shared" si="628"/>
        <v>0</v>
      </c>
      <c r="BR98" s="394">
        <f t="shared" si="342"/>
        <v>0</v>
      </c>
      <c r="BS98" s="395">
        <f t="shared" si="343"/>
        <v>0</v>
      </c>
      <c r="BT98" s="428">
        <f t="shared" si="629"/>
        <v>0</v>
      </c>
      <c r="BU98" s="394">
        <f t="shared" si="344"/>
        <v>0</v>
      </c>
      <c r="BV98" s="395">
        <f t="shared" si="345"/>
        <v>0</v>
      </c>
      <c r="BW98" s="427">
        <f t="shared" si="630"/>
        <v>0</v>
      </c>
      <c r="BX98" s="394">
        <f t="shared" si="346"/>
        <v>0</v>
      </c>
      <c r="BY98" s="395">
        <f t="shared" si="347"/>
        <v>0</v>
      </c>
      <c r="BZ98" s="396">
        <f t="shared" si="631"/>
        <v>0</v>
      </c>
      <c r="CA98" s="426">
        <f t="shared" si="348"/>
        <v>0</v>
      </c>
      <c r="CB98" s="395">
        <f t="shared" si="349"/>
        <v>0</v>
      </c>
      <c r="CC98" s="427">
        <f t="shared" si="632"/>
        <v>0</v>
      </c>
      <c r="CD98" s="394">
        <f t="shared" si="350"/>
        <v>0</v>
      </c>
      <c r="CE98" s="395">
        <f t="shared" si="351"/>
        <v>0</v>
      </c>
      <c r="CF98" s="428">
        <f t="shared" si="633"/>
        <v>0</v>
      </c>
      <c r="CG98" s="394">
        <f t="shared" si="352"/>
        <v>0</v>
      </c>
      <c r="CH98" s="395">
        <f t="shared" si="353"/>
        <v>0</v>
      </c>
      <c r="CI98" s="428">
        <f t="shared" si="634"/>
        <v>0</v>
      </c>
      <c r="CJ98" s="394">
        <f t="shared" si="354"/>
        <v>0</v>
      </c>
      <c r="CK98" s="395">
        <f t="shared" si="355"/>
        <v>0</v>
      </c>
      <c r="CL98" s="427">
        <f t="shared" si="635"/>
        <v>0</v>
      </c>
      <c r="CM98" s="394">
        <f t="shared" si="356"/>
        <v>0</v>
      </c>
      <c r="CN98" s="395">
        <f t="shared" si="357"/>
        <v>0</v>
      </c>
      <c r="CO98" s="396">
        <f t="shared" si="636"/>
        <v>0</v>
      </c>
      <c r="CP98" s="426">
        <f t="shared" si="358"/>
        <v>0</v>
      </c>
      <c r="CQ98" s="395">
        <f t="shared" si="359"/>
        <v>0</v>
      </c>
      <c r="CR98" s="427">
        <f t="shared" si="637"/>
        <v>0</v>
      </c>
      <c r="CS98" s="394">
        <f t="shared" si="360"/>
        <v>0</v>
      </c>
      <c r="CT98" s="395">
        <f t="shared" si="361"/>
        <v>0</v>
      </c>
      <c r="CU98" s="428">
        <f t="shared" si="638"/>
        <v>0</v>
      </c>
      <c r="CV98" s="394">
        <f t="shared" si="362"/>
        <v>0</v>
      </c>
      <c r="CW98" s="395">
        <f t="shared" si="363"/>
        <v>0</v>
      </c>
      <c r="CX98" s="428">
        <f t="shared" si="639"/>
        <v>0</v>
      </c>
      <c r="CY98" s="394">
        <f t="shared" si="364"/>
        <v>0</v>
      </c>
      <c r="CZ98" s="395">
        <f t="shared" si="365"/>
        <v>0</v>
      </c>
      <c r="DA98" s="427">
        <f t="shared" si="640"/>
        <v>0</v>
      </c>
      <c r="DB98" s="394">
        <f t="shared" si="366"/>
        <v>0</v>
      </c>
      <c r="DC98" s="395">
        <f t="shared" si="367"/>
        <v>0</v>
      </c>
      <c r="DD98" s="396">
        <f t="shared" si="641"/>
        <v>0</v>
      </c>
      <c r="DE98" s="426">
        <f t="shared" si="368"/>
        <v>0</v>
      </c>
      <c r="DF98" s="395">
        <f t="shared" si="369"/>
        <v>0</v>
      </c>
      <c r="DG98" s="427">
        <f t="shared" si="642"/>
        <v>0</v>
      </c>
      <c r="DH98" s="394">
        <f t="shared" si="370"/>
        <v>0</v>
      </c>
      <c r="DI98" s="395">
        <f t="shared" si="371"/>
        <v>0</v>
      </c>
      <c r="DJ98" s="428">
        <f t="shared" si="643"/>
        <v>0</v>
      </c>
      <c r="DK98" s="394">
        <f t="shared" si="372"/>
        <v>0</v>
      </c>
      <c r="DL98" s="395">
        <f t="shared" si="373"/>
        <v>0</v>
      </c>
      <c r="DM98" s="428">
        <f t="shared" si="644"/>
        <v>0</v>
      </c>
      <c r="DN98" s="394">
        <f t="shared" si="374"/>
        <v>0</v>
      </c>
      <c r="DO98" s="395">
        <f t="shared" si="375"/>
        <v>0</v>
      </c>
      <c r="DP98" s="427">
        <f t="shared" si="645"/>
        <v>0</v>
      </c>
      <c r="DQ98" s="394">
        <f t="shared" si="376"/>
        <v>0</v>
      </c>
      <c r="DR98" s="395">
        <f t="shared" si="377"/>
        <v>0</v>
      </c>
      <c r="DS98" s="396">
        <f t="shared" si="646"/>
        <v>0</v>
      </c>
      <c r="DT98" s="426">
        <f t="shared" si="378"/>
        <v>0</v>
      </c>
      <c r="DU98" s="395">
        <f t="shared" si="379"/>
        <v>0</v>
      </c>
      <c r="DV98" s="427">
        <f t="shared" si="647"/>
        <v>0</v>
      </c>
      <c r="DW98" s="394">
        <f t="shared" si="380"/>
        <v>0</v>
      </c>
      <c r="DX98" s="395">
        <f t="shared" si="381"/>
        <v>0</v>
      </c>
      <c r="DY98" s="428">
        <f t="shared" si="648"/>
        <v>0</v>
      </c>
      <c r="DZ98" s="394">
        <f t="shared" si="382"/>
        <v>0</v>
      </c>
      <c r="EA98" s="395">
        <f t="shared" si="383"/>
        <v>0</v>
      </c>
      <c r="EB98" s="428">
        <f t="shared" si="649"/>
        <v>0</v>
      </c>
      <c r="EC98" s="394">
        <f t="shared" si="384"/>
        <v>0</v>
      </c>
      <c r="ED98" s="395">
        <f t="shared" si="385"/>
        <v>0</v>
      </c>
      <c r="EE98" s="427">
        <f t="shared" si="650"/>
        <v>0</v>
      </c>
      <c r="EF98" s="394">
        <f t="shared" si="386"/>
        <v>0</v>
      </c>
      <c r="EG98" s="395">
        <f t="shared" si="387"/>
        <v>0</v>
      </c>
      <c r="EH98" s="396">
        <f t="shared" si="651"/>
        <v>0</v>
      </c>
      <c r="EI98" s="426">
        <f t="shared" si="388"/>
        <v>0</v>
      </c>
      <c r="EJ98" s="395">
        <f t="shared" si="389"/>
        <v>0</v>
      </c>
      <c r="EK98" s="427">
        <f t="shared" si="652"/>
        <v>0</v>
      </c>
      <c r="EL98" s="394">
        <f t="shared" si="390"/>
        <v>0</v>
      </c>
      <c r="EM98" s="395">
        <f t="shared" si="391"/>
        <v>0</v>
      </c>
      <c r="EN98" s="428">
        <f t="shared" si="653"/>
        <v>0</v>
      </c>
      <c r="EO98" s="394">
        <f t="shared" si="392"/>
        <v>0</v>
      </c>
      <c r="EP98" s="395">
        <f t="shared" si="393"/>
        <v>0</v>
      </c>
      <c r="EQ98" s="428">
        <f t="shared" si="654"/>
        <v>0</v>
      </c>
      <c r="ER98" s="394">
        <f t="shared" si="394"/>
        <v>0</v>
      </c>
      <c r="ES98" s="395">
        <f t="shared" si="395"/>
        <v>0</v>
      </c>
      <c r="ET98" s="427">
        <f t="shared" si="655"/>
        <v>0</v>
      </c>
      <c r="EU98" s="394">
        <f t="shared" si="396"/>
        <v>0</v>
      </c>
      <c r="EV98" s="395">
        <f t="shared" si="397"/>
        <v>0</v>
      </c>
      <c r="EW98" s="396">
        <f t="shared" si="656"/>
        <v>0</v>
      </c>
      <c r="EX98" s="426">
        <f t="shared" si="398"/>
        <v>0</v>
      </c>
      <c r="EY98" s="395">
        <f t="shared" si="399"/>
        <v>0</v>
      </c>
      <c r="EZ98" s="427">
        <f t="shared" si="657"/>
        <v>0</v>
      </c>
      <c r="FA98" s="394">
        <f t="shared" si="400"/>
        <v>0</v>
      </c>
      <c r="FB98" s="395">
        <f t="shared" si="401"/>
        <v>0</v>
      </c>
      <c r="FC98" s="428">
        <f t="shared" si="693"/>
        <v>0</v>
      </c>
      <c r="FD98" s="394">
        <f t="shared" si="402"/>
        <v>0</v>
      </c>
      <c r="FE98" s="395">
        <f t="shared" si="403"/>
        <v>0</v>
      </c>
      <c r="FF98" s="428">
        <f t="shared" si="659"/>
        <v>0</v>
      </c>
      <c r="FG98" s="394">
        <f t="shared" si="404"/>
        <v>0</v>
      </c>
      <c r="FH98" s="395">
        <f t="shared" si="405"/>
        <v>0</v>
      </c>
      <c r="FI98" s="427">
        <f t="shared" si="660"/>
        <v>0</v>
      </c>
      <c r="FJ98" s="394">
        <f t="shared" si="406"/>
        <v>0</v>
      </c>
      <c r="FK98" s="395">
        <f t="shared" si="407"/>
        <v>0</v>
      </c>
      <c r="FL98" s="396">
        <f t="shared" si="661"/>
        <v>0</v>
      </c>
      <c r="FM98" s="426">
        <f t="shared" si="408"/>
        <v>0</v>
      </c>
      <c r="FN98" s="395">
        <f t="shared" si="409"/>
        <v>0</v>
      </c>
      <c r="FO98" s="427">
        <f t="shared" si="662"/>
        <v>0</v>
      </c>
      <c r="FP98" s="394">
        <f t="shared" si="410"/>
        <v>0</v>
      </c>
      <c r="FQ98" s="395">
        <f t="shared" si="411"/>
        <v>0</v>
      </c>
      <c r="FR98" s="428">
        <f t="shared" si="663"/>
        <v>0</v>
      </c>
      <c r="FS98" s="394">
        <f t="shared" si="412"/>
        <v>0</v>
      </c>
      <c r="FT98" s="395">
        <f t="shared" si="413"/>
        <v>0</v>
      </c>
      <c r="FU98" s="428">
        <f t="shared" si="664"/>
        <v>0</v>
      </c>
      <c r="FV98" s="394">
        <f t="shared" si="414"/>
        <v>0</v>
      </c>
      <c r="FW98" s="395">
        <f t="shared" si="415"/>
        <v>0</v>
      </c>
      <c r="FX98" s="427">
        <f t="shared" si="665"/>
        <v>0</v>
      </c>
      <c r="FY98" s="394">
        <f t="shared" si="416"/>
        <v>0</v>
      </c>
      <c r="FZ98" s="395">
        <f t="shared" si="417"/>
        <v>0</v>
      </c>
      <c r="GA98" s="396">
        <f t="shared" si="666"/>
        <v>0</v>
      </c>
      <c r="GB98" s="426">
        <f t="shared" si="418"/>
        <v>0</v>
      </c>
      <c r="GC98" s="395">
        <f t="shared" si="419"/>
        <v>0</v>
      </c>
      <c r="GD98" s="427">
        <f t="shared" si="667"/>
        <v>0</v>
      </c>
      <c r="GE98" s="394">
        <f t="shared" si="420"/>
        <v>0</v>
      </c>
      <c r="GF98" s="395">
        <f t="shared" si="421"/>
        <v>0</v>
      </c>
      <c r="GG98" s="428">
        <f t="shared" si="668"/>
        <v>0</v>
      </c>
      <c r="GH98" s="394">
        <f t="shared" si="422"/>
        <v>0</v>
      </c>
      <c r="GI98" s="395">
        <f t="shared" si="423"/>
        <v>0</v>
      </c>
      <c r="GJ98" s="428">
        <f t="shared" si="669"/>
        <v>0</v>
      </c>
      <c r="GK98" s="394">
        <f t="shared" si="424"/>
        <v>0</v>
      </c>
      <c r="GL98" s="395">
        <f t="shared" si="425"/>
        <v>0</v>
      </c>
      <c r="GM98" s="427">
        <f t="shared" si="670"/>
        <v>0</v>
      </c>
      <c r="GN98" s="394">
        <f t="shared" si="426"/>
        <v>0</v>
      </c>
      <c r="GO98" s="395">
        <f t="shared" si="427"/>
        <v>0</v>
      </c>
      <c r="GP98" s="396">
        <f t="shared" si="671"/>
        <v>0</v>
      </c>
      <c r="GQ98" s="776">
        <f t="shared" si="428"/>
        <v>0</v>
      </c>
      <c r="GR98" s="777">
        <f t="shared" si="429"/>
        <v>0</v>
      </c>
      <c r="GS98" s="777">
        <f t="shared" si="430"/>
        <v>0</v>
      </c>
      <c r="GT98" s="777">
        <f t="shared" si="431"/>
        <v>0</v>
      </c>
      <c r="GU98" s="778">
        <f t="shared" si="672"/>
        <v>0</v>
      </c>
      <c r="GV98" s="426">
        <f t="shared" si="432"/>
        <v>0</v>
      </c>
      <c r="GW98" s="395">
        <f t="shared" si="433"/>
        <v>0</v>
      </c>
      <c r="GX98" s="427">
        <f t="shared" si="673"/>
        <v>0</v>
      </c>
      <c r="GY98" s="394">
        <f t="shared" si="434"/>
        <v>0</v>
      </c>
      <c r="GZ98" s="395">
        <f t="shared" si="435"/>
        <v>0</v>
      </c>
      <c r="HA98" s="428">
        <f t="shared" si="674"/>
        <v>0</v>
      </c>
      <c r="HB98" s="394">
        <f t="shared" si="436"/>
        <v>0</v>
      </c>
      <c r="HC98" s="395">
        <f t="shared" si="437"/>
        <v>0</v>
      </c>
      <c r="HD98" s="428">
        <f t="shared" si="675"/>
        <v>0</v>
      </c>
      <c r="HE98" s="394">
        <f t="shared" si="438"/>
        <v>0</v>
      </c>
      <c r="HF98" s="395">
        <f t="shared" si="439"/>
        <v>0</v>
      </c>
      <c r="HG98" s="427">
        <f t="shared" si="676"/>
        <v>0</v>
      </c>
      <c r="HH98" s="394">
        <f t="shared" si="440"/>
        <v>0</v>
      </c>
      <c r="HI98" s="395">
        <f t="shared" si="441"/>
        <v>0</v>
      </c>
      <c r="HJ98" s="396">
        <f t="shared" si="677"/>
        <v>0</v>
      </c>
      <c r="HK98" s="776">
        <f t="shared" si="442"/>
        <v>0</v>
      </c>
      <c r="HL98" s="777">
        <f t="shared" si="443"/>
        <v>0</v>
      </c>
      <c r="HM98" s="777">
        <f t="shared" si="444"/>
        <v>0</v>
      </c>
      <c r="HN98" s="777">
        <f t="shared" si="445"/>
        <v>0</v>
      </c>
      <c r="HO98" s="778">
        <f t="shared" si="678"/>
        <v>0</v>
      </c>
      <c r="HP98" s="946"/>
      <c r="HQ98" s="946"/>
      <c r="HR98" s="426">
        <f t="shared" si="446"/>
        <v>0</v>
      </c>
      <c r="HS98" s="395">
        <f t="shared" si="447"/>
        <v>0</v>
      </c>
      <c r="HT98" s="396">
        <f t="shared" si="679"/>
        <v>0</v>
      </c>
      <c r="HU98" s="426">
        <f t="shared" si="448"/>
        <v>0</v>
      </c>
      <c r="HV98" s="395">
        <f t="shared" si="449"/>
        <v>0</v>
      </c>
      <c r="HW98" s="396">
        <f t="shared" si="450"/>
        <v>0</v>
      </c>
      <c r="HX98" s="426">
        <f t="shared" si="451"/>
        <v>0</v>
      </c>
      <c r="HY98" s="395">
        <f t="shared" si="452"/>
        <v>0</v>
      </c>
      <c r="HZ98" s="396">
        <f t="shared" si="453"/>
        <v>0</v>
      </c>
      <c r="IA98" s="426">
        <f t="shared" si="454"/>
        <v>0</v>
      </c>
      <c r="IB98" s="395">
        <f t="shared" si="455"/>
        <v>0</v>
      </c>
      <c r="IC98" s="396">
        <f t="shared" si="456"/>
        <v>0</v>
      </c>
      <c r="ID98" s="426">
        <f t="shared" si="457"/>
        <v>0</v>
      </c>
      <c r="IE98" s="395">
        <f t="shared" si="458"/>
        <v>0</v>
      </c>
      <c r="IF98" s="396">
        <f t="shared" si="459"/>
        <v>0</v>
      </c>
      <c r="IG98" s="427"/>
      <c r="IH98" s="426">
        <f t="shared" si="460"/>
        <v>0</v>
      </c>
      <c r="II98" s="395">
        <f t="shared" si="461"/>
        <v>0</v>
      </c>
      <c r="IJ98" s="427">
        <f t="shared" si="462"/>
        <v>0</v>
      </c>
      <c r="IK98" s="426">
        <f t="shared" si="463"/>
        <v>0</v>
      </c>
      <c r="IL98" s="395">
        <f t="shared" si="464"/>
        <v>0</v>
      </c>
      <c r="IM98" s="427">
        <f t="shared" si="465"/>
        <v>0</v>
      </c>
      <c r="IN98" s="776">
        <f t="shared" si="466"/>
        <v>0</v>
      </c>
      <c r="IO98" s="777">
        <f t="shared" si="467"/>
        <v>0</v>
      </c>
      <c r="IP98" s="777">
        <f t="shared" si="468"/>
        <v>0</v>
      </c>
      <c r="IQ98" s="777">
        <f t="shared" si="469"/>
        <v>0</v>
      </c>
      <c r="IR98" s="779">
        <f t="shared" si="680"/>
        <v>0</v>
      </c>
      <c r="IS98" s="427"/>
      <c r="IT98" s="780"/>
      <c r="IU98" s="426">
        <f t="shared" si="470"/>
        <v>0</v>
      </c>
      <c r="IV98" s="395">
        <f t="shared" si="471"/>
        <v>0</v>
      </c>
      <c r="IW98" s="396">
        <f t="shared" si="472"/>
        <v>0</v>
      </c>
      <c r="IX98" s="426">
        <f t="shared" si="473"/>
        <v>0</v>
      </c>
      <c r="IY98" s="395">
        <f t="shared" si="474"/>
        <v>0</v>
      </c>
      <c r="IZ98" s="396">
        <f t="shared" si="475"/>
        <v>0</v>
      </c>
      <c r="JA98" s="426">
        <f t="shared" si="476"/>
        <v>0</v>
      </c>
      <c r="JB98" s="395">
        <f t="shared" si="477"/>
        <v>0</v>
      </c>
      <c r="JC98" s="396">
        <f t="shared" si="478"/>
        <v>0</v>
      </c>
      <c r="JD98" s="781"/>
      <c r="JE98" s="782">
        <f t="shared" si="479"/>
        <v>0</v>
      </c>
      <c r="JF98" s="783">
        <f t="shared" si="480"/>
        <v>0</v>
      </c>
      <c r="JG98" s="784">
        <f t="shared" si="481"/>
        <v>0</v>
      </c>
      <c r="JH98" s="781"/>
      <c r="JI98" s="782">
        <f t="shared" si="482"/>
        <v>0</v>
      </c>
      <c r="JJ98" s="783">
        <f t="shared" si="483"/>
        <v>0</v>
      </c>
      <c r="JK98" s="784">
        <f t="shared" si="484"/>
        <v>0</v>
      </c>
      <c r="JL98" s="781"/>
      <c r="JM98" s="782">
        <f t="shared" si="485"/>
        <v>0</v>
      </c>
      <c r="JN98" s="783">
        <f t="shared" si="486"/>
        <v>0</v>
      </c>
      <c r="JO98" s="784">
        <f t="shared" si="487"/>
        <v>0</v>
      </c>
      <c r="JP98" s="781"/>
      <c r="JQ98" s="782">
        <f t="shared" si="488"/>
        <v>0</v>
      </c>
      <c r="JR98" s="783">
        <f t="shared" si="489"/>
        <v>0</v>
      </c>
      <c r="JS98" s="784">
        <f t="shared" si="490"/>
        <v>0</v>
      </c>
      <c r="JT98" s="781"/>
      <c r="JU98" s="782">
        <f t="shared" si="491"/>
        <v>0</v>
      </c>
      <c r="JV98" s="783">
        <f t="shared" si="492"/>
        <v>0</v>
      </c>
      <c r="JW98" s="784">
        <f t="shared" si="493"/>
        <v>0</v>
      </c>
      <c r="JX98" s="781"/>
      <c r="JY98" s="782">
        <f t="shared" si="494"/>
        <v>0</v>
      </c>
      <c r="JZ98" s="783">
        <f t="shared" si="495"/>
        <v>0</v>
      </c>
      <c r="KA98" s="784">
        <f t="shared" si="496"/>
        <v>0</v>
      </c>
      <c r="KB98" s="781"/>
      <c r="KC98" s="782">
        <f t="shared" si="497"/>
        <v>0</v>
      </c>
      <c r="KD98" s="783">
        <f t="shared" si="498"/>
        <v>0</v>
      </c>
      <c r="KE98" s="784">
        <f t="shared" si="499"/>
        <v>0</v>
      </c>
      <c r="KF98" s="781"/>
      <c r="KG98" s="782">
        <f t="shared" si="500"/>
        <v>0</v>
      </c>
      <c r="KH98" s="783">
        <f t="shared" si="501"/>
        <v>0</v>
      </c>
      <c r="KI98" s="784">
        <f t="shared" si="502"/>
        <v>0</v>
      </c>
      <c r="KJ98" s="781"/>
      <c r="KK98" s="782">
        <f t="shared" si="503"/>
        <v>0</v>
      </c>
      <c r="KL98" s="783">
        <f t="shared" si="504"/>
        <v>0</v>
      </c>
      <c r="KM98" s="784">
        <f t="shared" si="505"/>
        <v>0</v>
      </c>
      <c r="KN98" s="426">
        <f t="shared" si="506"/>
        <v>0</v>
      </c>
      <c r="KO98" s="395">
        <f t="shared" si="507"/>
        <v>0</v>
      </c>
      <c r="KP98" s="396">
        <f t="shared" si="508"/>
        <v>0</v>
      </c>
      <c r="KQ98" s="426">
        <f t="shared" si="509"/>
        <v>0</v>
      </c>
      <c r="KR98" s="395">
        <f t="shared" si="510"/>
        <v>0</v>
      </c>
      <c r="KS98" s="396">
        <f t="shared" si="511"/>
        <v>0</v>
      </c>
      <c r="KT98" s="785"/>
      <c r="KU98" s="786">
        <f t="shared" si="512"/>
        <v>0</v>
      </c>
      <c r="KV98" s="787">
        <f t="shared" si="513"/>
        <v>0</v>
      </c>
      <c r="KW98" s="788">
        <f t="shared" si="681"/>
        <v>0</v>
      </c>
      <c r="KX98" s="426">
        <f t="shared" si="514"/>
        <v>0</v>
      </c>
      <c r="KY98" s="395">
        <f t="shared" si="515"/>
        <v>0</v>
      </c>
      <c r="KZ98" s="396">
        <f t="shared" si="516"/>
        <v>0</v>
      </c>
      <c r="LA98" s="781"/>
      <c r="LB98" s="782">
        <f t="shared" si="517"/>
        <v>0</v>
      </c>
      <c r="LC98" s="783">
        <f t="shared" si="518"/>
        <v>0</v>
      </c>
      <c r="LD98" s="784">
        <f t="shared" si="519"/>
        <v>0</v>
      </c>
      <c r="LE98" s="781"/>
      <c r="LF98" s="782">
        <f t="shared" si="520"/>
        <v>0</v>
      </c>
      <c r="LG98" s="783">
        <f t="shared" si="521"/>
        <v>0</v>
      </c>
      <c r="LH98" s="784">
        <f t="shared" si="522"/>
        <v>0</v>
      </c>
      <c r="LI98" s="781"/>
      <c r="LJ98" s="782">
        <f t="shared" si="523"/>
        <v>0</v>
      </c>
      <c r="LK98" s="783">
        <f t="shared" si="524"/>
        <v>0</v>
      </c>
      <c r="LL98" s="784">
        <f t="shared" si="525"/>
        <v>0</v>
      </c>
      <c r="LM98" s="426">
        <f t="shared" si="526"/>
        <v>0</v>
      </c>
      <c r="LN98" s="395">
        <f t="shared" si="527"/>
        <v>0</v>
      </c>
      <c r="LO98" s="396">
        <f t="shared" si="528"/>
        <v>0</v>
      </c>
      <c r="LP98" s="426">
        <f t="shared" si="529"/>
        <v>0</v>
      </c>
      <c r="LQ98" s="395">
        <f t="shared" si="530"/>
        <v>0</v>
      </c>
      <c r="LR98" s="396">
        <f t="shared" si="531"/>
        <v>0</v>
      </c>
      <c r="LS98" s="426">
        <f t="shared" si="532"/>
        <v>0</v>
      </c>
      <c r="LT98" s="395">
        <f t="shared" si="533"/>
        <v>0</v>
      </c>
      <c r="LU98" s="396">
        <f t="shared" si="534"/>
        <v>0</v>
      </c>
      <c r="LV98" s="785"/>
      <c r="LW98" s="786">
        <f t="shared" si="535"/>
        <v>0</v>
      </c>
      <c r="LX98" s="787">
        <f t="shared" si="536"/>
        <v>0</v>
      </c>
      <c r="LY98" s="788">
        <f t="shared" si="682"/>
        <v>0</v>
      </c>
      <c r="LZ98" s="426">
        <f t="shared" si="537"/>
        <v>0</v>
      </c>
      <c r="MA98" s="395">
        <f t="shared" si="538"/>
        <v>0</v>
      </c>
      <c r="MB98" s="396">
        <f t="shared" si="539"/>
        <v>0</v>
      </c>
      <c r="MC98" s="781"/>
      <c r="MD98" s="782">
        <f t="shared" si="540"/>
        <v>0</v>
      </c>
      <c r="ME98" s="783">
        <f t="shared" si="541"/>
        <v>0</v>
      </c>
      <c r="MF98" s="784">
        <f t="shared" si="542"/>
        <v>0</v>
      </c>
      <c r="MG98" s="781"/>
      <c r="MH98" s="782">
        <f t="shared" si="543"/>
        <v>0</v>
      </c>
      <c r="MI98" s="783">
        <f t="shared" si="544"/>
        <v>0</v>
      </c>
      <c r="MJ98" s="784">
        <f t="shared" si="545"/>
        <v>0</v>
      </c>
      <c r="MK98" s="781"/>
      <c r="ML98" s="782">
        <f t="shared" si="546"/>
        <v>0</v>
      </c>
      <c r="MM98" s="783">
        <f t="shared" si="547"/>
        <v>0</v>
      </c>
      <c r="MN98" s="784">
        <f t="shared" si="548"/>
        <v>0</v>
      </c>
      <c r="MO98" s="426">
        <f t="shared" si="549"/>
        <v>0</v>
      </c>
      <c r="MP98" s="395">
        <f t="shared" si="550"/>
        <v>0</v>
      </c>
      <c r="MQ98" s="396">
        <f t="shared" si="551"/>
        <v>0</v>
      </c>
      <c r="MR98" s="426">
        <f t="shared" si="552"/>
        <v>0</v>
      </c>
      <c r="MS98" s="395">
        <f t="shared" si="553"/>
        <v>0</v>
      </c>
      <c r="MT98" s="396">
        <f t="shared" si="554"/>
        <v>0</v>
      </c>
      <c r="MU98" s="426">
        <f t="shared" si="555"/>
        <v>0</v>
      </c>
      <c r="MV98" s="395">
        <f t="shared" si="556"/>
        <v>0</v>
      </c>
      <c r="MW98" s="396">
        <f t="shared" si="557"/>
        <v>0</v>
      </c>
      <c r="MX98" s="785"/>
      <c r="MY98" s="786">
        <f t="shared" si="558"/>
        <v>0</v>
      </c>
      <c r="MZ98" s="787">
        <f t="shared" si="559"/>
        <v>0</v>
      </c>
      <c r="NA98" s="788">
        <f t="shared" si="683"/>
        <v>0</v>
      </c>
      <c r="NB98" s="785"/>
      <c r="NC98" s="786">
        <f t="shared" si="560"/>
        <v>0</v>
      </c>
      <c r="ND98" s="787">
        <f t="shared" si="561"/>
        <v>0</v>
      </c>
      <c r="NE98" s="788">
        <f t="shared" si="684"/>
        <v>0</v>
      </c>
      <c r="NF98" s="786">
        <f t="shared" si="562"/>
        <v>0</v>
      </c>
      <c r="NG98" s="789">
        <f t="shared" si="563"/>
        <v>0</v>
      </c>
      <c r="NH98" s="776">
        <f t="shared" si="564"/>
        <v>0</v>
      </c>
      <c r="NI98" s="777">
        <f t="shared" si="565"/>
        <v>0</v>
      </c>
      <c r="NJ98" s="777">
        <f t="shared" si="566"/>
        <v>0</v>
      </c>
      <c r="NK98" s="777">
        <f t="shared" si="567"/>
        <v>0</v>
      </c>
      <c r="NL98" s="779">
        <f t="shared" si="685"/>
        <v>0</v>
      </c>
      <c r="NM98" s="785"/>
      <c r="NN98" s="786">
        <f t="shared" si="568"/>
        <v>0</v>
      </c>
      <c r="NO98" s="787">
        <f t="shared" si="569"/>
        <v>0</v>
      </c>
      <c r="NP98" s="788">
        <f t="shared" si="686"/>
        <v>0</v>
      </c>
      <c r="NQ98" s="785"/>
      <c r="NR98" s="786">
        <f t="shared" si="570"/>
        <v>0</v>
      </c>
      <c r="NS98" s="787">
        <f t="shared" si="571"/>
        <v>0</v>
      </c>
      <c r="NT98" s="788">
        <f t="shared" si="687"/>
        <v>0</v>
      </c>
      <c r="NU98" s="785"/>
      <c r="NV98" s="786">
        <f t="shared" si="572"/>
        <v>0</v>
      </c>
      <c r="NW98" s="787">
        <f t="shared" si="573"/>
        <v>0</v>
      </c>
      <c r="NX98" s="788">
        <f t="shared" si="688"/>
        <v>0</v>
      </c>
      <c r="OH98" s="426">
        <f t="shared" si="574"/>
        <v>0</v>
      </c>
      <c r="OI98" s="395">
        <f t="shared" si="575"/>
        <v>0</v>
      </c>
      <c r="OJ98" s="396">
        <f t="shared" si="689"/>
        <v>0</v>
      </c>
      <c r="OK98" s="426">
        <f t="shared" si="576"/>
        <v>0</v>
      </c>
      <c r="OL98" s="395">
        <f t="shared" si="577"/>
        <v>0</v>
      </c>
      <c r="OM98" s="396">
        <f t="shared" si="578"/>
        <v>0</v>
      </c>
      <c r="ON98" s="426">
        <f t="shared" si="579"/>
        <v>0</v>
      </c>
      <c r="OO98" s="395">
        <f t="shared" si="580"/>
        <v>0</v>
      </c>
      <c r="OP98" s="396">
        <f t="shared" si="581"/>
        <v>0</v>
      </c>
      <c r="OQ98" s="426">
        <f t="shared" si="582"/>
        <v>0</v>
      </c>
      <c r="OR98" s="395">
        <f t="shared" si="583"/>
        <v>0</v>
      </c>
      <c r="OS98" s="396">
        <f t="shared" si="584"/>
        <v>0</v>
      </c>
      <c r="OT98" s="426">
        <f t="shared" si="585"/>
        <v>0</v>
      </c>
      <c r="OU98" s="395">
        <f t="shared" si="586"/>
        <v>0</v>
      </c>
      <c r="OV98" s="396">
        <f t="shared" si="587"/>
        <v>0</v>
      </c>
      <c r="OW98" s="426">
        <f t="shared" si="588"/>
        <v>0</v>
      </c>
      <c r="OX98" s="395">
        <f t="shared" si="589"/>
        <v>0</v>
      </c>
      <c r="OY98" s="427">
        <f t="shared" si="590"/>
        <v>0</v>
      </c>
      <c r="OZ98" s="426">
        <f t="shared" si="591"/>
        <v>0</v>
      </c>
      <c r="PA98" s="395">
        <f t="shared" si="592"/>
        <v>0</v>
      </c>
      <c r="PB98" s="427">
        <f t="shared" si="593"/>
        <v>0</v>
      </c>
      <c r="PC98" s="426">
        <f t="shared" si="594"/>
        <v>0</v>
      </c>
      <c r="PD98" s="395">
        <f t="shared" si="595"/>
        <v>0</v>
      </c>
      <c r="PE98" s="427">
        <f t="shared" si="596"/>
        <v>0</v>
      </c>
      <c r="PF98" s="426">
        <f t="shared" si="597"/>
        <v>0</v>
      </c>
      <c r="PG98" s="395">
        <f t="shared" si="598"/>
        <v>0</v>
      </c>
      <c r="PH98" s="427">
        <f t="shared" si="599"/>
        <v>0</v>
      </c>
      <c r="PI98" s="426">
        <f t="shared" si="600"/>
        <v>0</v>
      </c>
      <c r="PJ98" s="395">
        <f t="shared" si="601"/>
        <v>0</v>
      </c>
      <c r="PK98" s="427">
        <f t="shared" si="602"/>
        <v>0</v>
      </c>
      <c r="PL98" s="426">
        <f t="shared" si="603"/>
        <v>0</v>
      </c>
      <c r="PM98" s="395">
        <f t="shared" si="604"/>
        <v>0</v>
      </c>
      <c r="PN98" s="427">
        <f t="shared" si="605"/>
        <v>0</v>
      </c>
      <c r="PO98" s="776">
        <f t="shared" si="606"/>
        <v>0</v>
      </c>
      <c r="PP98" s="777">
        <f t="shared" si="607"/>
        <v>0</v>
      </c>
      <c r="PQ98" s="777">
        <f t="shared" si="608"/>
        <v>0</v>
      </c>
      <c r="PR98" s="777">
        <f t="shared" si="609"/>
        <v>0</v>
      </c>
      <c r="PS98" s="779">
        <f t="shared" si="690"/>
        <v>0</v>
      </c>
      <c r="PT98" s="426">
        <f t="shared" si="610"/>
        <v>0</v>
      </c>
      <c r="PU98" s="395">
        <f t="shared" si="611"/>
        <v>0</v>
      </c>
      <c r="PV98" s="396">
        <f t="shared" si="691"/>
        <v>0</v>
      </c>
      <c r="PW98" s="426">
        <f t="shared" si="612"/>
        <v>0</v>
      </c>
      <c r="PX98" s="395">
        <f t="shared" si="613"/>
        <v>0</v>
      </c>
      <c r="PY98" s="396">
        <f t="shared" si="614"/>
        <v>0</v>
      </c>
      <c r="PZ98" s="426">
        <f t="shared" si="615"/>
        <v>0</v>
      </c>
      <c r="QA98" s="395">
        <f t="shared" si="616"/>
        <v>0</v>
      </c>
      <c r="QB98" s="396">
        <f t="shared" si="617"/>
        <v>0</v>
      </c>
      <c r="QC98" s="426">
        <f t="shared" si="618"/>
        <v>0</v>
      </c>
      <c r="QD98" s="395">
        <f t="shared" si="619"/>
        <v>0</v>
      </c>
      <c r="QE98" s="396">
        <f t="shared" si="620"/>
        <v>0</v>
      </c>
      <c r="QF98" s="776">
        <f t="shared" si="621"/>
        <v>0</v>
      </c>
      <c r="QG98" s="777">
        <f t="shared" si="622"/>
        <v>0</v>
      </c>
      <c r="QH98" s="777">
        <f t="shared" si="623"/>
        <v>0</v>
      </c>
      <c r="QI98" s="777">
        <f t="shared" si="624"/>
        <v>0</v>
      </c>
      <c r="QJ98" s="779">
        <f t="shared" si="692"/>
        <v>0</v>
      </c>
      <c r="QK98" s="790"/>
      <c r="QL98" s="791"/>
    </row>
    <row r="99" spans="2:454" ht="10.199999999999999">
      <c r="B99" s="824" t="s">
        <v>571</v>
      </c>
      <c r="C99" s="825" t="s">
        <v>571</v>
      </c>
      <c r="D99" s="771"/>
      <c r="E99" s="772"/>
      <c r="F99" s="772"/>
      <c r="G99" s="772"/>
      <c r="H99" s="772"/>
      <c r="I99" s="772"/>
      <c r="J99" s="772"/>
      <c r="K99" s="772"/>
      <c r="L99" s="772"/>
      <c r="M99" s="772"/>
      <c r="N99" s="772"/>
      <c r="O99" s="772"/>
      <c r="P99" s="772"/>
      <c r="Q99" s="772"/>
      <c r="R99" s="772"/>
      <c r="S99" s="772"/>
      <c r="T99" s="772"/>
      <c r="U99" s="772"/>
      <c r="V99" s="772"/>
      <c r="W99" s="772"/>
      <c r="X99" s="772"/>
      <c r="Y99" s="772"/>
      <c r="Z99" s="772"/>
      <c r="AA99" s="772"/>
      <c r="AB99" s="772"/>
      <c r="AC99" s="772"/>
      <c r="AD99" s="772"/>
      <c r="AE99" s="772"/>
      <c r="AF99" s="772"/>
      <c r="AG99" s="772"/>
      <c r="AH99" s="772"/>
      <c r="AI99" s="772"/>
      <c r="AJ99" s="772"/>
      <c r="AK99" s="772"/>
      <c r="AL99" s="772"/>
      <c r="AM99" s="772"/>
      <c r="AN99" s="772"/>
      <c r="AO99" s="772"/>
      <c r="AP99" s="772"/>
      <c r="AQ99" s="772"/>
      <c r="AR99" s="772"/>
      <c r="AS99" s="772"/>
      <c r="AT99" s="772"/>
      <c r="AU99" s="772"/>
      <c r="AV99" s="772"/>
      <c r="AW99" s="772"/>
      <c r="AX99" s="772"/>
      <c r="AY99" s="772"/>
      <c r="AZ99" s="772"/>
      <c r="BA99" s="773"/>
      <c r="BB99" s="774">
        <f t="shared" si="332"/>
        <v>0</v>
      </c>
      <c r="BC99" s="651">
        <f t="shared" si="333"/>
        <v>0</v>
      </c>
      <c r="BD99" s="652">
        <f t="shared" si="625"/>
        <v>0</v>
      </c>
      <c r="BE99" s="775"/>
      <c r="BF99" s="774">
        <f t="shared" si="334"/>
        <v>0</v>
      </c>
      <c r="BG99" s="775"/>
      <c r="BH99" s="774">
        <f t="shared" si="335"/>
        <v>0</v>
      </c>
      <c r="BI99" s="426">
        <f t="shared" si="336"/>
        <v>0</v>
      </c>
      <c r="BJ99" s="395">
        <f t="shared" si="337"/>
        <v>0</v>
      </c>
      <c r="BK99" s="396">
        <f t="shared" si="626"/>
        <v>0</v>
      </c>
      <c r="BL99" s="426">
        <f t="shared" si="338"/>
        <v>0</v>
      </c>
      <c r="BM99" s="395">
        <f t="shared" si="339"/>
        <v>0</v>
      </c>
      <c r="BN99" s="427">
        <f t="shared" si="627"/>
        <v>0</v>
      </c>
      <c r="BO99" s="394">
        <f t="shared" si="340"/>
        <v>0</v>
      </c>
      <c r="BP99" s="395">
        <f t="shared" si="341"/>
        <v>0</v>
      </c>
      <c r="BQ99" s="428">
        <f t="shared" si="628"/>
        <v>0</v>
      </c>
      <c r="BR99" s="394">
        <f t="shared" si="342"/>
        <v>0</v>
      </c>
      <c r="BS99" s="395">
        <f t="shared" si="343"/>
        <v>0</v>
      </c>
      <c r="BT99" s="428">
        <f t="shared" si="629"/>
        <v>0</v>
      </c>
      <c r="BU99" s="394">
        <f t="shared" si="344"/>
        <v>0</v>
      </c>
      <c r="BV99" s="395">
        <f t="shared" si="345"/>
        <v>0</v>
      </c>
      <c r="BW99" s="427">
        <f t="shared" si="630"/>
        <v>0</v>
      </c>
      <c r="BX99" s="394">
        <f t="shared" si="346"/>
        <v>0</v>
      </c>
      <c r="BY99" s="395">
        <f t="shared" si="347"/>
        <v>0</v>
      </c>
      <c r="BZ99" s="396">
        <f t="shared" si="631"/>
        <v>0</v>
      </c>
      <c r="CA99" s="426">
        <f t="shared" si="348"/>
        <v>0</v>
      </c>
      <c r="CB99" s="395">
        <f t="shared" si="349"/>
        <v>0</v>
      </c>
      <c r="CC99" s="427">
        <f t="shared" si="632"/>
        <v>0</v>
      </c>
      <c r="CD99" s="394">
        <f t="shared" si="350"/>
        <v>0</v>
      </c>
      <c r="CE99" s="395">
        <f t="shared" si="351"/>
        <v>0</v>
      </c>
      <c r="CF99" s="428">
        <f t="shared" si="633"/>
        <v>0</v>
      </c>
      <c r="CG99" s="394">
        <f t="shared" si="352"/>
        <v>0</v>
      </c>
      <c r="CH99" s="395">
        <f t="shared" si="353"/>
        <v>0</v>
      </c>
      <c r="CI99" s="428">
        <f t="shared" si="634"/>
        <v>0</v>
      </c>
      <c r="CJ99" s="394">
        <f t="shared" si="354"/>
        <v>0</v>
      </c>
      <c r="CK99" s="395">
        <f t="shared" si="355"/>
        <v>0</v>
      </c>
      <c r="CL99" s="427">
        <f t="shared" si="635"/>
        <v>0</v>
      </c>
      <c r="CM99" s="394">
        <f t="shared" si="356"/>
        <v>0</v>
      </c>
      <c r="CN99" s="395">
        <f t="shared" si="357"/>
        <v>0</v>
      </c>
      <c r="CO99" s="396">
        <f t="shared" si="636"/>
        <v>0</v>
      </c>
      <c r="CP99" s="426">
        <f t="shared" si="358"/>
        <v>0</v>
      </c>
      <c r="CQ99" s="395">
        <f t="shared" si="359"/>
        <v>0</v>
      </c>
      <c r="CR99" s="427">
        <f t="shared" si="637"/>
        <v>0</v>
      </c>
      <c r="CS99" s="394">
        <f t="shared" si="360"/>
        <v>0</v>
      </c>
      <c r="CT99" s="395">
        <f t="shared" si="361"/>
        <v>0</v>
      </c>
      <c r="CU99" s="428">
        <f t="shared" si="638"/>
        <v>0</v>
      </c>
      <c r="CV99" s="394">
        <f t="shared" si="362"/>
        <v>0</v>
      </c>
      <c r="CW99" s="395">
        <f t="shared" si="363"/>
        <v>0</v>
      </c>
      <c r="CX99" s="428">
        <f t="shared" si="639"/>
        <v>0</v>
      </c>
      <c r="CY99" s="394">
        <f t="shared" si="364"/>
        <v>0</v>
      </c>
      <c r="CZ99" s="395">
        <f t="shared" si="365"/>
        <v>0</v>
      </c>
      <c r="DA99" s="427">
        <f t="shared" si="640"/>
        <v>0</v>
      </c>
      <c r="DB99" s="394">
        <f t="shared" si="366"/>
        <v>0</v>
      </c>
      <c r="DC99" s="395">
        <f t="shared" si="367"/>
        <v>0</v>
      </c>
      <c r="DD99" s="396">
        <f t="shared" si="641"/>
        <v>0</v>
      </c>
      <c r="DE99" s="426">
        <f t="shared" si="368"/>
        <v>0</v>
      </c>
      <c r="DF99" s="395">
        <f t="shared" si="369"/>
        <v>0</v>
      </c>
      <c r="DG99" s="427">
        <f t="shared" si="642"/>
        <v>0</v>
      </c>
      <c r="DH99" s="394">
        <f t="shared" si="370"/>
        <v>0</v>
      </c>
      <c r="DI99" s="395">
        <f t="shared" si="371"/>
        <v>0</v>
      </c>
      <c r="DJ99" s="428">
        <f t="shared" si="643"/>
        <v>0</v>
      </c>
      <c r="DK99" s="394">
        <f t="shared" si="372"/>
        <v>0</v>
      </c>
      <c r="DL99" s="395">
        <f t="shared" si="373"/>
        <v>0</v>
      </c>
      <c r="DM99" s="428">
        <f t="shared" si="644"/>
        <v>0</v>
      </c>
      <c r="DN99" s="394">
        <f t="shared" si="374"/>
        <v>0</v>
      </c>
      <c r="DO99" s="395">
        <f t="shared" si="375"/>
        <v>0</v>
      </c>
      <c r="DP99" s="427">
        <f t="shared" si="645"/>
        <v>0</v>
      </c>
      <c r="DQ99" s="394">
        <f t="shared" si="376"/>
        <v>0</v>
      </c>
      <c r="DR99" s="395">
        <f t="shared" si="377"/>
        <v>0</v>
      </c>
      <c r="DS99" s="396">
        <f t="shared" si="646"/>
        <v>0</v>
      </c>
      <c r="DT99" s="426">
        <f t="shared" si="378"/>
        <v>0</v>
      </c>
      <c r="DU99" s="395">
        <f t="shared" si="379"/>
        <v>0</v>
      </c>
      <c r="DV99" s="427">
        <f t="shared" si="647"/>
        <v>0</v>
      </c>
      <c r="DW99" s="394">
        <f t="shared" si="380"/>
        <v>0</v>
      </c>
      <c r="DX99" s="395">
        <f t="shared" si="381"/>
        <v>0</v>
      </c>
      <c r="DY99" s="428">
        <f t="shared" si="648"/>
        <v>0</v>
      </c>
      <c r="DZ99" s="394">
        <f t="shared" si="382"/>
        <v>0</v>
      </c>
      <c r="EA99" s="395">
        <f t="shared" si="383"/>
        <v>0</v>
      </c>
      <c r="EB99" s="428">
        <f t="shared" si="649"/>
        <v>0</v>
      </c>
      <c r="EC99" s="394">
        <f t="shared" si="384"/>
        <v>0</v>
      </c>
      <c r="ED99" s="395">
        <f t="shared" si="385"/>
        <v>0</v>
      </c>
      <c r="EE99" s="427">
        <f t="shared" si="650"/>
        <v>0</v>
      </c>
      <c r="EF99" s="394">
        <f t="shared" si="386"/>
        <v>0</v>
      </c>
      <c r="EG99" s="395">
        <f t="shared" si="387"/>
        <v>0</v>
      </c>
      <c r="EH99" s="396">
        <f t="shared" si="651"/>
        <v>0</v>
      </c>
      <c r="EI99" s="426">
        <f t="shared" si="388"/>
        <v>0</v>
      </c>
      <c r="EJ99" s="395">
        <f t="shared" si="389"/>
        <v>0</v>
      </c>
      <c r="EK99" s="427">
        <f t="shared" si="652"/>
        <v>0</v>
      </c>
      <c r="EL99" s="394">
        <f t="shared" si="390"/>
        <v>0</v>
      </c>
      <c r="EM99" s="395">
        <f t="shared" si="391"/>
        <v>0</v>
      </c>
      <c r="EN99" s="428">
        <f t="shared" si="653"/>
        <v>0</v>
      </c>
      <c r="EO99" s="394">
        <f t="shared" si="392"/>
        <v>0</v>
      </c>
      <c r="EP99" s="395">
        <f t="shared" si="393"/>
        <v>0</v>
      </c>
      <c r="EQ99" s="428">
        <f t="shared" si="654"/>
        <v>0</v>
      </c>
      <c r="ER99" s="394">
        <f t="shared" si="394"/>
        <v>0</v>
      </c>
      <c r="ES99" s="395">
        <f t="shared" si="395"/>
        <v>0</v>
      </c>
      <c r="ET99" s="427">
        <f t="shared" si="655"/>
        <v>0</v>
      </c>
      <c r="EU99" s="394">
        <f t="shared" si="396"/>
        <v>0</v>
      </c>
      <c r="EV99" s="395">
        <f t="shared" si="397"/>
        <v>0</v>
      </c>
      <c r="EW99" s="396">
        <f t="shared" si="656"/>
        <v>0</v>
      </c>
      <c r="EX99" s="426">
        <f t="shared" si="398"/>
        <v>0</v>
      </c>
      <c r="EY99" s="395">
        <f t="shared" si="399"/>
        <v>0</v>
      </c>
      <c r="EZ99" s="427">
        <f t="shared" si="657"/>
        <v>0</v>
      </c>
      <c r="FA99" s="394">
        <f t="shared" si="400"/>
        <v>0</v>
      </c>
      <c r="FB99" s="395">
        <f t="shared" si="401"/>
        <v>0</v>
      </c>
      <c r="FC99" s="428">
        <f t="shared" si="693"/>
        <v>0</v>
      </c>
      <c r="FD99" s="394">
        <f t="shared" si="402"/>
        <v>0</v>
      </c>
      <c r="FE99" s="395">
        <f t="shared" si="403"/>
        <v>0</v>
      </c>
      <c r="FF99" s="428">
        <f t="shared" si="659"/>
        <v>0</v>
      </c>
      <c r="FG99" s="394">
        <f t="shared" si="404"/>
        <v>0</v>
      </c>
      <c r="FH99" s="395">
        <f t="shared" si="405"/>
        <v>0</v>
      </c>
      <c r="FI99" s="427">
        <f t="shared" si="660"/>
        <v>0</v>
      </c>
      <c r="FJ99" s="394">
        <f t="shared" si="406"/>
        <v>0</v>
      </c>
      <c r="FK99" s="395">
        <f t="shared" si="407"/>
        <v>0</v>
      </c>
      <c r="FL99" s="396">
        <f t="shared" si="661"/>
        <v>0</v>
      </c>
      <c r="FM99" s="426">
        <f t="shared" si="408"/>
        <v>0</v>
      </c>
      <c r="FN99" s="395">
        <f t="shared" si="409"/>
        <v>0</v>
      </c>
      <c r="FO99" s="427">
        <f t="shared" si="662"/>
        <v>0</v>
      </c>
      <c r="FP99" s="394">
        <f t="shared" si="410"/>
        <v>0</v>
      </c>
      <c r="FQ99" s="395">
        <f t="shared" si="411"/>
        <v>0</v>
      </c>
      <c r="FR99" s="428">
        <f t="shared" si="663"/>
        <v>0</v>
      </c>
      <c r="FS99" s="394">
        <f t="shared" si="412"/>
        <v>0</v>
      </c>
      <c r="FT99" s="395">
        <f t="shared" si="413"/>
        <v>0</v>
      </c>
      <c r="FU99" s="428">
        <f t="shared" si="664"/>
        <v>0</v>
      </c>
      <c r="FV99" s="394">
        <f t="shared" si="414"/>
        <v>0</v>
      </c>
      <c r="FW99" s="395">
        <f t="shared" si="415"/>
        <v>0</v>
      </c>
      <c r="FX99" s="427">
        <f t="shared" si="665"/>
        <v>0</v>
      </c>
      <c r="FY99" s="394">
        <f t="shared" si="416"/>
        <v>0</v>
      </c>
      <c r="FZ99" s="395">
        <f t="shared" si="417"/>
        <v>0</v>
      </c>
      <c r="GA99" s="396">
        <f t="shared" si="666"/>
        <v>0</v>
      </c>
      <c r="GB99" s="426">
        <f t="shared" si="418"/>
        <v>0</v>
      </c>
      <c r="GC99" s="395">
        <f t="shared" si="419"/>
        <v>0</v>
      </c>
      <c r="GD99" s="427">
        <f t="shared" si="667"/>
        <v>0</v>
      </c>
      <c r="GE99" s="394">
        <f t="shared" si="420"/>
        <v>0</v>
      </c>
      <c r="GF99" s="395">
        <f t="shared" si="421"/>
        <v>0</v>
      </c>
      <c r="GG99" s="428">
        <f t="shared" si="668"/>
        <v>0</v>
      </c>
      <c r="GH99" s="394">
        <f t="shared" si="422"/>
        <v>0</v>
      </c>
      <c r="GI99" s="395">
        <f t="shared" si="423"/>
        <v>0</v>
      </c>
      <c r="GJ99" s="428">
        <f t="shared" si="669"/>
        <v>0</v>
      </c>
      <c r="GK99" s="394">
        <f t="shared" si="424"/>
        <v>0</v>
      </c>
      <c r="GL99" s="395">
        <f t="shared" si="425"/>
        <v>0</v>
      </c>
      <c r="GM99" s="427">
        <f t="shared" si="670"/>
        <v>0</v>
      </c>
      <c r="GN99" s="394">
        <f t="shared" si="426"/>
        <v>0</v>
      </c>
      <c r="GO99" s="395">
        <f t="shared" si="427"/>
        <v>0</v>
      </c>
      <c r="GP99" s="396">
        <f t="shared" si="671"/>
        <v>0</v>
      </c>
      <c r="GQ99" s="776">
        <f t="shared" si="428"/>
        <v>0</v>
      </c>
      <c r="GR99" s="777">
        <f t="shared" si="429"/>
        <v>0</v>
      </c>
      <c r="GS99" s="777">
        <f t="shared" si="430"/>
        <v>0</v>
      </c>
      <c r="GT99" s="777">
        <f t="shared" si="431"/>
        <v>0</v>
      </c>
      <c r="GU99" s="778">
        <f t="shared" si="672"/>
        <v>0</v>
      </c>
      <c r="GV99" s="426">
        <f t="shared" si="432"/>
        <v>0</v>
      </c>
      <c r="GW99" s="395">
        <f t="shared" si="433"/>
        <v>0</v>
      </c>
      <c r="GX99" s="427">
        <f t="shared" si="673"/>
        <v>0</v>
      </c>
      <c r="GY99" s="394">
        <f t="shared" si="434"/>
        <v>0</v>
      </c>
      <c r="GZ99" s="395">
        <f t="shared" si="435"/>
        <v>0</v>
      </c>
      <c r="HA99" s="428">
        <f t="shared" si="674"/>
        <v>0</v>
      </c>
      <c r="HB99" s="394">
        <f t="shared" si="436"/>
        <v>0</v>
      </c>
      <c r="HC99" s="395">
        <f t="shared" si="437"/>
        <v>0</v>
      </c>
      <c r="HD99" s="428">
        <f t="shared" si="675"/>
        <v>0</v>
      </c>
      <c r="HE99" s="394">
        <f t="shared" si="438"/>
        <v>0</v>
      </c>
      <c r="HF99" s="395">
        <f t="shared" si="439"/>
        <v>0</v>
      </c>
      <c r="HG99" s="427">
        <f t="shared" si="676"/>
        <v>0</v>
      </c>
      <c r="HH99" s="394">
        <f t="shared" si="440"/>
        <v>0</v>
      </c>
      <c r="HI99" s="395">
        <f t="shared" si="441"/>
        <v>0</v>
      </c>
      <c r="HJ99" s="396">
        <f t="shared" si="677"/>
        <v>0</v>
      </c>
      <c r="HK99" s="776">
        <f t="shared" si="442"/>
        <v>0</v>
      </c>
      <c r="HL99" s="777">
        <f t="shared" si="443"/>
        <v>0</v>
      </c>
      <c r="HM99" s="777">
        <f t="shared" si="444"/>
        <v>0</v>
      </c>
      <c r="HN99" s="777">
        <f t="shared" si="445"/>
        <v>0</v>
      </c>
      <c r="HO99" s="778">
        <f t="shared" si="678"/>
        <v>0</v>
      </c>
      <c r="HP99" s="946"/>
      <c r="HQ99" s="946"/>
      <c r="HR99" s="426">
        <f t="shared" si="446"/>
        <v>0</v>
      </c>
      <c r="HS99" s="395">
        <f t="shared" si="447"/>
        <v>0</v>
      </c>
      <c r="HT99" s="396">
        <f t="shared" si="679"/>
        <v>0</v>
      </c>
      <c r="HU99" s="426">
        <f t="shared" si="448"/>
        <v>0</v>
      </c>
      <c r="HV99" s="395">
        <f t="shared" si="449"/>
        <v>0</v>
      </c>
      <c r="HW99" s="396">
        <f t="shared" si="450"/>
        <v>0</v>
      </c>
      <c r="HX99" s="426">
        <f t="shared" si="451"/>
        <v>0</v>
      </c>
      <c r="HY99" s="395">
        <f t="shared" si="452"/>
        <v>0</v>
      </c>
      <c r="HZ99" s="396">
        <f t="shared" si="453"/>
        <v>0</v>
      </c>
      <c r="IA99" s="426">
        <f t="shared" si="454"/>
        <v>0</v>
      </c>
      <c r="IB99" s="395">
        <f t="shared" si="455"/>
        <v>0</v>
      </c>
      <c r="IC99" s="396">
        <f t="shared" si="456"/>
        <v>0</v>
      </c>
      <c r="ID99" s="426">
        <f t="shared" si="457"/>
        <v>0</v>
      </c>
      <c r="IE99" s="395">
        <f t="shared" si="458"/>
        <v>0</v>
      </c>
      <c r="IF99" s="396">
        <f t="shared" si="459"/>
        <v>0</v>
      </c>
      <c r="IG99" s="427"/>
      <c r="IH99" s="426">
        <f t="shared" si="460"/>
        <v>0</v>
      </c>
      <c r="II99" s="395">
        <f t="shared" si="461"/>
        <v>0</v>
      </c>
      <c r="IJ99" s="427">
        <f t="shared" si="462"/>
        <v>0</v>
      </c>
      <c r="IK99" s="426">
        <f t="shared" si="463"/>
        <v>0</v>
      </c>
      <c r="IL99" s="395">
        <f t="shared" si="464"/>
        <v>0</v>
      </c>
      <c r="IM99" s="427">
        <f t="shared" si="465"/>
        <v>0</v>
      </c>
      <c r="IN99" s="776">
        <f t="shared" si="466"/>
        <v>0</v>
      </c>
      <c r="IO99" s="777">
        <f t="shared" si="467"/>
        <v>0</v>
      </c>
      <c r="IP99" s="777">
        <f t="shared" si="468"/>
        <v>0</v>
      </c>
      <c r="IQ99" s="777">
        <f t="shared" si="469"/>
        <v>0</v>
      </c>
      <c r="IR99" s="779">
        <f t="shared" si="680"/>
        <v>0</v>
      </c>
      <c r="IS99" s="427"/>
      <c r="IT99" s="780"/>
      <c r="IU99" s="426">
        <f t="shared" si="470"/>
        <v>0</v>
      </c>
      <c r="IV99" s="395">
        <f t="shared" si="471"/>
        <v>0</v>
      </c>
      <c r="IW99" s="396">
        <f t="shared" si="472"/>
        <v>0</v>
      </c>
      <c r="IX99" s="426">
        <f t="shared" si="473"/>
        <v>0</v>
      </c>
      <c r="IY99" s="395">
        <f t="shared" si="474"/>
        <v>0</v>
      </c>
      <c r="IZ99" s="396">
        <f t="shared" si="475"/>
        <v>0</v>
      </c>
      <c r="JA99" s="426">
        <f t="shared" si="476"/>
        <v>0</v>
      </c>
      <c r="JB99" s="395">
        <f t="shared" si="477"/>
        <v>0</v>
      </c>
      <c r="JC99" s="396">
        <f t="shared" si="478"/>
        <v>0</v>
      </c>
      <c r="JD99" s="781"/>
      <c r="JE99" s="782">
        <f t="shared" si="479"/>
        <v>0</v>
      </c>
      <c r="JF99" s="783">
        <f t="shared" si="480"/>
        <v>0</v>
      </c>
      <c r="JG99" s="784">
        <f t="shared" si="481"/>
        <v>0</v>
      </c>
      <c r="JH99" s="781"/>
      <c r="JI99" s="782">
        <f t="shared" si="482"/>
        <v>0</v>
      </c>
      <c r="JJ99" s="783">
        <f t="shared" si="483"/>
        <v>0</v>
      </c>
      <c r="JK99" s="784">
        <f t="shared" si="484"/>
        <v>0</v>
      </c>
      <c r="JL99" s="781"/>
      <c r="JM99" s="782">
        <f t="shared" si="485"/>
        <v>0</v>
      </c>
      <c r="JN99" s="783">
        <f t="shared" si="486"/>
        <v>0</v>
      </c>
      <c r="JO99" s="784">
        <f t="shared" si="487"/>
        <v>0</v>
      </c>
      <c r="JP99" s="781"/>
      <c r="JQ99" s="782">
        <f t="shared" si="488"/>
        <v>0</v>
      </c>
      <c r="JR99" s="783">
        <f t="shared" si="489"/>
        <v>0</v>
      </c>
      <c r="JS99" s="784">
        <f t="shared" si="490"/>
        <v>0</v>
      </c>
      <c r="JT99" s="781"/>
      <c r="JU99" s="782">
        <f t="shared" si="491"/>
        <v>0</v>
      </c>
      <c r="JV99" s="783">
        <f t="shared" si="492"/>
        <v>0</v>
      </c>
      <c r="JW99" s="784">
        <f t="shared" si="493"/>
        <v>0</v>
      </c>
      <c r="JX99" s="781"/>
      <c r="JY99" s="782">
        <f t="shared" si="494"/>
        <v>0</v>
      </c>
      <c r="JZ99" s="783">
        <f t="shared" si="495"/>
        <v>0</v>
      </c>
      <c r="KA99" s="784">
        <f t="shared" si="496"/>
        <v>0</v>
      </c>
      <c r="KB99" s="781"/>
      <c r="KC99" s="782">
        <f t="shared" si="497"/>
        <v>0</v>
      </c>
      <c r="KD99" s="783">
        <f t="shared" si="498"/>
        <v>0</v>
      </c>
      <c r="KE99" s="784">
        <f t="shared" si="499"/>
        <v>0</v>
      </c>
      <c r="KF99" s="781"/>
      <c r="KG99" s="782">
        <f t="shared" si="500"/>
        <v>0</v>
      </c>
      <c r="KH99" s="783">
        <f t="shared" si="501"/>
        <v>0</v>
      </c>
      <c r="KI99" s="784">
        <f t="shared" si="502"/>
        <v>0</v>
      </c>
      <c r="KJ99" s="781"/>
      <c r="KK99" s="782">
        <f t="shared" si="503"/>
        <v>0</v>
      </c>
      <c r="KL99" s="783">
        <f t="shared" si="504"/>
        <v>0</v>
      </c>
      <c r="KM99" s="784">
        <f t="shared" si="505"/>
        <v>0</v>
      </c>
      <c r="KN99" s="426">
        <f t="shared" si="506"/>
        <v>0</v>
      </c>
      <c r="KO99" s="395">
        <f t="shared" si="507"/>
        <v>0</v>
      </c>
      <c r="KP99" s="396">
        <f t="shared" si="508"/>
        <v>0</v>
      </c>
      <c r="KQ99" s="426">
        <f t="shared" si="509"/>
        <v>0</v>
      </c>
      <c r="KR99" s="395">
        <f t="shared" si="510"/>
        <v>0</v>
      </c>
      <c r="KS99" s="396">
        <f t="shared" si="511"/>
        <v>0</v>
      </c>
      <c r="KT99" s="785"/>
      <c r="KU99" s="786">
        <f t="shared" si="512"/>
        <v>0</v>
      </c>
      <c r="KV99" s="787">
        <f t="shared" si="513"/>
        <v>0</v>
      </c>
      <c r="KW99" s="788">
        <f t="shared" si="681"/>
        <v>0</v>
      </c>
      <c r="KX99" s="426">
        <f t="shared" si="514"/>
        <v>0</v>
      </c>
      <c r="KY99" s="395">
        <f t="shared" si="515"/>
        <v>0</v>
      </c>
      <c r="KZ99" s="396">
        <f t="shared" si="516"/>
        <v>0</v>
      </c>
      <c r="LA99" s="781"/>
      <c r="LB99" s="782">
        <f t="shared" si="517"/>
        <v>0</v>
      </c>
      <c r="LC99" s="783">
        <f t="shared" si="518"/>
        <v>0</v>
      </c>
      <c r="LD99" s="784">
        <f t="shared" si="519"/>
        <v>0</v>
      </c>
      <c r="LE99" s="781"/>
      <c r="LF99" s="782">
        <f t="shared" si="520"/>
        <v>0</v>
      </c>
      <c r="LG99" s="783">
        <f t="shared" si="521"/>
        <v>0</v>
      </c>
      <c r="LH99" s="784">
        <f t="shared" si="522"/>
        <v>0</v>
      </c>
      <c r="LI99" s="781"/>
      <c r="LJ99" s="782">
        <f t="shared" si="523"/>
        <v>0</v>
      </c>
      <c r="LK99" s="783">
        <f t="shared" si="524"/>
        <v>0</v>
      </c>
      <c r="LL99" s="784">
        <f t="shared" si="525"/>
        <v>0</v>
      </c>
      <c r="LM99" s="426">
        <f t="shared" si="526"/>
        <v>0</v>
      </c>
      <c r="LN99" s="395">
        <f t="shared" si="527"/>
        <v>0</v>
      </c>
      <c r="LO99" s="396">
        <f t="shared" si="528"/>
        <v>0</v>
      </c>
      <c r="LP99" s="426">
        <f t="shared" si="529"/>
        <v>0</v>
      </c>
      <c r="LQ99" s="395">
        <f t="shared" si="530"/>
        <v>0</v>
      </c>
      <c r="LR99" s="396">
        <f t="shared" si="531"/>
        <v>0</v>
      </c>
      <c r="LS99" s="426">
        <f t="shared" si="532"/>
        <v>0</v>
      </c>
      <c r="LT99" s="395">
        <f t="shared" si="533"/>
        <v>0</v>
      </c>
      <c r="LU99" s="396">
        <f t="shared" si="534"/>
        <v>0</v>
      </c>
      <c r="LV99" s="785"/>
      <c r="LW99" s="786">
        <f t="shared" si="535"/>
        <v>0</v>
      </c>
      <c r="LX99" s="787">
        <f t="shared" si="536"/>
        <v>0</v>
      </c>
      <c r="LY99" s="788">
        <f t="shared" si="682"/>
        <v>0</v>
      </c>
      <c r="LZ99" s="426">
        <f t="shared" si="537"/>
        <v>0</v>
      </c>
      <c r="MA99" s="395">
        <f t="shared" si="538"/>
        <v>0</v>
      </c>
      <c r="MB99" s="396">
        <f t="shared" si="539"/>
        <v>0</v>
      </c>
      <c r="MC99" s="781"/>
      <c r="MD99" s="782">
        <f t="shared" si="540"/>
        <v>0</v>
      </c>
      <c r="ME99" s="783">
        <f t="shared" si="541"/>
        <v>0</v>
      </c>
      <c r="MF99" s="784">
        <f t="shared" si="542"/>
        <v>0</v>
      </c>
      <c r="MG99" s="781"/>
      <c r="MH99" s="782">
        <f t="shared" si="543"/>
        <v>0</v>
      </c>
      <c r="MI99" s="783">
        <f t="shared" si="544"/>
        <v>0</v>
      </c>
      <c r="MJ99" s="784">
        <f t="shared" si="545"/>
        <v>0</v>
      </c>
      <c r="MK99" s="781"/>
      <c r="ML99" s="782">
        <f t="shared" si="546"/>
        <v>0</v>
      </c>
      <c r="MM99" s="783">
        <f t="shared" si="547"/>
        <v>0</v>
      </c>
      <c r="MN99" s="784">
        <f t="shared" si="548"/>
        <v>0</v>
      </c>
      <c r="MO99" s="426">
        <f t="shared" si="549"/>
        <v>0</v>
      </c>
      <c r="MP99" s="395">
        <f t="shared" si="550"/>
        <v>0</v>
      </c>
      <c r="MQ99" s="396">
        <f t="shared" si="551"/>
        <v>0</v>
      </c>
      <c r="MR99" s="426">
        <f t="shared" si="552"/>
        <v>0</v>
      </c>
      <c r="MS99" s="395">
        <f t="shared" si="553"/>
        <v>0</v>
      </c>
      <c r="MT99" s="396">
        <f t="shared" si="554"/>
        <v>0</v>
      </c>
      <c r="MU99" s="426">
        <f t="shared" si="555"/>
        <v>0</v>
      </c>
      <c r="MV99" s="395">
        <f t="shared" si="556"/>
        <v>0</v>
      </c>
      <c r="MW99" s="396">
        <f t="shared" si="557"/>
        <v>0</v>
      </c>
      <c r="MX99" s="785"/>
      <c r="MY99" s="786">
        <f t="shared" si="558"/>
        <v>0</v>
      </c>
      <c r="MZ99" s="787">
        <f t="shared" si="559"/>
        <v>0</v>
      </c>
      <c r="NA99" s="788">
        <f t="shared" si="683"/>
        <v>0</v>
      </c>
      <c r="NB99" s="785"/>
      <c r="NC99" s="786">
        <f t="shared" si="560"/>
        <v>0</v>
      </c>
      <c r="ND99" s="787">
        <f t="shared" si="561"/>
        <v>0</v>
      </c>
      <c r="NE99" s="788">
        <f t="shared" si="684"/>
        <v>0</v>
      </c>
      <c r="NF99" s="786">
        <f t="shared" si="562"/>
        <v>0</v>
      </c>
      <c r="NG99" s="789">
        <f t="shared" si="563"/>
        <v>0</v>
      </c>
      <c r="NH99" s="776">
        <f t="shared" si="564"/>
        <v>0</v>
      </c>
      <c r="NI99" s="777">
        <f t="shared" si="565"/>
        <v>0</v>
      </c>
      <c r="NJ99" s="777">
        <f t="shared" si="566"/>
        <v>0</v>
      </c>
      <c r="NK99" s="777">
        <f t="shared" si="567"/>
        <v>0</v>
      </c>
      <c r="NL99" s="779">
        <f t="shared" si="685"/>
        <v>0</v>
      </c>
      <c r="NM99" s="785"/>
      <c r="NN99" s="786">
        <f t="shared" si="568"/>
        <v>0</v>
      </c>
      <c r="NO99" s="787">
        <f t="shared" si="569"/>
        <v>0</v>
      </c>
      <c r="NP99" s="788">
        <f t="shared" si="686"/>
        <v>0</v>
      </c>
      <c r="NQ99" s="785"/>
      <c r="NR99" s="786">
        <f t="shared" si="570"/>
        <v>0</v>
      </c>
      <c r="NS99" s="787">
        <f t="shared" si="571"/>
        <v>0</v>
      </c>
      <c r="NT99" s="788">
        <f t="shared" si="687"/>
        <v>0</v>
      </c>
      <c r="NU99" s="785"/>
      <c r="NV99" s="786">
        <f t="shared" si="572"/>
        <v>0</v>
      </c>
      <c r="NW99" s="787">
        <f t="shared" si="573"/>
        <v>0</v>
      </c>
      <c r="NX99" s="788">
        <f t="shared" si="688"/>
        <v>0</v>
      </c>
      <c r="OH99" s="426">
        <f t="shared" si="574"/>
        <v>0</v>
      </c>
      <c r="OI99" s="395">
        <f t="shared" si="575"/>
        <v>0</v>
      </c>
      <c r="OJ99" s="396">
        <f t="shared" si="689"/>
        <v>0</v>
      </c>
      <c r="OK99" s="426">
        <f t="shared" si="576"/>
        <v>0</v>
      </c>
      <c r="OL99" s="395">
        <f t="shared" si="577"/>
        <v>0</v>
      </c>
      <c r="OM99" s="396">
        <f t="shared" si="578"/>
        <v>0</v>
      </c>
      <c r="ON99" s="426">
        <f t="shared" si="579"/>
        <v>0</v>
      </c>
      <c r="OO99" s="395">
        <f t="shared" si="580"/>
        <v>0</v>
      </c>
      <c r="OP99" s="396">
        <f t="shared" si="581"/>
        <v>0</v>
      </c>
      <c r="OQ99" s="426">
        <f t="shared" si="582"/>
        <v>0</v>
      </c>
      <c r="OR99" s="395">
        <f t="shared" si="583"/>
        <v>0</v>
      </c>
      <c r="OS99" s="396">
        <f t="shared" si="584"/>
        <v>0</v>
      </c>
      <c r="OT99" s="426">
        <f t="shared" si="585"/>
        <v>0</v>
      </c>
      <c r="OU99" s="395">
        <f t="shared" si="586"/>
        <v>0</v>
      </c>
      <c r="OV99" s="396">
        <f t="shared" si="587"/>
        <v>0</v>
      </c>
      <c r="OW99" s="426">
        <f t="shared" si="588"/>
        <v>0</v>
      </c>
      <c r="OX99" s="395">
        <f t="shared" si="589"/>
        <v>0</v>
      </c>
      <c r="OY99" s="427">
        <f t="shared" si="590"/>
        <v>0</v>
      </c>
      <c r="OZ99" s="426">
        <f t="shared" si="591"/>
        <v>0</v>
      </c>
      <c r="PA99" s="395">
        <f t="shared" si="592"/>
        <v>0</v>
      </c>
      <c r="PB99" s="427">
        <f t="shared" si="593"/>
        <v>0</v>
      </c>
      <c r="PC99" s="426">
        <f t="shared" si="594"/>
        <v>0</v>
      </c>
      <c r="PD99" s="395">
        <f t="shared" si="595"/>
        <v>0</v>
      </c>
      <c r="PE99" s="427">
        <f t="shared" si="596"/>
        <v>0</v>
      </c>
      <c r="PF99" s="426">
        <f t="shared" si="597"/>
        <v>0</v>
      </c>
      <c r="PG99" s="395">
        <f t="shared" si="598"/>
        <v>0</v>
      </c>
      <c r="PH99" s="427">
        <f t="shared" si="599"/>
        <v>0</v>
      </c>
      <c r="PI99" s="426">
        <f t="shared" si="600"/>
        <v>0</v>
      </c>
      <c r="PJ99" s="395">
        <f t="shared" si="601"/>
        <v>0</v>
      </c>
      <c r="PK99" s="427">
        <f t="shared" si="602"/>
        <v>0</v>
      </c>
      <c r="PL99" s="426">
        <f t="shared" si="603"/>
        <v>0</v>
      </c>
      <c r="PM99" s="395">
        <f t="shared" si="604"/>
        <v>0</v>
      </c>
      <c r="PN99" s="427">
        <f t="shared" si="605"/>
        <v>0</v>
      </c>
      <c r="PO99" s="776">
        <f t="shared" si="606"/>
        <v>0</v>
      </c>
      <c r="PP99" s="777">
        <f t="shared" si="607"/>
        <v>0</v>
      </c>
      <c r="PQ99" s="777">
        <f t="shared" si="608"/>
        <v>0</v>
      </c>
      <c r="PR99" s="777">
        <f t="shared" si="609"/>
        <v>0</v>
      </c>
      <c r="PS99" s="779">
        <f t="shared" si="690"/>
        <v>0</v>
      </c>
      <c r="PT99" s="426">
        <f t="shared" si="610"/>
        <v>0</v>
      </c>
      <c r="PU99" s="395">
        <f t="shared" si="611"/>
        <v>0</v>
      </c>
      <c r="PV99" s="396">
        <f t="shared" si="691"/>
        <v>0</v>
      </c>
      <c r="PW99" s="426">
        <f t="shared" si="612"/>
        <v>0</v>
      </c>
      <c r="PX99" s="395">
        <f t="shared" si="613"/>
        <v>0</v>
      </c>
      <c r="PY99" s="396">
        <f t="shared" si="614"/>
        <v>0</v>
      </c>
      <c r="PZ99" s="426">
        <f t="shared" si="615"/>
        <v>0</v>
      </c>
      <c r="QA99" s="395">
        <f t="shared" si="616"/>
        <v>0</v>
      </c>
      <c r="QB99" s="396">
        <f t="shared" si="617"/>
        <v>0</v>
      </c>
      <c r="QC99" s="426">
        <f t="shared" si="618"/>
        <v>0</v>
      </c>
      <c r="QD99" s="395">
        <f t="shared" si="619"/>
        <v>0</v>
      </c>
      <c r="QE99" s="396">
        <f t="shared" si="620"/>
        <v>0</v>
      </c>
      <c r="QF99" s="776">
        <f t="shared" si="621"/>
        <v>0</v>
      </c>
      <c r="QG99" s="777">
        <f t="shared" si="622"/>
        <v>0</v>
      </c>
      <c r="QH99" s="777">
        <f t="shared" si="623"/>
        <v>0</v>
      </c>
      <c r="QI99" s="777">
        <f t="shared" si="624"/>
        <v>0</v>
      </c>
      <c r="QJ99" s="779">
        <f t="shared" si="692"/>
        <v>0</v>
      </c>
      <c r="QK99" s="790"/>
      <c r="QL99" s="791"/>
    </row>
    <row r="100" spans="2:454" ht="10.199999999999999">
      <c r="B100" s="826" t="s">
        <v>571</v>
      </c>
      <c r="C100" s="827" t="s">
        <v>571</v>
      </c>
      <c r="D100" s="771"/>
      <c r="E100" s="772"/>
      <c r="F100" s="772"/>
      <c r="G100" s="772"/>
      <c r="H100" s="772"/>
      <c r="I100" s="772"/>
      <c r="J100" s="772"/>
      <c r="K100" s="772"/>
      <c r="L100" s="772"/>
      <c r="M100" s="772"/>
      <c r="N100" s="772"/>
      <c r="O100" s="772"/>
      <c r="P100" s="772"/>
      <c r="Q100" s="772"/>
      <c r="R100" s="772"/>
      <c r="S100" s="772"/>
      <c r="T100" s="772"/>
      <c r="U100" s="772"/>
      <c r="V100" s="772"/>
      <c r="W100" s="772"/>
      <c r="X100" s="772"/>
      <c r="Y100" s="772"/>
      <c r="Z100" s="772"/>
      <c r="AA100" s="772"/>
      <c r="AB100" s="772"/>
      <c r="AC100" s="772"/>
      <c r="AD100" s="772"/>
      <c r="AE100" s="772"/>
      <c r="AF100" s="772"/>
      <c r="AG100" s="772"/>
      <c r="AH100" s="772"/>
      <c r="AI100" s="772"/>
      <c r="AJ100" s="772"/>
      <c r="AK100" s="772"/>
      <c r="AL100" s="772"/>
      <c r="AM100" s="772"/>
      <c r="AN100" s="772"/>
      <c r="AO100" s="772"/>
      <c r="AP100" s="772"/>
      <c r="AQ100" s="772"/>
      <c r="AR100" s="772"/>
      <c r="AS100" s="772"/>
      <c r="AT100" s="772"/>
      <c r="AU100" s="772"/>
      <c r="AV100" s="772"/>
      <c r="AW100" s="772"/>
      <c r="AX100" s="772"/>
      <c r="AY100" s="772"/>
      <c r="AZ100" s="772"/>
      <c r="BA100" s="773"/>
      <c r="BB100" s="774">
        <f t="shared" si="332"/>
        <v>0</v>
      </c>
      <c r="BC100" s="651">
        <f t="shared" si="333"/>
        <v>0</v>
      </c>
      <c r="BD100" s="652">
        <f t="shared" si="625"/>
        <v>0</v>
      </c>
      <c r="BE100" s="775"/>
      <c r="BF100" s="774">
        <f t="shared" si="334"/>
        <v>0</v>
      </c>
      <c r="BG100" s="775"/>
      <c r="BH100" s="774">
        <f t="shared" si="335"/>
        <v>0</v>
      </c>
      <c r="BI100" s="426">
        <f t="shared" si="336"/>
        <v>0</v>
      </c>
      <c r="BJ100" s="395">
        <f t="shared" si="337"/>
        <v>0</v>
      </c>
      <c r="BK100" s="396">
        <f t="shared" si="626"/>
        <v>0</v>
      </c>
      <c r="BL100" s="426">
        <f t="shared" si="338"/>
        <v>0</v>
      </c>
      <c r="BM100" s="395">
        <f t="shared" si="339"/>
        <v>0</v>
      </c>
      <c r="BN100" s="427">
        <f t="shared" si="627"/>
        <v>0</v>
      </c>
      <c r="BO100" s="394">
        <f t="shared" si="340"/>
        <v>0</v>
      </c>
      <c r="BP100" s="395">
        <f t="shared" si="341"/>
        <v>0</v>
      </c>
      <c r="BQ100" s="428">
        <f t="shared" si="628"/>
        <v>0</v>
      </c>
      <c r="BR100" s="394">
        <f t="shared" si="342"/>
        <v>0</v>
      </c>
      <c r="BS100" s="395">
        <f t="shared" si="343"/>
        <v>0</v>
      </c>
      <c r="BT100" s="428">
        <f t="shared" si="629"/>
        <v>0</v>
      </c>
      <c r="BU100" s="394">
        <f t="shared" si="344"/>
        <v>0</v>
      </c>
      <c r="BV100" s="395">
        <f t="shared" si="345"/>
        <v>0</v>
      </c>
      <c r="BW100" s="427">
        <f t="shared" si="630"/>
        <v>0</v>
      </c>
      <c r="BX100" s="394">
        <f t="shared" si="346"/>
        <v>0</v>
      </c>
      <c r="BY100" s="395">
        <f t="shared" si="347"/>
        <v>0</v>
      </c>
      <c r="BZ100" s="396">
        <f t="shared" si="631"/>
        <v>0</v>
      </c>
      <c r="CA100" s="426">
        <f t="shared" si="348"/>
        <v>0</v>
      </c>
      <c r="CB100" s="395">
        <f t="shared" si="349"/>
        <v>0</v>
      </c>
      <c r="CC100" s="427">
        <f t="shared" si="632"/>
        <v>0</v>
      </c>
      <c r="CD100" s="394">
        <f t="shared" si="350"/>
        <v>0</v>
      </c>
      <c r="CE100" s="395">
        <f t="shared" si="351"/>
        <v>0</v>
      </c>
      <c r="CF100" s="428">
        <f t="shared" si="633"/>
        <v>0</v>
      </c>
      <c r="CG100" s="394">
        <f t="shared" si="352"/>
        <v>0</v>
      </c>
      <c r="CH100" s="395">
        <f t="shared" si="353"/>
        <v>0</v>
      </c>
      <c r="CI100" s="428">
        <f t="shared" si="634"/>
        <v>0</v>
      </c>
      <c r="CJ100" s="394">
        <f t="shared" si="354"/>
        <v>0</v>
      </c>
      <c r="CK100" s="395">
        <f t="shared" si="355"/>
        <v>0</v>
      </c>
      <c r="CL100" s="427">
        <f t="shared" si="635"/>
        <v>0</v>
      </c>
      <c r="CM100" s="394">
        <f t="shared" si="356"/>
        <v>0</v>
      </c>
      <c r="CN100" s="395">
        <f t="shared" si="357"/>
        <v>0</v>
      </c>
      <c r="CO100" s="396">
        <f t="shared" si="636"/>
        <v>0</v>
      </c>
      <c r="CP100" s="426">
        <f t="shared" si="358"/>
        <v>0</v>
      </c>
      <c r="CQ100" s="395">
        <f t="shared" si="359"/>
        <v>0</v>
      </c>
      <c r="CR100" s="427">
        <f t="shared" si="637"/>
        <v>0</v>
      </c>
      <c r="CS100" s="394">
        <f t="shared" si="360"/>
        <v>0</v>
      </c>
      <c r="CT100" s="395">
        <f t="shared" si="361"/>
        <v>0</v>
      </c>
      <c r="CU100" s="428">
        <f t="shared" si="638"/>
        <v>0</v>
      </c>
      <c r="CV100" s="394">
        <f t="shared" si="362"/>
        <v>0</v>
      </c>
      <c r="CW100" s="395">
        <f t="shared" si="363"/>
        <v>0</v>
      </c>
      <c r="CX100" s="428">
        <f t="shared" si="639"/>
        <v>0</v>
      </c>
      <c r="CY100" s="394">
        <f t="shared" si="364"/>
        <v>0</v>
      </c>
      <c r="CZ100" s="395">
        <f t="shared" si="365"/>
        <v>0</v>
      </c>
      <c r="DA100" s="427">
        <f t="shared" si="640"/>
        <v>0</v>
      </c>
      <c r="DB100" s="394">
        <f t="shared" si="366"/>
        <v>0</v>
      </c>
      <c r="DC100" s="395">
        <f t="shared" si="367"/>
        <v>0</v>
      </c>
      <c r="DD100" s="396">
        <f t="shared" si="641"/>
        <v>0</v>
      </c>
      <c r="DE100" s="426">
        <f t="shared" si="368"/>
        <v>0</v>
      </c>
      <c r="DF100" s="395">
        <f t="shared" si="369"/>
        <v>0</v>
      </c>
      <c r="DG100" s="427">
        <f t="shared" si="642"/>
        <v>0</v>
      </c>
      <c r="DH100" s="394">
        <f t="shared" si="370"/>
        <v>0</v>
      </c>
      <c r="DI100" s="395">
        <f t="shared" si="371"/>
        <v>0</v>
      </c>
      <c r="DJ100" s="428">
        <f t="shared" si="643"/>
        <v>0</v>
      </c>
      <c r="DK100" s="394">
        <f t="shared" si="372"/>
        <v>0</v>
      </c>
      <c r="DL100" s="395">
        <f t="shared" si="373"/>
        <v>0</v>
      </c>
      <c r="DM100" s="428">
        <f t="shared" si="644"/>
        <v>0</v>
      </c>
      <c r="DN100" s="394">
        <f t="shared" si="374"/>
        <v>0</v>
      </c>
      <c r="DO100" s="395">
        <f t="shared" si="375"/>
        <v>0</v>
      </c>
      <c r="DP100" s="427">
        <f t="shared" si="645"/>
        <v>0</v>
      </c>
      <c r="DQ100" s="394">
        <f t="shared" si="376"/>
        <v>0</v>
      </c>
      <c r="DR100" s="395">
        <f t="shared" si="377"/>
        <v>0</v>
      </c>
      <c r="DS100" s="396">
        <f t="shared" si="646"/>
        <v>0</v>
      </c>
      <c r="DT100" s="426">
        <f t="shared" si="378"/>
        <v>0</v>
      </c>
      <c r="DU100" s="395">
        <f t="shared" si="379"/>
        <v>0</v>
      </c>
      <c r="DV100" s="427">
        <f t="shared" si="647"/>
        <v>0</v>
      </c>
      <c r="DW100" s="394">
        <f t="shared" si="380"/>
        <v>0</v>
      </c>
      <c r="DX100" s="395">
        <f t="shared" si="381"/>
        <v>0</v>
      </c>
      <c r="DY100" s="428">
        <f t="shared" si="648"/>
        <v>0</v>
      </c>
      <c r="DZ100" s="394">
        <f t="shared" si="382"/>
        <v>0</v>
      </c>
      <c r="EA100" s="395">
        <f t="shared" si="383"/>
        <v>0</v>
      </c>
      <c r="EB100" s="428">
        <f t="shared" si="649"/>
        <v>0</v>
      </c>
      <c r="EC100" s="394">
        <f t="shared" si="384"/>
        <v>0</v>
      </c>
      <c r="ED100" s="395">
        <f t="shared" si="385"/>
        <v>0</v>
      </c>
      <c r="EE100" s="427">
        <f t="shared" si="650"/>
        <v>0</v>
      </c>
      <c r="EF100" s="394">
        <f t="shared" si="386"/>
        <v>0</v>
      </c>
      <c r="EG100" s="395">
        <f t="shared" si="387"/>
        <v>0</v>
      </c>
      <c r="EH100" s="396">
        <f t="shared" si="651"/>
        <v>0</v>
      </c>
      <c r="EI100" s="426">
        <f t="shared" si="388"/>
        <v>0</v>
      </c>
      <c r="EJ100" s="395">
        <f t="shared" si="389"/>
        <v>0</v>
      </c>
      <c r="EK100" s="427">
        <f t="shared" si="652"/>
        <v>0</v>
      </c>
      <c r="EL100" s="394">
        <f t="shared" si="390"/>
        <v>0</v>
      </c>
      <c r="EM100" s="395">
        <f t="shared" si="391"/>
        <v>0</v>
      </c>
      <c r="EN100" s="428">
        <f t="shared" si="653"/>
        <v>0</v>
      </c>
      <c r="EO100" s="394">
        <f t="shared" si="392"/>
        <v>0</v>
      </c>
      <c r="EP100" s="395">
        <f t="shared" si="393"/>
        <v>0</v>
      </c>
      <c r="EQ100" s="428">
        <f t="shared" si="654"/>
        <v>0</v>
      </c>
      <c r="ER100" s="394">
        <f t="shared" si="394"/>
        <v>0</v>
      </c>
      <c r="ES100" s="395">
        <f t="shared" si="395"/>
        <v>0</v>
      </c>
      <c r="ET100" s="427">
        <f t="shared" si="655"/>
        <v>0</v>
      </c>
      <c r="EU100" s="394">
        <f t="shared" si="396"/>
        <v>0</v>
      </c>
      <c r="EV100" s="395">
        <f t="shared" si="397"/>
        <v>0</v>
      </c>
      <c r="EW100" s="396">
        <f t="shared" si="656"/>
        <v>0</v>
      </c>
      <c r="EX100" s="426">
        <f t="shared" si="398"/>
        <v>0</v>
      </c>
      <c r="EY100" s="395">
        <f t="shared" si="399"/>
        <v>0</v>
      </c>
      <c r="EZ100" s="427">
        <f t="shared" si="657"/>
        <v>0</v>
      </c>
      <c r="FA100" s="394">
        <f t="shared" si="400"/>
        <v>0</v>
      </c>
      <c r="FB100" s="395">
        <f t="shared" si="401"/>
        <v>0</v>
      </c>
      <c r="FC100" s="428">
        <f t="shared" si="693"/>
        <v>0</v>
      </c>
      <c r="FD100" s="394">
        <f t="shared" si="402"/>
        <v>0</v>
      </c>
      <c r="FE100" s="395">
        <f t="shared" si="403"/>
        <v>0</v>
      </c>
      <c r="FF100" s="428">
        <f t="shared" si="659"/>
        <v>0</v>
      </c>
      <c r="FG100" s="394">
        <f t="shared" si="404"/>
        <v>0</v>
      </c>
      <c r="FH100" s="395">
        <f t="shared" si="405"/>
        <v>0</v>
      </c>
      <c r="FI100" s="427">
        <f t="shared" si="660"/>
        <v>0</v>
      </c>
      <c r="FJ100" s="394">
        <f t="shared" si="406"/>
        <v>0</v>
      </c>
      <c r="FK100" s="395">
        <f t="shared" si="407"/>
        <v>0</v>
      </c>
      <c r="FL100" s="396">
        <f t="shared" si="661"/>
        <v>0</v>
      </c>
      <c r="FM100" s="426">
        <f t="shared" si="408"/>
        <v>0</v>
      </c>
      <c r="FN100" s="395">
        <f t="shared" si="409"/>
        <v>0</v>
      </c>
      <c r="FO100" s="427">
        <f t="shared" si="662"/>
        <v>0</v>
      </c>
      <c r="FP100" s="394">
        <f t="shared" si="410"/>
        <v>0</v>
      </c>
      <c r="FQ100" s="395">
        <f t="shared" si="411"/>
        <v>0</v>
      </c>
      <c r="FR100" s="428">
        <f t="shared" si="663"/>
        <v>0</v>
      </c>
      <c r="FS100" s="394">
        <f t="shared" si="412"/>
        <v>0</v>
      </c>
      <c r="FT100" s="395">
        <f t="shared" si="413"/>
        <v>0</v>
      </c>
      <c r="FU100" s="428">
        <f t="shared" si="664"/>
        <v>0</v>
      </c>
      <c r="FV100" s="394">
        <f t="shared" si="414"/>
        <v>0</v>
      </c>
      <c r="FW100" s="395">
        <f t="shared" si="415"/>
        <v>0</v>
      </c>
      <c r="FX100" s="427">
        <f t="shared" si="665"/>
        <v>0</v>
      </c>
      <c r="FY100" s="394">
        <f t="shared" si="416"/>
        <v>0</v>
      </c>
      <c r="FZ100" s="395">
        <f t="shared" si="417"/>
        <v>0</v>
      </c>
      <c r="GA100" s="396">
        <f t="shared" si="666"/>
        <v>0</v>
      </c>
      <c r="GB100" s="426">
        <f t="shared" si="418"/>
        <v>0</v>
      </c>
      <c r="GC100" s="395">
        <f t="shared" si="419"/>
        <v>0</v>
      </c>
      <c r="GD100" s="427">
        <f t="shared" si="667"/>
        <v>0</v>
      </c>
      <c r="GE100" s="394">
        <f t="shared" si="420"/>
        <v>0</v>
      </c>
      <c r="GF100" s="395">
        <f t="shared" si="421"/>
        <v>0</v>
      </c>
      <c r="GG100" s="428">
        <f t="shared" si="668"/>
        <v>0</v>
      </c>
      <c r="GH100" s="394">
        <f t="shared" si="422"/>
        <v>0</v>
      </c>
      <c r="GI100" s="395">
        <f t="shared" si="423"/>
        <v>0</v>
      </c>
      <c r="GJ100" s="428">
        <f t="shared" si="669"/>
        <v>0</v>
      </c>
      <c r="GK100" s="394">
        <f t="shared" si="424"/>
        <v>0</v>
      </c>
      <c r="GL100" s="395">
        <f t="shared" si="425"/>
        <v>0</v>
      </c>
      <c r="GM100" s="427">
        <f t="shared" si="670"/>
        <v>0</v>
      </c>
      <c r="GN100" s="394">
        <f t="shared" si="426"/>
        <v>0</v>
      </c>
      <c r="GO100" s="395">
        <f t="shared" si="427"/>
        <v>0</v>
      </c>
      <c r="GP100" s="396">
        <f t="shared" si="671"/>
        <v>0</v>
      </c>
      <c r="GQ100" s="776">
        <f t="shared" si="428"/>
        <v>0</v>
      </c>
      <c r="GR100" s="777">
        <f t="shared" si="429"/>
        <v>0</v>
      </c>
      <c r="GS100" s="777">
        <f t="shared" si="430"/>
        <v>0</v>
      </c>
      <c r="GT100" s="777">
        <f t="shared" si="431"/>
        <v>0</v>
      </c>
      <c r="GU100" s="778">
        <f t="shared" si="672"/>
        <v>0</v>
      </c>
      <c r="GV100" s="426">
        <f t="shared" si="432"/>
        <v>0</v>
      </c>
      <c r="GW100" s="395">
        <f t="shared" si="433"/>
        <v>0</v>
      </c>
      <c r="GX100" s="427">
        <f t="shared" si="673"/>
        <v>0</v>
      </c>
      <c r="GY100" s="394">
        <f t="shared" si="434"/>
        <v>0</v>
      </c>
      <c r="GZ100" s="395">
        <f t="shared" si="435"/>
        <v>0</v>
      </c>
      <c r="HA100" s="428">
        <f t="shared" si="674"/>
        <v>0</v>
      </c>
      <c r="HB100" s="394">
        <f t="shared" si="436"/>
        <v>0</v>
      </c>
      <c r="HC100" s="395">
        <f t="shared" si="437"/>
        <v>0</v>
      </c>
      <c r="HD100" s="428">
        <f t="shared" si="675"/>
        <v>0</v>
      </c>
      <c r="HE100" s="394">
        <f t="shared" si="438"/>
        <v>0</v>
      </c>
      <c r="HF100" s="395">
        <f t="shared" si="439"/>
        <v>0</v>
      </c>
      <c r="HG100" s="427">
        <f t="shared" si="676"/>
        <v>0</v>
      </c>
      <c r="HH100" s="394">
        <f t="shared" si="440"/>
        <v>0</v>
      </c>
      <c r="HI100" s="395">
        <f t="shared" si="441"/>
        <v>0</v>
      </c>
      <c r="HJ100" s="396">
        <f t="shared" si="677"/>
        <v>0</v>
      </c>
      <c r="HK100" s="776">
        <f t="shared" si="442"/>
        <v>0</v>
      </c>
      <c r="HL100" s="777">
        <f t="shared" si="443"/>
        <v>0</v>
      </c>
      <c r="HM100" s="777">
        <f t="shared" si="444"/>
        <v>0</v>
      </c>
      <c r="HN100" s="777">
        <f t="shared" si="445"/>
        <v>0</v>
      </c>
      <c r="HO100" s="778">
        <f t="shared" si="678"/>
        <v>0</v>
      </c>
      <c r="HP100" s="946"/>
      <c r="HQ100" s="946"/>
      <c r="HR100" s="426">
        <f t="shared" si="446"/>
        <v>0</v>
      </c>
      <c r="HS100" s="395">
        <f t="shared" si="447"/>
        <v>0</v>
      </c>
      <c r="HT100" s="396">
        <f t="shared" si="679"/>
        <v>0</v>
      </c>
      <c r="HU100" s="426">
        <f t="shared" si="448"/>
        <v>0</v>
      </c>
      <c r="HV100" s="395">
        <f t="shared" si="449"/>
        <v>0</v>
      </c>
      <c r="HW100" s="396">
        <f t="shared" si="450"/>
        <v>0</v>
      </c>
      <c r="HX100" s="426">
        <f t="shared" si="451"/>
        <v>0</v>
      </c>
      <c r="HY100" s="395">
        <f t="shared" si="452"/>
        <v>0</v>
      </c>
      <c r="HZ100" s="396">
        <f t="shared" si="453"/>
        <v>0</v>
      </c>
      <c r="IA100" s="426">
        <f t="shared" si="454"/>
        <v>0</v>
      </c>
      <c r="IB100" s="395">
        <f t="shared" si="455"/>
        <v>0</v>
      </c>
      <c r="IC100" s="396">
        <f t="shared" si="456"/>
        <v>0</v>
      </c>
      <c r="ID100" s="426">
        <f t="shared" si="457"/>
        <v>0</v>
      </c>
      <c r="IE100" s="395">
        <f t="shared" si="458"/>
        <v>0</v>
      </c>
      <c r="IF100" s="396">
        <f t="shared" si="459"/>
        <v>0</v>
      </c>
      <c r="IG100" s="427"/>
      <c r="IH100" s="426">
        <f t="shared" si="460"/>
        <v>0</v>
      </c>
      <c r="II100" s="395">
        <f t="shared" si="461"/>
        <v>0</v>
      </c>
      <c r="IJ100" s="427">
        <f t="shared" si="462"/>
        <v>0</v>
      </c>
      <c r="IK100" s="426">
        <f t="shared" si="463"/>
        <v>0</v>
      </c>
      <c r="IL100" s="395">
        <f t="shared" si="464"/>
        <v>0</v>
      </c>
      <c r="IM100" s="427">
        <f t="shared" si="465"/>
        <v>0</v>
      </c>
      <c r="IN100" s="776">
        <f t="shared" si="466"/>
        <v>0</v>
      </c>
      <c r="IO100" s="777">
        <f t="shared" si="467"/>
        <v>0</v>
      </c>
      <c r="IP100" s="777">
        <f t="shared" si="468"/>
        <v>0</v>
      </c>
      <c r="IQ100" s="777">
        <f t="shared" si="469"/>
        <v>0</v>
      </c>
      <c r="IR100" s="779">
        <f t="shared" si="680"/>
        <v>0</v>
      </c>
      <c r="IS100" s="427"/>
      <c r="IT100" s="780"/>
      <c r="IU100" s="426">
        <f t="shared" si="470"/>
        <v>0</v>
      </c>
      <c r="IV100" s="395">
        <f t="shared" si="471"/>
        <v>0</v>
      </c>
      <c r="IW100" s="396">
        <f t="shared" si="472"/>
        <v>0</v>
      </c>
      <c r="IX100" s="426">
        <f t="shared" si="473"/>
        <v>0</v>
      </c>
      <c r="IY100" s="395">
        <f t="shared" si="474"/>
        <v>0</v>
      </c>
      <c r="IZ100" s="396">
        <f t="shared" si="475"/>
        <v>0</v>
      </c>
      <c r="JA100" s="426">
        <f t="shared" si="476"/>
        <v>0</v>
      </c>
      <c r="JB100" s="395">
        <f t="shared" si="477"/>
        <v>0</v>
      </c>
      <c r="JC100" s="396">
        <f t="shared" si="478"/>
        <v>0</v>
      </c>
      <c r="JD100" s="781"/>
      <c r="JE100" s="782">
        <f t="shared" si="479"/>
        <v>0</v>
      </c>
      <c r="JF100" s="783">
        <f t="shared" si="480"/>
        <v>0</v>
      </c>
      <c r="JG100" s="784">
        <f t="shared" si="481"/>
        <v>0</v>
      </c>
      <c r="JH100" s="781"/>
      <c r="JI100" s="782">
        <f t="shared" si="482"/>
        <v>0</v>
      </c>
      <c r="JJ100" s="783">
        <f t="shared" si="483"/>
        <v>0</v>
      </c>
      <c r="JK100" s="784">
        <f t="shared" si="484"/>
        <v>0</v>
      </c>
      <c r="JL100" s="781"/>
      <c r="JM100" s="782">
        <f t="shared" si="485"/>
        <v>0</v>
      </c>
      <c r="JN100" s="783">
        <f t="shared" si="486"/>
        <v>0</v>
      </c>
      <c r="JO100" s="784">
        <f t="shared" si="487"/>
        <v>0</v>
      </c>
      <c r="JP100" s="781"/>
      <c r="JQ100" s="782">
        <f t="shared" si="488"/>
        <v>0</v>
      </c>
      <c r="JR100" s="783">
        <f t="shared" si="489"/>
        <v>0</v>
      </c>
      <c r="JS100" s="784">
        <f t="shared" si="490"/>
        <v>0</v>
      </c>
      <c r="JT100" s="781"/>
      <c r="JU100" s="782">
        <f t="shared" si="491"/>
        <v>0</v>
      </c>
      <c r="JV100" s="783">
        <f t="shared" si="492"/>
        <v>0</v>
      </c>
      <c r="JW100" s="784">
        <f t="shared" si="493"/>
        <v>0</v>
      </c>
      <c r="JX100" s="781"/>
      <c r="JY100" s="782">
        <f t="shared" si="494"/>
        <v>0</v>
      </c>
      <c r="JZ100" s="783">
        <f t="shared" si="495"/>
        <v>0</v>
      </c>
      <c r="KA100" s="784">
        <f t="shared" si="496"/>
        <v>0</v>
      </c>
      <c r="KB100" s="781"/>
      <c r="KC100" s="782">
        <f t="shared" si="497"/>
        <v>0</v>
      </c>
      <c r="KD100" s="783">
        <f t="shared" si="498"/>
        <v>0</v>
      </c>
      <c r="KE100" s="784">
        <f t="shared" si="499"/>
        <v>0</v>
      </c>
      <c r="KF100" s="781"/>
      <c r="KG100" s="782">
        <f t="shared" si="500"/>
        <v>0</v>
      </c>
      <c r="KH100" s="783">
        <f t="shared" si="501"/>
        <v>0</v>
      </c>
      <c r="KI100" s="784">
        <f t="shared" si="502"/>
        <v>0</v>
      </c>
      <c r="KJ100" s="781"/>
      <c r="KK100" s="782">
        <f t="shared" si="503"/>
        <v>0</v>
      </c>
      <c r="KL100" s="783">
        <f t="shared" si="504"/>
        <v>0</v>
      </c>
      <c r="KM100" s="784">
        <f t="shared" si="505"/>
        <v>0</v>
      </c>
      <c r="KN100" s="426">
        <f t="shared" si="506"/>
        <v>0</v>
      </c>
      <c r="KO100" s="395">
        <f t="shared" si="507"/>
        <v>0</v>
      </c>
      <c r="KP100" s="396">
        <f t="shared" si="508"/>
        <v>0</v>
      </c>
      <c r="KQ100" s="426">
        <f t="shared" si="509"/>
        <v>0</v>
      </c>
      <c r="KR100" s="395">
        <f t="shared" si="510"/>
        <v>0</v>
      </c>
      <c r="KS100" s="396">
        <f t="shared" si="511"/>
        <v>0</v>
      </c>
      <c r="KT100" s="785"/>
      <c r="KU100" s="786">
        <f t="shared" si="512"/>
        <v>0</v>
      </c>
      <c r="KV100" s="787">
        <f t="shared" si="513"/>
        <v>0</v>
      </c>
      <c r="KW100" s="788">
        <f t="shared" si="681"/>
        <v>0</v>
      </c>
      <c r="KX100" s="426">
        <f t="shared" si="514"/>
        <v>0</v>
      </c>
      <c r="KY100" s="395">
        <f t="shared" si="515"/>
        <v>0</v>
      </c>
      <c r="KZ100" s="396">
        <f t="shared" si="516"/>
        <v>0</v>
      </c>
      <c r="LA100" s="781"/>
      <c r="LB100" s="782">
        <f t="shared" si="517"/>
        <v>0</v>
      </c>
      <c r="LC100" s="783">
        <f t="shared" si="518"/>
        <v>0</v>
      </c>
      <c r="LD100" s="784">
        <f t="shared" si="519"/>
        <v>0</v>
      </c>
      <c r="LE100" s="781"/>
      <c r="LF100" s="782">
        <f t="shared" si="520"/>
        <v>0</v>
      </c>
      <c r="LG100" s="783">
        <f t="shared" si="521"/>
        <v>0</v>
      </c>
      <c r="LH100" s="784">
        <f t="shared" si="522"/>
        <v>0</v>
      </c>
      <c r="LI100" s="781"/>
      <c r="LJ100" s="782">
        <f t="shared" si="523"/>
        <v>0</v>
      </c>
      <c r="LK100" s="783">
        <f t="shared" si="524"/>
        <v>0</v>
      </c>
      <c r="LL100" s="784">
        <f t="shared" si="525"/>
        <v>0</v>
      </c>
      <c r="LM100" s="426">
        <f t="shared" si="526"/>
        <v>0</v>
      </c>
      <c r="LN100" s="395">
        <f t="shared" si="527"/>
        <v>0</v>
      </c>
      <c r="LO100" s="396">
        <f t="shared" si="528"/>
        <v>0</v>
      </c>
      <c r="LP100" s="426">
        <f t="shared" si="529"/>
        <v>0</v>
      </c>
      <c r="LQ100" s="395">
        <f t="shared" si="530"/>
        <v>0</v>
      </c>
      <c r="LR100" s="396">
        <f t="shared" si="531"/>
        <v>0</v>
      </c>
      <c r="LS100" s="426">
        <f t="shared" si="532"/>
        <v>0</v>
      </c>
      <c r="LT100" s="395">
        <f t="shared" si="533"/>
        <v>0</v>
      </c>
      <c r="LU100" s="396">
        <f t="shared" si="534"/>
        <v>0</v>
      </c>
      <c r="LV100" s="785"/>
      <c r="LW100" s="786">
        <f t="shared" si="535"/>
        <v>0</v>
      </c>
      <c r="LX100" s="787">
        <f t="shared" si="536"/>
        <v>0</v>
      </c>
      <c r="LY100" s="788">
        <f t="shared" si="682"/>
        <v>0</v>
      </c>
      <c r="LZ100" s="426">
        <f t="shared" si="537"/>
        <v>0</v>
      </c>
      <c r="MA100" s="395">
        <f t="shared" si="538"/>
        <v>0</v>
      </c>
      <c r="MB100" s="396">
        <f t="shared" si="539"/>
        <v>0</v>
      </c>
      <c r="MC100" s="781"/>
      <c r="MD100" s="782">
        <f t="shared" si="540"/>
        <v>0</v>
      </c>
      <c r="ME100" s="783">
        <f t="shared" si="541"/>
        <v>0</v>
      </c>
      <c r="MF100" s="784">
        <f t="shared" si="542"/>
        <v>0</v>
      </c>
      <c r="MG100" s="781"/>
      <c r="MH100" s="782">
        <f t="shared" si="543"/>
        <v>0</v>
      </c>
      <c r="MI100" s="783">
        <f t="shared" si="544"/>
        <v>0</v>
      </c>
      <c r="MJ100" s="784">
        <f t="shared" si="545"/>
        <v>0</v>
      </c>
      <c r="MK100" s="781"/>
      <c r="ML100" s="782">
        <f t="shared" si="546"/>
        <v>0</v>
      </c>
      <c r="MM100" s="783">
        <f t="shared" si="547"/>
        <v>0</v>
      </c>
      <c r="MN100" s="784">
        <f t="shared" si="548"/>
        <v>0</v>
      </c>
      <c r="MO100" s="426">
        <f t="shared" si="549"/>
        <v>0</v>
      </c>
      <c r="MP100" s="395">
        <f t="shared" si="550"/>
        <v>0</v>
      </c>
      <c r="MQ100" s="396">
        <f t="shared" si="551"/>
        <v>0</v>
      </c>
      <c r="MR100" s="426">
        <f t="shared" si="552"/>
        <v>0</v>
      </c>
      <c r="MS100" s="395">
        <f t="shared" si="553"/>
        <v>0</v>
      </c>
      <c r="MT100" s="396">
        <f t="shared" si="554"/>
        <v>0</v>
      </c>
      <c r="MU100" s="426">
        <f t="shared" si="555"/>
        <v>0</v>
      </c>
      <c r="MV100" s="395">
        <f t="shared" si="556"/>
        <v>0</v>
      </c>
      <c r="MW100" s="396">
        <f t="shared" si="557"/>
        <v>0</v>
      </c>
      <c r="MX100" s="785"/>
      <c r="MY100" s="786">
        <f t="shared" si="558"/>
        <v>0</v>
      </c>
      <c r="MZ100" s="787">
        <f t="shared" si="559"/>
        <v>0</v>
      </c>
      <c r="NA100" s="788">
        <f t="shared" si="683"/>
        <v>0</v>
      </c>
      <c r="NB100" s="785"/>
      <c r="NC100" s="786">
        <f t="shared" si="560"/>
        <v>0</v>
      </c>
      <c r="ND100" s="787">
        <f t="shared" si="561"/>
        <v>0</v>
      </c>
      <c r="NE100" s="788">
        <f t="shared" si="684"/>
        <v>0</v>
      </c>
      <c r="NF100" s="786">
        <f t="shared" si="562"/>
        <v>0</v>
      </c>
      <c r="NG100" s="789">
        <f t="shared" si="563"/>
        <v>0</v>
      </c>
      <c r="NH100" s="776">
        <f t="shared" si="564"/>
        <v>0</v>
      </c>
      <c r="NI100" s="777">
        <f t="shared" si="565"/>
        <v>0</v>
      </c>
      <c r="NJ100" s="777">
        <f t="shared" si="566"/>
        <v>0</v>
      </c>
      <c r="NK100" s="777">
        <f t="shared" si="567"/>
        <v>0</v>
      </c>
      <c r="NL100" s="779">
        <f t="shared" si="685"/>
        <v>0</v>
      </c>
      <c r="NM100" s="785"/>
      <c r="NN100" s="786">
        <f t="shared" si="568"/>
        <v>0</v>
      </c>
      <c r="NO100" s="787">
        <f t="shared" si="569"/>
        <v>0</v>
      </c>
      <c r="NP100" s="788">
        <f t="shared" si="686"/>
        <v>0</v>
      </c>
      <c r="NQ100" s="785"/>
      <c r="NR100" s="786">
        <f t="shared" si="570"/>
        <v>0</v>
      </c>
      <c r="NS100" s="787">
        <f t="shared" si="571"/>
        <v>0</v>
      </c>
      <c r="NT100" s="788">
        <f t="shared" si="687"/>
        <v>0</v>
      </c>
      <c r="NU100" s="785"/>
      <c r="NV100" s="786">
        <f t="shared" si="572"/>
        <v>0</v>
      </c>
      <c r="NW100" s="787">
        <f t="shared" si="573"/>
        <v>0</v>
      </c>
      <c r="NX100" s="788">
        <f t="shared" si="688"/>
        <v>0</v>
      </c>
      <c r="OH100" s="426">
        <f t="shared" si="574"/>
        <v>0</v>
      </c>
      <c r="OI100" s="395">
        <f t="shared" si="575"/>
        <v>0</v>
      </c>
      <c r="OJ100" s="396">
        <f t="shared" si="689"/>
        <v>0</v>
      </c>
      <c r="OK100" s="426">
        <f t="shared" si="576"/>
        <v>0</v>
      </c>
      <c r="OL100" s="395">
        <f t="shared" si="577"/>
        <v>0</v>
      </c>
      <c r="OM100" s="396">
        <f t="shared" si="578"/>
        <v>0</v>
      </c>
      <c r="ON100" s="426">
        <f t="shared" si="579"/>
        <v>0</v>
      </c>
      <c r="OO100" s="395">
        <f t="shared" si="580"/>
        <v>0</v>
      </c>
      <c r="OP100" s="396">
        <f t="shared" si="581"/>
        <v>0</v>
      </c>
      <c r="OQ100" s="426">
        <f t="shared" si="582"/>
        <v>0</v>
      </c>
      <c r="OR100" s="395">
        <f t="shared" si="583"/>
        <v>0</v>
      </c>
      <c r="OS100" s="396">
        <f t="shared" si="584"/>
        <v>0</v>
      </c>
      <c r="OT100" s="426">
        <f t="shared" si="585"/>
        <v>0</v>
      </c>
      <c r="OU100" s="395">
        <f t="shared" si="586"/>
        <v>0</v>
      </c>
      <c r="OV100" s="396">
        <f t="shared" si="587"/>
        <v>0</v>
      </c>
      <c r="OW100" s="426">
        <f t="shared" si="588"/>
        <v>0</v>
      </c>
      <c r="OX100" s="395">
        <f t="shared" si="589"/>
        <v>0</v>
      </c>
      <c r="OY100" s="427">
        <f t="shared" si="590"/>
        <v>0</v>
      </c>
      <c r="OZ100" s="426">
        <f t="shared" si="591"/>
        <v>0</v>
      </c>
      <c r="PA100" s="395">
        <f t="shared" si="592"/>
        <v>0</v>
      </c>
      <c r="PB100" s="427">
        <f t="shared" si="593"/>
        <v>0</v>
      </c>
      <c r="PC100" s="426">
        <f t="shared" si="594"/>
        <v>0</v>
      </c>
      <c r="PD100" s="395">
        <f t="shared" si="595"/>
        <v>0</v>
      </c>
      <c r="PE100" s="427">
        <f t="shared" si="596"/>
        <v>0</v>
      </c>
      <c r="PF100" s="426">
        <f t="shared" si="597"/>
        <v>0</v>
      </c>
      <c r="PG100" s="395">
        <f t="shared" si="598"/>
        <v>0</v>
      </c>
      <c r="PH100" s="427">
        <f t="shared" si="599"/>
        <v>0</v>
      </c>
      <c r="PI100" s="426">
        <f t="shared" si="600"/>
        <v>0</v>
      </c>
      <c r="PJ100" s="395">
        <f t="shared" si="601"/>
        <v>0</v>
      </c>
      <c r="PK100" s="427">
        <f t="shared" si="602"/>
        <v>0</v>
      </c>
      <c r="PL100" s="426">
        <f t="shared" si="603"/>
        <v>0</v>
      </c>
      <c r="PM100" s="395">
        <f t="shared" si="604"/>
        <v>0</v>
      </c>
      <c r="PN100" s="427">
        <f t="shared" si="605"/>
        <v>0</v>
      </c>
      <c r="PO100" s="776">
        <f t="shared" si="606"/>
        <v>0</v>
      </c>
      <c r="PP100" s="777">
        <f t="shared" si="607"/>
        <v>0</v>
      </c>
      <c r="PQ100" s="777">
        <f t="shared" si="608"/>
        <v>0</v>
      </c>
      <c r="PR100" s="777">
        <f t="shared" si="609"/>
        <v>0</v>
      </c>
      <c r="PS100" s="779">
        <f t="shared" si="690"/>
        <v>0</v>
      </c>
      <c r="PT100" s="426">
        <f t="shared" si="610"/>
        <v>0</v>
      </c>
      <c r="PU100" s="395">
        <f t="shared" si="611"/>
        <v>0</v>
      </c>
      <c r="PV100" s="396">
        <f t="shared" si="691"/>
        <v>0</v>
      </c>
      <c r="PW100" s="426">
        <f t="shared" si="612"/>
        <v>0</v>
      </c>
      <c r="PX100" s="395">
        <f t="shared" si="613"/>
        <v>0</v>
      </c>
      <c r="PY100" s="396">
        <f t="shared" si="614"/>
        <v>0</v>
      </c>
      <c r="PZ100" s="426">
        <f t="shared" si="615"/>
        <v>0</v>
      </c>
      <c r="QA100" s="395">
        <f t="shared" si="616"/>
        <v>0</v>
      </c>
      <c r="QB100" s="396">
        <f t="shared" si="617"/>
        <v>0</v>
      </c>
      <c r="QC100" s="426">
        <f t="shared" si="618"/>
        <v>0</v>
      </c>
      <c r="QD100" s="395">
        <f t="shared" si="619"/>
        <v>0</v>
      </c>
      <c r="QE100" s="396">
        <f t="shared" si="620"/>
        <v>0</v>
      </c>
      <c r="QF100" s="776">
        <f t="shared" si="621"/>
        <v>0</v>
      </c>
      <c r="QG100" s="777">
        <f t="shared" si="622"/>
        <v>0</v>
      </c>
      <c r="QH100" s="777">
        <f t="shared" si="623"/>
        <v>0</v>
      </c>
      <c r="QI100" s="777">
        <f t="shared" si="624"/>
        <v>0</v>
      </c>
      <c r="QJ100" s="779">
        <f t="shared" si="692"/>
        <v>0</v>
      </c>
      <c r="QK100" s="790"/>
      <c r="QL100" s="791"/>
    </row>
    <row r="101" spans="2:454" ht="10.199999999999999">
      <c r="B101" s="828" t="s">
        <v>571</v>
      </c>
      <c r="C101" s="829" t="s">
        <v>571</v>
      </c>
      <c r="D101" s="771"/>
      <c r="E101" s="772"/>
      <c r="F101" s="772"/>
      <c r="G101" s="772"/>
      <c r="H101" s="772"/>
      <c r="I101" s="772"/>
      <c r="J101" s="772"/>
      <c r="K101" s="772"/>
      <c r="L101" s="772"/>
      <c r="M101" s="772"/>
      <c r="N101" s="772"/>
      <c r="O101" s="772"/>
      <c r="P101" s="772"/>
      <c r="Q101" s="772"/>
      <c r="R101" s="772"/>
      <c r="S101" s="772"/>
      <c r="T101" s="772"/>
      <c r="U101" s="772"/>
      <c r="V101" s="772"/>
      <c r="W101" s="772"/>
      <c r="X101" s="772"/>
      <c r="Y101" s="772"/>
      <c r="Z101" s="772"/>
      <c r="AA101" s="772"/>
      <c r="AB101" s="772"/>
      <c r="AC101" s="772"/>
      <c r="AD101" s="772"/>
      <c r="AE101" s="772"/>
      <c r="AF101" s="772"/>
      <c r="AG101" s="772"/>
      <c r="AH101" s="772"/>
      <c r="AI101" s="772"/>
      <c r="AJ101" s="772"/>
      <c r="AK101" s="772"/>
      <c r="AL101" s="772"/>
      <c r="AM101" s="772"/>
      <c r="AN101" s="772"/>
      <c r="AO101" s="772"/>
      <c r="AP101" s="772"/>
      <c r="AQ101" s="772"/>
      <c r="AR101" s="772"/>
      <c r="AS101" s="772"/>
      <c r="AT101" s="772"/>
      <c r="AU101" s="772"/>
      <c r="AV101" s="772"/>
      <c r="AW101" s="772"/>
      <c r="AX101" s="772"/>
      <c r="AY101" s="772"/>
      <c r="AZ101" s="772"/>
      <c r="BA101" s="773"/>
      <c r="BB101" s="774">
        <f t="shared" si="332"/>
        <v>0</v>
      </c>
      <c r="BC101" s="651">
        <f t="shared" si="333"/>
        <v>0</v>
      </c>
      <c r="BD101" s="652">
        <f t="shared" si="625"/>
        <v>0</v>
      </c>
      <c r="BE101" s="775"/>
      <c r="BF101" s="774">
        <f t="shared" si="334"/>
        <v>0</v>
      </c>
      <c r="BG101" s="775"/>
      <c r="BH101" s="774">
        <f t="shared" si="335"/>
        <v>0</v>
      </c>
      <c r="BI101" s="426">
        <f t="shared" si="336"/>
        <v>0</v>
      </c>
      <c r="BJ101" s="395">
        <f t="shared" si="337"/>
        <v>0</v>
      </c>
      <c r="BK101" s="396">
        <f t="shared" si="626"/>
        <v>0</v>
      </c>
      <c r="BL101" s="426">
        <f t="shared" si="338"/>
        <v>0</v>
      </c>
      <c r="BM101" s="395">
        <f t="shared" si="339"/>
        <v>0</v>
      </c>
      <c r="BN101" s="427">
        <f t="shared" si="627"/>
        <v>0</v>
      </c>
      <c r="BO101" s="394">
        <f t="shared" si="340"/>
        <v>0</v>
      </c>
      <c r="BP101" s="395">
        <f t="shared" si="341"/>
        <v>0</v>
      </c>
      <c r="BQ101" s="428">
        <f t="shared" si="628"/>
        <v>0</v>
      </c>
      <c r="BR101" s="394">
        <f t="shared" si="342"/>
        <v>0</v>
      </c>
      <c r="BS101" s="395">
        <f t="shared" si="343"/>
        <v>0</v>
      </c>
      <c r="BT101" s="428">
        <f t="shared" si="629"/>
        <v>0</v>
      </c>
      <c r="BU101" s="394">
        <f t="shared" si="344"/>
        <v>0</v>
      </c>
      <c r="BV101" s="395">
        <f t="shared" si="345"/>
        <v>0</v>
      </c>
      <c r="BW101" s="427">
        <f t="shared" si="630"/>
        <v>0</v>
      </c>
      <c r="BX101" s="394">
        <f t="shared" si="346"/>
        <v>0</v>
      </c>
      <c r="BY101" s="395">
        <f t="shared" si="347"/>
        <v>0</v>
      </c>
      <c r="BZ101" s="396">
        <f t="shared" si="631"/>
        <v>0</v>
      </c>
      <c r="CA101" s="426">
        <f t="shared" si="348"/>
        <v>0</v>
      </c>
      <c r="CB101" s="395">
        <f t="shared" si="349"/>
        <v>0</v>
      </c>
      <c r="CC101" s="427">
        <f t="shared" si="632"/>
        <v>0</v>
      </c>
      <c r="CD101" s="394">
        <f t="shared" si="350"/>
        <v>0</v>
      </c>
      <c r="CE101" s="395">
        <f t="shared" si="351"/>
        <v>0</v>
      </c>
      <c r="CF101" s="428">
        <f t="shared" si="633"/>
        <v>0</v>
      </c>
      <c r="CG101" s="394">
        <f t="shared" si="352"/>
        <v>0</v>
      </c>
      <c r="CH101" s="395">
        <f t="shared" si="353"/>
        <v>0</v>
      </c>
      <c r="CI101" s="428">
        <f t="shared" si="634"/>
        <v>0</v>
      </c>
      <c r="CJ101" s="394">
        <f t="shared" si="354"/>
        <v>0</v>
      </c>
      <c r="CK101" s="395">
        <f t="shared" si="355"/>
        <v>0</v>
      </c>
      <c r="CL101" s="427">
        <f t="shared" si="635"/>
        <v>0</v>
      </c>
      <c r="CM101" s="394">
        <f t="shared" si="356"/>
        <v>0</v>
      </c>
      <c r="CN101" s="395">
        <f t="shared" si="357"/>
        <v>0</v>
      </c>
      <c r="CO101" s="396">
        <f t="shared" si="636"/>
        <v>0</v>
      </c>
      <c r="CP101" s="426">
        <f t="shared" si="358"/>
        <v>0</v>
      </c>
      <c r="CQ101" s="395">
        <f t="shared" si="359"/>
        <v>0</v>
      </c>
      <c r="CR101" s="427">
        <f t="shared" si="637"/>
        <v>0</v>
      </c>
      <c r="CS101" s="394">
        <f t="shared" si="360"/>
        <v>0</v>
      </c>
      <c r="CT101" s="395">
        <f t="shared" si="361"/>
        <v>0</v>
      </c>
      <c r="CU101" s="428">
        <f t="shared" si="638"/>
        <v>0</v>
      </c>
      <c r="CV101" s="394">
        <f t="shared" si="362"/>
        <v>0</v>
      </c>
      <c r="CW101" s="395">
        <f t="shared" si="363"/>
        <v>0</v>
      </c>
      <c r="CX101" s="428">
        <f t="shared" si="639"/>
        <v>0</v>
      </c>
      <c r="CY101" s="394">
        <f t="shared" si="364"/>
        <v>0</v>
      </c>
      <c r="CZ101" s="395">
        <f t="shared" si="365"/>
        <v>0</v>
      </c>
      <c r="DA101" s="427">
        <f t="shared" si="640"/>
        <v>0</v>
      </c>
      <c r="DB101" s="394">
        <f t="shared" si="366"/>
        <v>0</v>
      </c>
      <c r="DC101" s="395">
        <f t="shared" si="367"/>
        <v>0</v>
      </c>
      <c r="DD101" s="396">
        <f t="shared" si="641"/>
        <v>0</v>
      </c>
      <c r="DE101" s="426">
        <f t="shared" si="368"/>
        <v>0</v>
      </c>
      <c r="DF101" s="395">
        <f t="shared" si="369"/>
        <v>0</v>
      </c>
      <c r="DG101" s="427">
        <f t="shared" si="642"/>
        <v>0</v>
      </c>
      <c r="DH101" s="394">
        <f t="shared" si="370"/>
        <v>0</v>
      </c>
      <c r="DI101" s="395">
        <f t="shared" si="371"/>
        <v>0</v>
      </c>
      <c r="DJ101" s="428">
        <f t="shared" si="643"/>
        <v>0</v>
      </c>
      <c r="DK101" s="394">
        <f t="shared" si="372"/>
        <v>0</v>
      </c>
      <c r="DL101" s="395">
        <f t="shared" si="373"/>
        <v>0</v>
      </c>
      <c r="DM101" s="428">
        <f t="shared" si="644"/>
        <v>0</v>
      </c>
      <c r="DN101" s="394">
        <f t="shared" si="374"/>
        <v>0</v>
      </c>
      <c r="DO101" s="395">
        <f t="shared" si="375"/>
        <v>0</v>
      </c>
      <c r="DP101" s="427">
        <f t="shared" si="645"/>
        <v>0</v>
      </c>
      <c r="DQ101" s="394">
        <f t="shared" si="376"/>
        <v>0</v>
      </c>
      <c r="DR101" s="395">
        <f t="shared" si="377"/>
        <v>0</v>
      </c>
      <c r="DS101" s="396">
        <f t="shared" si="646"/>
        <v>0</v>
      </c>
      <c r="DT101" s="426">
        <f t="shared" si="378"/>
        <v>0</v>
      </c>
      <c r="DU101" s="395">
        <f t="shared" si="379"/>
        <v>0</v>
      </c>
      <c r="DV101" s="427">
        <f t="shared" si="647"/>
        <v>0</v>
      </c>
      <c r="DW101" s="394">
        <f t="shared" si="380"/>
        <v>0</v>
      </c>
      <c r="DX101" s="395">
        <f t="shared" si="381"/>
        <v>0</v>
      </c>
      <c r="DY101" s="428">
        <f t="shared" si="648"/>
        <v>0</v>
      </c>
      <c r="DZ101" s="394">
        <f t="shared" si="382"/>
        <v>0</v>
      </c>
      <c r="EA101" s="395">
        <f t="shared" si="383"/>
        <v>0</v>
      </c>
      <c r="EB101" s="428">
        <f t="shared" si="649"/>
        <v>0</v>
      </c>
      <c r="EC101" s="394">
        <f t="shared" si="384"/>
        <v>0</v>
      </c>
      <c r="ED101" s="395">
        <f t="shared" si="385"/>
        <v>0</v>
      </c>
      <c r="EE101" s="427">
        <f t="shared" si="650"/>
        <v>0</v>
      </c>
      <c r="EF101" s="394">
        <f t="shared" si="386"/>
        <v>0</v>
      </c>
      <c r="EG101" s="395">
        <f t="shared" si="387"/>
        <v>0</v>
      </c>
      <c r="EH101" s="396">
        <f t="shared" si="651"/>
        <v>0</v>
      </c>
      <c r="EI101" s="426">
        <f t="shared" si="388"/>
        <v>0</v>
      </c>
      <c r="EJ101" s="395">
        <f t="shared" si="389"/>
        <v>0</v>
      </c>
      <c r="EK101" s="427">
        <f t="shared" si="652"/>
        <v>0</v>
      </c>
      <c r="EL101" s="394">
        <f t="shared" si="390"/>
        <v>0</v>
      </c>
      <c r="EM101" s="395">
        <f t="shared" si="391"/>
        <v>0</v>
      </c>
      <c r="EN101" s="428">
        <f t="shared" si="653"/>
        <v>0</v>
      </c>
      <c r="EO101" s="394">
        <f t="shared" si="392"/>
        <v>0</v>
      </c>
      <c r="EP101" s="395">
        <f t="shared" si="393"/>
        <v>0</v>
      </c>
      <c r="EQ101" s="428">
        <f t="shared" si="654"/>
        <v>0</v>
      </c>
      <c r="ER101" s="394">
        <f t="shared" si="394"/>
        <v>0</v>
      </c>
      <c r="ES101" s="395">
        <f t="shared" si="395"/>
        <v>0</v>
      </c>
      <c r="ET101" s="427">
        <f t="shared" si="655"/>
        <v>0</v>
      </c>
      <c r="EU101" s="394">
        <f t="shared" si="396"/>
        <v>0</v>
      </c>
      <c r="EV101" s="395">
        <f t="shared" si="397"/>
        <v>0</v>
      </c>
      <c r="EW101" s="396">
        <f t="shared" si="656"/>
        <v>0</v>
      </c>
      <c r="EX101" s="426">
        <f t="shared" si="398"/>
        <v>0</v>
      </c>
      <c r="EY101" s="395">
        <f t="shared" si="399"/>
        <v>0</v>
      </c>
      <c r="EZ101" s="427">
        <f t="shared" si="657"/>
        <v>0</v>
      </c>
      <c r="FA101" s="394">
        <f t="shared" si="400"/>
        <v>0</v>
      </c>
      <c r="FB101" s="395">
        <f t="shared" si="401"/>
        <v>0</v>
      </c>
      <c r="FC101" s="428">
        <f t="shared" si="693"/>
        <v>0</v>
      </c>
      <c r="FD101" s="394">
        <f t="shared" si="402"/>
        <v>0</v>
      </c>
      <c r="FE101" s="395">
        <f t="shared" si="403"/>
        <v>0</v>
      </c>
      <c r="FF101" s="428">
        <f t="shared" si="659"/>
        <v>0</v>
      </c>
      <c r="FG101" s="394">
        <f t="shared" si="404"/>
        <v>0</v>
      </c>
      <c r="FH101" s="395">
        <f t="shared" si="405"/>
        <v>0</v>
      </c>
      <c r="FI101" s="427">
        <f t="shared" si="660"/>
        <v>0</v>
      </c>
      <c r="FJ101" s="394">
        <f t="shared" si="406"/>
        <v>0</v>
      </c>
      <c r="FK101" s="395">
        <f t="shared" si="407"/>
        <v>0</v>
      </c>
      <c r="FL101" s="396">
        <f t="shared" si="661"/>
        <v>0</v>
      </c>
      <c r="FM101" s="426">
        <f t="shared" si="408"/>
        <v>0</v>
      </c>
      <c r="FN101" s="395">
        <f t="shared" si="409"/>
        <v>0</v>
      </c>
      <c r="FO101" s="427">
        <f t="shared" si="662"/>
        <v>0</v>
      </c>
      <c r="FP101" s="394">
        <f t="shared" si="410"/>
        <v>0</v>
      </c>
      <c r="FQ101" s="395">
        <f t="shared" si="411"/>
        <v>0</v>
      </c>
      <c r="FR101" s="428">
        <f t="shared" si="663"/>
        <v>0</v>
      </c>
      <c r="FS101" s="394">
        <f t="shared" si="412"/>
        <v>0</v>
      </c>
      <c r="FT101" s="395">
        <f t="shared" si="413"/>
        <v>0</v>
      </c>
      <c r="FU101" s="428">
        <f t="shared" si="664"/>
        <v>0</v>
      </c>
      <c r="FV101" s="394">
        <f t="shared" si="414"/>
        <v>0</v>
      </c>
      <c r="FW101" s="395">
        <f t="shared" si="415"/>
        <v>0</v>
      </c>
      <c r="FX101" s="427">
        <f t="shared" si="665"/>
        <v>0</v>
      </c>
      <c r="FY101" s="394">
        <f t="shared" si="416"/>
        <v>0</v>
      </c>
      <c r="FZ101" s="395">
        <f t="shared" si="417"/>
        <v>0</v>
      </c>
      <c r="GA101" s="396">
        <f t="shared" si="666"/>
        <v>0</v>
      </c>
      <c r="GB101" s="426">
        <f t="shared" si="418"/>
        <v>0</v>
      </c>
      <c r="GC101" s="395">
        <f t="shared" si="419"/>
        <v>0</v>
      </c>
      <c r="GD101" s="427">
        <f t="shared" si="667"/>
        <v>0</v>
      </c>
      <c r="GE101" s="394">
        <f t="shared" si="420"/>
        <v>0</v>
      </c>
      <c r="GF101" s="395">
        <f t="shared" si="421"/>
        <v>0</v>
      </c>
      <c r="GG101" s="428">
        <f t="shared" si="668"/>
        <v>0</v>
      </c>
      <c r="GH101" s="394">
        <f t="shared" si="422"/>
        <v>0</v>
      </c>
      <c r="GI101" s="395">
        <f t="shared" si="423"/>
        <v>0</v>
      </c>
      <c r="GJ101" s="428">
        <f t="shared" si="669"/>
        <v>0</v>
      </c>
      <c r="GK101" s="394">
        <f t="shared" si="424"/>
        <v>0</v>
      </c>
      <c r="GL101" s="395">
        <f t="shared" si="425"/>
        <v>0</v>
      </c>
      <c r="GM101" s="427">
        <f t="shared" si="670"/>
        <v>0</v>
      </c>
      <c r="GN101" s="394">
        <f t="shared" si="426"/>
        <v>0</v>
      </c>
      <c r="GO101" s="395">
        <f t="shared" si="427"/>
        <v>0</v>
      </c>
      <c r="GP101" s="396">
        <f t="shared" si="671"/>
        <v>0</v>
      </c>
      <c r="GQ101" s="776">
        <f t="shared" si="428"/>
        <v>0</v>
      </c>
      <c r="GR101" s="777">
        <f t="shared" si="429"/>
        <v>0</v>
      </c>
      <c r="GS101" s="777">
        <f t="shared" si="430"/>
        <v>0</v>
      </c>
      <c r="GT101" s="777">
        <f t="shared" si="431"/>
        <v>0</v>
      </c>
      <c r="GU101" s="778">
        <f t="shared" si="672"/>
        <v>0</v>
      </c>
      <c r="GV101" s="426">
        <f t="shared" si="432"/>
        <v>0</v>
      </c>
      <c r="GW101" s="395">
        <f t="shared" si="433"/>
        <v>0</v>
      </c>
      <c r="GX101" s="427">
        <f t="shared" si="673"/>
        <v>0</v>
      </c>
      <c r="GY101" s="394">
        <f t="shared" si="434"/>
        <v>0</v>
      </c>
      <c r="GZ101" s="395">
        <f t="shared" si="435"/>
        <v>0</v>
      </c>
      <c r="HA101" s="428">
        <f t="shared" si="674"/>
        <v>0</v>
      </c>
      <c r="HB101" s="394">
        <f t="shared" si="436"/>
        <v>0</v>
      </c>
      <c r="HC101" s="395">
        <f t="shared" si="437"/>
        <v>0</v>
      </c>
      <c r="HD101" s="428">
        <f t="shared" si="675"/>
        <v>0</v>
      </c>
      <c r="HE101" s="394">
        <f t="shared" si="438"/>
        <v>0</v>
      </c>
      <c r="HF101" s="395">
        <f t="shared" si="439"/>
        <v>0</v>
      </c>
      <c r="HG101" s="427">
        <f t="shared" si="676"/>
        <v>0</v>
      </c>
      <c r="HH101" s="394">
        <f t="shared" si="440"/>
        <v>0</v>
      </c>
      <c r="HI101" s="395">
        <f t="shared" si="441"/>
        <v>0</v>
      </c>
      <c r="HJ101" s="396">
        <f t="shared" si="677"/>
        <v>0</v>
      </c>
      <c r="HK101" s="776">
        <f t="shared" si="442"/>
        <v>0</v>
      </c>
      <c r="HL101" s="777">
        <f t="shared" si="443"/>
        <v>0</v>
      </c>
      <c r="HM101" s="777">
        <f t="shared" si="444"/>
        <v>0</v>
      </c>
      <c r="HN101" s="777">
        <f t="shared" si="445"/>
        <v>0</v>
      </c>
      <c r="HO101" s="778">
        <f t="shared" si="678"/>
        <v>0</v>
      </c>
      <c r="HP101" s="946"/>
      <c r="HQ101" s="946"/>
      <c r="HR101" s="426">
        <f t="shared" si="446"/>
        <v>0</v>
      </c>
      <c r="HS101" s="395">
        <f t="shared" si="447"/>
        <v>0</v>
      </c>
      <c r="HT101" s="396">
        <f t="shared" si="679"/>
        <v>0</v>
      </c>
      <c r="HU101" s="426">
        <f t="shared" si="448"/>
        <v>0</v>
      </c>
      <c r="HV101" s="395">
        <f t="shared" si="449"/>
        <v>0</v>
      </c>
      <c r="HW101" s="396">
        <f t="shared" si="450"/>
        <v>0</v>
      </c>
      <c r="HX101" s="426">
        <f t="shared" si="451"/>
        <v>0</v>
      </c>
      <c r="HY101" s="395">
        <f t="shared" si="452"/>
        <v>0</v>
      </c>
      <c r="HZ101" s="396">
        <f t="shared" si="453"/>
        <v>0</v>
      </c>
      <c r="IA101" s="426">
        <f t="shared" si="454"/>
        <v>0</v>
      </c>
      <c r="IB101" s="395">
        <f t="shared" si="455"/>
        <v>0</v>
      </c>
      <c r="IC101" s="396">
        <f t="shared" si="456"/>
        <v>0</v>
      </c>
      <c r="ID101" s="426">
        <f t="shared" si="457"/>
        <v>0</v>
      </c>
      <c r="IE101" s="395">
        <f t="shared" si="458"/>
        <v>0</v>
      </c>
      <c r="IF101" s="396">
        <f t="shared" si="459"/>
        <v>0</v>
      </c>
      <c r="IG101" s="427"/>
      <c r="IH101" s="426">
        <f t="shared" si="460"/>
        <v>0</v>
      </c>
      <c r="II101" s="395">
        <f t="shared" si="461"/>
        <v>0</v>
      </c>
      <c r="IJ101" s="427">
        <f t="shared" si="462"/>
        <v>0</v>
      </c>
      <c r="IK101" s="426">
        <f t="shared" si="463"/>
        <v>0</v>
      </c>
      <c r="IL101" s="395">
        <f t="shared" si="464"/>
        <v>0</v>
      </c>
      <c r="IM101" s="427">
        <f t="shared" si="465"/>
        <v>0</v>
      </c>
      <c r="IN101" s="776">
        <f t="shared" si="466"/>
        <v>0</v>
      </c>
      <c r="IO101" s="777">
        <f t="shared" si="467"/>
        <v>0</v>
      </c>
      <c r="IP101" s="777">
        <f t="shared" si="468"/>
        <v>0</v>
      </c>
      <c r="IQ101" s="777">
        <f t="shared" si="469"/>
        <v>0</v>
      </c>
      <c r="IR101" s="779">
        <f t="shared" si="680"/>
        <v>0</v>
      </c>
      <c r="IS101" s="427"/>
      <c r="IT101" s="780"/>
      <c r="IU101" s="426">
        <f t="shared" si="470"/>
        <v>0</v>
      </c>
      <c r="IV101" s="395">
        <f t="shared" si="471"/>
        <v>0</v>
      </c>
      <c r="IW101" s="396">
        <f t="shared" si="472"/>
        <v>0</v>
      </c>
      <c r="IX101" s="426">
        <f t="shared" si="473"/>
        <v>0</v>
      </c>
      <c r="IY101" s="395">
        <f t="shared" si="474"/>
        <v>0</v>
      </c>
      <c r="IZ101" s="396">
        <f t="shared" si="475"/>
        <v>0</v>
      </c>
      <c r="JA101" s="426">
        <f t="shared" si="476"/>
        <v>0</v>
      </c>
      <c r="JB101" s="395">
        <f t="shared" si="477"/>
        <v>0</v>
      </c>
      <c r="JC101" s="396">
        <f t="shared" si="478"/>
        <v>0</v>
      </c>
      <c r="JD101" s="781"/>
      <c r="JE101" s="782">
        <f t="shared" si="479"/>
        <v>0</v>
      </c>
      <c r="JF101" s="783">
        <f t="shared" si="480"/>
        <v>0</v>
      </c>
      <c r="JG101" s="784">
        <f t="shared" si="481"/>
        <v>0</v>
      </c>
      <c r="JH101" s="781"/>
      <c r="JI101" s="782">
        <f t="shared" si="482"/>
        <v>0</v>
      </c>
      <c r="JJ101" s="783">
        <f t="shared" si="483"/>
        <v>0</v>
      </c>
      <c r="JK101" s="784">
        <f t="shared" si="484"/>
        <v>0</v>
      </c>
      <c r="JL101" s="781"/>
      <c r="JM101" s="782">
        <f t="shared" si="485"/>
        <v>0</v>
      </c>
      <c r="JN101" s="783">
        <f t="shared" si="486"/>
        <v>0</v>
      </c>
      <c r="JO101" s="784">
        <f t="shared" si="487"/>
        <v>0</v>
      </c>
      <c r="JP101" s="781"/>
      <c r="JQ101" s="782">
        <f t="shared" si="488"/>
        <v>0</v>
      </c>
      <c r="JR101" s="783">
        <f t="shared" si="489"/>
        <v>0</v>
      </c>
      <c r="JS101" s="784">
        <f t="shared" si="490"/>
        <v>0</v>
      </c>
      <c r="JT101" s="781"/>
      <c r="JU101" s="782">
        <f t="shared" si="491"/>
        <v>0</v>
      </c>
      <c r="JV101" s="783">
        <f t="shared" si="492"/>
        <v>0</v>
      </c>
      <c r="JW101" s="784">
        <f t="shared" si="493"/>
        <v>0</v>
      </c>
      <c r="JX101" s="781"/>
      <c r="JY101" s="782">
        <f t="shared" si="494"/>
        <v>0</v>
      </c>
      <c r="JZ101" s="783">
        <f t="shared" si="495"/>
        <v>0</v>
      </c>
      <c r="KA101" s="784">
        <f t="shared" si="496"/>
        <v>0</v>
      </c>
      <c r="KB101" s="781"/>
      <c r="KC101" s="782">
        <f t="shared" si="497"/>
        <v>0</v>
      </c>
      <c r="KD101" s="783">
        <f t="shared" si="498"/>
        <v>0</v>
      </c>
      <c r="KE101" s="784">
        <f t="shared" si="499"/>
        <v>0</v>
      </c>
      <c r="KF101" s="781"/>
      <c r="KG101" s="782">
        <f t="shared" si="500"/>
        <v>0</v>
      </c>
      <c r="KH101" s="783">
        <f t="shared" si="501"/>
        <v>0</v>
      </c>
      <c r="KI101" s="784">
        <f t="shared" si="502"/>
        <v>0</v>
      </c>
      <c r="KJ101" s="781"/>
      <c r="KK101" s="782">
        <f t="shared" si="503"/>
        <v>0</v>
      </c>
      <c r="KL101" s="783">
        <f t="shared" si="504"/>
        <v>0</v>
      </c>
      <c r="KM101" s="784">
        <f t="shared" si="505"/>
        <v>0</v>
      </c>
      <c r="KN101" s="426">
        <f t="shared" si="506"/>
        <v>0</v>
      </c>
      <c r="KO101" s="395">
        <f t="shared" si="507"/>
        <v>0</v>
      </c>
      <c r="KP101" s="396">
        <f t="shared" si="508"/>
        <v>0</v>
      </c>
      <c r="KQ101" s="426">
        <f t="shared" si="509"/>
        <v>0</v>
      </c>
      <c r="KR101" s="395">
        <f t="shared" si="510"/>
        <v>0</v>
      </c>
      <c r="KS101" s="396">
        <f t="shared" si="511"/>
        <v>0</v>
      </c>
      <c r="KT101" s="785"/>
      <c r="KU101" s="786">
        <f t="shared" si="512"/>
        <v>0</v>
      </c>
      <c r="KV101" s="787">
        <f t="shared" si="513"/>
        <v>0</v>
      </c>
      <c r="KW101" s="788">
        <f t="shared" si="681"/>
        <v>0</v>
      </c>
      <c r="KX101" s="426">
        <f t="shared" si="514"/>
        <v>0</v>
      </c>
      <c r="KY101" s="395">
        <f t="shared" si="515"/>
        <v>0</v>
      </c>
      <c r="KZ101" s="396">
        <f t="shared" si="516"/>
        <v>0</v>
      </c>
      <c r="LA101" s="781"/>
      <c r="LB101" s="782">
        <f t="shared" si="517"/>
        <v>0</v>
      </c>
      <c r="LC101" s="783">
        <f t="shared" si="518"/>
        <v>0</v>
      </c>
      <c r="LD101" s="784">
        <f t="shared" si="519"/>
        <v>0</v>
      </c>
      <c r="LE101" s="781"/>
      <c r="LF101" s="782">
        <f t="shared" si="520"/>
        <v>0</v>
      </c>
      <c r="LG101" s="783">
        <f t="shared" si="521"/>
        <v>0</v>
      </c>
      <c r="LH101" s="784">
        <f t="shared" si="522"/>
        <v>0</v>
      </c>
      <c r="LI101" s="781"/>
      <c r="LJ101" s="782">
        <f t="shared" si="523"/>
        <v>0</v>
      </c>
      <c r="LK101" s="783">
        <f t="shared" si="524"/>
        <v>0</v>
      </c>
      <c r="LL101" s="784">
        <f t="shared" si="525"/>
        <v>0</v>
      </c>
      <c r="LM101" s="426">
        <f t="shared" si="526"/>
        <v>0</v>
      </c>
      <c r="LN101" s="395">
        <f t="shared" si="527"/>
        <v>0</v>
      </c>
      <c r="LO101" s="396">
        <f t="shared" si="528"/>
        <v>0</v>
      </c>
      <c r="LP101" s="426">
        <f t="shared" si="529"/>
        <v>0</v>
      </c>
      <c r="LQ101" s="395">
        <f t="shared" si="530"/>
        <v>0</v>
      </c>
      <c r="LR101" s="396">
        <f t="shared" si="531"/>
        <v>0</v>
      </c>
      <c r="LS101" s="426">
        <f t="shared" si="532"/>
        <v>0</v>
      </c>
      <c r="LT101" s="395">
        <f t="shared" si="533"/>
        <v>0</v>
      </c>
      <c r="LU101" s="396">
        <f t="shared" si="534"/>
        <v>0</v>
      </c>
      <c r="LV101" s="785"/>
      <c r="LW101" s="786">
        <f t="shared" si="535"/>
        <v>0</v>
      </c>
      <c r="LX101" s="787">
        <f t="shared" si="536"/>
        <v>0</v>
      </c>
      <c r="LY101" s="788">
        <f t="shared" si="682"/>
        <v>0</v>
      </c>
      <c r="LZ101" s="426">
        <f t="shared" si="537"/>
        <v>0</v>
      </c>
      <c r="MA101" s="395">
        <f t="shared" si="538"/>
        <v>0</v>
      </c>
      <c r="MB101" s="396">
        <f t="shared" si="539"/>
        <v>0</v>
      </c>
      <c r="MC101" s="781"/>
      <c r="MD101" s="782">
        <f t="shared" si="540"/>
        <v>0</v>
      </c>
      <c r="ME101" s="783">
        <f t="shared" si="541"/>
        <v>0</v>
      </c>
      <c r="MF101" s="784">
        <f t="shared" si="542"/>
        <v>0</v>
      </c>
      <c r="MG101" s="781"/>
      <c r="MH101" s="782">
        <f t="shared" si="543"/>
        <v>0</v>
      </c>
      <c r="MI101" s="783">
        <f t="shared" si="544"/>
        <v>0</v>
      </c>
      <c r="MJ101" s="784">
        <f t="shared" si="545"/>
        <v>0</v>
      </c>
      <c r="MK101" s="781"/>
      <c r="ML101" s="782">
        <f t="shared" si="546"/>
        <v>0</v>
      </c>
      <c r="MM101" s="783">
        <f t="shared" si="547"/>
        <v>0</v>
      </c>
      <c r="MN101" s="784">
        <f t="shared" si="548"/>
        <v>0</v>
      </c>
      <c r="MO101" s="426">
        <f t="shared" si="549"/>
        <v>0</v>
      </c>
      <c r="MP101" s="395">
        <f t="shared" si="550"/>
        <v>0</v>
      </c>
      <c r="MQ101" s="396">
        <f t="shared" si="551"/>
        <v>0</v>
      </c>
      <c r="MR101" s="426">
        <f t="shared" si="552"/>
        <v>0</v>
      </c>
      <c r="MS101" s="395">
        <f t="shared" si="553"/>
        <v>0</v>
      </c>
      <c r="MT101" s="396">
        <f t="shared" si="554"/>
        <v>0</v>
      </c>
      <c r="MU101" s="426">
        <f t="shared" si="555"/>
        <v>0</v>
      </c>
      <c r="MV101" s="395">
        <f t="shared" si="556"/>
        <v>0</v>
      </c>
      <c r="MW101" s="396">
        <f t="shared" si="557"/>
        <v>0</v>
      </c>
      <c r="MX101" s="785"/>
      <c r="MY101" s="786">
        <f t="shared" si="558"/>
        <v>0</v>
      </c>
      <c r="MZ101" s="787">
        <f t="shared" si="559"/>
        <v>0</v>
      </c>
      <c r="NA101" s="788">
        <f t="shared" si="683"/>
        <v>0</v>
      </c>
      <c r="NB101" s="785"/>
      <c r="NC101" s="786">
        <f t="shared" si="560"/>
        <v>0</v>
      </c>
      <c r="ND101" s="787">
        <f t="shared" si="561"/>
        <v>0</v>
      </c>
      <c r="NE101" s="788">
        <f t="shared" si="684"/>
        <v>0</v>
      </c>
      <c r="NF101" s="786">
        <f t="shared" si="562"/>
        <v>0</v>
      </c>
      <c r="NG101" s="789">
        <f t="shared" si="563"/>
        <v>0</v>
      </c>
      <c r="NH101" s="776">
        <f t="shared" si="564"/>
        <v>0</v>
      </c>
      <c r="NI101" s="777">
        <f t="shared" si="565"/>
        <v>0</v>
      </c>
      <c r="NJ101" s="777">
        <f t="shared" si="566"/>
        <v>0</v>
      </c>
      <c r="NK101" s="777">
        <f t="shared" si="567"/>
        <v>0</v>
      </c>
      <c r="NL101" s="779">
        <f t="shared" si="685"/>
        <v>0</v>
      </c>
      <c r="NM101" s="785"/>
      <c r="NN101" s="786">
        <f t="shared" si="568"/>
        <v>0</v>
      </c>
      <c r="NO101" s="787">
        <f t="shared" si="569"/>
        <v>0</v>
      </c>
      <c r="NP101" s="788">
        <f t="shared" si="686"/>
        <v>0</v>
      </c>
      <c r="NQ101" s="785"/>
      <c r="NR101" s="786">
        <f t="shared" si="570"/>
        <v>0</v>
      </c>
      <c r="NS101" s="787">
        <f t="shared" si="571"/>
        <v>0</v>
      </c>
      <c r="NT101" s="788">
        <f t="shared" si="687"/>
        <v>0</v>
      </c>
      <c r="NU101" s="785"/>
      <c r="NV101" s="786">
        <f t="shared" si="572"/>
        <v>0</v>
      </c>
      <c r="NW101" s="787">
        <f t="shared" si="573"/>
        <v>0</v>
      </c>
      <c r="NX101" s="788">
        <f t="shared" si="688"/>
        <v>0</v>
      </c>
      <c r="OH101" s="426">
        <f t="shared" si="574"/>
        <v>0</v>
      </c>
      <c r="OI101" s="395">
        <f t="shared" si="575"/>
        <v>0</v>
      </c>
      <c r="OJ101" s="396">
        <f t="shared" si="689"/>
        <v>0</v>
      </c>
      <c r="OK101" s="426">
        <f t="shared" si="576"/>
        <v>0</v>
      </c>
      <c r="OL101" s="395">
        <f t="shared" si="577"/>
        <v>0</v>
      </c>
      <c r="OM101" s="396">
        <f t="shared" si="578"/>
        <v>0</v>
      </c>
      <c r="ON101" s="426">
        <f t="shared" si="579"/>
        <v>0</v>
      </c>
      <c r="OO101" s="395">
        <f t="shared" si="580"/>
        <v>0</v>
      </c>
      <c r="OP101" s="396">
        <f t="shared" si="581"/>
        <v>0</v>
      </c>
      <c r="OQ101" s="426">
        <f t="shared" si="582"/>
        <v>0</v>
      </c>
      <c r="OR101" s="395">
        <f t="shared" si="583"/>
        <v>0</v>
      </c>
      <c r="OS101" s="396">
        <f t="shared" si="584"/>
        <v>0</v>
      </c>
      <c r="OT101" s="426">
        <f t="shared" si="585"/>
        <v>0</v>
      </c>
      <c r="OU101" s="395">
        <f t="shared" si="586"/>
        <v>0</v>
      </c>
      <c r="OV101" s="396">
        <f t="shared" si="587"/>
        <v>0</v>
      </c>
      <c r="OW101" s="426">
        <f t="shared" si="588"/>
        <v>0</v>
      </c>
      <c r="OX101" s="395">
        <f t="shared" si="589"/>
        <v>0</v>
      </c>
      <c r="OY101" s="427">
        <f t="shared" si="590"/>
        <v>0</v>
      </c>
      <c r="OZ101" s="426">
        <f t="shared" si="591"/>
        <v>0</v>
      </c>
      <c r="PA101" s="395">
        <f t="shared" si="592"/>
        <v>0</v>
      </c>
      <c r="PB101" s="427">
        <f t="shared" si="593"/>
        <v>0</v>
      </c>
      <c r="PC101" s="426">
        <f t="shared" si="594"/>
        <v>0</v>
      </c>
      <c r="PD101" s="395">
        <f t="shared" si="595"/>
        <v>0</v>
      </c>
      <c r="PE101" s="427">
        <f t="shared" si="596"/>
        <v>0</v>
      </c>
      <c r="PF101" s="426">
        <f t="shared" si="597"/>
        <v>0</v>
      </c>
      <c r="PG101" s="395">
        <f t="shared" si="598"/>
        <v>0</v>
      </c>
      <c r="PH101" s="427">
        <f t="shared" si="599"/>
        <v>0</v>
      </c>
      <c r="PI101" s="426">
        <f t="shared" si="600"/>
        <v>0</v>
      </c>
      <c r="PJ101" s="395">
        <f t="shared" si="601"/>
        <v>0</v>
      </c>
      <c r="PK101" s="427">
        <f t="shared" si="602"/>
        <v>0</v>
      </c>
      <c r="PL101" s="426">
        <f t="shared" si="603"/>
        <v>0</v>
      </c>
      <c r="PM101" s="395">
        <f t="shared" si="604"/>
        <v>0</v>
      </c>
      <c r="PN101" s="427">
        <f t="shared" si="605"/>
        <v>0</v>
      </c>
      <c r="PO101" s="776">
        <f t="shared" si="606"/>
        <v>0</v>
      </c>
      <c r="PP101" s="777">
        <f t="shared" si="607"/>
        <v>0</v>
      </c>
      <c r="PQ101" s="777">
        <f t="shared" si="608"/>
        <v>0</v>
      </c>
      <c r="PR101" s="777">
        <f t="shared" si="609"/>
        <v>0</v>
      </c>
      <c r="PS101" s="779">
        <f t="shared" si="690"/>
        <v>0</v>
      </c>
      <c r="PT101" s="426">
        <f t="shared" si="610"/>
        <v>0</v>
      </c>
      <c r="PU101" s="395">
        <f t="shared" si="611"/>
        <v>0</v>
      </c>
      <c r="PV101" s="396">
        <f t="shared" si="691"/>
        <v>0</v>
      </c>
      <c r="PW101" s="426">
        <f t="shared" si="612"/>
        <v>0</v>
      </c>
      <c r="PX101" s="395">
        <f t="shared" si="613"/>
        <v>0</v>
      </c>
      <c r="PY101" s="396">
        <f t="shared" si="614"/>
        <v>0</v>
      </c>
      <c r="PZ101" s="426">
        <f t="shared" si="615"/>
        <v>0</v>
      </c>
      <c r="QA101" s="395">
        <f t="shared" si="616"/>
        <v>0</v>
      </c>
      <c r="QB101" s="396">
        <f t="shared" si="617"/>
        <v>0</v>
      </c>
      <c r="QC101" s="426">
        <f t="shared" si="618"/>
        <v>0</v>
      </c>
      <c r="QD101" s="395">
        <f t="shared" si="619"/>
        <v>0</v>
      </c>
      <c r="QE101" s="396">
        <f t="shared" si="620"/>
        <v>0</v>
      </c>
      <c r="QF101" s="776">
        <f t="shared" si="621"/>
        <v>0</v>
      </c>
      <c r="QG101" s="777">
        <f t="shared" si="622"/>
        <v>0</v>
      </c>
      <c r="QH101" s="777">
        <f t="shared" si="623"/>
        <v>0</v>
      </c>
      <c r="QI101" s="777">
        <f t="shared" si="624"/>
        <v>0</v>
      </c>
      <c r="QJ101" s="779">
        <f t="shared" si="692"/>
        <v>0</v>
      </c>
      <c r="QK101" s="790"/>
      <c r="QL101" s="791"/>
    </row>
    <row r="102" spans="2:454" ht="10.199999999999999">
      <c r="B102" s="830" t="s">
        <v>571</v>
      </c>
      <c r="C102" s="831" t="s">
        <v>571</v>
      </c>
      <c r="D102" s="771"/>
      <c r="E102" s="772"/>
      <c r="F102" s="772"/>
      <c r="G102" s="772"/>
      <c r="H102" s="772"/>
      <c r="I102" s="772"/>
      <c r="J102" s="772"/>
      <c r="K102" s="772"/>
      <c r="L102" s="772"/>
      <c r="M102" s="772"/>
      <c r="N102" s="772"/>
      <c r="O102" s="772"/>
      <c r="P102" s="772"/>
      <c r="Q102" s="772"/>
      <c r="R102" s="772"/>
      <c r="S102" s="772"/>
      <c r="T102" s="772"/>
      <c r="U102" s="772"/>
      <c r="V102" s="772"/>
      <c r="W102" s="772"/>
      <c r="X102" s="772"/>
      <c r="Y102" s="772"/>
      <c r="Z102" s="772"/>
      <c r="AA102" s="772"/>
      <c r="AB102" s="772"/>
      <c r="AC102" s="772"/>
      <c r="AD102" s="772"/>
      <c r="AE102" s="772"/>
      <c r="AF102" s="772"/>
      <c r="AG102" s="772"/>
      <c r="AH102" s="772"/>
      <c r="AI102" s="772"/>
      <c r="AJ102" s="772"/>
      <c r="AK102" s="772"/>
      <c r="AL102" s="772"/>
      <c r="AM102" s="772"/>
      <c r="AN102" s="772"/>
      <c r="AO102" s="772"/>
      <c r="AP102" s="772"/>
      <c r="AQ102" s="772"/>
      <c r="AR102" s="772"/>
      <c r="AS102" s="772"/>
      <c r="AT102" s="772"/>
      <c r="AU102" s="772"/>
      <c r="AV102" s="772"/>
      <c r="AW102" s="772"/>
      <c r="AX102" s="772"/>
      <c r="AY102" s="772"/>
      <c r="AZ102" s="772"/>
      <c r="BA102" s="773"/>
      <c r="BB102" s="774">
        <f t="shared" si="332"/>
        <v>0</v>
      </c>
      <c r="BC102" s="651">
        <f t="shared" si="333"/>
        <v>0</v>
      </c>
      <c r="BD102" s="652">
        <f t="shared" si="625"/>
        <v>0</v>
      </c>
      <c r="BE102" s="775"/>
      <c r="BF102" s="774">
        <f t="shared" si="334"/>
        <v>0</v>
      </c>
      <c r="BG102" s="775"/>
      <c r="BH102" s="774">
        <f t="shared" si="335"/>
        <v>0</v>
      </c>
      <c r="BI102" s="426">
        <f t="shared" si="336"/>
        <v>0</v>
      </c>
      <c r="BJ102" s="395">
        <f t="shared" si="337"/>
        <v>0</v>
      </c>
      <c r="BK102" s="396">
        <f t="shared" si="626"/>
        <v>0</v>
      </c>
      <c r="BL102" s="426">
        <f t="shared" si="338"/>
        <v>0</v>
      </c>
      <c r="BM102" s="395">
        <f t="shared" si="339"/>
        <v>0</v>
      </c>
      <c r="BN102" s="427">
        <f t="shared" si="627"/>
        <v>0</v>
      </c>
      <c r="BO102" s="394">
        <f t="shared" si="340"/>
        <v>0</v>
      </c>
      <c r="BP102" s="395">
        <f t="shared" si="341"/>
        <v>0</v>
      </c>
      <c r="BQ102" s="428">
        <f t="shared" si="628"/>
        <v>0</v>
      </c>
      <c r="BR102" s="394">
        <f t="shared" si="342"/>
        <v>0</v>
      </c>
      <c r="BS102" s="395">
        <f t="shared" si="343"/>
        <v>0</v>
      </c>
      <c r="BT102" s="428">
        <f t="shared" si="629"/>
        <v>0</v>
      </c>
      <c r="BU102" s="394">
        <f t="shared" si="344"/>
        <v>0</v>
      </c>
      <c r="BV102" s="395">
        <f t="shared" si="345"/>
        <v>0</v>
      </c>
      <c r="BW102" s="427">
        <f t="shared" si="630"/>
        <v>0</v>
      </c>
      <c r="BX102" s="394">
        <f t="shared" si="346"/>
        <v>0</v>
      </c>
      <c r="BY102" s="395">
        <f t="shared" si="347"/>
        <v>0</v>
      </c>
      <c r="BZ102" s="396">
        <f t="shared" si="631"/>
        <v>0</v>
      </c>
      <c r="CA102" s="426">
        <f t="shared" si="348"/>
        <v>0</v>
      </c>
      <c r="CB102" s="395">
        <f t="shared" si="349"/>
        <v>0</v>
      </c>
      <c r="CC102" s="427">
        <f t="shared" si="632"/>
        <v>0</v>
      </c>
      <c r="CD102" s="394">
        <f t="shared" si="350"/>
        <v>0</v>
      </c>
      <c r="CE102" s="395">
        <f t="shared" si="351"/>
        <v>0</v>
      </c>
      <c r="CF102" s="428">
        <f t="shared" si="633"/>
        <v>0</v>
      </c>
      <c r="CG102" s="394">
        <f t="shared" si="352"/>
        <v>0</v>
      </c>
      <c r="CH102" s="395">
        <f t="shared" si="353"/>
        <v>0</v>
      </c>
      <c r="CI102" s="428">
        <f t="shared" si="634"/>
        <v>0</v>
      </c>
      <c r="CJ102" s="394">
        <f t="shared" si="354"/>
        <v>0</v>
      </c>
      <c r="CK102" s="395">
        <f t="shared" si="355"/>
        <v>0</v>
      </c>
      <c r="CL102" s="427">
        <f t="shared" si="635"/>
        <v>0</v>
      </c>
      <c r="CM102" s="394">
        <f t="shared" si="356"/>
        <v>0</v>
      </c>
      <c r="CN102" s="395">
        <f t="shared" si="357"/>
        <v>0</v>
      </c>
      <c r="CO102" s="396">
        <f t="shared" si="636"/>
        <v>0</v>
      </c>
      <c r="CP102" s="426">
        <f t="shared" si="358"/>
        <v>0</v>
      </c>
      <c r="CQ102" s="395">
        <f t="shared" si="359"/>
        <v>0</v>
      </c>
      <c r="CR102" s="427">
        <f t="shared" si="637"/>
        <v>0</v>
      </c>
      <c r="CS102" s="394">
        <f t="shared" si="360"/>
        <v>0</v>
      </c>
      <c r="CT102" s="395">
        <f t="shared" si="361"/>
        <v>0</v>
      </c>
      <c r="CU102" s="428">
        <f t="shared" si="638"/>
        <v>0</v>
      </c>
      <c r="CV102" s="394">
        <f t="shared" si="362"/>
        <v>0</v>
      </c>
      <c r="CW102" s="395">
        <f t="shared" si="363"/>
        <v>0</v>
      </c>
      <c r="CX102" s="428">
        <f t="shared" si="639"/>
        <v>0</v>
      </c>
      <c r="CY102" s="394">
        <f t="shared" si="364"/>
        <v>0</v>
      </c>
      <c r="CZ102" s="395">
        <f t="shared" si="365"/>
        <v>0</v>
      </c>
      <c r="DA102" s="427">
        <f t="shared" si="640"/>
        <v>0</v>
      </c>
      <c r="DB102" s="394">
        <f t="shared" si="366"/>
        <v>0</v>
      </c>
      <c r="DC102" s="395">
        <f t="shared" si="367"/>
        <v>0</v>
      </c>
      <c r="DD102" s="396">
        <f t="shared" si="641"/>
        <v>0</v>
      </c>
      <c r="DE102" s="426">
        <f t="shared" si="368"/>
        <v>0</v>
      </c>
      <c r="DF102" s="395">
        <f t="shared" si="369"/>
        <v>0</v>
      </c>
      <c r="DG102" s="427">
        <f t="shared" si="642"/>
        <v>0</v>
      </c>
      <c r="DH102" s="394">
        <f t="shared" si="370"/>
        <v>0</v>
      </c>
      <c r="DI102" s="395">
        <f t="shared" si="371"/>
        <v>0</v>
      </c>
      <c r="DJ102" s="428">
        <f t="shared" si="643"/>
        <v>0</v>
      </c>
      <c r="DK102" s="394">
        <f t="shared" si="372"/>
        <v>0</v>
      </c>
      <c r="DL102" s="395">
        <f t="shared" si="373"/>
        <v>0</v>
      </c>
      <c r="DM102" s="428">
        <f t="shared" si="644"/>
        <v>0</v>
      </c>
      <c r="DN102" s="394">
        <f t="shared" si="374"/>
        <v>0</v>
      </c>
      <c r="DO102" s="395">
        <f t="shared" si="375"/>
        <v>0</v>
      </c>
      <c r="DP102" s="427">
        <f t="shared" si="645"/>
        <v>0</v>
      </c>
      <c r="DQ102" s="394">
        <f t="shared" si="376"/>
        <v>0</v>
      </c>
      <c r="DR102" s="395">
        <f t="shared" si="377"/>
        <v>0</v>
      </c>
      <c r="DS102" s="396">
        <f t="shared" si="646"/>
        <v>0</v>
      </c>
      <c r="DT102" s="426">
        <f t="shared" si="378"/>
        <v>0</v>
      </c>
      <c r="DU102" s="395">
        <f t="shared" si="379"/>
        <v>0</v>
      </c>
      <c r="DV102" s="427">
        <f t="shared" si="647"/>
        <v>0</v>
      </c>
      <c r="DW102" s="394">
        <f t="shared" si="380"/>
        <v>0</v>
      </c>
      <c r="DX102" s="395">
        <f t="shared" si="381"/>
        <v>0</v>
      </c>
      <c r="DY102" s="428">
        <f t="shared" si="648"/>
        <v>0</v>
      </c>
      <c r="DZ102" s="394">
        <f t="shared" si="382"/>
        <v>0</v>
      </c>
      <c r="EA102" s="395">
        <f t="shared" si="383"/>
        <v>0</v>
      </c>
      <c r="EB102" s="428">
        <f t="shared" si="649"/>
        <v>0</v>
      </c>
      <c r="EC102" s="394">
        <f t="shared" si="384"/>
        <v>0</v>
      </c>
      <c r="ED102" s="395">
        <f t="shared" si="385"/>
        <v>0</v>
      </c>
      <c r="EE102" s="427">
        <f t="shared" si="650"/>
        <v>0</v>
      </c>
      <c r="EF102" s="394">
        <f t="shared" si="386"/>
        <v>0</v>
      </c>
      <c r="EG102" s="395">
        <f t="shared" si="387"/>
        <v>0</v>
      </c>
      <c r="EH102" s="396">
        <f t="shared" si="651"/>
        <v>0</v>
      </c>
      <c r="EI102" s="426">
        <f t="shared" si="388"/>
        <v>0</v>
      </c>
      <c r="EJ102" s="395">
        <f t="shared" si="389"/>
        <v>0</v>
      </c>
      <c r="EK102" s="427">
        <f t="shared" si="652"/>
        <v>0</v>
      </c>
      <c r="EL102" s="394">
        <f t="shared" si="390"/>
        <v>0</v>
      </c>
      <c r="EM102" s="395">
        <f t="shared" si="391"/>
        <v>0</v>
      </c>
      <c r="EN102" s="428">
        <f t="shared" si="653"/>
        <v>0</v>
      </c>
      <c r="EO102" s="394">
        <f t="shared" si="392"/>
        <v>0</v>
      </c>
      <c r="EP102" s="395">
        <f t="shared" si="393"/>
        <v>0</v>
      </c>
      <c r="EQ102" s="428">
        <f t="shared" si="654"/>
        <v>0</v>
      </c>
      <c r="ER102" s="394">
        <f t="shared" si="394"/>
        <v>0</v>
      </c>
      <c r="ES102" s="395">
        <f t="shared" si="395"/>
        <v>0</v>
      </c>
      <c r="ET102" s="427">
        <f t="shared" si="655"/>
        <v>0</v>
      </c>
      <c r="EU102" s="394">
        <f t="shared" si="396"/>
        <v>0</v>
      </c>
      <c r="EV102" s="395">
        <f t="shared" si="397"/>
        <v>0</v>
      </c>
      <c r="EW102" s="396">
        <f t="shared" si="656"/>
        <v>0</v>
      </c>
      <c r="EX102" s="426">
        <f t="shared" si="398"/>
        <v>0</v>
      </c>
      <c r="EY102" s="395">
        <f t="shared" si="399"/>
        <v>0</v>
      </c>
      <c r="EZ102" s="427">
        <f t="shared" si="657"/>
        <v>0</v>
      </c>
      <c r="FA102" s="394">
        <f t="shared" si="400"/>
        <v>0</v>
      </c>
      <c r="FB102" s="395">
        <f t="shared" si="401"/>
        <v>0</v>
      </c>
      <c r="FC102" s="428">
        <f t="shared" si="693"/>
        <v>0</v>
      </c>
      <c r="FD102" s="394">
        <f t="shared" si="402"/>
        <v>0</v>
      </c>
      <c r="FE102" s="395">
        <f t="shared" si="403"/>
        <v>0</v>
      </c>
      <c r="FF102" s="428">
        <f t="shared" si="659"/>
        <v>0</v>
      </c>
      <c r="FG102" s="394">
        <f t="shared" si="404"/>
        <v>0</v>
      </c>
      <c r="FH102" s="395">
        <f t="shared" si="405"/>
        <v>0</v>
      </c>
      <c r="FI102" s="427">
        <f t="shared" si="660"/>
        <v>0</v>
      </c>
      <c r="FJ102" s="394">
        <f t="shared" si="406"/>
        <v>0</v>
      </c>
      <c r="FK102" s="395">
        <f t="shared" si="407"/>
        <v>0</v>
      </c>
      <c r="FL102" s="396">
        <f t="shared" si="661"/>
        <v>0</v>
      </c>
      <c r="FM102" s="426">
        <f t="shared" si="408"/>
        <v>0</v>
      </c>
      <c r="FN102" s="395">
        <f t="shared" si="409"/>
        <v>0</v>
      </c>
      <c r="FO102" s="427">
        <f t="shared" si="662"/>
        <v>0</v>
      </c>
      <c r="FP102" s="394">
        <f t="shared" si="410"/>
        <v>0</v>
      </c>
      <c r="FQ102" s="395">
        <f t="shared" si="411"/>
        <v>0</v>
      </c>
      <c r="FR102" s="428">
        <f t="shared" si="663"/>
        <v>0</v>
      </c>
      <c r="FS102" s="394">
        <f t="shared" si="412"/>
        <v>0</v>
      </c>
      <c r="FT102" s="395">
        <f t="shared" si="413"/>
        <v>0</v>
      </c>
      <c r="FU102" s="428">
        <f t="shared" si="664"/>
        <v>0</v>
      </c>
      <c r="FV102" s="394">
        <f t="shared" si="414"/>
        <v>0</v>
      </c>
      <c r="FW102" s="395">
        <f t="shared" si="415"/>
        <v>0</v>
      </c>
      <c r="FX102" s="427">
        <f t="shared" si="665"/>
        <v>0</v>
      </c>
      <c r="FY102" s="394">
        <f t="shared" si="416"/>
        <v>0</v>
      </c>
      <c r="FZ102" s="395">
        <f t="shared" si="417"/>
        <v>0</v>
      </c>
      <c r="GA102" s="396">
        <f t="shared" si="666"/>
        <v>0</v>
      </c>
      <c r="GB102" s="426">
        <f t="shared" si="418"/>
        <v>0</v>
      </c>
      <c r="GC102" s="395">
        <f t="shared" si="419"/>
        <v>0</v>
      </c>
      <c r="GD102" s="427">
        <f t="shared" si="667"/>
        <v>0</v>
      </c>
      <c r="GE102" s="394">
        <f t="shared" si="420"/>
        <v>0</v>
      </c>
      <c r="GF102" s="395">
        <f t="shared" si="421"/>
        <v>0</v>
      </c>
      <c r="GG102" s="428">
        <f t="shared" si="668"/>
        <v>0</v>
      </c>
      <c r="GH102" s="394">
        <f t="shared" si="422"/>
        <v>0</v>
      </c>
      <c r="GI102" s="395">
        <f t="shared" si="423"/>
        <v>0</v>
      </c>
      <c r="GJ102" s="428">
        <f t="shared" si="669"/>
        <v>0</v>
      </c>
      <c r="GK102" s="394">
        <f t="shared" si="424"/>
        <v>0</v>
      </c>
      <c r="GL102" s="395">
        <f t="shared" si="425"/>
        <v>0</v>
      </c>
      <c r="GM102" s="427">
        <f t="shared" si="670"/>
        <v>0</v>
      </c>
      <c r="GN102" s="394">
        <f t="shared" si="426"/>
        <v>0</v>
      </c>
      <c r="GO102" s="395">
        <f t="shared" si="427"/>
        <v>0</v>
      </c>
      <c r="GP102" s="396">
        <f t="shared" si="671"/>
        <v>0</v>
      </c>
      <c r="GQ102" s="776">
        <f t="shared" si="428"/>
        <v>0</v>
      </c>
      <c r="GR102" s="777">
        <f t="shared" si="429"/>
        <v>0</v>
      </c>
      <c r="GS102" s="777">
        <f t="shared" si="430"/>
        <v>0</v>
      </c>
      <c r="GT102" s="777">
        <f t="shared" si="431"/>
        <v>0</v>
      </c>
      <c r="GU102" s="778">
        <f t="shared" si="672"/>
        <v>0</v>
      </c>
      <c r="GV102" s="426">
        <f t="shared" si="432"/>
        <v>0</v>
      </c>
      <c r="GW102" s="395">
        <f t="shared" si="433"/>
        <v>0</v>
      </c>
      <c r="GX102" s="427">
        <f t="shared" si="673"/>
        <v>0</v>
      </c>
      <c r="GY102" s="394">
        <f t="shared" si="434"/>
        <v>0</v>
      </c>
      <c r="GZ102" s="395">
        <f t="shared" si="435"/>
        <v>0</v>
      </c>
      <c r="HA102" s="428">
        <f t="shared" si="674"/>
        <v>0</v>
      </c>
      <c r="HB102" s="394">
        <f t="shared" si="436"/>
        <v>0</v>
      </c>
      <c r="HC102" s="395">
        <f t="shared" si="437"/>
        <v>0</v>
      </c>
      <c r="HD102" s="428">
        <f t="shared" si="675"/>
        <v>0</v>
      </c>
      <c r="HE102" s="394">
        <f t="shared" si="438"/>
        <v>0</v>
      </c>
      <c r="HF102" s="395">
        <f t="shared" si="439"/>
        <v>0</v>
      </c>
      <c r="HG102" s="427">
        <f t="shared" si="676"/>
        <v>0</v>
      </c>
      <c r="HH102" s="394">
        <f t="shared" si="440"/>
        <v>0</v>
      </c>
      <c r="HI102" s="395">
        <f t="shared" si="441"/>
        <v>0</v>
      </c>
      <c r="HJ102" s="396">
        <f t="shared" si="677"/>
        <v>0</v>
      </c>
      <c r="HK102" s="776">
        <f t="shared" si="442"/>
        <v>0</v>
      </c>
      <c r="HL102" s="777">
        <f t="shared" si="443"/>
        <v>0</v>
      </c>
      <c r="HM102" s="777">
        <f t="shared" si="444"/>
        <v>0</v>
      </c>
      <c r="HN102" s="777">
        <f t="shared" si="445"/>
        <v>0</v>
      </c>
      <c r="HO102" s="778">
        <f t="shared" si="678"/>
        <v>0</v>
      </c>
      <c r="HP102" s="946"/>
      <c r="HQ102" s="946"/>
      <c r="HR102" s="426">
        <f t="shared" si="446"/>
        <v>0</v>
      </c>
      <c r="HS102" s="395">
        <f t="shared" si="447"/>
        <v>0</v>
      </c>
      <c r="HT102" s="396">
        <f t="shared" si="679"/>
        <v>0</v>
      </c>
      <c r="HU102" s="426">
        <f t="shared" si="448"/>
        <v>0</v>
      </c>
      <c r="HV102" s="395">
        <f t="shared" si="449"/>
        <v>0</v>
      </c>
      <c r="HW102" s="396">
        <f t="shared" si="450"/>
        <v>0</v>
      </c>
      <c r="HX102" s="426">
        <f t="shared" si="451"/>
        <v>0</v>
      </c>
      <c r="HY102" s="395">
        <f t="shared" si="452"/>
        <v>0</v>
      </c>
      <c r="HZ102" s="396">
        <f t="shared" si="453"/>
        <v>0</v>
      </c>
      <c r="IA102" s="426">
        <f t="shared" si="454"/>
        <v>0</v>
      </c>
      <c r="IB102" s="395">
        <f t="shared" si="455"/>
        <v>0</v>
      </c>
      <c r="IC102" s="396">
        <f t="shared" si="456"/>
        <v>0</v>
      </c>
      <c r="ID102" s="426">
        <f t="shared" si="457"/>
        <v>0</v>
      </c>
      <c r="IE102" s="395">
        <f t="shared" si="458"/>
        <v>0</v>
      </c>
      <c r="IF102" s="396">
        <f t="shared" si="459"/>
        <v>0</v>
      </c>
      <c r="IG102" s="427"/>
      <c r="IH102" s="426">
        <f t="shared" si="460"/>
        <v>0</v>
      </c>
      <c r="II102" s="395">
        <f t="shared" si="461"/>
        <v>0</v>
      </c>
      <c r="IJ102" s="427">
        <f t="shared" si="462"/>
        <v>0</v>
      </c>
      <c r="IK102" s="426">
        <f t="shared" si="463"/>
        <v>0</v>
      </c>
      <c r="IL102" s="395">
        <f t="shared" si="464"/>
        <v>0</v>
      </c>
      <c r="IM102" s="427">
        <f t="shared" si="465"/>
        <v>0</v>
      </c>
      <c r="IN102" s="776">
        <f t="shared" si="466"/>
        <v>0</v>
      </c>
      <c r="IO102" s="777">
        <f t="shared" si="467"/>
        <v>0</v>
      </c>
      <c r="IP102" s="777">
        <f t="shared" si="468"/>
        <v>0</v>
      </c>
      <c r="IQ102" s="777">
        <f t="shared" si="469"/>
        <v>0</v>
      </c>
      <c r="IR102" s="779">
        <f t="shared" si="680"/>
        <v>0</v>
      </c>
      <c r="IS102" s="427"/>
      <c r="IT102" s="780"/>
      <c r="IU102" s="426">
        <f t="shared" si="470"/>
        <v>0</v>
      </c>
      <c r="IV102" s="395">
        <f t="shared" si="471"/>
        <v>0</v>
      </c>
      <c r="IW102" s="396">
        <f t="shared" si="472"/>
        <v>0</v>
      </c>
      <c r="IX102" s="426">
        <f t="shared" si="473"/>
        <v>0</v>
      </c>
      <c r="IY102" s="395">
        <f t="shared" si="474"/>
        <v>0</v>
      </c>
      <c r="IZ102" s="396">
        <f t="shared" si="475"/>
        <v>0</v>
      </c>
      <c r="JA102" s="426">
        <f t="shared" si="476"/>
        <v>0</v>
      </c>
      <c r="JB102" s="395">
        <f t="shared" si="477"/>
        <v>0</v>
      </c>
      <c r="JC102" s="396">
        <f t="shared" si="478"/>
        <v>0</v>
      </c>
      <c r="JD102" s="781"/>
      <c r="JE102" s="782">
        <f t="shared" si="479"/>
        <v>0</v>
      </c>
      <c r="JF102" s="783">
        <f t="shared" si="480"/>
        <v>0</v>
      </c>
      <c r="JG102" s="784">
        <f t="shared" si="481"/>
        <v>0</v>
      </c>
      <c r="JH102" s="781"/>
      <c r="JI102" s="782">
        <f t="shared" si="482"/>
        <v>0</v>
      </c>
      <c r="JJ102" s="783">
        <f t="shared" si="483"/>
        <v>0</v>
      </c>
      <c r="JK102" s="784">
        <f t="shared" si="484"/>
        <v>0</v>
      </c>
      <c r="JL102" s="781"/>
      <c r="JM102" s="782">
        <f t="shared" si="485"/>
        <v>0</v>
      </c>
      <c r="JN102" s="783">
        <f t="shared" si="486"/>
        <v>0</v>
      </c>
      <c r="JO102" s="784">
        <f t="shared" si="487"/>
        <v>0</v>
      </c>
      <c r="JP102" s="781"/>
      <c r="JQ102" s="782">
        <f t="shared" si="488"/>
        <v>0</v>
      </c>
      <c r="JR102" s="783">
        <f t="shared" si="489"/>
        <v>0</v>
      </c>
      <c r="JS102" s="784">
        <f t="shared" si="490"/>
        <v>0</v>
      </c>
      <c r="JT102" s="781"/>
      <c r="JU102" s="782">
        <f t="shared" si="491"/>
        <v>0</v>
      </c>
      <c r="JV102" s="783">
        <f t="shared" si="492"/>
        <v>0</v>
      </c>
      <c r="JW102" s="784">
        <f t="shared" si="493"/>
        <v>0</v>
      </c>
      <c r="JX102" s="781"/>
      <c r="JY102" s="782">
        <f t="shared" si="494"/>
        <v>0</v>
      </c>
      <c r="JZ102" s="783">
        <f t="shared" si="495"/>
        <v>0</v>
      </c>
      <c r="KA102" s="784">
        <f t="shared" si="496"/>
        <v>0</v>
      </c>
      <c r="KB102" s="781"/>
      <c r="KC102" s="782">
        <f t="shared" si="497"/>
        <v>0</v>
      </c>
      <c r="KD102" s="783">
        <f t="shared" si="498"/>
        <v>0</v>
      </c>
      <c r="KE102" s="784">
        <f t="shared" si="499"/>
        <v>0</v>
      </c>
      <c r="KF102" s="781"/>
      <c r="KG102" s="782">
        <f t="shared" si="500"/>
        <v>0</v>
      </c>
      <c r="KH102" s="783">
        <f t="shared" si="501"/>
        <v>0</v>
      </c>
      <c r="KI102" s="784">
        <f t="shared" si="502"/>
        <v>0</v>
      </c>
      <c r="KJ102" s="781"/>
      <c r="KK102" s="782">
        <f t="shared" si="503"/>
        <v>0</v>
      </c>
      <c r="KL102" s="783">
        <f t="shared" si="504"/>
        <v>0</v>
      </c>
      <c r="KM102" s="784">
        <f t="shared" si="505"/>
        <v>0</v>
      </c>
      <c r="KN102" s="426">
        <f t="shared" si="506"/>
        <v>0</v>
      </c>
      <c r="KO102" s="395">
        <f t="shared" si="507"/>
        <v>0</v>
      </c>
      <c r="KP102" s="396">
        <f t="shared" si="508"/>
        <v>0</v>
      </c>
      <c r="KQ102" s="426">
        <f t="shared" si="509"/>
        <v>0</v>
      </c>
      <c r="KR102" s="395">
        <f t="shared" si="510"/>
        <v>0</v>
      </c>
      <c r="KS102" s="396">
        <f t="shared" si="511"/>
        <v>0</v>
      </c>
      <c r="KT102" s="785"/>
      <c r="KU102" s="786">
        <f t="shared" si="512"/>
        <v>0</v>
      </c>
      <c r="KV102" s="787">
        <f t="shared" si="513"/>
        <v>0</v>
      </c>
      <c r="KW102" s="788">
        <f t="shared" si="681"/>
        <v>0</v>
      </c>
      <c r="KX102" s="426">
        <f t="shared" si="514"/>
        <v>0</v>
      </c>
      <c r="KY102" s="395">
        <f t="shared" si="515"/>
        <v>0</v>
      </c>
      <c r="KZ102" s="396">
        <f t="shared" si="516"/>
        <v>0</v>
      </c>
      <c r="LA102" s="781"/>
      <c r="LB102" s="782">
        <f t="shared" si="517"/>
        <v>0</v>
      </c>
      <c r="LC102" s="783">
        <f t="shared" si="518"/>
        <v>0</v>
      </c>
      <c r="LD102" s="784">
        <f t="shared" si="519"/>
        <v>0</v>
      </c>
      <c r="LE102" s="781"/>
      <c r="LF102" s="782">
        <f t="shared" si="520"/>
        <v>0</v>
      </c>
      <c r="LG102" s="783">
        <f t="shared" si="521"/>
        <v>0</v>
      </c>
      <c r="LH102" s="784">
        <f t="shared" si="522"/>
        <v>0</v>
      </c>
      <c r="LI102" s="781"/>
      <c r="LJ102" s="782">
        <f t="shared" si="523"/>
        <v>0</v>
      </c>
      <c r="LK102" s="783">
        <f t="shared" si="524"/>
        <v>0</v>
      </c>
      <c r="LL102" s="784">
        <f t="shared" si="525"/>
        <v>0</v>
      </c>
      <c r="LM102" s="426">
        <f t="shared" si="526"/>
        <v>0</v>
      </c>
      <c r="LN102" s="395">
        <f t="shared" si="527"/>
        <v>0</v>
      </c>
      <c r="LO102" s="396">
        <f t="shared" si="528"/>
        <v>0</v>
      </c>
      <c r="LP102" s="426">
        <f t="shared" si="529"/>
        <v>0</v>
      </c>
      <c r="LQ102" s="395">
        <f t="shared" si="530"/>
        <v>0</v>
      </c>
      <c r="LR102" s="396">
        <f t="shared" si="531"/>
        <v>0</v>
      </c>
      <c r="LS102" s="426">
        <f t="shared" si="532"/>
        <v>0</v>
      </c>
      <c r="LT102" s="395">
        <f t="shared" si="533"/>
        <v>0</v>
      </c>
      <c r="LU102" s="396">
        <f t="shared" si="534"/>
        <v>0</v>
      </c>
      <c r="LV102" s="785"/>
      <c r="LW102" s="786">
        <f t="shared" si="535"/>
        <v>0</v>
      </c>
      <c r="LX102" s="787">
        <f t="shared" si="536"/>
        <v>0</v>
      </c>
      <c r="LY102" s="788">
        <f t="shared" si="682"/>
        <v>0</v>
      </c>
      <c r="LZ102" s="426">
        <f t="shared" si="537"/>
        <v>0</v>
      </c>
      <c r="MA102" s="395">
        <f t="shared" si="538"/>
        <v>0</v>
      </c>
      <c r="MB102" s="396">
        <f t="shared" si="539"/>
        <v>0</v>
      </c>
      <c r="MC102" s="781"/>
      <c r="MD102" s="782">
        <f t="shared" si="540"/>
        <v>0</v>
      </c>
      <c r="ME102" s="783">
        <f t="shared" si="541"/>
        <v>0</v>
      </c>
      <c r="MF102" s="784">
        <f t="shared" si="542"/>
        <v>0</v>
      </c>
      <c r="MG102" s="781"/>
      <c r="MH102" s="782">
        <f t="shared" si="543"/>
        <v>0</v>
      </c>
      <c r="MI102" s="783">
        <f t="shared" si="544"/>
        <v>0</v>
      </c>
      <c r="MJ102" s="784">
        <f t="shared" si="545"/>
        <v>0</v>
      </c>
      <c r="MK102" s="781"/>
      <c r="ML102" s="782">
        <f t="shared" si="546"/>
        <v>0</v>
      </c>
      <c r="MM102" s="783">
        <f t="shared" si="547"/>
        <v>0</v>
      </c>
      <c r="MN102" s="784">
        <f t="shared" si="548"/>
        <v>0</v>
      </c>
      <c r="MO102" s="426">
        <f t="shared" si="549"/>
        <v>0</v>
      </c>
      <c r="MP102" s="395">
        <f t="shared" si="550"/>
        <v>0</v>
      </c>
      <c r="MQ102" s="396">
        <f t="shared" si="551"/>
        <v>0</v>
      </c>
      <c r="MR102" s="426">
        <f t="shared" si="552"/>
        <v>0</v>
      </c>
      <c r="MS102" s="395">
        <f t="shared" si="553"/>
        <v>0</v>
      </c>
      <c r="MT102" s="396">
        <f t="shared" si="554"/>
        <v>0</v>
      </c>
      <c r="MU102" s="426">
        <f t="shared" si="555"/>
        <v>0</v>
      </c>
      <c r="MV102" s="395">
        <f t="shared" si="556"/>
        <v>0</v>
      </c>
      <c r="MW102" s="396">
        <f t="shared" si="557"/>
        <v>0</v>
      </c>
      <c r="MX102" s="785"/>
      <c r="MY102" s="786">
        <f t="shared" si="558"/>
        <v>0</v>
      </c>
      <c r="MZ102" s="787">
        <f t="shared" si="559"/>
        <v>0</v>
      </c>
      <c r="NA102" s="788">
        <f t="shared" si="683"/>
        <v>0</v>
      </c>
      <c r="NB102" s="785"/>
      <c r="NC102" s="786">
        <f t="shared" si="560"/>
        <v>0</v>
      </c>
      <c r="ND102" s="787">
        <f t="shared" si="561"/>
        <v>0</v>
      </c>
      <c r="NE102" s="788">
        <f t="shared" si="684"/>
        <v>0</v>
      </c>
      <c r="NF102" s="786">
        <f t="shared" si="562"/>
        <v>0</v>
      </c>
      <c r="NG102" s="789">
        <f t="shared" si="563"/>
        <v>0</v>
      </c>
      <c r="NH102" s="776">
        <f t="shared" si="564"/>
        <v>0</v>
      </c>
      <c r="NI102" s="777">
        <f t="shared" si="565"/>
        <v>0</v>
      </c>
      <c r="NJ102" s="777">
        <f t="shared" si="566"/>
        <v>0</v>
      </c>
      <c r="NK102" s="777">
        <f t="shared" si="567"/>
        <v>0</v>
      </c>
      <c r="NL102" s="779">
        <f t="shared" si="685"/>
        <v>0</v>
      </c>
      <c r="NM102" s="785"/>
      <c r="NN102" s="786">
        <f t="shared" si="568"/>
        <v>0</v>
      </c>
      <c r="NO102" s="787">
        <f t="shared" si="569"/>
        <v>0</v>
      </c>
      <c r="NP102" s="788">
        <f t="shared" si="686"/>
        <v>0</v>
      </c>
      <c r="NQ102" s="785"/>
      <c r="NR102" s="786">
        <f t="shared" si="570"/>
        <v>0</v>
      </c>
      <c r="NS102" s="787">
        <f t="shared" si="571"/>
        <v>0</v>
      </c>
      <c r="NT102" s="788">
        <f t="shared" si="687"/>
        <v>0</v>
      </c>
      <c r="NU102" s="785"/>
      <c r="NV102" s="786">
        <f t="shared" si="572"/>
        <v>0</v>
      </c>
      <c r="NW102" s="787">
        <f t="shared" si="573"/>
        <v>0</v>
      </c>
      <c r="NX102" s="788">
        <f t="shared" si="688"/>
        <v>0</v>
      </c>
      <c r="OH102" s="426">
        <f t="shared" si="574"/>
        <v>0</v>
      </c>
      <c r="OI102" s="395">
        <f t="shared" si="575"/>
        <v>0</v>
      </c>
      <c r="OJ102" s="396">
        <f t="shared" si="689"/>
        <v>0</v>
      </c>
      <c r="OK102" s="426">
        <f t="shared" si="576"/>
        <v>0</v>
      </c>
      <c r="OL102" s="395">
        <f t="shared" si="577"/>
        <v>0</v>
      </c>
      <c r="OM102" s="396">
        <f t="shared" si="578"/>
        <v>0</v>
      </c>
      <c r="ON102" s="426">
        <f t="shared" si="579"/>
        <v>0</v>
      </c>
      <c r="OO102" s="395">
        <f t="shared" si="580"/>
        <v>0</v>
      </c>
      <c r="OP102" s="396">
        <f t="shared" si="581"/>
        <v>0</v>
      </c>
      <c r="OQ102" s="426">
        <f t="shared" si="582"/>
        <v>0</v>
      </c>
      <c r="OR102" s="395">
        <f t="shared" si="583"/>
        <v>0</v>
      </c>
      <c r="OS102" s="396">
        <f t="shared" si="584"/>
        <v>0</v>
      </c>
      <c r="OT102" s="426">
        <f t="shared" si="585"/>
        <v>0</v>
      </c>
      <c r="OU102" s="395">
        <f t="shared" si="586"/>
        <v>0</v>
      </c>
      <c r="OV102" s="396">
        <f t="shared" si="587"/>
        <v>0</v>
      </c>
      <c r="OW102" s="426">
        <f t="shared" si="588"/>
        <v>0</v>
      </c>
      <c r="OX102" s="395">
        <f t="shared" si="589"/>
        <v>0</v>
      </c>
      <c r="OY102" s="427">
        <f t="shared" si="590"/>
        <v>0</v>
      </c>
      <c r="OZ102" s="426">
        <f t="shared" si="591"/>
        <v>0</v>
      </c>
      <c r="PA102" s="395">
        <f t="shared" si="592"/>
        <v>0</v>
      </c>
      <c r="PB102" s="427">
        <f t="shared" si="593"/>
        <v>0</v>
      </c>
      <c r="PC102" s="426">
        <f t="shared" si="594"/>
        <v>0</v>
      </c>
      <c r="PD102" s="395">
        <f t="shared" si="595"/>
        <v>0</v>
      </c>
      <c r="PE102" s="427">
        <f t="shared" si="596"/>
        <v>0</v>
      </c>
      <c r="PF102" s="426">
        <f t="shared" si="597"/>
        <v>0</v>
      </c>
      <c r="PG102" s="395">
        <f t="shared" si="598"/>
        <v>0</v>
      </c>
      <c r="PH102" s="427">
        <f t="shared" si="599"/>
        <v>0</v>
      </c>
      <c r="PI102" s="426">
        <f t="shared" si="600"/>
        <v>0</v>
      </c>
      <c r="PJ102" s="395">
        <f t="shared" si="601"/>
        <v>0</v>
      </c>
      <c r="PK102" s="427">
        <f t="shared" si="602"/>
        <v>0</v>
      </c>
      <c r="PL102" s="426">
        <f t="shared" si="603"/>
        <v>0</v>
      </c>
      <c r="PM102" s="395">
        <f t="shared" si="604"/>
        <v>0</v>
      </c>
      <c r="PN102" s="427">
        <f t="shared" si="605"/>
        <v>0</v>
      </c>
      <c r="PO102" s="776">
        <f t="shared" si="606"/>
        <v>0</v>
      </c>
      <c r="PP102" s="777">
        <f t="shared" si="607"/>
        <v>0</v>
      </c>
      <c r="PQ102" s="777">
        <f t="shared" si="608"/>
        <v>0</v>
      </c>
      <c r="PR102" s="777">
        <f t="shared" si="609"/>
        <v>0</v>
      </c>
      <c r="PS102" s="779">
        <f t="shared" si="690"/>
        <v>0</v>
      </c>
      <c r="PT102" s="426">
        <f t="shared" si="610"/>
        <v>0</v>
      </c>
      <c r="PU102" s="395">
        <f t="shared" si="611"/>
        <v>0</v>
      </c>
      <c r="PV102" s="396">
        <f t="shared" si="691"/>
        <v>0</v>
      </c>
      <c r="PW102" s="426">
        <f t="shared" si="612"/>
        <v>0</v>
      </c>
      <c r="PX102" s="395">
        <f t="shared" si="613"/>
        <v>0</v>
      </c>
      <c r="PY102" s="396">
        <f t="shared" si="614"/>
        <v>0</v>
      </c>
      <c r="PZ102" s="426">
        <f t="shared" si="615"/>
        <v>0</v>
      </c>
      <c r="QA102" s="395">
        <f t="shared" si="616"/>
        <v>0</v>
      </c>
      <c r="QB102" s="396">
        <f t="shared" si="617"/>
        <v>0</v>
      </c>
      <c r="QC102" s="426">
        <f t="shared" si="618"/>
        <v>0</v>
      </c>
      <c r="QD102" s="395">
        <f t="shared" si="619"/>
        <v>0</v>
      </c>
      <c r="QE102" s="396">
        <f t="shared" si="620"/>
        <v>0</v>
      </c>
      <c r="QF102" s="776">
        <f t="shared" si="621"/>
        <v>0</v>
      </c>
      <c r="QG102" s="777">
        <f t="shared" si="622"/>
        <v>0</v>
      </c>
      <c r="QH102" s="777">
        <f t="shared" si="623"/>
        <v>0</v>
      </c>
      <c r="QI102" s="777">
        <f t="shared" si="624"/>
        <v>0</v>
      </c>
      <c r="QJ102" s="779">
        <f t="shared" si="692"/>
        <v>0</v>
      </c>
      <c r="QK102" s="790"/>
      <c r="QL102" s="791"/>
    </row>
    <row r="103" spans="2:454" ht="10.199999999999999">
      <c r="B103" s="832" t="s">
        <v>571</v>
      </c>
      <c r="C103" s="833" t="s">
        <v>571</v>
      </c>
      <c r="D103" s="771"/>
      <c r="E103" s="772"/>
      <c r="F103" s="772"/>
      <c r="G103" s="772"/>
      <c r="H103" s="772"/>
      <c r="I103" s="772"/>
      <c r="J103" s="772"/>
      <c r="K103" s="772"/>
      <c r="L103" s="772"/>
      <c r="M103" s="772"/>
      <c r="N103" s="772"/>
      <c r="O103" s="772"/>
      <c r="P103" s="772"/>
      <c r="Q103" s="772"/>
      <c r="R103" s="772"/>
      <c r="S103" s="772"/>
      <c r="T103" s="772"/>
      <c r="U103" s="772"/>
      <c r="V103" s="772"/>
      <c r="W103" s="772"/>
      <c r="X103" s="772"/>
      <c r="Y103" s="772"/>
      <c r="Z103" s="772"/>
      <c r="AA103" s="772"/>
      <c r="AB103" s="772"/>
      <c r="AC103" s="772"/>
      <c r="AD103" s="772"/>
      <c r="AE103" s="772"/>
      <c r="AF103" s="772"/>
      <c r="AG103" s="772"/>
      <c r="AH103" s="772"/>
      <c r="AI103" s="772"/>
      <c r="AJ103" s="772"/>
      <c r="AK103" s="772"/>
      <c r="AL103" s="772"/>
      <c r="AM103" s="772"/>
      <c r="AN103" s="772"/>
      <c r="AO103" s="772"/>
      <c r="AP103" s="772"/>
      <c r="AQ103" s="772"/>
      <c r="AR103" s="772"/>
      <c r="AS103" s="772"/>
      <c r="AT103" s="772"/>
      <c r="AU103" s="772"/>
      <c r="AV103" s="772"/>
      <c r="AW103" s="772"/>
      <c r="AX103" s="772"/>
      <c r="AY103" s="772"/>
      <c r="AZ103" s="772"/>
      <c r="BA103" s="775"/>
      <c r="BB103" s="774">
        <f t="shared" si="332"/>
        <v>0</v>
      </c>
      <c r="BC103" s="651">
        <f t="shared" si="333"/>
        <v>0</v>
      </c>
      <c r="BD103" s="652">
        <f t="shared" si="625"/>
        <v>0</v>
      </c>
      <c r="BE103" s="775"/>
      <c r="BF103" s="774">
        <f t="shared" si="334"/>
        <v>0</v>
      </c>
      <c r="BG103" s="775"/>
      <c r="BH103" s="774">
        <f t="shared" si="335"/>
        <v>0</v>
      </c>
      <c r="BI103" s="426">
        <f t="shared" si="336"/>
        <v>0</v>
      </c>
      <c r="BJ103" s="395">
        <f t="shared" si="337"/>
        <v>0</v>
      </c>
      <c r="BK103" s="396">
        <f t="shared" si="626"/>
        <v>0</v>
      </c>
      <c r="BL103" s="426">
        <f t="shared" si="338"/>
        <v>0</v>
      </c>
      <c r="BM103" s="395">
        <f t="shared" si="339"/>
        <v>0</v>
      </c>
      <c r="BN103" s="427">
        <f t="shared" si="627"/>
        <v>0</v>
      </c>
      <c r="BO103" s="394">
        <f t="shared" si="340"/>
        <v>0</v>
      </c>
      <c r="BP103" s="395">
        <f t="shared" si="341"/>
        <v>0</v>
      </c>
      <c r="BQ103" s="428">
        <f t="shared" si="628"/>
        <v>0</v>
      </c>
      <c r="BR103" s="394">
        <f t="shared" si="342"/>
        <v>0</v>
      </c>
      <c r="BS103" s="395">
        <f t="shared" si="343"/>
        <v>0</v>
      </c>
      <c r="BT103" s="428">
        <f t="shared" si="629"/>
        <v>0</v>
      </c>
      <c r="BU103" s="394">
        <f t="shared" si="344"/>
        <v>0</v>
      </c>
      <c r="BV103" s="395">
        <f t="shared" si="345"/>
        <v>0</v>
      </c>
      <c r="BW103" s="427">
        <f t="shared" si="630"/>
        <v>0</v>
      </c>
      <c r="BX103" s="394">
        <f t="shared" si="346"/>
        <v>0</v>
      </c>
      <c r="BY103" s="395">
        <f t="shared" si="347"/>
        <v>0</v>
      </c>
      <c r="BZ103" s="396">
        <f t="shared" si="631"/>
        <v>0</v>
      </c>
      <c r="CA103" s="426">
        <f t="shared" si="348"/>
        <v>0</v>
      </c>
      <c r="CB103" s="395">
        <f t="shared" si="349"/>
        <v>0</v>
      </c>
      <c r="CC103" s="427">
        <f t="shared" si="632"/>
        <v>0</v>
      </c>
      <c r="CD103" s="394">
        <f t="shared" si="350"/>
        <v>0</v>
      </c>
      <c r="CE103" s="395">
        <f t="shared" si="351"/>
        <v>0</v>
      </c>
      <c r="CF103" s="428">
        <f t="shared" si="633"/>
        <v>0</v>
      </c>
      <c r="CG103" s="394">
        <f t="shared" si="352"/>
        <v>0</v>
      </c>
      <c r="CH103" s="395">
        <f t="shared" si="353"/>
        <v>0</v>
      </c>
      <c r="CI103" s="428">
        <f t="shared" si="634"/>
        <v>0</v>
      </c>
      <c r="CJ103" s="394">
        <f t="shared" si="354"/>
        <v>0</v>
      </c>
      <c r="CK103" s="395">
        <f t="shared" si="355"/>
        <v>0</v>
      </c>
      <c r="CL103" s="427">
        <f t="shared" si="635"/>
        <v>0</v>
      </c>
      <c r="CM103" s="394">
        <f t="shared" si="356"/>
        <v>0</v>
      </c>
      <c r="CN103" s="395">
        <f t="shared" si="357"/>
        <v>0</v>
      </c>
      <c r="CO103" s="396">
        <f t="shared" si="636"/>
        <v>0</v>
      </c>
      <c r="CP103" s="426">
        <f t="shared" si="358"/>
        <v>0</v>
      </c>
      <c r="CQ103" s="395">
        <f t="shared" si="359"/>
        <v>0</v>
      </c>
      <c r="CR103" s="427">
        <f t="shared" si="637"/>
        <v>0</v>
      </c>
      <c r="CS103" s="394">
        <f t="shared" si="360"/>
        <v>0</v>
      </c>
      <c r="CT103" s="395">
        <f t="shared" si="361"/>
        <v>0</v>
      </c>
      <c r="CU103" s="428">
        <f t="shared" si="638"/>
        <v>0</v>
      </c>
      <c r="CV103" s="394">
        <f t="shared" si="362"/>
        <v>0</v>
      </c>
      <c r="CW103" s="395">
        <f t="shared" si="363"/>
        <v>0</v>
      </c>
      <c r="CX103" s="428">
        <f t="shared" si="639"/>
        <v>0</v>
      </c>
      <c r="CY103" s="394">
        <f t="shared" si="364"/>
        <v>0</v>
      </c>
      <c r="CZ103" s="395">
        <f t="shared" si="365"/>
        <v>0</v>
      </c>
      <c r="DA103" s="427">
        <f t="shared" si="640"/>
        <v>0</v>
      </c>
      <c r="DB103" s="394">
        <f t="shared" si="366"/>
        <v>0</v>
      </c>
      <c r="DC103" s="395">
        <f t="shared" si="367"/>
        <v>0</v>
      </c>
      <c r="DD103" s="396">
        <f t="shared" si="641"/>
        <v>0</v>
      </c>
      <c r="DE103" s="426">
        <f t="shared" si="368"/>
        <v>0</v>
      </c>
      <c r="DF103" s="395">
        <f t="shared" si="369"/>
        <v>0</v>
      </c>
      <c r="DG103" s="427">
        <f t="shared" si="642"/>
        <v>0</v>
      </c>
      <c r="DH103" s="394">
        <f t="shared" si="370"/>
        <v>0</v>
      </c>
      <c r="DI103" s="395">
        <f t="shared" si="371"/>
        <v>0</v>
      </c>
      <c r="DJ103" s="428">
        <f t="shared" si="643"/>
        <v>0</v>
      </c>
      <c r="DK103" s="394">
        <f t="shared" si="372"/>
        <v>0</v>
      </c>
      <c r="DL103" s="395">
        <f t="shared" si="373"/>
        <v>0</v>
      </c>
      <c r="DM103" s="428">
        <f t="shared" si="644"/>
        <v>0</v>
      </c>
      <c r="DN103" s="394">
        <f t="shared" si="374"/>
        <v>0</v>
      </c>
      <c r="DO103" s="395">
        <f t="shared" si="375"/>
        <v>0</v>
      </c>
      <c r="DP103" s="427">
        <f t="shared" si="645"/>
        <v>0</v>
      </c>
      <c r="DQ103" s="394">
        <f t="shared" si="376"/>
        <v>0</v>
      </c>
      <c r="DR103" s="395">
        <f t="shared" si="377"/>
        <v>0</v>
      </c>
      <c r="DS103" s="396">
        <f t="shared" si="646"/>
        <v>0</v>
      </c>
      <c r="DT103" s="426">
        <f t="shared" si="378"/>
        <v>0</v>
      </c>
      <c r="DU103" s="395">
        <f t="shared" si="379"/>
        <v>0</v>
      </c>
      <c r="DV103" s="427">
        <f t="shared" si="647"/>
        <v>0</v>
      </c>
      <c r="DW103" s="394">
        <f t="shared" si="380"/>
        <v>0</v>
      </c>
      <c r="DX103" s="395">
        <f t="shared" si="381"/>
        <v>0</v>
      </c>
      <c r="DY103" s="428">
        <f t="shared" si="648"/>
        <v>0</v>
      </c>
      <c r="DZ103" s="394">
        <f t="shared" si="382"/>
        <v>0</v>
      </c>
      <c r="EA103" s="395">
        <f t="shared" si="383"/>
        <v>0</v>
      </c>
      <c r="EB103" s="428">
        <f t="shared" si="649"/>
        <v>0</v>
      </c>
      <c r="EC103" s="394">
        <f t="shared" si="384"/>
        <v>0</v>
      </c>
      <c r="ED103" s="395">
        <f t="shared" si="385"/>
        <v>0</v>
      </c>
      <c r="EE103" s="427">
        <f t="shared" si="650"/>
        <v>0</v>
      </c>
      <c r="EF103" s="394">
        <f t="shared" si="386"/>
        <v>0</v>
      </c>
      <c r="EG103" s="395">
        <f t="shared" si="387"/>
        <v>0</v>
      </c>
      <c r="EH103" s="396">
        <f t="shared" si="651"/>
        <v>0</v>
      </c>
      <c r="EI103" s="426">
        <f t="shared" si="388"/>
        <v>0</v>
      </c>
      <c r="EJ103" s="395">
        <f t="shared" si="389"/>
        <v>0</v>
      </c>
      <c r="EK103" s="427">
        <f t="shared" si="652"/>
        <v>0</v>
      </c>
      <c r="EL103" s="394">
        <f t="shared" si="390"/>
        <v>0</v>
      </c>
      <c r="EM103" s="395">
        <f t="shared" si="391"/>
        <v>0</v>
      </c>
      <c r="EN103" s="428">
        <f t="shared" si="653"/>
        <v>0</v>
      </c>
      <c r="EO103" s="394">
        <f t="shared" si="392"/>
        <v>0</v>
      </c>
      <c r="EP103" s="395">
        <f t="shared" si="393"/>
        <v>0</v>
      </c>
      <c r="EQ103" s="428">
        <f t="shared" si="654"/>
        <v>0</v>
      </c>
      <c r="ER103" s="394">
        <f t="shared" si="394"/>
        <v>0</v>
      </c>
      <c r="ES103" s="395">
        <f t="shared" si="395"/>
        <v>0</v>
      </c>
      <c r="ET103" s="427">
        <f t="shared" si="655"/>
        <v>0</v>
      </c>
      <c r="EU103" s="394">
        <f t="shared" si="396"/>
        <v>0</v>
      </c>
      <c r="EV103" s="395">
        <f t="shared" si="397"/>
        <v>0</v>
      </c>
      <c r="EW103" s="396">
        <f t="shared" si="656"/>
        <v>0</v>
      </c>
      <c r="EX103" s="426">
        <f t="shared" si="398"/>
        <v>0</v>
      </c>
      <c r="EY103" s="395">
        <f t="shared" si="399"/>
        <v>0</v>
      </c>
      <c r="EZ103" s="427">
        <f t="shared" si="657"/>
        <v>0</v>
      </c>
      <c r="FA103" s="394">
        <f t="shared" si="400"/>
        <v>0</v>
      </c>
      <c r="FB103" s="395">
        <f t="shared" si="401"/>
        <v>0</v>
      </c>
      <c r="FC103" s="428">
        <f t="shared" si="693"/>
        <v>0</v>
      </c>
      <c r="FD103" s="394">
        <f t="shared" si="402"/>
        <v>0</v>
      </c>
      <c r="FE103" s="395">
        <f t="shared" si="403"/>
        <v>0</v>
      </c>
      <c r="FF103" s="428">
        <f t="shared" si="659"/>
        <v>0</v>
      </c>
      <c r="FG103" s="394">
        <f t="shared" si="404"/>
        <v>0</v>
      </c>
      <c r="FH103" s="395">
        <f t="shared" si="405"/>
        <v>0</v>
      </c>
      <c r="FI103" s="427">
        <f t="shared" si="660"/>
        <v>0</v>
      </c>
      <c r="FJ103" s="394">
        <f t="shared" si="406"/>
        <v>0</v>
      </c>
      <c r="FK103" s="395">
        <f t="shared" si="407"/>
        <v>0</v>
      </c>
      <c r="FL103" s="396">
        <f t="shared" si="661"/>
        <v>0</v>
      </c>
      <c r="FM103" s="426">
        <f t="shared" si="408"/>
        <v>0</v>
      </c>
      <c r="FN103" s="395">
        <f t="shared" si="409"/>
        <v>0</v>
      </c>
      <c r="FO103" s="427">
        <f t="shared" si="662"/>
        <v>0</v>
      </c>
      <c r="FP103" s="394">
        <f t="shared" si="410"/>
        <v>0</v>
      </c>
      <c r="FQ103" s="395">
        <f t="shared" si="411"/>
        <v>0</v>
      </c>
      <c r="FR103" s="428">
        <f t="shared" si="663"/>
        <v>0</v>
      </c>
      <c r="FS103" s="394">
        <f t="shared" si="412"/>
        <v>0</v>
      </c>
      <c r="FT103" s="395">
        <f t="shared" si="413"/>
        <v>0</v>
      </c>
      <c r="FU103" s="428">
        <f t="shared" si="664"/>
        <v>0</v>
      </c>
      <c r="FV103" s="394">
        <f t="shared" si="414"/>
        <v>0</v>
      </c>
      <c r="FW103" s="395">
        <f t="shared" si="415"/>
        <v>0</v>
      </c>
      <c r="FX103" s="427">
        <f t="shared" si="665"/>
        <v>0</v>
      </c>
      <c r="FY103" s="394">
        <f t="shared" si="416"/>
        <v>0</v>
      </c>
      <c r="FZ103" s="395">
        <f t="shared" si="417"/>
        <v>0</v>
      </c>
      <c r="GA103" s="396">
        <f t="shared" si="666"/>
        <v>0</v>
      </c>
      <c r="GB103" s="426">
        <f t="shared" si="418"/>
        <v>0</v>
      </c>
      <c r="GC103" s="395">
        <f t="shared" si="419"/>
        <v>0</v>
      </c>
      <c r="GD103" s="427">
        <f t="shared" si="667"/>
        <v>0</v>
      </c>
      <c r="GE103" s="394">
        <f t="shared" si="420"/>
        <v>0</v>
      </c>
      <c r="GF103" s="395">
        <f t="shared" si="421"/>
        <v>0</v>
      </c>
      <c r="GG103" s="428">
        <f t="shared" si="668"/>
        <v>0</v>
      </c>
      <c r="GH103" s="394">
        <f t="shared" si="422"/>
        <v>0</v>
      </c>
      <c r="GI103" s="395">
        <f t="shared" si="423"/>
        <v>0</v>
      </c>
      <c r="GJ103" s="428">
        <f t="shared" si="669"/>
        <v>0</v>
      </c>
      <c r="GK103" s="394">
        <f t="shared" si="424"/>
        <v>0</v>
      </c>
      <c r="GL103" s="395">
        <f t="shared" si="425"/>
        <v>0</v>
      </c>
      <c r="GM103" s="427">
        <f t="shared" si="670"/>
        <v>0</v>
      </c>
      <c r="GN103" s="394">
        <f t="shared" si="426"/>
        <v>0</v>
      </c>
      <c r="GO103" s="395">
        <f t="shared" si="427"/>
        <v>0</v>
      </c>
      <c r="GP103" s="396">
        <f t="shared" si="671"/>
        <v>0</v>
      </c>
      <c r="GQ103" s="776">
        <f t="shared" si="428"/>
        <v>0</v>
      </c>
      <c r="GR103" s="777">
        <f t="shared" si="429"/>
        <v>0</v>
      </c>
      <c r="GS103" s="777">
        <f t="shared" si="430"/>
        <v>0</v>
      </c>
      <c r="GT103" s="777">
        <f t="shared" si="431"/>
        <v>0</v>
      </c>
      <c r="GU103" s="778">
        <f t="shared" si="672"/>
        <v>0</v>
      </c>
      <c r="GV103" s="426">
        <f t="shared" si="432"/>
        <v>0</v>
      </c>
      <c r="GW103" s="395">
        <f t="shared" si="433"/>
        <v>0</v>
      </c>
      <c r="GX103" s="427">
        <f t="shared" si="673"/>
        <v>0</v>
      </c>
      <c r="GY103" s="394">
        <f t="shared" si="434"/>
        <v>0</v>
      </c>
      <c r="GZ103" s="395">
        <f t="shared" si="435"/>
        <v>0</v>
      </c>
      <c r="HA103" s="428">
        <f t="shared" si="674"/>
        <v>0</v>
      </c>
      <c r="HB103" s="394">
        <f t="shared" si="436"/>
        <v>0</v>
      </c>
      <c r="HC103" s="395">
        <f t="shared" si="437"/>
        <v>0</v>
      </c>
      <c r="HD103" s="428">
        <f t="shared" si="675"/>
        <v>0</v>
      </c>
      <c r="HE103" s="394">
        <f t="shared" si="438"/>
        <v>0</v>
      </c>
      <c r="HF103" s="395">
        <f t="shared" si="439"/>
        <v>0</v>
      </c>
      <c r="HG103" s="427">
        <f t="shared" si="676"/>
        <v>0</v>
      </c>
      <c r="HH103" s="394">
        <f t="shared" si="440"/>
        <v>0</v>
      </c>
      <c r="HI103" s="395">
        <f t="shared" si="441"/>
        <v>0</v>
      </c>
      <c r="HJ103" s="396">
        <f t="shared" si="677"/>
        <v>0</v>
      </c>
      <c r="HK103" s="776">
        <f t="shared" si="442"/>
        <v>0</v>
      </c>
      <c r="HL103" s="777">
        <f t="shared" si="443"/>
        <v>0</v>
      </c>
      <c r="HM103" s="777">
        <f t="shared" si="444"/>
        <v>0</v>
      </c>
      <c r="HN103" s="777">
        <f t="shared" si="445"/>
        <v>0</v>
      </c>
      <c r="HO103" s="778">
        <f t="shared" si="678"/>
        <v>0</v>
      </c>
      <c r="HP103" s="946"/>
      <c r="HQ103" s="946"/>
      <c r="HR103" s="426">
        <f t="shared" si="446"/>
        <v>0</v>
      </c>
      <c r="HS103" s="395">
        <f t="shared" si="447"/>
        <v>0</v>
      </c>
      <c r="HT103" s="396">
        <f t="shared" si="679"/>
        <v>0</v>
      </c>
      <c r="HU103" s="426">
        <f t="shared" si="448"/>
        <v>0</v>
      </c>
      <c r="HV103" s="395">
        <f t="shared" si="449"/>
        <v>0</v>
      </c>
      <c r="HW103" s="396">
        <f t="shared" si="450"/>
        <v>0</v>
      </c>
      <c r="HX103" s="426">
        <f t="shared" si="451"/>
        <v>0</v>
      </c>
      <c r="HY103" s="395">
        <f t="shared" si="452"/>
        <v>0</v>
      </c>
      <c r="HZ103" s="396">
        <f t="shared" si="453"/>
        <v>0</v>
      </c>
      <c r="IA103" s="426">
        <f t="shared" si="454"/>
        <v>0</v>
      </c>
      <c r="IB103" s="395">
        <f t="shared" si="455"/>
        <v>0</v>
      </c>
      <c r="IC103" s="396">
        <f t="shared" si="456"/>
        <v>0</v>
      </c>
      <c r="ID103" s="426">
        <f t="shared" si="457"/>
        <v>0</v>
      </c>
      <c r="IE103" s="395">
        <f t="shared" si="458"/>
        <v>0</v>
      </c>
      <c r="IF103" s="396">
        <f t="shared" si="459"/>
        <v>0</v>
      </c>
      <c r="IG103" s="427"/>
      <c r="IH103" s="426">
        <f t="shared" si="460"/>
        <v>0</v>
      </c>
      <c r="II103" s="395">
        <f t="shared" si="461"/>
        <v>0</v>
      </c>
      <c r="IJ103" s="427">
        <f t="shared" si="462"/>
        <v>0</v>
      </c>
      <c r="IK103" s="426">
        <f t="shared" si="463"/>
        <v>0</v>
      </c>
      <c r="IL103" s="395">
        <f t="shared" si="464"/>
        <v>0</v>
      </c>
      <c r="IM103" s="427">
        <f t="shared" si="465"/>
        <v>0</v>
      </c>
      <c r="IN103" s="776">
        <f t="shared" si="466"/>
        <v>0</v>
      </c>
      <c r="IO103" s="777">
        <f t="shared" si="467"/>
        <v>0</v>
      </c>
      <c r="IP103" s="777">
        <f t="shared" si="468"/>
        <v>0</v>
      </c>
      <c r="IQ103" s="777">
        <f t="shared" si="469"/>
        <v>0</v>
      </c>
      <c r="IR103" s="779">
        <f t="shared" si="680"/>
        <v>0</v>
      </c>
      <c r="IS103" s="427"/>
      <c r="IT103" s="780"/>
      <c r="IU103" s="426">
        <f t="shared" si="470"/>
        <v>0</v>
      </c>
      <c r="IV103" s="395">
        <f t="shared" si="471"/>
        <v>0</v>
      </c>
      <c r="IW103" s="396">
        <f t="shared" si="472"/>
        <v>0</v>
      </c>
      <c r="IX103" s="426">
        <f t="shared" si="473"/>
        <v>0</v>
      </c>
      <c r="IY103" s="395">
        <f t="shared" si="474"/>
        <v>0</v>
      </c>
      <c r="IZ103" s="396">
        <f t="shared" si="475"/>
        <v>0</v>
      </c>
      <c r="JA103" s="426">
        <f t="shared" si="476"/>
        <v>0</v>
      </c>
      <c r="JB103" s="395">
        <f t="shared" si="477"/>
        <v>0</v>
      </c>
      <c r="JC103" s="396">
        <f t="shared" si="478"/>
        <v>0</v>
      </c>
      <c r="JD103" s="781"/>
      <c r="JE103" s="782">
        <f t="shared" si="479"/>
        <v>0</v>
      </c>
      <c r="JF103" s="783">
        <f t="shared" si="480"/>
        <v>0</v>
      </c>
      <c r="JG103" s="784">
        <f t="shared" si="481"/>
        <v>0</v>
      </c>
      <c r="JH103" s="781"/>
      <c r="JI103" s="782">
        <f t="shared" si="482"/>
        <v>0</v>
      </c>
      <c r="JJ103" s="783">
        <f t="shared" si="483"/>
        <v>0</v>
      </c>
      <c r="JK103" s="784">
        <f t="shared" si="484"/>
        <v>0</v>
      </c>
      <c r="JL103" s="781"/>
      <c r="JM103" s="782">
        <f t="shared" si="485"/>
        <v>0</v>
      </c>
      <c r="JN103" s="783">
        <f t="shared" si="486"/>
        <v>0</v>
      </c>
      <c r="JO103" s="784">
        <f t="shared" si="487"/>
        <v>0</v>
      </c>
      <c r="JP103" s="781"/>
      <c r="JQ103" s="782">
        <f t="shared" si="488"/>
        <v>0</v>
      </c>
      <c r="JR103" s="783">
        <f t="shared" si="489"/>
        <v>0</v>
      </c>
      <c r="JS103" s="784">
        <f t="shared" si="490"/>
        <v>0</v>
      </c>
      <c r="JT103" s="781"/>
      <c r="JU103" s="782">
        <f t="shared" si="491"/>
        <v>0</v>
      </c>
      <c r="JV103" s="783">
        <f t="shared" si="492"/>
        <v>0</v>
      </c>
      <c r="JW103" s="784">
        <f t="shared" si="493"/>
        <v>0</v>
      </c>
      <c r="JX103" s="781"/>
      <c r="JY103" s="782">
        <f t="shared" si="494"/>
        <v>0</v>
      </c>
      <c r="JZ103" s="783">
        <f t="shared" si="495"/>
        <v>0</v>
      </c>
      <c r="KA103" s="784">
        <f t="shared" si="496"/>
        <v>0</v>
      </c>
      <c r="KB103" s="781"/>
      <c r="KC103" s="782">
        <f t="shared" si="497"/>
        <v>0</v>
      </c>
      <c r="KD103" s="783">
        <f t="shared" si="498"/>
        <v>0</v>
      </c>
      <c r="KE103" s="784">
        <f t="shared" si="499"/>
        <v>0</v>
      </c>
      <c r="KF103" s="781"/>
      <c r="KG103" s="782">
        <f t="shared" si="500"/>
        <v>0</v>
      </c>
      <c r="KH103" s="783">
        <f t="shared" si="501"/>
        <v>0</v>
      </c>
      <c r="KI103" s="784">
        <f t="shared" si="502"/>
        <v>0</v>
      </c>
      <c r="KJ103" s="781"/>
      <c r="KK103" s="782">
        <f t="shared" si="503"/>
        <v>0</v>
      </c>
      <c r="KL103" s="783">
        <f t="shared" si="504"/>
        <v>0</v>
      </c>
      <c r="KM103" s="784">
        <f t="shared" si="505"/>
        <v>0</v>
      </c>
      <c r="KN103" s="426">
        <f t="shared" si="506"/>
        <v>0</v>
      </c>
      <c r="KO103" s="395">
        <f t="shared" si="507"/>
        <v>0</v>
      </c>
      <c r="KP103" s="396">
        <f t="shared" si="508"/>
        <v>0</v>
      </c>
      <c r="KQ103" s="426">
        <f t="shared" si="509"/>
        <v>0</v>
      </c>
      <c r="KR103" s="395">
        <f t="shared" si="510"/>
        <v>0</v>
      </c>
      <c r="KS103" s="396">
        <f t="shared" si="511"/>
        <v>0</v>
      </c>
      <c r="KT103" s="785"/>
      <c r="KU103" s="786">
        <f t="shared" si="512"/>
        <v>0</v>
      </c>
      <c r="KV103" s="787">
        <f t="shared" si="513"/>
        <v>0</v>
      </c>
      <c r="KW103" s="788">
        <f t="shared" si="681"/>
        <v>0</v>
      </c>
      <c r="KX103" s="426">
        <f t="shared" si="514"/>
        <v>0</v>
      </c>
      <c r="KY103" s="395">
        <f t="shared" si="515"/>
        <v>0</v>
      </c>
      <c r="KZ103" s="396">
        <f t="shared" si="516"/>
        <v>0</v>
      </c>
      <c r="LA103" s="781"/>
      <c r="LB103" s="782">
        <f t="shared" si="517"/>
        <v>0</v>
      </c>
      <c r="LC103" s="783">
        <f t="shared" si="518"/>
        <v>0</v>
      </c>
      <c r="LD103" s="784">
        <f t="shared" si="519"/>
        <v>0</v>
      </c>
      <c r="LE103" s="781"/>
      <c r="LF103" s="782">
        <f t="shared" si="520"/>
        <v>0</v>
      </c>
      <c r="LG103" s="783">
        <f t="shared" si="521"/>
        <v>0</v>
      </c>
      <c r="LH103" s="784">
        <f t="shared" si="522"/>
        <v>0</v>
      </c>
      <c r="LI103" s="781"/>
      <c r="LJ103" s="782">
        <f t="shared" si="523"/>
        <v>0</v>
      </c>
      <c r="LK103" s="783">
        <f t="shared" si="524"/>
        <v>0</v>
      </c>
      <c r="LL103" s="784">
        <f t="shared" si="525"/>
        <v>0</v>
      </c>
      <c r="LM103" s="426">
        <f t="shared" si="526"/>
        <v>0</v>
      </c>
      <c r="LN103" s="395">
        <f t="shared" si="527"/>
        <v>0</v>
      </c>
      <c r="LO103" s="396">
        <f t="shared" si="528"/>
        <v>0</v>
      </c>
      <c r="LP103" s="426">
        <f t="shared" si="529"/>
        <v>0</v>
      </c>
      <c r="LQ103" s="395">
        <f t="shared" si="530"/>
        <v>0</v>
      </c>
      <c r="LR103" s="396">
        <f t="shared" si="531"/>
        <v>0</v>
      </c>
      <c r="LS103" s="426">
        <f t="shared" si="532"/>
        <v>0</v>
      </c>
      <c r="LT103" s="395">
        <f t="shared" si="533"/>
        <v>0</v>
      </c>
      <c r="LU103" s="396">
        <f t="shared" si="534"/>
        <v>0</v>
      </c>
      <c r="LV103" s="785"/>
      <c r="LW103" s="786">
        <f t="shared" si="535"/>
        <v>0</v>
      </c>
      <c r="LX103" s="787">
        <f t="shared" si="536"/>
        <v>0</v>
      </c>
      <c r="LY103" s="788">
        <f t="shared" si="682"/>
        <v>0</v>
      </c>
      <c r="LZ103" s="426">
        <f t="shared" si="537"/>
        <v>0</v>
      </c>
      <c r="MA103" s="395">
        <f t="shared" si="538"/>
        <v>0</v>
      </c>
      <c r="MB103" s="396">
        <f t="shared" si="539"/>
        <v>0</v>
      </c>
      <c r="MC103" s="781"/>
      <c r="MD103" s="782">
        <f t="shared" si="540"/>
        <v>0</v>
      </c>
      <c r="ME103" s="783">
        <f t="shared" si="541"/>
        <v>0</v>
      </c>
      <c r="MF103" s="784">
        <f t="shared" si="542"/>
        <v>0</v>
      </c>
      <c r="MG103" s="781"/>
      <c r="MH103" s="782">
        <f t="shared" si="543"/>
        <v>0</v>
      </c>
      <c r="MI103" s="783">
        <f t="shared" si="544"/>
        <v>0</v>
      </c>
      <c r="MJ103" s="784">
        <f t="shared" si="545"/>
        <v>0</v>
      </c>
      <c r="MK103" s="781"/>
      <c r="ML103" s="782">
        <f t="shared" si="546"/>
        <v>0</v>
      </c>
      <c r="MM103" s="783">
        <f t="shared" si="547"/>
        <v>0</v>
      </c>
      <c r="MN103" s="784">
        <f t="shared" si="548"/>
        <v>0</v>
      </c>
      <c r="MO103" s="426">
        <f t="shared" si="549"/>
        <v>0</v>
      </c>
      <c r="MP103" s="395">
        <f t="shared" si="550"/>
        <v>0</v>
      </c>
      <c r="MQ103" s="396">
        <f t="shared" si="551"/>
        <v>0</v>
      </c>
      <c r="MR103" s="426">
        <f t="shared" si="552"/>
        <v>0</v>
      </c>
      <c r="MS103" s="395">
        <f t="shared" si="553"/>
        <v>0</v>
      </c>
      <c r="MT103" s="396">
        <f t="shared" si="554"/>
        <v>0</v>
      </c>
      <c r="MU103" s="426">
        <f t="shared" si="555"/>
        <v>0</v>
      </c>
      <c r="MV103" s="395">
        <f t="shared" si="556"/>
        <v>0</v>
      </c>
      <c r="MW103" s="396">
        <f t="shared" si="557"/>
        <v>0</v>
      </c>
      <c r="MX103" s="785"/>
      <c r="MY103" s="786">
        <f t="shared" si="558"/>
        <v>0</v>
      </c>
      <c r="MZ103" s="787">
        <f t="shared" si="559"/>
        <v>0</v>
      </c>
      <c r="NA103" s="788">
        <f t="shared" si="683"/>
        <v>0</v>
      </c>
      <c r="NB103" s="785"/>
      <c r="NC103" s="786">
        <f t="shared" si="560"/>
        <v>0</v>
      </c>
      <c r="ND103" s="787">
        <f t="shared" si="561"/>
        <v>0</v>
      </c>
      <c r="NE103" s="788">
        <f t="shared" si="684"/>
        <v>0</v>
      </c>
      <c r="NF103" s="786">
        <f t="shared" si="562"/>
        <v>0</v>
      </c>
      <c r="NG103" s="789">
        <f t="shared" si="563"/>
        <v>0</v>
      </c>
      <c r="NH103" s="776">
        <f t="shared" si="564"/>
        <v>0</v>
      </c>
      <c r="NI103" s="777">
        <f t="shared" si="565"/>
        <v>0</v>
      </c>
      <c r="NJ103" s="777">
        <f t="shared" si="566"/>
        <v>0</v>
      </c>
      <c r="NK103" s="777">
        <f t="shared" si="567"/>
        <v>0</v>
      </c>
      <c r="NL103" s="779">
        <f t="shared" si="685"/>
        <v>0</v>
      </c>
      <c r="NM103" s="785"/>
      <c r="NN103" s="786">
        <f t="shared" si="568"/>
        <v>0</v>
      </c>
      <c r="NO103" s="787">
        <f t="shared" si="569"/>
        <v>0</v>
      </c>
      <c r="NP103" s="788">
        <f t="shared" si="686"/>
        <v>0</v>
      </c>
      <c r="NQ103" s="785"/>
      <c r="NR103" s="786">
        <f t="shared" si="570"/>
        <v>0</v>
      </c>
      <c r="NS103" s="787">
        <f t="shared" si="571"/>
        <v>0</v>
      </c>
      <c r="NT103" s="788">
        <f t="shared" si="687"/>
        <v>0</v>
      </c>
      <c r="NU103" s="785"/>
      <c r="NV103" s="786">
        <f t="shared" si="572"/>
        <v>0</v>
      </c>
      <c r="NW103" s="787">
        <f t="shared" si="573"/>
        <v>0</v>
      </c>
      <c r="NX103" s="788">
        <f t="shared" si="688"/>
        <v>0</v>
      </c>
      <c r="OH103" s="426">
        <f t="shared" si="574"/>
        <v>0</v>
      </c>
      <c r="OI103" s="395">
        <f t="shared" si="575"/>
        <v>0</v>
      </c>
      <c r="OJ103" s="396">
        <f t="shared" si="689"/>
        <v>0</v>
      </c>
      <c r="OK103" s="426">
        <f t="shared" si="576"/>
        <v>0</v>
      </c>
      <c r="OL103" s="395">
        <f t="shared" si="577"/>
        <v>0</v>
      </c>
      <c r="OM103" s="396">
        <f t="shared" si="578"/>
        <v>0</v>
      </c>
      <c r="ON103" s="426">
        <f t="shared" si="579"/>
        <v>0</v>
      </c>
      <c r="OO103" s="395">
        <f t="shared" si="580"/>
        <v>0</v>
      </c>
      <c r="OP103" s="396">
        <f t="shared" si="581"/>
        <v>0</v>
      </c>
      <c r="OQ103" s="426">
        <f t="shared" si="582"/>
        <v>0</v>
      </c>
      <c r="OR103" s="395">
        <f t="shared" si="583"/>
        <v>0</v>
      </c>
      <c r="OS103" s="396">
        <f t="shared" si="584"/>
        <v>0</v>
      </c>
      <c r="OT103" s="426">
        <f t="shared" si="585"/>
        <v>0</v>
      </c>
      <c r="OU103" s="395">
        <f t="shared" si="586"/>
        <v>0</v>
      </c>
      <c r="OV103" s="396">
        <f t="shared" si="587"/>
        <v>0</v>
      </c>
      <c r="OW103" s="426">
        <f t="shared" si="588"/>
        <v>0</v>
      </c>
      <c r="OX103" s="395">
        <f t="shared" si="589"/>
        <v>0</v>
      </c>
      <c r="OY103" s="427">
        <f t="shared" si="590"/>
        <v>0</v>
      </c>
      <c r="OZ103" s="426">
        <f t="shared" si="591"/>
        <v>0</v>
      </c>
      <c r="PA103" s="395">
        <f t="shared" si="592"/>
        <v>0</v>
      </c>
      <c r="PB103" s="427">
        <f t="shared" si="593"/>
        <v>0</v>
      </c>
      <c r="PC103" s="426">
        <f t="shared" si="594"/>
        <v>0</v>
      </c>
      <c r="PD103" s="395">
        <f t="shared" si="595"/>
        <v>0</v>
      </c>
      <c r="PE103" s="427">
        <f t="shared" si="596"/>
        <v>0</v>
      </c>
      <c r="PF103" s="426">
        <f t="shared" si="597"/>
        <v>0</v>
      </c>
      <c r="PG103" s="395">
        <f t="shared" si="598"/>
        <v>0</v>
      </c>
      <c r="PH103" s="427">
        <f t="shared" si="599"/>
        <v>0</v>
      </c>
      <c r="PI103" s="426">
        <f t="shared" si="600"/>
        <v>0</v>
      </c>
      <c r="PJ103" s="395">
        <f t="shared" si="601"/>
        <v>0</v>
      </c>
      <c r="PK103" s="427">
        <f t="shared" si="602"/>
        <v>0</v>
      </c>
      <c r="PL103" s="426">
        <f t="shared" si="603"/>
        <v>0</v>
      </c>
      <c r="PM103" s="395">
        <f t="shared" si="604"/>
        <v>0</v>
      </c>
      <c r="PN103" s="427">
        <f t="shared" si="605"/>
        <v>0</v>
      </c>
      <c r="PO103" s="776">
        <f t="shared" si="606"/>
        <v>0</v>
      </c>
      <c r="PP103" s="777">
        <f t="shared" si="607"/>
        <v>0</v>
      </c>
      <c r="PQ103" s="777">
        <f t="shared" si="608"/>
        <v>0</v>
      </c>
      <c r="PR103" s="777">
        <f t="shared" si="609"/>
        <v>0</v>
      </c>
      <c r="PS103" s="779">
        <f t="shared" si="690"/>
        <v>0</v>
      </c>
      <c r="PT103" s="426">
        <f t="shared" si="610"/>
        <v>0</v>
      </c>
      <c r="PU103" s="395">
        <f t="shared" si="611"/>
        <v>0</v>
      </c>
      <c r="PV103" s="396">
        <f t="shared" si="691"/>
        <v>0</v>
      </c>
      <c r="PW103" s="426">
        <f t="shared" si="612"/>
        <v>0</v>
      </c>
      <c r="PX103" s="395">
        <f t="shared" si="613"/>
        <v>0</v>
      </c>
      <c r="PY103" s="396">
        <f t="shared" si="614"/>
        <v>0</v>
      </c>
      <c r="PZ103" s="426">
        <f t="shared" si="615"/>
        <v>0</v>
      </c>
      <c r="QA103" s="395">
        <f t="shared" si="616"/>
        <v>0</v>
      </c>
      <c r="QB103" s="396">
        <f t="shared" si="617"/>
        <v>0</v>
      </c>
      <c r="QC103" s="426">
        <f t="shared" si="618"/>
        <v>0</v>
      </c>
      <c r="QD103" s="395">
        <f t="shared" si="619"/>
        <v>0</v>
      </c>
      <c r="QE103" s="396">
        <f t="shared" si="620"/>
        <v>0</v>
      </c>
      <c r="QF103" s="776">
        <f t="shared" si="621"/>
        <v>0</v>
      </c>
      <c r="QG103" s="777">
        <f t="shared" si="622"/>
        <v>0</v>
      </c>
      <c r="QH103" s="777">
        <f t="shared" si="623"/>
        <v>0</v>
      </c>
      <c r="QI103" s="777">
        <f t="shared" si="624"/>
        <v>0</v>
      </c>
      <c r="QJ103" s="779">
        <f t="shared" si="692"/>
        <v>0</v>
      </c>
      <c r="QK103" s="790"/>
      <c r="QL103" s="791"/>
    </row>
    <row r="104" spans="2:454" ht="10.199999999999999">
      <c r="B104" s="834" t="s">
        <v>571</v>
      </c>
      <c r="C104" s="835" t="s">
        <v>571</v>
      </c>
      <c r="D104" s="771"/>
      <c r="E104" s="772"/>
      <c r="F104" s="772"/>
      <c r="G104" s="772"/>
      <c r="H104" s="772"/>
      <c r="I104" s="772"/>
      <c r="J104" s="772"/>
      <c r="K104" s="772"/>
      <c r="L104" s="772"/>
      <c r="M104" s="772"/>
      <c r="N104" s="772"/>
      <c r="O104" s="772"/>
      <c r="P104" s="772"/>
      <c r="Q104" s="772"/>
      <c r="R104" s="772"/>
      <c r="S104" s="772"/>
      <c r="T104" s="772"/>
      <c r="U104" s="772"/>
      <c r="V104" s="772"/>
      <c r="W104" s="772"/>
      <c r="X104" s="772"/>
      <c r="Y104" s="772"/>
      <c r="Z104" s="772"/>
      <c r="AA104" s="772"/>
      <c r="AB104" s="772"/>
      <c r="AC104" s="772"/>
      <c r="AD104" s="772"/>
      <c r="AE104" s="772"/>
      <c r="AF104" s="772"/>
      <c r="AG104" s="772"/>
      <c r="AH104" s="772"/>
      <c r="AI104" s="772"/>
      <c r="AJ104" s="772"/>
      <c r="AK104" s="772"/>
      <c r="AL104" s="772"/>
      <c r="AM104" s="772"/>
      <c r="AN104" s="772"/>
      <c r="AO104" s="772"/>
      <c r="AP104" s="772"/>
      <c r="AQ104" s="772"/>
      <c r="AR104" s="772"/>
      <c r="AS104" s="772"/>
      <c r="AT104" s="772"/>
      <c r="AU104" s="772"/>
      <c r="AV104" s="772"/>
      <c r="AW104" s="772"/>
      <c r="AX104" s="772"/>
      <c r="AY104" s="772"/>
      <c r="AZ104" s="772"/>
      <c r="BA104" s="775"/>
      <c r="BB104" s="774">
        <f t="shared" si="332"/>
        <v>0</v>
      </c>
      <c r="BC104" s="651">
        <f t="shared" si="333"/>
        <v>0</v>
      </c>
      <c r="BD104" s="652">
        <f t="shared" si="625"/>
        <v>0</v>
      </c>
      <c r="BE104" s="775"/>
      <c r="BF104" s="774">
        <f t="shared" si="334"/>
        <v>0</v>
      </c>
      <c r="BG104" s="775"/>
      <c r="BH104" s="774">
        <f t="shared" si="335"/>
        <v>0</v>
      </c>
      <c r="BI104" s="426">
        <f t="shared" si="336"/>
        <v>0</v>
      </c>
      <c r="BJ104" s="395">
        <f t="shared" si="337"/>
        <v>0</v>
      </c>
      <c r="BK104" s="396">
        <f t="shared" si="626"/>
        <v>0</v>
      </c>
      <c r="BL104" s="426">
        <f t="shared" si="338"/>
        <v>0</v>
      </c>
      <c r="BM104" s="395">
        <f t="shared" si="339"/>
        <v>0</v>
      </c>
      <c r="BN104" s="427">
        <f t="shared" si="627"/>
        <v>0</v>
      </c>
      <c r="BO104" s="394">
        <f t="shared" si="340"/>
        <v>0</v>
      </c>
      <c r="BP104" s="395">
        <f t="shared" si="341"/>
        <v>0</v>
      </c>
      <c r="BQ104" s="428">
        <f t="shared" si="628"/>
        <v>0</v>
      </c>
      <c r="BR104" s="394">
        <f t="shared" si="342"/>
        <v>0</v>
      </c>
      <c r="BS104" s="395">
        <f t="shared" si="343"/>
        <v>0</v>
      </c>
      <c r="BT104" s="428">
        <f t="shared" si="629"/>
        <v>0</v>
      </c>
      <c r="BU104" s="394">
        <f t="shared" si="344"/>
        <v>0</v>
      </c>
      <c r="BV104" s="395">
        <f t="shared" si="345"/>
        <v>0</v>
      </c>
      <c r="BW104" s="427">
        <f t="shared" si="630"/>
        <v>0</v>
      </c>
      <c r="BX104" s="394">
        <f t="shared" si="346"/>
        <v>0</v>
      </c>
      <c r="BY104" s="395">
        <f t="shared" si="347"/>
        <v>0</v>
      </c>
      <c r="BZ104" s="396">
        <f t="shared" si="631"/>
        <v>0</v>
      </c>
      <c r="CA104" s="426">
        <f t="shared" si="348"/>
        <v>0</v>
      </c>
      <c r="CB104" s="395">
        <f t="shared" si="349"/>
        <v>0</v>
      </c>
      <c r="CC104" s="427">
        <f t="shared" si="632"/>
        <v>0</v>
      </c>
      <c r="CD104" s="394">
        <f t="shared" si="350"/>
        <v>0</v>
      </c>
      <c r="CE104" s="395">
        <f t="shared" si="351"/>
        <v>0</v>
      </c>
      <c r="CF104" s="428">
        <f t="shared" si="633"/>
        <v>0</v>
      </c>
      <c r="CG104" s="394">
        <f t="shared" si="352"/>
        <v>0</v>
      </c>
      <c r="CH104" s="395">
        <f t="shared" si="353"/>
        <v>0</v>
      </c>
      <c r="CI104" s="428">
        <f t="shared" si="634"/>
        <v>0</v>
      </c>
      <c r="CJ104" s="394">
        <f t="shared" si="354"/>
        <v>0</v>
      </c>
      <c r="CK104" s="395">
        <f t="shared" si="355"/>
        <v>0</v>
      </c>
      <c r="CL104" s="427">
        <f t="shared" si="635"/>
        <v>0</v>
      </c>
      <c r="CM104" s="394">
        <f t="shared" si="356"/>
        <v>0</v>
      </c>
      <c r="CN104" s="395">
        <f t="shared" si="357"/>
        <v>0</v>
      </c>
      <c r="CO104" s="396">
        <f t="shared" si="636"/>
        <v>0</v>
      </c>
      <c r="CP104" s="426">
        <f t="shared" si="358"/>
        <v>0</v>
      </c>
      <c r="CQ104" s="395">
        <f t="shared" si="359"/>
        <v>0</v>
      </c>
      <c r="CR104" s="427">
        <f t="shared" si="637"/>
        <v>0</v>
      </c>
      <c r="CS104" s="394">
        <f t="shared" si="360"/>
        <v>0</v>
      </c>
      <c r="CT104" s="395">
        <f t="shared" si="361"/>
        <v>0</v>
      </c>
      <c r="CU104" s="428">
        <f t="shared" si="638"/>
        <v>0</v>
      </c>
      <c r="CV104" s="394">
        <f t="shared" si="362"/>
        <v>0</v>
      </c>
      <c r="CW104" s="395">
        <f t="shared" si="363"/>
        <v>0</v>
      </c>
      <c r="CX104" s="428">
        <f t="shared" si="639"/>
        <v>0</v>
      </c>
      <c r="CY104" s="394">
        <f t="shared" si="364"/>
        <v>0</v>
      </c>
      <c r="CZ104" s="395">
        <f t="shared" si="365"/>
        <v>0</v>
      </c>
      <c r="DA104" s="427">
        <f t="shared" si="640"/>
        <v>0</v>
      </c>
      <c r="DB104" s="394">
        <f t="shared" si="366"/>
        <v>0</v>
      </c>
      <c r="DC104" s="395">
        <f t="shared" si="367"/>
        <v>0</v>
      </c>
      <c r="DD104" s="396">
        <f t="shared" si="641"/>
        <v>0</v>
      </c>
      <c r="DE104" s="426">
        <f t="shared" si="368"/>
        <v>0</v>
      </c>
      <c r="DF104" s="395">
        <f t="shared" si="369"/>
        <v>0</v>
      </c>
      <c r="DG104" s="427">
        <f t="shared" si="642"/>
        <v>0</v>
      </c>
      <c r="DH104" s="394">
        <f t="shared" si="370"/>
        <v>0</v>
      </c>
      <c r="DI104" s="395">
        <f t="shared" si="371"/>
        <v>0</v>
      </c>
      <c r="DJ104" s="428">
        <f t="shared" si="643"/>
        <v>0</v>
      </c>
      <c r="DK104" s="394">
        <f t="shared" si="372"/>
        <v>0</v>
      </c>
      <c r="DL104" s="395">
        <f t="shared" si="373"/>
        <v>0</v>
      </c>
      <c r="DM104" s="428">
        <f t="shared" si="644"/>
        <v>0</v>
      </c>
      <c r="DN104" s="394">
        <f t="shared" si="374"/>
        <v>0</v>
      </c>
      <c r="DO104" s="395">
        <f t="shared" si="375"/>
        <v>0</v>
      </c>
      <c r="DP104" s="427">
        <f t="shared" si="645"/>
        <v>0</v>
      </c>
      <c r="DQ104" s="394">
        <f t="shared" si="376"/>
        <v>0</v>
      </c>
      <c r="DR104" s="395">
        <f t="shared" si="377"/>
        <v>0</v>
      </c>
      <c r="DS104" s="396">
        <f t="shared" si="646"/>
        <v>0</v>
      </c>
      <c r="DT104" s="426">
        <f t="shared" si="378"/>
        <v>0</v>
      </c>
      <c r="DU104" s="395">
        <f t="shared" si="379"/>
        <v>0</v>
      </c>
      <c r="DV104" s="427">
        <f t="shared" si="647"/>
        <v>0</v>
      </c>
      <c r="DW104" s="394">
        <f t="shared" si="380"/>
        <v>0</v>
      </c>
      <c r="DX104" s="395">
        <f t="shared" si="381"/>
        <v>0</v>
      </c>
      <c r="DY104" s="428">
        <f t="shared" si="648"/>
        <v>0</v>
      </c>
      <c r="DZ104" s="394">
        <f t="shared" si="382"/>
        <v>0</v>
      </c>
      <c r="EA104" s="395">
        <f t="shared" si="383"/>
        <v>0</v>
      </c>
      <c r="EB104" s="428">
        <f t="shared" si="649"/>
        <v>0</v>
      </c>
      <c r="EC104" s="394">
        <f t="shared" si="384"/>
        <v>0</v>
      </c>
      <c r="ED104" s="395">
        <f t="shared" si="385"/>
        <v>0</v>
      </c>
      <c r="EE104" s="427">
        <f t="shared" si="650"/>
        <v>0</v>
      </c>
      <c r="EF104" s="394">
        <f t="shared" si="386"/>
        <v>0</v>
      </c>
      <c r="EG104" s="395">
        <f t="shared" si="387"/>
        <v>0</v>
      </c>
      <c r="EH104" s="396">
        <f t="shared" si="651"/>
        <v>0</v>
      </c>
      <c r="EI104" s="426">
        <f t="shared" si="388"/>
        <v>0</v>
      </c>
      <c r="EJ104" s="395">
        <f t="shared" si="389"/>
        <v>0</v>
      </c>
      <c r="EK104" s="427">
        <f t="shared" si="652"/>
        <v>0</v>
      </c>
      <c r="EL104" s="394">
        <f t="shared" si="390"/>
        <v>0</v>
      </c>
      <c r="EM104" s="395">
        <f t="shared" si="391"/>
        <v>0</v>
      </c>
      <c r="EN104" s="428">
        <f t="shared" si="653"/>
        <v>0</v>
      </c>
      <c r="EO104" s="394">
        <f t="shared" si="392"/>
        <v>0</v>
      </c>
      <c r="EP104" s="395">
        <f t="shared" si="393"/>
        <v>0</v>
      </c>
      <c r="EQ104" s="428">
        <f t="shared" si="654"/>
        <v>0</v>
      </c>
      <c r="ER104" s="394">
        <f t="shared" si="394"/>
        <v>0</v>
      </c>
      <c r="ES104" s="395">
        <f t="shared" si="395"/>
        <v>0</v>
      </c>
      <c r="ET104" s="427">
        <f t="shared" si="655"/>
        <v>0</v>
      </c>
      <c r="EU104" s="394">
        <f t="shared" si="396"/>
        <v>0</v>
      </c>
      <c r="EV104" s="395">
        <f t="shared" si="397"/>
        <v>0</v>
      </c>
      <c r="EW104" s="396">
        <f t="shared" si="656"/>
        <v>0</v>
      </c>
      <c r="EX104" s="426">
        <f t="shared" si="398"/>
        <v>0</v>
      </c>
      <c r="EY104" s="395">
        <f t="shared" si="399"/>
        <v>0</v>
      </c>
      <c r="EZ104" s="427">
        <f t="shared" si="657"/>
        <v>0</v>
      </c>
      <c r="FA104" s="394">
        <f t="shared" si="400"/>
        <v>0</v>
      </c>
      <c r="FB104" s="395">
        <f t="shared" si="401"/>
        <v>0</v>
      </c>
      <c r="FC104" s="428">
        <f t="shared" si="693"/>
        <v>0</v>
      </c>
      <c r="FD104" s="394">
        <f t="shared" si="402"/>
        <v>0</v>
      </c>
      <c r="FE104" s="395">
        <f t="shared" si="403"/>
        <v>0</v>
      </c>
      <c r="FF104" s="428">
        <f t="shared" si="659"/>
        <v>0</v>
      </c>
      <c r="FG104" s="394">
        <f t="shared" si="404"/>
        <v>0</v>
      </c>
      <c r="FH104" s="395">
        <f t="shared" si="405"/>
        <v>0</v>
      </c>
      <c r="FI104" s="427">
        <f t="shared" si="660"/>
        <v>0</v>
      </c>
      <c r="FJ104" s="394">
        <f t="shared" si="406"/>
        <v>0</v>
      </c>
      <c r="FK104" s="395">
        <f t="shared" si="407"/>
        <v>0</v>
      </c>
      <c r="FL104" s="396">
        <f t="shared" si="661"/>
        <v>0</v>
      </c>
      <c r="FM104" s="426">
        <f t="shared" si="408"/>
        <v>0</v>
      </c>
      <c r="FN104" s="395">
        <f t="shared" si="409"/>
        <v>0</v>
      </c>
      <c r="FO104" s="427">
        <f t="shared" si="662"/>
        <v>0</v>
      </c>
      <c r="FP104" s="394">
        <f t="shared" si="410"/>
        <v>0</v>
      </c>
      <c r="FQ104" s="395">
        <f t="shared" si="411"/>
        <v>0</v>
      </c>
      <c r="FR104" s="428">
        <f t="shared" si="663"/>
        <v>0</v>
      </c>
      <c r="FS104" s="394">
        <f t="shared" si="412"/>
        <v>0</v>
      </c>
      <c r="FT104" s="395">
        <f t="shared" si="413"/>
        <v>0</v>
      </c>
      <c r="FU104" s="428">
        <f t="shared" si="664"/>
        <v>0</v>
      </c>
      <c r="FV104" s="394">
        <f t="shared" si="414"/>
        <v>0</v>
      </c>
      <c r="FW104" s="395">
        <f t="shared" si="415"/>
        <v>0</v>
      </c>
      <c r="FX104" s="427">
        <f t="shared" si="665"/>
        <v>0</v>
      </c>
      <c r="FY104" s="394">
        <f t="shared" si="416"/>
        <v>0</v>
      </c>
      <c r="FZ104" s="395">
        <f t="shared" si="417"/>
        <v>0</v>
      </c>
      <c r="GA104" s="396">
        <f t="shared" si="666"/>
        <v>0</v>
      </c>
      <c r="GB104" s="426">
        <f t="shared" si="418"/>
        <v>0</v>
      </c>
      <c r="GC104" s="395">
        <f t="shared" si="419"/>
        <v>0</v>
      </c>
      <c r="GD104" s="427">
        <f t="shared" si="667"/>
        <v>0</v>
      </c>
      <c r="GE104" s="394">
        <f t="shared" si="420"/>
        <v>0</v>
      </c>
      <c r="GF104" s="395">
        <f t="shared" si="421"/>
        <v>0</v>
      </c>
      <c r="GG104" s="428">
        <f t="shared" si="668"/>
        <v>0</v>
      </c>
      <c r="GH104" s="394">
        <f t="shared" si="422"/>
        <v>0</v>
      </c>
      <c r="GI104" s="395">
        <f t="shared" si="423"/>
        <v>0</v>
      </c>
      <c r="GJ104" s="428">
        <f t="shared" si="669"/>
        <v>0</v>
      </c>
      <c r="GK104" s="394">
        <f t="shared" si="424"/>
        <v>0</v>
      </c>
      <c r="GL104" s="395">
        <f t="shared" si="425"/>
        <v>0</v>
      </c>
      <c r="GM104" s="427">
        <f t="shared" si="670"/>
        <v>0</v>
      </c>
      <c r="GN104" s="394">
        <f t="shared" si="426"/>
        <v>0</v>
      </c>
      <c r="GO104" s="395">
        <f t="shared" si="427"/>
        <v>0</v>
      </c>
      <c r="GP104" s="396">
        <f t="shared" si="671"/>
        <v>0</v>
      </c>
      <c r="GQ104" s="776">
        <f t="shared" si="428"/>
        <v>0</v>
      </c>
      <c r="GR104" s="777">
        <f t="shared" si="429"/>
        <v>0</v>
      </c>
      <c r="GS104" s="777">
        <f t="shared" si="430"/>
        <v>0</v>
      </c>
      <c r="GT104" s="777">
        <f t="shared" si="431"/>
        <v>0</v>
      </c>
      <c r="GU104" s="778">
        <f t="shared" si="672"/>
        <v>0</v>
      </c>
      <c r="GV104" s="426">
        <f t="shared" si="432"/>
        <v>0</v>
      </c>
      <c r="GW104" s="395">
        <f t="shared" si="433"/>
        <v>0</v>
      </c>
      <c r="GX104" s="427">
        <f t="shared" si="673"/>
        <v>0</v>
      </c>
      <c r="GY104" s="394">
        <f t="shared" si="434"/>
        <v>0</v>
      </c>
      <c r="GZ104" s="395">
        <f t="shared" si="435"/>
        <v>0</v>
      </c>
      <c r="HA104" s="428">
        <f t="shared" si="674"/>
        <v>0</v>
      </c>
      <c r="HB104" s="394">
        <f t="shared" si="436"/>
        <v>0</v>
      </c>
      <c r="HC104" s="395">
        <f t="shared" si="437"/>
        <v>0</v>
      </c>
      <c r="HD104" s="428">
        <f t="shared" si="675"/>
        <v>0</v>
      </c>
      <c r="HE104" s="394">
        <f t="shared" si="438"/>
        <v>0</v>
      </c>
      <c r="HF104" s="395">
        <f t="shared" si="439"/>
        <v>0</v>
      </c>
      <c r="HG104" s="427">
        <f t="shared" si="676"/>
        <v>0</v>
      </c>
      <c r="HH104" s="394">
        <f t="shared" si="440"/>
        <v>0</v>
      </c>
      <c r="HI104" s="395">
        <f t="shared" si="441"/>
        <v>0</v>
      </c>
      <c r="HJ104" s="396">
        <f t="shared" si="677"/>
        <v>0</v>
      </c>
      <c r="HK104" s="776">
        <f t="shared" si="442"/>
        <v>0</v>
      </c>
      <c r="HL104" s="777">
        <f t="shared" si="443"/>
        <v>0</v>
      </c>
      <c r="HM104" s="777">
        <f t="shared" si="444"/>
        <v>0</v>
      </c>
      <c r="HN104" s="777">
        <f t="shared" si="445"/>
        <v>0</v>
      </c>
      <c r="HO104" s="778">
        <f t="shared" si="678"/>
        <v>0</v>
      </c>
      <c r="HP104" s="946"/>
      <c r="HQ104" s="946"/>
      <c r="HR104" s="426">
        <f t="shared" si="446"/>
        <v>0</v>
      </c>
      <c r="HS104" s="395">
        <f t="shared" si="447"/>
        <v>0</v>
      </c>
      <c r="HT104" s="396">
        <f t="shared" si="679"/>
        <v>0</v>
      </c>
      <c r="HU104" s="426">
        <f t="shared" si="448"/>
        <v>0</v>
      </c>
      <c r="HV104" s="395">
        <f t="shared" si="449"/>
        <v>0</v>
      </c>
      <c r="HW104" s="396">
        <f t="shared" si="450"/>
        <v>0</v>
      </c>
      <c r="HX104" s="426">
        <f t="shared" si="451"/>
        <v>0</v>
      </c>
      <c r="HY104" s="395">
        <f t="shared" si="452"/>
        <v>0</v>
      </c>
      <c r="HZ104" s="396">
        <f t="shared" si="453"/>
        <v>0</v>
      </c>
      <c r="IA104" s="426">
        <f t="shared" si="454"/>
        <v>0</v>
      </c>
      <c r="IB104" s="395">
        <f t="shared" si="455"/>
        <v>0</v>
      </c>
      <c r="IC104" s="396">
        <f t="shared" si="456"/>
        <v>0</v>
      </c>
      <c r="ID104" s="426">
        <f t="shared" si="457"/>
        <v>0</v>
      </c>
      <c r="IE104" s="395">
        <f t="shared" si="458"/>
        <v>0</v>
      </c>
      <c r="IF104" s="396">
        <f t="shared" si="459"/>
        <v>0</v>
      </c>
      <c r="IG104" s="427"/>
      <c r="IH104" s="426">
        <f t="shared" si="460"/>
        <v>0</v>
      </c>
      <c r="II104" s="395">
        <f t="shared" si="461"/>
        <v>0</v>
      </c>
      <c r="IJ104" s="427">
        <f t="shared" si="462"/>
        <v>0</v>
      </c>
      <c r="IK104" s="426">
        <f t="shared" si="463"/>
        <v>0</v>
      </c>
      <c r="IL104" s="395">
        <f t="shared" si="464"/>
        <v>0</v>
      </c>
      <c r="IM104" s="427">
        <f t="shared" si="465"/>
        <v>0</v>
      </c>
      <c r="IN104" s="776">
        <f t="shared" si="466"/>
        <v>0</v>
      </c>
      <c r="IO104" s="777">
        <f t="shared" si="467"/>
        <v>0</v>
      </c>
      <c r="IP104" s="777">
        <f t="shared" si="468"/>
        <v>0</v>
      </c>
      <c r="IQ104" s="777">
        <f t="shared" si="469"/>
        <v>0</v>
      </c>
      <c r="IR104" s="779">
        <f t="shared" si="680"/>
        <v>0</v>
      </c>
      <c r="IS104" s="427"/>
      <c r="IT104" s="780"/>
      <c r="IU104" s="426">
        <f t="shared" si="470"/>
        <v>0</v>
      </c>
      <c r="IV104" s="395">
        <f t="shared" si="471"/>
        <v>0</v>
      </c>
      <c r="IW104" s="396">
        <f t="shared" si="472"/>
        <v>0</v>
      </c>
      <c r="IX104" s="426">
        <f t="shared" si="473"/>
        <v>0</v>
      </c>
      <c r="IY104" s="395">
        <f t="shared" si="474"/>
        <v>0</v>
      </c>
      <c r="IZ104" s="396">
        <f t="shared" si="475"/>
        <v>0</v>
      </c>
      <c r="JA104" s="426">
        <f t="shared" si="476"/>
        <v>0</v>
      </c>
      <c r="JB104" s="395">
        <f t="shared" si="477"/>
        <v>0</v>
      </c>
      <c r="JC104" s="396">
        <f t="shared" si="478"/>
        <v>0</v>
      </c>
      <c r="JD104" s="781"/>
      <c r="JE104" s="782">
        <f t="shared" si="479"/>
        <v>0</v>
      </c>
      <c r="JF104" s="783">
        <f t="shared" si="480"/>
        <v>0</v>
      </c>
      <c r="JG104" s="784">
        <f t="shared" si="481"/>
        <v>0</v>
      </c>
      <c r="JH104" s="781"/>
      <c r="JI104" s="782">
        <f t="shared" si="482"/>
        <v>0</v>
      </c>
      <c r="JJ104" s="783">
        <f t="shared" si="483"/>
        <v>0</v>
      </c>
      <c r="JK104" s="784">
        <f t="shared" si="484"/>
        <v>0</v>
      </c>
      <c r="JL104" s="781"/>
      <c r="JM104" s="782">
        <f t="shared" si="485"/>
        <v>0</v>
      </c>
      <c r="JN104" s="783">
        <f t="shared" si="486"/>
        <v>0</v>
      </c>
      <c r="JO104" s="784">
        <f t="shared" si="487"/>
        <v>0</v>
      </c>
      <c r="JP104" s="781"/>
      <c r="JQ104" s="782">
        <f t="shared" si="488"/>
        <v>0</v>
      </c>
      <c r="JR104" s="783">
        <f t="shared" si="489"/>
        <v>0</v>
      </c>
      <c r="JS104" s="784">
        <f t="shared" si="490"/>
        <v>0</v>
      </c>
      <c r="JT104" s="781"/>
      <c r="JU104" s="782">
        <f t="shared" si="491"/>
        <v>0</v>
      </c>
      <c r="JV104" s="783">
        <f t="shared" si="492"/>
        <v>0</v>
      </c>
      <c r="JW104" s="784">
        <f t="shared" si="493"/>
        <v>0</v>
      </c>
      <c r="JX104" s="781"/>
      <c r="JY104" s="782">
        <f t="shared" si="494"/>
        <v>0</v>
      </c>
      <c r="JZ104" s="783">
        <f t="shared" si="495"/>
        <v>0</v>
      </c>
      <c r="KA104" s="784">
        <f t="shared" si="496"/>
        <v>0</v>
      </c>
      <c r="KB104" s="781"/>
      <c r="KC104" s="782">
        <f t="shared" si="497"/>
        <v>0</v>
      </c>
      <c r="KD104" s="783">
        <f t="shared" si="498"/>
        <v>0</v>
      </c>
      <c r="KE104" s="784">
        <f t="shared" si="499"/>
        <v>0</v>
      </c>
      <c r="KF104" s="781"/>
      <c r="KG104" s="782">
        <f t="shared" si="500"/>
        <v>0</v>
      </c>
      <c r="KH104" s="783">
        <f t="shared" si="501"/>
        <v>0</v>
      </c>
      <c r="KI104" s="784">
        <f t="shared" si="502"/>
        <v>0</v>
      </c>
      <c r="KJ104" s="781"/>
      <c r="KK104" s="782">
        <f t="shared" si="503"/>
        <v>0</v>
      </c>
      <c r="KL104" s="783">
        <f t="shared" si="504"/>
        <v>0</v>
      </c>
      <c r="KM104" s="784">
        <f t="shared" si="505"/>
        <v>0</v>
      </c>
      <c r="KN104" s="426">
        <f t="shared" si="506"/>
        <v>0</v>
      </c>
      <c r="KO104" s="395">
        <f t="shared" si="507"/>
        <v>0</v>
      </c>
      <c r="KP104" s="396">
        <f t="shared" si="508"/>
        <v>0</v>
      </c>
      <c r="KQ104" s="426">
        <f t="shared" si="509"/>
        <v>0</v>
      </c>
      <c r="KR104" s="395">
        <f t="shared" si="510"/>
        <v>0</v>
      </c>
      <c r="KS104" s="396">
        <f t="shared" si="511"/>
        <v>0</v>
      </c>
      <c r="KT104" s="785"/>
      <c r="KU104" s="786">
        <f t="shared" si="512"/>
        <v>0</v>
      </c>
      <c r="KV104" s="787">
        <f t="shared" si="513"/>
        <v>0</v>
      </c>
      <c r="KW104" s="788">
        <f t="shared" si="681"/>
        <v>0</v>
      </c>
      <c r="KX104" s="426">
        <f t="shared" si="514"/>
        <v>0</v>
      </c>
      <c r="KY104" s="395">
        <f t="shared" si="515"/>
        <v>0</v>
      </c>
      <c r="KZ104" s="396">
        <f t="shared" si="516"/>
        <v>0</v>
      </c>
      <c r="LA104" s="781"/>
      <c r="LB104" s="782">
        <f t="shared" si="517"/>
        <v>0</v>
      </c>
      <c r="LC104" s="783">
        <f t="shared" si="518"/>
        <v>0</v>
      </c>
      <c r="LD104" s="784">
        <f t="shared" si="519"/>
        <v>0</v>
      </c>
      <c r="LE104" s="781"/>
      <c r="LF104" s="782">
        <f t="shared" si="520"/>
        <v>0</v>
      </c>
      <c r="LG104" s="783">
        <f t="shared" si="521"/>
        <v>0</v>
      </c>
      <c r="LH104" s="784">
        <f t="shared" si="522"/>
        <v>0</v>
      </c>
      <c r="LI104" s="781"/>
      <c r="LJ104" s="782">
        <f t="shared" si="523"/>
        <v>0</v>
      </c>
      <c r="LK104" s="783">
        <f t="shared" si="524"/>
        <v>0</v>
      </c>
      <c r="LL104" s="784">
        <f t="shared" si="525"/>
        <v>0</v>
      </c>
      <c r="LM104" s="426">
        <f t="shared" si="526"/>
        <v>0</v>
      </c>
      <c r="LN104" s="395">
        <f t="shared" si="527"/>
        <v>0</v>
      </c>
      <c r="LO104" s="396">
        <f t="shared" si="528"/>
        <v>0</v>
      </c>
      <c r="LP104" s="426">
        <f t="shared" si="529"/>
        <v>0</v>
      </c>
      <c r="LQ104" s="395">
        <f t="shared" si="530"/>
        <v>0</v>
      </c>
      <c r="LR104" s="396">
        <f t="shared" si="531"/>
        <v>0</v>
      </c>
      <c r="LS104" s="426">
        <f t="shared" si="532"/>
        <v>0</v>
      </c>
      <c r="LT104" s="395">
        <f t="shared" si="533"/>
        <v>0</v>
      </c>
      <c r="LU104" s="396">
        <f t="shared" si="534"/>
        <v>0</v>
      </c>
      <c r="LV104" s="785"/>
      <c r="LW104" s="786">
        <f t="shared" si="535"/>
        <v>0</v>
      </c>
      <c r="LX104" s="787">
        <f t="shared" si="536"/>
        <v>0</v>
      </c>
      <c r="LY104" s="788">
        <f t="shared" si="682"/>
        <v>0</v>
      </c>
      <c r="LZ104" s="426">
        <f t="shared" si="537"/>
        <v>0</v>
      </c>
      <c r="MA104" s="395">
        <f t="shared" si="538"/>
        <v>0</v>
      </c>
      <c r="MB104" s="396">
        <f t="shared" si="539"/>
        <v>0</v>
      </c>
      <c r="MC104" s="781"/>
      <c r="MD104" s="782">
        <f t="shared" si="540"/>
        <v>0</v>
      </c>
      <c r="ME104" s="783">
        <f t="shared" si="541"/>
        <v>0</v>
      </c>
      <c r="MF104" s="784">
        <f t="shared" si="542"/>
        <v>0</v>
      </c>
      <c r="MG104" s="781"/>
      <c r="MH104" s="782">
        <f t="shared" si="543"/>
        <v>0</v>
      </c>
      <c r="MI104" s="783">
        <f t="shared" si="544"/>
        <v>0</v>
      </c>
      <c r="MJ104" s="784">
        <f t="shared" si="545"/>
        <v>0</v>
      </c>
      <c r="MK104" s="781"/>
      <c r="ML104" s="782">
        <f t="shared" si="546"/>
        <v>0</v>
      </c>
      <c r="MM104" s="783">
        <f t="shared" si="547"/>
        <v>0</v>
      </c>
      <c r="MN104" s="784">
        <f t="shared" si="548"/>
        <v>0</v>
      </c>
      <c r="MO104" s="426">
        <f t="shared" si="549"/>
        <v>0</v>
      </c>
      <c r="MP104" s="395">
        <f t="shared" si="550"/>
        <v>0</v>
      </c>
      <c r="MQ104" s="396">
        <f t="shared" si="551"/>
        <v>0</v>
      </c>
      <c r="MR104" s="426">
        <f t="shared" si="552"/>
        <v>0</v>
      </c>
      <c r="MS104" s="395">
        <f t="shared" si="553"/>
        <v>0</v>
      </c>
      <c r="MT104" s="396">
        <f t="shared" si="554"/>
        <v>0</v>
      </c>
      <c r="MU104" s="426">
        <f t="shared" si="555"/>
        <v>0</v>
      </c>
      <c r="MV104" s="395">
        <f t="shared" si="556"/>
        <v>0</v>
      </c>
      <c r="MW104" s="396">
        <f t="shared" si="557"/>
        <v>0</v>
      </c>
      <c r="MX104" s="785"/>
      <c r="MY104" s="786">
        <f t="shared" si="558"/>
        <v>0</v>
      </c>
      <c r="MZ104" s="787">
        <f t="shared" si="559"/>
        <v>0</v>
      </c>
      <c r="NA104" s="788">
        <f t="shared" si="683"/>
        <v>0</v>
      </c>
      <c r="NB104" s="785"/>
      <c r="NC104" s="786">
        <f t="shared" si="560"/>
        <v>0</v>
      </c>
      <c r="ND104" s="787">
        <f t="shared" si="561"/>
        <v>0</v>
      </c>
      <c r="NE104" s="788">
        <f t="shared" si="684"/>
        <v>0</v>
      </c>
      <c r="NF104" s="786">
        <f t="shared" si="562"/>
        <v>0</v>
      </c>
      <c r="NG104" s="789">
        <f t="shared" si="563"/>
        <v>0</v>
      </c>
      <c r="NH104" s="776">
        <f t="shared" si="564"/>
        <v>0</v>
      </c>
      <c r="NI104" s="777">
        <f t="shared" si="565"/>
        <v>0</v>
      </c>
      <c r="NJ104" s="777">
        <f t="shared" si="566"/>
        <v>0</v>
      </c>
      <c r="NK104" s="777">
        <f t="shared" si="567"/>
        <v>0</v>
      </c>
      <c r="NL104" s="779">
        <f t="shared" si="685"/>
        <v>0</v>
      </c>
      <c r="NM104" s="785"/>
      <c r="NN104" s="786">
        <f t="shared" si="568"/>
        <v>0</v>
      </c>
      <c r="NO104" s="787">
        <f t="shared" si="569"/>
        <v>0</v>
      </c>
      <c r="NP104" s="788">
        <f t="shared" si="686"/>
        <v>0</v>
      </c>
      <c r="NQ104" s="785"/>
      <c r="NR104" s="786">
        <f t="shared" si="570"/>
        <v>0</v>
      </c>
      <c r="NS104" s="787">
        <f t="shared" si="571"/>
        <v>0</v>
      </c>
      <c r="NT104" s="788">
        <f t="shared" si="687"/>
        <v>0</v>
      </c>
      <c r="NU104" s="785"/>
      <c r="NV104" s="786">
        <f t="shared" si="572"/>
        <v>0</v>
      </c>
      <c r="NW104" s="787">
        <f t="shared" si="573"/>
        <v>0</v>
      </c>
      <c r="NX104" s="788">
        <f t="shared" si="688"/>
        <v>0</v>
      </c>
      <c r="OH104" s="426">
        <f t="shared" si="574"/>
        <v>0</v>
      </c>
      <c r="OI104" s="395">
        <f t="shared" si="575"/>
        <v>0</v>
      </c>
      <c r="OJ104" s="396">
        <f t="shared" si="689"/>
        <v>0</v>
      </c>
      <c r="OK104" s="426">
        <f t="shared" si="576"/>
        <v>0</v>
      </c>
      <c r="OL104" s="395">
        <f t="shared" si="577"/>
        <v>0</v>
      </c>
      <c r="OM104" s="396">
        <f t="shared" si="578"/>
        <v>0</v>
      </c>
      <c r="ON104" s="426">
        <f t="shared" si="579"/>
        <v>0</v>
      </c>
      <c r="OO104" s="395">
        <f t="shared" si="580"/>
        <v>0</v>
      </c>
      <c r="OP104" s="396">
        <f t="shared" si="581"/>
        <v>0</v>
      </c>
      <c r="OQ104" s="426">
        <f t="shared" si="582"/>
        <v>0</v>
      </c>
      <c r="OR104" s="395">
        <f t="shared" si="583"/>
        <v>0</v>
      </c>
      <c r="OS104" s="396">
        <f t="shared" si="584"/>
        <v>0</v>
      </c>
      <c r="OT104" s="426">
        <f t="shared" si="585"/>
        <v>0</v>
      </c>
      <c r="OU104" s="395">
        <f t="shared" si="586"/>
        <v>0</v>
      </c>
      <c r="OV104" s="396">
        <f t="shared" si="587"/>
        <v>0</v>
      </c>
      <c r="OW104" s="426">
        <f t="shared" si="588"/>
        <v>0</v>
      </c>
      <c r="OX104" s="395">
        <f t="shared" si="589"/>
        <v>0</v>
      </c>
      <c r="OY104" s="427">
        <f t="shared" si="590"/>
        <v>0</v>
      </c>
      <c r="OZ104" s="426">
        <f t="shared" si="591"/>
        <v>0</v>
      </c>
      <c r="PA104" s="395">
        <f t="shared" si="592"/>
        <v>0</v>
      </c>
      <c r="PB104" s="427">
        <f t="shared" si="593"/>
        <v>0</v>
      </c>
      <c r="PC104" s="426">
        <f t="shared" si="594"/>
        <v>0</v>
      </c>
      <c r="PD104" s="395">
        <f t="shared" si="595"/>
        <v>0</v>
      </c>
      <c r="PE104" s="427">
        <f t="shared" si="596"/>
        <v>0</v>
      </c>
      <c r="PF104" s="426">
        <f t="shared" si="597"/>
        <v>0</v>
      </c>
      <c r="PG104" s="395">
        <f t="shared" si="598"/>
        <v>0</v>
      </c>
      <c r="PH104" s="427">
        <f t="shared" si="599"/>
        <v>0</v>
      </c>
      <c r="PI104" s="426">
        <f t="shared" si="600"/>
        <v>0</v>
      </c>
      <c r="PJ104" s="395">
        <f t="shared" si="601"/>
        <v>0</v>
      </c>
      <c r="PK104" s="427">
        <f t="shared" si="602"/>
        <v>0</v>
      </c>
      <c r="PL104" s="426">
        <f t="shared" si="603"/>
        <v>0</v>
      </c>
      <c r="PM104" s="395">
        <f t="shared" si="604"/>
        <v>0</v>
      </c>
      <c r="PN104" s="427">
        <f t="shared" si="605"/>
        <v>0</v>
      </c>
      <c r="PO104" s="776">
        <f t="shared" si="606"/>
        <v>0</v>
      </c>
      <c r="PP104" s="777">
        <f t="shared" si="607"/>
        <v>0</v>
      </c>
      <c r="PQ104" s="777">
        <f t="shared" si="608"/>
        <v>0</v>
      </c>
      <c r="PR104" s="777">
        <f t="shared" si="609"/>
        <v>0</v>
      </c>
      <c r="PS104" s="779">
        <f t="shared" si="690"/>
        <v>0</v>
      </c>
      <c r="PT104" s="426">
        <f t="shared" si="610"/>
        <v>0</v>
      </c>
      <c r="PU104" s="395">
        <f t="shared" si="611"/>
        <v>0</v>
      </c>
      <c r="PV104" s="396">
        <f t="shared" si="691"/>
        <v>0</v>
      </c>
      <c r="PW104" s="426">
        <f t="shared" si="612"/>
        <v>0</v>
      </c>
      <c r="PX104" s="395">
        <f t="shared" si="613"/>
        <v>0</v>
      </c>
      <c r="PY104" s="396">
        <f t="shared" si="614"/>
        <v>0</v>
      </c>
      <c r="PZ104" s="426">
        <f t="shared" si="615"/>
        <v>0</v>
      </c>
      <c r="QA104" s="395">
        <f t="shared" si="616"/>
        <v>0</v>
      </c>
      <c r="QB104" s="396">
        <f t="shared" si="617"/>
        <v>0</v>
      </c>
      <c r="QC104" s="426">
        <f t="shared" si="618"/>
        <v>0</v>
      </c>
      <c r="QD104" s="395">
        <f t="shared" si="619"/>
        <v>0</v>
      </c>
      <c r="QE104" s="396">
        <f t="shared" si="620"/>
        <v>0</v>
      </c>
      <c r="QF104" s="776">
        <f t="shared" si="621"/>
        <v>0</v>
      </c>
      <c r="QG104" s="777">
        <f t="shared" si="622"/>
        <v>0</v>
      </c>
      <c r="QH104" s="777">
        <f t="shared" si="623"/>
        <v>0</v>
      </c>
      <c r="QI104" s="777">
        <f t="shared" si="624"/>
        <v>0</v>
      </c>
      <c r="QJ104" s="779">
        <f t="shared" si="692"/>
        <v>0</v>
      </c>
      <c r="QK104" s="790"/>
      <c r="QL104" s="791"/>
    </row>
    <row r="105" spans="2:454" ht="10.199999999999999">
      <c r="B105" s="836" t="s">
        <v>571</v>
      </c>
      <c r="C105" s="837" t="s">
        <v>571</v>
      </c>
      <c r="D105" s="771"/>
      <c r="E105" s="772"/>
      <c r="F105" s="772"/>
      <c r="G105" s="772"/>
      <c r="H105" s="772"/>
      <c r="I105" s="772"/>
      <c r="J105" s="772"/>
      <c r="K105" s="772"/>
      <c r="L105" s="772"/>
      <c r="M105" s="772"/>
      <c r="N105" s="772"/>
      <c r="O105" s="772"/>
      <c r="P105" s="772"/>
      <c r="Q105" s="772"/>
      <c r="R105" s="772"/>
      <c r="S105" s="772"/>
      <c r="T105" s="772"/>
      <c r="U105" s="772"/>
      <c r="V105" s="772"/>
      <c r="W105" s="772"/>
      <c r="X105" s="772"/>
      <c r="Y105" s="772"/>
      <c r="Z105" s="772"/>
      <c r="AA105" s="772"/>
      <c r="AB105" s="772"/>
      <c r="AC105" s="772"/>
      <c r="AD105" s="772"/>
      <c r="AE105" s="772"/>
      <c r="AF105" s="772"/>
      <c r="AG105" s="772"/>
      <c r="AH105" s="772"/>
      <c r="AI105" s="772"/>
      <c r="AJ105" s="772"/>
      <c r="AK105" s="772"/>
      <c r="AL105" s="772"/>
      <c r="AM105" s="772"/>
      <c r="AN105" s="772"/>
      <c r="AO105" s="772"/>
      <c r="AP105" s="772"/>
      <c r="AQ105" s="772"/>
      <c r="AR105" s="772"/>
      <c r="AS105" s="772"/>
      <c r="AT105" s="772"/>
      <c r="AU105" s="772"/>
      <c r="AV105" s="772"/>
      <c r="AW105" s="772"/>
      <c r="AX105" s="772"/>
      <c r="AY105" s="772"/>
      <c r="AZ105" s="772"/>
      <c r="BA105" s="775"/>
      <c r="BB105" s="774">
        <f t="shared" si="332"/>
        <v>0</v>
      </c>
      <c r="BC105" s="651">
        <f t="shared" si="333"/>
        <v>0</v>
      </c>
      <c r="BD105" s="652">
        <f t="shared" si="625"/>
        <v>0</v>
      </c>
      <c r="BE105" s="775"/>
      <c r="BF105" s="774">
        <f t="shared" si="334"/>
        <v>0</v>
      </c>
      <c r="BG105" s="775"/>
      <c r="BH105" s="774">
        <f t="shared" si="335"/>
        <v>0</v>
      </c>
      <c r="BI105" s="426">
        <f t="shared" si="336"/>
        <v>0</v>
      </c>
      <c r="BJ105" s="395">
        <f t="shared" si="337"/>
        <v>0</v>
      </c>
      <c r="BK105" s="396">
        <f t="shared" si="626"/>
        <v>0</v>
      </c>
      <c r="BL105" s="426">
        <f t="shared" si="338"/>
        <v>0</v>
      </c>
      <c r="BM105" s="395">
        <f t="shared" si="339"/>
        <v>0</v>
      </c>
      <c r="BN105" s="427">
        <f t="shared" si="627"/>
        <v>0</v>
      </c>
      <c r="BO105" s="394">
        <f t="shared" si="340"/>
        <v>0</v>
      </c>
      <c r="BP105" s="395">
        <f t="shared" si="341"/>
        <v>0</v>
      </c>
      <c r="BQ105" s="428">
        <f t="shared" si="628"/>
        <v>0</v>
      </c>
      <c r="BR105" s="394">
        <f t="shared" si="342"/>
        <v>0</v>
      </c>
      <c r="BS105" s="395">
        <f t="shared" si="343"/>
        <v>0</v>
      </c>
      <c r="BT105" s="428">
        <f t="shared" si="629"/>
        <v>0</v>
      </c>
      <c r="BU105" s="394">
        <f t="shared" si="344"/>
        <v>0</v>
      </c>
      <c r="BV105" s="395">
        <f t="shared" si="345"/>
        <v>0</v>
      </c>
      <c r="BW105" s="427">
        <f t="shared" si="630"/>
        <v>0</v>
      </c>
      <c r="BX105" s="394">
        <f t="shared" si="346"/>
        <v>0</v>
      </c>
      <c r="BY105" s="395">
        <f t="shared" si="347"/>
        <v>0</v>
      </c>
      <c r="BZ105" s="396">
        <f t="shared" si="631"/>
        <v>0</v>
      </c>
      <c r="CA105" s="426">
        <f t="shared" si="348"/>
        <v>0</v>
      </c>
      <c r="CB105" s="395">
        <f t="shared" si="349"/>
        <v>0</v>
      </c>
      <c r="CC105" s="427">
        <f t="shared" si="632"/>
        <v>0</v>
      </c>
      <c r="CD105" s="394">
        <f t="shared" si="350"/>
        <v>0</v>
      </c>
      <c r="CE105" s="395">
        <f t="shared" si="351"/>
        <v>0</v>
      </c>
      <c r="CF105" s="428">
        <f t="shared" si="633"/>
        <v>0</v>
      </c>
      <c r="CG105" s="394">
        <f t="shared" si="352"/>
        <v>0</v>
      </c>
      <c r="CH105" s="395">
        <f t="shared" si="353"/>
        <v>0</v>
      </c>
      <c r="CI105" s="428">
        <f t="shared" si="634"/>
        <v>0</v>
      </c>
      <c r="CJ105" s="394">
        <f t="shared" si="354"/>
        <v>0</v>
      </c>
      <c r="CK105" s="395">
        <f t="shared" si="355"/>
        <v>0</v>
      </c>
      <c r="CL105" s="427">
        <f t="shared" si="635"/>
        <v>0</v>
      </c>
      <c r="CM105" s="394">
        <f t="shared" si="356"/>
        <v>0</v>
      </c>
      <c r="CN105" s="395">
        <f t="shared" si="357"/>
        <v>0</v>
      </c>
      <c r="CO105" s="396">
        <f t="shared" si="636"/>
        <v>0</v>
      </c>
      <c r="CP105" s="426">
        <f t="shared" si="358"/>
        <v>0</v>
      </c>
      <c r="CQ105" s="395">
        <f t="shared" si="359"/>
        <v>0</v>
      </c>
      <c r="CR105" s="427">
        <f t="shared" si="637"/>
        <v>0</v>
      </c>
      <c r="CS105" s="394">
        <f t="shared" si="360"/>
        <v>0</v>
      </c>
      <c r="CT105" s="395">
        <f t="shared" si="361"/>
        <v>0</v>
      </c>
      <c r="CU105" s="428">
        <f t="shared" si="638"/>
        <v>0</v>
      </c>
      <c r="CV105" s="394">
        <f t="shared" si="362"/>
        <v>0</v>
      </c>
      <c r="CW105" s="395">
        <f t="shared" si="363"/>
        <v>0</v>
      </c>
      <c r="CX105" s="428">
        <f t="shared" si="639"/>
        <v>0</v>
      </c>
      <c r="CY105" s="394">
        <f t="shared" si="364"/>
        <v>0</v>
      </c>
      <c r="CZ105" s="395">
        <f t="shared" si="365"/>
        <v>0</v>
      </c>
      <c r="DA105" s="427">
        <f t="shared" si="640"/>
        <v>0</v>
      </c>
      <c r="DB105" s="394">
        <f t="shared" si="366"/>
        <v>0</v>
      </c>
      <c r="DC105" s="395">
        <f t="shared" si="367"/>
        <v>0</v>
      </c>
      <c r="DD105" s="396">
        <f t="shared" si="641"/>
        <v>0</v>
      </c>
      <c r="DE105" s="426">
        <f t="shared" si="368"/>
        <v>0</v>
      </c>
      <c r="DF105" s="395">
        <f t="shared" si="369"/>
        <v>0</v>
      </c>
      <c r="DG105" s="427">
        <f t="shared" si="642"/>
        <v>0</v>
      </c>
      <c r="DH105" s="394">
        <f t="shared" si="370"/>
        <v>0</v>
      </c>
      <c r="DI105" s="395">
        <f t="shared" si="371"/>
        <v>0</v>
      </c>
      <c r="DJ105" s="428">
        <f t="shared" si="643"/>
        <v>0</v>
      </c>
      <c r="DK105" s="394">
        <f t="shared" si="372"/>
        <v>0</v>
      </c>
      <c r="DL105" s="395">
        <f t="shared" si="373"/>
        <v>0</v>
      </c>
      <c r="DM105" s="428">
        <f t="shared" si="644"/>
        <v>0</v>
      </c>
      <c r="DN105" s="394">
        <f t="shared" si="374"/>
        <v>0</v>
      </c>
      <c r="DO105" s="395">
        <f t="shared" si="375"/>
        <v>0</v>
      </c>
      <c r="DP105" s="427">
        <f t="shared" si="645"/>
        <v>0</v>
      </c>
      <c r="DQ105" s="394">
        <f t="shared" si="376"/>
        <v>0</v>
      </c>
      <c r="DR105" s="395">
        <f t="shared" si="377"/>
        <v>0</v>
      </c>
      <c r="DS105" s="396">
        <f t="shared" si="646"/>
        <v>0</v>
      </c>
      <c r="DT105" s="426">
        <f t="shared" si="378"/>
        <v>0</v>
      </c>
      <c r="DU105" s="395">
        <f t="shared" si="379"/>
        <v>0</v>
      </c>
      <c r="DV105" s="427">
        <f t="shared" si="647"/>
        <v>0</v>
      </c>
      <c r="DW105" s="394">
        <f t="shared" si="380"/>
        <v>0</v>
      </c>
      <c r="DX105" s="395">
        <f t="shared" si="381"/>
        <v>0</v>
      </c>
      <c r="DY105" s="428">
        <f t="shared" si="648"/>
        <v>0</v>
      </c>
      <c r="DZ105" s="394">
        <f t="shared" si="382"/>
        <v>0</v>
      </c>
      <c r="EA105" s="395">
        <f t="shared" si="383"/>
        <v>0</v>
      </c>
      <c r="EB105" s="428">
        <f t="shared" si="649"/>
        <v>0</v>
      </c>
      <c r="EC105" s="394">
        <f t="shared" si="384"/>
        <v>0</v>
      </c>
      <c r="ED105" s="395">
        <f t="shared" si="385"/>
        <v>0</v>
      </c>
      <c r="EE105" s="427">
        <f t="shared" si="650"/>
        <v>0</v>
      </c>
      <c r="EF105" s="394">
        <f t="shared" si="386"/>
        <v>0</v>
      </c>
      <c r="EG105" s="395">
        <f t="shared" si="387"/>
        <v>0</v>
      </c>
      <c r="EH105" s="396">
        <f t="shared" si="651"/>
        <v>0</v>
      </c>
      <c r="EI105" s="426">
        <f t="shared" si="388"/>
        <v>0</v>
      </c>
      <c r="EJ105" s="395">
        <f t="shared" si="389"/>
        <v>0</v>
      </c>
      <c r="EK105" s="427">
        <f t="shared" si="652"/>
        <v>0</v>
      </c>
      <c r="EL105" s="394">
        <f t="shared" si="390"/>
        <v>0</v>
      </c>
      <c r="EM105" s="395">
        <f t="shared" si="391"/>
        <v>0</v>
      </c>
      <c r="EN105" s="428">
        <f t="shared" si="653"/>
        <v>0</v>
      </c>
      <c r="EO105" s="394">
        <f t="shared" si="392"/>
        <v>0</v>
      </c>
      <c r="EP105" s="395">
        <f t="shared" si="393"/>
        <v>0</v>
      </c>
      <c r="EQ105" s="428">
        <f t="shared" si="654"/>
        <v>0</v>
      </c>
      <c r="ER105" s="394">
        <f t="shared" si="394"/>
        <v>0</v>
      </c>
      <c r="ES105" s="395">
        <f t="shared" si="395"/>
        <v>0</v>
      </c>
      <c r="ET105" s="427">
        <f t="shared" si="655"/>
        <v>0</v>
      </c>
      <c r="EU105" s="394">
        <f t="shared" si="396"/>
        <v>0</v>
      </c>
      <c r="EV105" s="395">
        <f t="shared" si="397"/>
        <v>0</v>
      </c>
      <c r="EW105" s="396">
        <f t="shared" si="656"/>
        <v>0</v>
      </c>
      <c r="EX105" s="426">
        <f t="shared" si="398"/>
        <v>0</v>
      </c>
      <c r="EY105" s="395">
        <f t="shared" si="399"/>
        <v>0</v>
      </c>
      <c r="EZ105" s="427">
        <f t="shared" si="657"/>
        <v>0</v>
      </c>
      <c r="FA105" s="394">
        <f t="shared" si="400"/>
        <v>0</v>
      </c>
      <c r="FB105" s="395">
        <f t="shared" si="401"/>
        <v>0</v>
      </c>
      <c r="FC105" s="428">
        <f t="shared" si="693"/>
        <v>0</v>
      </c>
      <c r="FD105" s="394">
        <f t="shared" si="402"/>
        <v>0</v>
      </c>
      <c r="FE105" s="395">
        <f t="shared" si="403"/>
        <v>0</v>
      </c>
      <c r="FF105" s="428">
        <f t="shared" si="659"/>
        <v>0</v>
      </c>
      <c r="FG105" s="394">
        <f t="shared" si="404"/>
        <v>0</v>
      </c>
      <c r="FH105" s="395">
        <f t="shared" si="405"/>
        <v>0</v>
      </c>
      <c r="FI105" s="427">
        <f t="shared" si="660"/>
        <v>0</v>
      </c>
      <c r="FJ105" s="394">
        <f t="shared" si="406"/>
        <v>0</v>
      </c>
      <c r="FK105" s="395">
        <f t="shared" si="407"/>
        <v>0</v>
      </c>
      <c r="FL105" s="396">
        <f t="shared" si="661"/>
        <v>0</v>
      </c>
      <c r="FM105" s="426">
        <f t="shared" si="408"/>
        <v>0</v>
      </c>
      <c r="FN105" s="395">
        <f t="shared" si="409"/>
        <v>0</v>
      </c>
      <c r="FO105" s="427">
        <f t="shared" si="662"/>
        <v>0</v>
      </c>
      <c r="FP105" s="394">
        <f t="shared" si="410"/>
        <v>0</v>
      </c>
      <c r="FQ105" s="395">
        <f t="shared" si="411"/>
        <v>0</v>
      </c>
      <c r="FR105" s="428">
        <f t="shared" si="663"/>
        <v>0</v>
      </c>
      <c r="FS105" s="394">
        <f t="shared" si="412"/>
        <v>0</v>
      </c>
      <c r="FT105" s="395">
        <f t="shared" si="413"/>
        <v>0</v>
      </c>
      <c r="FU105" s="428">
        <f t="shared" si="664"/>
        <v>0</v>
      </c>
      <c r="FV105" s="394">
        <f t="shared" si="414"/>
        <v>0</v>
      </c>
      <c r="FW105" s="395">
        <f t="shared" si="415"/>
        <v>0</v>
      </c>
      <c r="FX105" s="427">
        <f t="shared" si="665"/>
        <v>0</v>
      </c>
      <c r="FY105" s="394">
        <f t="shared" si="416"/>
        <v>0</v>
      </c>
      <c r="FZ105" s="395">
        <f t="shared" si="417"/>
        <v>0</v>
      </c>
      <c r="GA105" s="396">
        <f t="shared" si="666"/>
        <v>0</v>
      </c>
      <c r="GB105" s="426">
        <f t="shared" si="418"/>
        <v>0</v>
      </c>
      <c r="GC105" s="395">
        <f t="shared" si="419"/>
        <v>0</v>
      </c>
      <c r="GD105" s="427">
        <f t="shared" si="667"/>
        <v>0</v>
      </c>
      <c r="GE105" s="394">
        <f t="shared" si="420"/>
        <v>0</v>
      </c>
      <c r="GF105" s="395">
        <f t="shared" si="421"/>
        <v>0</v>
      </c>
      <c r="GG105" s="428">
        <f t="shared" si="668"/>
        <v>0</v>
      </c>
      <c r="GH105" s="394">
        <f t="shared" si="422"/>
        <v>0</v>
      </c>
      <c r="GI105" s="395">
        <f t="shared" si="423"/>
        <v>0</v>
      </c>
      <c r="GJ105" s="428">
        <f t="shared" si="669"/>
        <v>0</v>
      </c>
      <c r="GK105" s="394">
        <f t="shared" si="424"/>
        <v>0</v>
      </c>
      <c r="GL105" s="395">
        <f t="shared" si="425"/>
        <v>0</v>
      </c>
      <c r="GM105" s="427">
        <f t="shared" si="670"/>
        <v>0</v>
      </c>
      <c r="GN105" s="394">
        <f t="shared" si="426"/>
        <v>0</v>
      </c>
      <c r="GO105" s="395">
        <f t="shared" si="427"/>
        <v>0</v>
      </c>
      <c r="GP105" s="396">
        <f t="shared" si="671"/>
        <v>0</v>
      </c>
      <c r="GQ105" s="776">
        <f t="shared" si="428"/>
        <v>0</v>
      </c>
      <c r="GR105" s="777">
        <f t="shared" si="429"/>
        <v>0</v>
      </c>
      <c r="GS105" s="777">
        <f t="shared" si="430"/>
        <v>0</v>
      </c>
      <c r="GT105" s="777">
        <f t="shared" si="431"/>
        <v>0</v>
      </c>
      <c r="GU105" s="778">
        <f t="shared" si="672"/>
        <v>0</v>
      </c>
      <c r="GV105" s="426">
        <f t="shared" si="432"/>
        <v>0</v>
      </c>
      <c r="GW105" s="395">
        <f t="shared" si="433"/>
        <v>0</v>
      </c>
      <c r="GX105" s="427">
        <f t="shared" si="673"/>
        <v>0</v>
      </c>
      <c r="GY105" s="394">
        <f t="shared" si="434"/>
        <v>0</v>
      </c>
      <c r="GZ105" s="395">
        <f t="shared" si="435"/>
        <v>0</v>
      </c>
      <c r="HA105" s="428">
        <f t="shared" si="674"/>
        <v>0</v>
      </c>
      <c r="HB105" s="394">
        <f t="shared" si="436"/>
        <v>0</v>
      </c>
      <c r="HC105" s="395">
        <f t="shared" si="437"/>
        <v>0</v>
      </c>
      <c r="HD105" s="428">
        <f t="shared" si="675"/>
        <v>0</v>
      </c>
      <c r="HE105" s="394">
        <f t="shared" si="438"/>
        <v>0</v>
      </c>
      <c r="HF105" s="395">
        <f t="shared" si="439"/>
        <v>0</v>
      </c>
      <c r="HG105" s="427">
        <f t="shared" si="676"/>
        <v>0</v>
      </c>
      <c r="HH105" s="394">
        <f t="shared" si="440"/>
        <v>0</v>
      </c>
      <c r="HI105" s="395">
        <f t="shared" si="441"/>
        <v>0</v>
      </c>
      <c r="HJ105" s="396">
        <f t="shared" si="677"/>
        <v>0</v>
      </c>
      <c r="HK105" s="776">
        <f t="shared" si="442"/>
        <v>0</v>
      </c>
      <c r="HL105" s="777">
        <f t="shared" si="443"/>
        <v>0</v>
      </c>
      <c r="HM105" s="777">
        <f t="shared" si="444"/>
        <v>0</v>
      </c>
      <c r="HN105" s="777">
        <f t="shared" si="445"/>
        <v>0</v>
      </c>
      <c r="HO105" s="778">
        <f t="shared" si="678"/>
        <v>0</v>
      </c>
      <c r="HP105" s="946"/>
      <c r="HQ105" s="946"/>
      <c r="HR105" s="426">
        <f t="shared" si="446"/>
        <v>0</v>
      </c>
      <c r="HS105" s="395">
        <f t="shared" si="447"/>
        <v>0</v>
      </c>
      <c r="HT105" s="396">
        <f t="shared" si="679"/>
        <v>0</v>
      </c>
      <c r="HU105" s="426">
        <f t="shared" si="448"/>
        <v>0</v>
      </c>
      <c r="HV105" s="395">
        <f t="shared" si="449"/>
        <v>0</v>
      </c>
      <c r="HW105" s="396">
        <f t="shared" si="450"/>
        <v>0</v>
      </c>
      <c r="HX105" s="426">
        <f t="shared" si="451"/>
        <v>0</v>
      </c>
      <c r="HY105" s="395">
        <f t="shared" si="452"/>
        <v>0</v>
      </c>
      <c r="HZ105" s="396">
        <f t="shared" si="453"/>
        <v>0</v>
      </c>
      <c r="IA105" s="426">
        <f t="shared" si="454"/>
        <v>0</v>
      </c>
      <c r="IB105" s="395">
        <f t="shared" si="455"/>
        <v>0</v>
      </c>
      <c r="IC105" s="396">
        <f t="shared" si="456"/>
        <v>0</v>
      </c>
      <c r="ID105" s="426">
        <f t="shared" si="457"/>
        <v>0</v>
      </c>
      <c r="IE105" s="395">
        <f t="shared" si="458"/>
        <v>0</v>
      </c>
      <c r="IF105" s="396">
        <f t="shared" si="459"/>
        <v>0</v>
      </c>
      <c r="IG105" s="427"/>
      <c r="IH105" s="426">
        <f t="shared" si="460"/>
        <v>0</v>
      </c>
      <c r="II105" s="395">
        <f t="shared" si="461"/>
        <v>0</v>
      </c>
      <c r="IJ105" s="427">
        <f t="shared" si="462"/>
        <v>0</v>
      </c>
      <c r="IK105" s="426">
        <f t="shared" si="463"/>
        <v>0</v>
      </c>
      <c r="IL105" s="395">
        <f t="shared" si="464"/>
        <v>0</v>
      </c>
      <c r="IM105" s="427">
        <f t="shared" si="465"/>
        <v>0</v>
      </c>
      <c r="IN105" s="776">
        <f t="shared" si="466"/>
        <v>0</v>
      </c>
      <c r="IO105" s="777">
        <f t="shared" si="467"/>
        <v>0</v>
      </c>
      <c r="IP105" s="777">
        <f t="shared" si="468"/>
        <v>0</v>
      </c>
      <c r="IQ105" s="777">
        <f t="shared" si="469"/>
        <v>0</v>
      </c>
      <c r="IR105" s="779">
        <f t="shared" si="680"/>
        <v>0</v>
      </c>
      <c r="IS105" s="427"/>
      <c r="IT105" s="780"/>
      <c r="IU105" s="426">
        <f t="shared" si="470"/>
        <v>0</v>
      </c>
      <c r="IV105" s="395">
        <f t="shared" si="471"/>
        <v>0</v>
      </c>
      <c r="IW105" s="396">
        <f t="shared" si="472"/>
        <v>0</v>
      </c>
      <c r="IX105" s="426">
        <f t="shared" si="473"/>
        <v>0</v>
      </c>
      <c r="IY105" s="395">
        <f t="shared" si="474"/>
        <v>0</v>
      </c>
      <c r="IZ105" s="396">
        <f t="shared" si="475"/>
        <v>0</v>
      </c>
      <c r="JA105" s="426">
        <f t="shared" si="476"/>
        <v>0</v>
      </c>
      <c r="JB105" s="395">
        <f t="shared" si="477"/>
        <v>0</v>
      </c>
      <c r="JC105" s="396">
        <f t="shared" si="478"/>
        <v>0</v>
      </c>
      <c r="JD105" s="781"/>
      <c r="JE105" s="782">
        <f t="shared" si="479"/>
        <v>0</v>
      </c>
      <c r="JF105" s="783">
        <f t="shared" si="480"/>
        <v>0</v>
      </c>
      <c r="JG105" s="784">
        <f t="shared" si="481"/>
        <v>0</v>
      </c>
      <c r="JH105" s="781"/>
      <c r="JI105" s="782">
        <f t="shared" si="482"/>
        <v>0</v>
      </c>
      <c r="JJ105" s="783">
        <f t="shared" si="483"/>
        <v>0</v>
      </c>
      <c r="JK105" s="784">
        <f t="shared" si="484"/>
        <v>0</v>
      </c>
      <c r="JL105" s="781"/>
      <c r="JM105" s="782">
        <f t="shared" si="485"/>
        <v>0</v>
      </c>
      <c r="JN105" s="783">
        <f t="shared" si="486"/>
        <v>0</v>
      </c>
      <c r="JO105" s="784">
        <f t="shared" si="487"/>
        <v>0</v>
      </c>
      <c r="JP105" s="781"/>
      <c r="JQ105" s="782">
        <f t="shared" si="488"/>
        <v>0</v>
      </c>
      <c r="JR105" s="783">
        <f t="shared" si="489"/>
        <v>0</v>
      </c>
      <c r="JS105" s="784">
        <f t="shared" si="490"/>
        <v>0</v>
      </c>
      <c r="JT105" s="781"/>
      <c r="JU105" s="782">
        <f t="shared" si="491"/>
        <v>0</v>
      </c>
      <c r="JV105" s="783">
        <f t="shared" si="492"/>
        <v>0</v>
      </c>
      <c r="JW105" s="784">
        <f t="shared" si="493"/>
        <v>0</v>
      </c>
      <c r="JX105" s="781"/>
      <c r="JY105" s="782">
        <f t="shared" si="494"/>
        <v>0</v>
      </c>
      <c r="JZ105" s="783">
        <f t="shared" si="495"/>
        <v>0</v>
      </c>
      <c r="KA105" s="784">
        <f t="shared" si="496"/>
        <v>0</v>
      </c>
      <c r="KB105" s="781"/>
      <c r="KC105" s="782">
        <f t="shared" si="497"/>
        <v>0</v>
      </c>
      <c r="KD105" s="783">
        <f t="shared" si="498"/>
        <v>0</v>
      </c>
      <c r="KE105" s="784">
        <f t="shared" si="499"/>
        <v>0</v>
      </c>
      <c r="KF105" s="781"/>
      <c r="KG105" s="782">
        <f t="shared" si="500"/>
        <v>0</v>
      </c>
      <c r="KH105" s="783">
        <f t="shared" si="501"/>
        <v>0</v>
      </c>
      <c r="KI105" s="784">
        <f t="shared" si="502"/>
        <v>0</v>
      </c>
      <c r="KJ105" s="781"/>
      <c r="KK105" s="782">
        <f t="shared" si="503"/>
        <v>0</v>
      </c>
      <c r="KL105" s="783">
        <f t="shared" si="504"/>
        <v>0</v>
      </c>
      <c r="KM105" s="784">
        <f t="shared" si="505"/>
        <v>0</v>
      </c>
      <c r="KN105" s="426">
        <f t="shared" si="506"/>
        <v>0</v>
      </c>
      <c r="KO105" s="395">
        <f t="shared" si="507"/>
        <v>0</v>
      </c>
      <c r="KP105" s="396">
        <f t="shared" si="508"/>
        <v>0</v>
      </c>
      <c r="KQ105" s="426">
        <f t="shared" si="509"/>
        <v>0</v>
      </c>
      <c r="KR105" s="395">
        <f t="shared" si="510"/>
        <v>0</v>
      </c>
      <c r="KS105" s="396">
        <f t="shared" si="511"/>
        <v>0</v>
      </c>
      <c r="KT105" s="785"/>
      <c r="KU105" s="786">
        <f t="shared" si="512"/>
        <v>0</v>
      </c>
      <c r="KV105" s="787">
        <f t="shared" si="513"/>
        <v>0</v>
      </c>
      <c r="KW105" s="788">
        <f t="shared" si="681"/>
        <v>0</v>
      </c>
      <c r="KX105" s="426">
        <f t="shared" si="514"/>
        <v>0</v>
      </c>
      <c r="KY105" s="395">
        <f t="shared" si="515"/>
        <v>0</v>
      </c>
      <c r="KZ105" s="396">
        <f t="shared" si="516"/>
        <v>0</v>
      </c>
      <c r="LA105" s="781"/>
      <c r="LB105" s="782">
        <f t="shared" si="517"/>
        <v>0</v>
      </c>
      <c r="LC105" s="783">
        <f t="shared" si="518"/>
        <v>0</v>
      </c>
      <c r="LD105" s="784">
        <f t="shared" si="519"/>
        <v>0</v>
      </c>
      <c r="LE105" s="781"/>
      <c r="LF105" s="782">
        <f t="shared" si="520"/>
        <v>0</v>
      </c>
      <c r="LG105" s="783">
        <f t="shared" si="521"/>
        <v>0</v>
      </c>
      <c r="LH105" s="784">
        <f t="shared" si="522"/>
        <v>0</v>
      </c>
      <c r="LI105" s="781"/>
      <c r="LJ105" s="782">
        <f t="shared" si="523"/>
        <v>0</v>
      </c>
      <c r="LK105" s="783">
        <f t="shared" si="524"/>
        <v>0</v>
      </c>
      <c r="LL105" s="784">
        <f t="shared" si="525"/>
        <v>0</v>
      </c>
      <c r="LM105" s="426">
        <f t="shared" si="526"/>
        <v>0</v>
      </c>
      <c r="LN105" s="395">
        <f t="shared" si="527"/>
        <v>0</v>
      </c>
      <c r="LO105" s="396">
        <f t="shared" si="528"/>
        <v>0</v>
      </c>
      <c r="LP105" s="426">
        <f t="shared" si="529"/>
        <v>0</v>
      </c>
      <c r="LQ105" s="395">
        <f t="shared" si="530"/>
        <v>0</v>
      </c>
      <c r="LR105" s="396">
        <f t="shared" si="531"/>
        <v>0</v>
      </c>
      <c r="LS105" s="426">
        <f t="shared" si="532"/>
        <v>0</v>
      </c>
      <c r="LT105" s="395">
        <f t="shared" si="533"/>
        <v>0</v>
      </c>
      <c r="LU105" s="396">
        <f t="shared" si="534"/>
        <v>0</v>
      </c>
      <c r="LV105" s="785"/>
      <c r="LW105" s="786">
        <f t="shared" si="535"/>
        <v>0</v>
      </c>
      <c r="LX105" s="787">
        <f t="shared" si="536"/>
        <v>0</v>
      </c>
      <c r="LY105" s="788">
        <f t="shared" si="682"/>
        <v>0</v>
      </c>
      <c r="LZ105" s="426">
        <f t="shared" si="537"/>
        <v>0</v>
      </c>
      <c r="MA105" s="395">
        <f t="shared" si="538"/>
        <v>0</v>
      </c>
      <c r="MB105" s="396">
        <f t="shared" si="539"/>
        <v>0</v>
      </c>
      <c r="MC105" s="781"/>
      <c r="MD105" s="782">
        <f t="shared" si="540"/>
        <v>0</v>
      </c>
      <c r="ME105" s="783">
        <f t="shared" si="541"/>
        <v>0</v>
      </c>
      <c r="MF105" s="784">
        <f t="shared" si="542"/>
        <v>0</v>
      </c>
      <c r="MG105" s="781"/>
      <c r="MH105" s="782">
        <f t="shared" si="543"/>
        <v>0</v>
      </c>
      <c r="MI105" s="783">
        <f t="shared" si="544"/>
        <v>0</v>
      </c>
      <c r="MJ105" s="784">
        <f t="shared" si="545"/>
        <v>0</v>
      </c>
      <c r="MK105" s="781"/>
      <c r="ML105" s="782">
        <f t="shared" si="546"/>
        <v>0</v>
      </c>
      <c r="MM105" s="783">
        <f t="shared" si="547"/>
        <v>0</v>
      </c>
      <c r="MN105" s="784">
        <f t="shared" si="548"/>
        <v>0</v>
      </c>
      <c r="MO105" s="426">
        <f t="shared" si="549"/>
        <v>0</v>
      </c>
      <c r="MP105" s="395">
        <f t="shared" si="550"/>
        <v>0</v>
      </c>
      <c r="MQ105" s="396">
        <f t="shared" si="551"/>
        <v>0</v>
      </c>
      <c r="MR105" s="426">
        <f t="shared" si="552"/>
        <v>0</v>
      </c>
      <c r="MS105" s="395">
        <f t="shared" si="553"/>
        <v>0</v>
      </c>
      <c r="MT105" s="396">
        <f t="shared" si="554"/>
        <v>0</v>
      </c>
      <c r="MU105" s="426">
        <f t="shared" si="555"/>
        <v>0</v>
      </c>
      <c r="MV105" s="395">
        <f t="shared" si="556"/>
        <v>0</v>
      </c>
      <c r="MW105" s="396">
        <f t="shared" si="557"/>
        <v>0</v>
      </c>
      <c r="MX105" s="785"/>
      <c r="MY105" s="786">
        <f t="shared" si="558"/>
        <v>0</v>
      </c>
      <c r="MZ105" s="787">
        <f t="shared" si="559"/>
        <v>0</v>
      </c>
      <c r="NA105" s="788">
        <f t="shared" si="683"/>
        <v>0</v>
      </c>
      <c r="NB105" s="785"/>
      <c r="NC105" s="786">
        <f t="shared" si="560"/>
        <v>0</v>
      </c>
      <c r="ND105" s="787">
        <f t="shared" si="561"/>
        <v>0</v>
      </c>
      <c r="NE105" s="788">
        <f t="shared" si="684"/>
        <v>0</v>
      </c>
      <c r="NF105" s="786">
        <f t="shared" si="562"/>
        <v>0</v>
      </c>
      <c r="NG105" s="789">
        <f t="shared" si="563"/>
        <v>0</v>
      </c>
      <c r="NH105" s="776">
        <f t="shared" si="564"/>
        <v>0</v>
      </c>
      <c r="NI105" s="777">
        <f t="shared" si="565"/>
        <v>0</v>
      </c>
      <c r="NJ105" s="777">
        <f t="shared" si="566"/>
        <v>0</v>
      </c>
      <c r="NK105" s="777">
        <f t="shared" si="567"/>
        <v>0</v>
      </c>
      <c r="NL105" s="779">
        <f t="shared" si="685"/>
        <v>0</v>
      </c>
      <c r="NM105" s="785"/>
      <c r="NN105" s="786">
        <f t="shared" si="568"/>
        <v>0</v>
      </c>
      <c r="NO105" s="787">
        <f t="shared" si="569"/>
        <v>0</v>
      </c>
      <c r="NP105" s="788">
        <f t="shared" si="686"/>
        <v>0</v>
      </c>
      <c r="NQ105" s="785"/>
      <c r="NR105" s="786">
        <f t="shared" si="570"/>
        <v>0</v>
      </c>
      <c r="NS105" s="787">
        <f t="shared" si="571"/>
        <v>0</v>
      </c>
      <c r="NT105" s="788">
        <f t="shared" si="687"/>
        <v>0</v>
      </c>
      <c r="NU105" s="785"/>
      <c r="NV105" s="786">
        <f t="shared" si="572"/>
        <v>0</v>
      </c>
      <c r="NW105" s="787">
        <f t="shared" si="573"/>
        <v>0</v>
      </c>
      <c r="NX105" s="788">
        <f t="shared" si="688"/>
        <v>0</v>
      </c>
      <c r="OH105" s="426">
        <f t="shared" si="574"/>
        <v>0</v>
      </c>
      <c r="OI105" s="395">
        <f t="shared" si="575"/>
        <v>0</v>
      </c>
      <c r="OJ105" s="396">
        <f t="shared" si="689"/>
        <v>0</v>
      </c>
      <c r="OK105" s="426">
        <f t="shared" si="576"/>
        <v>0</v>
      </c>
      <c r="OL105" s="395">
        <f t="shared" si="577"/>
        <v>0</v>
      </c>
      <c r="OM105" s="396">
        <f t="shared" si="578"/>
        <v>0</v>
      </c>
      <c r="ON105" s="426">
        <f t="shared" si="579"/>
        <v>0</v>
      </c>
      <c r="OO105" s="395">
        <f t="shared" si="580"/>
        <v>0</v>
      </c>
      <c r="OP105" s="396">
        <f t="shared" si="581"/>
        <v>0</v>
      </c>
      <c r="OQ105" s="426">
        <f t="shared" si="582"/>
        <v>0</v>
      </c>
      <c r="OR105" s="395">
        <f t="shared" si="583"/>
        <v>0</v>
      </c>
      <c r="OS105" s="396">
        <f t="shared" si="584"/>
        <v>0</v>
      </c>
      <c r="OT105" s="426">
        <f t="shared" si="585"/>
        <v>0</v>
      </c>
      <c r="OU105" s="395">
        <f t="shared" si="586"/>
        <v>0</v>
      </c>
      <c r="OV105" s="396">
        <f t="shared" si="587"/>
        <v>0</v>
      </c>
      <c r="OW105" s="426">
        <f t="shared" si="588"/>
        <v>0</v>
      </c>
      <c r="OX105" s="395">
        <f t="shared" si="589"/>
        <v>0</v>
      </c>
      <c r="OY105" s="427">
        <f t="shared" si="590"/>
        <v>0</v>
      </c>
      <c r="OZ105" s="426">
        <f t="shared" si="591"/>
        <v>0</v>
      </c>
      <c r="PA105" s="395">
        <f t="shared" si="592"/>
        <v>0</v>
      </c>
      <c r="PB105" s="427">
        <f t="shared" si="593"/>
        <v>0</v>
      </c>
      <c r="PC105" s="426">
        <f t="shared" si="594"/>
        <v>0</v>
      </c>
      <c r="PD105" s="395">
        <f t="shared" si="595"/>
        <v>0</v>
      </c>
      <c r="PE105" s="427">
        <f t="shared" si="596"/>
        <v>0</v>
      </c>
      <c r="PF105" s="426">
        <f t="shared" si="597"/>
        <v>0</v>
      </c>
      <c r="PG105" s="395">
        <f t="shared" si="598"/>
        <v>0</v>
      </c>
      <c r="PH105" s="427">
        <f t="shared" si="599"/>
        <v>0</v>
      </c>
      <c r="PI105" s="426">
        <f t="shared" si="600"/>
        <v>0</v>
      </c>
      <c r="PJ105" s="395">
        <f t="shared" si="601"/>
        <v>0</v>
      </c>
      <c r="PK105" s="427">
        <f t="shared" si="602"/>
        <v>0</v>
      </c>
      <c r="PL105" s="426">
        <f t="shared" si="603"/>
        <v>0</v>
      </c>
      <c r="PM105" s="395">
        <f t="shared" si="604"/>
        <v>0</v>
      </c>
      <c r="PN105" s="427">
        <f t="shared" si="605"/>
        <v>0</v>
      </c>
      <c r="PO105" s="776">
        <f t="shared" si="606"/>
        <v>0</v>
      </c>
      <c r="PP105" s="777">
        <f t="shared" si="607"/>
        <v>0</v>
      </c>
      <c r="PQ105" s="777">
        <f t="shared" si="608"/>
        <v>0</v>
      </c>
      <c r="PR105" s="777">
        <f t="shared" si="609"/>
        <v>0</v>
      </c>
      <c r="PS105" s="779">
        <f t="shared" si="690"/>
        <v>0</v>
      </c>
      <c r="PT105" s="426">
        <f t="shared" si="610"/>
        <v>0</v>
      </c>
      <c r="PU105" s="395">
        <f t="shared" si="611"/>
        <v>0</v>
      </c>
      <c r="PV105" s="396">
        <f t="shared" si="691"/>
        <v>0</v>
      </c>
      <c r="PW105" s="426">
        <f t="shared" si="612"/>
        <v>0</v>
      </c>
      <c r="PX105" s="395">
        <f t="shared" si="613"/>
        <v>0</v>
      </c>
      <c r="PY105" s="396">
        <f t="shared" si="614"/>
        <v>0</v>
      </c>
      <c r="PZ105" s="426">
        <f t="shared" si="615"/>
        <v>0</v>
      </c>
      <c r="QA105" s="395">
        <f t="shared" si="616"/>
        <v>0</v>
      </c>
      <c r="QB105" s="396">
        <f t="shared" si="617"/>
        <v>0</v>
      </c>
      <c r="QC105" s="426">
        <f t="shared" si="618"/>
        <v>0</v>
      </c>
      <c r="QD105" s="395">
        <f t="shared" si="619"/>
        <v>0</v>
      </c>
      <c r="QE105" s="396">
        <f t="shared" si="620"/>
        <v>0</v>
      </c>
      <c r="QF105" s="776">
        <f t="shared" si="621"/>
        <v>0</v>
      </c>
      <c r="QG105" s="777">
        <f t="shared" si="622"/>
        <v>0</v>
      </c>
      <c r="QH105" s="777">
        <f t="shared" si="623"/>
        <v>0</v>
      </c>
      <c r="QI105" s="777">
        <f t="shared" si="624"/>
        <v>0</v>
      </c>
      <c r="QJ105" s="779">
        <f t="shared" si="692"/>
        <v>0</v>
      </c>
      <c r="QK105" s="790"/>
      <c r="QL105" s="791"/>
    </row>
    <row r="106" spans="2:454" ht="10.8" thickBot="1">
      <c r="B106" s="838" t="s">
        <v>571</v>
      </c>
      <c r="C106" s="839" t="s">
        <v>571</v>
      </c>
      <c r="D106" s="703"/>
      <c r="E106" s="694"/>
      <c r="F106" s="694"/>
      <c r="G106" s="694"/>
      <c r="H106" s="694"/>
      <c r="I106" s="694"/>
      <c r="J106" s="694"/>
      <c r="K106" s="694"/>
      <c r="L106" s="694"/>
      <c r="M106" s="694"/>
      <c r="N106" s="694"/>
      <c r="O106" s="694"/>
      <c r="P106" s="694"/>
      <c r="Q106" s="694"/>
      <c r="R106" s="694"/>
      <c r="S106" s="694"/>
      <c r="T106" s="694"/>
      <c r="U106" s="694"/>
      <c r="V106" s="694"/>
      <c r="W106" s="694"/>
      <c r="X106" s="694"/>
      <c r="Y106" s="694"/>
      <c r="Z106" s="694"/>
      <c r="AA106" s="694"/>
      <c r="AB106" s="694"/>
      <c r="AC106" s="694"/>
      <c r="AD106" s="694"/>
      <c r="AE106" s="694"/>
      <c r="AF106" s="694"/>
      <c r="AG106" s="694"/>
      <c r="AH106" s="694"/>
      <c r="AI106" s="694"/>
      <c r="AJ106" s="694"/>
      <c r="AK106" s="694"/>
      <c r="AL106" s="694"/>
      <c r="AM106" s="694"/>
      <c r="AN106" s="694"/>
      <c r="AO106" s="694"/>
      <c r="AP106" s="694"/>
      <c r="AQ106" s="694"/>
      <c r="AR106" s="694"/>
      <c r="AS106" s="694"/>
      <c r="AT106" s="694"/>
      <c r="AU106" s="694"/>
      <c r="AV106" s="694"/>
      <c r="AW106" s="694"/>
      <c r="AX106" s="694"/>
      <c r="AY106" s="694"/>
      <c r="AZ106" s="694"/>
      <c r="BA106" s="840"/>
      <c r="BB106" s="841">
        <f t="shared" si="332"/>
        <v>0</v>
      </c>
      <c r="BC106" s="842">
        <f t="shared" si="333"/>
        <v>0</v>
      </c>
      <c r="BD106" s="843">
        <f t="shared" si="625"/>
        <v>0</v>
      </c>
      <c r="BE106" s="840"/>
      <c r="BF106" s="841">
        <f t="shared" si="334"/>
        <v>0</v>
      </c>
      <c r="BG106" s="840"/>
      <c r="BH106" s="841">
        <f t="shared" si="335"/>
        <v>0</v>
      </c>
      <c r="BI106" s="429">
        <f t="shared" si="336"/>
        <v>0</v>
      </c>
      <c r="BJ106" s="398">
        <f t="shared" si="337"/>
        <v>0</v>
      </c>
      <c r="BK106" s="399">
        <f t="shared" si="626"/>
        <v>0</v>
      </c>
      <c r="BL106" s="429">
        <f t="shared" si="338"/>
        <v>0</v>
      </c>
      <c r="BM106" s="398">
        <f t="shared" si="339"/>
        <v>0</v>
      </c>
      <c r="BN106" s="430">
        <f t="shared" si="627"/>
        <v>0</v>
      </c>
      <c r="BO106" s="397">
        <f t="shared" si="340"/>
        <v>0</v>
      </c>
      <c r="BP106" s="398">
        <f t="shared" si="341"/>
        <v>0</v>
      </c>
      <c r="BQ106" s="431">
        <f t="shared" si="628"/>
        <v>0</v>
      </c>
      <c r="BR106" s="397">
        <f t="shared" si="342"/>
        <v>0</v>
      </c>
      <c r="BS106" s="398">
        <f t="shared" si="343"/>
        <v>0</v>
      </c>
      <c r="BT106" s="431">
        <f t="shared" si="629"/>
        <v>0</v>
      </c>
      <c r="BU106" s="397">
        <f t="shared" si="344"/>
        <v>0</v>
      </c>
      <c r="BV106" s="398">
        <f t="shared" si="345"/>
        <v>0</v>
      </c>
      <c r="BW106" s="430">
        <f t="shared" si="630"/>
        <v>0</v>
      </c>
      <c r="BX106" s="397">
        <f t="shared" si="346"/>
        <v>0</v>
      </c>
      <c r="BY106" s="398">
        <f t="shared" si="347"/>
        <v>0</v>
      </c>
      <c r="BZ106" s="399">
        <f t="shared" si="631"/>
        <v>0</v>
      </c>
      <c r="CA106" s="429">
        <f t="shared" si="348"/>
        <v>0</v>
      </c>
      <c r="CB106" s="398">
        <f t="shared" si="349"/>
        <v>0</v>
      </c>
      <c r="CC106" s="430">
        <f t="shared" si="632"/>
        <v>0</v>
      </c>
      <c r="CD106" s="397">
        <f t="shared" si="350"/>
        <v>0</v>
      </c>
      <c r="CE106" s="398">
        <f t="shared" si="351"/>
        <v>0</v>
      </c>
      <c r="CF106" s="431">
        <f t="shared" si="633"/>
        <v>0</v>
      </c>
      <c r="CG106" s="397">
        <f t="shared" si="352"/>
        <v>0</v>
      </c>
      <c r="CH106" s="398">
        <f t="shared" si="353"/>
        <v>0</v>
      </c>
      <c r="CI106" s="431">
        <f t="shared" si="634"/>
        <v>0</v>
      </c>
      <c r="CJ106" s="397">
        <f t="shared" si="354"/>
        <v>0</v>
      </c>
      <c r="CK106" s="398">
        <f t="shared" si="355"/>
        <v>0</v>
      </c>
      <c r="CL106" s="430">
        <f t="shared" si="635"/>
        <v>0</v>
      </c>
      <c r="CM106" s="397">
        <f t="shared" si="356"/>
        <v>0</v>
      </c>
      <c r="CN106" s="398">
        <f t="shared" si="357"/>
        <v>0</v>
      </c>
      <c r="CO106" s="399">
        <f t="shared" si="636"/>
        <v>0</v>
      </c>
      <c r="CP106" s="429">
        <f t="shared" si="358"/>
        <v>0</v>
      </c>
      <c r="CQ106" s="398">
        <f t="shared" si="359"/>
        <v>0</v>
      </c>
      <c r="CR106" s="430">
        <f t="shared" si="637"/>
        <v>0</v>
      </c>
      <c r="CS106" s="397">
        <f t="shared" si="360"/>
        <v>0</v>
      </c>
      <c r="CT106" s="398">
        <f t="shared" si="361"/>
        <v>0</v>
      </c>
      <c r="CU106" s="431">
        <f t="shared" si="638"/>
        <v>0</v>
      </c>
      <c r="CV106" s="397">
        <f t="shared" si="362"/>
        <v>0</v>
      </c>
      <c r="CW106" s="398">
        <f t="shared" si="363"/>
        <v>0</v>
      </c>
      <c r="CX106" s="431">
        <f t="shared" si="639"/>
        <v>0</v>
      </c>
      <c r="CY106" s="397">
        <f t="shared" si="364"/>
        <v>0</v>
      </c>
      <c r="CZ106" s="398">
        <f t="shared" si="365"/>
        <v>0</v>
      </c>
      <c r="DA106" s="430">
        <f t="shared" si="640"/>
        <v>0</v>
      </c>
      <c r="DB106" s="397">
        <f t="shared" si="366"/>
        <v>0</v>
      </c>
      <c r="DC106" s="398">
        <f t="shared" si="367"/>
        <v>0</v>
      </c>
      <c r="DD106" s="399">
        <f t="shared" si="641"/>
        <v>0</v>
      </c>
      <c r="DE106" s="429">
        <f t="shared" si="368"/>
        <v>0</v>
      </c>
      <c r="DF106" s="398">
        <f t="shared" si="369"/>
        <v>0</v>
      </c>
      <c r="DG106" s="430">
        <f t="shared" si="642"/>
        <v>0</v>
      </c>
      <c r="DH106" s="397">
        <f t="shared" si="370"/>
        <v>0</v>
      </c>
      <c r="DI106" s="398">
        <f t="shared" si="371"/>
        <v>0</v>
      </c>
      <c r="DJ106" s="431">
        <f t="shared" si="643"/>
        <v>0</v>
      </c>
      <c r="DK106" s="397">
        <f t="shared" si="372"/>
        <v>0</v>
      </c>
      <c r="DL106" s="398">
        <f t="shared" si="373"/>
        <v>0</v>
      </c>
      <c r="DM106" s="431">
        <f t="shared" si="644"/>
        <v>0</v>
      </c>
      <c r="DN106" s="397">
        <f t="shared" si="374"/>
        <v>0</v>
      </c>
      <c r="DO106" s="398">
        <f t="shared" si="375"/>
        <v>0</v>
      </c>
      <c r="DP106" s="430">
        <f t="shared" si="645"/>
        <v>0</v>
      </c>
      <c r="DQ106" s="397">
        <f t="shared" si="376"/>
        <v>0</v>
      </c>
      <c r="DR106" s="398">
        <f t="shared" si="377"/>
        <v>0</v>
      </c>
      <c r="DS106" s="399">
        <f t="shared" si="646"/>
        <v>0</v>
      </c>
      <c r="DT106" s="429">
        <f t="shared" si="378"/>
        <v>0</v>
      </c>
      <c r="DU106" s="398">
        <f t="shared" si="379"/>
        <v>0</v>
      </c>
      <c r="DV106" s="430">
        <f t="shared" si="647"/>
        <v>0</v>
      </c>
      <c r="DW106" s="397">
        <f t="shared" si="380"/>
        <v>0</v>
      </c>
      <c r="DX106" s="398">
        <f t="shared" si="381"/>
        <v>0</v>
      </c>
      <c r="DY106" s="431">
        <f t="shared" si="648"/>
        <v>0</v>
      </c>
      <c r="DZ106" s="397">
        <f t="shared" si="382"/>
        <v>0</v>
      </c>
      <c r="EA106" s="398">
        <f t="shared" si="383"/>
        <v>0</v>
      </c>
      <c r="EB106" s="431">
        <f t="shared" si="649"/>
        <v>0</v>
      </c>
      <c r="EC106" s="397">
        <f t="shared" si="384"/>
        <v>0</v>
      </c>
      <c r="ED106" s="398">
        <f t="shared" si="385"/>
        <v>0</v>
      </c>
      <c r="EE106" s="430">
        <f t="shared" si="650"/>
        <v>0</v>
      </c>
      <c r="EF106" s="397">
        <f t="shared" si="386"/>
        <v>0</v>
      </c>
      <c r="EG106" s="398">
        <f t="shared" si="387"/>
        <v>0</v>
      </c>
      <c r="EH106" s="399">
        <f t="shared" si="651"/>
        <v>0</v>
      </c>
      <c r="EI106" s="429">
        <f t="shared" si="388"/>
        <v>0</v>
      </c>
      <c r="EJ106" s="398">
        <f t="shared" si="389"/>
        <v>0</v>
      </c>
      <c r="EK106" s="430">
        <f t="shared" si="652"/>
        <v>0</v>
      </c>
      <c r="EL106" s="397">
        <f t="shared" si="390"/>
        <v>0</v>
      </c>
      <c r="EM106" s="398">
        <f t="shared" si="391"/>
        <v>0</v>
      </c>
      <c r="EN106" s="431">
        <f t="shared" si="653"/>
        <v>0</v>
      </c>
      <c r="EO106" s="397">
        <f t="shared" si="392"/>
        <v>0</v>
      </c>
      <c r="EP106" s="398">
        <f t="shared" si="393"/>
        <v>0</v>
      </c>
      <c r="EQ106" s="431">
        <f t="shared" si="654"/>
        <v>0</v>
      </c>
      <c r="ER106" s="397">
        <f t="shared" si="394"/>
        <v>0</v>
      </c>
      <c r="ES106" s="398">
        <f t="shared" si="395"/>
        <v>0</v>
      </c>
      <c r="ET106" s="430">
        <f t="shared" si="655"/>
        <v>0</v>
      </c>
      <c r="EU106" s="397">
        <f t="shared" si="396"/>
        <v>0</v>
      </c>
      <c r="EV106" s="398">
        <f t="shared" si="397"/>
        <v>0</v>
      </c>
      <c r="EW106" s="399">
        <f t="shared" si="656"/>
        <v>0</v>
      </c>
      <c r="EX106" s="429">
        <f t="shared" si="398"/>
        <v>0</v>
      </c>
      <c r="EY106" s="398">
        <f t="shared" si="399"/>
        <v>0</v>
      </c>
      <c r="EZ106" s="430">
        <f t="shared" si="657"/>
        <v>0</v>
      </c>
      <c r="FA106" s="397">
        <f t="shared" si="400"/>
        <v>0</v>
      </c>
      <c r="FB106" s="398">
        <f t="shared" si="401"/>
        <v>0</v>
      </c>
      <c r="FC106" s="431">
        <f t="shared" si="693"/>
        <v>0</v>
      </c>
      <c r="FD106" s="397">
        <f t="shared" si="402"/>
        <v>0</v>
      </c>
      <c r="FE106" s="398">
        <f t="shared" si="403"/>
        <v>0</v>
      </c>
      <c r="FF106" s="431">
        <f t="shared" si="659"/>
        <v>0</v>
      </c>
      <c r="FG106" s="397">
        <f t="shared" si="404"/>
        <v>0</v>
      </c>
      <c r="FH106" s="398">
        <f t="shared" si="405"/>
        <v>0</v>
      </c>
      <c r="FI106" s="430">
        <f t="shared" si="660"/>
        <v>0</v>
      </c>
      <c r="FJ106" s="397">
        <f t="shared" si="406"/>
        <v>0</v>
      </c>
      <c r="FK106" s="398">
        <f t="shared" si="407"/>
        <v>0</v>
      </c>
      <c r="FL106" s="399">
        <f t="shared" si="661"/>
        <v>0</v>
      </c>
      <c r="FM106" s="429">
        <f t="shared" si="408"/>
        <v>0</v>
      </c>
      <c r="FN106" s="398">
        <f t="shared" si="409"/>
        <v>0</v>
      </c>
      <c r="FO106" s="430">
        <f t="shared" si="662"/>
        <v>0</v>
      </c>
      <c r="FP106" s="397">
        <f t="shared" si="410"/>
        <v>0</v>
      </c>
      <c r="FQ106" s="398">
        <f t="shared" si="411"/>
        <v>0</v>
      </c>
      <c r="FR106" s="431">
        <f t="shared" si="663"/>
        <v>0</v>
      </c>
      <c r="FS106" s="397">
        <f t="shared" si="412"/>
        <v>0</v>
      </c>
      <c r="FT106" s="398">
        <f t="shared" si="413"/>
        <v>0</v>
      </c>
      <c r="FU106" s="431">
        <f t="shared" si="664"/>
        <v>0</v>
      </c>
      <c r="FV106" s="397">
        <f t="shared" si="414"/>
        <v>0</v>
      </c>
      <c r="FW106" s="398">
        <f t="shared" si="415"/>
        <v>0</v>
      </c>
      <c r="FX106" s="430">
        <f t="shared" si="665"/>
        <v>0</v>
      </c>
      <c r="FY106" s="397">
        <f t="shared" si="416"/>
        <v>0</v>
      </c>
      <c r="FZ106" s="398">
        <f t="shared" si="417"/>
        <v>0</v>
      </c>
      <c r="GA106" s="399">
        <f t="shared" si="666"/>
        <v>0</v>
      </c>
      <c r="GB106" s="429">
        <f t="shared" si="418"/>
        <v>0</v>
      </c>
      <c r="GC106" s="398">
        <f t="shared" si="419"/>
        <v>0</v>
      </c>
      <c r="GD106" s="430">
        <f t="shared" si="667"/>
        <v>0</v>
      </c>
      <c r="GE106" s="397">
        <f t="shared" si="420"/>
        <v>0</v>
      </c>
      <c r="GF106" s="398">
        <f t="shared" si="421"/>
        <v>0</v>
      </c>
      <c r="GG106" s="431">
        <f t="shared" si="668"/>
        <v>0</v>
      </c>
      <c r="GH106" s="397">
        <f t="shared" si="422"/>
        <v>0</v>
      </c>
      <c r="GI106" s="398">
        <f t="shared" si="423"/>
        <v>0</v>
      </c>
      <c r="GJ106" s="431">
        <f t="shared" si="669"/>
        <v>0</v>
      </c>
      <c r="GK106" s="397">
        <f t="shared" si="424"/>
        <v>0</v>
      </c>
      <c r="GL106" s="398">
        <f t="shared" si="425"/>
        <v>0</v>
      </c>
      <c r="GM106" s="430">
        <f t="shared" si="670"/>
        <v>0</v>
      </c>
      <c r="GN106" s="397">
        <f t="shared" si="426"/>
        <v>0</v>
      </c>
      <c r="GO106" s="398">
        <f t="shared" si="427"/>
        <v>0</v>
      </c>
      <c r="GP106" s="399">
        <f t="shared" si="671"/>
        <v>0</v>
      </c>
      <c r="GQ106" s="844">
        <f t="shared" si="428"/>
        <v>0</v>
      </c>
      <c r="GR106" s="845">
        <f t="shared" si="429"/>
        <v>0</v>
      </c>
      <c r="GS106" s="845">
        <f t="shared" si="430"/>
        <v>0</v>
      </c>
      <c r="GT106" s="845">
        <f t="shared" si="431"/>
        <v>0</v>
      </c>
      <c r="GU106" s="846">
        <f t="shared" si="672"/>
        <v>0</v>
      </c>
      <c r="GV106" s="429">
        <f t="shared" si="432"/>
        <v>0</v>
      </c>
      <c r="GW106" s="398">
        <f t="shared" si="433"/>
        <v>0</v>
      </c>
      <c r="GX106" s="430">
        <f t="shared" si="673"/>
        <v>0</v>
      </c>
      <c r="GY106" s="397">
        <f t="shared" si="434"/>
        <v>0</v>
      </c>
      <c r="GZ106" s="398">
        <f t="shared" si="435"/>
        <v>0</v>
      </c>
      <c r="HA106" s="431">
        <f t="shared" si="674"/>
        <v>0</v>
      </c>
      <c r="HB106" s="397">
        <f t="shared" si="436"/>
        <v>0</v>
      </c>
      <c r="HC106" s="398">
        <f t="shared" si="437"/>
        <v>0</v>
      </c>
      <c r="HD106" s="431">
        <f t="shared" si="675"/>
        <v>0</v>
      </c>
      <c r="HE106" s="397">
        <f t="shared" si="438"/>
        <v>0</v>
      </c>
      <c r="HF106" s="398">
        <f t="shared" si="439"/>
        <v>0</v>
      </c>
      <c r="HG106" s="430">
        <f t="shared" si="676"/>
        <v>0</v>
      </c>
      <c r="HH106" s="397">
        <f t="shared" si="440"/>
        <v>0</v>
      </c>
      <c r="HI106" s="398">
        <f t="shared" si="441"/>
        <v>0</v>
      </c>
      <c r="HJ106" s="399">
        <f t="shared" si="677"/>
        <v>0</v>
      </c>
      <c r="HK106" s="844">
        <f t="shared" si="442"/>
        <v>0</v>
      </c>
      <c r="HL106" s="845">
        <f t="shared" si="443"/>
        <v>0</v>
      </c>
      <c r="HM106" s="845">
        <f t="shared" si="444"/>
        <v>0</v>
      </c>
      <c r="HN106" s="845">
        <f t="shared" si="445"/>
        <v>0</v>
      </c>
      <c r="HO106" s="846">
        <f t="shared" si="678"/>
        <v>0</v>
      </c>
      <c r="HP106" s="947"/>
      <c r="HQ106" s="947"/>
      <c r="HR106" s="429">
        <f t="shared" si="446"/>
        <v>0</v>
      </c>
      <c r="HS106" s="398">
        <f t="shared" si="447"/>
        <v>0</v>
      </c>
      <c r="HT106" s="399">
        <f t="shared" si="679"/>
        <v>0</v>
      </c>
      <c r="HU106" s="429">
        <f t="shared" si="448"/>
        <v>0</v>
      </c>
      <c r="HV106" s="398">
        <f t="shared" si="449"/>
        <v>0</v>
      </c>
      <c r="HW106" s="399">
        <f t="shared" si="450"/>
        <v>0</v>
      </c>
      <c r="HX106" s="429">
        <f t="shared" si="451"/>
        <v>0</v>
      </c>
      <c r="HY106" s="398">
        <f t="shared" si="452"/>
        <v>0</v>
      </c>
      <c r="HZ106" s="399">
        <f t="shared" si="453"/>
        <v>0</v>
      </c>
      <c r="IA106" s="429">
        <f t="shared" si="454"/>
        <v>0</v>
      </c>
      <c r="IB106" s="398">
        <f t="shared" si="455"/>
        <v>0</v>
      </c>
      <c r="IC106" s="399">
        <f t="shared" si="456"/>
        <v>0</v>
      </c>
      <c r="ID106" s="429">
        <f t="shared" si="457"/>
        <v>0</v>
      </c>
      <c r="IE106" s="398">
        <f t="shared" si="458"/>
        <v>0</v>
      </c>
      <c r="IF106" s="399">
        <f t="shared" si="459"/>
        <v>0</v>
      </c>
      <c r="IG106" s="430"/>
      <c r="IH106" s="429">
        <f t="shared" si="460"/>
        <v>0</v>
      </c>
      <c r="II106" s="398">
        <f t="shared" si="461"/>
        <v>0</v>
      </c>
      <c r="IJ106" s="430">
        <f t="shared" si="462"/>
        <v>0</v>
      </c>
      <c r="IK106" s="429">
        <f t="shared" si="463"/>
        <v>0</v>
      </c>
      <c r="IL106" s="398">
        <f t="shared" si="464"/>
        <v>0</v>
      </c>
      <c r="IM106" s="430">
        <f t="shared" si="465"/>
        <v>0</v>
      </c>
      <c r="IN106" s="844">
        <f t="shared" si="466"/>
        <v>0</v>
      </c>
      <c r="IO106" s="845">
        <f t="shared" si="467"/>
        <v>0</v>
      </c>
      <c r="IP106" s="845">
        <f t="shared" si="468"/>
        <v>0</v>
      </c>
      <c r="IQ106" s="845">
        <f t="shared" si="469"/>
        <v>0</v>
      </c>
      <c r="IR106" s="847">
        <f t="shared" si="680"/>
        <v>0</v>
      </c>
      <c r="IS106" s="430"/>
      <c r="IT106" s="848"/>
      <c r="IU106" s="429">
        <f t="shared" si="470"/>
        <v>0</v>
      </c>
      <c r="IV106" s="398">
        <f t="shared" si="471"/>
        <v>0</v>
      </c>
      <c r="IW106" s="399">
        <f t="shared" si="472"/>
        <v>0</v>
      </c>
      <c r="IX106" s="429">
        <f t="shared" si="473"/>
        <v>0</v>
      </c>
      <c r="IY106" s="398">
        <f t="shared" si="474"/>
        <v>0</v>
      </c>
      <c r="IZ106" s="399">
        <f t="shared" si="475"/>
        <v>0</v>
      </c>
      <c r="JA106" s="429">
        <f t="shared" si="476"/>
        <v>0</v>
      </c>
      <c r="JB106" s="398">
        <f t="shared" si="477"/>
        <v>0</v>
      </c>
      <c r="JC106" s="399">
        <f t="shared" si="478"/>
        <v>0</v>
      </c>
      <c r="JD106" s="849"/>
      <c r="JE106" s="850">
        <f t="shared" si="479"/>
        <v>0</v>
      </c>
      <c r="JF106" s="851">
        <f t="shared" si="480"/>
        <v>0</v>
      </c>
      <c r="JG106" s="852">
        <f t="shared" si="481"/>
        <v>0</v>
      </c>
      <c r="JH106" s="849"/>
      <c r="JI106" s="850">
        <f t="shared" si="482"/>
        <v>0</v>
      </c>
      <c r="JJ106" s="851">
        <f t="shared" si="483"/>
        <v>0</v>
      </c>
      <c r="JK106" s="852">
        <f t="shared" si="484"/>
        <v>0</v>
      </c>
      <c r="JL106" s="849"/>
      <c r="JM106" s="850">
        <f t="shared" si="485"/>
        <v>0</v>
      </c>
      <c r="JN106" s="851">
        <f t="shared" si="486"/>
        <v>0</v>
      </c>
      <c r="JO106" s="852">
        <f t="shared" si="487"/>
        <v>0</v>
      </c>
      <c r="JP106" s="849"/>
      <c r="JQ106" s="850">
        <f t="shared" si="488"/>
        <v>0</v>
      </c>
      <c r="JR106" s="851">
        <f t="shared" si="489"/>
        <v>0</v>
      </c>
      <c r="JS106" s="852">
        <f t="shared" si="490"/>
        <v>0</v>
      </c>
      <c r="JT106" s="849"/>
      <c r="JU106" s="850">
        <f t="shared" si="491"/>
        <v>0</v>
      </c>
      <c r="JV106" s="851">
        <f t="shared" si="492"/>
        <v>0</v>
      </c>
      <c r="JW106" s="852">
        <f t="shared" si="493"/>
        <v>0</v>
      </c>
      <c r="JX106" s="849"/>
      <c r="JY106" s="850">
        <f t="shared" si="494"/>
        <v>0</v>
      </c>
      <c r="JZ106" s="851">
        <f t="shared" si="495"/>
        <v>0</v>
      </c>
      <c r="KA106" s="852">
        <f t="shared" si="496"/>
        <v>0</v>
      </c>
      <c r="KB106" s="849"/>
      <c r="KC106" s="850">
        <f t="shared" si="497"/>
        <v>0</v>
      </c>
      <c r="KD106" s="851">
        <f t="shared" si="498"/>
        <v>0</v>
      </c>
      <c r="KE106" s="852">
        <f t="shared" si="499"/>
        <v>0</v>
      </c>
      <c r="KF106" s="849"/>
      <c r="KG106" s="850">
        <f t="shared" si="500"/>
        <v>0</v>
      </c>
      <c r="KH106" s="851">
        <f t="shared" si="501"/>
        <v>0</v>
      </c>
      <c r="KI106" s="852">
        <f t="shared" si="502"/>
        <v>0</v>
      </c>
      <c r="KJ106" s="849"/>
      <c r="KK106" s="850">
        <f t="shared" si="503"/>
        <v>0</v>
      </c>
      <c r="KL106" s="851">
        <f t="shared" si="504"/>
        <v>0</v>
      </c>
      <c r="KM106" s="852">
        <f t="shared" si="505"/>
        <v>0</v>
      </c>
      <c r="KN106" s="429">
        <f t="shared" si="506"/>
        <v>0</v>
      </c>
      <c r="KO106" s="398">
        <f t="shared" si="507"/>
        <v>0</v>
      </c>
      <c r="KP106" s="399">
        <f t="shared" si="508"/>
        <v>0</v>
      </c>
      <c r="KQ106" s="429">
        <f t="shared" si="509"/>
        <v>0</v>
      </c>
      <c r="KR106" s="398">
        <f t="shared" si="510"/>
        <v>0</v>
      </c>
      <c r="KS106" s="399">
        <f t="shared" si="511"/>
        <v>0</v>
      </c>
      <c r="KT106" s="853"/>
      <c r="KU106" s="854">
        <f t="shared" si="512"/>
        <v>0</v>
      </c>
      <c r="KV106" s="855">
        <f t="shared" si="513"/>
        <v>0</v>
      </c>
      <c r="KW106" s="856">
        <f t="shared" si="681"/>
        <v>0</v>
      </c>
      <c r="KX106" s="429">
        <f t="shared" si="514"/>
        <v>0</v>
      </c>
      <c r="KY106" s="398">
        <f t="shared" si="515"/>
        <v>0</v>
      </c>
      <c r="KZ106" s="399">
        <f t="shared" si="516"/>
        <v>0</v>
      </c>
      <c r="LA106" s="849"/>
      <c r="LB106" s="850">
        <f t="shared" si="517"/>
        <v>0</v>
      </c>
      <c r="LC106" s="851">
        <f t="shared" si="518"/>
        <v>0</v>
      </c>
      <c r="LD106" s="852">
        <f t="shared" si="519"/>
        <v>0</v>
      </c>
      <c r="LE106" s="849"/>
      <c r="LF106" s="850">
        <f t="shared" si="520"/>
        <v>0</v>
      </c>
      <c r="LG106" s="851">
        <f t="shared" si="521"/>
        <v>0</v>
      </c>
      <c r="LH106" s="852">
        <f t="shared" si="522"/>
        <v>0</v>
      </c>
      <c r="LI106" s="849"/>
      <c r="LJ106" s="850">
        <f t="shared" si="523"/>
        <v>0</v>
      </c>
      <c r="LK106" s="851">
        <f t="shared" si="524"/>
        <v>0</v>
      </c>
      <c r="LL106" s="852">
        <f t="shared" si="525"/>
        <v>0</v>
      </c>
      <c r="LM106" s="429">
        <f t="shared" si="526"/>
        <v>0</v>
      </c>
      <c r="LN106" s="398">
        <f t="shared" si="527"/>
        <v>0</v>
      </c>
      <c r="LO106" s="399">
        <f t="shared" si="528"/>
        <v>0</v>
      </c>
      <c r="LP106" s="429">
        <f t="shared" si="529"/>
        <v>0</v>
      </c>
      <c r="LQ106" s="398">
        <f t="shared" si="530"/>
        <v>0</v>
      </c>
      <c r="LR106" s="399">
        <f t="shared" si="531"/>
        <v>0</v>
      </c>
      <c r="LS106" s="429">
        <f t="shared" si="532"/>
        <v>0</v>
      </c>
      <c r="LT106" s="398">
        <f t="shared" si="533"/>
        <v>0</v>
      </c>
      <c r="LU106" s="399">
        <f t="shared" si="534"/>
        <v>0</v>
      </c>
      <c r="LV106" s="853"/>
      <c r="LW106" s="854">
        <f t="shared" si="535"/>
        <v>0</v>
      </c>
      <c r="LX106" s="855">
        <f t="shared" si="536"/>
        <v>0</v>
      </c>
      <c r="LY106" s="856">
        <f t="shared" si="682"/>
        <v>0</v>
      </c>
      <c r="LZ106" s="429">
        <f t="shared" si="537"/>
        <v>0</v>
      </c>
      <c r="MA106" s="398">
        <f t="shared" si="538"/>
        <v>0</v>
      </c>
      <c r="MB106" s="399">
        <f t="shared" si="539"/>
        <v>0</v>
      </c>
      <c r="MC106" s="849"/>
      <c r="MD106" s="850">
        <f t="shared" si="540"/>
        <v>0</v>
      </c>
      <c r="ME106" s="851">
        <f t="shared" si="541"/>
        <v>0</v>
      </c>
      <c r="MF106" s="852">
        <f t="shared" si="542"/>
        <v>0</v>
      </c>
      <c r="MG106" s="849"/>
      <c r="MH106" s="850">
        <f t="shared" si="543"/>
        <v>0</v>
      </c>
      <c r="MI106" s="851">
        <f t="shared" si="544"/>
        <v>0</v>
      </c>
      <c r="MJ106" s="852">
        <f t="shared" si="545"/>
        <v>0</v>
      </c>
      <c r="MK106" s="849"/>
      <c r="ML106" s="850">
        <f t="shared" si="546"/>
        <v>0</v>
      </c>
      <c r="MM106" s="851">
        <f t="shared" si="547"/>
        <v>0</v>
      </c>
      <c r="MN106" s="852">
        <f t="shared" si="548"/>
        <v>0</v>
      </c>
      <c r="MO106" s="429">
        <f t="shared" si="549"/>
        <v>0</v>
      </c>
      <c r="MP106" s="398">
        <f t="shared" si="550"/>
        <v>0</v>
      </c>
      <c r="MQ106" s="399">
        <f t="shared" si="551"/>
        <v>0</v>
      </c>
      <c r="MR106" s="429">
        <f t="shared" si="552"/>
        <v>0</v>
      </c>
      <c r="MS106" s="398">
        <f t="shared" si="553"/>
        <v>0</v>
      </c>
      <c r="MT106" s="399">
        <f t="shared" si="554"/>
        <v>0</v>
      </c>
      <c r="MU106" s="429">
        <f t="shared" si="555"/>
        <v>0</v>
      </c>
      <c r="MV106" s="398">
        <f t="shared" si="556"/>
        <v>0</v>
      </c>
      <c r="MW106" s="399">
        <f t="shared" si="557"/>
        <v>0</v>
      </c>
      <c r="MX106" s="853"/>
      <c r="MY106" s="854">
        <f t="shared" si="558"/>
        <v>0</v>
      </c>
      <c r="MZ106" s="855">
        <f t="shared" si="559"/>
        <v>0</v>
      </c>
      <c r="NA106" s="856">
        <f t="shared" si="683"/>
        <v>0</v>
      </c>
      <c r="NB106" s="853"/>
      <c r="NC106" s="854">
        <f t="shared" si="560"/>
        <v>0</v>
      </c>
      <c r="ND106" s="855">
        <f t="shared" si="561"/>
        <v>0</v>
      </c>
      <c r="NE106" s="856">
        <f t="shared" si="684"/>
        <v>0</v>
      </c>
      <c r="NF106" s="854">
        <f t="shared" si="562"/>
        <v>0</v>
      </c>
      <c r="NG106" s="857">
        <f t="shared" si="563"/>
        <v>0</v>
      </c>
      <c r="NH106" s="844">
        <f t="shared" si="564"/>
        <v>0</v>
      </c>
      <c r="NI106" s="845">
        <f t="shared" si="565"/>
        <v>0</v>
      </c>
      <c r="NJ106" s="845">
        <f t="shared" si="566"/>
        <v>0</v>
      </c>
      <c r="NK106" s="845">
        <f t="shared" si="567"/>
        <v>0</v>
      </c>
      <c r="NL106" s="847">
        <f t="shared" si="685"/>
        <v>0</v>
      </c>
      <c r="NM106" s="853"/>
      <c r="NN106" s="854">
        <f t="shared" si="568"/>
        <v>0</v>
      </c>
      <c r="NO106" s="855">
        <f t="shared" si="569"/>
        <v>0</v>
      </c>
      <c r="NP106" s="856">
        <f t="shared" si="686"/>
        <v>0</v>
      </c>
      <c r="NQ106" s="853"/>
      <c r="NR106" s="854">
        <f t="shared" si="570"/>
        <v>0</v>
      </c>
      <c r="NS106" s="855">
        <f t="shared" si="571"/>
        <v>0</v>
      </c>
      <c r="NT106" s="856">
        <f t="shared" si="687"/>
        <v>0</v>
      </c>
      <c r="NU106" s="853"/>
      <c r="NV106" s="854">
        <f t="shared" si="572"/>
        <v>0</v>
      </c>
      <c r="NW106" s="855">
        <f t="shared" si="573"/>
        <v>0</v>
      </c>
      <c r="NX106" s="856">
        <f t="shared" si="688"/>
        <v>0</v>
      </c>
      <c r="OH106" s="429">
        <f t="shared" si="574"/>
        <v>0</v>
      </c>
      <c r="OI106" s="398">
        <f t="shared" si="575"/>
        <v>0</v>
      </c>
      <c r="OJ106" s="399">
        <f t="shared" si="689"/>
        <v>0</v>
      </c>
      <c r="OK106" s="429">
        <f t="shared" si="576"/>
        <v>0</v>
      </c>
      <c r="OL106" s="398">
        <f t="shared" si="577"/>
        <v>0</v>
      </c>
      <c r="OM106" s="399">
        <f t="shared" si="578"/>
        <v>0</v>
      </c>
      <c r="ON106" s="429">
        <f t="shared" si="579"/>
        <v>0</v>
      </c>
      <c r="OO106" s="398">
        <f t="shared" si="580"/>
        <v>0</v>
      </c>
      <c r="OP106" s="399">
        <f t="shared" si="581"/>
        <v>0</v>
      </c>
      <c r="OQ106" s="429">
        <f t="shared" si="582"/>
        <v>0</v>
      </c>
      <c r="OR106" s="398">
        <f t="shared" si="583"/>
        <v>0</v>
      </c>
      <c r="OS106" s="399">
        <f t="shared" si="584"/>
        <v>0</v>
      </c>
      <c r="OT106" s="429">
        <f t="shared" si="585"/>
        <v>0</v>
      </c>
      <c r="OU106" s="398">
        <f t="shared" si="586"/>
        <v>0</v>
      </c>
      <c r="OV106" s="399">
        <f t="shared" si="587"/>
        <v>0</v>
      </c>
      <c r="OW106" s="429">
        <f t="shared" si="588"/>
        <v>0</v>
      </c>
      <c r="OX106" s="398">
        <f t="shared" si="589"/>
        <v>0</v>
      </c>
      <c r="OY106" s="430">
        <f t="shared" si="590"/>
        <v>0</v>
      </c>
      <c r="OZ106" s="429">
        <f t="shared" si="591"/>
        <v>0</v>
      </c>
      <c r="PA106" s="398">
        <f t="shared" si="592"/>
        <v>0</v>
      </c>
      <c r="PB106" s="430">
        <f t="shared" si="593"/>
        <v>0</v>
      </c>
      <c r="PC106" s="429">
        <f t="shared" si="594"/>
        <v>0</v>
      </c>
      <c r="PD106" s="398">
        <f t="shared" si="595"/>
        <v>0</v>
      </c>
      <c r="PE106" s="430">
        <f t="shared" si="596"/>
        <v>0</v>
      </c>
      <c r="PF106" s="429">
        <f t="shared" si="597"/>
        <v>0</v>
      </c>
      <c r="PG106" s="398">
        <f t="shared" si="598"/>
        <v>0</v>
      </c>
      <c r="PH106" s="430">
        <f t="shared" si="599"/>
        <v>0</v>
      </c>
      <c r="PI106" s="429">
        <f t="shared" si="600"/>
        <v>0</v>
      </c>
      <c r="PJ106" s="398">
        <f t="shared" si="601"/>
        <v>0</v>
      </c>
      <c r="PK106" s="430">
        <f t="shared" si="602"/>
        <v>0</v>
      </c>
      <c r="PL106" s="429">
        <f t="shared" si="603"/>
        <v>0</v>
      </c>
      <c r="PM106" s="398">
        <f t="shared" si="604"/>
        <v>0</v>
      </c>
      <c r="PN106" s="430">
        <f t="shared" si="605"/>
        <v>0</v>
      </c>
      <c r="PO106" s="844">
        <f t="shared" si="606"/>
        <v>0</v>
      </c>
      <c r="PP106" s="845">
        <f t="shared" si="607"/>
        <v>0</v>
      </c>
      <c r="PQ106" s="845">
        <f t="shared" si="608"/>
        <v>0</v>
      </c>
      <c r="PR106" s="845">
        <f t="shared" si="609"/>
        <v>0</v>
      </c>
      <c r="PS106" s="847">
        <f t="shared" si="690"/>
        <v>0</v>
      </c>
      <c r="PT106" s="429">
        <f t="shared" si="610"/>
        <v>0</v>
      </c>
      <c r="PU106" s="398">
        <f t="shared" si="611"/>
        <v>0</v>
      </c>
      <c r="PV106" s="399">
        <f t="shared" si="691"/>
        <v>0</v>
      </c>
      <c r="PW106" s="429">
        <f t="shared" si="612"/>
        <v>0</v>
      </c>
      <c r="PX106" s="398">
        <f t="shared" si="613"/>
        <v>0</v>
      </c>
      <c r="PY106" s="399">
        <f t="shared" si="614"/>
        <v>0</v>
      </c>
      <c r="PZ106" s="429">
        <f t="shared" si="615"/>
        <v>0</v>
      </c>
      <c r="QA106" s="398">
        <f t="shared" si="616"/>
        <v>0</v>
      </c>
      <c r="QB106" s="399">
        <f t="shared" si="617"/>
        <v>0</v>
      </c>
      <c r="QC106" s="429">
        <f t="shared" si="618"/>
        <v>0</v>
      </c>
      <c r="QD106" s="398">
        <f t="shared" si="619"/>
        <v>0</v>
      </c>
      <c r="QE106" s="399">
        <f t="shared" si="620"/>
        <v>0</v>
      </c>
      <c r="QF106" s="844">
        <f t="shared" si="621"/>
        <v>0</v>
      </c>
      <c r="QG106" s="845">
        <f t="shared" si="622"/>
        <v>0</v>
      </c>
      <c r="QH106" s="845">
        <f t="shared" si="623"/>
        <v>0</v>
      </c>
      <c r="QI106" s="845">
        <f t="shared" si="624"/>
        <v>0</v>
      </c>
      <c r="QJ106" s="847">
        <f t="shared" si="692"/>
        <v>0</v>
      </c>
      <c r="QK106" s="790"/>
      <c r="QL106" s="858"/>
    </row>
    <row r="107" spans="2:454" ht="17.25" customHeight="1" thickBot="1">
      <c r="B107" s="859" t="s">
        <v>627</v>
      </c>
      <c r="C107" s="860"/>
      <c r="D107" s="861"/>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c r="AA107" s="862"/>
      <c r="AB107" s="862"/>
      <c r="AC107" s="862"/>
      <c r="AD107" s="862"/>
      <c r="AE107" s="862"/>
      <c r="AF107" s="862"/>
      <c r="AG107" s="862"/>
      <c r="AH107" s="862"/>
      <c r="AI107" s="862"/>
      <c r="AJ107" s="862"/>
      <c r="AK107" s="862"/>
      <c r="AL107" s="862"/>
      <c r="AM107" s="862"/>
      <c r="AN107" s="862"/>
      <c r="AO107" s="862"/>
      <c r="AP107" s="862"/>
      <c r="AQ107" s="862"/>
      <c r="AR107" s="862"/>
      <c r="AS107" s="862"/>
      <c r="AT107" s="862"/>
      <c r="AU107" s="862"/>
      <c r="AV107" s="862"/>
      <c r="AW107" s="862"/>
      <c r="AX107" s="862"/>
      <c r="AY107" s="862"/>
      <c r="AZ107" s="862"/>
      <c r="BA107" s="488"/>
      <c r="BB107" s="863">
        <f>SUBTOTAL(9,BB83:BB106)</f>
        <v>1</v>
      </c>
      <c r="BC107" s="864">
        <f>SUBTOTAL(9,BC83:BC106)</f>
        <v>0</v>
      </c>
      <c r="BD107" s="865">
        <f>+BB107-BC107</f>
        <v>1</v>
      </c>
      <c r="BE107" s="488"/>
      <c r="BF107" s="863">
        <f>SUBTOTAL(9,BF83:BF106)</f>
        <v>64</v>
      </c>
      <c r="BG107" s="488"/>
      <c r="BH107" s="863">
        <f t="shared" ref="BH107:DS107" si="694">SUBTOTAL(9,BH83:BH106)</f>
        <v>64</v>
      </c>
      <c r="BI107" s="401">
        <f t="shared" si="694"/>
        <v>2</v>
      </c>
      <c r="BJ107" s="401">
        <f t="shared" si="694"/>
        <v>5</v>
      </c>
      <c r="BK107" s="402">
        <f t="shared" si="694"/>
        <v>7</v>
      </c>
      <c r="BL107" s="401">
        <f t="shared" si="694"/>
        <v>38</v>
      </c>
      <c r="BM107" s="401">
        <f t="shared" si="694"/>
        <v>26</v>
      </c>
      <c r="BN107" s="403">
        <f t="shared" si="694"/>
        <v>64</v>
      </c>
      <c r="BO107" s="400">
        <f t="shared" si="694"/>
        <v>37</v>
      </c>
      <c r="BP107" s="401">
        <f t="shared" si="694"/>
        <v>27</v>
      </c>
      <c r="BQ107" s="432">
        <f t="shared" si="694"/>
        <v>64</v>
      </c>
      <c r="BR107" s="400">
        <f t="shared" si="694"/>
        <v>37</v>
      </c>
      <c r="BS107" s="401">
        <f t="shared" si="694"/>
        <v>27</v>
      </c>
      <c r="BT107" s="432">
        <f t="shared" si="694"/>
        <v>64</v>
      </c>
      <c r="BU107" s="400">
        <f t="shared" si="694"/>
        <v>40</v>
      </c>
      <c r="BV107" s="401">
        <f t="shared" si="694"/>
        <v>24</v>
      </c>
      <c r="BW107" s="403">
        <f t="shared" si="694"/>
        <v>64</v>
      </c>
      <c r="BX107" s="400">
        <f t="shared" si="694"/>
        <v>39</v>
      </c>
      <c r="BY107" s="401">
        <f t="shared" si="694"/>
        <v>25</v>
      </c>
      <c r="BZ107" s="866">
        <f t="shared" si="694"/>
        <v>64</v>
      </c>
      <c r="CA107" s="401">
        <f t="shared" si="694"/>
        <v>33</v>
      </c>
      <c r="CB107" s="401">
        <f t="shared" si="694"/>
        <v>31</v>
      </c>
      <c r="CC107" s="403">
        <f t="shared" si="694"/>
        <v>64</v>
      </c>
      <c r="CD107" s="400">
        <f t="shared" si="694"/>
        <v>32</v>
      </c>
      <c r="CE107" s="401">
        <f t="shared" si="694"/>
        <v>32</v>
      </c>
      <c r="CF107" s="432">
        <f t="shared" si="694"/>
        <v>64</v>
      </c>
      <c r="CG107" s="400">
        <f t="shared" si="694"/>
        <v>32</v>
      </c>
      <c r="CH107" s="401">
        <f t="shared" si="694"/>
        <v>32</v>
      </c>
      <c r="CI107" s="432">
        <f t="shared" si="694"/>
        <v>64</v>
      </c>
      <c r="CJ107" s="400">
        <f t="shared" si="694"/>
        <v>33</v>
      </c>
      <c r="CK107" s="401">
        <f t="shared" si="694"/>
        <v>31</v>
      </c>
      <c r="CL107" s="403">
        <f t="shared" si="694"/>
        <v>64</v>
      </c>
      <c r="CM107" s="400">
        <f t="shared" si="694"/>
        <v>34</v>
      </c>
      <c r="CN107" s="401">
        <f t="shared" si="694"/>
        <v>30</v>
      </c>
      <c r="CO107" s="402">
        <f t="shared" si="694"/>
        <v>64</v>
      </c>
      <c r="CP107" s="401">
        <f t="shared" si="694"/>
        <v>19</v>
      </c>
      <c r="CQ107" s="401">
        <f t="shared" si="694"/>
        <v>17</v>
      </c>
      <c r="CR107" s="403">
        <f t="shared" si="694"/>
        <v>36</v>
      </c>
      <c r="CS107" s="400">
        <f t="shared" si="694"/>
        <v>21</v>
      </c>
      <c r="CT107" s="401">
        <f t="shared" si="694"/>
        <v>14</v>
      </c>
      <c r="CU107" s="432">
        <f t="shared" si="694"/>
        <v>35</v>
      </c>
      <c r="CV107" s="400">
        <f t="shared" si="694"/>
        <v>21</v>
      </c>
      <c r="CW107" s="401">
        <f t="shared" si="694"/>
        <v>14</v>
      </c>
      <c r="CX107" s="432">
        <f t="shared" si="694"/>
        <v>35</v>
      </c>
      <c r="CY107" s="400">
        <f t="shared" si="694"/>
        <v>20</v>
      </c>
      <c r="CZ107" s="401">
        <f t="shared" si="694"/>
        <v>16</v>
      </c>
      <c r="DA107" s="403">
        <f t="shared" si="694"/>
        <v>36</v>
      </c>
      <c r="DB107" s="400">
        <f t="shared" si="694"/>
        <v>20</v>
      </c>
      <c r="DC107" s="401">
        <f t="shared" si="694"/>
        <v>16</v>
      </c>
      <c r="DD107" s="402">
        <f t="shared" si="694"/>
        <v>36</v>
      </c>
      <c r="DE107" s="401">
        <f t="shared" si="694"/>
        <v>35</v>
      </c>
      <c r="DF107" s="401">
        <f t="shared" si="694"/>
        <v>29</v>
      </c>
      <c r="DG107" s="403">
        <f t="shared" si="694"/>
        <v>64</v>
      </c>
      <c r="DH107" s="400">
        <f t="shared" si="694"/>
        <v>36</v>
      </c>
      <c r="DI107" s="401">
        <f t="shared" si="694"/>
        <v>28</v>
      </c>
      <c r="DJ107" s="432">
        <f t="shared" si="694"/>
        <v>64</v>
      </c>
      <c r="DK107" s="400">
        <f t="shared" si="694"/>
        <v>35</v>
      </c>
      <c r="DL107" s="401">
        <f t="shared" si="694"/>
        <v>29</v>
      </c>
      <c r="DM107" s="432">
        <f t="shared" si="694"/>
        <v>64</v>
      </c>
      <c r="DN107" s="400">
        <f t="shared" si="694"/>
        <v>36</v>
      </c>
      <c r="DO107" s="401">
        <f t="shared" si="694"/>
        <v>28</v>
      </c>
      <c r="DP107" s="403">
        <f t="shared" si="694"/>
        <v>64</v>
      </c>
      <c r="DQ107" s="400">
        <f t="shared" si="694"/>
        <v>34</v>
      </c>
      <c r="DR107" s="401">
        <f t="shared" si="694"/>
        <v>30</v>
      </c>
      <c r="DS107" s="402">
        <f t="shared" si="694"/>
        <v>64</v>
      </c>
      <c r="DT107" s="401">
        <f t="shared" ref="DT107:GE107" si="695">SUBTOTAL(9,DT83:DT106)</f>
        <v>34</v>
      </c>
      <c r="DU107" s="401">
        <f t="shared" si="695"/>
        <v>30</v>
      </c>
      <c r="DV107" s="403">
        <f t="shared" si="695"/>
        <v>64</v>
      </c>
      <c r="DW107" s="400">
        <f t="shared" si="695"/>
        <v>35</v>
      </c>
      <c r="DX107" s="401">
        <f t="shared" si="695"/>
        <v>29</v>
      </c>
      <c r="DY107" s="432">
        <f t="shared" si="695"/>
        <v>64</v>
      </c>
      <c r="DZ107" s="400">
        <f t="shared" si="695"/>
        <v>35</v>
      </c>
      <c r="EA107" s="401">
        <f t="shared" si="695"/>
        <v>29</v>
      </c>
      <c r="EB107" s="432">
        <f t="shared" si="695"/>
        <v>64</v>
      </c>
      <c r="EC107" s="400">
        <f t="shared" si="695"/>
        <v>36</v>
      </c>
      <c r="ED107" s="401">
        <f t="shared" si="695"/>
        <v>28</v>
      </c>
      <c r="EE107" s="403">
        <f t="shared" si="695"/>
        <v>64</v>
      </c>
      <c r="EF107" s="400">
        <f t="shared" si="695"/>
        <v>35</v>
      </c>
      <c r="EG107" s="401">
        <f t="shared" si="695"/>
        <v>29</v>
      </c>
      <c r="EH107" s="402">
        <f t="shared" si="695"/>
        <v>64</v>
      </c>
      <c r="EI107" s="401">
        <f t="shared" si="695"/>
        <v>34</v>
      </c>
      <c r="EJ107" s="401">
        <f t="shared" si="695"/>
        <v>30</v>
      </c>
      <c r="EK107" s="403">
        <f t="shared" si="695"/>
        <v>64</v>
      </c>
      <c r="EL107" s="400">
        <f t="shared" si="695"/>
        <v>35</v>
      </c>
      <c r="EM107" s="401">
        <f t="shared" si="695"/>
        <v>29</v>
      </c>
      <c r="EN107" s="432">
        <f t="shared" si="695"/>
        <v>64</v>
      </c>
      <c r="EO107" s="400">
        <f t="shared" si="695"/>
        <v>35</v>
      </c>
      <c r="EP107" s="401">
        <f t="shared" si="695"/>
        <v>29</v>
      </c>
      <c r="EQ107" s="432">
        <f t="shared" si="695"/>
        <v>64</v>
      </c>
      <c r="ER107" s="400">
        <f t="shared" si="695"/>
        <v>36</v>
      </c>
      <c r="ES107" s="401">
        <f t="shared" si="695"/>
        <v>28</v>
      </c>
      <c r="ET107" s="403">
        <f t="shared" si="695"/>
        <v>64</v>
      </c>
      <c r="EU107" s="400">
        <f t="shared" si="695"/>
        <v>35</v>
      </c>
      <c r="EV107" s="401">
        <f t="shared" si="695"/>
        <v>29</v>
      </c>
      <c r="EW107" s="1186">
        <f t="shared" si="695"/>
        <v>64</v>
      </c>
      <c r="EX107" s="401">
        <f t="shared" si="695"/>
        <v>0</v>
      </c>
      <c r="EY107" s="401">
        <f t="shared" si="695"/>
        <v>0</v>
      </c>
      <c r="EZ107" s="403">
        <f t="shared" si="695"/>
        <v>0</v>
      </c>
      <c r="FA107" s="400">
        <f t="shared" si="695"/>
        <v>0</v>
      </c>
      <c r="FB107" s="401">
        <f t="shared" si="695"/>
        <v>0</v>
      </c>
      <c r="FC107" s="432">
        <f t="shared" si="695"/>
        <v>0</v>
      </c>
      <c r="FD107" s="400">
        <f t="shared" si="695"/>
        <v>0</v>
      </c>
      <c r="FE107" s="401">
        <f t="shared" si="695"/>
        <v>0</v>
      </c>
      <c r="FF107" s="432">
        <f t="shared" si="695"/>
        <v>0</v>
      </c>
      <c r="FG107" s="400">
        <f t="shared" si="695"/>
        <v>0</v>
      </c>
      <c r="FH107" s="401">
        <f t="shared" si="695"/>
        <v>0</v>
      </c>
      <c r="FI107" s="403">
        <f t="shared" si="695"/>
        <v>0</v>
      </c>
      <c r="FJ107" s="400">
        <f t="shared" si="695"/>
        <v>0</v>
      </c>
      <c r="FK107" s="401">
        <f t="shared" si="695"/>
        <v>0</v>
      </c>
      <c r="FL107" s="402">
        <f t="shared" si="695"/>
        <v>0</v>
      </c>
      <c r="FM107" s="401">
        <f t="shared" si="695"/>
        <v>29</v>
      </c>
      <c r="FN107" s="401">
        <f t="shared" si="695"/>
        <v>35</v>
      </c>
      <c r="FO107" s="403">
        <f t="shared" si="695"/>
        <v>64</v>
      </c>
      <c r="FP107" s="400">
        <f t="shared" si="695"/>
        <v>28</v>
      </c>
      <c r="FQ107" s="401">
        <f t="shared" si="695"/>
        <v>36</v>
      </c>
      <c r="FR107" s="432">
        <f t="shared" si="695"/>
        <v>64</v>
      </c>
      <c r="FS107" s="400">
        <f t="shared" si="695"/>
        <v>24</v>
      </c>
      <c r="FT107" s="401">
        <f t="shared" si="695"/>
        <v>40</v>
      </c>
      <c r="FU107" s="432">
        <f t="shared" si="695"/>
        <v>64</v>
      </c>
      <c r="FV107" s="400">
        <f t="shared" si="695"/>
        <v>26</v>
      </c>
      <c r="FW107" s="401">
        <f t="shared" si="695"/>
        <v>38</v>
      </c>
      <c r="FX107" s="403">
        <f t="shared" si="695"/>
        <v>64</v>
      </c>
      <c r="FY107" s="400">
        <f t="shared" si="695"/>
        <v>26</v>
      </c>
      <c r="FZ107" s="401">
        <f t="shared" si="695"/>
        <v>38</v>
      </c>
      <c r="GA107" s="1192">
        <f t="shared" si="695"/>
        <v>64</v>
      </c>
      <c r="GB107" s="401">
        <f t="shared" si="695"/>
        <v>34</v>
      </c>
      <c r="GC107" s="401">
        <f t="shared" si="695"/>
        <v>30</v>
      </c>
      <c r="GD107" s="403">
        <f t="shared" si="695"/>
        <v>64</v>
      </c>
      <c r="GE107" s="400">
        <f t="shared" si="695"/>
        <v>34</v>
      </c>
      <c r="GF107" s="401">
        <f t="shared" ref="GF107:IM107" si="696">SUBTOTAL(9,GF83:GF106)</f>
        <v>30</v>
      </c>
      <c r="GG107" s="432">
        <f t="shared" si="696"/>
        <v>64</v>
      </c>
      <c r="GH107" s="400">
        <f t="shared" si="696"/>
        <v>34</v>
      </c>
      <c r="GI107" s="401">
        <f t="shared" si="696"/>
        <v>30</v>
      </c>
      <c r="GJ107" s="432">
        <f t="shared" si="696"/>
        <v>64</v>
      </c>
      <c r="GK107" s="400">
        <f t="shared" si="696"/>
        <v>34</v>
      </c>
      <c r="GL107" s="401">
        <f t="shared" si="696"/>
        <v>30</v>
      </c>
      <c r="GM107" s="403">
        <f t="shared" si="696"/>
        <v>64</v>
      </c>
      <c r="GN107" s="400">
        <f t="shared" si="696"/>
        <v>34</v>
      </c>
      <c r="GO107" s="401">
        <f t="shared" si="696"/>
        <v>30</v>
      </c>
      <c r="GP107" s="402">
        <f t="shared" si="696"/>
        <v>64</v>
      </c>
      <c r="GQ107" s="867">
        <f t="shared" si="696"/>
        <v>27</v>
      </c>
      <c r="GR107" s="868">
        <f t="shared" si="696"/>
        <v>37</v>
      </c>
      <c r="GS107" s="868">
        <f t="shared" si="696"/>
        <v>64</v>
      </c>
      <c r="GT107" s="869">
        <f t="shared" si="696"/>
        <v>0</v>
      </c>
      <c r="GU107" s="865">
        <f t="shared" si="696"/>
        <v>64</v>
      </c>
      <c r="GV107" s="401">
        <f t="shared" si="696"/>
        <v>6</v>
      </c>
      <c r="GW107" s="401">
        <f t="shared" si="696"/>
        <v>19</v>
      </c>
      <c r="GX107" s="403">
        <f t="shared" si="696"/>
        <v>25</v>
      </c>
      <c r="GY107" s="400">
        <f t="shared" si="696"/>
        <v>6</v>
      </c>
      <c r="GZ107" s="401">
        <f t="shared" si="696"/>
        <v>19</v>
      </c>
      <c r="HA107" s="432">
        <f t="shared" si="696"/>
        <v>25</v>
      </c>
      <c r="HB107" s="400">
        <f t="shared" si="696"/>
        <v>6</v>
      </c>
      <c r="HC107" s="401">
        <f t="shared" si="696"/>
        <v>19</v>
      </c>
      <c r="HD107" s="432">
        <f t="shared" si="696"/>
        <v>25</v>
      </c>
      <c r="HE107" s="400">
        <f t="shared" si="696"/>
        <v>6</v>
      </c>
      <c r="HF107" s="401">
        <f t="shared" si="696"/>
        <v>19</v>
      </c>
      <c r="HG107" s="403">
        <f t="shared" si="696"/>
        <v>25</v>
      </c>
      <c r="HH107" s="400">
        <f t="shared" si="696"/>
        <v>6</v>
      </c>
      <c r="HI107" s="401">
        <f t="shared" si="696"/>
        <v>19</v>
      </c>
      <c r="HJ107" s="402">
        <f t="shared" si="696"/>
        <v>25</v>
      </c>
      <c r="HK107" s="870">
        <f t="shared" si="696"/>
        <v>0</v>
      </c>
      <c r="HL107" s="869">
        <f t="shared" si="696"/>
        <v>0</v>
      </c>
      <c r="HM107" s="868">
        <f t="shared" si="696"/>
        <v>0</v>
      </c>
      <c r="HN107" s="869">
        <f t="shared" si="696"/>
        <v>0</v>
      </c>
      <c r="HO107" s="871">
        <f t="shared" si="696"/>
        <v>0</v>
      </c>
      <c r="HP107" s="403"/>
      <c r="HQ107" s="403"/>
      <c r="HR107" s="872">
        <f t="shared" si="696"/>
        <v>26</v>
      </c>
      <c r="HS107" s="401">
        <f t="shared" si="696"/>
        <v>38</v>
      </c>
      <c r="HT107" s="873">
        <f t="shared" si="696"/>
        <v>64</v>
      </c>
      <c r="HU107" s="872">
        <f t="shared" si="696"/>
        <v>28</v>
      </c>
      <c r="HV107" s="401">
        <f t="shared" si="696"/>
        <v>36</v>
      </c>
      <c r="HW107" s="873">
        <f t="shared" si="696"/>
        <v>64</v>
      </c>
      <c r="HX107" s="872">
        <f t="shared" si="696"/>
        <v>31</v>
      </c>
      <c r="HY107" s="401">
        <f t="shared" si="696"/>
        <v>33</v>
      </c>
      <c r="HZ107" s="874">
        <f t="shared" si="696"/>
        <v>64</v>
      </c>
      <c r="IA107" s="872">
        <f t="shared" si="696"/>
        <v>25</v>
      </c>
      <c r="IB107" s="401">
        <f t="shared" si="696"/>
        <v>38</v>
      </c>
      <c r="IC107" s="874">
        <f t="shared" si="696"/>
        <v>63</v>
      </c>
      <c r="ID107" s="872">
        <f t="shared" si="696"/>
        <v>26</v>
      </c>
      <c r="IE107" s="401">
        <f t="shared" si="696"/>
        <v>36</v>
      </c>
      <c r="IF107" s="402">
        <f t="shared" si="696"/>
        <v>62</v>
      </c>
      <c r="IG107" s="403"/>
      <c r="IH107" s="872">
        <f t="shared" si="696"/>
        <v>34</v>
      </c>
      <c r="II107" s="401">
        <f t="shared" si="696"/>
        <v>27</v>
      </c>
      <c r="IJ107" s="403">
        <f t="shared" si="696"/>
        <v>61</v>
      </c>
      <c r="IK107" s="872">
        <f t="shared" si="696"/>
        <v>30</v>
      </c>
      <c r="IL107" s="401">
        <f t="shared" si="696"/>
        <v>32</v>
      </c>
      <c r="IM107" s="403">
        <f t="shared" si="696"/>
        <v>62</v>
      </c>
      <c r="IN107" s="870">
        <f>SUBTOTAL(9,IN83:IN106)</f>
        <v>30</v>
      </c>
      <c r="IO107" s="869">
        <f>SUBTOTAL(9,IO83:IO106)</f>
        <v>32</v>
      </c>
      <c r="IP107" s="869">
        <f>SUBTOTAL(9,IP83:IP106)</f>
        <v>62</v>
      </c>
      <c r="IQ107" s="869">
        <f>SUBTOTAL(9,IQ83:IQ106)</f>
        <v>0</v>
      </c>
      <c r="IR107" s="865">
        <f>SUBTOTAL(9,IR83:IR106)</f>
        <v>62</v>
      </c>
      <c r="IS107" s="403"/>
      <c r="IT107" s="875"/>
      <c r="IU107" s="872">
        <f t="shared" ref="IU107:JC107" si="697">SUBTOTAL(9,IU83:IU106)</f>
        <v>0</v>
      </c>
      <c r="IV107" s="401">
        <f t="shared" si="697"/>
        <v>0</v>
      </c>
      <c r="IW107" s="402">
        <f t="shared" si="697"/>
        <v>0</v>
      </c>
      <c r="IX107" s="872">
        <f t="shared" si="697"/>
        <v>1</v>
      </c>
      <c r="IY107" s="401">
        <f t="shared" si="697"/>
        <v>9</v>
      </c>
      <c r="IZ107" s="402">
        <f t="shared" si="697"/>
        <v>10</v>
      </c>
      <c r="JA107" s="872">
        <f t="shared" si="697"/>
        <v>20</v>
      </c>
      <c r="JB107" s="401">
        <f t="shared" si="697"/>
        <v>39</v>
      </c>
      <c r="JC107" s="402">
        <f t="shared" si="697"/>
        <v>59</v>
      </c>
      <c r="JD107" s="876"/>
      <c r="JE107" s="877">
        <f>SUBTOTAL(9,JE83:JE106)</f>
        <v>2.7157300000000002</v>
      </c>
      <c r="JF107" s="878">
        <f t="shared" ref="JF107:KZ107" si="698">SUBTOTAL(9,JF83:JF106)</f>
        <v>11.618539999999999</v>
      </c>
      <c r="JG107" s="879">
        <f t="shared" si="698"/>
        <v>14.334269999999998</v>
      </c>
      <c r="JH107" s="876"/>
      <c r="JI107" s="877">
        <f>SUBTOTAL(9,JI83:JI106)</f>
        <v>0</v>
      </c>
      <c r="JJ107" s="878">
        <f t="shared" ref="JJ107:JK107" si="699">SUBTOTAL(9,JJ83:JJ106)</f>
        <v>14.334269999999998</v>
      </c>
      <c r="JK107" s="879">
        <f t="shared" si="699"/>
        <v>14.334269999999998</v>
      </c>
      <c r="JL107" s="876"/>
      <c r="JM107" s="877">
        <f>SUBTOTAL(9,JM83:JM106)</f>
        <v>6.4639999999999995</v>
      </c>
      <c r="JN107" s="878">
        <f t="shared" ref="JN107:JO107" si="700">SUBTOTAL(9,JN83:JN106)</f>
        <v>0</v>
      </c>
      <c r="JO107" s="879">
        <f t="shared" si="700"/>
        <v>6.4639999999999995</v>
      </c>
      <c r="JP107" s="876"/>
      <c r="JQ107" s="877">
        <f>SUBTOTAL(9,JQ83:JQ106)</f>
        <v>0.47387000000000001</v>
      </c>
      <c r="JR107" s="878">
        <f t="shared" ref="JR107:JS107" si="701">SUBTOTAL(9,JR83:JR106)</f>
        <v>5.9901299999999997</v>
      </c>
      <c r="JS107" s="879">
        <f t="shared" si="701"/>
        <v>6.4639999999999995</v>
      </c>
      <c r="JT107" s="876"/>
      <c r="JU107" s="877">
        <f>SUBTOTAL(9,JU83:JU106)</f>
        <v>6.4639999999999995</v>
      </c>
      <c r="JV107" s="878">
        <f t="shared" ref="JV107:JW107" si="702">SUBTOTAL(9,JV83:JV106)</f>
        <v>0</v>
      </c>
      <c r="JW107" s="879">
        <f t="shared" si="702"/>
        <v>6.4639999999999995</v>
      </c>
      <c r="JX107" s="876"/>
      <c r="JY107" s="877">
        <f>SUBTOTAL(9,JY83:JY106)</f>
        <v>0</v>
      </c>
      <c r="JZ107" s="878">
        <f t="shared" ref="JZ107:KA107" si="703">SUBTOTAL(9,JZ83:JZ106)</f>
        <v>0</v>
      </c>
      <c r="KA107" s="879">
        <f t="shared" si="703"/>
        <v>0</v>
      </c>
      <c r="KB107" s="876"/>
      <c r="KC107" s="877">
        <f>SUBTOTAL(9,KC83:KC106)</f>
        <v>0</v>
      </c>
      <c r="KD107" s="878">
        <f t="shared" ref="KD107:KE107" si="704">SUBTOTAL(9,KD83:KD106)</f>
        <v>0</v>
      </c>
      <c r="KE107" s="879">
        <f t="shared" si="704"/>
        <v>0</v>
      </c>
      <c r="KF107" s="876"/>
      <c r="KG107" s="877">
        <f>SUBTOTAL(9,KG83:KG106)</f>
        <v>0</v>
      </c>
      <c r="KH107" s="878">
        <f t="shared" ref="KH107:KI107" si="705">SUBTOTAL(9,KH83:KH106)</f>
        <v>0</v>
      </c>
      <c r="KI107" s="879">
        <f t="shared" si="705"/>
        <v>0</v>
      </c>
      <c r="KJ107" s="876"/>
      <c r="KK107" s="877">
        <f>SUBTOTAL(9,KK83:KK106)</f>
        <v>0</v>
      </c>
      <c r="KL107" s="878">
        <f t="shared" ref="KL107:KS107" si="706">SUBTOTAL(9,KL83:KL106)</f>
        <v>0</v>
      </c>
      <c r="KM107" s="879">
        <f t="shared" si="706"/>
        <v>0</v>
      </c>
      <c r="KN107" s="872">
        <f t="shared" si="706"/>
        <v>4</v>
      </c>
      <c r="KO107" s="401">
        <f t="shared" si="706"/>
        <v>12</v>
      </c>
      <c r="KP107" s="402">
        <f t="shared" si="706"/>
        <v>16</v>
      </c>
      <c r="KQ107" s="872">
        <f t="shared" si="706"/>
        <v>0</v>
      </c>
      <c r="KR107" s="401">
        <f t="shared" si="706"/>
        <v>0</v>
      </c>
      <c r="KS107" s="402">
        <f t="shared" si="706"/>
        <v>0</v>
      </c>
      <c r="KT107" s="880"/>
      <c r="KU107" s="881">
        <f>SUBTOTAL(9,KU83:KU106)</f>
        <v>0</v>
      </c>
      <c r="KV107" s="882">
        <f>SUBTOTAL(9,KV83:KV106)</f>
        <v>0</v>
      </c>
      <c r="KW107" s="883">
        <f t="shared" si="698"/>
        <v>0</v>
      </c>
      <c r="KX107" s="872">
        <f t="shared" si="698"/>
        <v>11</v>
      </c>
      <c r="KY107" s="401">
        <f t="shared" si="698"/>
        <v>47</v>
      </c>
      <c r="KZ107" s="402">
        <f t="shared" si="698"/>
        <v>58</v>
      </c>
      <c r="LA107" s="876"/>
      <c r="LB107" s="877">
        <f>SUBTOTAL(9,LB83:LB106)</f>
        <v>2.6109900000000001</v>
      </c>
      <c r="LC107" s="878">
        <f t="shared" ref="LC107:LD107" si="707">SUBTOTAL(9,LC83:LC106)</f>
        <v>9.1781499999999987</v>
      </c>
      <c r="LD107" s="879">
        <f t="shared" si="707"/>
        <v>11.78914</v>
      </c>
      <c r="LE107" s="876"/>
      <c r="LF107" s="877">
        <f>SUBTOTAL(9,LF83:LF106)</f>
        <v>4.6096899999999996</v>
      </c>
      <c r="LG107" s="878">
        <f t="shared" ref="LG107:LH107" si="708">SUBTOTAL(9,LG83:LG106)</f>
        <v>6.5203899999999999</v>
      </c>
      <c r="LH107" s="879">
        <f t="shared" si="708"/>
        <v>11.13008</v>
      </c>
      <c r="LI107" s="876"/>
      <c r="LJ107" s="877">
        <f>SUBTOTAL(9,LJ83:LJ106)</f>
        <v>5.2622599999999986</v>
      </c>
      <c r="LK107" s="878">
        <f t="shared" ref="LK107:LU107" si="709">SUBTOTAL(9,LK83:LK106)</f>
        <v>3.0761699999999998</v>
      </c>
      <c r="LL107" s="879">
        <f t="shared" si="709"/>
        <v>8.3384299999999989</v>
      </c>
      <c r="LM107" s="872">
        <f t="shared" si="709"/>
        <v>11</v>
      </c>
      <c r="LN107" s="401">
        <f t="shared" si="709"/>
        <v>12</v>
      </c>
      <c r="LO107" s="402">
        <f t="shared" si="709"/>
        <v>23</v>
      </c>
      <c r="LP107" s="872">
        <f t="shared" si="709"/>
        <v>1</v>
      </c>
      <c r="LQ107" s="401">
        <f t="shared" si="709"/>
        <v>4</v>
      </c>
      <c r="LR107" s="402">
        <f t="shared" si="709"/>
        <v>5</v>
      </c>
      <c r="LS107" s="872">
        <f t="shared" si="709"/>
        <v>0</v>
      </c>
      <c r="LT107" s="401">
        <f t="shared" si="709"/>
        <v>0</v>
      </c>
      <c r="LU107" s="402">
        <f t="shared" si="709"/>
        <v>0</v>
      </c>
      <c r="LV107" s="880"/>
      <c r="LW107" s="881">
        <f>SUBTOTAL(9,LW83:LW106)</f>
        <v>0</v>
      </c>
      <c r="LX107" s="882">
        <f>SUBTOTAL(9,LX83:LX106)</f>
        <v>0</v>
      </c>
      <c r="LY107" s="883">
        <f t="shared" ref="LY107:MB107" si="710">SUBTOTAL(9,LY83:LY106)</f>
        <v>0</v>
      </c>
      <c r="LZ107" s="872">
        <f t="shared" si="710"/>
        <v>27</v>
      </c>
      <c r="MA107" s="401">
        <f t="shared" si="710"/>
        <v>31</v>
      </c>
      <c r="MB107" s="402">
        <f t="shared" si="710"/>
        <v>58</v>
      </c>
      <c r="MC107" s="876"/>
      <c r="MD107" s="877">
        <f>SUBTOTAL(9,MD83:MD106)</f>
        <v>5.2969799999999996</v>
      </c>
      <c r="ME107" s="878">
        <f t="shared" ref="ME107:MF107" si="711">SUBTOTAL(9,ME83:ME106)</f>
        <v>6.4921600000000002</v>
      </c>
      <c r="MF107" s="879">
        <f t="shared" si="711"/>
        <v>11.78914</v>
      </c>
      <c r="MG107" s="876"/>
      <c r="MH107" s="877">
        <f>SUBTOTAL(9,MH83:MH106)</f>
        <v>4.9218799999999989</v>
      </c>
      <c r="MI107" s="878">
        <f t="shared" ref="MI107:MJ107" si="712">SUBTOTAL(9,MI83:MI106)</f>
        <v>6.2081999999999997</v>
      </c>
      <c r="MJ107" s="879">
        <f t="shared" si="712"/>
        <v>11.130079999999998</v>
      </c>
      <c r="MK107" s="876"/>
      <c r="ML107" s="877">
        <f>SUBTOTAL(9,ML83:ML106)</f>
        <v>5.2622599999999986</v>
      </c>
      <c r="MM107" s="878">
        <f t="shared" ref="MM107:MW107" si="713">SUBTOTAL(9,MM83:MM106)</f>
        <v>3.0761699999999998</v>
      </c>
      <c r="MN107" s="879">
        <f t="shared" si="713"/>
        <v>8.3384299999999989</v>
      </c>
      <c r="MO107" s="872">
        <f t="shared" si="713"/>
        <v>11</v>
      </c>
      <c r="MP107" s="401">
        <f t="shared" si="713"/>
        <v>12</v>
      </c>
      <c r="MQ107" s="402">
        <f t="shared" si="713"/>
        <v>23</v>
      </c>
      <c r="MR107" s="872">
        <f t="shared" si="713"/>
        <v>1</v>
      </c>
      <c r="MS107" s="401">
        <f t="shared" si="713"/>
        <v>4</v>
      </c>
      <c r="MT107" s="402">
        <f t="shared" si="713"/>
        <v>5</v>
      </c>
      <c r="MU107" s="872">
        <f t="shared" si="713"/>
        <v>0</v>
      </c>
      <c r="MV107" s="401">
        <f t="shared" si="713"/>
        <v>0</v>
      </c>
      <c r="MW107" s="402">
        <f t="shared" si="713"/>
        <v>0</v>
      </c>
      <c r="MX107" s="880"/>
      <c r="MY107" s="881">
        <f>SUBTOTAL(9,MY83:MY106)</f>
        <v>0</v>
      </c>
      <c r="MZ107" s="882">
        <f>SUBTOTAL(9,MZ83:MZ106)</f>
        <v>0</v>
      </c>
      <c r="NA107" s="883">
        <f t="shared" ref="NA107" si="714">SUBTOTAL(9,NA83:NA106)</f>
        <v>0</v>
      </c>
      <c r="NB107" s="880"/>
      <c r="NC107" s="881">
        <f>SUBTOTAL(9,NC83:NC106)</f>
        <v>0</v>
      </c>
      <c r="ND107" s="882">
        <f>SUBTOTAL(9,ND83:ND106)</f>
        <v>0</v>
      </c>
      <c r="NE107" s="883">
        <f t="shared" ref="NE107" si="715">SUBTOTAL(9,NE83:NE106)</f>
        <v>0</v>
      </c>
      <c r="NF107" s="881">
        <f>SUM(NF83:NF106)</f>
        <v>0</v>
      </c>
      <c r="NG107" s="883">
        <f>SUM(NG83:NG106)</f>
        <v>0</v>
      </c>
      <c r="NH107" s="870">
        <f>SUBTOTAL(9,NH83:NH106)</f>
        <v>0</v>
      </c>
      <c r="NI107" s="869">
        <f>SUBTOTAL(9,NI83:NI106)</f>
        <v>0</v>
      </c>
      <c r="NJ107" s="869">
        <f>SUBTOTAL(9,NJ83:NJ106)</f>
        <v>0</v>
      </c>
      <c r="NK107" s="869">
        <f>SUBTOTAL(9,NK83:NK106)</f>
        <v>0</v>
      </c>
      <c r="NL107" s="865">
        <f>SUBTOTAL(9,NL83:NL106)</f>
        <v>0</v>
      </c>
      <c r="NM107" s="880"/>
      <c r="NN107" s="881">
        <f>SUBTOTAL(9,NN83:NN106)</f>
        <v>0</v>
      </c>
      <c r="NO107" s="882">
        <f>SUBTOTAL(9,NO83:NO106)</f>
        <v>0</v>
      </c>
      <c r="NP107" s="883">
        <f t="shared" ref="NP107" si="716">SUBTOTAL(9,NP83:NP106)</f>
        <v>0</v>
      </c>
      <c r="NQ107" s="880"/>
      <c r="NR107" s="881">
        <f>SUBTOTAL(9,NR83:NR106)</f>
        <v>0</v>
      </c>
      <c r="NS107" s="882">
        <f>SUBTOTAL(9,NS83:NS106)</f>
        <v>0</v>
      </c>
      <c r="NT107" s="883">
        <f t="shared" ref="NT107" si="717">SUBTOTAL(9,NT83:NT106)</f>
        <v>0</v>
      </c>
      <c r="NU107" s="880"/>
      <c r="NV107" s="881">
        <f>SUBTOTAL(9,NV83:NV106)</f>
        <v>0</v>
      </c>
      <c r="NW107" s="882">
        <f>SUBTOTAL(9,NW83:NW106)</f>
        <v>0</v>
      </c>
      <c r="NX107" s="883">
        <f t="shared" ref="NX107" si="718">SUBTOTAL(9,NX83:NX106)</f>
        <v>0</v>
      </c>
      <c r="OH107" s="872">
        <f t="shared" ref="OH107:PN107" si="719">SUBTOTAL(9,OH83:OH106)</f>
        <v>0</v>
      </c>
      <c r="OI107" s="401">
        <f t="shared" si="719"/>
        <v>0</v>
      </c>
      <c r="OJ107" s="402">
        <f t="shared" si="719"/>
        <v>0</v>
      </c>
      <c r="OK107" s="872">
        <f t="shared" si="719"/>
        <v>0</v>
      </c>
      <c r="OL107" s="401">
        <f t="shared" si="719"/>
        <v>0</v>
      </c>
      <c r="OM107" s="402">
        <f t="shared" si="719"/>
        <v>0</v>
      </c>
      <c r="ON107" s="872">
        <f t="shared" si="719"/>
        <v>0</v>
      </c>
      <c r="OO107" s="401">
        <f t="shared" si="719"/>
        <v>0</v>
      </c>
      <c r="OP107" s="402">
        <f t="shared" si="719"/>
        <v>0</v>
      </c>
      <c r="OQ107" s="872">
        <f t="shared" si="719"/>
        <v>0</v>
      </c>
      <c r="OR107" s="401">
        <f t="shared" si="719"/>
        <v>0</v>
      </c>
      <c r="OS107" s="402">
        <f t="shared" si="719"/>
        <v>0</v>
      </c>
      <c r="OT107" s="872">
        <f t="shared" si="719"/>
        <v>0</v>
      </c>
      <c r="OU107" s="401">
        <f t="shared" si="719"/>
        <v>0</v>
      </c>
      <c r="OV107" s="402">
        <f t="shared" si="719"/>
        <v>0</v>
      </c>
      <c r="OW107" s="872">
        <f t="shared" si="719"/>
        <v>0</v>
      </c>
      <c r="OX107" s="401">
        <f t="shared" si="719"/>
        <v>0</v>
      </c>
      <c r="OY107" s="403">
        <f t="shared" si="719"/>
        <v>0</v>
      </c>
      <c r="OZ107" s="872">
        <f t="shared" si="719"/>
        <v>31</v>
      </c>
      <c r="PA107" s="401">
        <f t="shared" si="719"/>
        <v>28</v>
      </c>
      <c r="PB107" s="403">
        <f t="shared" si="719"/>
        <v>59</v>
      </c>
      <c r="PC107" s="872">
        <f t="shared" si="719"/>
        <v>5</v>
      </c>
      <c r="PD107" s="401">
        <f t="shared" si="719"/>
        <v>8</v>
      </c>
      <c r="PE107" s="403">
        <f t="shared" si="719"/>
        <v>13</v>
      </c>
      <c r="PF107" s="872">
        <f t="shared" si="719"/>
        <v>0</v>
      </c>
      <c r="PG107" s="401">
        <f t="shared" si="719"/>
        <v>0</v>
      </c>
      <c r="PH107" s="403">
        <f t="shared" si="719"/>
        <v>0</v>
      </c>
      <c r="PI107" s="872">
        <f t="shared" si="719"/>
        <v>6</v>
      </c>
      <c r="PJ107" s="401">
        <f t="shared" si="719"/>
        <v>19</v>
      </c>
      <c r="PK107" s="403">
        <f t="shared" si="719"/>
        <v>25</v>
      </c>
      <c r="PL107" s="872">
        <f t="shared" si="719"/>
        <v>6</v>
      </c>
      <c r="PM107" s="401">
        <f t="shared" si="719"/>
        <v>19</v>
      </c>
      <c r="PN107" s="403">
        <f t="shared" si="719"/>
        <v>25</v>
      </c>
      <c r="PO107" s="870">
        <f>SUBTOTAL(9,PO83:PO106)</f>
        <v>0</v>
      </c>
      <c r="PP107" s="869">
        <f>SUBTOTAL(9,PP83:PP106)</f>
        <v>0</v>
      </c>
      <c r="PQ107" s="869">
        <f>SUBTOTAL(9,PQ83:PQ106)</f>
        <v>0</v>
      </c>
      <c r="PR107" s="869">
        <f>SUBTOTAL(9,PR83:PR106)</f>
        <v>0</v>
      </c>
      <c r="PS107" s="865">
        <f>SUBTOTAL(9,PS83:PS106)</f>
        <v>0</v>
      </c>
      <c r="PT107" s="872">
        <f t="shared" ref="PT107:QE107" si="720">SUBTOTAL(9,PT83:PT106)</f>
        <v>1</v>
      </c>
      <c r="PU107" s="401">
        <f t="shared" si="720"/>
        <v>0</v>
      </c>
      <c r="PV107" s="402">
        <f t="shared" si="720"/>
        <v>1</v>
      </c>
      <c r="PW107" s="872">
        <f t="shared" si="720"/>
        <v>1</v>
      </c>
      <c r="PX107" s="401">
        <f t="shared" si="720"/>
        <v>0</v>
      </c>
      <c r="PY107" s="402">
        <f t="shared" si="720"/>
        <v>1</v>
      </c>
      <c r="PZ107" s="872">
        <f t="shared" si="720"/>
        <v>0</v>
      </c>
      <c r="QA107" s="401">
        <f t="shared" si="720"/>
        <v>0</v>
      </c>
      <c r="QB107" s="402">
        <f t="shared" si="720"/>
        <v>0</v>
      </c>
      <c r="QC107" s="872">
        <f t="shared" si="720"/>
        <v>0</v>
      </c>
      <c r="QD107" s="401">
        <f t="shared" si="720"/>
        <v>0</v>
      </c>
      <c r="QE107" s="402">
        <f t="shared" si="720"/>
        <v>0</v>
      </c>
      <c r="QF107" s="870">
        <f>SUBTOTAL(9,QF83:QF106)</f>
        <v>0</v>
      </c>
      <c r="QG107" s="869">
        <f>SUBTOTAL(9,QG83:QG106)</f>
        <v>0</v>
      </c>
      <c r="QH107" s="869">
        <f>SUBTOTAL(9,QH83:QH106)</f>
        <v>0</v>
      </c>
      <c r="QI107" s="869">
        <f>SUBTOTAL(9,QI83:QI106)</f>
        <v>0</v>
      </c>
      <c r="QJ107" s="865">
        <f>SUBTOTAL(9,QJ83:QJ106)</f>
        <v>0</v>
      </c>
      <c r="QK107" s="884"/>
      <c r="QL107" s="755"/>
    </row>
    <row r="108" spans="2:454" ht="10.8" thickBot="1">
      <c r="B108" s="885"/>
      <c r="C108" s="886"/>
      <c r="D108" s="862"/>
      <c r="E108" s="862"/>
      <c r="F108" s="862"/>
      <c r="G108" s="862"/>
      <c r="H108" s="862"/>
      <c r="I108" s="862"/>
      <c r="J108" s="862"/>
      <c r="K108" s="862"/>
      <c r="L108" s="862"/>
      <c r="M108" s="862"/>
      <c r="N108" s="862"/>
      <c r="O108" s="862"/>
      <c r="P108" s="862"/>
      <c r="Q108" s="862"/>
      <c r="R108" s="862"/>
      <c r="S108" s="862"/>
      <c r="T108" s="862"/>
      <c r="U108" s="862"/>
      <c r="V108" s="862"/>
      <c r="W108" s="862"/>
      <c r="X108" s="862"/>
      <c r="Y108" s="862"/>
      <c r="Z108" s="862"/>
      <c r="AA108" s="862"/>
      <c r="AB108" s="862"/>
      <c r="AC108" s="862"/>
      <c r="AD108" s="862"/>
      <c r="AE108" s="862"/>
      <c r="AF108" s="862"/>
      <c r="AG108" s="862"/>
      <c r="AH108" s="862"/>
      <c r="AI108" s="862"/>
      <c r="AJ108" s="862"/>
      <c r="AK108" s="862"/>
      <c r="AL108" s="862"/>
      <c r="AM108" s="862"/>
      <c r="AN108" s="862"/>
      <c r="AO108" s="862"/>
      <c r="AP108" s="862"/>
      <c r="AQ108" s="862"/>
      <c r="AR108" s="862"/>
      <c r="AS108" s="862"/>
      <c r="AT108" s="862"/>
      <c r="AU108" s="862"/>
      <c r="AV108" s="862"/>
      <c r="AW108" s="862"/>
      <c r="AX108" s="862"/>
      <c r="AY108" s="862"/>
      <c r="AZ108" s="862"/>
      <c r="BA108" s="489"/>
      <c r="BB108" s="403"/>
      <c r="BC108" s="403"/>
      <c r="BD108" s="403"/>
      <c r="BE108" s="489"/>
      <c r="BF108" s="403"/>
      <c r="BG108" s="489"/>
      <c r="BH108" s="403"/>
      <c r="BI108" s="403"/>
      <c r="BJ108" s="403"/>
      <c r="BK108" s="403"/>
      <c r="BL108" s="403"/>
      <c r="BM108" s="403"/>
      <c r="BN108" s="403"/>
      <c r="BO108" s="403"/>
      <c r="BP108" s="403"/>
      <c r="BQ108" s="403"/>
      <c r="BR108" s="403"/>
      <c r="BS108" s="403"/>
      <c r="BT108" s="403"/>
      <c r="BU108" s="403"/>
      <c r="BV108" s="403"/>
      <c r="BW108" s="403"/>
      <c r="BX108" s="403"/>
      <c r="BY108" s="403"/>
      <c r="BZ108" s="403"/>
      <c r="CA108" s="403"/>
      <c r="CB108" s="403"/>
      <c r="CC108" s="403"/>
      <c r="CD108" s="403"/>
      <c r="CE108" s="403"/>
      <c r="CF108" s="403"/>
      <c r="CG108" s="403"/>
      <c r="CH108" s="403"/>
      <c r="CI108" s="403"/>
      <c r="CJ108" s="403"/>
      <c r="CK108" s="403"/>
      <c r="CL108" s="403"/>
      <c r="CM108" s="403"/>
      <c r="CN108" s="403"/>
      <c r="CO108" s="403"/>
      <c r="CP108" s="403"/>
      <c r="CQ108" s="403"/>
      <c r="CR108" s="403"/>
      <c r="CS108" s="403"/>
      <c r="CT108" s="403"/>
      <c r="CU108" s="403"/>
      <c r="CV108" s="403"/>
      <c r="CW108" s="403"/>
      <c r="CX108" s="403"/>
      <c r="CY108" s="403"/>
      <c r="CZ108" s="403"/>
      <c r="DA108" s="403"/>
      <c r="DB108" s="403"/>
      <c r="DC108" s="403"/>
      <c r="DD108" s="403"/>
      <c r="DE108" s="403"/>
      <c r="DF108" s="403"/>
      <c r="DG108" s="403"/>
      <c r="DH108" s="403"/>
      <c r="DI108" s="403"/>
      <c r="DJ108" s="403"/>
      <c r="DK108" s="403"/>
      <c r="DL108" s="403"/>
      <c r="DM108" s="403"/>
      <c r="DN108" s="403"/>
      <c r="DO108" s="403"/>
      <c r="DP108" s="403"/>
      <c r="DQ108" s="403"/>
      <c r="DR108" s="403"/>
      <c r="DS108" s="403"/>
      <c r="DT108" s="403"/>
      <c r="DU108" s="403"/>
      <c r="DV108" s="403"/>
      <c r="DW108" s="403"/>
      <c r="DX108" s="403"/>
      <c r="DY108" s="403"/>
      <c r="DZ108" s="403"/>
      <c r="EA108" s="403"/>
      <c r="EB108" s="403"/>
      <c r="EC108" s="403"/>
      <c r="ED108" s="403"/>
      <c r="EE108" s="403"/>
      <c r="EF108" s="403"/>
      <c r="EG108" s="403"/>
      <c r="EH108" s="403"/>
      <c r="EI108" s="403"/>
      <c r="EJ108" s="403"/>
      <c r="EK108" s="403"/>
      <c r="EL108" s="403"/>
      <c r="EM108" s="403"/>
      <c r="EN108" s="403"/>
      <c r="EO108" s="403"/>
      <c r="EP108" s="403"/>
      <c r="EQ108" s="403"/>
      <c r="ER108" s="403"/>
      <c r="ES108" s="403"/>
      <c r="ET108" s="403"/>
      <c r="EU108" s="403"/>
      <c r="EV108" s="403"/>
      <c r="EW108" s="403"/>
      <c r="EX108" s="403"/>
      <c r="EY108" s="403"/>
      <c r="EZ108" s="403"/>
      <c r="FA108" s="403"/>
      <c r="FB108" s="403"/>
      <c r="FC108" s="403"/>
      <c r="FD108" s="403"/>
      <c r="FE108" s="403"/>
      <c r="FF108" s="403"/>
      <c r="FG108" s="403"/>
      <c r="FH108" s="403"/>
      <c r="FI108" s="403"/>
      <c r="FJ108" s="403"/>
      <c r="FK108" s="403"/>
      <c r="FL108" s="403"/>
      <c r="FM108" s="403"/>
      <c r="FN108" s="403"/>
      <c r="FO108" s="403"/>
      <c r="FP108" s="403"/>
      <c r="FQ108" s="403"/>
      <c r="FR108" s="403"/>
      <c r="FS108" s="403"/>
      <c r="FT108" s="403"/>
      <c r="FU108" s="403"/>
      <c r="FV108" s="403"/>
      <c r="FW108" s="403"/>
      <c r="FX108" s="403"/>
      <c r="FY108" s="403"/>
      <c r="FZ108" s="403"/>
      <c r="GA108" s="403"/>
      <c r="GB108" s="403"/>
      <c r="GC108" s="403"/>
      <c r="GD108" s="403"/>
      <c r="GE108" s="403"/>
      <c r="GF108" s="403"/>
      <c r="GG108" s="403"/>
      <c r="GH108" s="403"/>
      <c r="GI108" s="403"/>
      <c r="GJ108" s="403"/>
      <c r="GK108" s="403"/>
      <c r="GL108" s="403"/>
      <c r="GM108" s="403"/>
      <c r="GN108" s="403"/>
      <c r="GO108" s="403"/>
      <c r="GP108" s="403"/>
      <c r="GQ108" s="403"/>
      <c r="GR108" s="403"/>
      <c r="GS108" s="403"/>
      <c r="GT108" s="403"/>
      <c r="GU108" s="403"/>
      <c r="GV108" s="403"/>
      <c r="GW108" s="403"/>
      <c r="GX108" s="403"/>
      <c r="GY108" s="403"/>
      <c r="GZ108" s="403"/>
      <c r="HA108" s="403"/>
      <c r="HB108" s="403"/>
      <c r="HC108" s="403"/>
      <c r="HD108" s="403"/>
      <c r="HE108" s="403"/>
      <c r="HF108" s="403"/>
      <c r="HG108" s="403"/>
      <c r="HH108" s="403"/>
      <c r="HI108" s="403"/>
      <c r="HJ108" s="403"/>
      <c r="HK108" s="403"/>
      <c r="HL108" s="403"/>
      <c r="HM108" s="403"/>
      <c r="HN108" s="403"/>
      <c r="HO108" s="403"/>
      <c r="HP108" s="403"/>
      <c r="HQ108" s="403"/>
      <c r="HR108" s="403"/>
      <c r="HS108" s="403"/>
      <c r="HT108" s="403"/>
      <c r="HU108" s="403"/>
      <c r="HV108" s="403"/>
      <c r="HW108" s="403"/>
      <c r="HX108" s="403"/>
      <c r="HY108" s="403"/>
      <c r="HZ108" s="403"/>
      <c r="IA108" s="403"/>
      <c r="IB108" s="403"/>
      <c r="IC108" s="403"/>
      <c r="ID108" s="403"/>
      <c r="IE108" s="403"/>
      <c r="IF108" s="403"/>
      <c r="IG108" s="403"/>
      <c r="IH108" s="403"/>
      <c r="II108" s="403"/>
      <c r="IJ108" s="403"/>
      <c r="IK108" s="403"/>
      <c r="IL108" s="403"/>
      <c r="IM108" s="403"/>
      <c r="IN108" s="403"/>
      <c r="IO108" s="403"/>
      <c r="IP108" s="403"/>
      <c r="IQ108" s="403"/>
      <c r="IR108" s="403"/>
      <c r="IS108" s="403"/>
      <c r="IT108" s="403"/>
      <c r="IU108" s="403"/>
      <c r="IV108" s="403"/>
      <c r="IW108" s="403"/>
      <c r="IX108" s="403"/>
      <c r="IY108" s="403"/>
      <c r="IZ108" s="403"/>
      <c r="JA108" s="403"/>
      <c r="JB108" s="403"/>
      <c r="JC108" s="403"/>
      <c r="JD108" s="887"/>
      <c r="JE108" s="887"/>
      <c r="JF108" s="887"/>
      <c r="JG108" s="887"/>
      <c r="JH108" s="887"/>
      <c r="JI108" s="887"/>
      <c r="JJ108" s="887"/>
      <c r="JK108" s="887"/>
      <c r="JL108" s="887"/>
      <c r="JM108" s="887"/>
      <c r="JN108" s="887"/>
      <c r="JO108" s="887"/>
      <c r="JP108" s="887"/>
      <c r="JQ108" s="887"/>
      <c r="JR108" s="887"/>
      <c r="JS108" s="887"/>
      <c r="JT108" s="887"/>
      <c r="JU108" s="887"/>
      <c r="JV108" s="887"/>
      <c r="JW108" s="887"/>
      <c r="JX108" s="887"/>
      <c r="JY108" s="887"/>
      <c r="JZ108" s="887"/>
      <c r="KA108" s="887"/>
      <c r="KB108" s="887"/>
      <c r="KC108" s="887"/>
      <c r="KD108" s="887"/>
      <c r="KE108" s="887"/>
      <c r="KF108" s="887"/>
      <c r="KG108" s="887"/>
      <c r="KH108" s="887"/>
      <c r="KI108" s="887"/>
      <c r="KJ108" s="887"/>
      <c r="KK108" s="887"/>
      <c r="KL108" s="887"/>
      <c r="KM108" s="887"/>
      <c r="KN108" s="403"/>
      <c r="KO108" s="403"/>
      <c r="KP108" s="403"/>
      <c r="KQ108" s="403"/>
      <c r="KR108" s="403"/>
      <c r="KS108" s="403"/>
      <c r="KT108" s="887"/>
      <c r="KU108" s="887"/>
      <c r="KV108" s="887"/>
      <c r="KW108" s="887"/>
      <c r="KX108" s="403"/>
      <c r="KY108" s="403"/>
      <c r="KZ108" s="403"/>
      <c r="LA108" s="887"/>
      <c r="LB108" s="887"/>
      <c r="LC108" s="887"/>
      <c r="LD108" s="887"/>
      <c r="LE108" s="887"/>
      <c r="LF108" s="887"/>
      <c r="LG108" s="887"/>
      <c r="LH108" s="887"/>
      <c r="LI108" s="887"/>
      <c r="LJ108" s="887"/>
      <c r="LK108" s="887"/>
      <c r="LL108" s="887"/>
      <c r="LM108" s="403"/>
      <c r="LN108" s="403"/>
      <c r="LO108" s="403"/>
      <c r="LP108" s="403"/>
      <c r="LQ108" s="403"/>
      <c r="LR108" s="403"/>
      <c r="LS108" s="403"/>
      <c r="LT108" s="403"/>
      <c r="LU108" s="403"/>
      <c r="LV108" s="887"/>
      <c r="LW108" s="887"/>
      <c r="LX108" s="887"/>
      <c r="LY108" s="887"/>
      <c r="LZ108" s="403"/>
      <c r="MA108" s="403"/>
      <c r="MB108" s="403"/>
      <c r="MC108" s="887"/>
      <c r="MD108" s="887"/>
      <c r="ME108" s="887"/>
      <c r="MF108" s="887"/>
      <c r="MG108" s="887"/>
      <c r="MH108" s="887"/>
      <c r="MI108" s="887"/>
      <c r="MJ108" s="887"/>
      <c r="MK108" s="887"/>
      <c r="ML108" s="887"/>
      <c r="MM108" s="887"/>
      <c r="MN108" s="887"/>
      <c r="MO108" s="403"/>
      <c r="MP108" s="403"/>
      <c r="MQ108" s="403"/>
      <c r="MR108" s="403"/>
      <c r="MS108" s="403"/>
      <c r="MT108" s="403"/>
      <c r="MU108" s="403"/>
      <c r="MV108" s="403"/>
      <c r="MW108" s="403"/>
      <c r="MX108" s="887"/>
      <c r="MY108" s="887"/>
      <c r="MZ108" s="887"/>
      <c r="NA108" s="887"/>
      <c r="NB108" s="887"/>
      <c r="NC108" s="887"/>
      <c r="ND108" s="887"/>
      <c r="NE108" s="887"/>
      <c r="NF108" s="887"/>
      <c r="NG108" s="887"/>
      <c r="NH108" s="403"/>
      <c r="NI108" s="403"/>
      <c r="NJ108" s="403"/>
      <c r="NK108" s="403"/>
      <c r="NL108" s="403"/>
      <c r="NM108" s="887"/>
      <c r="NN108" s="887"/>
      <c r="NO108" s="887"/>
      <c r="NP108" s="887"/>
      <c r="NQ108" s="887"/>
      <c r="NR108" s="887"/>
      <c r="NS108" s="887"/>
      <c r="NT108" s="887"/>
      <c r="NU108" s="887"/>
      <c r="NV108" s="887"/>
      <c r="NW108" s="887"/>
      <c r="NX108" s="887"/>
      <c r="OH108" s="403"/>
      <c r="OI108" s="403"/>
      <c r="OJ108" s="403"/>
      <c r="OK108" s="403"/>
      <c r="OL108" s="403"/>
      <c r="OM108" s="403"/>
      <c r="ON108" s="403"/>
      <c r="OO108" s="403"/>
      <c r="OP108" s="403"/>
      <c r="OQ108" s="403"/>
      <c r="OR108" s="403"/>
      <c r="OS108" s="403"/>
      <c r="OT108" s="403"/>
      <c r="OU108" s="403"/>
      <c r="OV108" s="403"/>
      <c r="OW108" s="403"/>
      <c r="OX108" s="403"/>
      <c r="OY108" s="403"/>
      <c r="OZ108" s="403"/>
      <c r="PA108" s="403"/>
      <c r="PB108" s="403"/>
      <c r="PC108" s="403"/>
      <c r="PD108" s="403"/>
      <c r="PE108" s="403"/>
      <c r="PF108" s="403"/>
      <c r="PG108" s="403"/>
      <c r="PH108" s="403"/>
      <c r="PI108" s="403"/>
      <c r="PJ108" s="403"/>
      <c r="PK108" s="403"/>
      <c r="PL108" s="403"/>
      <c r="PM108" s="403"/>
      <c r="PN108" s="403"/>
      <c r="PO108" s="403"/>
      <c r="PP108" s="403"/>
      <c r="PQ108" s="403"/>
      <c r="PR108" s="403"/>
      <c r="PS108" s="403"/>
      <c r="PT108" s="403"/>
      <c r="PU108" s="403"/>
      <c r="PV108" s="403"/>
      <c r="PW108" s="403"/>
      <c r="PX108" s="403"/>
      <c r="PY108" s="403"/>
      <c r="PZ108" s="403"/>
      <c r="QA108" s="403"/>
      <c r="QB108" s="403"/>
      <c r="QC108" s="403"/>
      <c r="QD108" s="403"/>
      <c r="QE108" s="403"/>
      <c r="QF108" s="403"/>
      <c r="QG108" s="403"/>
      <c r="QH108" s="403"/>
      <c r="QI108" s="403"/>
      <c r="QJ108" s="403"/>
      <c r="QK108" s="884"/>
      <c r="QL108" s="888"/>
    </row>
    <row r="109" spans="2:454" ht="10.8" thickBot="1">
      <c r="B109" s="741" t="s">
        <v>628</v>
      </c>
      <c r="C109" s="889"/>
      <c r="D109" s="743"/>
      <c r="E109" s="862"/>
      <c r="F109" s="743"/>
      <c r="G109" s="743"/>
      <c r="H109" s="743"/>
      <c r="I109" s="743"/>
      <c r="J109" s="743"/>
      <c r="K109" s="743"/>
      <c r="L109" s="743"/>
      <c r="M109" s="743"/>
      <c r="N109" s="743"/>
      <c r="O109" s="743"/>
      <c r="P109" s="743"/>
      <c r="Q109" s="743"/>
      <c r="R109" s="743"/>
      <c r="S109" s="743"/>
      <c r="T109" s="743"/>
      <c r="U109" s="743"/>
      <c r="V109" s="743"/>
      <c r="W109" s="743"/>
      <c r="X109" s="743"/>
      <c r="Y109" s="743"/>
      <c r="Z109" s="743"/>
      <c r="AA109" s="743"/>
      <c r="AB109" s="743"/>
      <c r="AC109" s="743"/>
      <c r="AD109" s="743"/>
      <c r="AE109" s="743"/>
      <c r="AF109" s="743"/>
      <c r="AG109" s="743"/>
      <c r="AH109" s="743"/>
      <c r="AI109" s="743"/>
      <c r="AJ109" s="743"/>
      <c r="AK109" s="743"/>
      <c r="AL109" s="743"/>
      <c r="AM109" s="743"/>
      <c r="AN109" s="743"/>
      <c r="AO109" s="743"/>
      <c r="AP109" s="743"/>
      <c r="AQ109" s="743"/>
      <c r="AR109" s="743"/>
      <c r="AS109" s="743"/>
      <c r="AT109" s="743"/>
      <c r="AU109" s="743"/>
      <c r="AV109" s="743"/>
      <c r="AW109" s="743"/>
      <c r="AX109" s="743"/>
      <c r="AY109" s="743"/>
      <c r="AZ109" s="743"/>
      <c r="BA109" s="488"/>
      <c r="BB109" s="744" t="s">
        <v>629</v>
      </c>
      <c r="BC109" s="745"/>
      <c r="BD109" s="746"/>
      <c r="BE109" s="488"/>
      <c r="BF109" s="744" t="s">
        <v>629</v>
      </c>
      <c r="BG109" s="488"/>
      <c r="BH109" s="744" t="s">
        <v>629</v>
      </c>
      <c r="BI109" s="420" t="s">
        <v>614</v>
      </c>
      <c r="BJ109" s="390" t="s">
        <v>615</v>
      </c>
      <c r="BK109" s="391" t="s">
        <v>616</v>
      </c>
      <c r="BL109" s="420" t="s">
        <v>614</v>
      </c>
      <c r="BM109" s="390" t="s">
        <v>615</v>
      </c>
      <c r="BN109" s="421" t="s">
        <v>616</v>
      </c>
      <c r="BO109" s="389" t="s">
        <v>614</v>
      </c>
      <c r="BP109" s="390" t="s">
        <v>615</v>
      </c>
      <c r="BQ109" s="422" t="s">
        <v>616</v>
      </c>
      <c r="BR109" s="389" t="s">
        <v>614</v>
      </c>
      <c r="BS109" s="390" t="s">
        <v>615</v>
      </c>
      <c r="BT109" s="422" t="s">
        <v>616</v>
      </c>
      <c r="BU109" s="389" t="s">
        <v>614</v>
      </c>
      <c r="BV109" s="390" t="s">
        <v>615</v>
      </c>
      <c r="BW109" s="421" t="s">
        <v>616</v>
      </c>
      <c r="BX109" s="389" t="s">
        <v>614</v>
      </c>
      <c r="BY109" s="390" t="s">
        <v>615</v>
      </c>
      <c r="BZ109" s="391" t="s">
        <v>616</v>
      </c>
      <c r="CA109" s="420" t="s">
        <v>614</v>
      </c>
      <c r="CB109" s="390" t="s">
        <v>615</v>
      </c>
      <c r="CC109" s="421" t="s">
        <v>616</v>
      </c>
      <c r="CD109" s="389" t="s">
        <v>614</v>
      </c>
      <c r="CE109" s="390" t="s">
        <v>615</v>
      </c>
      <c r="CF109" s="422" t="s">
        <v>616</v>
      </c>
      <c r="CG109" s="389" t="s">
        <v>614</v>
      </c>
      <c r="CH109" s="390" t="s">
        <v>615</v>
      </c>
      <c r="CI109" s="422" t="s">
        <v>616</v>
      </c>
      <c r="CJ109" s="389" t="s">
        <v>614</v>
      </c>
      <c r="CK109" s="390" t="s">
        <v>615</v>
      </c>
      <c r="CL109" s="421" t="s">
        <v>616</v>
      </c>
      <c r="CM109" s="389" t="s">
        <v>614</v>
      </c>
      <c r="CN109" s="390" t="s">
        <v>615</v>
      </c>
      <c r="CO109" s="391" t="s">
        <v>616</v>
      </c>
      <c r="CP109" s="420" t="s">
        <v>614</v>
      </c>
      <c r="CQ109" s="390" t="s">
        <v>615</v>
      </c>
      <c r="CR109" s="421" t="s">
        <v>616</v>
      </c>
      <c r="CS109" s="389" t="s">
        <v>614</v>
      </c>
      <c r="CT109" s="390" t="s">
        <v>615</v>
      </c>
      <c r="CU109" s="422" t="s">
        <v>616</v>
      </c>
      <c r="CV109" s="389" t="s">
        <v>614</v>
      </c>
      <c r="CW109" s="390" t="s">
        <v>615</v>
      </c>
      <c r="CX109" s="422" t="s">
        <v>616</v>
      </c>
      <c r="CY109" s="389" t="s">
        <v>614</v>
      </c>
      <c r="CZ109" s="390" t="s">
        <v>615</v>
      </c>
      <c r="DA109" s="421" t="s">
        <v>616</v>
      </c>
      <c r="DB109" s="389" t="s">
        <v>614</v>
      </c>
      <c r="DC109" s="390" t="s">
        <v>615</v>
      </c>
      <c r="DD109" s="391" t="s">
        <v>616</v>
      </c>
      <c r="DE109" s="420" t="s">
        <v>614</v>
      </c>
      <c r="DF109" s="390" t="s">
        <v>615</v>
      </c>
      <c r="DG109" s="421" t="s">
        <v>616</v>
      </c>
      <c r="DH109" s="389" t="s">
        <v>614</v>
      </c>
      <c r="DI109" s="390" t="s">
        <v>615</v>
      </c>
      <c r="DJ109" s="422" t="s">
        <v>616</v>
      </c>
      <c r="DK109" s="389" t="s">
        <v>614</v>
      </c>
      <c r="DL109" s="390" t="s">
        <v>615</v>
      </c>
      <c r="DM109" s="422" t="s">
        <v>616</v>
      </c>
      <c r="DN109" s="389" t="s">
        <v>614</v>
      </c>
      <c r="DO109" s="390" t="s">
        <v>615</v>
      </c>
      <c r="DP109" s="421" t="s">
        <v>616</v>
      </c>
      <c r="DQ109" s="389" t="s">
        <v>614</v>
      </c>
      <c r="DR109" s="390" t="s">
        <v>615</v>
      </c>
      <c r="DS109" s="391" t="s">
        <v>616</v>
      </c>
      <c r="DT109" s="420" t="s">
        <v>614</v>
      </c>
      <c r="DU109" s="390" t="s">
        <v>615</v>
      </c>
      <c r="DV109" s="421" t="s">
        <v>616</v>
      </c>
      <c r="DW109" s="389" t="s">
        <v>614</v>
      </c>
      <c r="DX109" s="390" t="s">
        <v>615</v>
      </c>
      <c r="DY109" s="422" t="s">
        <v>616</v>
      </c>
      <c r="DZ109" s="389" t="s">
        <v>614</v>
      </c>
      <c r="EA109" s="390" t="s">
        <v>615</v>
      </c>
      <c r="EB109" s="422" t="s">
        <v>616</v>
      </c>
      <c r="EC109" s="389" t="s">
        <v>614</v>
      </c>
      <c r="ED109" s="390" t="s">
        <v>615</v>
      </c>
      <c r="EE109" s="421" t="s">
        <v>616</v>
      </c>
      <c r="EF109" s="389" t="s">
        <v>614</v>
      </c>
      <c r="EG109" s="390" t="s">
        <v>615</v>
      </c>
      <c r="EH109" s="391" t="s">
        <v>616</v>
      </c>
      <c r="EI109" s="420" t="s">
        <v>614</v>
      </c>
      <c r="EJ109" s="390" t="s">
        <v>615</v>
      </c>
      <c r="EK109" s="421" t="s">
        <v>616</v>
      </c>
      <c r="EL109" s="389" t="s">
        <v>614</v>
      </c>
      <c r="EM109" s="390" t="s">
        <v>615</v>
      </c>
      <c r="EN109" s="422" t="s">
        <v>616</v>
      </c>
      <c r="EO109" s="389" t="s">
        <v>614</v>
      </c>
      <c r="EP109" s="390" t="s">
        <v>615</v>
      </c>
      <c r="EQ109" s="422" t="s">
        <v>616</v>
      </c>
      <c r="ER109" s="389" t="s">
        <v>614</v>
      </c>
      <c r="ES109" s="390" t="s">
        <v>615</v>
      </c>
      <c r="ET109" s="421" t="s">
        <v>616</v>
      </c>
      <c r="EU109" s="389" t="s">
        <v>614</v>
      </c>
      <c r="EV109" s="390" t="s">
        <v>615</v>
      </c>
      <c r="EW109" s="391" t="s">
        <v>616</v>
      </c>
      <c r="EX109" s="420" t="s">
        <v>614</v>
      </c>
      <c r="EY109" s="390" t="s">
        <v>615</v>
      </c>
      <c r="EZ109" s="421" t="s">
        <v>616</v>
      </c>
      <c r="FA109" s="389" t="s">
        <v>614</v>
      </c>
      <c r="FB109" s="390" t="s">
        <v>615</v>
      </c>
      <c r="FC109" s="422" t="s">
        <v>616</v>
      </c>
      <c r="FD109" s="389" t="s">
        <v>614</v>
      </c>
      <c r="FE109" s="390" t="s">
        <v>615</v>
      </c>
      <c r="FF109" s="422" t="s">
        <v>616</v>
      </c>
      <c r="FG109" s="389" t="s">
        <v>614</v>
      </c>
      <c r="FH109" s="390" t="s">
        <v>615</v>
      </c>
      <c r="FI109" s="421" t="s">
        <v>616</v>
      </c>
      <c r="FJ109" s="389" t="s">
        <v>614</v>
      </c>
      <c r="FK109" s="390" t="s">
        <v>615</v>
      </c>
      <c r="FL109" s="391" t="s">
        <v>616</v>
      </c>
      <c r="FM109" s="420" t="s">
        <v>614</v>
      </c>
      <c r="FN109" s="390" t="s">
        <v>615</v>
      </c>
      <c r="FO109" s="421" t="s">
        <v>616</v>
      </c>
      <c r="FP109" s="389" t="s">
        <v>614</v>
      </c>
      <c r="FQ109" s="390" t="s">
        <v>615</v>
      </c>
      <c r="FR109" s="422" t="s">
        <v>616</v>
      </c>
      <c r="FS109" s="389" t="s">
        <v>614</v>
      </c>
      <c r="FT109" s="390" t="s">
        <v>615</v>
      </c>
      <c r="FU109" s="422" t="s">
        <v>616</v>
      </c>
      <c r="FV109" s="389" t="s">
        <v>614</v>
      </c>
      <c r="FW109" s="390" t="s">
        <v>615</v>
      </c>
      <c r="FX109" s="421" t="s">
        <v>616</v>
      </c>
      <c r="FY109" s="389" t="s">
        <v>614</v>
      </c>
      <c r="FZ109" s="390" t="s">
        <v>615</v>
      </c>
      <c r="GA109" s="391" t="s">
        <v>616</v>
      </c>
      <c r="GB109" s="420" t="s">
        <v>614</v>
      </c>
      <c r="GC109" s="390" t="s">
        <v>615</v>
      </c>
      <c r="GD109" s="421" t="s">
        <v>616</v>
      </c>
      <c r="GE109" s="389" t="s">
        <v>614</v>
      </c>
      <c r="GF109" s="390" t="s">
        <v>615</v>
      </c>
      <c r="GG109" s="422" t="s">
        <v>616</v>
      </c>
      <c r="GH109" s="389" t="s">
        <v>614</v>
      </c>
      <c r="GI109" s="390" t="s">
        <v>615</v>
      </c>
      <c r="GJ109" s="422" t="s">
        <v>616</v>
      </c>
      <c r="GK109" s="389" t="s">
        <v>614</v>
      </c>
      <c r="GL109" s="390" t="s">
        <v>615</v>
      </c>
      <c r="GM109" s="421" t="s">
        <v>616</v>
      </c>
      <c r="GN109" s="389" t="s">
        <v>614</v>
      </c>
      <c r="GO109" s="390" t="s">
        <v>615</v>
      </c>
      <c r="GP109" s="391" t="s">
        <v>616</v>
      </c>
      <c r="GQ109" s="747" t="s">
        <v>630</v>
      </c>
      <c r="GR109" s="745" t="s">
        <v>631</v>
      </c>
      <c r="GS109" s="746" t="s">
        <v>632</v>
      </c>
      <c r="GT109" s="745" t="s">
        <v>612</v>
      </c>
      <c r="GU109" s="746" t="s">
        <v>613</v>
      </c>
      <c r="GV109" s="420" t="s">
        <v>614</v>
      </c>
      <c r="GW109" s="390" t="s">
        <v>615</v>
      </c>
      <c r="GX109" s="421" t="s">
        <v>616</v>
      </c>
      <c r="GY109" s="389" t="s">
        <v>614</v>
      </c>
      <c r="GZ109" s="390" t="s">
        <v>615</v>
      </c>
      <c r="HA109" s="422" t="s">
        <v>616</v>
      </c>
      <c r="HB109" s="389" t="s">
        <v>614</v>
      </c>
      <c r="HC109" s="390" t="s">
        <v>615</v>
      </c>
      <c r="HD109" s="422" t="s">
        <v>616</v>
      </c>
      <c r="HE109" s="389" t="s">
        <v>614</v>
      </c>
      <c r="HF109" s="390" t="s">
        <v>615</v>
      </c>
      <c r="HG109" s="421" t="s">
        <v>616</v>
      </c>
      <c r="HH109" s="389" t="s">
        <v>614</v>
      </c>
      <c r="HI109" s="390" t="s">
        <v>615</v>
      </c>
      <c r="HJ109" s="391" t="s">
        <v>616</v>
      </c>
      <c r="HK109" s="747" t="s">
        <v>630</v>
      </c>
      <c r="HL109" s="745" t="s">
        <v>631</v>
      </c>
      <c r="HM109" s="746" t="s">
        <v>632</v>
      </c>
      <c r="HN109" s="745" t="s">
        <v>612</v>
      </c>
      <c r="HO109" s="746" t="s">
        <v>613</v>
      </c>
      <c r="HP109" s="746"/>
      <c r="HQ109" s="746"/>
      <c r="HR109" s="420" t="s">
        <v>614</v>
      </c>
      <c r="HS109" s="390" t="s">
        <v>615</v>
      </c>
      <c r="HT109" s="391" t="s">
        <v>616</v>
      </c>
      <c r="HU109" s="420" t="s">
        <v>614</v>
      </c>
      <c r="HV109" s="390" t="s">
        <v>615</v>
      </c>
      <c r="HW109" s="391" t="s">
        <v>616</v>
      </c>
      <c r="HX109" s="420" t="s">
        <v>614</v>
      </c>
      <c r="HY109" s="390" t="s">
        <v>615</v>
      </c>
      <c r="HZ109" s="391" t="s">
        <v>616</v>
      </c>
      <c r="IA109" s="420" t="s">
        <v>614</v>
      </c>
      <c r="IB109" s="390" t="s">
        <v>615</v>
      </c>
      <c r="IC109" s="391" t="s">
        <v>616</v>
      </c>
      <c r="ID109" s="420" t="s">
        <v>614</v>
      </c>
      <c r="IE109" s="390" t="s">
        <v>615</v>
      </c>
      <c r="IF109" s="391" t="s">
        <v>616</v>
      </c>
      <c r="IG109" s="520"/>
      <c r="IH109" s="420" t="s">
        <v>614</v>
      </c>
      <c r="II109" s="390" t="s">
        <v>615</v>
      </c>
      <c r="IJ109" s="421" t="s">
        <v>616</v>
      </c>
      <c r="IK109" s="420" t="s">
        <v>614</v>
      </c>
      <c r="IL109" s="390" t="s">
        <v>615</v>
      </c>
      <c r="IM109" s="421" t="s">
        <v>616</v>
      </c>
      <c r="IN109" s="747" t="s">
        <v>630</v>
      </c>
      <c r="IO109" s="745" t="s">
        <v>631</v>
      </c>
      <c r="IP109" s="746" t="s">
        <v>632</v>
      </c>
      <c r="IQ109" s="745" t="s">
        <v>612</v>
      </c>
      <c r="IR109" s="748" t="s">
        <v>613</v>
      </c>
      <c r="IS109" s="520"/>
      <c r="IT109" s="890"/>
      <c r="IU109" s="420" t="s">
        <v>614</v>
      </c>
      <c r="IV109" s="390" t="s">
        <v>615</v>
      </c>
      <c r="IW109" s="391" t="s">
        <v>616</v>
      </c>
      <c r="IX109" s="420" t="s">
        <v>614</v>
      </c>
      <c r="IY109" s="390" t="s">
        <v>615</v>
      </c>
      <c r="IZ109" s="391" t="s">
        <v>616</v>
      </c>
      <c r="JA109" s="420" t="s">
        <v>614</v>
      </c>
      <c r="JB109" s="390" t="s">
        <v>615</v>
      </c>
      <c r="JC109" s="391" t="s">
        <v>616</v>
      </c>
      <c r="JD109" s="420"/>
      <c r="JE109" s="751" t="s">
        <v>620</v>
      </c>
      <c r="JF109" s="390" t="s">
        <v>621</v>
      </c>
      <c r="JG109" s="391" t="s">
        <v>622</v>
      </c>
      <c r="JH109" s="420"/>
      <c r="JI109" s="751" t="s">
        <v>620</v>
      </c>
      <c r="JJ109" s="390" t="s">
        <v>621</v>
      </c>
      <c r="JK109" s="391" t="s">
        <v>622</v>
      </c>
      <c r="JL109" s="420"/>
      <c r="JM109" s="751" t="s">
        <v>620</v>
      </c>
      <c r="JN109" s="390" t="s">
        <v>621</v>
      </c>
      <c r="JO109" s="391" t="s">
        <v>622</v>
      </c>
      <c r="JP109" s="420"/>
      <c r="JQ109" s="751" t="s">
        <v>620</v>
      </c>
      <c r="JR109" s="390" t="s">
        <v>621</v>
      </c>
      <c r="JS109" s="391" t="s">
        <v>622</v>
      </c>
      <c r="JT109" s="420"/>
      <c r="JU109" s="751" t="s">
        <v>620</v>
      </c>
      <c r="JV109" s="390" t="s">
        <v>621</v>
      </c>
      <c r="JW109" s="391" t="s">
        <v>622</v>
      </c>
      <c r="JX109" s="420"/>
      <c r="JY109" s="751" t="s">
        <v>620</v>
      </c>
      <c r="JZ109" s="390" t="s">
        <v>621</v>
      </c>
      <c r="KA109" s="391" t="s">
        <v>622</v>
      </c>
      <c r="KB109" s="420"/>
      <c r="KC109" s="751" t="s">
        <v>620</v>
      </c>
      <c r="KD109" s="390" t="s">
        <v>621</v>
      </c>
      <c r="KE109" s="391" t="s">
        <v>622</v>
      </c>
      <c r="KF109" s="420"/>
      <c r="KG109" s="751" t="s">
        <v>620</v>
      </c>
      <c r="KH109" s="390" t="s">
        <v>621</v>
      </c>
      <c r="KI109" s="391" t="s">
        <v>622</v>
      </c>
      <c r="KJ109" s="420"/>
      <c r="KK109" s="751" t="s">
        <v>620</v>
      </c>
      <c r="KL109" s="390" t="s">
        <v>621</v>
      </c>
      <c r="KM109" s="391" t="s">
        <v>622</v>
      </c>
      <c r="KN109" s="420" t="s">
        <v>614</v>
      </c>
      <c r="KO109" s="390" t="s">
        <v>615</v>
      </c>
      <c r="KP109" s="391" t="s">
        <v>616</v>
      </c>
      <c r="KQ109" s="420" t="s">
        <v>614</v>
      </c>
      <c r="KR109" s="390" t="s">
        <v>615</v>
      </c>
      <c r="KS109" s="391" t="s">
        <v>616</v>
      </c>
      <c r="KT109" s="420"/>
      <c r="KU109" s="745" t="s">
        <v>620</v>
      </c>
      <c r="KV109" s="390" t="s">
        <v>621</v>
      </c>
      <c r="KW109" s="391" t="s">
        <v>622</v>
      </c>
      <c r="KX109" s="420" t="s">
        <v>614</v>
      </c>
      <c r="KY109" s="390" t="s">
        <v>615</v>
      </c>
      <c r="KZ109" s="391" t="s">
        <v>616</v>
      </c>
      <c r="LA109" s="420"/>
      <c r="LB109" s="751" t="s">
        <v>620</v>
      </c>
      <c r="LC109" s="390" t="s">
        <v>621</v>
      </c>
      <c r="LD109" s="391" t="s">
        <v>622</v>
      </c>
      <c r="LE109" s="420"/>
      <c r="LF109" s="751" t="s">
        <v>620</v>
      </c>
      <c r="LG109" s="390" t="s">
        <v>621</v>
      </c>
      <c r="LH109" s="391" t="s">
        <v>622</v>
      </c>
      <c r="LI109" s="420"/>
      <c r="LJ109" s="751" t="s">
        <v>620</v>
      </c>
      <c r="LK109" s="390" t="s">
        <v>621</v>
      </c>
      <c r="LL109" s="391" t="s">
        <v>622</v>
      </c>
      <c r="LM109" s="420" t="s">
        <v>614</v>
      </c>
      <c r="LN109" s="390" t="s">
        <v>615</v>
      </c>
      <c r="LO109" s="391" t="s">
        <v>616</v>
      </c>
      <c r="LP109" s="420" t="s">
        <v>614</v>
      </c>
      <c r="LQ109" s="390" t="s">
        <v>615</v>
      </c>
      <c r="LR109" s="391" t="s">
        <v>616</v>
      </c>
      <c r="LS109" s="420" t="s">
        <v>614</v>
      </c>
      <c r="LT109" s="390" t="s">
        <v>615</v>
      </c>
      <c r="LU109" s="391" t="s">
        <v>616</v>
      </c>
      <c r="LV109" s="420"/>
      <c r="LW109" s="745" t="s">
        <v>620</v>
      </c>
      <c r="LX109" s="390" t="s">
        <v>621</v>
      </c>
      <c r="LY109" s="391" t="s">
        <v>622</v>
      </c>
      <c r="LZ109" s="420" t="s">
        <v>614</v>
      </c>
      <c r="MA109" s="390" t="s">
        <v>615</v>
      </c>
      <c r="MB109" s="391" t="s">
        <v>616</v>
      </c>
      <c r="MC109" s="420"/>
      <c r="MD109" s="751" t="s">
        <v>620</v>
      </c>
      <c r="ME109" s="390" t="s">
        <v>621</v>
      </c>
      <c r="MF109" s="391" t="s">
        <v>622</v>
      </c>
      <c r="MG109" s="420"/>
      <c r="MH109" s="751" t="s">
        <v>620</v>
      </c>
      <c r="MI109" s="390" t="s">
        <v>621</v>
      </c>
      <c r="MJ109" s="391" t="s">
        <v>622</v>
      </c>
      <c r="MK109" s="420"/>
      <c r="ML109" s="751" t="s">
        <v>620</v>
      </c>
      <c r="MM109" s="390" t="s">
        <v>621</v>
      </c>
      <c r="MN109" s="391" t="s">
        <v>622</v>
      </c>
      <c r="MO109" s="420" t="s">
        <v>614</v>
      </c>
      <c r="MP109" s="390" t="s">
        <v>615</v>
      </c>
      <c r="MQ109" s="391" t="s">
        <v>616</v>
      </c>
      <c r="MR109" s="420" t="s">
        <v>614</v>
      </c>
      <c r="MS109" s="390" t="s">
        <v>615</v>
      </c>
      <c r="MT109" s="391" t="s">
        <v>616</v>
      </c>
      <c r="MU109" s="420" t="s">
        <v>614</v>
      </c>
      <c r="MV109" s="390" t="s">
        <v>615</v>
      </c>
      <c r="MW109" s="391" t="s">
        <v>616</v>
      </c>
      <c r="MX109" s="420"/>
      <c r="MY109" s="745" t="s">
        <v>620</v>
      </c>
      <c r="MZ109" s="390" t="s">
        <v>621</v>
      </c>
      <c r="NA109" s="391" t="s">
        <v>622</v>
      </c>
      <c r="NB109" s="420"/>
      <c r="NC109" s="745" t="s">
        <v>620</v>
      </c>
      <c r="ND109" s="390" t="s">
        <v>621</v>
      </c>
      <c r="NE109" s="391" t="s">
        <v>622</v>
      </c>
      <c r="NF109" s="745" t="s">
        <v>612</v>
      </c>
      <c r="NG109" s="748" t="s">
        <v>613</v>
      </c>
      <c r="NH109" s="747" t="s">
        <v>630</v>
      </c>
      <c r="NI109" s="745" t="s">
        <v>631</v>
      </c>
      <c r="NJ109" s="746" t="s">
        <v>632</v>
      </c>
      <c r="NK109" s="745" t="s">
        <v>612</v>
      </c>
      <c r="NL109" s="748" t="s">
        <v>613</v>
      </c>
      <c r="NM109" s="420"/>
      <c r="NN109" s="745" t="s">
        <v>620</v>
      </c>
      <c r="NO109" s="390" t="s">
        <v>621</v>
      </c>
      <c r="NP109" s="391" t="s">
        <v>622</v>
      </c>
      <c r="NQ109" s="420"/>
      <c r="NR109" s="745" t="s">
        <v>620</v>
      </c>
      <c r="NS109" s="390" t="s">
        <v>621</v>
      </c>
      <c r="NT109" s="391" t="s">
        <v>622</v>
      </c>
      <c r="NU109" s="420"/>
      <c r="NV109" s="745" t="s">
        <v>620</v>
      </c>
      <c r="NW109" s="390" t="s">
        <v>621</v>
      </c>
      <c r="NX109" s="391" t="s">
        <v>622</v>
      </c>
      <c r="OH109" s="420" t="s">
        <v>614</v>
      </c>
      <c r="OI109" s="390" t="s">
        <v>615</v>
      </c>
      <c r="OJ109" s="391" t="s">
        <v>616</v>
      </c>
      <c r="OK109" s="420" t="s">
        <v>614</v>
      </c>
      <c r="OL109" s="390" t="s">
        <v>615</v>
      </c>
      <c r="OM109" s="391" t="s">
        <v>616</v>
      </c>
      <c r="ON109" s="420" t="s">
        <v>614</v>
      </c>
      <c r="OO109" s="390" t="s">
        <v>615</v>
      </c>
      <c r="OP109" s="391" t="s">
        <v>616</v>
      </c>
      <c r="OQ109" s="420" t="s">
        <v>614</v>
      </c>
      <c r="OR109" s="390" t="s">
        <v>615</v>
      </c>
      <c r="OS109" s="391" t="s">
        <v>616</v>
      </c>
      <c r="OT109" s="420" t="s">
        <v>614</v>
      </c>
      <c r="OU109" s="390" t="s">
        <v>615</v>
      </c>
      <c r="OV109" s="391" t="s">
        <v>616</v>
      </c>
      <c r="OW109" s="420" t="s">
        <v>614</v>
      </c>
      <c r="OX109" s="390" t="s">
        <v>615</v>
      </c>
      <c r="OY109" s="421" t="s">
        <v>616</v>
      </c>
      <c r="OZ109" s="420" t="s">
        <v>614</v>
      </c>
      <c r="PA109" s="390" t="s">
        <v>615</v>
      </c>
      <c r="PB109" s="421" t="s">
        <v>616</v>
      </c>
      <c r="PC109" s="420" t="s">
        <v>614</v>
      </c>
      <c r="PD109" s="390" t="s">
        <v>615</v>
      </c>
      <c r="PE109" s="421" t="s">
        <v>616</v>
      </c>
      <c r="PF109" s="420" t="s">
        <v>614</v>
      </c>
      <c r="PG109" s="390" t="s">
        <v>615</v>
      </c>
      <c r="PH109" s="421" t="s">
        <v>616</v>
      </c>
      <c r="PI109" s="420" t="s">
        <v>614</v>
      </c>
      <c r="PJ109" s="390" t="s">
        <v>615</v>
      </c>
      <c r="PK109" s="421" t="s">
        <v>616</v>
      </c>
      <c r="PL109" s="420" t="s">
        <v>614</v>
      </c>
      <c r="PM109" s="390" t="s">
        <v>615</v>
      </c>
      <c r="PN109" s="421" t="s">
        <v>616</v>
      </c>
      <c r="PO109" s="747" t="s">
        <v>630</v>
      </c>
      <c r="PP109" s="745" t="s">
        <v>631</v>
      </c>
      <c r="PQ109" s="746" t="s">
        <v>632</v>
      </c>
      <c r="PR109" s="745" t="s">
        <v>612</v>
      </c>
      <c r="PS109" s="748" t="s">
        <v>613</v>
      </c>
      <c r="PT109" s="420" t="s">
        <v>614</v>
      </c>
      <c r="PU109" s="390" t="s">
        <v>615</v>
      </c>
      <c r="PV109" s="391" t="s">
        <v>616</v>
      </c>
      <c r="PW109" s="420" t="s">
        <v>614</v>
      </c>
      <c r="PX109" s="390" t="s">
        <v>615</v>
      </c>
      <c r="PY109" s="391" t="s">
        <v>616</v>
      </c>
      <c r="PZ109" s="420" t="s">
        <v>614</v>
      </c>
      <c r="QA109" s="390" t="s">
        <v>615</v>
      </c>
      <c r="QB109" s="391" t="s">
        <v>616</v>
      </c>
      <c r="QC109" s="420" t="s">
        <v>614</v>
      </c>
      <c r="QD109" s="390" t="s">
        <v>615</v>
      </c>
      <c r="QE109" s="391" t="s">
        <v>616</v>
      </c>
      <c r="QF109" s="747" t="s">
        <v>630</v>
      </c>
      <c r="QG109" s="745" t="s">
        <v>631</v>
      </c>
      <c r="QH109" s="746" t="s">
        <v>632</v>
      </c>
      <c r="QI109" s="745" t="s">
        <v>612</v>
      </c>
      <c r="QJ109" s="748" t="s">
        <v>613</v>
      </c>
      <c r="QK109" s="754"/>
      <c r="QL109" s="755"/>
    </row>
    <row r="110" spans="2:454" ht="10.199999999999999">
      <c r="B110" s="756" t="s">
        <v>625</v>
      </c>
      <c r="C110" s="757" t="s">
        <v>626</v>
      </c>
      <c r="D110" s="758"/>
      <c r="E110" s="759"/>
      <c r="F110" s="759"/>
      <c r="G110" s="759"/>
      <c r="H110" s="759"/>
      <c r="I110" s="759"/>
      <c r="J110" s="759"/>
      <c r="K110" s="759"/>
      <c r="L110" s="759"/>
      <c r="M110" s="759"/>
      <c r="N110" s="759"/>
      <c r="O110" s="759"/>
      <c r="P110" s="759"/>
      <c r="Q110" s="759"/>
      <c r="R110" s="759"/>
      <c r="S110" s="759"/>
      <c r="T110" s="759"/>
      <c r="U110" s="759"/>
      <c r="V110" s="759"/>
      <c r="W110" s="759"/>
      <c r="X110" s="759"/>
      <c r="Y110" s="759"/>
      <c r="Z110" s="759"/>
      <c r="AA110" s="759"/>
      <c r="AB110" s="759"/>
      <c r="AC110" s="759"/>
      <c r="AD110" s="759"/>
      <c r="AE110" s="759"/>
      <c r="AF110" s="759"/>
      <c r="AG110" s="759"/>
      <c r="AH110" s="759"/>
      <c r="AI110" s="759"/>
      <c r="AJ110" s="759"/>
      <c r="AK110" s="759"/>
      <c r="AL110" s="759"/>
      <c r="AM110" s="759"/>
      <c r="AN110" s="759"/>
      <c r="AO110" s="759"/>
      <c r="AP110" s="759"/>
      <c r="AQ110" s="759"/>
      <c r="AR110" s="759"/>
      <c r="AS110" s="759"/>
      <c r="AT110" s="759"/>
      <c r="AU110" s="759"/>
      <c r="AV110" s="759"/>
      <c r="AW110" s="759"/>
      <c r="AX110" s="759"/>
      <c r="AY110" s="759"/>
      <c r="AZ110" s="759"/>
      <c r="BA110" s="423"/>
      <c r="BB110" s="393"/>
      <c r="BC110" s="760"/>
      <c r="BD110" s="424"/>
      <c r="BE110" s="423"/>
      <c r="BF110" s="393"/>
      <c r="BG110" s="423"/>
      <c r="BH110" s="619"/>
      <c r="BI110" s="423"/>
      <c r="BJ110" s="376"/>
      <c r="BK110" s="393"/>
      <c r="BL110" s="423"/>
      <c r="BM110" s="376"/>
      <c r="BN110" s="424"/>
      <c r="BO110" s="392"/>
      <c r="BP110" s="376"/>
      <c r="BQ110" s="425"/>
      <c r="BR110" s="392"/>
      <c r="BS110" s="376"/>
      <c r="BT110" s="425"/>
      <c r="BU110" s="392"/>
      <c r="BV110" s="376"/>
      <c r="BW110" s="424"/>
      <c r="BX110" s="392"/>
      <c r="BY110" s="376"/>
      <c r="BZ110" s="393"/>
      <c r="CA110" s="423"/>
      <c r="CB110" s="376"/>
      <c r="CC110" s="424"/>
      <c r="CD110" s="392"/>
      <c r="CE110" s="376"/>
      <c r="CF110" s="425"/>
      <c r="CG110" s="392"/>
      <c r="CH110" s="376"/>
      <c r="CI110" s="425"/>
      <c r="CJ110" s="392"/>
      <c r="CK110" s="376"/>
      <c r="CL110" s="424"/>
      <c r="CM110" s="392"/>
      <c r="CN110" s="376"/>
      <c r="CO110" s="393"/>
      <c r="CP110" s="423"/>
      <c r="CQ110" s="376"/>
      <c r="CR110" s="424"/>
      <c r="CS110" s="392"/>
      <c r="CT110" s="376"/>
      <c r="CU110" s="425"/>
      <c r="CV110" s="392"/>
      <c r="CW110" s="376"/>
      <c r="CX110" s="425"/>
      <c r="CY110" s="392"/>
      <c r="CZ110" s="376"/>
      <c r="DA110" s="424"/>
      <c r="DB110" s="392"/>
      <c r="DC110" s="376"/>
      <c r="DD110" s="393"/>
      <c r="DE110" s="423"/>
      <c r="DF110" s="376"/>
      <c r="DG110" s="424"/>
      <c r="DH110" s="392"/>
      <c r="DI110" s="376"/>
      <c r="DJ110" s="425"/>
      <c r="DK110" s="392"/>
      <c r="DL110" s="376"/>
      <c r="DM110" s="425"/>
      <c r="DN110" s="392"/>
      <c r="DO110" s="376"/>
      <c r="DP110" s="424"/>
      <c r="DQ110" s="392"/>
      <c r="DR110" s="376"/>
      <c r="DS110" s="393"/>
      <c r="DT110" s="423"/>
      <c r="DU110" s="376"/>
      <c r="DV110" s="424"/>
      <c r="DW110" s="392"/>
      <c r="DX110" s="376"/>
      <c r="DY110" s="425"/>
      <c r="DZ110" s="392"/>
      <c r="EA110" s="376"/>
      <c r="EB110" s="425"/>
      <c r="EC110" s="392"/>
      <c r="ED110" s="376"/>
      <c r="EE110" s="424"/>
      <c r="EF110" s="392"/>
      <c r="EG110" s="376"/>
      <c r="EH110" s="393"/>
      <c r="EI110" s="423"/>
      <c r="EJ110" s="376"/>
      <c r="EK110" s="424"/>
      <c r="EL110" s="392"/>
      <c r="EM110" s="376"/>
      <c r="EN110" s="425"/>
      <c r="EO110" s="392"/>
      <c r="EP110" s="376"/>
      <c r="EQ110" s="425"/>
      <c r="ER110" s="392"/>
      <c r="ES110" s="376"/>
      <c r="ET110" s="424"/>
      <c r="EU110" s="392"/>
      <c r="EV110" s="376"/>
      <c r="EW110" s="393"/>
      <c r="EX110" s="423"/>
      <c r="EY110" s="376"/>
      <c r="EZ110" s="424"/>
      <c r="FA110" s="392"/>
      <c r="FB110" s="376"/>
      <c r="FC110" s="425"/>
      <c r="FD110" s="392"/>
      <c r="FE110" s="376"/>
      <c r="FF110" s="425"/>
      <c r="FG110" s="392"/>
      <c r="FH110" s="376"/>
      <c r="FI110" s="424"/>
      <c r="FJ110" s="392"/>
      <c r="FK110" s="376"/>
      <c r="FL110" s="393"/>
      <c r="FM110" s="423"/>
      <c r="FN110" s="376"/>
      <c r="FO110" s="424"/>
      <c r="FP110" s="392"/>
      <c r="FQ110" s="376"/>
      <c r="FR110" s="425"/>
      <c r="FS110" s="392"/>
      <c r="FT110" s="376"/>
      <c r="FU110" s="425"/>
      <c r="FV110" s="392"/>
      <c r="FW110" s="376"/>
      <c r="FX110" s="424"/>
      <c r="FY110" s="392"/>
      <c r="FZ110" s="376"/>
      <c r="GA110" s="393"/>
      <c r="GB110" s="423"/>
      <c r="GC110" s="376"/>
      <c r="GD110" s="424"/>
      <c r="GE110" s="392"/>
      <c r="GF110" s="376"/>
      <c r="GG110" s="425"/>
      <c r="GH110" s="392"/>
      <c r="GI110" s="376"/>
      <c r="GJ110" s="425"/>
      <c r="GK110" s="392"/>
      <c r="GL110" s="376"/>
      <c r="GM110" s="424"/>
      <c r="GN110" s="392"/>
      <c r="GO110" s="376"/>
      <c r="GP110" s="393"/>
      <c r="GQ110" s="761"/>
      <c r="GR110" s="634"/>
      <c r="GS110" s="634"/>
      <c r="GT110" s="634"/>
      <c r="GU110" s="762"/>
      <c r="GV110" s="423"/>
      <c r="GW110" s="376"/>
      <c r="GX110" s="424"/>
      <c r="GY110" s="392"/>
      <c r="GZ110" s="376"/>
      <c r="HA110" s="425"/>
      <c r="HB110" s="392"/>
      <c r="HC110" s="376"/>
      <c r="HD110" s="425"/>
      <c r="HE110" s="392"/>
      <c r="HF110" s="376"/>
      <c r="HG110" s="424"/>
      <c r="HH110" s="392"/>
      <c r="HI110" s="376"/>
      <c r="HJ110" s="393"/>
      <c r="HK110" s="761"/>
      <c r="HL110" s="634"/>
      <c r="HM110" s="634"/>
      <c r="HN110" s="634"/>
      <c r="HO110" s="762"/>
      <c r="HP110" s="424"/>
      <c r="HQ110" s="424"/>
      <c r="HR110" s="423"/>
      <c r="HS110" s="376"/>
      <c r="HT110" s="393"/>
      <c r="HU110" s="423"/>
      <c r="HV110" s="376"/>
      <c r="HW110" s="393"/>
      <c r="HX110" s="423"/>
      <c r="HY110" s="376"/>
      <c r="HZ110" s="393"/>
      <c r="IA110" s="423"/>
      <c r="IB110" s="376"/>
      <c r="IC110" s="393"/>
      <c r="ID110" s="423"/>
      <c r="IE110" s="376"/>
      <c r="IF110" s="393"/>
      <c r="IG110" s="424"/>
      <c r="IH110" s="423"/>
      <c r="II110" s="376"/>
      <c r="IJ110" s="424"/>
      <c r="IK110" s="423"/>
      <c r="IL110" s="376"/>
      <c r="IM110" s="424"/>
      <c r="IN110" s="761"/>
      <c r="IO110" s="634"/>
      <c r="IP110" s="634"/>
      <c r="IQ110" s="634"/>
      <c r="IR110" s="635"/>
      <c r="IS110" s="424"/>
      <c r="IT110" s="763"/>
      <c r="IU110" s="423"/>
      <c r="IV110" s="376"/>
      <c r="IW110" s="393"/>
      <c r="IX110" s="423"/>
      <c r="IY110" s="376"/>
      <c r="IZ110" s="393"/>
      <c r="JA110" s="423"/>
      <c r="JB110" s="376"/>
      <c r="JC110" s="393"/>
      <c r="JD110" s="764"/>
      <c r="JE110" s="765"/>
      <c r="JF110" s="622"/>
      <c r="JG110" s="766"/>
      <c r="JH110" s="764"/>
      <c r="JI110" s="765"/>
      <c r="JJ110" s="622"/>
      <c r="JK110" s="766"/>
      <c r="JL110" s="764"/>
      <c r="JM110" s="765"/>
      <c r="JN110" s="622"/>
      <c r="JO110" s="766"/>
      <c r="JP110" s="764"/>
      <c r="JQ110" s="765"/>
      <c r="JR110" s="622"/>
      <c r="JS110" s="766"/>
      <c r="JT110" s="764"/>
      <c r="JU110" s="765"/>
      <c r="JV110" s="622"/>
      <c r="JW110" s="766"/>
      <c r="JX110" s="764"/>
      <c r="JY110" s="765"/>
      <c r="JZ110" s="622"/>
      <c r="KA110" s="766"/>
      <c r="KB110" s="764"/>
      <c r="KC110" s="765"/>
      <c r="KD110" s="622"/>
      <c r="KE110" s="766"/>
      <c r="KF110" s="764"/>
      <c r="KG110" s="765"/>
      <c r="KH110" s="622"/>
      <c r="KI110" s="766"/>
      <c r="KJ110" s="764"/>
      <c r="KK110" s="765"/>
      <c r="KL110" s="622"/>
      <c r="KM110" s="766"/>
      <c r="KN110" s="423"/>
      <c r="KO110" s="376"/>
      <c r="KP110" s="393"/>
      <c r="KQ110" s="423"/>
      <c r="KR110" s="376"/>
      <c r="KS110" s="393"/>
      <c r="KT110" s="761"/>
      <c r="KU110" s="634"/>
      <c r="KV110" s="425"/>
      <c r="KW110" s="634"/>
      <c r="KX110" s="423"/>
      <c r="KY110" s="376"/>
      <c r="KZ110" s="393"/>
      <c r="LA110" s="764"/>
      <c r="LB110" s="765"/>
      <c r="LC110" s="622"/>
      <c r="LD110" s="766"/>
      <c r="LE110" s="764"/>
      <c r="LF110" s="765"/>
      <c r="LG110" s="622"/>
      <c r="LH110" s="766"/>
      <c r="LI110" s="764"/>
      <c r="LJ110" s="765"/>
      <c r="LK110" s="622"/>
      <c r="LL110" s="766"/>
      <c r="LM110" s="423"/>
      <c r="LN110" s="376"/>
      <c r="LO110" s="393"/>
      <c r="LP110" s="423"/>
      <c r="LQ110" s="376"/>
      <c r="LR110" s="393"/>
      <c r="LS110" s="423"/>
      <c r="LT110" s="376"/>
      <c r="LU110" s="393"/>
      <c r="LV110" s="761"/>
      <c r="LW110" s="634"/>
      <c r="LX110" s="425"/>
      <c r="LY110" s="634"/>
      <c r="LZ110" s="423"/>
      <c r="MA110" s="376"/>
      <c r="MB110" s="393"/>
      <c r="MC110" s="764"/>
      <c r="MD110" s="765"/>
      <c r="ME110" s="622"/>
      <c r="MF110" s="766"/>
      <c r="MG110" s="764"/>
      <c r="MH110" s="765"/>
      <c r="MI110" s="622"/>
      <c r="MJ110" s="766"/>
      <c r="MK110" s="764"/>
      <c r="ML110" s="765"/>
      <c r="MM110" s="622"/>
      <c r="MN110" s="766"/>
      <c r="MO110" s="423"/>
      <c r="MP110" s="376"/>
      <c r="MQ110" s="393"/>
      <c r="MR110" s="423"/>
      <c r="MS110" s="376"/>
      <c r="MT110" s="393"/>
      <c r="MU110" s="423"/>
      <c r="MV110" s="376"/>
      <c r="MW110" s="393"/>
      <c r="MX110" s="761"/>
      <c r="MY110" s="634"/>
      <c r="MZ110" s="425"/>
      <c r="NA110" s="634"/>
      <c r="NB110" s="761"/>
      <c r="NC110" s="634"/>
      <c r="ND110" s="425"/>
      <c r="NE110" s="634"/>
      <c r="NF110" s="634"/>
      <c r="NG110" s="635"/>
      <c r="NH110" s="761"/>
      <c r="NI110" s="634"/>
      <c r="NJ110" s="634"/>
      <c r="NK110" s="634"/>
      <c r="NL110" s="635"/>
      <c r="NM110" s="761"/>
      <c r="NN110" s="634"/>
      <c r="NO110" s="425"/>
      <c r="NP110" s="634"/>
      <c r="NQ110" s="761"/>
      <c r="NR110" s="634"/>
      <c r="NS110" s="425"/>
      <c r="NT110" s="634"/>
      <c r="NU110" s="761"/>
      <c r="NV110" s="634"/>
      <c r="NW110" s="425"/>
      <c r="NX110" s="634"/>
      <c r="OH110" s="423"/>
      <c r="OI110" s="376"/>
      <c r="OJ110" s="393"/>
      <c r="OK110" s="423"/>
      <c r="OL110" s="376"/>
      <c r="OM110" s="393"/>
      <c r="ON110" s="423"/>
      <c r="OO110" s="376"/>
      <c r="OP110" s="393"/>
      <c r="OQ110" s="423"/>
      <c r="OR110" s="376"/>
      <c r="OS110" s="393"/>
      <c r="OT110" s="423"/>
      <c r="OU110" s="376"/>
      <c r="OV110" s="393"/>
      <c r="OW110" s="423"/>
      <c r="OX110" s="376"/>
      <c r="OY110" s="424"/>
      <c r="OZ110" s="423"/>
      <c r="PA110" s="376"/>
      <c r="PB110" s="424"/>
      <c r="PC110" s="423"/>
      <c r="PD110" s="376"/>
      <c r="PE110" s="424"/>
      <c r="PF110" s="423"/>
      <c r="PG110" s="376"/>
      <c r="PH110" s="424"/>
      <c r="PI110" s="423"/>
      <c r="PJ110" s="376"/>
      <c r="PK110" s="424"/>
      <c r="PL110" s="423"/>
      <c r="PM110" s="376"/>
      <c r="PN110" s="424"/>
      <c r="PO110" s="761"/>
      <c r="PP110" s="634"/>
      <c r="PQ110" s="634"/>
      <c r="PR110" s="634"/>
      <c r="PS110" s="635"/>
      <c r="PT110" s="423"/>
      <c r="PU110" s="376"/>
      <c r="PV110" s="393"/>
      <c r="PW110" s="423"/>
      <c r="PX110" s="376"/>
      <c r="PY110" s="393"/>
      <c r="PZ110" s="423"/>
      <c r="QA110" s="376"/>
      <c r="QB110" s="393"/>
      <c r="QC110" s="423"/>
      <c r="QD110" s="376"/>
      <c r="QE110" s="393"/>
      <c r="QF110" s="761"/>
      <c r="QG110" s="634"/>
      <c r="QH110" s="634"/>
      <c r="QI110" s="634"/>
      <c r="QJ110" s="635"/>
      <c r="QK110" s="409"/>
      <c r="QL110" s="768"/>
    </row>
    <row r="111" spans="2:454" ht="10.199999999999999">
      <c r="B111" s="769">
        <v>45536</v>
      </c>
      <c r="C111" s="770">
        <v>1</v>
      </c>
      <c r="D111" s="771"/>
      <c r="E111" s="772"/>
      <c r="F111" s="772"/>
      <c r="G111" s="772"/>
      <c r="H111" s="772"/>
      <c r="I111" s="772"/>
      <c r="J111" s="772"/>
      <c r="K111" s="772"/>
      <c r="L111" s="772"/>
      <c r="M111" s="772"/>
      <c r="N111" s="772"/>
      <c r="O111" s="772"/>
      <c r="P111" s="772"/>
      <c r="Q111" s="772"/>
      <c r="R111" s="772"/>
      <c r="S111" s="772"/>
      <c r="T111" s="772"/>
      <c r="U111" s="772"/>
      <c r="V111" s="772"/>
      <c r="W111" s="772"/>
      <c r="X111" s="772"/>
      <c r="Y111" s="772"/>
      <c r="Z111" s="772"/>
      <c r="AA111" s="772"/>
      <c r="AB111" s="772"/>
      <c r="AC111" s="772"/>
      <c r="AD111" s="772"/>
      <c r="AE111" s="772"/>
      <c r="AF111" s="772"/>
      <c r="AG111" s="772"/>
      <c r="AH111" s="772"/>
      <c r="AI111" s="772"/>
      <c r="AJ111" s="772"/>
      <c r="AK111" s="772"/>
      <c r="AL111" s="772"/>
      <c r="AM111" s="772"/>
      <c r="AN111" s="772"/>
      <c r="AO111" s="772"/>
      <c r="AP111" s="772"/>
      <c r="AQ111" s="772"/>
      <c r="AR111" s="772"/>
      <c r="AS111" s="772"/>
      <c r="AT111" s="772"/>
      <c r="AU111" s="772"/>
      <c r="AV111" s="772"/>
      <c r="AW111" s="772"/>
      <c r="AX111" s="772"/>
      <c r="AY111" s="772"/>
      <c r="AZ111" s="772"/>
      <c r="BA111" s="773"/>
      <c r="BB111" s="774">
        <f t="shared" ref="BB111:BB134" si="721">COUNTIFS(BA$12:BA$78,"&gt;="&amp;(DATE(YEAR($B111),MONTH($B111),1)),BA$12:BA$78,"&lt;="&amp;(DATE(YEAR($B111),MONTH($B111),DAY(EOMONTH($B111,0)))),BB$12:BB$78,"&lt;=1")</f>
        <v>0</v>
      </c>
      <c r="BC111" s="651"/>
      <c r="BD111" s="652"/>
      <c r="BE111" s="775"/>
      <c r="BF111" s="774">
        <f t="shared" ref="BF111:BF134" si="722">COUNTIFS(BE$12:BE$78,"&gt;="&amp;(DATE(YEAR($B111),MONTH($B111),1)),BE$12:BE$78,"&lt;="&amp;(DATE(YEAR($B111),MONTH($B111),DAY(EOMONTH($B111,0)))),BF$12:BF$78,1)</f>
        <v>0</v>
      </c>
      <c r="BG111" s="775"/>
      <c r="BH111" s="774">
        <f t="shared" ref="BH111:BH134" si="723">COUNTIFS(BG$12:BG$78,"&gt;="&amp;(DATE(YEAR($B111),MONTH($B111),1)),BG$12:BG$78,"&lt;="&amp;(DATE(YEAR($B111),MONTH($B111),DAY(EOMONTH($B111,0)))),BH$12:BH$78,"&lt;=1")</f>
        <v>0</v>
      </c>
      <c r="BI111" s="426">
        <f t="shared" ref="BI111:BI134" si="724">COUNTIFS(BI$12:BI$78,"&gt;="&amp;(DATE(YEAR($B111),MONTH($B111),1)),BI$12:BI$78,"&lt;="&amp;(DATE(YEAR($B111),MONTH($B111),15)),BJ$12:BJ$78,"&lt;1")</f>
        <v>0</v>
      </c>
      <c r="BJ111" s="395">
        <f t="shared" ref="BJ111:BJ134" si="725">COUNTIFS(BI$12:BI$78,"&gt;="&amp;(DATE(YEAR($B111),MONTH($B111),16)),BI$12:BI$78,"&lt;="&amp;(DATE(YEAR($B111),MONTH($B111),DAY(EOMONTH($B111,0)))),BJ$12:BJ$78,"&lt;1")</f>
        <v>0</v>
      </c>
      <c r="BK111" s="396">
        <f t="shared" ref="BK111:BK134" si="726">+BI111+BJ111</f>
        <v>0</v>
      </c>
      <c r="BL111" s="426">
        <f t="shared" ref="BL111:BL134" si="727">COUNTIFS(BL$12:BL$78,"&gt;="&amp;(DATE(YEAR($B111),MONTH($B111),1)),BL$12:BL$78,"&lt;="&amp;(DATE(YEAR($B111),MONTH($B111),15)),BM$12:BM$78,"&lt;1")</f>
        <v>0</v>
      </c>
      <c r="BM111" s="395">
        <f t="shared" ref="BM111:BM134" si="728">COUNTIFS(BL$12:BL$78,"&gt;="&amp;(DATE(YEAR($B111),MONTH($B111),16)),BL$12:BL$78,"&lt;="&amp;(DATE(YEAR($B111),MONTH($B111),DAY(EOMONTH($B111,0)))),BM$12:BM$78,"&lt;1")</f>
        <v>0</v>
      </c>
      <c r="BN111" s="427">
        <f t="shared" ref="BN111:BN134" si="729">+BL111+BM111</f>
        <v>0</v>
      </c>
      <c r="BO111" s="394">
        <f t="shared" ref="BO111:BO134" si="730">COUNTIFS(BO$12:BO$78,"&gt;="&amp;(DATE(YEAR($B111),MONTH($B111),1)),BO$12:BO$78,"&lt;="&amp;(DATE(YEAR($B111),MONTH($B111),15)),BP$12:BP$78,"&lt;1")</f>
        <v>0</v>
      </c>
      <c r="BP111" s="395">
        <f t="shared" ref="BP111:BP134" si="731">COUNTIFS(BO$12:BO$78,"&gt;="&amp;(DATE(YEAR($B111),MONTH($B111),16)),BO$12:BO$78,"&lt;="&amp;(DATE(YEAR($B111),MONTH($B111),DAY(EOMONTH($B111,0)))),BP$12:BP$78,"&lt;1")</f>
        <v>0</v>
      </c>
      <c r="BQ111" s="428">
        <f t="shared" ref="BQ111:BQ134" si="732">+BO111+BP111</f>
        <v>0</v>
      </c>
      <c r="BR111" s="394">
        <f t="shared" ref="BR111:BR134" si="733">COUNTIFS(BR$12:BR$78,"&gt;="&amp;(DATE(YEAR($B111),MONTH($B111),1)),BR$12:BR$78,"&lt;="&amp;(DATE(YEAR($B111),MONTH($B111),15)),BS$12:BS$78,"&lt;1")</f>
        <v>0</v>
      </c>
      <c r="BS111" s="395">
        <f t="shared" ref="BS111:BS134" si="734">COUNTIFS(BR$12:BR$78,"&gt;="&amp;(DATE(YEAR($B111),MONTH($B111),16)),BR$12:BR$78,"&lt;="&amp;(DATE(YEAR($B111),MONTH($B111),DAY(EOMONTH($B111,0)))),BS$12:BS$78,"&lt;1")</f>
        <v>0</v>
      </c>
      <c r="BT111" s="428">
        <f t="shared" ref="BT111:BT134" si="735">+BR111+BS111</f>
        <v>0</v>
      </c>
      <c r="BU111" s="394">
        <f t="shared" ref="BU111:BU134" si="736">COUNTIFS(BU$12:BU$78,"&gt;="&amp;(DATE(YEAR($B111),MONTH($B111),1)),BU$12:BU$78,"&lt;="&amp;(DATE(YEAR($B111),MONTH($B111),15)),BV$12:BV$78,"&lt;1")</f>
        <v>0</v>
      </c>
      <c r="BV111" s="395">
        <f t="shared" ref="BV111:BV134" si="737">COUNTIFS(BU$12:BU$78,"&gt;="&amp;(DATE(YEAR($B111),MONTH($B111),16)),BU$12:BU$78,"&lt;="&amp;(DATE(YEAR($B111),MONTH($B111),DAY(EOMONTH($B111,0)))),BV$12:BV$78,"&lt;1")</f>
        <v>0</v>
      </c>
      <c r="BW111" s="427">
        <f t="shared" ref="BW111:BW134" si="738">+BU111+BV111</f>
        <v>0</v>
      </c>
      <c r="BX111" s="394">
        <f t="shared" ref="BX111:BX134" si="739">COUNTIFS(BX$12:BX$78,"&gt;="&amp;(DATE(YEAR($B111),MONTH($B111),1)),BX$12:BX$78,"&lt;="&amp;(DATE(YEAR($B111),MONTH($B111),15)),BY$12:BY$78,"&lt;1")</f>
        <v>0</v>
      </c>
      <c r="BY111" s="395">
        <f t="shared" ref="BY111:BY134" si="740">COUNTIFS(BX$12:BX$78,"&gt;="&amp;(DATE(YEAR($B111),MONTH($B111),16)),BX$12:BX$78,"&lt;="&amp;(DATE(YEAR($B111),MONTH($B111),DAY(EOMONTH($B111,0)))),BY$12:BY$78,"&lt;1")</f>
        <v>0</v>
      </c>
      <c r="BZ111" s="396">
        <f t="shared" ref="BZ111:BZ134" si="741">+BX111+BY111</f>
        <v>0</v>
      </c>
      <c r="CA111" s="426">
        <f t="shared" ref="CA111:CA134" si="742">COUNTIFS(CA$12:CA$78,"&gt;="&amp;(DATE(YEAR($B111),MONTH($B111),1)),CA$12:CA$78,"&lt;="&amp;(DATE(YEAR($B111),MONTH($B111),15)),CB$12:CB$78,"&lt;1")</f>
        <v>0</v>
      </c>
      <c r="CB111" s="395">
        <f t="shared" ref="CB111:CB134" si="743">COUNTIFS(CA$12:CA$78,"&gt;="&amp;(DATE(YEAR($B111),MONTH($B111),16)),CA$12:CA$78,"&lt;="&amp;(DATE(YEAR($B111),MONTH($B111),DAY(EOMONTH($B111,0)))),CB$12:CB$78,"&lt;1")</f>
        <v>0</v>
      </c>
      <c r="CC111" s="427">
        <f t="shared" ref="CC111:CC134" si="744">+CA111+CB111</f>
        <v>0</v>
      </c>
      <c r="CD111" s="394">
        <f t="shared" ref="CD111:CD134" si="745">COUNTIFS(CD$12:CD$78,"&gt;="&amp;(DATE(YEAR($B111),MONTH($B111),1)),CD$12:CD$78,"&lt;="&amp;(DATE(YEAR($B111),MONTH($B111),15)),CE$12:CE$78,"&lt;1")</f>
        <v>0</v>
      </c>
      <c r="CE111" s="395">
        <f t="shared" ref="CE111:CE134" si="746">COUNTIFS(CD$12:CD$78,"&gt;="&amp;(DATE(YEAR($B111),MONTH($B111),16)),CD$12:CD$78,"&lt;="&amp;(DATE(YEAR($B111),MONTH($B111),DAY(EOMONTH($B111,0)))),CE$12:CE$78,"&lt;1")</f>
        <v>0</v>
      </c>
      <c r="CF111" s="428">
        <f t="shared" ref="CF111:CF134" si="747">+CD111+CE111</f>
        <v>0</v>
      </c>
      <c r="CG111" s="394">
        <f t="shared" ref="CG111:CG134" si="748">COUNTIFS(CG$12:CG$78,"&gt;="&amp;(DATE(YEAR($B111),MONTH($B111),1)),CG$12:CG$78,"&lt;="&amp;(DATE(YEAR($B111),MONTH($B111),15)),CH$12:CH$78,"&lt;1")</f>
        <v>0</v>
      </c>
      <c r="CH111" s="395">
        <f t="shared" ref="CH111:CH134" si="749">COUNTIFS(CG$12:CG$78,"&gt;="&amp;(DATE(YEAR($B111),MONTH($B111),16)),CG$12:CG$78,"&lt;="&amp;(DATE(YEAR($B111),MONTH($B111),DAY(EOMONTH($B111,0)))),CH$12:CH$78,"&lt;1")</f>
        <v>0</v>
      </c>
      <c r="CI111" s="428">
        <f t="shared" ref="CI111:CI134" si="750">+CG111+CH111</f>
        <v>0</v>
      </c>
      <c r="CJ111" s="394">
        <f t="shared" ref="CJ111:CJ134" si="751">COUNTIFS(CJ$12:CJ$78,"&gt;="&amp;(DATE(YEAR($B111),MONTH($B111),1)),CJ$12:CJ$78,"&lt;="&amp;(DATE(YEAR($B111),MONTH($B111),15)),CK$12:CK$78,"&lt;1")</f>
        <v>0</v>
      </c>
      <c r="CK111" s="395">
        <f t="shared" ref="CK111:CK134" si="752">COUNTIFS(CJ$12:CJ$78,"&gt;="&amp;(DATE(YEAR($B111),MONTH($B111),16)),CJ$12:CJ$78,"&lt;="&amp;(DATE(YEAR($B111),MONTH($B111),DAY(EOMONTH($B111,0)))),CK$12:CK$78,"&lt;1")</f>
        <v>0</v>
      </c>
      <c r="CL111" s="427">
        <f t="shared" ref="CL111:CL134" si="753">+CJ111+CK111</f>
        <v>0</v>
      </c>
      <c r="CM111" s="394">
        <f t="shared" ref="CM111:CM134" si="754">COUNTIFS(CM$12:CM$78,"&gt;="&amp;(DATE(YEAR($B111),MONTH($B111),1)),CM$12:CM$78,"&lt;="&amp;(DATE(YEAR($B111),MONTH($B111),15)),CN$12:CN$78,"&lt;1")</f>
        <v>0</v>
      </c>
      <c r="CN111" s="395">
        <f t="shared" ref="CN111:CN134" si="755">COUNTIFS(CM$12:CM$78,"&gt;="&amp;(DATE(YEAR($B111),MONTH($B111),16)),CM$12:CM$78,"&lt;="&amp;(DATE(YEAR($B111),MONTH($B111),DAY(EOMONTH($B111,0)))),CN$12:CN$78,"&lt;1")</f>
        <v>0</v>
      </c>
      <c r="CO111" s="396">
        <f t="shared" ref="CO111:CO134" si="756">+CM111+CN111</f>
        <v>0</v>
      </c>
      <c r="CP111" s="426">
        <f t="shared" ref="CP111:CP134" si="757">COUNTIFS(CP$12:CP$78,"&gt;="&amp;(DATE(YEAR($B111),MONTH($B111),1)),CP$12:CP$78,"&lt;="&amp;(DATE(YEAR($B111),MONTH($B111),15)),CQ$12:CQ$78,"&lt;1")</f>
        <v>0</v>
      </c>
      <c r="CQ111" s="395">
        <f t="shared" ref="CQ111:CQ134" si="758">COUNTIFS(CP$12:CP$78,"&gt;="&amp;(DATE(YEAR($B111),MONTH($B111),16)),CP$12:CP$78,"&lt;="&amp;(DATE(YEAR($B111),MONTH($B111),DAY(EOMONTH($B111,0)))),CQ$12:CQ$78,"&lt;1")</f>
        <v>0</v>
      </c>
      <c r="CR111" s="427">
        <f t="shared" ref="CR111:CR134" si="759">+CP111+CQ111</f>
        <v>0</v>
      </c>
      <c r="CS111" s="394">
        <f t="shared" ref="CS111:CS134" si="760">COUNTIFS(CS$12:CS$78,"&gt;="&amp;(DATE(YEAR($B111),MONTH($B111),1)),CS$12:CS$78,"&lt;="&amp;(DATE(YEAR($B111),MONTH($B111),15)),CT$12:CT$78,"&lt;1")</f>
        <v>0</v>
      </c>
      <c r="CT111" s="395">
        <f t="shared" ref="CT111:CT134" si="761">COUNTIFS(CS$12:CS$78,"&gt;="&amp;(DATE(YEAR($B111),MONTH($B111),16)),CS$12:CS$78,"&lt;="&amp;(DATE(YEAR($B111),MONTH($B111),DAY(EOMONTH($B111,0)))),CT$12:CT$78,"&lt;1")</f>
        <v>0</v>
      </c>
      <c r="CU111" s="428">
        <f t="shared" ref="CU111:CU134" si="762">+CS111+CT111</f>
        <v>0</v>
      </c>
      <c r="CV111" s="394">
        <f t="shared" ref="CV111:CV134" si="763">COUNTIFS(CV$12:CV$78,"&gt;="&amp;(DATE(YEAR($B111),MONTH($B111),1)),CV$12:CV$78,"&lt;="&amp;(DATE(YEAR($B111),MONTH($B111),15)),CW$12:CW$78,"&lt;1")</f>
        <v>0</v>
      </c>
      <c r="CW111" s="395">
        <f t="shared" ref="CW111:CW134" si="764">COUNTIFS(CV$12:CV$78,"&gt;="&amp;(DATE(YEAR($B111),MONTH($B111),16)),CV$12:CV$78,"&lt;="&amp;(DATE(YEAR($B111),MONTH($B111),DAY(EOMONTH($B111,0)))),CW$12:CW$78,"&lt;1")</f>
        <v>0</v>
      </c>
      <c r="CX111" s="428">
        <f t="shared" ref="CX111:CX134" si="765">+CV111+CW111</f>
        <v>0</v>
      </c>
      <c r="CY111" s="394">
        <f t="shared" ref="CY111:CY134" si="766">COUNTIFS(CY$12:CY$78,"&gt;="&amp;(DATE(YEAR($B111),MONTH($B111),1)),CY$12:CY$78,"&lt;="&amp;(DATE(YEAR($B111),MONTH($B111),15)),CZ$12:CZ$78,"&lt;1")</f>
        <v>0</v>
      </c>
      <c r="CZ111" s="395">
        <f t="shared" ref="CZ111:CZ134" si="767">COUNTIFS(CY$12:CY$78,"&gt;="&amp;(DATE(YEAR($B111),MONTH($B111),16)),CY$12:CY$78,"&lt;="&amp;(DATE(YEAR($B111),MONTH($B111),DAY(EOMONTH($B111,0)))),CZ$12:CZ$78,"&lt;1")</f>
        <v>0</v>
      </c>
      <c r="DA111" s="427">
        <f t="shared" ref="DA111:DA134" si="768">+CY111+CZ111</f>
        <v>0</v>
      </c>
      <c r="DB111" s="394">
        <f t="shared" ref="DB111:DB134" si="769">COUNTIFS(DB$12:DB$78,"&gt;="&amp;(DATE(YEAR($B111),MONTH($B111),1)),DB$12:DB$78,"&lt;="&amp;(DATE(YEAR($B111),MONTH($B111),15)),DC$12:DC$78,"&lt;1")</f>
        <v>0</v>
      </c>
      <c r="DC111" s="395">
        <f t="shared" ref="DC111:DC134" si="770">COUNTIFS(DB$12:DB$78,"&gt;="&amp;(DATE(YEAR($B111),MONTH($B111),16)),DB$12:DB$78,"&lt;="&amp;(DATE(YEAR($B111),MONTH($B111),DAY(EOMONTH($B111,0)))),DC$12:DC$78,"&lt;1")</f>
        <v>0</v>
      </c>
      <c r="DD111" s="396">
        <f t="shared" ref="DD111:DD134" si="771">+DB111+DC111</f>
        <v>0</v>
      </c>
      <c r="DE111" s="426">
        <f t="shared" ref="DE111:DE134" si="772">COUNTIFS(DE$12:DE$78,"&gt;="&amp;(DATE(YEAR($B111),MONTH($B111),1)),DE$12:DE$78,"&lt;="&amp;(DATE(YEAR($B111),MONTH($B111),15)),DF$12:DF$78,"&lt;1")</f>
        <v>0</v>
      </c>
      <c r="DF111" s="395">
        <f t="shared" ref="DF111:DF134" si="773">COUNTIFS(DE$12:DE$78,"&gt;="&amp;(DATE(YEAR($B111),MONTH($B111),16)),DE$12:DE$78,"&lt;="&amp;(DATE(YEAR($B111),MONTH($B111),DAY(EOMONTH($B111,0)))),DF$12:DF$78,"&lt;1")</f>
        <v>0</v>
      </c>
      <c r="DG111" s="427">
        <f t="shared" ref="DG111:DG134" si="774">+DE111+DF111</f>
        <v>0</v>
      </c>
      <c r="DH111" s="394">
        <f t="shared" ref="DH111:DH134" si="775">COUNTIFS(DH$12:DH$78,"&gt;="&amp;(DATE(YEAR($B111),MONTH($B111),1)),DH$12:DH$78,"&lt;="&amp;(DATE(YEAR($B111),MONTH($B111),15)),DI$12:DI$78,"&lt;1")</f>
        <v>0</v>
      </c>
      <c r="DI111" s="395">
        <f t="shared" ref="DI111:DI134" si="776">COUNTIFS(DH$12:DH$78,"&gt;="&amp;(DATE(YEAR($B111),MONTH($B111),16)),DH$12:DH$78,"&lt;="&amp;(DATE(YEAR($B111),MONTH($B111),DAY(EOMONTH($B111,0)))),DI$12:DI$78,"&lt;1")</f>
        <v>0</v>
      </c>
      <c r="DJ111" s="428">
        <f t="shared" ref="DJ111:DJ134" si="777">+DH111+DI111</f>
        <v>0</v>
      </c>
      <c r="DK111" s="394">
        <f t="shared" ref="DK111:DK134" si="778">COUNTIFS(DK$12:DK$78,"&gt;="&amp;(DATE(YEAR($B111),MONTH($B111),1)),DK$12:DK$78,"&lt;="&amp;(DATE(YEAR($B111),MONTH($B111),15)),DL$12:DL$78,"&lt;1")</f>
        <v>0</v>
      </c>
      <c r="DL111" s="395">
        <f t="shared" ref="DL111:DL134" si="779">COUNTIFS(DK$12:DK$78,"&gt;="&amp;(DATE(YEAR($B111),MONTH($B111),16)),DK$12:DK$78,"&lt;="&amp;(DATE(YEAR($B111),MONTH($B111),DAY(EOMONTH($B111,0)))),DL$12:DL$78,"&lt;1")</f>
        <v>0</v>
      </c>
      <c r="DM111" s="428">
        <f t="shared" ref="DM111:DM134" si="780">+DK111+DL111</f>
        <v>0</v>
      </c>
      <c r="DN111" s="394">
        <f t="shared" ref="DN111:DN134" si="781">COUNTIFS(DN$12:DN$78,"&gt;="&amp;(DATE(YEAR($B111),MONTH($B111),1)),DN$12:DN$78,"&lt;="&amp;(DATE(YEAR($B111),MONTH($B111),15)),DO$12:DO$78,"&lt;1")</f>
        <v>0</v>
      </c>
      <c r="DO111" s="395">
        <f t="shared" ref="DO111:DO134" si="782">COUNTIFS(DN$12:DN$78,"&gt;="&amp;(DATE(YEAR($B111),MONTH($B111),16)),DN$12:DN$78,"&lt;="&amp;(DATE(YEAR($B111),MONTH($B111),DAY(EOMONTH($B111,0)))),DO$12:DO$78,"&lt;1")</f>
        <v>0</v>
      </c>
      <c r="DP111" s="427">
        <f t="shared" ref="DP111:DP134" si="783">+DN111+DO111</f>
        <v>0</v>
      </c>
      <c r="DQ111" s="394">
        <f t="shared" ref="DQ111:DQ134" si="784">COUNTIFS(DQ$12:DQ$78,"&gt;="&amp;(DATE(YEAR($B111),MONTH($B111),1)),DQ$12:DQ$78,"&lt;="&amp;(DATE(YEAR($B111),MONTH($B111),15)),DR$12:DR$78,"&lt;1")</f>
        <v>0</v>
      </c>
      <c r="DR111" s="395">
        <f t="shared" ref="DR111:DR134" si="785">COUNTIFS(DQ$12:DQ$78,"&gt;="&amp;(DATE(YEAR($B111),MONTH($B111),16)),DQ$12:DQ$78,"&lt;="&amp;(DATE(YEAR($B111),MONTH($B111),DAY(EOMONTH($B111,0)))),DR$12:DR$78,"&lt;1")</f>
        <v>0</v>
      </c>
      <c r="DS111" s="396">
        <f t="shared" ref="DS111:DS134" si="786">+DQ111+DR111</f>
        <v>0</v>
      </c>
      <c r="DT111" s="426">
        <f t="shared" ref="DT111:DT134" si="787">COUNTIFS(DT$12:DT$78,"&gt;="&amp;(DATE(YEAR($B111),MONTH($B111),1)),DT$12:DT$78,"&lt;="&amp;(DATE(YEAR($B111),MONTH($B111),15)),DU$12:DU$78,"&lt;1")</f>
        <v>0</v>
      </c>
      <c r="DU111" s="395">
        <f t="shared" ref="DU111:DU134" si="788">COUNTIFS(DT$12:DT$78,"&gt;="&amp;(DATE(YEAR($B111),MONTH($B111),16)),DT$12:DT$78,"&lt;="&amp;(DATE(YEAR($B111),MONTH($B111),DAY(EOMONTH($B111,0)))),DU$12:DU$78,"&lt;1")</f>
        <v>0</v>
      </c>
      <c r="DV111" s="427">
        <f t="shared" ref="DV111:DV134" si="789">+DT111+DU111</f>
        <v>0</v>
      </c>
      <c r="DW111" s="394">
        <f t="shared" ref="DW111:DW134" si="790">COUNTIFS(DW$12:DW$78,"&gt;="&amp;(DATE(YEAR($B111),MONTH($B111),1)),DW$12:DW$78,"&lt;="&amp;(DATE(YEAR($B111),MONTH($B111),15)),DX$12:DX$78,"&lt;1")</f>
        <v>0</v>
      </c>
      <c r="DX111" s="395">
        <f t="shared" ref="DX111:DX134" si="791">COUNTIFS(DW$12:DW$78,"&gt;="&amp;(DATE(YEAR($B111),MONTH($B111),16)),DW$12:DW$78,"&lt;="&amp;(DATE(YEAR($B111),MONTH($B111),DAY(EOMONTH($B111,0)))),DX$12:DX$78,"&lt;1")</f>
        <v>0</v>
      </c>
      <c r="DY111" s="428">
        <f t="shared" ref="DY111:DY134" si="792">+DW111+DX111</f>
        <v>0</v>
      </c>
      <c r="DZ111" s="394">
        <f t="shared" ref="DZ111:DZ134" si="793">COUNTIFS(DZ$12:DZ$78,"&gt;="&amp;(DATE(YEAR($B111),MONTH($B111),1)),DZ$12:DZ$78,"&lt;="&amp;(DATE(YEAR($B111),MONTH($B111),15)),EA$12:EA$78,"&lt;1")</f>
        <v>0</v>
      </c>
      <c r="EA111" s="395">
        <f t="shared" ref="EA111:EA134" si="794">COUNTIFS(DZ$12:DZ$78,"&gt;="&amp;(DATE(YEAR($B111),MONTH($B111),16)),DZ$12:DZ$78,"&lt;="&amp;(DATE(YEAR($B111),MONTH($B111),DAY(EOMONTH($B111,0)))),EA$12:EA$78,"&lt;1")</f>
        <v>0</v>
      </c>
      <c r="EB111" s="428">
        <f t="shared" ref="EB111:EB134" si="795">+DZ111+EA111</f>
        <v>0</v>
      </c>
      <c r="EC111" s="394">
        <f t="shared" ref="EC111:EC134" si="796">COUNTIFS(EC$12:EC$78,"&gt;="&amp;(DATE(YEAR($B111),MONTH($B111),1)),EC$12:EC$78,"&lt;="&amp;(DATE(YEAR($B111),MONTH($B111),15)),ED$12:ED$78,"&lt;1")</f>
        <v>0</v>
      </c>
      <c r="ED111" s="395">
        <f t="shared" ref="ED111:ED134" si="797">COUNTIFS(EC$12:EC$78,"&gt;="&amp;(DATE(YEAR($B111),MONTH($B111),16)),EC$12:EC$78,"&lt;="&amp;(DATE(YEAR($B111),MONTH($B111),DAY(EOMONTH($B111,0)))),ED$12:ED$78,"&lt;1")</f>
        <v>0</v>
      </c>
      <c r="EE111" s="427">
        <f t="shared" ref="EE111:EE134" si="798">+EC111+ED111</f>
        <v>0</v>
      </c>
      <c r="EF111" s="394">
        <f t="shared" ref="EF111:EF134" si="799">COUNTIFS(EF$12:EF$78,"&gt;="&amp;(DATE(YEAR($B111),MONTH($B111),1)),EF$12:EF$78,"&lt;="&amp;(DATE(YEAR($B111),MONTH($B111),15)),EG$12:EG$78,"&lt;1")</f>
        <v>0</v>
      </c>
      <c r="EG111" s="395">
        <f t="shared" ref="EG111:EG134" si="800">COUNTIFS(EF$12:EF$78,"&gt;="&amp;(DATE(YEAR($B111),MONTH($B111),16)),EF$12:EF$78,"&lt;="&amp;(DATE(YEAR($B111),MONTH($B111),DAY(EOMONTH($B111,0)))),EG$12:EG$78,"&lt;1")</f>
        <v>0</v>
      </c>
      <c r="EH111" s="396">
        <f t="shared" ref="EH111:EH134" si="801">+EF111+EG111</f>
        <v>0</v>
      </c>
      <c r="EI111" s="426">
        <f t="shared" ref="EI111:EI134" si="802">COUNTIFS(EI$12:EI$78,"&gt;="&amp;(DATE(YEAR($B111),MONTH($B111),1)),EI$12:EI$78,"&lt;="&amp;(DATE(YEAR($B111),MONTH($B111),15)),EJ$12:EJ$78,"&lt;1")</f>
        <v>0</v>
      </c>
      <c r="EJ111" s="395">
        <f t="shared" ref="EJ111:EJ134" si="803">COUNTIFS(EI$12:EI$78,"&gt;="&amp;(DATE(YEAR($B111),MONTH($B111),16)),EI$12:EI$78,"&lt;="&amp;(DATE(YEAR($B111),MONTH($B111),DAY(EOMONTH($B111,0)))),EJ$12:EJ$78,"&lt;1")</f>
        <v>0</v>
      </c>
      <c r="EK111" s="427">
        <f t="shared" ref="EK111:EK134" si="804">+EI111+EJ111</f>
        <v>0</v>
      </c>
      <c r="EL111" s="394">
        <f t="shared" ref="EL111:EL134" si="805">COUNTIFS(EL$12:EL$78,"&gt;="&amp;(DATE(YEAR($B111),MONTH($B111),1)),EL$12:EL$78,"&lt;="&amp;(DATE(YEAR($B111),MONTH($B111),15)),EM$12:EM$78,"&lt;1")</f>
        <v>0</v>
      </c>
      <c r="EM111" s="395">
        <f t="shared" ref="EM111:EM134" si="806">COUNTIFS(EL$12:EL$78,"&gt;="&amp;(DATE(YEAR($B111),MONTH($B111),16)),EL$12:EL$78,"&lt;="&amp;(DATE(YEAR($B111),MONTH($B111),DAY(EOMONTH($B111,0)))),EM$12:EM$78,"&lt;1")</f>
        <v>0</v>
      </c>
      <c r="EN111" s="428">
        <f t="shared" ref="EN111:EN134" si="807">+EL111+EM111</f>
        <v>0</v>
      </c>
      <c r="EO111" s="394">
        <f t="shared" ref="EO111:EO134" si="808">COUNTIFS(EO$12:EO$78,"&gt;="&amp;(DATE(YEAR($B111),MONTH($B111),1)),EO$12:EO$78,"&lt;="&amp;(DATE(YEAR($B111),MONTH($B111),15)),EP$12:EP$78,"&lt;1")</f>
        <v>0</v>
      </c>
      <c r="EP111" s="395">
        <f t="shared" ref="EP111:EP134" si="809">COUNTIFS(EO$12:EO$78,"&gt;="&amp;(DATE(YEAR($B111),MONTH($B111),16)),EO$12:EO$78,"&lt;="&amp;(DATE(YEAR($B111),MONTH($B111),DAY(EOMONTH($B111,0)))),EP$12:EP$78,"&lt;1")</f>
        <v>0</v>
      </c>
      <c r="EQ111" s="428">
        <f t="shared" ref="EQ111:EQ134" si="810">+EO111+EP111</f>
        <v>0</v>
      </c>
      <c r="ER111" s="394">
        <f t="shared" ref="ER111:ER134" si="811">COUNTIFS(ER$12:ER$78,"&gt;="&amp;(DATE(YEAR($B111),MONTH($B111),1)),ER$12:ER$78,"&lt;="&amp;(DATE(YEAR($B111),MONTH($B111),15)),ES$12:ES$78,"&lt;1")</f>
        <v>0</v>
      </c>
      <c r="ES111" s="395">
        <f t="shared" ref="ES111:ES134" si="812">COUNTIFS(ER$12:ER$78,"&gt;="&amp;(DATE(YEAR($B111),MONTH($B111),16)),ER$12:ER$78,"&lt;="&amp;(DATE(YEAR($B111),MONTH($B111),DAY(EOMONTH($B111,0)))),ES$12:ES$78,"&lt;1")</f>
        <v>0</v>
      </c>
      <c r="ET111" s="427">
        <f t="shared" ref="ET111:ET134" si="813">+ER111+ES111</f>
        <v>0</v>
      </c>
      <c r="EU111" s="394">
        <f t="shared" ref="EU111:EU134" si="814">COUNTIFS(EU$12:EU$78,"&gt;="&amp;(DATE(YEAR($B111),MONTH($B111),1)),EU$12:EU$78,"&lt;="&amp;(DATE(YEAR($B111),MONTH($B111),15)),EV$12:EV$78,"&lt;1")</f>
        <v>0</v>
      </c>
      <c r="EV111" s="395">
        <f t="shared" ref="EV111:EV134" si="815">COUNTIFS(EU$12:EU$78,"&gt;="&amp;(DATE(YEAR($B111),MONTH($B111),16)),EU$12:EU$78,"&lt;="&amp;(DATE(YEAR($B111),MONTH($B111),DAY(EOMONTH($B111,0)))),EV$12:EV$78,"&lt;1")</f>
        <v>0</v>
      </c>
      <c r="EW111" s="396">
        <f t="shared" ref="EW111:EW134" si="816">+EU111+EV111</f>
        <v>0</v>
      </c>
      <c r="EX111" s="426">
        <f t="shared" ref="EX111:EX134" si="817">COUNTIFS(EX$12:EX$78,"&gt;="&amp;(DATE(YEAR($B111),MONTH($B111),1)),EX$12:EX$78,"&lt;="&amp;(DATE(YEAR($B111),MONTH($B111),15)),EY$12:EY$78,"&lt;1")</f>
        <v>0</v>
      </c>
      <c r="EY111" s="395">
        <f t="shared" ref="EY111:EY134" si="818">COUNTIFS(EX$12:EX$78,"&gt;="&amp;(DATE(YEAR($B111),MONTH($B111),16)),EX$12:EX$78,"&lt;="&amp;(DATE(YEAR($B111),MONTH($B111),DAY(EOMONTH($B111,0)))),EY$12:EY$78,"&lt;1")</f>
        <v>0</v>
      </c>
      <c r="EZ111" s="427">
        <f t="shared" ref="EZ111:EZ134" si="819">+EX111+EY111</f>
        <v>0</v>
      </c>
      <c r="FA111" s="394">
        <f t="shared" ref="FA111:FA134" si="820">COUNTIFS(FA$12:FA$78,"&gt;="&amp;(DATE(YEAR($B111),MONTH($B111),1)),FA$12:FA$78,"&lt;="&amp;(DATE(YEAR($B111),MONTH($B111),15)),FB$12:FB$78,"&lt;1")</f>
        <v>0</v>
      </c>
      <c r="FB111" s="395">
        <f t="shared" ref="FB111:FB134" si="821">COUNTIFS(FA$12:FA$78,"&gt;="&amp;(DATE(YEAR($B111),MONTH($B111),16)),FA$12:FA$78,"&lt;="&amp;(DATE(YEAR($B111),MONTH($B111),DAY(EOMONTH($B111,0)))),FB$12:FB$78,"&lt;1")</f>
        <v>0</v>
      </c>
      <c r="FC111" s="428">
        <f t="shared" ref="FC111:FC134" si="822">+FA111+FB111</f>
        <v>0</v>
      </c>
      <c r="FD111" s="394">
        <f t="shared" ref="FD111:FD134" si="823">COUNTIFS(FD$12:FD$78,"&gt;="&amp;(DATE(YEAR($B111),MONTH($B111),1)),FD$12:FD$78,"&lt;="&amp;(DATE(YEAR($B111),MONTH($B111),15)),FE$12:FE$78,"&lt;1")</f>
        <v>0</v>
      </c>
      <c r="FE111" s="395">
        <f t="shared" ref="FE111:FE134" si="824">COUNTIFS(FD$12:FD$78,"&gt;="&amp;(DATE(YEAR($B111),MONTH($B111),16)),FD$12:FD$78,"&lt;="&amp;(DATE(YEAR($B111),MONTH($B111),DAY(EOMONTH($B111,0)))),FE$12:FE$78,"&lt;1")</f>
        <v>0</v>
      </c>
      <c r="FF111" s="428">
        <f t="shared" ref="FF111:FF134" si="825">+FD111+FE111</f>
        <v>0</v>
      </c>
      <c r="FG111" s="394">
        <f t="shared" ref="FG111:FG134" si="826">COUNTIFS(FG$12:FG$78,"&gt;="&amp;(DATE(YEAR($B111),MONTH($B111),1)),FG$12:FG$78,"&lt;="&amp;(DATE(YEAR($B111),MONTH($B111),15)),FH$12:FH$78,"&lt;1")</f>
        <v>0</v>
      </c>
      <c r="FH111" s="395">
        <f t="shared" ref="FH111:FH134" si="827">COUNTIFS(FG$12:FG$78,"&gt;="&amp;(DATE(YEAR($B111),MONTH($B111),16)),FG$12:FG$78,"&lt;="&amp;(DATE(YEAR($B111),MONTH($B111),DAY(EOMONTH($B111,0)))),FH$12:FH$78,"&lt;1")</f>
        <v>0</v>
      </c>
      <c r="FI111" s="427">
        <f t="shared" ref="FI111:FI134" si="828">+FG111+FH111</f>
        <v>0</v>
      </c>
      <c r="FJ111" s="394">
        <f t="shared" ref="FJ111:FJ134" si="829">COUNTIFS(FJ$12:FJ$78,"&gt;="&amp;(DATE(YEAR($B111),MONTH($B111),1)),FJ$12:FJ$78,"&lt;="&amp;(DATE(YEAR($B111),MONTH($B111),15)),FK$12:FK$78,"&lt;1")</f>
        <v>0</v>
      </c>
      <c r="FK111" s="395">
        <f t="shared" ref="FK111:FK134" si="830">COUNTIFS(FJ$12:FJ$78,"&gt;="&amp;(DATE(YEAR($B111),MONTH($B111),16)),FJ$12:FJ$78,"&lt;="&amp;(DATE(YEAR($B111),MONTH($B111),DAY(EOMONTH($B111,0)))),FK$12:FK$78,"&lt;1")</f>
        <v>0</v>
      </c>
      <c r="FL111" s="396">
        <f t="shared" ref="FL111:FL134" si="831">+FJ111+FK111</f>
        <v>0</v>
      </c>
      <c r="FM111" s="426">
        <f t="shared" ref="FM111:FM134" si="832">COUNTIFS(FM$12:FM$78,"&gt;="&amp;(DATE(YEAR($B111),MONTH($B111),1)),FM$12:FM$78,"&lt;="&amp;(DATE(YEAR($B111),MONTH($B111),15)),FN$12:FN$78,"&lt;1")</f>
        <v>0</v>
      </c>
      <c r="FN111" s="395">
        <f t="shared" ref="FN111:FN134" si="833">COUNTIFS(FM$12:FM$78,"&gt;="&amp;(DATE(YEAR($B111),MONTH($B111),16)),FM$12:FM$78,"&lt;="&amp;(DATE(YEAR($B111),MONTH($B111),DAY(EOMONTH($B111,0)))),FN$12:FN$78,"&lt;1")</f>
        <v>0</v>
      </c>
      <c r="FO111" s="427">
        <f t="shared" ref="FO111:FO134" si="834">+FM111+FN111</f>
        <v>0</v>
      </c>
      <c r="FP111" s="394">
        <f t="shared" ref="FP111:FP134" si="835">COUNTIFS(FP$12:FP$78,"&gt;="&amp;(DATE(YEAR($B111),MONTH($B111),1)),FP$12:FP$78,"&lt;="&amp;(DATE(YEAR($B111),MONTH($B111),15)),FQ$12:FQ$78,"&lt;1")</f>
        <v>0</v>
      </c>
      <c r="FQ111" s="395">
        <f t="shared" ref="FQ111:FQ134" si="836">COUNTIFS(FP$12:FP$78,"&gt;="&amp;(DATE(YEAR($B111),MONTH($B111),16)),FP$12:FP$78,"&lt;="&amp;(DATE(YEAR($B111),MONTH($B111),DAY(EOMONTH($B111,0)))),FQ$12:FQ$78,"&lt;1")</f>
        <v>0</v>
      </c>
      <c r="FR111" s="428">
        <f t="shared" ref="FR111:FR134" si="837">+FP111+FQ111</f>
        <v>0</v>
      </c>
      <c r="FS111" s="394">
        <f t="shared" ref="FS111:FS134" si="838">COUNTIFS(FS$12:FS$78,"&gt;="&amp;(DATE(YEAR($B111),MONTH($B111),1)),FS$12:FS$78,"&lt;="&amp;(DATE(YEAR($B111),MONTH($B111),15)),FT$12:FT$78,"&lt;1")</f>
        <v>0</v>
      </c>
      <c r="FT111" s="395">
        <f t="shared" ref="FT111:FT134" si="839">COUNTIFS(FS$12:FS$78,"&gt;="&amp;(DATE(YEAR($B111),MONTH($B111),16)),FS$12:FS$78,"&lt;="&amp;(DATE(YEAR($B111),MONTH($B111),DAY(EOMONTH($B111,0)))),FT$12:FT$78,"&lt;1")</f>
        <v>0</v>
      </c>
      <c r="FU111" s="428">
        <f t="shared" ref="FU111:FU134" si="840">+FS111+FT111</f>
        <v>0</v>
      </c>
      <c r="FV111" s="394">
        <f t="shared" ref="FV111:FV134" si="841">COUNTIFS(FV$12:FV$78,"&gt;="&amp;(DATE(YEAR($B111),MONTH($B111),1)),FV$12:FV$78,"&lt;="&amp;(DATE(YEAR($B111),MONTH($B111),15)),FW$12:FW$78,"&lt;1")</f>
        <v>0</v>
      </c>
      <c r="FW111" s="395">
        <f t="shared" ref="FW111:FW134" si="842">COUNTIFS(FV$12:FV$78,"&gt;="&amp;(DATE(YEAR($B111),MONTH($B111),16)),FV$12:FV$78,"&lt;="&amp;(DATE(YEAR($B111),MONTH($B111),DAY(EOMONTH($B111,0)))),FW$12:FW$78,"&lt;1")</f>
        <v>0</v>
      </c>
      <c r="FX111" s="427">
        <f t="shared" ref="FX111:FX134" si="843">+FV111+FW111</f>
        <v>0</v>
      </c>
      <c r="FY111" s="394">
        <f t="shared" ref="FY111:FY134" si="844">COUNTIFS(FY$12:FY$78,"&gt;="&amp;(DATE(YEAR($B111),MONTH($B111),1)),FY$12:FY$78,"&lt;="&amp;(DATE(YEAR($B111),MONTH($B111),15)),FZ$12:FZ$78,"&lt;1")</f>
        <v>0</v>
      </c>
      <c r="FZ111" s="395">
        <f t="shared" ref="FZ111:FZ134" si="845">COUNTIFS(FY$12:FY$78,"&gt;="&amp;(DATE(YEAR($B111),MONTH($B111),16)),FY$12:FY$78,"&lt;="&amp;(DATE(YEAR($B111),MONTH($B111),DAY(EOMONTH($B111,0)))),FZ$12:FZ$78,"&lt;1")</f>
        <v>0</v>
      </c>
      <c r="GA111" s="396">
        <f t="shared" ref="GA111:GA134" si="846">+FY111+FZ111</f>
        <v>0</v>
      </c>
      <c r="GB111" s="426">
        <f t="shared" ref="GB111:GB134" si="847">COUNTIFS(GB$12:GB$78,"&gt;="&amp;(DATE(YEAR($B111),MONTH($B111),1)),GB$12:GB$78,"&lt;="&amp;(DATE(YEAR($B111),MONTH($B111),15)),GC$12:GC$78,"&lt;1")</f>
        <v>0</v>
      </c>
      <c r="GC111" s="395">
        <f t="shared" ref="GC111:GC134" si="848">COUNTIFS(GB$12:GB$78,"&gt;="&amp;(DATE(YEAR($B111),MONTH($B111),16)),GB$12:GB$78,"&lt;="&amp;(DATE(YEAR($B111),MONTH($B111),DAY(EOMONTH($B111,0)))),GC$12:GC$78,"&lt;1")</f>
        <v>0</v>
      </c>
      <c r="GD111" s="427">
        <f t="shared" ref="GD111:GD134" si="849">+GB111+GC111</f>
        <v>0</v>
      </c>
      <c r="GE111" s="394">
        <f t="shared" ref="GE111:GE134" si="850">COUNTIFS(GE$12:GE$78,"&gt;="&amp;(DATE(YEAR($B111),MONTH($B111),1)),GE$12:GE$78,"&lt;="&amp;(DATE(YEAR($B111),MONTH($B111),15)),GF$12:GF$78,"&lt;1")</f>
        <v>0</v>
      </c>
      <c r="GF111" s="395">
        <f t="shared" ref="GF111:GF134" si="851">COUNTIFS(GE$12:GE$78,"&gt;="&amp;(DATE(YEAR($B111),MONTH($B111),16)),GE$12:GE$78,"&lt;="&amp;(DATE(YEAR($B111),MONTH($B111),DAY(EOMONTH($B111,0)))),GF$12:GF$78,"&lt;1")</f>
        <v>0</v>
      </c>
      <c r="GG111" s="428">
        <f t="shared" ref="GG111:GG134" si="852">+GE111+GF111</f>
        <v>0</v>
      </c>
      <c r="GH111" s="394">
        <f t="shared" ref="GH111:GH134" si="853">COUNTIFS(GH$12:GH$78,"&gt;="&amp;(DATE(YEAR($B111),MONTH($B111),1)),GH$12:GH$78,"&lt;="&amp;(DATE(YEAR($B111),MONTH($B111),15)),GI$12:GI$78,"&lt;1")</f>
        <v>0</v>
      </c>
      <c r="GI111" s="395">
        <f t="shared" ref="GI111:GI134" si="854">COUNTIFS(GH$12:GH$78,"&gt;="&amp;(DATE(YEAR($B111),MONTH($B111),16)),GH$12:GH$78,"&lt;="&amp;(DATE(YEAR($B111),MONTH($B111),DAY(EOMONTH($B111,0)))),GI$12:GI$78,"&lt;1")</f>
        <v>0</v>
      </c>
      <c r="GJ111" s="428">
        <f t="shared" ref="GJ111:GJ134" si="855">+GH111+GI111</f>
        <v>0</v>
      </c>
      <c r="GK111" s="394">
        <f t="shared" ref="GK111:GK134" si="856">COUNTIFS(GK$12:GK$78,"&gt;="&amp;(DATE(YEAR($B111),MONTH($B111),1)),GK$12:GK$78,"&lt;="&amp;(DATE(YEAR($B111),MONTH($B111),15)),GL$12:GL$78,"&lt;1")</f>
        <v>0</v>
      </c>
      <c r="GL111" s="395">
        <f t="shared" ref="GL111:GL134" si="857">COUNTIFS(GK$12:GK$78,"&gt;="&amp;(DATE(YEAR($B111),MONTH($B111),16)),GK$12:GK$78,"&lt;="&amp;(DATE(YEAR($B111),MONTH($B111),DAY(EOMONTH($B111,0)))),GL$12:GL$78,"&lt;1")</f>
        <v>0</v>
      </c>
      <c r="GM111" s="427">
        <f t="shared" ref="GM111:GM134" si="858">+GK111+GL111</f>
        <v>0</v>
      </c>
      <c r="GN111" s="394">
        <f t="shared" ref="GN111:GN134" si="859">COUNTIFS(GN$12:GN$78,"&gt;="&amp;(DATE(YEAR($B111),MONTH($B111),1)),GN$12:GN$78,"&lt;="&amp;(DATE(YEAR($B111),MONTH($B111),15)),GO$12:GO$78,"&lt;1")</f>
        <v>0</v>
      </c>
      <c r="GO111" s="395">
        <f t="shared" ref="GO111:GO134" si="860">COUNTIFS(GN$12:GN$78,"&gt;="&amp;(DATE(YEAR($B111),MONTH($B111),16)),GN$12:GN$78,"&lt;="&amp;(DATE(YEAR($B111),MONTH($B111),DAY(EOMONTH($B111,0)))),GO$12:GO$78,"&lt;1")</f>
        <v>0</v>
      </c>
      <c r="GP111" s="396">
        <f t="shared" ref="GP111:GP134" si="861">+GN111+GO111</f>
        <v>0</v>
      </c>
      <c r="GQ111" s="776">
        <f t="shared" ref="GQ111:GQ134" si="862">COUNTIFS(GR$12:GR$78,"&gt;="&amp;(DATE(YEAR($B111),MONTH($B111),1)),GR$12:GR$78,"&lt;="&amp;(DATE(YEAR($B111),MONTH($B111),15)),GQ$12:GQ$78,"&lt;=1")</f>
        <v>0</v>
      </c>
      <c r="GR111" s="777">
        <f t="shared" ref="GR111:GR134" si="863">COUNTIFS(GR$12:GR$78,"&gt;="&amp;(DATE(YEAR($B111),MONTH($B111),16)),GR$12:GR$78,"&lt;="&amp;(DATE(YEAR($B111),MONTH($B111),DAY(EOMONTH($B111,0)))),GQ$12:GQ$78,"&lt;=1")</f>
        <v>0</v>
      </c>
      <c r="GS111" s="777">
        <f t="shared" ref="GS111:GS134" si="864">COUNTIFS(GR$12:GR$78,"&gt;="&amp;(DATE(YEAR($B111),MONTH($B111),1)),GR$12:GR$78,"&lt;="&amp;(DATE(YEAR($B111),MONTH($B111),DAY(EOMONTH($B111,0)))),GQ$12:GQ$78,"&lt;=1")</f>
        <v>0</v>
      </c>
      <c r="GT111" s="777">
        <f t="shared" ref="GT111:GT134" si="865">COUNTIFS(GU$12:GU$78,"&gt;="&amp;(DATE(YEAR($B111),MONTH($B111),1)),GU$12:GU$78,"&lt;="&amp;(DATE(YEAR($B111),MONTH($B111),DAY(EOMONTH($B111,0)))),GT$12:GT$78,"&lt;&gt;0",GQ$12:GQ$78,"&lt;=1")</f>
        <v>0</v>
      </c>
      <c r="GU111" s="778">
        <f t="shared" ref="GU111:GU134" si="866">GS111-GT111</f>
        <v>0</v>
      </c>
      <c r="GV111" s="426">
        <f t="shared" ref="GV111:GV134" si="867">COUNTIFS(GV$12:GV$78,"&gt;="&amp;(DATE(YEAR($B111),MONTH($B111),1)),GV$12:GV$78,"&lt;="&amp;(DATE(YEAR($B111),MONTH($B111),15)),GW$12:GW$78,"&lt;1")</f>
        <v>0</v>
      </c>
      <c r="GW111" s="395">
        <f t="shared" ref="GW111:GW134" si="868">COUNTIFS(GV$12:GV$78,"&gt;="&amp;(DATE(YEAR($B111),MONTH($B111),16)),GV$12:GV$78,"&lt;="&amp;(DATE(YEAR($B111),MONTH($B111),DAY(EOMONTH($B111,0)))),GW$12:GW$78,"&lt;1")</f>
        <v>0</v>
      </c>
      <c r="GX111" s="427">
        <f t="shared" ref="GX111:GX134" si="869">+GV111+GW111</f>
        <v>0</v>
      </c>
      <c r="GY111" s="394">
        <f t="shared" ref="GY111:GY134" si="870">COUNTIFS(GY$12:GY$78,"&gt;="&amp;(DATE(YEAR($B111),MONTH($B111),1)),GY$12:GY$78,"&lt;="&amp;(DATE(YEAR($B111),MONTH($B111),15)),GZ$12:GZ$78,"&lt;1")</f>
        <v>0</v>
      </c>
      <c r="GZ111" s="395">
        <f t="shared" ref="GZ111:GZ134" si="871">COUNTIFS(GY$12:GY$78,"&gt;="&amp;(DATE(YEAR($B111),MONTH($B111),16)),GY$12:GY$78,"&lt;="&amp;(DATE(YEAR($B111),MONTH($B111),DAY(EOMONTH($B111,0)))),GZ$12:GZ$78,"&lt;1")</f>
        <v>0</v>
      </c>
      <c r="HA111" s="428">
        <f t="shared" ref="HA111:HA134" si="872">+GY111+GZ111</f>
        <v>0</v>
      </c>
      <c r="HB111" s="394">
        <f t="shared" ref="HB111:HB134" si="873">COUNTIFS(HB$12:HB$78,"&gt;="&amp;(DATE(YEAR($B111),MONTH($B111),1)),HB$12:HB$78,"&lt;="&amp;(DATE(YEAR($B111),MONTH($B111),15)),HC$12:HC$78,"&lt;1")</f>
        <v>0</v>
      </c>
      <c r="HC111" s="395">
        <f t="shared" ref="HC111:HC134" si="874">COUNTIFS(HB$12:HB$78,"&gt;="&amp;(DATE(YEAR($B111),MONTH($B111),16)),HB$12:HB$78,"&lt;="&amp;(DATE(YEAR($B111),MONTH($B111),DAY(EOMONTH($B111,0)))),HC$12:HC$78,"&lt;1")</f>
        <v>0</v>
      </c>
      <c r="HD111" s="428">
        <f t="shared" ref="HD111:HD134" si="875">+HB111+HC111</f>
        <v>0</v>
      </c>
      <c r="HE111" s="394">
        <f t="shared" ref="HE111:HE134" si="876">COUNTIFS(HE$12:HE$78,"&gt;="&amp;(DATE(YEAR($B111),MONTH($B111),1)),HE$12:HE$78,"&lt;="&amp;(DATE(YEAR($B111),MONTH($B111),15)),HF$12:HF$78,"&lt;1")</f>
        <v>0</v>
      </c>
      <c r="HF111" s="395">
        <f t="shared" ref="HF111:HF134" si="877">COUNTIFS(HE$12:HE$78,"&gt;="&amp;(DATE(YEAR($B111),MONTH($B111),16)),HE$12:HE$78,"&lt;="&amp;(DATE(YEAR($B111),MONTH($B111),DAY(EOMONTH($B111,0)))),HF$12:HF$78,"&lt;1")</f>
        <v>0</v>
      </c>
      <c r="HG111" s="427">
        <f t="shared" ref="HG111:HG134" si="878">+HE111+HF111</f>
        <v>0</v>
      </c>
      <c r="HH111" s="394">
        <f t="shared" ref="HH111:HH134" si="879">COUNTIFS(HH$12:HH$78,"&gt;="&amp;(DATE(YEAR($B111),MONTH($B111),1)),HH$12:HH$78,"&lt;="&amp;(DATE(YEAR($B111),MONTH($B111),15)),HI$12:HI$78,"&lt;1")</f>
        <v>0</v>
      </c>
      <c r="HI111" s="395">
        <f t="shared" ref="HI111:HI134" si="880">COUNTIFS(HH$12:HH$78,"&gt;="&amp;(DATE(YEAR($B111),MONTH($B111),16)),HH$12:HH$78,"&lt;="&amp;(DATE(YEAR($B111),MONTH($B111),DAY(EOMONTH($B111,0)))),HI$12:HI$78,"&lt;1")</f>
        <v>0</v>
      </c>
      <c r="HJ111" s="396">
        <f t="shared" ref="HJ111:HJ134" si="881">+HH111+HI111</f>
        <v>0</v>
      </c>
      <c r="HK111" s="776">
        <f t="shared" ref="HK111:HK134" si="882">COUNTIFS(HL$12:HL$78,"&gt;="&amp;(DATE(YEAR($B111),MONTH($B111),1)),HL$12:HL$78,"&lt;="&amp;(DATE(YEAR($B111),MONTH($B111),15)),HK$12:HK$78,"&lt;=1")</f>
        <v>0</v>
      </c>
      <c r="HL111" s="777">
        <f t="shared" ref="HL111:HL134" si="883">COUNTIFS(HL$12:HL$78,"&gt;="&amp;(DATE(YEAR($B111),MONTH($B111),16)),HL$12:HL$78,"&lt;="&amp;(DATE(YEAR($B111),MONTH($B111),DAY(EOMONTH($B111,0)))),HK$12:HK$78,"&lt;=1")</f>
        <v>0</v>
      </c>
      <c r="HM111" s="777">
        <f t="shared" ref="HM111:HM134" si="884">COUNTIFS(HL$12:HL$78,"&gt;="&amp;(DATE(YEAR($B111),MONTH($B111),1)),HL$12:HL$78,"&lt;="&amp;(DATE(YEAR($B111),MONTH($B111),DAY(EOMONTH($B111,0)))),HK$12:HK$78,"&lt;=1")</f>
        <v>0</v>
      </c>
      <c r="HN111" s="777">
        <f t="shared" ref="HN111:HN134" si="885">COUNTIFS(HO$12:HO$78,"&gt;="&amp;(DATE(YEAR($B111),MONTH($B111),1)),HO$12:HO$78,"&lt;="&amp;(DATE(YEAR($B111),MONTH($B111),DAY(EOMONTH($B111,0)))),HN$12:HN$78,"&lt;&gt;0",HK$12:HK$78,"&lt;=1")</f>
        <v>0</v>
      </c>
      <c r="HO111" s="778">
        <f t="shared" ref="HO111:HO134" si="886">HM111-HN111</f>
        <v>0</v>
      </c>
      <c r="HP111" s="946"/>
      <c r="HQ111" s="946"/>
      <c r="HR111" s="426">
        <f t="shared" ref="HR111:HR134" si="887">COUNTIFS(HR$12:HR$78,"&gt;="&amp;(DATE(YEAR($B111),MONTH($B111),1)),HR$12:HR$78,"&lt;="&amp;(DATE(YEAR($B111),MONTH($B111),15)),HS$12:HS$78,"&lt;1")</f>
        <v>0</v>
      </c>
      <c r="HS111" s="395">
        <f t="shared" ref="HS111:HS134" si="888">COUNTIFS(HR$12:HR$78,"&gt;="&amp;(DATE(YEAR($B111),MONTH($B111),16)),HR$12:HR$78,"&lt;="&amp;(DATE(YEAR($B111),MONTH($B111),DAY(EOMONTH($B111,0)))),HS$12:HS$78,"&lt;1")</f>
        <v>0</v>
      </c>
      <c r="HT111" s="396">
        <f t="shared" ref="HT111:HT134" si="889">+HR111+HS111</f>
        <v>0</v>
      </c>
      <c r="HU111" s="426">
        <f t="shared" ref="HU111:HU134" si="890">COUNTIFS(HU$12:HU$78,"&gt;="&amp;(DATE(YEAR($B111),MONTH($B111),1)),HU$12:HU$78,"&lt;="&amp;(DATE(YEAR($B111),MONTH($B111),15)),HV$12:HV$78,"&lt;1")</f>
        <v>0</v>
      </c>
      <c r="HV111" s="395">
        <f t="shared" ref="HV111:HV134" si="891">COUNTIFS(HU$12:HU$78,"&gt;="&amp;(DATE(YEAR($B111),MONTH($B111),16)),HU$12:HU$78,"&lt;="&amp;(DATE(YEAR($B111),MONTH($B111),DAY(EOMONTH($B111,0)))),HV$12:HV$78,"&lt;1")</f>
        <v>0</v>
      </c>
      <c r="HW111" s="396">
        <f t="shared" ref="HW111:HW134" si="892">+HU111+HV111</f>
        <v>0</v>
      </c>
      <c r="HX111" s="426">
        <f>COUNTIFS(HX$12:HX$78,"&gt;="&amp;(DATE(YEAR($B111),MONTH($B111),1)),HX$12:HX$78,"&lt;="&amp;(DATE(YEAR($B111),MONTH($B111),15)),HY$12:HY$78,"&lt;1")</f>
        <v>0</v>
      </c>
      <c r="HY111" s="395">
        <f>COUNTIFS(HX$12:HX$78,"&gt;="&amp;(DATE(YEAR($B111),MONTH($B111),16)),HX$12:HX$78,"&lt;="&amp;(DATE(YEAR($B111),MONTH($B111),DAY(EOMONTH($B111,0)))),HY$12:HY$78,"&lt;1")</f>
        <v>0</v>
      </c>
      <c r="HZ111" s="396">
        <f t="shared" ref="HZ111:HZ134" si="893">+HX111+HY111</f>
        <v>0</v>
      </c>
      <c r="IA111" s="426">
        <f t="shared" ref="IA111:IA116" si="894">COUNTIFS(IA$12:IA$78,"&gt;="&amp;(DATE(YEAR($B111),MONTH($B111),1)),IA$12:IA$78,"&lt;="&amp;(DATE(YEAR($B111),MONTH($B111),15)),IB$12:IB$78,"&lt;1")</f>
        <v>0</v>
      </c>
      <c r="IB111" s="395">
        <f>COUNTIFS(IA$12:IA$78,"&gt;="&amp;(DATE(YEAR($B111),MONTH($B111),16)),IA$12:IA$78,"&lt;="&amp;(DATE(YEAR($B111),MONTH($B111),DAY(EOMONTH($B111,0)))),IB$12:IB$78,"&lt;1")</f>
        <v>0</v>
      </c>
      <c r="IC111" s="396">
        <f t="shared" ref="IC111:IC134" si="895">+IA111+IB111</f>
        <v>0</v>
      </c>
      <c r="ID111" s="426">
        <f t="shared" ref="ID111:ID134" si="896">COUNTIFS(ID$12:ID$78,"&gt;="&amp;(DATE(YEAR($B111),MONTH($B111),1)),ID$12:ID$78,"&lt;="&amp;(DATE(YEAR($B111),MONTH($B111),15)),IE$12:IE$78,"&lt;1")</f>
        <v>0</v>
      </c>
      <c r="IE111" s="395">
        <f t="shared" ref="IE111:IE134" si="897">COUNTIFS(ID$12:ID$78,"&gt;="&amp;(DATE(YEAR($B111),MONTH($B111),16)),ID$12:ID$78,"&lt;="&amp;(DATE(YEAR($B111),MONTH($B111),DAY(EOMONTH($B111,0)))),IE$12:IE$78,"&lt;1")</f>
        <v>0</v>
      </c>
      <c r="IF111" s="396">
        <f t="shared" ref="IF111:IF134" si="898">+ID111+IE111</f>
        <v>0</v>
      </c>
      <c r="IG111" s="427"/>
      <c r="IH111" s="426">
        <f t="shared" ref="IH111:IH134" si="899">COUNTIFS(IH$12:IH$78,"&gt;="&amp;(DATE(YEAR($B111),MONTH($B111),1)),IH$12:IH$78,"&lt;="&amp;(DATE(YEAR($B111),MONTH($B111),15)),II$12:II$78,"&lt;1")</f>
        <v>0</v>
      </c>
      <c r="II111" s="395">
        <f t="shared" ref="II111:II134" si="900">COUNTIFS(IH$12:IH$78,"&gt;="&amp;(DATE(YEAR($B111),MONTH($B111),16)),IH$12:IH$78,"&lt;="&amp;(DATE(YEAR($B111),MONTH($B111),DAY(EOMONTH($B111,0)))),II$12:II$78,"&lt;1")</f>
        <v>0</v>
      </c>
      <c r="IJ111" s="427">
        <f t="shared" ref="IJ111:IJ134" si="901">+IH111+II111</f>
        <v>0</v>
      </c>
      <c r="IK111" s="426">
        <f t="shared" ref="IK111:IK134" si="902">COUNTIFS(IK$12:IK$78,"&gt;="&amp;(DATE(YEAR($B111),MONTH($B111),1)),IK$12:IK$78,"&lt;="&amp;(DATE(YEAR($B111),MONTH($B111),15)),IL$12:IL$78,"&lt;1")</f>
        <v>0</v>
      </c>
      <c r="IL111" s="395">
        <f t="shared" ref="IL111:IL134" si="903">COUNTIFS(IK$12:IK$78,"&gt;="&amp;(DATE(YEAR($B111),MONTH($B111),16)),IK$12:IK$78,"&lt;="&amp;(DATE(YEAR($B111),MONTH($B111),DAY(EOMONTH($B111,0)))),IL$12:IL$78,"&lt;1")</f>
        <v>0</v>
      </c>
      <c r="IM111" s="427">
        <f t="shared" ref="IM111:IM134" si="904">+IK111+IL111</f>
        <v>0</v>
      </c>
      <c r="IN111" s="776">
        <f t="shared" ref="IN111:IN134" si="905">COUNTIFS(IO$12:IO$78,"&gt;="&amp;(DATE(YEAR($B111),MONTH($B111),1)),IO$12:IO$78,"&lt;="&amp;(DATE(YEAR($B111),MONTH($B111),15)),IN$12:IN$78,"&lt;=1")</f>
        <v>0</v>
      </c>
      <c r="IO111" s="777">
        <f t="shared" ref="IO111:IO134" si="906">COUNTIFS(IO$12:IO$78,"&gt;="&amp;(DATE(YEAR($B111),MONTH($B111),16)),IO$12:IO$78,"&lt;="&amp;(DATE(YEAR($B111),MONTH($B111),DAY(EOMONTH($B111,0)))),IN$12:IN$78,"&lt;=1")</f>
        <v>0</v>
      </c>
      <c r="IP111" s="777">
        <f t="shared" ref="IP111:IP134" si="907">COUNTIFS(IO$12:IO$78,"&gt;="&amp;(DATE(YEAR($B111),MONTH($B111),1)),IO$12:IO$78,"&lt;="&amp;(DATE(YEAR($B111),MONTH($B111),DAY(EOMONTH($B111,0)))),IN$12:IN$78,"&lt;=1")</f>
        <v>0</v>
      </c>
      <c r="IQ111" s="777">
        <f t="shared" ref="IQ111:IQ134" si="908">COUNTIFS(IR$12:IR$78,"&gt;="&amp;(DATE(YEAR($B111),MONTH($B111),1)),IR$12:IR$78,"&lt;="&amp;(DATE(YEAR($B111),MONTH($B111),DAY(EOMONTH($B111,0)))),IQ$12:IQ$78,"&lt;&gt;0",IN$12:IN$78,"&lt;=1")</f>
        <v>0</v>
      </c>
      <c r="IR111" s="779">
        <f t="shared" ref="IR111:IR134" si="909">IP111-IQ111</f>
        <v>0</v>
      </c>
      <c r="IS111" s="427"/>
      <c r="IT111" s="780"/>
      <c r="IU111" s="426">
        <f t="shared" ref="IU111:IU134" si="910">COUNTIFS(IU$12:IU$78,"&gt;="&amp;(DATE(YEAR($B111),MONTH($B111),1)),IU$12:IU$78,"&lt;="&amp;(DATE(YEAR($B111),MONTH($B111),15)),IV$12:IV$78,"&lt;1")</f>
        <v>0</v>
      </c>
      <c r="IV111" s="395">
        <f t="shared" ref="IV111:IV134" si="911">COUNTIFS(IU$12:IU$78,"&gt;="&amp;(DATE(YEAR($B111),MONTH($B111),16)),IU$12:IU$78,"&lt;="&amp;(DATE(YEAR($B111),MONTH($B111),DAY(EOMONTH($B111,0)))),IV$12:IV$78,"&lt;1")</f>
        <v>0</v>
      </c>
      <c r="IW111" s="396">
        <f t="shared" ref="IW111:IW134" si="912">+IU111+IV111</f>
        <v>0</v>
      </c>
      <c r="IX111" s="426">
        <f t="shared" ref="IX111:IX134" si="913">COUNTIFS(IX$12:IX$78,"&gt;="&amp;(DATE(YEAR($B111),MONTH($B111),1)),IX$12:IX$78,"&lt;="&amp;(DATE(YEAR($B111),MONTH($B111),15)),IY$12:IY$78,"&lt;1")</f>
        <v>0</v>
      </c>
      <c r="IY111" s="395">
        <f t="shared" ref="IY111:IY134" si="914">COUNTIFS(IX$12:IX$78,"&gt;="&amp;(DATE(YEAR($B111),MONTH($B111),16)),IX$12:IX$78,"&lt;="&amp;(DATE(YEAR($B111),MONTH($B111),DAY(EOMONTH($B111,0)))),IY$12:IY$78,"&lt;1")</f>
        <v>0</v>
      </c>
      <c r="IZ111" s="396">
        <f t="shared" ref="IZ111:IZ134" si="915">+IX111+IY111</f>
        <v>0</v>
      </c>
      <c r="JA111" s="426">
        <f t="shared" ref="JA111:JA134" si="916">COUNTIFS(JA$12:JA$78,"&gt;="&amp;(DATE(YEAR($B111),MONTH($B111),1)),JA$12:JA$78,"&lt;="&amp;(DATE(YEAR($B111),MONTH($B111),15)),JB$12:JB$78,"&lt;1")</f>
        <v>0</v>
      </c>
      <c r="JB111" s="395">
        <f t="shared" ref="JB111:JB134" si="917">COUNTIFS(JA$12:JA$78,"&gt;="&amp;(DATE(YEAR($B111),MONTH($B111),16)),JA$12:JA$78,"&lt;="&amp;(DATE(YEAR($B111),MONTH($B111),DAY(EOMONTH($B111,0)))),JB$12:JB$78,"&lt;1")</f>
        <v>0</v>
      </c>
      <c r="JC111" s="396">
        <f t="shared" ref="JC111:JC134" si="918">+JA111+JB111</f>
        <v>0</v>
      </c>
      <c r="JD111" s="781"/>
      <c r="JE111" s="782">
        <f>SUMIFS(JD$12:JD$78,JE$12:JE$78,"&gt;="&amp;(DATE(YEAR($B111),MONTH($B111),1)),JE$12:JE$78,"&lt;="&amp;(DATE(YEAR($B111),MONTH($B111),15)),JF$12:JF$78,"&lt;=1")</f>
        <v>0</v>
      </c>
      <c r="JF111" s="783">
        <f>SUMIFS(JD$12:JD$78,JE$12:JE$78,"&gt;="&amp;(DATE(YEAR($B111),MONTH($B111),16)),JE$12:JE$78,"&lt;="&amp;(DATE(YEAR($B111),MONTH($B111),DAY(EOMONTH($B111,0)))),JF$12:JF$78,"&lt;=1")</f>
        <v>0</v>
      </c>
      <c r="JG111" s="784">
        <f t="shared" ref="JG111:JG134" si="919">SUMIFS(JD$12:JD$78,JG$12:JG$78,"&gt;="&amp;(DATE(YEAR($B111),MONTH($B111),1)),JG$12:JG$78,"&lt;="&amp;(DATE(YEAR($B111),MONTH($B111),DAY(EOMONTH($B111,0)))),JF$12:JF$78,"&lt;=1")</f>
        <v>0</v>
      </c>
      <c r="JH111" s="781"/>
      <c r="JI111" s="782">
        <f>SUMIFS(JH$12:JH$78,JI$12:JI$78,"&gt;="&amp;(DATE(YEAR($B111),MONTH($B111),1)),JI$12:JI$78,"&lt;="&amp;(DATE(YEAR($B111),MONTH($B111),15)),JJ$12:JJ$78,"&lt;=1")</f>
        <v>0</v>
      </c>
      <c r="JJ111" s="783">
        <f>SUMIFS(JH$12:JH$78,JI$12:JI$78,"&gt;="&amp;(DATE(YEAR($B111),MONTH($B111),16)),JI$12:JI$78,"&lt;="&amp;(DATE(YEAR($B111),MONTH($B111),DAY(EOMONTH($B111,0)))),JJ$12:JJ$78,"&lt;=1")</f>
        <v>0</v>
      </c>
      <c r="JK111" s="784">
        <f t="shared" ref="JK111:JK134" si="920">SUMIFS(JH$12:JH$78,JK$12:JK$78,"&gt;="&amp;(DATE(YEAR($B111),MONTH($B111),1)),JK$12:JK$78,"&lt;="&amp;(DATE(YEAR($B111),MONTH($B111),DAY(EOMONTH($B111,0)))),JJ$12:JJ$78,"&lt;=1")</f>
        <v>0</v>
      </c>
      <c r="JL111" s="781"/>
      <c r="JM111" s="782">
        <f>SUMIFS(JL$12:JL$78,JM$12:JM$78,"&gt;="&amp;(DATE(YEAR($B111),MONTH($B111),1)),JM$12:JM$78,"&lt;="&amp;(DATE(YEAR($B111),MONTH($B111),15)),JN$12:JN$78,"&lt;=1")</f>
        <v>0</v>
      </c>
      <c r="JN111" s="783">
        <f>SUMIFS(JL$12:JL$78,JM$12:JM$78,"&gt;="&amp;(DATE(YEAR($B111),MONTH($B111),16)),JM$12:JM$78,"&lt;="&amp;(DATE(YEAR($B111),MONTH($B111),DAY(EOMONTH($B111,0)))),JN$12:JN$78,"&lt;=1")</f>
        <v>0</v>
      </c>
      <c r="JO111" s="784">
        <f t="shared" ref="JO111:JO134" si="921">SUMIFS(JL$12:JL$78,JO$12:JO$78,"&gt;="&amp;(DATE(YEAR($B111),MONTH($B111),1)),JO$12:JO$78,"&lt;="&amp;(DATE(YEAR($B111),MONTH($B111),DAY(EOMONTH($B111,0)))),JN$12:JN$78,"&lt;=1")</f>
        <v>0</v>
      </c>
      <c r="JP111" s="781"/>
      <c r="JQ111" s="782">
        <f>SUMIFS(JP$12:JP$78,JQ$12:JQ$78,"&gt;="&amp;(DATE(YEAR($B111),MONTH($B111),1)),JQ$12:JQ$78,"&lt;="&amp;(DATE(YEAR($B111),MONTH($B111),15)),JR$12:JR$78,"&lt;=1")</f>
        <v>0</v>
      </c>
      <c r="JR111" s="783">
        <f>SUMIFS(JP$12:JP$78,JQ$12:JQ$78,"&gt;="&amp;(DATE(YEAR($B111),MONTH($B111),16)),JQ$12:JQ$78,"&lt;="&amp;(DATE(YEAR($B111),MONTH($B111),DAY(EOMONTH($B111,0)))),JR$12:JR$78,"&lt;=1")</f>
        <v>0</v>
      </c>
      <c r="JS111" s="784">
        <f t="shared" ref="JS111:JS134" si="922">SUMIFS(JP$12:JP$78,JS$12:JS$78,"&gt;="&amp;(DATE(YEAR($B111),MONTH($B111),1)),JS$12:JS$78,"&lt;="&amp;(DATE(YEAR($B111),MONTH($B111),DAY(EOMONTH($B111,0)))),JR$12:JR$78,"&lt;=1")</f>
        <v>0</v>
      </c>
      <c r="JT111" s="781"/>
      <c r="JU111" s="782">
        <f>SUMIFS(JT$12:JT$78,JU$12:JU$78,"&gt;="&amp;(DATE(YEAR($B111),MONTH($B111),1)),JU$12:JU$78,"&lt;="&amp;(DATE(YEAR($B111),MONTH($B111),15)),JV$12:JV$78,"&lt;=1")</f>
        <v>0</v>
      </c>
      <c r="JV111" s="783">
        <f>SUMIFS(JT$12:JT$78,JU$12:JU$78,"&gt;="&amp;(DATE(YEAR($B111),MONTH($B111),16)),JU$12:JU$78,"&lt;="&amp;(DATE(YEAR($B111),MONTH($B111),DAY(EOMONTH($B111,0)))),JV$12:JV$78,"&lt;=1")</f>
        <v>0</v>
      </c>
      <c r="JW111" s="784">
        <f t="shared" ref="JW111:JW134" si="923">SUMIFS(JT$12:JT$78,JW$12:JW$78,"&gt;="&amp;(DATE(YEAR($B111),MONTH($B111),1)),JW$12:JW$78,"&lt;="&amp;(DATE(YEAR($B111),MONTH($B111),DAY(EOMONTH($B111,0)))),JV$12:JV$78,"&lt;=1")</f>
        <v>0</v>
      </c>
      <c r="JX111" s="781"/>
      <c r="JY111" s="782">
        <f>SUMIFS(JX$12:JX$78,JY$12:JY$78,"&gt;="&amp;(DATE(YEAR($B111),MONTH($B111),1)),JY$12:JY$78,"&lt;="&amp;(DATE(YEAR($B111),MONTH($B111),15)),JZ$12:JZ$78,"&lt;=1")</f>
        <v>0</v>
      </c>
      <c r="JZ111" s="783">
        <f>SUMIFS(JX$12:JX$78,JY$12:JY$78,"&gt;="&amp;(DATE(YEAR($B111),MONTH($B111),16)),JY$12:JY$78,"&lt;="&amp;(DATE(YEAR($B111),MONTH($B111),DAY(EOMONTH($B111,0)))),JZ$12:JZ$78,"&lt;=1")</f>
        <v>0</v>
      </c>
      <c r="KA111" s="784">
        <f t="shared" ref="KA111:KA134" si="924">SUMIFS(JX$12:JX$78,KA$12:KA$78,"&gt;="&amp;(DATE(YEAR($B111),MONTH($B111),1)),KA$12:KA$78,"&lt;="&amp;(DATE(YEAR($B111),MONTH($B111),DAY(EOMONTH($B111,0)))),JZ$12:JZ$78,"&lt;=1")</f>
        <v>0</v>
      </c>
      <c r="KB111" s="781"/>
      <c r="KC111" s="782">
        <f>SUMIFS(KB$12:KB$78,KC$12:KC$78,"&gt;="&amp;(DATE(YEAR($B111),MONTH($B111),1)),KC$12:KC$78,"&lt;="&amp;(DATE(YEAR($B111),MONTH($B111),15)),KD$12:KD$78,"&lt;=1")</f>
        <v>0</v>
      </c>
      <c r="KD111" s="783">
        <f>SUMIFS(KB$12:KB$78,KC$12:KC$78,"&gt;="&amp;(DATE(YEAR($B111),MONTH($B111),16)),KC$12:KC$78,"&lt;="&amp;(DATE(YEAR($B111),MONTH($B111),DAY(EOMONTH($B111,0)))),KD$12:KD$78,"&lt;=1")</f>
        <v>0</v>
      </c>
      <c r="KE111" s="784">
        <f t="shared" ref="KE111:KE134" si="925">SUMIFS(KB$12:KB$78,KE$12:KE$78,"&gt;="&amp;(DATE(YEAR($B111),MONTH($B111),1)),KE$12:KE$78,"&lt;="&amp;(DATE(YEAR($B111),MONTH($B111),DAY(EOMONTH($B111,0)))),KD$12:KD$78,"&lt;=1")</f>
        <v>0</v>
      </c>
      <c r="KF111" s="781"/>
      <c r="KG111" s="782">
        <f>SUMIFS(KF$12:KF$78,KG$12:KG$78,"&gt;="&amp;(DATE(YEAR($B111),MONTH($B111),1)),KG$12:KG$78,"&lt;="&amp;(DATE(YEAR($B111),MONTH($B111),15)),KH$12:KH$78,"&lt;=1")</f>
        <v>0</v>
      </c>
      <c r="KH111" s="783">
        <f>SUMIFS(KF$12:KF$78,KG$12:KG$78,"&gt;="&amp;(DATE(YEAR($B111),MONTH($B111),16)),KG$12:KG$78,"&lt;="&amp;(DATE(YEAR($B111),MONTH($B111),DAY(EOMONTH($B111,0)))),KH$12:KH$78,"&lt;=1")</f>
        <v>0</v>
      </c>
      <c r="KI111" s="784">
        <f t="shared" ref="KI111:KI134" si="926">SUMIFS(KF$12:KF$78,KI$12:KI$78,"&gt;="&amp;(DATE(YEAR($B111),MONTH($B111),1)),KI$12:KI$78,"&lt;="&amp;(DATE(YEAR($B111),MONTH($B111),DAY(EOMONTH($B111,0)))),KH$12:KH$78,"&lt;=1")</f>
        <v>0</v>
      </c>
      <c r="KJ111" s="781"/>
      <c r="KK111" s="782">
        <f>SUMIFS(KJ$12:KJ$78,KK$12:KK$78,"&gt;="&amp;(DATE(YEAR($B111),MONTH($B111),1)),KK$12:KK$78,"&lt;="&amp;(DATE(YEAR($B111),MONTH($B111),15)),KL$12:KL$78,"&lt;=1")</f>
        <v>0</v>
      </c>
      <c r="KL111" s="783">
        <f>SUMIFS(KJ$12:KJ$78,KK$12:KK$78,"&gt;="&amp;(DATE(YEAR($B111),MONTH($B111),16)),KK$12:KK$78,"&lt;="&amp;(DATE(YEAR($B111),MONTH($B111),DAY(EOMONTH($B111,0)))),KL$12:KL$78,"&lt;=1")</f>
        <v>0</v>
      </c>
      <c r="KM111" s="784">
        <f t="shared" ref="KM111:KM134" si="927">SUMIFS(KJ$12:KJ$78,KM$12:KM$78,"&gt;="&amp;(DATE(YEAR($B111),MONTH($B111),1)),KM$12:KM$78,"&lt;="&amp;(DATE(YEAR($B111),MONTH($B111),DAY(EOMONTH($B111,0)))),KL$12:KL$78,"&lt;=1")</f>
        <v>0</v>
      </c>
      <c r="KN111" s="426">
        <f t="shared" ref="KN111:KN134" si="928">COUNTIFS(KN$12:KN$78,"&gt;="&amp;(DATE(YEAR($B111),MONTH($B111),1)),KN$12:KN$78,"&lt;="&amp;(DATE(YEAR($B111),MONTH($B111),15)),KO$12:KO$78,"&lt;1")</f>
        <v>0</v>
      </c>
      <c r="KO111" s="395">
        <f t="shared" ref="KO111:KO134" si="929">COUNTIFS(KN$12:KN$78,"&gt;="&amp;(DATE(YEAR($B111),MONTH($B111),16)),KN$12:KN$78,"&lt;="&amp;(DATE(YEAR($B111),MONTH($B111),DAY(EOMONTH($B111,0)))),KO$12:KO$78,"&lt;1")</f>
        <v>0</v>
      </c>
      <c r="KP111" s="396">
        <f t="shared" ref="KP111:KP134" si="930">+KN111+KO111</f>
        <v>0</v>
      </c>
      <c r="KQ111" s="426">
        <f t="shared" ref="KQ111:KQ134" si="931">COUNTIFS(KQ$12:KQ$78,"&gt;="&amp;(DATE(YEAR($B111),MONTH($B111),1)),KQ$12:KQ$78,"&lt;="&amp;(DATE(YEAR($B111),MONTH($B111),15)),KR$12:KR$78,"&lt;1")</f>
        <v>0</v>
      </c>
      <c r="KR111" s="395">
        <f t="shared" ref="KR111:KR134" si="932">COUNTIFS(KQ$12:KQ$78,"&gt;="&amp;(DATE(YEAR($B111),MONTH($B111),16)),KQ$12:KQ$78,"&lt;="&amp;(DATE(YEAR($B111),MONTH($B111),DAY(EOMONTH($B111,0)))),KR$12:KR$78,"&lt;1")</f>
        <v>0</v>
      </c>
      <c r="KS111" s="396">
        <f t="shared" ref="KS111:KS134" si="933">+KQ111+KR111</f>
        <v>0</v>
      </c>
      <c r="KT111" s="891"/>
      <c r="KU111" s="786">
        <f>SUMIFS(KU$12:KU$78,KV$12:KV$78,"&gt;="&amp;(DATE(YEAR($B111),MONTH($B111),1)),KV$12:KV$78,"&lt;="&amp;(DATE(YEAR($B111),MONTH($B111),15)),KT$12:KT$78,"&lt;=1")</f>
        <v>0</v>
      </c>
      <c r="KV111" s="787">
        <f>SUMIFS(KU$12:KU$78,KV$12:KV$78,"&gt;="&amp;(DATE(YEAR($B111),MONTH($B111),16)),KV$12:KV$78,"&lt;="&amp;(DATE(YEAR($B111),MONTH($B111),DAY(EOMONTH($B111,0)))),KT$12:KT$78,"&lt;=1")</f>
        <v>0</v>
      </c>
      <c r="KW111" s="788">
        <f t="shared" ref="KW111:KW134" si="934">SUM(KU111:KV111)</f>
        <v>0</v>
      </c>
      <c r="KX111" s="426">
        <f t="shared" ref="KX111:KX134" si="935">COUNTIFS(KX$12:KX$78,"&gt;="&amp;(DATE(YEAR($B111),MONTH($B111),1)),KX$12:KX$78,"&lt;="&amp;(DATE(YEAR($B111),MONTH($B111),15)),KY$12:KY$78,"&lt;1")</f>
        <v>0</v>
      </c>
      <c r="KY111" s="395">
        <f t="shared" ref="KY111:KY134" si="936">COUNTIFS(KX$12:KX$78,"&gt;="&amp;(DATE(YEAR($B111),MONTH($B111),16)),KX$12:KX$78,"&lt;="&amp;(DATE(YEAR($B111),MONTH($B111),DAY(EOMONTH($B111,0)))),KY$12:KY$78,"&lt;1")</f>
        <v>0</v>
      </c>
      <c r="KZ111" s="396">
        <f t="shared" ref="KZ111:KZ134" si="937">+KX111+KY111</f>
        <v>0</v>
      </c>
      <c r="LA111" s="781"/>
      <c r="LB111" s="782">
        <f>SUMIFS(LA$12:LA$78,LB$12:LB$78,"&gt;="&amp;(DATE(YEAR($B111),MONTH($B111),1)),LB$12:LB$78,"&lt;="&amp;(DATE(YEAR($B111),MONTH($B111),15)),LC$12:LC$78,"&lt;=1")</f>
        <v>0</v>
      </c>
      <c r="LC111" s="783">
        <f>SUMIFS(LA$12:LA$78,LB$12:LB$78,"&gt;="&amp;(DATE(YEAR($B111),MONTH($B111),16)),LB$12:LB$78,"&lt;="&amp;(DATE(YEAR($B111),MONTH($B111),DAY(EOMONTH($B111,0)))),LC$12:LC$78,"&lt;=1")</f>
        <v>0</v>
      </c>
      <c r="LD111" s="784">
        <f t="shared" ref="LD111:LD134" si="938">SUMIFS(LA$12:LA$78,LD$12:LD$78,"&gt;="&amp;(DATE(YEAR($B111),MONTH($B111),1)),LD$12:LD$78,"&lt;="&amp;(DATE(YEAR($B111),MONTH($B111),DAY(EOMONTH($B111,0)))),LC$12:LC$78,"&lt;=1")</f>
        <v>0</v>
      </c>
      <c r="LE111" s="781"/>
      <c r="LF111" s="782">
        <f>SUMIFS(LE$12:LE$78,LF$12:LF$78,"&gt;="&amp;(DATE(YEAR($B111),MONTH($B111),1)),LF$12:LF$78,"&lt;="&amp;(DATE(YEAR($B111),MONTH($B111),15)),LG$12:LG$78,"&lt;=1")</f>
        <v>0</v>
      </c>
      <c r="LG111" s="783">
        <f>SUMIFS(LE$12:LE$78,LF$12:LF$78,"&gt;="&amp;(DATE(YEAR($B111),MONTH($B111),16)),LF$12:LF$78,"&lt;="&amp;(DATE(YEAR($B111),MONTH($B111),DAY(EOMONTH($B111,0)))),LG$12:LG$78,"&lt;=1")</f>
        <v>0</v>
      </c>
      <c r="LH111" s="784">
        <f t="shared" ref="LH111:LH134" si="939">SUMIFS(LE$12:LE$78,LH$12:LH$78,"&gt;="&amp;(DATE(YEAR($B111),MONTH($B111),1)),LH$12:LH$78,"&lt;="&amp;(DATE(YEAR($B111),MONTH($B111),DAY(EOMONTH($B111,0)))),LG$12:LG$78,"&lt;=1")</f>
        <v>0</v>
      </c>
      <c r="LI111" s="781"/>
      <c r="LJ111" s="782">
        <f>SUMIFS(LI$12:LI$78,LJ$12:LJ$78,"&gt;="&amp;(DATE(YEAR($B111),MONTH($B111),1)),LJ$12:LJ$78,"&lt;="&amp;(DATE(YEAR($B111),MONTH($B111),15)),LK$12:LK$78,"&lt;=1")</f>
        <v>0</v>
      </c>
      <c r="LK111" s="783">
        <f>SUMIFS(LI$12:LI$78,LJ$12:LJ$78,"&gt;="&amp;(DATE(YEAR($B111),MONTH($B111),16)),LJ$12:LJ$78,"&lt;="&amp;(DATE(YEAR($B111),MONTH($B111),DAY(EOMONTH($B111,0)))),LK$12:LK$78,"&lt;=1")</f>
        <v>0</v>
      </c>
      <c r="LL111" s="784">
        <f t="shared" ref="LL111:LL134" si="940">SUMIFS(LI$12:LI$78,LL$12:LL$78,"&gt;="&amp;(DATE(YEAR($B111),MONTH($B111),1)),LL$12:LL$78,"&lt;="&amp;(DATE(YEAR($B111),MONTH($B111),DAY(EOMONTH($B111,0)))),LK$12:LK$78,"&lt;=1")</f>
        <v>0</v>
      </c>
      <c r="LM111" s="426">
        <f t="shared" ref="LM111:LM134" si="941">COUNTIFS(LM$12:LM$78,"&gt;="&amp;(DATE(YEAR($B111),MONTH($B111),1)),LM$12:LM$78,"&lt;="&amp;(DATE(YEAR($B111),MONTH($B111),15)),LN$12:LN$78,"&lt;1")</f>
        <v>0</v>
      </c>
      <c r="LN111" s="395">
        <f t="shared" ref="LN111:LN134" si="942">COUNTIFS(LM$12:LM$78,"&gt;="&amp;(DATE(YEAR($B111),MONTH($B111),16)),LM$12:LM$78,"&lt;="&amp;(DATE(YEAR($B111),MONTH($B111),DAY(EOMONTH($B111,0)))),LN$12:LN$78,"&lt;1")</f>
        <v>0</v>
      </c>
      <c r="LO111" s="396">
        <f t="shared" ref="LO111:LO134" si="943">+LM111+LN111</f>
        <v>0</v>
      </c>
      <c r="LP111" s="426">
        <f t="shared" ref="LP111:LP134" si="944">COUNTIFS(LP$12:LP$78,"&gt;="&amp;(DATE(YEAR($B111),MONTH($B111),1)),LP$12:LP$78,"&lt;="&amp;(DATE(YEAR($B111),MONTH($B111),15)),LQ$12:LQ$78,"&lt;1")</f>
        <v>0</v>
      </c>
      <c r="LQ111" s="395">
        <f t="shared" ref="LQ111:LQ134" si="945">COUNTIFS(LP$12:LP$78,"&gt;="&amp;(DATE(YEAR($B111),MONTH($B111),16)),LP$12:LP$78,"&lt;="&amp;(DATE(YEAR($B111),MONTH($B111),DAY(EOMONTH($B111,0)))),LQ$12:LQ$78,"&lt;1")</f>
        <v>0</v>
      </c>
      <c r="LR111" s="396">
        <f t="shared" ref="LR111:LR134" si="946">+LP111+LQ111</f>
        <v>0</v>
      </c>
      <c r="LS111" s="426">
        <f t="shared" ref="LS111:LS134" si="947">COUNTIFS(LS$12:LS$78,"&gt;="&amp;(DATE(YEAR($B111),MONTH($B111),1)),LS$12:LS$78,"&lt;="&amp;(DATE(YEAR($B111),MONTH($B111),15)),LT$12:LT$78,"&lt;1")</f>
        <v>0</v>
      </c>
      <c r="LT111" s="395">
        <f t="shared" ref="LT111:LT134" si="948">COUNTIFS(LS$12:LS$78,"&gt;="&amp;(DATE(YEAR($B111),MONTH($B111),16)),LS$12:LS$78,"&lt;="&amp;(DATE(YEAR($B111),MONTH($B111),DAY(EOMONTH($B111,0)))),LT$12:LT$78,"&lt;1")</f>
        <v>0</v>
      </c>
      <c r="LU111" s="396">
        <f t="shared" ref="LU111:LU134" si="949">+LS111+LT111</f>
        <v>0</v>
      </c>
      <c r="LV111" s="891"/>
      <c r="LW111" s="786">
        <f>SUMIFS(LW$12:LW$78,LX$12:LX$78,"&gt;="&amp;(DATE(YEAR($B111),MONTH($B111),1)),LX$12:LX$78,"&lt;="&amp;(DATE(YEAR($B111),MONTH($B111),15)),LV$12:LV$78,"&lt;=1")</f>
        <v>0</v>
      </c>
      <c r="LX111" s="787">
        <f>SUMIFS(LW$12:LW$78,LX$12:LX$78,"&gt;="&amp;(DATE(YEAR($B111),MONTH($B111),16)),LX$12:LX$78,"&lt;="&amp;(DATE(YEAR($B111),MONTH($B111),DAY(EOMONTH($B111,0)))),LV$12:LV$78,"&lt;=1")</f>
        <v>0</v>
      </c>
      <c r="LY111" s="788">
        <f t="shared" ref="LY111:LY134" si="950">SUM(LW111:LX111)</f>
        <v>0</v>
      </c>
      <c r="LZ111" s="426">
        <f t="shared" ref="LZ111:LZ134" si="951">COUNTIFS(LZ$12:LZ$78,"&gt;="&amp;(DATE(YEAR($B111),MONTH($B111),1)),LZ$12:LZ$78,"&lt;="&amp;(DATE(YEAR($B111),MONTH($B111),15)),MA$12:MA$78,"&lt;1")</f>
        <v>0</v>
      </c>
      <c r="MA111" s="395">
        <f t="shared" ref="MA111:MA134" si="952">COUNTIFS(LZ$12:LZ$78,"&gt;="&amp;(DATE(YEAR($B111),MONTH($B111),16)),LZ$12:LZ$78,"&lt;="&amp;(DATE(YEAR($B111),MONTH($B111),DAY(EOMONTH($B111,0)))),MA$12:MA$78,"&lt;1")</f>
        <v>0</v>
      </c>
      <c r="MB111" s="396">
        <f t="shared" ref="MB111:MB134" si="953">+LZ111+MA111</f>
        <v>0</v>
      </c>
      <c r="MC111" s="781"/>
      <c r="MD111" s="782">
        <f>SUMIFS(MC$12:MC$78,MD$12:MD$78,"&gt;="&amp;(DATE(YEAR($B111),MONTH($B111),1)),MD$12:MD$78,"&lt;="&amp;(DATE(YEAR($B111),MONTH($B111),15)),ME$12:ME$78,"&lt;=1")</f>
        <v>0</v>
      </c>
      <c r="ME111" s="783">
        <f>SUMIFS(MC$12:MC$78,MD$12:MD$78,"&gt;="&amp;(DATE(YEAR($B111),MONTH($B111),16)),MD$12:MD$78,"&lt;="&amp;(DATE(YEAR($B111),MONTH($B111),DAY(EOMONTH($B111,0)))),ME$12:ME$78,"&lt;=1")</f>
        <v>0</v>
      </c>
      <c r="MF111" s="784">
        <f t="shared" ref="MF111:MF134" si="954">SUMIFS(MC$12:MC$78,MF$12:MF$78,"&gt;="&amp;(DATE(YEAR($B111),MONTH($B111),1)),MF$12:MF$78,"&lt;="&amp;(DATE(YEAR($B111),MONTH($B111),DAY(EOMONTH($B111,0)))),ME$12:ME$78,"&lt;=1")</f>
        <v>0</v>
      </c>
      <c r="MG111" s="781"/>
      <c r="MH111" s="782">
        <f>SUMIFS(MG$12:MG$78,MH$12:MH$78,"&gt;="&amp;(DATE(YEAR($B111),MONTH($B111),1)),MH$12:MH$78,"&lt;="&amp;(DATE(YEAR($B111),MONTH($B111),15)),MI$12:MI$78,"&lt;=1")</f>
        <v>0</v>
      </c>
      <c r="MI111" s="783">
        <f>SUMIFS(MG$12:MG$78,MH$12:MH$78,"&gt;="&amp;(DATE(YEAR($B111),MONTH($B111),16)),MH$12:MH$78,"&lt;="&amp;(DATE(YEAR($B111),MONTH($B111),DAY(EOMONTH($B111,0)))),MI$12:MI$78,"&lt;=1")</f>
        <v>0</v>
      </c>
      <c r="MJ111" s="784">
        <f t="shared" ref="MJ111:MJ134" si="955">SUMIFS(MG$12:MG$78,MJ$12:MJ$78,"&gt;="&amp;(DATE(YEAR($B111),MONTH($B111),1)),MJ$12:MJ$78,"&lt;="&amp;(DATE(YEAR($B111),MONTH($B111),DAY(EOMONTH($B111,0)))),MI$12:MI$78,"&lt;=1")</f>
        <v>0</v>
      </c>
      <c r="MK111" s="781"/>
      <c r="ML111" s="782">
        <f>SUMIFS(MK$12:MK$78,ML$12:ML$78,"&gt;="&amp;(DATE(YEAR($B111),MONTH($B111),1)),ML$12:ML$78,"&lt;="&amp;(DATE(YEAR($B111),MONTH($B111),15)),MM$12:MM$78,"&lt;=1")</f>
        <v>0</v>
      </c>
      <c r="MM111" s="783">
        <f>SUMIFS(MK$12:MK$78,ML$12:ML$78,"&gt;="&amp;(DATE(YEAR($B111),MONTH($B111),16)),ML$12:ML$78,"&lt;="&amp;(DATE(YEAR($B111),MONTH($B111),DAY(EOMONTH($B111,0)))),MM$12:MM$78,"&lt;=1")</f>
        <v>0</v>
      </c>
      <c r="MN111" s="784">
        <f t="shared" ref="MN111:MN134" si="956">SUMIFS(MK$12:MK$78,MN$12:MN$78,"&gt;="&amp;(DATE(YEAR($B111),MONTH($B111),1)),MN$12:MN$78,"&lt;="&amp;(DATE(YEAR($B111),MONTH($B111),DAY(EOMONTH($B111,0)))),MM$12:MM$78,"&lt;=1")</f>
        <v>0</v>
      </c>
      <c r="MO111" s="426">
        <f t="shared" ref="MO111:MO134" si="957">COUNTIFS(MO$12:MO$78,"&gt;="&amp;(DATE(YEAR($B111),MONTH($B111),1)),MO$12:MO$78,"&lt;="&amp;(DATE(YEAR($B111),MONTH($B111),15)),MP$12:MP$78,"&lt;1")</f>
        <v>0</v>
      </c>
      <c r="MP111" s="395">
        <f t="shared" ref="MP111:MP134" si="958">COUNTIFS(MO$12:MO$78,"&gt;="&amp;(DATE(YEAR($B111),MONTH($B111),16)),MO$12:MO$78,"&lt;="&amp;(DATE(YEAR($B111),MONTH($B111),DAY(EOMONTH($B111,0)))),MP$12:MP$78,"&lt;1")</f>
        <v>0</v>
      </c>
      <c r="MQ111" s="396">
        <f t="shared" ref="MQ111:MQ134" si="959">+MO111+MP111</f>
        <v>0</v>
      </c>
      <c r="MR111" s="426">
        <f t="shared" ref="MR111:MR134" si="960">COUNTIFS(MR$12:MR$78,"&gt;="&amp;(DATE(YEAR($B111),MONTH($B111),1)),MR$12:MR$78,"&lt;="&amp;(DATE(YEAR($B111),MONTH($B111),15)),MS$12:MS$78,"&lt;1")</f>
        <v>0</v>
      </c>
      <c r="MS111" s="395">
        <f t="shared" ref="MS111:MS134" si="961">COUNTIFS(MR$12:MR$78,"&gt;="&amp;(DATE(YEAR($B111),MONTH($B111),16)),MR$12:MR$78,"&lt;="&amp;(DATE(YEAR($B111),MONTH($B111),DAY(EOMONTH($B111,0)))),MS$12:MS$78,"&lt;1")</f>
        <v>0</v>
      </c>
      <c r="MT111" s="396">
        <f t="shared" ref="MT111:MT134" si="962">+MR111+MS111</f>
        <v>0</v>
      </c>
      <c r="MU111" s="426">
        <f t="shared" ref="MU111:MU134" si="963">COUNTIFS(MU$12:MU$78,"&gt;="&amp;(DATE(YEAR($B111),MONTH($B111),1)),MU$12:MU$78,"&lt;="&amp;(DATE(YEAR($B111),MONTH($B111),15)),MV$12:MV$78,"&lt;1")</f>
        <v>0</v>
      </c>
      <c r="MV111" s="395">
        <f t="shared" ref="MV111:MV134" si="964">COUNTIFS(MU$12:MU$78,"&gt;="&amp;(DATE(YEAR($B111),MONTH($B111),16)),MU$12:MU$78,"&lt;="&amp;(DATE(YEAR($B111),MONTH($B111),DAY(EOMONTH($B111,0)))),MV$12:MV$78,"&lt;1")</f>
        <v>0</v>
      </c>
      <c r="MW111" s="396">
        <f t="shared" ref="MW111:MW134" si="965">+MU111+MV111</f>
        <v>0</v>
      </c>
      <c r="MX111" s="891"/>
      <c r="MY111" s="786">
        <f>SUMIFS(MY$12:MY$78,MZ$12:MZ$78,"&gt;="&amp;(DATE(YEAR($B111),MONTH($B111),1)),MZ$12:MZ$78,"&lt;="&amp;(DATE(YEAR($B111),MONTH($B111),15)),MX$12:MX$78,"&lt;=1")</f>
        <v>0</v>
      </c>
      <c r="MZ111" s="787">
        <f>SUMIFS(MY$12:MY$78,MZ$12:MZ$78,"&gt;="&amp;(DATE(YEAR($B111),MONTH($B111),16)),MZ$12:MZ$78,"&lt;="&amp;(DATE(YEAR($B111),MONTH($B111),DAY(EOMONTH($B111,0)))),MX$12:MX$78,"&lt;=1")</f>
        <v>0</v>
      </c>
      <c r="NA111" s="788">
        <f t="shared" ref="NA111:NA134" si="966">SUM(MY111:MZ111)</f>
        <v>0</v>
      </c>
      <c r="NB111" s="891"/>
      <c r="NC111" s="786">
        <f>SUMIFS(NC$12:NC$78,ND$12:ND$78,"&gt;="&amp;(DATE(YEAR($B111),MONTH($B111),1)),ND$12:ND$78,"&lt;="&amp;(DATE(YEAR($B111),MONTH($B111),15)),NB$12:NB$78,"&lt;=1")</f>
        <v>0</v>
      </c>
      <c r="ND111" s="787">
        <f>SUMIFS(NC$12:NC$78,ND$12:ND$78,"&gt;="&amp;(DATE(YEAR($B111),MONTH($B111),16)),ND$12:ND$78,"&lt;="&amp;(DATE(YEAR($B111),MONTH($B111),DAY(EOMONTH($B111,0)))),NB$12:NB$78,"&lt;=1")</f>
        <v>0</v>
      </c>
      <c r="NE111" s="788">
        <f t="shared" ref="NE111:NE134" si="967">SUM(NC111:ND111)</f>
        <v>0</v>
      </c>
      <c r="NF111" s="786">
        <f t="shared" ref="NF111:NF134" si="968">SUMIFS(LW$12:LW$78,NG$12:NG$78,"&gt;="&amp;(DATE(YEAR($B111),MONTH($B111),1)),NG$12:NG$78,"&lt;="&amp;(DATE(YEAR($B111),MONTH($B111),DAY(EOMONTH($B111,0)))),LV$12:LV$78,"&lt;=1")</f>
        <v>0</v>
      </c>
      <c r="NG111" s="789">
        <f t="shared" ref="NG111:NG134" si="969">LY111-NF111</f>
        <v>0</v>
      </c>
      <c r="NH111" s="776">
        <f t="shared" ref="NH111:NH134" si="970">COUNTIFS(NI$12:NI$78,"&gt;="&amp;(DATE(YEAR($B111),MONTH($B111),1)),NI$12:NI$78,"&lt;="&amp;(DATE(YEAR($B111),MONTH($B111),15)),NH$12:NH$78,"&lt;=1")</f>
        <v>0</v>
      </c>
      <c r="NI111" s="777">
        <f t="shared" ref="NI111:NI134" si="971">COUNTIFS(NI$12:NI$78,"&gt;="&amp;(DATE(YEAR($B111),MONTH($B111),16)),NI$12:NI$78,"&lt;="&amp;(DATE(YEAR($B111),MONTH($B111),DAY(EOMONTH($B111,0)))),NH$12:NH$78,"&lt;=1")</f>
        <v>0</v>
      </c>
      <c r="NJ111" s="777">
        <f t="shared" ref="NJ111:NJ134" si="972">COUNTIFS(NI$12:NI$78,"&gt;="&amp;(DATE(YEAR($B111),MONTH($B111),1)),NI$12:NI$78,"&lt;="&amp;(DATE(YEAR($B111),MONTH($B111),DAY(EOMONTH($B111,0)))),NH$12:NH$78,"&lt;=1")</f>
        <v>0</v>
      </c>
      <c r="NK111" s="777">
        <f t="shared" ref="NK111:NK134" si="973">COUNTIFS(NL$12:NL$78,"&gt;="&amp;(DATE(YEAR($B111),MONTH($B111),1)),NL$12:NL$78,"&lt;="&amp;(DATE(YEAR($B111),MONTH($B111),DAY(EOMONTH($B111,0)))),NK$12:NK$78,"&lt;&gt;0",NH$12:NH$78,"&lt;=1")</f>
        <v>0</v>
      </c>
      <c r="NL111" s="779">
        <f t="shared" ref="NL111:NL134" si="974">NJ111-NK111</f>
        <v>0</v>
      </c>
      <c r="NM111" s="891"/>
      <c r="NN111" s="786">
        <f>SUMIFS(NN$12:NN$78,NO$12:NO$78,"&gt;="&amp;(DATE(YEAR($B111),MONTH($B111),1)),NO$12:NO$78,"&lt;="&amp;(DATE(YEAR($B111),MONTH($B111),15)),NM$12:NM$78,"&lt;=1")</f>
        <v>0</v>
      </c>
      <c r="NO111" s="787">
        <f>SUMIFS(NN$12:NN$78,NO$12:NO$78,"&gt;="&amp;(DATE(YEAR($B111),MONTH($B111),16)),NO$12:NO$78,"&lt;="&amp;(DATE(YEAR($B111),MONTH($B111),DAY(EOMONTH($B111,0)))),NM$12:NM$78,"&lt;=1")</f>
        <v>0</v>
      </c>
      <c r="NP111" s="788">
        <f t="shared" ref="NP111:NP134" si="975">SUM(NN111:NO111)</f>
        <v>0</v>
      </c>
      <c r="NQ111" s="891"/>
      <c r="NR111" s="786">
        <f>SUMIFS(NR$12:NR$78,NS$12:NS$78,"&gt;="&amp;(DATE(YEAR($B111),MONTH($B111),1)),NS$12:NS$78,"&lt;="&amp;(DATE(YEAR($B111),MONTH($B111),15)),NQ$12:NQ$78,"&lt;=1")</f>
        <v>0</v>
      </c>
      <c r="NS111" s="787">
        <f>SUMIFS(NR$12:NR$78,NS$12:NS$78,"&gt;="&amp;(DATE(YEAR($B111),MONTH($B111),16)),NS$12:NS$78,"&lt;="&amp;(DATE(YEAR($B111),MONTH($B111),DAY(EOMONTH($B111,0)))),NQ$12:NQ$78,"&lt;=1")</f>
        <v>0</v>
      </c>
      <c r="NT111" s="788">
        <f t="shared" ref="NT111:NT134" si="976">SUM(NR111:NS111)</f>
        <v>0</v>
      </c>
      <c r="NU111" s="891"/>
      <c r="NV111" s="786">
        <f>SUMIFS(NV$12:NV$78,NW$12:NW$78,"&gt;="&amp;(DATE(YEAR($B111),MONTH($B111),1)),NW$12:NW$78,"&lt;="&amp;(DATE(YEAR($B111),MONTH($B111),15)),NU$12:NU$78,"&lt;=1")</f>
        <v>0</v>
      </c>
      <c r="NW111" s="787">
        <f>SUMIFS(NV$12:NV$78,NW$12:NW$78,"&gt;="&amp;(DATE(YEAR($B111),MONTH($B111),16)),NW$12:NW$78,"&lt;="&amp;(DATE(YEAR($B111),MONTH($B111),DAY(EOMONTH($B111,0)))),NU$12:NU$78,"&lt;=1")</f>
        <v>0</v>
      </c>
      <c r="NX111" s="788">
        <f t="shared" ref="NX111:NX134" si="977">SUM(NV111:NW111)</f>
        <v>0</v>
      </c>
      <c r="OH111" s="426">
        <f t="shared" ref="OH111:OH134" si="978">COUNTIFS(OH$12:OH$78,"&gt;="&amp;(DATE(YEAR($B111),MONTH($B111),1)),OH$12:OH$78,"&lt;="&amp;(DATE(YEAR($B111),MONTH($B111),15)),OI$12:OI$78,"&lt;1")</f>
        <v>0</v>
      </c>
      <c r="OI111" s="395">
        <f t="shared" ref="OI111:OI134" si="979">COUNTIFS(OH$12:OH$78,"&gt;="&amp;(DATE(YEAR($B111),MONTH($B111),16)),OH$12:OH$78,"&lt;="&amp;(DATE(YEAR($B111),MONTH($B111),DAY(EOMONTH($B111,0)))),OI$12:OI$78,"&lt;1")</f>
        <v>0</v>
      </c>
      <c r="OJ111" s="396">
        <f t="shared" ref="OJ111:OJ134" si="980">+OH111+OI111</f>
        <v>0</v>
      </c>
      <c r="OK111" s="426">
        <f t="shared" ref="OK111:OK134" si="981">COUNTIFS(OK$12:OK$78,"&gt;="&amp;(DATE(YEAR($B111),MONTH($B111),1)),OK$12:OK$78,"&lt;="&amp;(DATE(YEAR($B111),MONTH($B111),15)),OL$12:OL$78,"&lt;1")</f>
        <v>0</v>
      </c>
      <c r="OL111" s="395">
        <f t="shared" ref="OL111:OL134" si="982">COUNTIFS(OK$12:OK$78,"&gt;="&amp;(DATE(YEAR($B111),MONTH($B111),16)),OK$12:OK$78,"&lt;="&amp;(DATE(YEAR($B111),MONTH($B111),DAY(EOMONTH($B111,0)))),OL$12:OL$78,"&lt;1")</f>
        <v>0</v>
      </c>
      <c r="OM111" s="396">
        <f t="shared" ref="OM111:OM134" si="983">+OK111+OL111</f>
        <v>0</v>
      </c>
      <c r="ON111" s="426">
        <f t="shared" ref="ON111:ON134" si="984">COUNTIFS(ON$12:ON$78,"&gt;="&amp;(DATE(YEAR($B111),MONTH($B111),1)),ON$12:ON$78,"&lt;="&amp;(DATE(YEAR($B111),MONTH($B111),15)),OO$12:OO$78,"&lt;1")</f>
        <v>0</v>
      </c>
      <c r="OO111" s="395">
        <f t="shared" ref="OO111:OO134" si="985">COUNTIFS(ON$12:ON$78,"&gt;="&amp;(DATE(YEAR($B111),MONTH($B111),16)),ON$12:ON$78,"&lt;="&amp;(DATE(YEAR($B111),MONTH($B111),DAY(EOMONTH($B111,0)))),OO$12:OO$78,"&lt;1")</f>
        <v>0</v>
      </c>
      <c r="OP111" s="396">
        <f t="shared" ref="OP111:OP134" si="986">+ON111+OO111</f>
        <v>0</v>
      </c>
      <c r="OQ111" s="426">
        <f t="shared" ref="OQ111:OQ134" si="987">COUNTIFS(OQ$12:OQ$78,"&gt;="&amp;(DATE(YEAR($B111),MONTH($B111),1)),OQ$12:OQ$78,"&lt;="&amp;(DATE(YEAR($B111),MONTH($B111),15)),OR$12:OR$78,"&lt;1")</f>
        <v>0</v>
      </c>
      <c r="OR111" s="395">
        <f t="shared" ref="OR111:OR134" si="988">COUNTIFS(OQ$12:OQ$78,"&gt;="&amp;(DATE(YEAR($B111),MONTH($B111),16)),OQ$12:OQ$78,"&lt;="&amp;(DATE(YEAR($B111),MONTH($B111),DAY(EOMONTH($B111,0)))),OR$12:OR$78,"&lt;1")</f>
        <v>0</v>
      </c>
      <c r="OS111" s="396">
        <f t="shared" ref="OS111:OS134" si="989">+OQ111+OR111</f>
        <v>0</v>
      </c>
      <c r="OT111" s="426">
        <f t="shared" ref="OT111:OT134" si="990">COUNTIFS(OT$12:OT$78,"&gt;="&amp;(DATE(YEAR($B111),MONTH($B111),1)),OT$12:OT$78,"&lt;="&amp;(DATE(YEAR($B111),MONTH($B111),15)),OU$12:OU$78,"&lt;1")</f>
        <v>0</v>
      </c>
      <c r="OU111" s="395">
        <f t="shared" ref="OU111:OU134" si="991">COUNTIFS(OT$12:OT$78,"&gt;="&amp;(DATE(YEAR($B111),MONTH($B111),16)),OT$12:OT$78,"&lt;="&amp;(DATE(YEAR($B111),MONTH($B111),DAY(EOMONTH($B111,0)))),OU$12:OU$78,"&lt;1")</f>
        <v>0</v>
      </c>
      <c r="OV111" s="396">
        <f t="shared" ref="OV111:OV134" si="992">+OT111+OU111</f>
        <v>0</v>
      </c>
      <c r="OW111" s="426">
        <f t="shared" ref="OW111:OW134" si="993">COUNTIFS(OW$12:OW$78,"&gt;="&amp;(DATE(YEAR($B111),MONTH($B111),1)),OW$12:OW$78,"&lt;="&amp;(DATE(YEAR($B111),MONTH($B111),15)),OX$12:OX$78,"&lt;1")</f>
        <v>0</v>
      </c>
      <c r="OX111" s="395">
        <f t="shared" ref="OX111:OX134" si="994">COUNTIFS(OW$12:OW$78,"&gt;="&amp;(DATE(YEAR($B111),MONTH($B111),16)),OW$12:OW$78,"&lt;="&amp;(DATE(YEAR($B111),MONTH($B111),DAY(EOMONTH($B111,0)))),OX$12:OX$78,"&lt;1")</f>
        <v>0</v>
      </c>
      <c r="OY111" s="427">
        <f t="shared" ref="OY111:OY134" si="995">+OW111+OX111</f>
        <v>0</v>
      </c>
      <c r="OZ111" s="426">
        <f t="shared" ref="OZ111:OZ134" si="996">COUNTIFS(OZ$12:OZ$78,"&gt;="&amp;(DATE(YEAR($B111),MONTH($B111),1)),OZ$12:OZ$78,"&lt;="&amp;(DATE(YEAR($B111),MONTH($B111),15)),PA$12:PA$78,"&lt;1")</f>
        <v>0</v>
      </c>
      <c r="PA111" s="395">
        <f t="shared" ref="PA111:PA134" si="997">COUNTIFS(OZ$12:OZ$78,"&gt;="&amp;(DATE(YEAR($B111),MONTH($B111),16)),OZ$12:OZ$78,"&lt;="&amp;(DATE(YEAR($B111),MONTH($B111),DAY(EOMONTH($B111,0)))),PA$12:PA$78,"&lt;1")</f>
        <v>0</v>
      </c>
      <c r="PB111" s="427">
        <f t="shared" ref="PB111:PB134" si="998">+OZ111+PA111</f>
        <v>0</v>
      </c>
      <c r="PC111" s="426">
        <f t="shared" ref="PC111:PC134" si="999">COUNTIFS(PC$12:PC$78,"&gt;="&amp;(DATE(YEAR($B111),MONTH($B111),1)),PC$12:PC$78,"&lt;="&amp;(DATE(YEAR($B111),MONTH($B111),15)),PD$12:PD$78,"&lt;1")</f>
        <v>0</v>
      </c>
      <c r="PD111" s="395">
        <f t="shared" ref="PD111:PD134" si="1000">COUNTIFS(PC$12:PC$78,"&gt;="&amp;(DATE(YEAR($B111),MONTH($B111),16)),PC$12:PC$78,"&lt;="&amp;(DATE(YEAR($B111),MONTH($B111),DAY(EOMONTH($B111,0)))),PD$12:PD$78,"&lt;1")</f>
        <v>0</v>
      </c>
      <c r="PE111" s="427">
        <f t="shared" ref="PE111:PE134" si="1001">+PC111+PD111</f>
        <v>0</v>
      </c>
      <c r="PF111" s="426">
        <f t="shared" ref="PF111:PF134" si="1002">COUNTIFS(PF$12:PF$78,"&gt;="&amp;(DATE(YEAR($B111),MONTH($B111),1)),PF$12:PF$78,"&lt;="&amp;(DATE(YEAR($B111),MONTH($B111),15)),PG$12:PG$78,"&lt;1")</f>
        <v>0</v>
      </c>
      <c r="PG111" s="395">
        <f t="shared" ref="PG111:PG134" si="1003">COUNTIFS(PF$12:PF$78,"&gt;="&amp;(DATE(YEAR($B111),MONTH($B111),16)),PF$12:PF$78,"&lt;="&amp;(DATE(YEAR($B111),MONTH($B111),DAY(EOMONTH($B111,0)))),PG$12:PG$78,"&lt;1")</f>
        <v>0</v>
      </c>
      <c r="PH111" s="427">
        <f t="shared" ref="PH111:PH134" si="1004">+PF111+PG111</f>
        <v>0</v>
      </c>
      <c r="PI111" s="426">
        <f t="shared" ref="PI111:PI134" si="1005">COUNTIFS(PI$12:PI$78,"&gt;="&amp;(DATE(YEAR($B111),MONTH($B111),1)),PI$12:PI$78,"&lt;="&amp;(DATE(YEAR($B111),MONTH($B111),15)),PJ$12:PJ$78,"&lt;1")</f>
        <v>0</v>
      </c>
      <c r="PJ111" s="395">
        <f t="shared" ref="PJ111:PJ134" si="1006">COUNTIFS(PI$12:PI$78,"&gt;="&amp;(DATE(YEAR($B111),MONTH($B111),16)),PI$12:PI$78,"&lt;="&amp;(DATE(YEAR($B111),MONTH($B111),DAY(EOMONTH($B111,0)))),PJ$12:PJ$78,"&lt;1")</f>
        <v>0</v>
      </c>
      <c r="PK111" s="427">
        <f t="shared" ref="PK111:PK134" si="1007">+PI111+PJ111</f>
        <v>0</v>
      </c>
      <c r="PL111" s="426">
        <f t="shared" ref="PL111:PL134" si="1008">COUNTIFS(PL$12:PL$78,"&gt;="&amp;(DATE(YEAR($B111),MONTH($B111),1)),PL$12:PL$78,"&lt;="&amp;(DATE(YEAR($B111),MONTH($B111),15)),PM$12:PM$78,"&lt;1")</f>
        <v>0</v>
      </c>
      <c r="PM111" s="395">
        <f t="shared" ref="PM111:PM134" si="1009">COUNTIFS(PL$12:PL$78,"&gt;="&amp;(DATE(YEAR($B111),MONTH($B111),16)),PL$12:PL$78,"&lt;="&amp;(DATE(YEAR($B111),MONTH($B111),DAY(EOMONTH($B111,0)))),PM$12:PM$78,"&lt;1")</f>
        <v>0</v>
      </c>
      <c r="PN111" s="427">
        <f t="shared" ref="PN111:PN134" si="1010">+PL111+PM111</f>
        <v>0</v>
      </c>
      <c r="PO111" s="776">
        <f t="shared" ref="PO111:PO134" si="1011">COUNTIFS(PP$12:PP$78,"&gt;="&amp;(DATE(YEAR($B111),MONTH($B111),1)),PP$12:PP$78,"&lt;="&amp;(DATE(YEAR($B111),MONTH($B111),15)),PO$12:PO$78,"&lt;=1")</f>
        <v>0</v>
      </c>
      <c r="PP111" s="777">
        <f t="shared" ref="PP111:PP134" si="1012">COUNTIFS(PP$12:PP$78,"&gt;="&amp;(DATE(YEAR($B111),MONTH($B111),16)),PP$12:PP$78,"&lt;="&amp;(DATE(YEAR($B111),MONTH($B111),DAY(EOMONTH($B111,0)))),PO$12:PO$78,"&lt;=1")</f>
        <v>0</v>
      </c>
      <c r="PQ111" s="777">
        <f t="shared" ref="PQ111:PQ134" si="1013">COUNTIFS(PP$12:PP$78,"&gt;="&amp;(DATE(YEAR($B111),MONTH($B111),1)),PP$12:PP$78,"&lt;="&amp;(DATE(YEAR($B111),MONTH($B111),DAY(EOMONTH($B111,0)))),PO$12:PO$78,"&lt;=1")</f>
        <v>0</v>
      </c>
      <c r="PR111" s="777">
        <f t="shared" ref="PR111:PR134" si="1014">COUNTIFS(PS$12:PS$78,"&gt;="&amp;(DATE(YEAR($B111),MONTH($B111),1)),PS$12:PS$78,"&lt;="&amp;(DATE(YEAR($B111),MONTH($B111),DAY(EOMONTH($B111,0)))),PR$12:PR$78,"&lt;&gt;0",PO$12:PO$78,"&lt;=1")</f>
        <v>0</v>
      </c>
      <c r="PS111" s="779">
        <f t="shared" ref="PS111:PS134" si="1015">PQ111-PR111</f>
        <v>0</v>
      </c>
      <c r="PT111" s="426">
        <f t="shared" ref="PT111:PT134" si="1016">COUNTIFS(PT$12:PT$78,"&gt;="&amp;(DATE(YEAR($B111),MONTH($B111),1)),PT$12:PT$78,"&lt;="&amp;(DATE(YEAR($B111),MONTH($B111),15)),PU$12:PU$78,"&lt;1")</f>
        <v>0</v>
      </c>
      <c r="PU111" s="395">
        <f t="shared" ref="PU111:PU134" si="1017">COUNTIFS(PT$12:PT$78,"&gt;="&amp;(DATE(YEAR($B111),MONTH($B111),16)),PT$12:PT$78,"&lt;="&amp;(DATE(YEAR($B111),MONTH($B111),DAY(EOMONTH($B111,0)))),PU$12:PU$78,"&lt;1")</f>
        <v>0</v>
      </c>
      <c r="PV111" s="396">
        <f t="shared" ref="PV111:PV134" si="1018">+PT111+PU111</f>
        <v>0</v>
      </c>
      <c r="PW111" s="426">
        <f t="shared" ref="PW111:PW134" si="1019">COUNTIFS(PW$12:PW$78,"&gt;="&amp;(DATE(YEAR($B111),MONTH($B111),1)),PW$12:PW$78,"&lt;="&amp;(DATE(YEAR($B111),MONTH($B111),15)),PX$12:PX$78,"&lt;1")</f>
        <v>0</v>
      </c>
      <c r="PX111" s="395">
        <f t="shared" ref="PX111:PX134" si="1020">COUNTIFS(PW$12:PW$78,"&gt;="&amp;(DATE(YEAR($B111),MONTH($B111),16)),PW$12:PW$78,"&lt;="&amp;(DATE(YEAR($B111),MONTH($B111),DAY(EOMONTH($B111,0)))),PX$12:PX$78,"&lt;1")</f>
        <v>0</v>
      </c>
      <c r="PY111" s="396">
        <f t="shared" ref="PY111:PY134" si="1021">+PW111+PX111</f>
        <v>0</v>
      </c>
      <c r="PZ111" s="426">
        <f t="shared" ref="PZ111:PZ134" si="1022">COUNTIFS(PZ$12:PZ$78,"&gt;="&amp;(DATE(YEAR($B111),MONTH($B111),1)),PZ$12:PZ$78,"&lt;="&amp;(DATE(YEAR($B111),MONTH($B111),15)),QA$12:QA$78,"&lt;1")</f>
        <v>0</v>
      </c>
      <c r="QA111" s="395">
        <f t="shared" ref="QA111:QA134" si="1023">COUNTIFS(PZ$12:PZ$78,"&gt;="&amp;(DATE(YEAR($B111),MONTH($B111),16)),PZ$12:PZ$78,"&lt;="&amp;(DATE(YEAR($B111),MONTH($B111),DAY(EOMONTH($B111,0)))),QA$12:QA$78,"&lt;1")</f>
        <v>0</v>
      </c>
      <c r="QB111" s="396">
        <f t="shared" ref="QB111:QB134" si="1024">+PZ111+QA111</f>
        <v>0</v>
      </c>
      <c r="QC111" s="426">
        <f t="shared" ref="QC111:QC134" si="1025">COUNTIFS(QC$12:QC$78,"&gt;="&amp;(DATE(YEAR($B111),MONTH($B111),1)),QC$12:QC$78,"&lt;="&amp;(DATE(YEAR($B111),MONTH($B111),15)),QD$12:QD$78,"&lt;1")</f>
        <v>0</v>
      </c>
      <c r="QD111" s="395">
        <f t="shared" ref="QD111:QD134" si="1026">COUNTIFS(QC$12:QC$78,"&gt;="&amp;(DATE(YEAR($B111),MONTH($B111),16)),QC$12:QC$78,"&lt;="&amp;(DATE(YEAR($B111),MONTH($B111),DAY(EOMONTH($B111,0)))),QD$12:QD$78,"&lt;1")</f>
        <v>0</v>
      </c>
      <c r="QE111" s="396">
        <f t="shared" ref="QE111:QE134" si="1027">+QC111+QD111</f>
        <v>0</v>
      </c>
      <c r="QF111" s="776">
        <f t="shared" ref="QF111:QF134" si="1028">COUNTIFS(QG$12:QG$78,"&gt;="&amp;(DATE(YEAR($B111),MONTH($B111),1)),QG$12:QG$78,"&lt;="&amp;(DATE(YEAR($B111),MONTH($B111),15)),QF$12:QF$78,"&lt;=1")</f>
        <v>0</v>
      </c>
      <c r="QG111" s="777">
        <f t="shared" ref="QG111:QG134" si="1029">COUNTIFS(QG$12:QG$78,"&gt;="&amp;(DATE(YEAR($B111),MONTH($B111),16)),QG$12:QG$78,"&lt;="&amp;(DATE(YEAR($B111),MONTH($B111),DAY(EOMONTH($B111,0)))),QF$12:QF$78,"&lt;=1")</f>
        <v>0</v>
      </c>
      <c r="QH111" s="777">
        <f t="shared" ref="QH111:QH134" si="1030">COUNTIFS(QG$12:QG$78,"&gt;="&amp;(DATE(YEAR($B111),MONTH($B111),1)),QG$12:QG$78,"&lt;="&amp;(DATE(YEAR($B111),MONTH($B111),DAY(EOMONTH($B111,0)))),QF$12:QF$78,"&lt;=1")</f>
        <v>0</v>
      </c>
      <c r="QI111" s="777">
        <f t="shared" ref="QI111:QI134" si="1031">COUNTIFS(QJ$12:QJ$78,"&gt;="&amp;(DATE(YEAR($B111),MONTH($B111),1)),QJ$12:QJ$78,"&lt;="&amp;(DATE(YEAR($B111),MONTH($B111),DAY(EOMONTH($B111,0)))),QI$12:QI$78,"&lt;&gt;0",QF$12:QF$78,"&lt;=1")</f>
        <v>0</v>
      </c>
      <c r="QJ111" s="779">
        <f t="shared" ref="QJ111:QJ134" si="1032">QH111-QI111</f>
        <v>0</v>
      </c>
      <c r="QK111" s="790"/>
      <c r="QL111" s="791"/>
    </row>
    <row r="112" spans="2:454" ht="10.199999999999999">
      <c r="B112" s="792">
        <v>45566</v>
      </c>
      <c r="C112" s="793">
        <v>2</v>
      </c>
      <c r="D112" s="771"/>
      <c r="E112" s="772"/>
      <c r="F112" s="772"/>
      <c r="G112" s="772"/>
      <c r="H112" s="772"/>
      <c r="I112" s="772"/>
      <c r="J112" s="772"/>
      <c r="K112" s="772"/>
      <c r="L112" s="772"/>
      <c r="M112" s="772"/>
      <c r="N112" s="772"/>
      <c r="O112" s="772"/>
      <c r="P112" s="772"/>
      <c r="Q112" s="772"/>
      <c r="R112" s="772"/>
      <c r="S112" s="772"/>
      <c r="T112" s="772"/>
      <c r="U112" s="772"/>
      <c r="V112" s="772"/>
      <c r="W112" s="772"/>
      <c r="X112" s="772"/>
      <c r="Y112" s="772"/>
      <c r="Z112" s="772"/>
      <c r="AA112" s="772"/>
      <c r="AB112" s="772"/>
      <c r="AC112" s="772"/>
      <c r="AD112" s="772"/>
      <c r="AE112" s="772"/>
      <c r="AF112" s="772"/>
      <c r="AG112" s="772"/>
      <c r="AH112" s="772"/>
      <c r="AI112" s="772"/>
      <c r="AJ112" s="772"/>
      <c r="AK112" s="772"/>
      <c r="AL112" s="772"/>
      <c r="AM112" s="772"/>
      <c r="AN112" s="772"/>
      <c r="AO112" s="772"/>
      <c r="AP112" s="772"/>
      <c r="AQ112" s="772"/>
      <c r="AR112" s="772"/>
      <c r="AS112" s="772"/>
      <c r="AT112" s="772"/>
      <c r="AU112" s="772"/>
      <c r="AV112" s="772"/>
      <c r="AW112" s="772"/>
      <c r="AX112" s="772"/>
      <c r="AY112" s="772"/>
      <c r="AZ112" s="772"/>
      <c r="BA112" s="773"/>
      <c r="BB112" s="774">
        <f t="shared" si="721"/>
        <v>0</v>
      </c>
      <c r="BC112" s="651"/>
      <c r="BD112" s="652"/>
      <c r="BE112" s="775"/>
      <c r="BF112" s="774">
        <f t="shared" si="722"/>
        <v>0</v>
      </c>
      <c r="BG112" s="775"/>
      <c r="BH112" s="774">
        <f t="shared" si="723"/>
        <v>0</v>
      </c>
      <c r="BI112" s="426">
        <f t="shared" si="724"/>
        <v>0</v>
      </c>
      <c r="BJ112" s="395">
        <f t="shared" si="725"/>
        <v>0</v>
      </c>
      <c r="BK112" s="396">
        <f t="shared" si="726"/>
        <v>0</v>
      </c>
      <c r="BL112" s="426">
        <f t="shared" si="727"/>
        <v>0</v>
      </c>
      <c r="BM112" s="395">
        <f t="shared" si="728"/>
        <v>0</v>
      </c>
      <c r="BN112" s="427">
        <f t="shared" si="729"/>
        <v>0</v>
      </c>
      <c r="BO112" s="394">
        <f t="shared" si="730"/>
        <v>0</v>
      </c>
      <c r="BP112" s="395">
        <f t="shared" si="731"/>
        <v>0</v>
      </c>
      <c r="BQ112" s="428">
        <f t="shared" si="732"/>
        <v>0</v>
      </c>
      <c r="BR112" s="394">
        <f t="shared" si="733"/>
        <v>0</v>
      </c>
      <c r="BS112" s="395">
        <f t="shared" si="734"/>
        <v>0</v>
      </c>
      <c r="BT112" s="428">
        <f t="shared" si="735"/>
        <v>0</v>
      </c>
      <c r="BU112" s="394">
        <f t="shared" si="736"/>
        <v>0</v>
      </c>
      <c r="BV112" s="395">
        <f t="shared" si="737"/>
        <v>0</v>
      </c>
      <c r="BW112" s="427">
        <f t="shared" si="738"/>
        <v>0</v>
      </c>
      <c r="BX112" s="394">
        <f t="shared" si="739"/>
        <v>0</v>
      </c>
      <c r="BY112" s="395">
        <f t="shared" si="740"/>
        <v>0</v>
      </c>
      <c r="BZ112" s="396">
        <f t="shared" si="741"/>
        <v>0</v>
      </c>
      <c r="CA112" s="426">
        <f t="shared" si="742"/>
        <v>0</v>
      </c>
      <c r="CB112" s="395">
        <f t="shared" si="743"/>
        <v>0</v>
      </c>
      <c r="CC112" s="427">
        <f t="shared" si="744"/>
        <v>0</v>
      </c>
      <c r="CD112" s="394">
        <f t="shared" si="745"/>
        <v>0</v>
      </c>
      <c r="CE112" s="395">
        <f t="shared" si="746"/>
        <v>0</v>
      </c>
      <c r="CF112" s="428">
        <f t="shared" si="747"/>
        <v>0</v>
      </c>
      <c r="CG112" s="394">
        <f t="shared" si="748"/>
        <v>0</v>
      </c>
      <c r="CH112" s="395">
        <f t="shared" si="749"/>
        <v>0</v>
      </c>
      <c r="CI112" s="428">
        <f t="shared" si="750"/>
        <v>0</v>
      </c>
      <c r="CJ112" s="394">
        <f t="shared" si="751"/>
        <v>0</v>
      </c>
      <c r="CK112" s="395">
        <f t="shared" si="752"/>
        <v>0</v>
      </c>
      <c r="CL112" s="427">
        <f t="shared" si="753"/>
        <v>0</v>
      </c>
      <c r="CM112" s="394">
        <f t="shared" si="754"/>
        <v>0</v>
      </c>
      <c r="CN112" s="395">
        <f t="shared" si="755"/>
        <v>0</v>
      </c>
      <c r="CO112" s="396">
        <f t="shared" si="756"/>
        <v>0</v>
      </c>
      <c r="CP112" s="426">
        <f t="shared" si="757"/>
        <v>0</v>
      </c>
      <c r="CQ112" s="395">
        <f t="shared" si="758"/>
        <v>0</v>
      </c>
      <c r="CR112" s="427">
        <f t="shared" si="759"/>
        <v>0</v>
      </c>
      <c r="CS112" s="394">
        <f t="shared" si="760"/>
        <v>0</v>
      </c>
      <c r="CT112" s="395">
        <f t="shared" si="761"/>
        <v>0</v>
      </c>
      <c r="CU112" s="428">
        <f t="shared" si="762"/>
        <v>0</v>
      </c>
      <c r="CV112" s="394">
        <f t="shared" si="763"/>
        <v>0</v>
      </c>
      <c r="CW112" s="395">
        <f t="shared" si="764"/>
        <v>0</v>
      </c>
      <c r="CX112" s="428">
        <f t="shared" si="765"/>
        <v>0</v>
      </c>
      <c r="CY112" s="394">
        <f t="shared" si="766"/>
        <v>0</v>
      </c>
      <c r="CZ112" s="395">
        <f t="shared" si="767"/>
        <v>0</v>
      </c>
      <c r="DA112" s="427">
        <f t="shared" si="768"/>
        <v>0</v>
      </c>
      <c r="DB112" s="394">
        <f t="shared" si="769"/>
        <v>0</v>
      </c>
      <c r="DC112" s="395">
        <f t="shared" si="770"/>
        <v>0</v>
      </c>
      <c r="DD112" s="396">
        <f t="shared" si="771"/>
        <v>0</v>
      </c>
      <c r="DE112" s="426">
        <f t="shared" si="772"/>
        <v>0</v>
      </c>
      <c r="DF112" s="395">
        <f t="shared" si="773"/>
        <v>0</v>
      </c>
      <c r="DG112" s="427">
        <f t="shared" si="774"/>
        <v>0</v>
      </c>
      <c r="DH112" s="394">
        <f t="shared" si="775"/>
        <v>0</v>
      </c>
      <c r="DI112" s="395">
        <f t="shared" si="776"/>
        <v>0</v>
      </c>
      <c r="DJ112" s="428">
        <f t="shared" si="777"/>
        <v>0</v>
      </c>
      <c r="DK112" s="394">
        <f t="shared" si="778"/>
        <v>0</v>
      </c>
      <c r="DL112" s="395">
        <f t="shared" si="779"/>
        <v>0</v>
      </c>
      <c r="DM112" s="428">
        <f t="shared" si="780"/>
        <v>0</v>
      </c>
      <c r="DN112" s="394">
        <f t="shared" si="781"/>
        <v>0</v>
      </c>
      <c r="DO112" s="395">
        <f t="shared" si="782"/>
        <v>0</v>
      </c>
      <c r="DP112" s="427">
        <f t="shared" si="783"/>
        <v>0</v>
      </c>
      <c r="DQ112" s="394">
        <f t="shared" si="784"/>
        <v>0</v>
      </c>
      <c r="DR112" s="395">
        <f t="shared" si="785"/>
        <v>0</v>
      </c>
      <c r="DS112" s="396">
        <f t="shared" si="786"/>
        <v>0</v>
      </c>
      <c r="DT112" s="426">
        <f t="shared" si="787"/>
        <v>0</v>
      </c>
      <c r="DU112" s="395">
        <f t="shared" si="788"/>
        <v>0</v>
      </c>
      <c r="DV112" s="427">
        <f t="shared" si="789"/>
        <v>0</v>
      </c>
      <c r="DW112" s="394">
        <f t="shared" si="790"/>
        <v>0</v>
      </c>
      <c r="DX112" s="395">
        <f t="shared" si="791"/>
        <v>0</v>
      </c>
      <c r="DY112" s="428">
        <f t="shared" si="792"/>
        <v>0</v>
      </c>
      <c r="DZ112" s="394">
        <f t="shared" si="793"/>
        <v>0</v>
      </c>
      <c r="EA112" s="395">
        <f t="shared" si="794"/>
        <v>0</v>
      </c>
      <c r="EB112" s="428">
        <f t="shared" si="795"/>
        <v>0</v>
      </c>
      <c r="EC112" s="394">
        <f t="shared" si="796"/>
        <v>0</v>
      </c>
      <c r="ED112" s="395">
        <f t="shared" si="797"/>
        <v>0</v>
      </c>
      <c r="EE112" s="427">
        <f t="shared" si="798"/>
        <v>0</v>
      </c>
      <c r="EF112" s="394">
        <f t="shared" si="799"/>
        <v>0</v>
      </c>
      <c r="EG112" s="395">
        <f t="shared" si="800"/>
        <v>0</v>
      </c>
      <c r="EH112" s="396">
        <f t="shared" si="801"/>
        <v>0</v>
      </c>
      <c r="EI112" s="426">
        <f t="shared" si="802"/>
        <v>0</v>
      </c>
      <c r="EJ112" s="395">
        <f t="shared" si="803"/>
        <v>0</v>
      </c>
      <c r="EK112" s="427">
        <f t="shared" si="804"/>
        <v>0</v>
      </c>
      <c r="EL112" s="394">
        <f t="shared" si="805"/>
        <v>0</v>
      </c>
      <c r="EM112" s="395">
        <f t="shared" si="806"/>
        <v>0</v>
      </c>
      <c r="EN112" s="428">
        <f t="shared" si="807"/>
        <v>0</v>
      </c>
      <c r="EO112" s="394">
        <f t="shared" si="808"/>
        <v>0</v>
      </c>
      <c r="EP112" s="395">
        <f t="shared" si="809"/>
        <v>0</v>
      </c>
      <c r="EQ112" s="428">
        <f t="shared" si="810"/>
        <v>0</v>
      </c>
      <c r="ER112" s="394">
        <f t="shared" si="811"/>
        <v>0</v>
      </c>
      <c r="ES112" s="395">
        <f t="shared" si="812"/>
        <v>0</v>
      </c>
      <c r="ET112" s="427">
        <f t="shared" si="813"/>
        <v>0</v>
      </c>
      <c r="EU112" s="394">
        <f t="shared" si="814"/>
        <v>0</v>
      </c>
      <c r="EV112" s="395">
        <f t="shared" si="815"/>
        <v>0</v>
      </c>
      <c r="EW112" s="396">
        <f t="shared" si="816"/>
        <v>0</v>
      </c>
      <c r="EX112" s="426">
        <f t="shared" si="817"/>
        <v>0</v>
      </c>
      <c r="EY112" s="395">
        <f t="shared" si="818"/>
        <v>0</v>
      </c>
      <c r="EZ112" s="427">
        <f t="shared" si="819"/>
        <v>0</v>
      </c>
      <c r="FA112" s="394">
        <f t="shared" si="820"/>
        <v>0</v>
      </c>
      <c r="FB112" s="395">
        <f t="shared" si="821"/>
        <v>0</v>
      </c>
      <c r="FC112" s="428">
        <f t="shared" si="822"/>
        <v>0</v>
      </c>
      <c r="FD112" s="394">
        <f t="shared" si="823"/>
        <v>0</v>
      </c>
      <c r="FE112" s="395">
        <f t="shared" si="824"/>
        <v>0</v>
      </c>
      <c r="FF112" s="428">
        <f t="shared" si="825"/>
        <v>0</v>
      </c>
      <c r="FG112" s="394">
        <f t="shared" si="826"/>
        <v>0</v>
      </c>
      <c r="FH112" s="395">
        <f t="shared" si="827"/>
        <v>0</v>
      </c>
      <c r="FI112" s="427">
        <f t="shared" si="828"/>
        <v>0</v>
      </c>
      <c r="FJ112" s="394">
        <f t="shared" si="829"/>
        <v>0</v>
      </c>
      <c r="FK112" s="395">
        <f t="shared" si="830"/>
        <v>0</v>
      </c>
      <c r="FL112" s="396">
        <f t="shared" si="831"/>
        <v>0</v>
      </c>
      <c r="FM112" s="426">
        <f t="shared" si="832"/>
        <v>0</v>
      </c>
      <c r="FN112" s="395">
        <f t="shared" si="833"/>
        <v>0</v>
      </c>
      <c r="FO112" s="427">
        <f t="shared" si="834"/>
        <v>0</v>
      </c>
      <c r="FP112" s="394">
        <f t="shared" si="835"/>
        <v>0</v>
      </c>
      <c r="FQ112" s="395">
        <f t="shared" si="836"/>
        <v>0</v>
      </c>
      <c r="FR112" s="428">
        <f t="shared" si="837"/>
        <v>0</v>
      </c>
      <c r="FS112" s="394">
        <f t="shared" si="838"/>
        <v>0</v>
      </c>
      <c r="FT112" s="395">
        <f t="shared" si="839"/>
        <v>0</v>
      </c>
      <c r="FU112" s="428">
        <f t="shared" si="840"/>
        <v>0</v>
      </c>
      <c r="FV112" s="394">
        <f t="shared" si="841"/>
        <v>0</v>
      </c>
      <c r="FW112" s="395">
        <f t="shared" si="842"/>
        <v>0</v>
      </c>
      <c r="FX112" s="427">
        <f t="shared" si="843"/>
        <v>0</v>
      </c>
      <c r="FY112" s="394">
        <f t="shared" si="844"/>
        <v>0</v>
      </c>
      <c r="FZ112" s="395">
        <f t="shared" si="845"/>
        <v>0</v>
      </c>
      <c r="GA112" s="396">
        <f t="shared" si="846"/>
        <v>0</v>
      </c>
      <c r="GB112" s="426">
        <f t="shared" si="847"/>
        <v>0</v>
      </c>
      <c r="GC112" s="395">
        <f t="shared" si="848"/>
        <v>0</v>
      </c>
      <c r="GD112" s="427">
        <f t="shared" si="849"/>
        <v>0</v>
      </c>
      <c r="GE112" s="394">
        <f t="shared" si="850"/>
        <v>0</v>
      </c>
      <c r="GF112" s="395">
        <f t="shared" si="851"/>
        <v>0</v>
      </c>
      <c r="GG112" s="428">
        <f t="shared" si="852"/>
        <v>0</v>
      </c>
      <c r="GH112" s="394">
        <f t="shared" si="853"/>
        <v>0</v>
      </c>
      <c r="GI112" s="395">
        <f t="shared" si="854"/>
        <v>0</v>
      </c>
      <c r="GJ112" s="428">
        <f t="shared" si="855"/>
        <v>0</v>
      </c>
      <c r="GK112" s="394">
        <f t="shared" si="856"/>
        <v>0</v>
      </c>
      <c r="GL112" s="395">
        <f t="shared" si="857"/>
        <v>0</v>
      </c>
      <c r="GM112" s="427">
        <f t="shared" si="858"/>
        <v>0</v>
      </c>
      <c r="GN112" s="394">
        <f t="shared" si="859"/>
        <v>0</v>
      </c>
      <c r="GO112" s="395">
        <f t="shared" si="860"/>
        <v>0</v>
      </c>
      <c r="GP112" s="396">
        <f t="shared" si="861"/>
        <v>0</v>
      </c>
      <c r="GQ112" s="776">
        <f t="shared" si="862"/>
        <v>0</v>
      </c>
      <c r="GR112" s="777">
        <f t="shared" si="863"/>
        <v>0</v>
      </c>
      <c r="GS112" s="777">
        <f t="shared" si="864"/>
        <v>0</v>
      </c>
      <c r="GT112" s="777">
        <f t="shared" si="865"/>
        <v>0</v>
      </c>
      <c r="GU112" s="778">
        <f t="shared" si="866"/>
        <v>0</v>
      </c>
      <c r="GV112" s="426">
        <f t="shared" si="867"/>
        <v>0</v>
      </c>
      <c r="GW112" s="395">
        <f t="shared" si="868"/>
        <v>0</v>
      </c>
      <c r="GX112" s="427">
        <f t="shared" si="869"/>
        <v>0</v>
      </c>
      <c r="GY112" s="394">
        <f t="shared" si="870"/>
        <v>0</v>
      </c>
      <c r="GZ112" s="395">
        <f t="shared" si="871"/>
        <v>0</v>
      </c>
      <c r="HA112" s="428">
        <f t="shared" si="872"/>
        <v>0</v>
      </c>
      <c r="HB112" s="394">
        <f t="shared" si="873"/>
        <v>0</v>
      </c>
      <c r="HC112" s="395">
        <f t="shared" si="874"/>
        <v>0</v>
      </c>
      <c r="HD112" s="428">
        <f t="shared" si="875"/>
        <v>0</v>
      </c>
      <c r="HE112" s="394">
        <f t="shared" si="876"/>
        <v>0</v>
      </c>
      <c r="HF112" s="395">
        <f t="shared" si="877"/>
        <v>0</v>
      </c>
      <c r="HG112" s="427">
        <f t="shared" si="878"/>
        <v>0</v>
      </c>
      <c r="HH112" s="394">
        <f t="shared" si="879"/>
        <v>0</v>
      </c>
      <c r="HI112" s="395">
        <f t="shared" si="880"/>
        <v>0</v>
      </c>
      <c r="HJ112" s="396">
        <f t="shared" si="881"/>
        <v>0</v>
      </c>
      <c r="HK112" s="776">
        <f t="shared" si="882"/>
        <v>0</v>
      </c>
      <c r="HL112" s="777">
        <f t="shared" si="883"/>
        <v>0</v>
      </c>
      <c r="HM112" s="777">
        <f t="shared" si="884"/>
        <v>0</v>
      </c>
      <c r="HN112" s="777">
        <f t="shared" si="885"/>
        <v>0</v>
      </c>
      <c r="HO112" s="778">
        <f t="shared" si="886"/>
        <v>0</v>
      </c>
      <c r="HP112" s="946"/>
      <c r="HQ112" s="946"/>
      <c r="HR112" s="426">
        <f t="shared" si="887"/>
        <v>0</v>
      </c>
      <c r="HS112" s="395">
        <f t="shared" si="888"/>
        <v>0</v>
      </c>
      <c r="HT112" s="396">
        <f t="shared" si="889"/>
        <v>0</v>
      </c>
      <c r="HU112" s="426">
        <f t="shared" si="890"/>
        <v>0</v>
      </c>
      <c r="HV112" s="395">
        <f t="shared" si="891"/>
        <v>0</v>
      </c>
      <c r="HW112" s="396">
        <f t="shared" si="892"/>
        <v>0</v>
      </c>
      <c r="HX112" s="426">
        <f>COUNTIFS(HX$12:HX$78,"&gt;="&amp;(DATE(YEAR($B112),MONTH($B112),1)),HX$12:HX$78,"&lt;="&amp;(DATE(YEAR($B112),MONTH($B112),15)),HY$12:HY$78,"&lt;1")</f>
        <v>0</v>
      </c>
      <c r="HY112" s="395">
        <f>COUNTIFS(HX$12:HX$78,"&gt;="&amp;(DATE(YEAR($B112),MONTH($B112),16)),HX$12:HX$78,"&lt;="&amp;(DATE(YEAR($B112),MONTH($B112),DAY(EOMONTH($B112,0)))),HY$12:HY$78,"&lt;1")</f>
        <v>0</v>
      </c>
      <c r="HZ112" s="396">
        <f t="shared" si="893"/>
        <v>0</v>
      </c>
      <c r="IA112" s="426">
        <f t="shared" si="894"/>
        <v>0</v>
      </c>
      <c r="IB112" s="395">
        <f>COUNTIFS(IA$12:IA$78,"&gt;="&amp;(DATE(YEAR($B112),MONTH($B112),16)),IA$12:IA$78,"&lt;="&amp;(DATE(YEAR($B112),MONTH($B112),DAY(EOMONTH($B112,0)))),IB$12:IB$78,"&lt;1")</f>
        <v>0</v>
      </c>
      <c r="IC112" s="396">
        <f t="shared" si="895"/>
        <v>0</v>
      </c>
      <c r="ID112" s="426">
        <f t="shared" si="896"/>
        <v>0</v>
      </c>
      <c r="IE112" s="395">
        <f t="shared" si="897"/>
        <v>0</v>
      </c>
      <c r="IF112" s="396">
        <f t="shared" si="898"/>
        <v>0</v>
      </c>
      <c r="IG112" s="427"/>
      <c r="IH112" s="426">
        <f t="shared" si="899"/>
        <v>0</v>
      </c>
      <c r="II112" s="395">
        <f t="shared" si="900"/>
        <v>0</v>
      </c>
      <c r="IJ112" s="427">
        <f t="shared" si="901"/>
        <v>0</v>
      </c>
      <c r="IK112" s="426">
        <f t="shared" si="902"/>
        <v>0</v>
      </c>
      <c r="IL112" s="395">
        <f t="shared" si="903"/>
        <v>0</v>
      </c>
      <c r="IM112" s="427">
        <f t="shared" si="904"/>
        <v>0</v>
      </c>
      <c r="IN112" s="776">
        <f t="shared" si="905"/>
        <v>0</v>
      </c>
      <c r="IO112" s="777">
        <f t="shared" si="906"/>
        <v>0</v>
      </c>
      <c r="IP112" s="777">
        <f t="shared" si="907"/>
        <v>0</v>
      </c>
      <c r="IQ112" s="777">
        <f t="shared" si="908"/>
        <v>0</v>
      </c>
      <c r="IR112" s="779">
        <f t="shared" si="909"/>
        <v>0</v>
      </c>
      <c r="IS112" s="427"/>
      <c r="IT112" s="780"/>
      <c r="IU112" s="426">
        <f t="shared" si="910"/>
        <v>0</v>
      </c>
      <c r="IV112" s="395">
        <f t="shared" si="911"/>
        <v>0</v>
      </c>
      <c r="IW112" s="396">
        <f t="shared" si="912"/>
        <v>0</v>
      </c>
      <c r="IX112" s="426">
        <f t="shared" si="913"/>
        <v>0</v>
      </c>
      <c r="IY112" s="395">
        <f t="shared" si="914"/>
        <v>0</v>
      </c>
      <c r="IZ112" s="396">
        <f t="shared" si="915"/>
        <v>0</v>
      </c>
      <c r="JA112" s="426">
        <f t="shared" si="916"/>
        <v>0</v>
      </c>
      <c r="JB112" s="395">
        <f t="shared" si="917"/>
        <v>0</v>
      </c>
      <c r="JC112" s="396">
        <f t="shared" si="918"/>
        <v>0</v>
      </c>
      <c r="JD112" s="781"/>
      <c r="JE112" s="782">
        <f t="shared" ref="JE112:JE134" si="1033">SUMIFS(JD$12:JD$78,JG$12:JG$78,"&gt;="&amp;(DATE(YEAR($B112),MONTH($B112),1)),JG$12:JG$78,"&lt;="&amp;(DATE(YEAR($B112),MONTH($B112),15)),JF$12:JF$78,"&lt;=1")</f>
        <v>0</v>
      </c>
      <c r="JF112" s="783">
        <f t="shared" ref="JF112:JF134" si="1034">SUMIFS(JD$12:JD$78,JG$12:JG$78,"&gt;="&amp;(DATE(YEAR($B112),MONTH($B112),16)),JG$12:JG$78,"&lt;="&amp;(DATE(YEAR($B112),MONTH($B112),DAY(EOMONTH($B112,0)))),JF$12:JF$78,"&lt;=1")</f>
        <v>0</v>
      </c>
      <c r="JG112" s="784">
        <f t="shared" si="919"/>
        <v>0</v>
      </c>
      <c r="JH112" s="781"/>
      <c r="JI112" s="782">
        <f t="shared" ref="JI112:JI134" si="1035">SUMIFS(JH$12:JH$78,JK$12:JK$78,"&gt;="&amp;(DATE(YEAR($B112),MONTH($B112),1)),JK$12:JK$78,"&lt;="&amp;(DATE(YEAR($B112),MONTH($B112),15)),JJ$12:JJ$78,"&lt;=1")</f>
        <v>0</v>
      </c>
      <c r="JJ112" s="783">
        <f t="shared" ref="JJ112:JJ134" si="1036">SUMIFS(JH$12:JH$78,JK$12:JK$78,"&gt;="&amp;(DATE(YEAR($B112),MONTH($B112),16)),JK$12:JK$78,"&lt;="&amp;(DATE(YEAR($B112),MONTH($B112),DAY(EOMONTH($B112,0)))),JJ$12:JJ$78,"&lt;=1")</f>
        <v>0</v>
      </c>
      <c r="JK112" s="784">
        <f t="shared" si="920"/>
        <v>0</v>
      </c>
      <c r="JL112" s="781"/>
      <c r="JM112" s="782">
        <f t="shared" ref="JM112:JM134" si="1037">SUMIFS(JL$12:JL$78,JO$12:JO$78,"&gt;="&amp;(DATE(YEAR($B112),MONTH($B112),1)),JO$12:JO$78,"&lt;="&amp;(DATE(YEAR($B112),MONTH($B112),15)),JN$12:JN$78,"&lt;=1")</f>
        <v>0</v>
      </c>
      <c r="JN112" s="783">
        <f t="shared" ref="JN112:JN134" si="1038">SUMIFS(JL$12:JL$78,JO$12:JO$78,"&gt;="&amp;(DATE(YEAR($B112),MONTH($B112),16)),JO$12:JO$78,"&lt;="&amp;(DATE(YEAR($B112),MONTH($B112),DAY(EOMONTH($B112,0)))),JN$12:JN$78,"&lt;=1")</f>
        <v>0</v>
      </c>
      <c r="JO112" s="784">
        <f t="shared" si="921"/>
        <v>0</v>
      </c>
      <c r="JP112" s="781"/>
      <c r="JQ112" s="782">
        <f t="shared" ref="JQ112:JQ134" si="1039">SUMIFS(JP$12:JP$78,JS$12:JS$78,"&gt;="&amp;(DATE(YEAR($B112),MONTH($B112),1)),JS$12:JS$78,"&lt;="&amp;(DATE(YEAR($B112),MONTH($B112),15)),JR$12:JR$78,"&lt;=1")</f>
        <v>0</v>
      </c>
      <c r="JR112" s="783">
        <f t="shared" ref="JR112:JR134" si="1040">SUMIFS(JP$12:JP$78,JS$12:JS$78,"&gt;="&amp;(DATE(YEAR($B112),MONTH($B112),16)),JS$12:JS$78,"&lt;="&amp;(DATE(YEAR($B112),MONTH($B112),DAY(EOMONTH($B112,0)))),JR$12:JR$78,"&lt;=1")</f>
        <v>0</v>
      </c>
      <c r="JS112" s="784">
        <f t="shared" si="922"/>
        <v>0</v>
      </c>
      <c r="JT112" s="781"/>
      <c r="JU112" s="782">
        <f t="shared" ref="JU112:JU134" si="1041">SUMIFS(JT$12:JT$78,JW$12:JW$78,"&gt;="&amp;(DATE(YEAR($B112),MONTH($B112),1)),JW$12:JW$78,"&lt;="&amp;(DATE(YEAR($B112),MONTH($B112),15)),JV$12:JV$78,"&lt;=1")</f>
        <v>0</v>
      </c>
      <c r="JV112" s="783">
        <f t="shared" ref="JV112:JV134" si="1042">SUMIFS(JT$12:JT$78,JW$12:JW$78,"&gt;="&amp;(DATE(YEAR($B112),MONTH($B112),16)),JW$12:JW$78,"&lt;="&amp;(DATE(YEAR($B112),MONTH($B112),DAY(EOMONTH($B112,0)))),JV$12:JV$78,"&lt;=1")</f>
        <v>0</v>
      </c>
      <c r="JW112" s="784">
        <f t="shared" si="923"/>
        <v>0</v>
      </c>
      <c r="JX112" s="781"/>
      <c r="JY112" s="782">
        <f t="shared" ref="JY112:JY134" si="1043">SUMIFS(JX$12:JX$78,KA$12:KA$78,"&gt;="&amp;(DATE(YEAR($B112),MONTH($B112),1)),KA$12:KA$78,"&lt;="&amp;(DATE(YEAR($B112),MONTH($B112),15)),JZ$12:JZ$78,"&lt;=1")</f>
        <v>0</v>
      </c>
      <c r="JZ112" s="783">
        <f t="shared" ref="JZ112:JZ134" si="1044">SUMIFS(JX$12:JX$78,KA$12:KA$78,"&gt;="&amp;(DATE(YEAR($B112),MONTH($B112),16)),KA$12:KA$78,"&lt;="&amp;(DATE(YEAR($B112),MONTH($B112),DAY(EOMONTH($B112,0)))),JZ$12:JZ$78,"&lt;=1")</f>
        <v>0</v>
      </c>
      <c r="KA112" s="784">
        <f t="shared" si="924"/>
        <v>0</v>
      </c>
      <c r="KB112" s="781"/>
      <c r="KC112" s="782">
        <f t="shared" ref="KC112:KC134" si="1045">SUMIFS(KB$12:KB$78,KE$12:KE$78,"&gt;="&amp;(DATE(YEAR($B112),MONTH($B112),1)),KE$12:KE$78,"&lt;="&amp;(DATE(YEAR($B112),MONTH($B112),15)),KD$12:KD$78,"&lt;=1")</f>
        <v>0</v>
      </c>
      <c r="KD112" s="783">
        <f t="shared" ref="KD112:KD134" si="1046">SUMIFS(KB$12:KB$78,KE$12:KE$78,"&gt;="&amp;(DATE(YEAR($B112),MONTH($B112),16)),KE$12:KE$78,"&lt;="&amp;(DATE(YEAR($B112),MONTH($B112),DAY(EOMONTH($B112,0)))),KD$12:KD$78,"&lt;=1")</f>
        <v>0</v>
      </c>
      <c r="KE112" s="784">
        <f t="shared" si="925"/>
        <v>0</v>
      </c>
      <c r="KF112" s="781"/>
      <c r="KG112" s="782">
        <f t="shared" ref="KG112:KG134" si="1047">SUMIFS(KF$12:KF$78,KI$12:KI$78,"&gt;="&amp;(DATE(YEAR($B112),MONTH($B112),1)),KI$12:KI$78,"&lt;="&amp;(DATE(YEAR($B112),MONTH($B112),15)),KH$12:KH$78,"&lt;=1")</f>
        <v>0</v>
      </c>
      <c r="KH112" s="783">
        <f t="shared" ref="KH112:KH134" si="1048">SUMIFS(KF$12:KF$78,KI$12:KI$78,"&gt;="&amp;(DATE(YEAR($B112),MONTH($B112),16)),KI$12:KI$78,"&lt;="&amp;(DATE(YEAR($B112),MONTH($B112),DAY(EOMONTH($B112,0)))),KH$12:KH$78,"&lt;=1")</f>
        <v>0</v>
      </c>
      <c r="KI112" s="784">
        <f t="shared" si="926"/>
        <v>0</v>
      </c>
      <c r="KJ112" s="781"/>
      <c r="KK112" s="782">
        <f t="shared" ref="KK112:KK134" si="1049">SUMIFS(KJ$12:KJ$78,KM$12:KM$78,"&gt;="&amp;(DATE(YEAR($B112),MONTH($B112),1)),KM$12:KM$78,"&lt;="&amp;(DATE(YEAR($B112),MONTH($B112),15)),KL$12:KL$78,"&lt;=1")</f>
        <v>0</v>
      </c>
      <c r="KL112" s="783">
        <f t="shared" ref="KL112:KL134" si="1050">SUMIFS(KJ$12:KJ$78,KM$12:KM$78,"&gt;="&amp;(DATE(YEAR($B112),MONTH($B112),16)),KM$12:KM$78,"&lt;="&amp;(DATE(YEAR($B112),MONTH($B112),DAY(EOMONTH($B112,0)))),KL$12:KL$78,"&lt;=1")</f>
        <v>0</v>
      </c>
      <c r="KM112" s="784">
        <f t="shared" si="927"/>
        <v>0</v>
      </c>
      <c r="KN112" s="426">
        <f t="shared" si="928"/>
        <v>0</v>
      </c>
      <c r="KO112" s="395">
        <f t="shared" si="929"/>
        <v>0</v>
      </c>
      <c r="KP112" s="396">
        <f t="shared" si="930"/>
        <v>0</v>
      </c>
      <c r="KQ112" s="426">
        <f t="shared" si="931"/>
        <v>0</v>
      </c>
      <c r="KR112" s="395">
        <f t="shared" si="932"/>
        <v>0</v>
      </c>
      <c r="KS112" s="396">
        <f t="shared" si="933"/>
        <v>0</v>
      </c>
      <c r="KT112" s="891"/>
      <c r="KU112" s="786">
        <f t="shared" ref="KU112:KU134" si="1051">SUMIFS(KU$12:KU$78,KW$12:KW$78,"&gt;="&amp;(DATE(YEAR($B112),MONTH($B112),1)),KW$12:KW$78,"&lt;="&amp;(DATE(YEAR($B112),MONTH($B112),15)),KT$12:KT$78,"&lt;=1")</f>
        <v>0</v>
      </c>
      <c r="KV112" s="787">
        <f t="shared" ref="KV112:KV134" si="1052">SUMIFS(KU$12:KU$78,KW$12:KW$78,"&gt;="&amp;(DATE(YEAR($B112),MONTH($B112),16)),KW$12:KW$78,"&lt;="&amp;(DATE(YEAR($B112),MONTH($B112),DAY(EOMONTH($B112,0)))),KT$12:KT$78,"&lt;=1")</f>
        <v>0</v>
      </c>
      <c r="KW112" s="788">
        <f t="shared" si="934"/>
        <v>0</v>
      </c>
      <c r="KX112" s="426">
        <f t="shared" si="935"/>
        <v>0</v>
      </c>
      <c r="KY112" s="395">
        <f t="shared" si="936"/>
        <v>0</v>
      </c>
      <c r="KZ112" s="396">
        <f t="shared" si="937"/>
        <v>0</v>
      </c>
      <c r="LA112" s="781"/>
      <c r="LB112" s="782">
        <f t="shared" ref="LB112:LB134" si="1053">SUMIFS(LA$12:LA$78,LD$12:LD$78,"&gt;="&amp;(DATE(YEAR($B112),MONTH($B112),1)),LD$12:LD$78,"&lt;="&amp;(DATE(YEAR($B112),MONTH($B112),15)),LC$12:LC$78,"&lt;=1")</f>
        <v>0</v>
      </c>
      <c r="LC112" s="783">
        <f t="shared" ref="LC112:LC134" si="1054">SUMIFS(LA$12:LA$78,LD$12:LD$78,"&gt;="&amp;(DATE(YEAR($B112),MONTH($B112),16)),LD$12:LD$78,"&lt;="&amp;(DATE(YEAR($B112),MONTH($B112),DAY(EOMONTH($B112,0)))),LC$12:LC$78,"&lt;=1")</f>
        <v>0</v>
      </c>
      <c r="LD112" s="784">
        <f t="shared" si="938"/>
        <v>0</v>
      </c>
      <c r="LE112" s="781"/>
      <c r="LF112" s="782">
        <f t="shared" ref="LF112:LF134" si="1055">SUMIFS(LE$12:LE$78,LH$12:LH$78,"&gt;="&amp;(DATE(YEAR($B112),MONTH($B112),1)),LH$12:LH$78,"&lt;="&amp;(DATE(YEAR($B112),MONTH($B112),15)),LG$12:LG$78,"&lt;=1")</f>
        <v>0</v>
      </c>
      <c r="LG112" s="783">
        <f t="shared" ref="LG112:LG134" si="1056">SUMIFS(LE$12:LE$78,LH$12:LH$78,"&gt;="&amp;(DATE(YEAR($B112),MONTH($B112),16)),LH$12:LH$78,"&lt;="&amp;(DATE(YEAR($B112),MONTH($B112),DAY(EOMONTH($B112,0)))),LG$12:LG$78,"&lt;=1")</f>
        <v>0</v>
      </c>
      <c r="LH112" s="784">
        <f t="shared" si="939"/>
        <v>0</v>
      </c>
      <c r="LI112" s="781"/>
      <c r="LJ112" s="782">
        <f t="shared" ref="LJ112:LJ134" si="1057">SUMIFS(LI$12:LI$78,LL$12:LL$78,"&gt;="&amp;(DATE(YEAR($B112),MONTH($B112),1)),LL$12:LL$78,"&lt;="&amp;(DATE(YEAR($B112),MONTH($B112),15)),LK$12:LK$78,"&lt;=1")</f>
        <v>0</v>
      </c>
      <c r="LK112" s="783">
        <f t="shared" ref="LK112:LK134" si="1058">SUMIFS(LI$12:LI$78,LL$12:LL$78,"&gt;="&amp;(DATE(YEAR($B112),MONTH($B112),16)),LL$12:LL$78,"&lt;="&amp;(DATE(YEAR($B112),MONTH($B112),DAY(EOMONTH($B112,0)))),LK$12:LK$78,"&lt;=1")</f>
        <v>0</v>
      </c>
      <c r="LL112" s="784">
        <f t="shared" si="940"/>
        <v>0</v>
      </c>
      <c r="LM112" s="426">
        <f t="shared" si="941"/>
        <v>0</v>
      </c>
      <c r="LN112" s="395">
        <f t="shared" si="942"/>
        <v>0</v>
      </c>
      <c r="LO112" s="396">
        <f t="shared" si="943"/>
        <v>0</v>
      </c>
      <c r="LP112" s="426">
        <f t="shared" si="944"/>
        <v>0</v>
      </c>
      <c r="LQ112" s="395">
        <f t="shared" si="945"/>
        <v>0</v>
      </c>
      <c r="LR112" s="396">
        <f t="shared" si="946"/>
        <v>0</v>
      </c>
      <c r="LS112" s="426">
        <f t="shared" si="947"/>
        <v>0</v>
      </c>
      <c r="LT112" s="395">
        <f t="shared" si="948"/>
        <v>0</v>
      </c>
      <c r="LU112" s="396">
        <f t="shared" si="949"/>
        <v>0</v>
      </c>
      <c r="LV112" s="891"/>
      <c r="LW112" s="786">
        <f t="shared" ref="LW112:LW134" si="1059">SUMIFS(LW$12:LW$78,LY$12:LY$78,"&gt;="&amp;(DATE(YEAR($B112),MONTH($B112),1)),LY$12:LY$78,"&lt;="&amp;(DATE(YEAR($B112),MONTH($B112),15)),LV$12:LV$78,"&lt;=1")</f>
        <v>0</v>
      </c>
      <c r="LX112" s="787">
        <f t="shared" ref="LX112:LX134" si="1060">SUMIFS(LW$12:LW$78,LY$12:LY$78,"&gt;="&amp;(DATE(YEAR($B112),MONTH($B112),16)),LY$12:LY$78,"&lt;="&amp;(DATE(YEAR($B112),MONTH($B112),DAY(EOMONTH($B112,0)))),LV$12:LV$78,"&lt;=1")</f>
        <v>0</v>
      </c>
      <c r="LY112" s="788">
        <f t="shared" si="950"/>
        <v>0</v>
      </c>
      <c r="LZ112" s="426">
        <f t="shared" si="951"/>
        <v>0</v>
      </c>
      <c r="MA112" s="395">
        <f t="shared" si="952"/>
        <v>0</v>
      </c>
      <c r="MB112" s="396">
        <f t="shared" si="953"/>
        <v>0</v>
      </c>
      <c r="MC112" s="781"/>
      <c r="MD112" s="782">
        <f t="shared" ref="MD112:MD134" si="1061">SUMIFS(MC$12:MC$78,MF$12:MF$78,"&gt;="&amp;(DATE(YEAR($B112),MONTH($B112),1)),MF$12:MF$78,"&lt;="&amp;(DATE(YEAR($B112),MONTH($B112),15)),ME$12:ME$78,"&lt;=1")</f>
        <v>0</v>
      </c>
      <c r="ME112" s="783">
        <f t="shared" ref="ME112:ME134" si="1062">SUMIFS(MC$12:MC$78,MF$12:MF$78,"&gt;="&amp;(DATE(YEAR($B112),MONTH($B112),16)),MF$12:MF$78,"&lt;="&amp;(DATE(YEAR($B112),MONTH($B112),DAY(EOMONTH($B112,0)))),ME$12:ME$78,"&lt;=1")</f>
        <v>0</v>
      </c>
      <c r="MF112" s="784">
        <f t="shared" si="954"/>
        <v>0</v>
      </c>
      <c r="MG112" s="781"/>
      <c r="MH112" s="782">
        <f t="shared" ref="MH112:MH134" si="1063">SUMIFS(MG$12:MG$78,MJ$12:MJ$78,"&gt;="&amp;(DATE(YEAR($B112),MONTH($B112),1)),MJ$12:MJ$78,"&lt;="&amp;(DATE(YEAR($B112),MONTH($B112),15)),MI$12:MI$78,"&lt;=1")</f>
        <v>0</v>
      </c>
      <c r="MI112" s="783">
        <f t="shared" ref="MI112:MI134" si="1064">SUMIFS(MG$12:MG$78,MJ$12:MJ$78,"&gt;="&amp;(DATE(YEAR($B112),MONTH($B112),16)),MJ$12:MJ$78,"&lt;="&amp;(DATE(YEAR($B112),MONTH($B112),DAY(EOMONTH($B112,0)))),MI$12:MI$78,"&lt;=1")</f>
        <v>0</v>
      </c>
      <c r="MJ112" s="784">
        <f t="shared" si="955"/>
        <v>0</v>
      </c>
      <c r="MK112" s="781"/>
      <c r="ML112" s="782">
        <f t="shared" ref="ML112:ML134" si="1065">SUMIFS(MK$12:MK$78,MN$12:MN$78,"&gt;="&amp;(DATE(YEAR($B112),MONTH($B112),1)),MN$12:MN$78,"&lt;="&amp;(DATE(YEAR($B112),MONTH($B112),15)),MM$12:MM$78,"&lt;=1")</f>
        <v>0</v>
      </c>
      <c r="MM112" s="783">
        <f t="shared" ref="MM112:MM134" si="1066">SUMIFS(MK$12:MK$78,MN$12:MN$78,"&gt;="&amp;(DATE(YEAR($B112),MONTH($B112),16)),MN$12:MN$78,"&lt;="&amp;(DATE(YEAR($B112),MONTH($B112),DAY(EOMONTH($B112,0)))),MM$12:MM$78,"&lt;=1")</f>
        <v>0</v>
      </c>
      <c r="MN112" s="784">
        <f t="shared" si="956"/>
        <v>0</v>
      </c>
      <c r="MO112" s="426">
        <f t="shared" si="957"/>
        <v>0</v>
      </c>
      <c r="MP112" s="395">
        <f t="shared" si="958"/>
        <v>0</v>
      </c>
      <c r="MQ112" s="396">
        <f t="shared" si="959"/>
        <v>0</v>
      </c>
      <c r="MR112" s="426">
        <f t="shared" si="960"/>
        <v>0</v>
      </c>
      <c r="MS112" s="395">
        <f t="shared" si="961"/>
        <v>0</v>
      </c>
      <c r="MT112" s="396">
        <f t="shared" si="962"/>
        <v>0</v>
      </c>
      <c r="MU112" s="426">
        <f t="shared" si="963"/>
        <v>0</v>
      </c>
      <c r="MV112" s="395">
        <f t="shared" si="964"/>
        <v>0</v>
      </c>
      <c r="MW112" s="396">
        <f t="shared" si="965"/>
        <v>0</v>
      </c>
      <c r="MX112" s="891"/>
      <c r="MY112" s="786">
        <f t="shared" ref="MY112:MY134" si="1067">SUMIFS(MY$12:MY$78,NA$12:NA$78,"&gt;="&amp;(DATE(YEAR($B112),MONTH($B112),1)),NA$12:NA$78,"&lt;="&amp;(DATE(YEAR($B112),MONTH($B112),15)),MX$12:MX$78,"&lt;=1")</f>
        <v>0</v>
      </c>
      <c r="MZ112" s="787">
        <f t="shared" ref="MZ112:MZ134" si="1068">SUMIFS(MY$12:MY$78,NA$12:NA$78,"&gt;="&amp;(DATE(YEAR($B112),MONTH($B112),16)),NA$12:NA$78,"&lt;="&amp;(DATE(YEAR($B112),MONTH($B112),DAY(EOMONTH($B112,0)))),MX$12:MX$78,"&lt;=1")</f>
        <v>0</v>
      </c>
      <c r="NA112" s="788">
        <f t="shared" si="966"/>
        <v>0</v>
      </c>
      <c r="NB112" s="891"/>
      <c r="NC112" s="786">
        <f t="shared" ref="NC112:NC134" si="1069">SUMIFS(NC$12:NC$78,NE$12:NE$78,"&gt;="&amp;(DATE(YEAR($B112),MONTH($B112),1)),NE$12:NE$78,"&lt;="&amp;(DATE(YEAR($B112),MONTH($B112),15)),NB$12:NB$78,"&lt;=1")</f>
        <v>0</v>
      </c>
      <c r="ND112" s="787">
        <f t="shared" ref="ND112:ND134" si="1070">SUMIFS(NC$12:NC$78,NE$12:NE$78,"&gt;="&amp;(DATE(YEAR($B112),MONTH($B112),16)),NE$12:NE$78,"&lt;="&amp;(DATE(YEAR($B112),MONTH($B112),DAY(EOMONTH($B112,0)))),NB$12:NB$78,"&lt;=1")</f>
        <v>0</v>
      </c>
      <c r="NE112" s="788">
        <f t="shared" si="967"/>
        <v>0</v>
      </c>
      <c r="NF112" s="786">
        <f t="shared" si="968"/>
        <v>0</v>
      </c>
      <c r="NG112" s="789">
        <f t="shared" si="969"/>
        <v>0</v>
      </c>
      <c r="NH112" s="776">
        <f t="shared" si="970"/>
        <v>0</v>
      </c>
      <c r="NI112" s="777">
        <f t="shared" si="971"/>
        <v>0</v>
      </c>
      <c r="NJ112" s="777">
        <f t="shared" si="972"/>
        <v>0</v>
      </c>
      <c r="NK112" s="777">
        <f t="shared" si="973"/>
        <v>0</v>
      </c>
      <c r="NL112" s="779">
        <f t="shared" si="974"/>
        <v>0</v>
      </c>
      <c r="NM112" s="891"/>
      <c r="NN112" s="786">
        <f t="shared" ref="NN112:NN134" si="1071">SUMIFS(NN$12:NN$78,NP$12:NP$78,"&gt;="&amp;(DATE(YEAR($B112),MONTH($B112),1)),NP$12:NP$78,"&lt;="&amp;(DATE(YEAR($B112),MONTH($B112),15)),NM$12:NM$78,"&lt;=1")</f>
        <v>0</v>
      </c>
      <c r="NO112" s="787">
        <f t="shared" ref="NO112:NO134" si="1072">SUMIFS(NN$12:NN$78,NP$12:NP$78,"&gt;="&amp;(DATE(YEAR($B112),MONTH($B112),16)),NP$12:NP$78,"&lt;="&amp;(DATE(YEAR($B112),MONTH($B112),DAY(EOMONTH($B112,0)))),NM$12:NM$78,"&lt;=1")</f>
        <v>0</v>
      </c>
      <c r="NP112" s="788">
        <f t="shared" si="975"/>
        <v>0</v>
      </c>
      <c r="NQ112" s="891"/>
      <c r="NR112" s="786">
        <f t="shared" ref="NR112:NR134" si="1073">SUMIFS(NR$12:NR$78,NT$12:NT$78,"&gt;="&amp;(DATE(YEAR($B112),MONTH($B112),1)),NT$12:NT$78,"&lt;="&amp;(DATE(YEAR($B112),MONTH($B112),15)),NQ$12:NQ$78,"&lt;=1")</f>
        <v>0</v>
      </c>
      <c r="NS112" s="787">
        <f t="shared" ref="NS112:NS134" si="1074">SUMIFS(NR$12:NR$78,NT$12:NT$78,"&gt;="&amp;(DATE(YEAR($B112),MONTH($B112),16)),NT$12:NT$78,"&lt;="&amp;(DATE(YEAR($B112),MONTH($B112),DAY(EOMONTH($B112,0)))),NQ$12:NQ$78,"&lt;=1")</f>
        <v>0</v>
      </c>
      <c r="NT112" s="788">
        <f t="shared" si="976"/>
        <v>0</v>
      </c>
      <c r="NU112" s="891"/>
      <c r="NV112" s="786">
        <f t="shared" ref="NV112:NV134" si="1075">SUMIFS(NV$12:NV$78,NX$12:NX$78,"&gt;="&amp;(DATE(YEAR($B112),MONTH($B112),1)),NX$12:NX$78,"&lt;="&amp;(DATE(YEAR($B112),MONTH($B112),15)),NU$12:NU$78,"&lt;=1")</f>
        <v>0</v>
      </c>
      <c r="NW112" s="787">
        <f t="shared" ref="NW112:NW134" si="1076">SUMIFS(NV$12:NV$78,NX$12:NX$78,"&gt;="&amp;(DATE(YEAR($B112),MONTH($B112),16)),NX$12:NX$78,"&lt;="&amp;(DATE(YEAR($B112),MONTH($B112),DAY(EOMONTH($B112,0)))),NU$12:NU$78,"&lt;=1")</f>
        <v>0</v>
      </c>
      <c r="NX112" s="788">
        <f t="shared" si="977"/>
        <v>0</v>
      </c>
      <c r="OH112" s="426">
        <f t="shared" si="978"/>
        <v>0</v>
      </c>
      <c r="OI112" s="395">
        <f t="shared" si="979"/>
        <v>0</v>
      </c>
      <c r="OJ112" s="396">
        <f t="shared" si="980"/>
        <v>0</v>
      </c>
      <c r="OK112" s="426">
        <f t="shared" si="981"/>
        <v>0</v>
      </c>
      <c r="OL112" s="395">
        <f t="shared" si="982"/>
        <v>0</v>
      </c>
      <c r="OM112" s="396">
        <f t="shared" si="983"/>
        <v>0</v>
      </c>
      <c r="ON112" s="426">
        <f t="shared" si="984"/>
        <v>0</v>
      </c>
      <c r="OO112" s="395">
        <f t="shared" si="985"/>
        <v>0</v>
      </c>
      <c r="OP112" s="396">
        <f t="shared" si="986"/>
        <v>0</v>
      </c>
      <c r="OQ112" s="426">
        <f t="shared" si="987"/>
        <v>0</v>
      </c>
      <c r="OR112" s="395">
        <f t="shared" si="988"/>
        <v>0</v>
      </c>
      <c r="OS112" s="396">
        <f t="shared" si="989"/>
        <v>0</v>
      </c>
      <c r="OT112" s="426">
        <f t="shared" si="990"/>
        <v>0</v>
      </c>
      <c r="OU112" s="395">
        <f t="shared" si="991"/>
        <v>0</v>
      </c>
      <c r="OV112" s="396">
        <f t="shared" si="992"/>
        <v>0</v>
      </c>
      <c r="OW112" s="426">
        <f t="shared" si="993"/>
        <v>0</v>
      </c>
      <c r="OX112" s="395">
        <f t="shared" si="994"/>
        <v>0</v>
      </c>
      <c r="OY112" s="427">
        <f t="shared" si="995"/>
        <v>0</v>
      </c>
      <c r="OZ112" s="426">
        <f t="shared" si="996"/>
        <v>0</v>
      </c>
      <c r="PA112" s="395">
        <f t="shared" si="997"/>
        <v>0</v>
      </c>
      <c r="PB112" s="427">
        <f t="shared" si="998"/>
        <v>0</v>
      </c>
      <c r="PC112" s="426">
        <f t="shared" si="999"/>
        <v>0</v>
      </c>
      <c r="PD112" s="395">
        <f t="shared" si="1000"/>
        <v>0</v>
      </c>
      <c r="PE112" s="427">
        <f t="shared" si="1001"/>
        <v>0</v>
      </c>
      <c r="PF112" s="426">
        <f t="shared" si="1002"/>
        <v>0</v>
      </c>
      <c r="PG112" s="395">
        <f t="shared" si="1003"/>
        <v>0</v>
      </c>
      <c r="PH112" s="427">
        <f t="shared" si="1004"/>
        <v>0</v>
      </c>
      <c r="PI112" s="426">
        <f t="shared" si="1005"/>
        <v>0</v>
      </c>
      <c r="PJ112" s="395">
        <f t="shared" si="1006"/>
        <v>0</v>
      </c>
      <c r="PK112" s="427">
        <f t="shared" si="1007"/>
        <v>0</v>
      </c>
      <c r="PL112" s="426">
        <f t="shared" si="1008"/>
        <v>0</v>
      </c>
      <c r="PM112" s="395">
        <f t="shared" si="1009"/>
        <v>0</v>
      </c>
      <c r="PN112" s="427">
        <f t="shared" si="1010"/>
        <v>0</v>
      </c>
      <c r="PO112" s="776">
        <f t="shared" si="1011"/>
        <v>0</v>
      </c>
      <c r="PP112" s="777">
        <f t="shared" si="1012"/>
        <v>0</v>
      </c>
      <c r="PQ112" s="777">
        <f t="shared" si="1013"/>
        <v>0</v>
      </c>
      <c r="PR112" s="777">
        <f t="shared" si="1014"/>
        <v>0</v>
      </c>
      <c r="PS112" s="779">
        <f t="shared" si="1015"/>
        <v>0</v>
      </c>
      <c r="PT112" s="426">
        <f t="shared" si="1016"/>
        <v>0</v>
      </c>
      <c r="PU112" s="395">
        <f t="shared" si="1017"/>
        <v>0</v>
      </c>
      <c r="PV112" s="396">
        <f t="shared" si="1018"/>
        <v>0</v>
      </c>
      <c r="PW112" s="426">
        <f t="shared" si="1019"/>
        <v>0</v>
      </c>
      <c r="PX112" s="395">
        <f t="shared" si="1020"/>
        <v>0</v>
      </c>
      <c r="PY112" s="396">
        <f t="shared" si="1021"/>
        <v>0</v>
      </c>
      <c r="PZ112" s="426">
        <f t="shared" si="1022"/>
        <v>0</v>
      </c>
      <c r="QA112" s="395">
        <f t="shared" si="1023"/>
        <v>0</v>
      </c>
      <c r="QB112" s="396">
        <f t="shared" si="1024"/>
        <v>0</v>
      </c>
      <c r="QC112" s="426">
        <f t="shared" si="1025"/>
        <v>0</v>
      </c>
      <c r="QD112" s="395">
        <f t="shared" si="1026"/>
        <v>0</v>
      </c>
      <c r="QE112" s="396">
        <f t="shared" si="1027"/>
        <v>0</v>
      </c>
      <c r="QF112" s="776">
        <f t="shared" si="1028"/>
        <v>0</v>
      </c>
      <c r="QG112" s="777">
        <f t="shared" si="1029"/>
        <v>0</v>
      </c>
      <c r="QH112" s="777">
        <f t="shared" si="1030"/>
        <v>0</v>
      </c>
      <c r="QI112" s="777">
        <f t="shared" si="1031"/>
        <v>0</v>
      </c>
      <c r="QJ112" s="779">
        <f t="shared" si="1032"/>
        <v>0</v>
      </c>
      <c r="QK112" s="790"/>
      <c r="QL112" s="791"/>
    </row>
    <row r="113" spans="2:454" ht="10.199999999999999">
      <c r="B113" s="794">
        <v>45597</v>
      </c>
      <c r="C113" s="795">
        <v>3</v>
      </c>
      <c r="D113" s="771"/>
      <c r="E113" s="772"/>
      <c r="F113" s="772"/>
      <c r="G113" s="772"/>
      <c r="H113" s="772"/>
      <c r="I113" s="772"/>
      <c r="J113" s="772"/>
      <c r="K113" s="772"/>
      <c r="L113" s="772"/>
      <c r="M113" s="772"/>
      <c r="N113" s="772"/>
      <c r="O113" s="772"/>
      <c r="P113" s="772"/>
      <c r="Q113" s="772"/>
      <c r="R113" s="772"/>
      <c r="S113" s="772"/>
      <c r="T113" s="772"/>
      <c r="U113" s="772"/>
      <c r="V113" s="772"/>
      <c r="W113" s="772"/>
      <c r="X113" s="772"/>
      <c r="Y113" s="772"/>
      <c r="Z113" s="772"/>
      <c r="AA113" s="772"/>
      <c r="AB113" s="772"/>
      <c r="AC113" s="772"/>
      <c r="AD113" s="772"/>
      <c r="AE113" s="772"/>
      <c r="AF113" s="772"/>
      <c r="AG113" s="772"/>
      <c r="AH113" s="772"/>
      <c r="AI113" s="772"/>
      <c r="AJ113" s="772"/>
      <c r="AK113" s="772"/>
      <c r="AL113" s="772"/>
      <c r="AM113" s="772"/>
      <c r="AN113" s="772"/>
      <c r="AO113" s="772"/>
      <c r="AP113" s="772"/>
      <c r="AQ113" s="772"/>
      <c r="AR113" s="772"/>
      <c r="AS113" s="772"/>
      <c r="AT113" s="772"/>
      <c r="AU113" s="772"/>
      <c r="AV113" s="772"/>
      <c r="AW113" s="772"/>
      <c r="AX113" s="772"/>
      <c r="AY113" s="772"/>
      <c r="AZ113" s="772"/>
      <c r="BA113" s="773"/>
      <c r="BB113" s="774">
        <f t="shared" si="721"/>
        <v>0</v>
      </c>
      <c r="BC113" s="651"/>
      <c r="BD113" s="652"/>
      <c r="BE113" s="775"/>
      <c r="BF113" s="774">
        <f t="shared" si="722"/>
        <v>0</v>
      </c>
      <c r="BG113" s="775"/>
      <c r="BH113" s="774">
        <f t="shared" si="723"/>
        <v>0</v>
      </c>
      <c r="BI113" s="426">
        <f t="shared" si="724"/>
        <v>0</v>
      </c>
      <c r="BJ113" s="395">
        <f t="shared" si="725"/>
        <v>0</v>
      </c>
      <c r="BK113" s="396">
        <f t="shared" si="726"/>
        <v>0</v>
      </c>
      <c r="BL113" s="426">
        <f t="shared" si="727"/>
        <v>0</v>
      </c>
      <c r="BM113" s="395">
        <f t="shared" si="728"/>
        <v>0</v>
      </c>
      <c r="BN113" s="427">
        <f t="shared" si="729"/>
        <v>0</v>
      </c>
      <c r="BO113" s="394">
        <f t="shared" si="730"/>
        <v>0</v>
      </c>
      <c r="BP113" s="395">
        <f t="shared" si="731"/>
        <v>0</v>
      </c>
      <c r="BQ113" s="428">
        <f t="shared" si="732"/>
        <v>0</v>
      </c>
      <c r="BR113" s="394">
        <f t="shared" si="733"/>
        <v>0</v>
      </c>
      <c r="BS113" s="395">
        <f t="shared" si="734"/>
        <v>0</v>
      </c>
      <c r="BT113" s="428">
        <f t="shared" si="735"/>
        <v>0</v>
      </c>
      <c r="BU113" s="394">
        <f t="shared" si="736"/>
        <v>0</v>
      </c>
      <c r="BV113" s="395">
        <f t="shared" si="737"/>
        <v>0</v>
      </c>
      <c r="BW113" s="427">
        <f t="shared" si="738"/>
        <v>0</v>
      </c>
      <c r="BX113" s="394">
        <f t="shared" si="739"/>
        <v>0</v>
      </c>
      <c r="BY113" s="395">
        <f t="shared" si="740"/>
        <v>0</v>
      </c>
      <c r="BZ113" s="396">
        <f t="shared" si="741"/>
        <v>0</v>
      </c>
      <c r="CA113" s="426">
        <f t="shared" si="742"/>
        <v>0</v>
      </c>
      <c r="CB113" s="395">
        <f t="shared" si="743"/>
        <v>0</v>
      </c>
      <c r="CC113" s="427">
        <f t="shared" si="744"/>
        <v>0</v>
      </c>
      <c r="CD113" s="394">
        <f t="shared" si="745"/>
        <v>0</v>
      </c>
      <c r="CE113" s="395">
        <f t="shared" si="746"/>
        <v>0</v>
      </c>
      <c r="CF113" s="428">
        <f t="shared" si="747"/>
        <v>0</v>
      </c>
      <c r="CG113" s="394">
        <f t="shared" si="748"/>
        <v>0</v>
      </c>
      <c r="CH113" s="395">
        <f t="shared" si="749"/>
        <v>0</v>
      </c>
      <c r="CI113" s="428">
        <f t="shared" si="750"/>
        <v>0</v>
      </c>
      <c r="CJ113" s="394">
        <f t="shared" si="751"/>
        <v>0</v>
      </c>
      <c r="CK113" s="395">
        <f t="shared" si="752"/>
        <v>0</v>
      </c>
      <c r="CL113" s="427">
        <f t="shared" si="753"/>
        <v>0</v>
      </c>
      <c r="CM113" s="394">
        <f t="shared" si="754"/>
        <v>0</v>
      </c>
      <c r="CN113" s="395">
        <f t="shared" si="755"/>
        <v>0</v>
      </c>
      <c r="CO113" s="396">
        <f t="shared" si="756"/>
        <v>0</v>
      </c>
      <c r="CP113" s="426">
        <f t="shared" si="757"/>
        <v>0</v>
      </c>
      <c r="CQ113" s="395">
        <f t="shared" si="758"/>
        <v>0</v>
      </c>
      <c r="CR113" s="427">
        <f t="shared" si="759"/>
        <v>0</v>
      </c>
      <c r="CS113" s="394">
        <f t="shared" si="760"/>
        <v>0</v>
      </c>
      <c r="CT113" s="395">
        <f t="shared" si="761"/>
        <v>0</v>
      </c>
      <c r="CU113" s="428">
        <f t="shared" si="762"/>
        <v>0</v>
      </c>
      <c r="CV113" s="394">
        <f t="shared" si="763"/>
        <v>0</v>
      </c>
      <c r="CW113" s="395">
        <f t="shared" si="764"/>
        <v>0</v>
      </c>
      <c r="CX113" s="428">
        <f t="shared" si="765"/>
        <v>0</v>
      </c>
      <c r="CY113" s="394">
        <f t="shared" si="766"/>
        <v>0</v>
      </c>
      <c r="CZ113" s="395">
        <f t="shared" si="767"/>
        <v>0</v>
      </c>
      <c r="DA113" s="427">
        <f t="shared" si="768"/>
        <v>0</v>
      </c>
      <c r="DB113" s="394">
        <f t="shared" si="769"/>
        <v>0</v>
      </c>
      <c r="DC113" s="395">
        <f t="shared" si="770"/>
        <v>0</v>
      </c>
      <c r="DD113" s="396">
        <f t="shared" si="771"/>
        <v>0</v>
      </c>
      <c r="DE113" s="426">
        <f t="shared" si="772"/>
        <v>0</v>
      </c>
      <c r="DF113" s="395">
        <f t="shared" si="773"/>
        <v>0</v>
      </c>
      <c r="DG113" s="427">
        <f t="shared" si="774"/>
        <v>0</v>
      </c>
      <c r="DH113" s="394">
        <f t="shared" si="775"/>
        <v>0</v>
      </c>
      <c r="DI113" s="395">
        <f t="shared" si="776"/>
        <v>0</v>
      </c>
      <c r="DJ113" s="428">
        <f t="shared" si="777"/>
        <v>0</v>
      </c>
      <c r="DK113" s="394">
        <f t="shared" si="778"/>
        <v>0</v>
      </c>
      <c r="DL113" s="395">
        <f t="shared" si="779"/>
        <v>0</v>
      </c>
      <c r="DM113" s="428">
        <f t="shared" si="780"/>
        <v>0</v>
      </c>
      <c r="DN113" s="394">
        <f t="shared" si="781"/>
        <v>0</v>
      </c>
      <c r="DO113" s="395">
        <f t="shared" si="782"/>
        <v>0</v>
      </c>
      <c r="DP113" s="427">
        <f t="shared" si="783"/>
        <v>0</v>
      </c>
      <c r="DQ113" s="394">
        <f t="shared" si="784"/>
        <v>0</v>
      </c>
      <c r="DR113" s="395">
        <f t="shared" si="785"/>
        <v>0</v>
      </c>
      <c r="DS113" s="396">
        <f t="shared" si="786"/>
        <v>0</v>
      </c>
      <c r="DT113" s="426">
        <f t="shared" si="787"/>
        <v>0</v>
      </c>
      <c r="DU113" s="395">
        <f t="shared" si="788"/>
        <v>0</v>
      </c>
      <c r="DV113" s="427">
        <f t="shared" si="789"/>
        <v>0</v>
      </c>
      <c r="DW113" s="394">
        <f t="shared" si="790"/>
        <v>0</v>
      </c>
      <c r="DX113" s="395">
        <f t="shared" si="791"/>
        <v>0</v>
      </c>
      <c r="DY113" s="428">
        <f t="shared" si="792"/>
        <v>0</v>
      </c>
      <c r="DZ113" s="394">
        <f t="shared" si="793"/>
        <v>0</v>
      </c>
      <c r="EA113" s="395">
        <f t="shared" si="794"/>
        <v>0</v>
      </c>
      <c r="EB113" s="428">
        <f t="shared" si="795"/>
        <v>0</v>
      </c>
      <c r="EC113" s="394">
        <f t="shared" si="796"/>
        <v>0</v>
      </c>
      <c r="ED113" s="395">
        <f t="shared" si="797"/>
        <v>0</v>
      </c>
      <c r="EE113" s="427">
        <f t="shared" si="798"/>
        <v>0</v>
      </c>
      <c r="EF113" s="394">
        <f t="shared" si="799"/>
        <v>0</v>
      </c>
      <c r="EG113" s="395">
        <f t="shared" si="800"/>
        <v>0</v>
      </c>
      <c r="EH113" s="396">
        <f t="shared" si="801"/>
        <v>0</v>
      </c>
      <c r="EI113" s="426">
        <f t="shared" si="802"/>
        <v>0</v>
      </c>
      <c r="EJ113" s="395">
        <f t="shared" si="803"/>
        <v>0</v>
      </c>
      <c r="EK113" s="427">
        <f t="shared" si="804"/>
        <v>0</v>
      </c>
      <c r="EL113" s="394">
        <f t="shared" si="805"/>
        <v>0</v>
      </c>
      <c r="EM113" s="395">
        <f t="shared" si="806"/>
        <v>0</v>
      </c>
      <c r="EN113" s="428">
        <f t="shared" si="807"/>
        <v>0</v>
      </c>
      <c r="EO113" s="394">
        <f t="shared" si="808"/>
        <v>0</v>
      </c>
      <c r="EP113" s="395">
        <f t="shared" si="809"/>
        <v>0</v>
      </c>
      <c r="EQ113" s="428">
        <f t="shared" si="810"/>
        <v>0</v>
      </c>
      <c r="ER113" s="394">
        <f t="shared" si="811"/>
        <v>0</v>
      </c>
      <c r="ES113" s="395">
        <f t="shared" si="812"/>
        <v>0</v>
      </c>
      <c r="ET113" s="427">
        <f t="shared" si="813"/>
        <v>0</v>
      </c>
      <c r="EU113" s="394">
        <f t="shared" si="814"/>
        <v>0</v>
      </c>
      <c r="EV113" s="395">
        <f t="shared" si="815"/>
        <v>0</v>
      </c>
      <c r="EW113" s="396">
        <f t="shared" si="816"/>
        <v>0</v>
      </c>
      <c r="EX113" s="426">
        <f t="shared" si="817"/>
        <v>0</v>
      </c>
      <c r="EY113" s="395">
        <f t="shared" si="818"/>
        <v>0</v>
      </c>
      <c r="EZ113" s="427">
        <f t="shared" si="819"/>
        <v>0</v>
      </c>
      <c r="FA113" s="394">
        <f t="shared" si="820"/>
        <v>0</v>
      </c>
      <c r="FB113" s="395">
        <f t="shared" si="821"/>
        <v>0</v>
      </c>
      <c r="FC113" s="428">
        <f t="shared" si="822"/>
        <v>0</v>
      </c>
      <c r="FD113" s="394">
        <f t="shared" si="823"/>
        <v>0</v>
      </c>
      <c r="FE113" s="395">
        <f t="shared" si="824"/>
        <v>0</v>
      </c>
      <c r="FF113" s="428">
        <f t="shared" si="825"/>
        <v>0</v>
      </c>
      <c r="FG113" s="394">
        <f t="shared" si="826"/>
        <v>0</v>
      </c>
      <c r="FH113" s="395">
        <f t="shared" si="827"/>
        <v>0</v>
      </c>
      <c r="FI113" s="427">
        <f t="shared" si="828"/>
        <v>0</v>
      </c>
      <c r="FJ113" s="394">
        <f t="shared" si="829"/>
        <v>0</v>
      </c>
      <c r="FK113" s="395">
        <f t="shared" si="830"/>
        <v>0</v>
      </c>
      <c r="FL113" s="396">
        <f t="shared" si="831"/>
        <v>0</v>
      </c>
      <c r="FM113" s="426">
        <f t="shared" si="832"/>
        <v>0</v>
      </c>
      <c r="FN113" s="395">
        <f t="shared" si="833"/>
        <v>0</v>
      </c>
      <c r="FO113" s="427">
        <f t="shared" si="834"/>
        <v>0</v>
      </c>
      <c r="FP113" s="394">
        <f t="shared" si="835"/>
        <v>0</v>
      </c>
      <c r="FQ113" s="395">
        <f t="shared" si="836"/>
        <v>0</v>
      </c>
      <c r="FR113" s="428">
        <f t="shared" si="837"/>
        <v>0</v>
      </c>
      <c r="FS113" s="394">
        <f t="shared" si="838"/>
        <v>0</v>
      </c>
      <c r="FT113" s="395">
        <f t="shared" si="839"/>
        <v>0</v>
      </c>
      <c r="FU113" s="428">
        <f t="shared" si="840"/>
        <v>0</v>
      </c>
      <c r="FV113" s="394">
        <f t="shared" si="841"/>
        <v>0</v>
      </c>
      <c r="FW113" s="395">
        <f t="shared" si="842"/>
        <v>0</v>
      </c>
      <c r="FX113" s="427">
        <f t="shared" si="843"/>
        <v>0</v>
      </c>
      <c r="FY113" s="394">
        <f t="shared" si="844"/>
        <v>0</v>
      </c>
      <c r="FZ113" s="395">
        <f t="shared" si="845"/>
        <v>0</v>
      </c>
      <c r="GA113" s="396">
        <f t="shared" si="846"/>
        <v>0</v>
      </c>
      <c r="GB113" s="426">
        <f t="shared" si="847"/>
        <v>0</v>
      </c>
      <c r="GC113" s="395">
        <f t="shared" si="848"/>
        <v>0</v>
      </c>
      <c r="GD113" s="427">
        <f t="shared" si="849"/>
        <v>0</v>
      </c>
      <c r="GE113" s="394">
        <f t="shared" si="850"/>
        <v>0</v>
      </c>
      <c r="GF113" s="395">
        <f t="shared" si="851"/>
        <v>0</v>
      </c>
      <c r="GG113" s="428">
        <f t="shared" si="852"/>
        <v>0</v>
      </c>
      <c r="GH113" s="394">
        <f t="shared" si="853"/>
        <v>0</v>
      </c>
      <c r="GI113" s="395">
        <f t="shared" si="854"/>
        <v>0</v>
      </c>
      <c r="GJ113" s="428">
        <f t="shared" si="855"/>
        <v>0</v>
      </c>
      <c r="GK113" s="394">
        <f t="shared" si="856"/>
        <v>0</v>
      </c>
      <c r="GL113" s="395">
        <f t="shared" si="857"/>
        <v>0</v>
      </c>
      <c r="GM113" s="427">
        <f t="shared" si="858"/>
        <v>0</v>
      </c>
      <c r="GN113" s="394">
        <f t="shared" si="859"/>
        <v>0</v>
      </c>
      <c r="GO113" s="395">
        <f t="shared" si="860"/>
        <v>0</v>
      </c>
      <c r="GP113" s="396">
        <f t="shared" si="861"/>
        <v>0</v>
      </c>
      <c r="GQ113" s="776">
        <f t="shared" si="862"/>
        <v>0</v>
      </c>
      <c r="GR113" s="777">
        <f t="shared" si="863"/>
        <v>0</v>
      </c>
      <c r="GS113" s="777">
        <f t="shared" si="864"/>
        <v>0</v>
      </c>
      <c r="GT113" s="777">
        <f t="shared" si="865"/>
        <v>0</v>
      </c>
      <c r="GU113" s="778">
        <f t="shared" si="866"/>
        <v>0</v>
      </c>
      <c r="GV113" s="426">
        <f t="shared" si="867"/>
        <v>0</v>
      </c>
      <c r="GW113" s="395">
        <f t="shared" si="868"/>
        <v>0</v>
      </c>
      <c r="GX113" s="427">
        <f t="shared" si="869"/>
        <v>0</v>
      </c>
      <c r="GY113" s="394">
        <f t="shared" si="870"/>
        <v>0</v>
      </c>
      <c r="GZ113" s="395">
        <f t="shared" si="871"/>
        <v>0</v>
      </c>
      <c r="HA113" s="428">
        <f t="shared" si="872"/>
        <v>0</v>
      </c>
      <c r="HB113" s="394">
        <f t="shared" si="873"/>
        <v>0</v>
      </c>
      <c r="HC113" s="395">
        <f t="shared" si="874"/>
        <v>0</v>
      </c>
      <c r="HD113" s="428">
        <f t="shared" si="875"/>
        <v>0</v>
      </c>
      <c r="HE113" s="394">
        <f t="shared" si="876"/>
        <v>0</v>
      </c>
      <c r="HF113" s="395">
        <f t="shared" si="877"/>
        <v>0</v>
      </c>
      <c r="HG113" s="427">
        <f t="shared" si="878"/>
        <v>0</v>
      </c>
      <c r="HH113" s="394">
        <f t="shared" si="879"/>
        <v>0</v>
      </c>
      <c r="HI113" s="395">
        <f t="shared" si="880"/>
        <v>0</v>
      </c>
      <c r="HJ113" s="396">
        <f t="shared" si="881"/>
        <v>0</v>
      </c>
      <c r="HK113" s="776">
        <f t="shared" si="882"/>
        <v>0</v>
      </c>
      <c r="HL113" s="777">
        <f t="shared" si="883"/>
        <v>0</v>
      </c>
      <c r="HM113" s="777">
        <f t="shared" si="884"/>
        <v>0</v>
      </c>
      <c r="HN113" s="777">
        <f t="shared" si="885"/>
        <v>0</v>
      </c>
      <c r="HO113" s="778">
        <f t="shared" si="886"/>
        <v>0</v>
      </c>
      <c r="HP113" s="946"/>
      <c r="HQ113" s="946"/>
      <c r="HR113" s="426">
        <f t="shared" si="887"/>
        <v>0</v>
      </c>
      <c r="HS113" s="395">
        <f t="shared" si="888"/>
        <v>0</v>
      </c>
      <c r="HT113" s="396">
        <f t="shared" si="889"/>
        <v>0</v>
      </c>
      <c r="HU113" s="426">
        <f t="shared" si="890"/>
        <v>0</v>
      </c>
      <c r="HV113" s="395">
        <f t="shared" si="891"/>
        <v>0</v>
      </c>
      <c r="HW113" s="396">
        <f t="shared" si="892"/>
        <v>0</v>
      </c>
      <c r="HX113" s="426">
        <f>COUNTIFS(HX$12:HX$78,"&gt;="&amp;(DATE(YEAR($B113),MONTH($B113),1)),HX$12:HX$78,"&lt;="&amp;(DATE(YEAR($B113),MONTH($B113),15)),HY$12:HY$78,"&lt;1")</f>
        <v>0</v>
      </c>
      <c r="HY113" s="395">
        <f>COUNTIFS(HX$12:HX$78,"&gt;="&amp;(DATE(YEAR($B113),MONTH($B113),16)),HX$12:HX$78,"&lt;="&amp;(DATE(YEAR($B113),MONTH($B113),DAY(EOMONTH($B113,0)))),HY$12:HY$78,"&lt;1")</f>
        <v>0</v>
      </c>
      <c r="HZ113" s="396">
        <f t="shared" si="893"/>
        <v>0</v>
      </c>
      <c r="IA113" s="426">
        <f t="shared" si="894"/>
        <v>0</v>
      </c>
      <c r="IB113" s="395">
        <f>COUNTIFS(IA$12:IA$78,"&gt;="&amp;(DATE(YEAR($B113),MONTH($B113),16)),IA$12:IA$78,"&lt;="&amp;(DATE(YEAR($B113),MONTH($B113),DAY(EOMONTH($B113,0)))),IB$12:IB$78,"&lt;1")</f>
        <v>0</v>
      </c>
      <c r="IC113" s="396">
        <f t="shared" si="895"/>
        <v>0</v>
      </c>
      <c r="ID113" s="426">
        <f t="shared" si="896"/>
        <v>0</v>
      </c>
      <c r="IE113" s="395">
        <f t="shared" si="897"/>
        <v>0</v>
      </c>
      <c r="IF113" s="396">
        <f t="shared" si="898"/>
        <v>0</v>
      </c>
      <c r="IG113" s="427"/>
      <c r="IH113" s="426">
        <f t="shared" si="899"/>
        <v>0</v>
      </c>
      <c r="II113" s="395">
        <f t="shared" si="900"/>
        <v>0</v>
      </c>
      <c r="IJ113" s="427">
        <f t="shared" si="901"/>
        <v>0</v>
      </c>
      <c r="IK113" s="426">
        <f t="shared" si="902"/>
        <v>0</v>
      </c>
      <c r="IL113" s="395">
        <f t="shared" si="903"/>
        <v>0</v>
      </c>
      <c r="IM113" s="427">
        <f t="shared" si="904"/>
        <v>0</v>
      </c>
      <c r="IN113" s="776">
        <f t="shared" si="905"/>
        <v>0</v>
      </c>
      <c r="IO113" s="777">
        <f t="shared" si="906"/>
        <v>0</v>
      </c>
      <c r="IP113" s="777">
        <f t="shared" si="907"/>
        <v>0</v>
      </c>
      <c r="IQ113" s="777">
        <f t="shared" si="908"/>
        <v>0</v>
      </c>
      <c r="IR113" s="779">
        <f t="shared" si="909"/>
        <v>0</v>
      </c>
      <c r="IS113" s="427"/>
      <c r="IT113" s="780"/>
      <c r="IU113" s="426">
        <f t="shared" si="910"/>
        <v>0</v>
      </c>
      <c r="IV113" s="395">
        <f t="shared" si="911"/>
        <v>0</v>
      </c>
      <c r="IW113" s="396">
        <f t="shared" si="912"/>
        <v>0</v>
      </c>
      <c r="IX113" s="426">
        <f t="shared" si="913"/>
        <v>0</v>
      </c>
      <c r="IY113" s="395">
        <f t="shared" si="914"/>
        <v>0</v>
      </c>
      <c r="IZ113" s="396">
        <f t="shared" si="915"/>
        <v>0</v>
      </c>
      <c r="JA113" s="426">
        <f t="shared" si="916"/>
        <v>0</v>
      </c>
      <c r="JB113" s="395">
        <f t="shared" si="917"/>
        <v>0</v>
      </c>
      <c r="JC113" s="396">
        <f t="shared" si="918"/>
        <v>0</v>
      </c>
      <c r="JD113" s="781"/>
      <c r="JE113" s="782">
        <f t="shared" si="1033"/>
        <v>0</v>
      </c>
      <c r="JF113" s="783">
        <f t="shared" si="1034"/>
        <v>0</v>
      </c>
      <c r="JG113" s="784">
        <f t="shared" si="919"/>
        <v>0</v>
      </c>
      <c r="JH113" s="781"/>
      <c r="JI113" s="782">
        <f t="shared" si="1035"/>
        <v>0</v>
      </c>
      <c r="JJ113" s="783">
        <f t="shared" si="1036"/>
        <v>0</v>
      </c>
      <c r="JK113" s="784">
        <f t="shared" si="920"/>
        <v>0</v>
      </c>
      <c r="JL113" s="781"/>
      <c r="JM113" s="782">
        <f t="shared" si="1037"/>
        <v>0</v>
      </c>
      <c r="JN113" s="783">
        <f t="shared" si="1038"/>
        <v>0</v>
      </c>
      <c r="JO113" s="784">
        <f t="shared" si="921"/>
        <v>0</v>
      </c>
      <c r="JP113" s="781"/>
      <c r="JQ113" s="782">
        <f t="shared" si="1039"/>
        <v>0</v>
      </c>
      <c r="JR113" s="783">
        <f t="shared" si="1040"/>
        <v>0</v>
      </c>
      <c r="JS113" s="784">
        <f t="shared" si="922"/>
        <v>0</v>
      </c>
      <c r="JT113" s="781"/>
      <c r="JU113" s="782">
        <f t="shared" si="1041"/>
        <v>0</v>
      </c>
      <c r="JV113" s="783">
        <f t="shared" si="1042"/>
        <v>0</v>
      </c>
      <c r="JW113" s="784">
        <f t="shared" si="923"/>
        <v>0</v>
      </c>
      <c r="JX113" s="781"/>
      <c r="JY113" s="782">
        <f t="shared" si="1043"/>
        <v>0</v>
      </c>
      <c r="JZ113" s="783">
        <f t="shared" si="1044"/>
        <v>0</v>
      </c>
      <c r="KA113" s="784">
        <f t="shared" si="924"/>
        <v>0</v>
      </c>
      <c r="KB113" s="781"/>
      <c r="KC113" s="782">
        <f t="shared" si="1045"/>
        <v>0</v>
      </c>
      <c r="KD113" s="783">
        <f t="shared" si="1046"/>
        <v>0</v>
      </c>
      <c r="KE113" s="784">
        <f t="shared" si="925"/>
        <v>0</v>
      </c>
      <c r="KF113" s="781"/>
      <c r="KG113" s="782">
        <f t="shared" si="1047"/>
        <v>0</v>
      </c>
      <c r="KH113" s="783">
        <f t="shared" si="1048"/>
        <v>0</v>
      </c>
      <c r="KI113" s="784">
        <f t="shared" si="926"/>
        <v>0</v>
      </c>
      <c r="KJ113" s="781"/>
      <c r="KK113" s="782">
        <f t="shared" si="1049"/>
        <v>0</v>
      </c>
      <c r="KL113" s="783">
        <f t="shared" si="1050"/>
        <v>0</v>
      </c>
      <c r="KM113" s="784">
        <f t="shared" si="927"/>
        <v>0</v>
      </c>
      <c r="KN113" s="426">
        <f t="shared" si="928"/>
        <v>0</v>
      </c>
      <c r="KO113" s="395">
        <f t="shared" si="929"/>
        <v>0</v>
      </c>
      <c r="KP113" s="396">
        <f t="shared" si="930"/>
        <v>0</v>
      </c>
      <c r="KQ113" s="426">
        <f t="shared" si="931"/>
        <v>0</v>
      </c>
      <c r="KR113" s="395">
        <f t="shared" si="932"/>
        <v>0</v>
      </c>
      <c r="KS113" s="396">
        <f t="shared" si="933"/>
        <v>0</v>
      </c>
      <c r="KT113" s="891"/>
      <c r="KU113" s="786">
        <f t="shared" si="1051"/>
        <v>0</v>
      </c>
      <c r="KV113" s="787">
        <f t="shared" si="1052"/>
        <v>0</v>
      </c>
      <c r="KW113" s="788">
        <f t="shared" si="934"/>
        <v>0</v>
      </c>
      <c r="KX113" s="426">
        <f t="shared" si="935"/>
        <v>0</v>
      </c>
      <c r="KY113" s="395">
        <f t="shared" si="936"/>
        <v>0</v>
      </c>
      <c r="KZ113" s="396">
        <f t="shared" si="937"/>
        <v>0</v>
      </c>
      <c r="LA113" s="781"/>
      <c r="LB113" s="782">
        <f t="shared" si="1053"/>
        <v>0</v>
      </c>
      <c r="LC113" s="783">
        <f t="shared" si="1054"/>
        <v>0</v>
      </c>
      <c r="LD113" s="784">
        <f t="shared" si="938"/>
        <v>0</v>
      </c>
      <c r="LE113" s="781"/>
      <c r="LF113" s="782">
        <f t="shared" si="1055"/>
        <v>0</v>
      </c>
      <c r="LG113" s="783">
        <f t="shared" si="1056"/>
        <v>0</v>
      </c>
      <c r="LH113" s="784">
        <f t="shared" si="939"/>
        <v>0</v>
      </c>
      <c r="LI113" s="781"/>
      <c r="LJ113" s="782">
        <f t="shared" si="1057"/>
        <v>0</v>
      </c>
      <c r="LK113" s="783">
        <f t="shared" si="1058"/>
        <v>0</v>
      </c>
      <c r="LL113" s="784">
        <f t="shared" si="940"/>
        <v>0</v>
      </c>
      <c r="LM113" s="426">
        <f t="shared" si="941"/>
        <v>0</v>
      </c>
      <c r="LN113" s="395">
        <f t="shared" si="942"/>
        <v>0</v>
      </c>
      <c r="LO113" s="396">
        <f t="shared" si="943"/>
        <v>0</v>
      </c>
      <c r="LP113" s="426">
        <f t="shared" si="944"/>
        <v>0</v>
      </c>
      <c r="LQ113" s="395">
        <f t="shared" si="945"/>
        <v>0</v>
      </c>
      <c r="LR113" s="396">
        <f t="shared" si="946"/>
        <v>0</v>
      </c>
      <c r="LS113" s="426">
        <f t="shared" si="947"/>
        <v>0</v>
      </c>
      <c r="LT113" s="395">
        <f t="shared" si="948"/>
        <v>0</v>
      </c>
      <c r="LU113" s="396">
        <f t="shared" si="949"/>
        <v>0</v>
      </c>
      <c r="LV113" s="891"/>
      <c r="LW113" s="786">
        <f t="shared" si="1059"/>
        <v>0</v>
      </c>
      <c r="LX113" s="787">
        <f t="shared" si="1060"/>
        <v>0</v>
      </c>
      <c r="LY113" s="788">
        <f t="shared" si="950"/>
        <v>0</v>
      </c>
      <c r="LZ113" s="426">
        <f t="shared" si="951"/>
        <v>0</v>
      </c>
      <c r="MA113" s="395">
        <f t="shared" si="952"/>
        <v>0</v>
      </c>
      <c r="MB113" s="396">
        <f t="shared" si="953"/>
        <v>0</v>
      </c>
      <c r="MC113" s="781"/>
      <c r="MD113" s="782">
        <f t="shared" si="1061"/>
        <v>0</v>
      </c>
      <c r="ME113" s="783">
        <f t="shared" si="1062"/>
        <v>0</v>
      </c>
      <c r="MF113" s="784">
        <f t="shared" si="954"/>
        <v>0</v>
      </c>
      <c r="MG113" s="781"/>
      <c r="MH113" s="782">
        <f t="shared" si="1063"/>
        <v>0</v>
      </c>
      <c r="MI113" s="783">
        <f t="shared" si="1064"/>
        <v>0</v>
      </c>
      <c r="MJ113" s="784">
        <f t="shared" si="955"/>
        <v>0</v>
      </c>
      <c r="MK113" s="781"/>
      <c r="ML113" s="782">
        <f t="shared" si="1065"/>
        <v>0</v>
      </c>
      <c r="MM113" s="783">
        <f t="shared" si="1066"/>
        <v>0</v>
      </c>
      <c r="MN113" s="784">
        <f t="shared" si="956"/>
        <v>0</v>
      </c>
      <c r="MO113" s="426">
        <f t="shared" si="957"/>
        <v>0</v>
      </c>
      <c r="MP113" s="395">
        <f t="shared" si="958"/>
        <v>0</v>
      </c>
      <c r="MQ113" s="396">
        <f t="shared" si="959"/>
        <v>0</v>
      </c>
      <c r="MR113" s="426">
        <f t="shared" si="960"/>
        <v>0</v>
      </c>
      <c r="MS113" s="395">
        <f t="shared" si="961"/>
        <v>0</v>
      </c>
      <c r="MT113" s="396">
        <f t="shared" si="962"/>
        <v>0</v>
      </c>
      <c r="MU113" s="426">
        <f t="shared" si="963"/>
        <v>0</v>
      </c>
      <c r="MV113" s="395">
        <f t="shared" si="964"/>
        <v>0</v>
      </c>
      <c r="MW113" s="396">
        <f t="shared" si="965"/>
        <v>0</v>
      </c>
      <c r="MX113" s="891"/>
      <c r="MY113" s="786">
        <f t="shared" si="1067"/>
        <v>0</v>
      </c>
      <c r="MZ113" s="787">
        <f t="shared" si="1068"/>
        <v>0</v>
      </c>
      <c r="NA113" s="788">
        <f t="shared" si="966"/>
        <v>0</v>
      </c>
      <c r="NB113" s="891"/>
      <c r="NC113" s="786">
        <f t="shared" si="1069"/>
        <v>0</v>
      </c>
      <c r="ND113" s="787">
        <f t="shared" si="1070"/>
        <v>0</v>
      </c>
      <c r="NE113" s="788">
        <f t="shared" si="967"/>
        <v>0</v>
      </c>
      <c r="NF113" s="786">
        <f t="shared" si="968"/>
        <v>0</v>
      </c>
      <c r="NG113" s="789">
        <f t="shared" si="969"/>
        <v>0</v>
      </c>
      <c r="NH113" s="776">
        <f t="shared" si="970"/>
        <v>0</v>
      </c>
      <c r="NI113" s="777">
        <f t="shared" si="971"/>
        <v>0</v>
      </c>
      <c r="NJ113" s="777">
        <f t="shared" si="972"/>
        <v>0</v>
      </c>
      <c r="NK113" s="777">
        <f t="shared" si="973"/>
        <v>0</v>
      </c>
      <c r="NL113" s="779">
        <f t="shared" si="974"/>
        <v>0</v>
      </c>
      <c r="NM113" s="891"/>
      <c r="NN113" s="786">
        <f t="shared" si="1071"/>
        <v>0</v>
      </c>
      <c r="NO113" s="787">
        <f t="shared" si="1072"/>
        <v>0</v>
      </c>
      <c r="NP113" s="788">
        <f t="shared" si="975"/>
        <v>0</v>
      </c>
      <c r="NQ113" s="891"/>
      <c r="NR113" s="786">
        <f t="shared" si="1073"/>
        <v>0</v>
      </c>
      <c r="NS113" s="787">
        <f t="shared" si="1074"/>
        <v>0</v>
      </c>
      <c r="NT113" s="788">
        <f t="shared" si="976"/>
        <v>0</v>
      </c>
      <c r="NU113" s="891"/>
      <c r="NV113" s="786">
        <f t="shared" si="1075"/>
        <v>0</v>
      </c>
      <c r="NW113" s="787">
        <f t="shared" si="1076"/>
        <v>0</v>
      </c>
      <c r="NX113" s="788">
        <f t="shared" si="977"/>
        <v>0</v>
      </c>
      <c r="OH113" s="426">
        <f t="shared" si="978"/>
        <v>0</v>
      </c>
      <c r="OI113" s="395">
        <f t="shared" si="979"/>
        <v>0</v>
      </c>
      <c r="OJ113" s="396">
        <f t="shared" si="980"/>
        <v>0</v>
      </c>
      <c r="OK113" s="426">
        <f t="shared" si="981"/>
        <v>0</v>
      </c>
      <c r="OL113" s="395">
        <f t="shared" si="982"/>
        <v>0</v>
      </c>
      <c r="OM113" s="396">
        <f t="shared" si="983"/>
        <v>0</v>
      </c>
      <c r="ON113" s="426">
        <f t="shared" si="984"/>
        <v>0</v>
      </c>
      <c r="OO113" s="395">
        <f t="shared" si="985"/>
        <v>0</v>
      </c>
      <c r="OP113" s="396">
        <f t="shared" si="986"/>
        <v>0</v>
      </c>
      <c r="OQ113" s="426">
        <f t="shared" si="987"/>
        <v>0</v>
      </c>
      <c r="OR113" s="395">
        <f t="shared" si="988"/>
        <v>0</v>
      </c>
      <c r="OS113" s="396">
        <f t="shared" si="989"/>
        <v>0</v>
      </c>
      <c r="OT113" s="426">
        <f t="shared" si="990"/>
        <v>0</v>
      </c>
      <c r="OU113" s="395">
        <f t="shared" si="991"/>
        <v>0</v>
      </c>
      <c r="OV113" s="396">
        <f t="shared" si="992"/>
        <v>0</v>
      </c>
      <c r="OW113" s="426">
        <f t="shared" si="993"/>
        <v>0</v>
      </c>
      <c r="OX113" s="395">
        <f t="shared" si="994"/>
        <v>0</v>
      </c>
      <c r="OY113" s="427">
        <f t="shared" si="995"/>
        <v>0</v>
      </c>
      <c r="OZ113" s="426">
        <f t="shared" si="996"/>
        <v>0</v>
      </c>
      <c r="PA113" s="395">
        <f t="shared" si="997"/>
        <v>0</v>
      </c>
      <c r="PB113" s="427">
        <f t="shared" si="998"/>
        <v>0</v>
      </c>
      <c r="PC113" s="426">
        <f t="shared" si="999"/>
        <v>0</v>
      </c>
      <c r="PD113" s="395">
        <f t="shared" si="1000"/>
        <v>0</v>
      </c>
      <c r="PE113" s="427">
        <f t="shared" si="1001"/>
        <v>0</v>
      </c>
      <c r="PF113" s="426">
        <f t="shared" si="1002"/>
        <v>0</v>
      </c>
      <c r="PG113" s="395">
        <f t="shared" si="1003"/>
        <v>0</v>
      </c>
      <c r="PH113" s="427">
        <f t="shared" si="1004"/>
        <v>0</v>
      </c>
      <c r="PI113" s="426">
        <f t="shared" si="1005"/>
        <v>0</v>
      </c>
      <c r="PJ113" s="395">
        <f t="shared" si="1006"/>
        <v>0</v>
      </c>
      <c r="PK113" s="427">
        <f t="shared" si="1007"/>
        <v>0</v>
      </c>
      <c r="PL113" s="426">
        <f t="shared" si="1008"/>
        <v>0</v>
      </c>
      <c r="PM113" s="395">
        <f t="shared" si="1009"/>
        <v>0</v>
      </c>
      <c r="PN113" s="427">
        <f t="shared" si="1010"/>
        <v>0</v>
      </c>
      <c r="PO113" s="776">
        <f t="shared" si="1011"/>
        <v>0</v>
      </c>
      <c r="PP113" s="777">
        <f t="shared" si="1012"/>
        <v>0</v>
      </c>
      <c r="PQ113" s="777">
        <f t="shared" si="1013"/>
        <v>0</v>
      </c>
      <c r="PR113" s="777">
        <f t="shared" si="1014"/>
        <v>0</v>
      </c>
      <c r="PS113" s="779">
        <f t="shared" si="1015"/>
        <v>0</v>
      </c>
      <c r="PT113" s="426">
        <f t="shared" si="1016"/>
        <v>0</v>
      </c>
      <c r="PU113" s="395">
        <f t="shared" si="1017"/>
        <v>0</v>
      </c>
      <c r="PV113" s="396">
        <f t="shared" si="1018"/>
        <v>0</v>
      </c>
      <c r="PW113" s="426">
        <f t="shared" si="1019"/>
        <v>0</v>
      </c>
      <c r="PX113" s="395">
        <f t="shared" si="1020"/>
        <v>0</v>
      </c>
      <c r="PY113" s="396">
        <f t="shared" si="1021"/>
        <v>0</v>
      </c>
      <c r="PZ113" s="426">
        <f t="shared" si="1022"/>
        <v>0</v>
      </c>
      <c r="QA113" s="395">
        <f t="shared" si="1023"/>
        <v>0</v>
      </c>
      <c r="QB113" s="396">
        <f t="shared" si="1024"/>
        <v>0</v>
      </c>
      <c r="QC113" s="426">
        <f t="shared" si="1025"/>
        <v>0</v>
      </c>
      <c r="QD113" s="395">
        <f t="shared" si="1026"/>
        <v>0</v>
      </c>
      <c r="QE113" s="396">
        <f t="shared" si="1027"/>
        <v>0</v>
      </c>
      <c r="QF113" s="776">
        <f t="shared" si="1028"/>
        <v>0</v>
      </c>
      <c r="QG113" s="777">
        <f t="shared" si="1029"/>
        <v>0</v>
      </c>
      <c r="QH113" s="777">
        <f t="shared" si="1030"/>
        <v>0</v>
      </c>
      <c r="QI113" s="777">
        <f t="shared" si="1031"/>
        <v>0</v>
      </c>
      <c r="QJ113" s="779">
        <f t="shared" si="1032"/>
        <v>0</v>
      </c>
      <c r="QK113" s="790"/>
      <c r="QL113" s="791"/>
    </row>
    <row r="114" spans="2:454" ht="10.199999999999999">
      <c r="B114" s="796">
        <v>45627</v>
      </c>
      <c r="C114" s="797">
        <v>4</v>
      </c>
      <c r="D114" s="771"/>
      <c r="E114" s="772"/>
      <c r="F114" s="772"/>
      <c r="G114" s="772"/>
      <c r="H114" s="772"/>
      <c r="I114" s="772"/>
      <c r="J114" s="772"/>
      <c r="K114" s="772"/>
      <c r="L114" s="772"/>
      <c r="M114" s="772"/>
      <c r="N114" s="772"/>
      <c r="O114" s="772"/>
      <c r="P114" s="772"/>
      <c r="Q114" s="772"/>
      <c r="R114" s="772"/>
      <c r="S114" s="772"/>
      <c r="T114" s="772"/>
      <c r="U114" s="772"/>
      <c r="V114" s="772"/>
      <c r="W114" s="772"/>
      <c r="X114" s="772"/>
      <c r="Y114" s="772"/>
      <c r="Z114" s="772"/>
      <c r="AA114" s="772"/>
      <c r="AB114" s="772"/>
      <c r="AC114" s="772"/>
      <c r="AD114" s="772"/>
      <c r="AE114" s="772"/>
      <c r="AF114" s="772"/>
      <c r="AG114" s="772"/>
      <c r="AH114" s="772"/>
      <c r="AI114" s="772"/>
      <c r="AJ114" s="772"/>
      <c r="AK114" s="772"/>
      <c r="AL114" s="772"/>
      <c r="AM114" s="772"/>
      <c r="AN114" s="772"/>
      <c r="AO114" s="772"/>
      <c r="AP114" s="772"/>
      <c r="AQ114" s="772"/>
      <c r="AR114" s="772"/>
      <c r="AS114" s="772"/>
      <c r="AT114" s="772"/>
      <c r="AU114" s="772"/>
      <c r="AV114" s="772"/>
      <c r="AW114" s="772"/>
      <c r="AX114" s="772"/>
      <c r="AY114" s="772"/>
      <c r="AZ114" s="772"/>
      <c r="BA114" s="773"/>
      <c r="BB114" s="774">
        <f t="shared" si="721"/>
        <v>1</v>
      </c>
      <c r="BC114" s="651"/>
      <c r="BD114" s="652"/>
      <c r="BE114" s="775"/>
      <c r="BF114" s="774">
        <f t="shared" si="722"/>
        <v>2</v>
      </c>
      <c r="BG114" s="775"/>
      <c r="BH114" s="774">
        <f t="shared" si="723"/>
        <v>1</v>
      </c>
      <c r="BI114" s="426">
        <f t="shared" si="724"/>
        <v>0</v>
      </c>
      <c r="BJ114" s="395">
        <f t="shared" si="725"/>
        <v>0</v>
      </c>
      <c r="BK114" s="396">
        <f t="shared" si="726"/>
        <v>0</v>
      </c>
      <c r="BL114" s="426">
        <f t="shared" si="727"/>
        <v>0</v>
      </c>
      <c r="BM114" s="395">
        <f t="shared" si="728"/>
        <v>0</v>
      </c>
      <c r="BN114" s="427">
        <f t="shared" si="729"/>
        <v>0</v>
      </c>
      <c r="BO114" s="394">
        <f t="shared" si="730"/>
        <v>0</v>
      </c>
      <c r="BP114" s="395">
        <f t="shared" si="731"/>
        <v>0</v>
      </c>
      <c r="BQ114" s="428">
        <f t="shared" si="732"/>
        <v>0</v>
      </c>
      <c r="BR114" s="394">
        <f t="shared" si="733"/>
        <v>0</v>
      </c>
      <c r="BS114" s="395">
        <f t="shared" si="734"/>
        <v>0</v>
      </c>
      <c r="BT114" s="428">
        <f t="shared" si="735"/>
        <v>0</v>
      </c>
      <c r="BU114" s="394">
        <f t="shared" si="736"/>
        <v>0</v>
      </c>
      <c r="BV114" s="395">
        <f t="shared" si="737"/>
        <v>0</v>
      </c>
      <c r="BW114" s="427">
        <f t="shared" si="738"/>
        <v>0</v>
      </c>
      <c r="BX114" s="394">
        <f t="shared" si="739"/>
        <v>0</v>
      </c>
      <c r="BY114" s="395">
        <f t="shared" si="740"/>
        <v>0</v>
      </c>
      <c r="BZ114" s="396">
        <f t="shared" si="741"/>
        <v>0</v>
      </c>
      <c r="CA114" s="426">
        <f t="shared" si="742"/>
        <v>0</v>
      </c>
      <c r="CB114" s="395">
        <f t="shared" si="743"/>
        <v>0</v>
      </c>
      <c r="CC114" s="427">
        <f t="shared" si="744"/>
        <v>0</v>
      </c>
      <c r="CD114" s="394">
        <f t="shared" si="745"/>
        <v>0</v>
      </c>
      <c r="CE114" s="395">
        <f t="shared" si="746"/>
        <v>0</v>
      </c>
      <c r="CF114" s="428">
        <f t="shared" si="747"/>
        <v>0</v>
      </c>
      <c r="CG114" s="394">
        <f t="shared" si="748"/>
        <v>0</v>
      </c>
      <c r="CH114" s="395">
        <f t="shared" si="749"/>
        <v>0</v>
      </c>
      <c r="CI114" s="428">
        <f t="shared" si="750"/>
        <v>0</v>
      </c>
      <c r="CJ114" s="394">
        <f t="shared" si="751"/>
        <v>0</v>
      </c>
      <c r="CK114" s="395">
        <f t="shared" si="752"/>
        <v>0</v>
      </c>
      <c r="CL114" s="427">
        <f t="shared" si="753"/>
        <v>0</v>
      </c>
      <c r="CM114" s="394">
        <f t="shared" si="754"/>
        <v>0</v>
      </c>
      <c r="CN114" s="395">
        <f t="shared" si="755"/>
        <v>0</v>
      </c>
      <c r="CO114" s="396">
        <f t="shared" si="756"/>
        <v>0</v>
      </c>
      <c r="CP114" s="426">
        <f t="shared" si="757"/>
        <v>0</v>
      </c>
      <c r="CQ114" s="395">
        <f t="shared" si="758"/>
        <v>0</v>
      </c>
      <c r="CR114" s="427">
        <f t="shared" si="759"/>
        <v>0</v>
      </c>
      <c r="CS114" s="394">
        <f t="shared" si="760"/>
        <v>0</v>
      </c>
      <c r="CT114" s="395">
        <f t="shared" si="761"/>
        <v>0</v>
      </c>
      <c r="CU114" s="428">
        <f t="shared" si="762"/>
        <v>0</v>
      </c>
      <c r="CV114" s="394">
        <f t="shared" si="763"/>
        <v>0</v>
      </c>
      <c r="CW114" s="395">
        <f t="shared" si="764"/>
        <v>0</v>
      </c>
      <c r="CX114" s="428">
        <f t="shared" si="765"/>
        <v>0</v>
      </c>
      <c r="CY114" s="394">
        <f t="shared" si="766"/>
        <v>0</v>
      </c>
      <c r="CZ114" s="395">
        <f t="shared" si="767"/>
        <v>0</v>
      </c>
      <c r="DA114" s="427">
        <f t="shared" si="768"/>
        <v>0</v>
      </c>
      <c r="DB114" s="394">
        <f t="shared" si="769"/>
        <v>0</v>
      </c>
      <c r="DC114" s="395">
        <f t="shared" si="770"/>
        <v>0</v>
      </c>
      <c r="DD114" s="396">
        <f t="shared" si="771"/>
        <v>0</v>
      </c>
      <c r="DE114" s="426">
        <f t="shared" si="772"/>
        <v>0</v>
      </c>
      <c r="DF114" s="395">
        <f t="shared" si="773"/>
        <v>0</v>
      </c>
      <c r="DG114" s="427">
        <f t="shared" si="774"/>
        <v>0</v>
      </c>
      <c r="DH114" s="394">
        <f t="shared" si="775"/>
        <v>0</v>
      </c>
      <c r="DI114" s="395">
        <f t="shared" si="776"/>
        <v>0</v>
      </c>
      <c r="DJ114" s="428">
        <f t="shared" si="777"/>
        <v>0</v>
      </c>
      <c r="DK114" s="394">
        <f t="shared" si="778"/>
        <v>0</v>
      </c>
      <c r="DL114" s="395">
        <f t="shared" si="779"/>
        <v>0</v>
      </c>
      <c r="DM114" s="428">
        <f t="shared" si="780"/>
        <v>0</v>
      </c>
      <c r="DN114" s="394">
        <f t="shared" si="781"/>
        <v>0</v>
      </c>
      <c r="DO114" s="395">
        <f t="shared" si="782"/>
        <v>0</v>
      </c>
      <c r="DP114" s="427">
        <f t="shared" si="783"/>
        <v>0</v>
      </c>
      <c r="DQ114" s="394">
        <f t="shared" si="784"/>
        <v>0</v>
      </c>
      <c r="DR114" s="395">
        <f t="shared" si="785"/>
        <v>0</v>
      </c>
      <c r="DS114" s="396">
        <f t="shared" si="786"/>
        <v>0</v>
      </c>
      <c r="DT114" s="426">
        <f t="shared" si="787"/>
        <v>0</v>
      </c>
      <c r="DU114" s="395">
        <f t="shared" si="788"/>
        <v>0</v>
      </c>
      <c r="DV114" s="427">
        <f t="shared" si="789"/>
        <v>0</v>
      </c>
      <c r="DW114" s="394">
        <f t="shared" si="790"/>
        <v>0</v>
      </c>
      <c r="DX114" s="395">
        <f t="shared" si="791"/>
        <v>0</v>
      </c>
      <c r="DY114" s="428">
        <f t="shared" si="792"/>
        <v>0</v>
      </c>
      <c r="DZ114" s="394">
        <f t="shared" si="793"/>
        <v>0</v>
      </c>
      <c r="EA114" s="395">
        <f t="shared" si="794"/>
        <v>0</v>
      </c>
      <c r="EB114" s="428">
        <f t="shared" si="795"/>
        <v>0</v>
      </c>
      <c r="EC114" s="394">
        <f t="shared" si="796"/>
        <v>0</v>
      </c>
      <c r="ED114" s="395">
        <f t="shared" si="797"/>
        <v>0</v>
      </c>
      <c r="EE114" s="427">
        <f t="shared" si="798"/>
        <v>0</v>
      </c>
      <c r="EF114" s="394">
        <f t="shared" si="799"/>
        <v>0</v>
      </c>
      <c r="EG114" s="395">
        <f t="shared" si="800"/>
        <v>0</v>
      </c>
      <c r="EH114" s="396">
        <f t="shared" si="801"/>
        <v>0</v>
      </c>
      <c r="EI114" s="426">
        <f t="shared" si="802"/>
        <v>0</v>
      </c>
      <c r="EJ114" s="395">
        <f t="shared" si="803"/>
        <v>0</v>
      </c>
      <c r="EK114" s="427">
        <f t="shared" si="804"/>
        <v>0</v>
      </c>
      <c r="EL114" s="394">
        <f t="shared" si="805"/>
        <v>0</v>
      </c>
      <c r="EM114" s="395">
        <f t="shared" si="806"/>
        <v>0</v>
      </c>
      <c r="EN114" s="428">
        <f t="shared" si="807"/>
        <v>0</v>
      </c>
      <c r="EO114" s="394">
        <f t="shared" si="808"/>
        <v>0</v>
      </c>
      <c r="EP114" s="395">
        <f t="shared" si="809"/>
        <v>0</v>
      </c>
      <c r="EQ114" s="428">
        <f t="shared" si="810"/>
        <v>0</v>
      </c>
      <c r="ER114" s="394">
        <f t="shared" si="811"/>
        <v>0</v>
      </c>
      <c r="ES114" s="395">
        <f t="shared" si="812"/>
        <v>0</v>
      </c>
      <c r="ET114" s="427">
        <f t="shared" si="813"/>
        <v>0</v>
      </c>
      <c r="EU114" s="394">
        <f t="shared" si="814"/>
        <v>0</v>
      </c>
      <c r="EV114" s="395">
        <f t="shared" si="815"/>
        <v>0</v>
      </c>
      <c r="EW114" s="396">
        <f t="shared" si="816"/>
        <v>0</v>
      </c>
      <c r="EX114" s="426">
        <f t="shared" si="817"/>
        <v>0</v>
      </c>
      <c r="EY114" s="395">
        <f t="shared" si="818"/>
        <v>0</v>
      </c>
      <c r="EZ114" s="427">
        <f t="shared" si="819"/>
        <v>0</v>
      </c>
      <c r="FA114" s="394">
        <f t="shared" si="820"/>
        <v>0</v>
      </c>
      <c r="FB114" s="395">
        <f t="shared" si="821"/>
        <v>0</v>
      </c>
      <c r="FC114" s="428">
        <f t="shared" si="822"/>
        <v>0</v>
      </c>
      <c r="FD114" s="394">
        <f t="shared" si="823"/>
        <v>0</v>
      </c>
      <c r="FE114" s="395">
        <f t="shared" si="824"/>
        <v>0</v>
      </c>
      <c r="FF114" s="428">
        <f t="shared" si="825"/>
        <v>0</v>
      </c>
      <c r="FG114" s="394">
        <f t="shared" si="826"/>
        <v>0</v>
      </c>
      <c r="FH114" s="395">
        <f t="shared" si="827"/>
        <v>0</v>
      </c>
      <c r="FI114" s="427">
        <f t="shared" si="828"/>
        <v>0</v>
      </c>
      <c r="FJ114" s="394">
        <f t="shared" si="829"/>
        <v>0</v>
      </c>
      <c r="FK114" s="395">
        <f t="shared" si="830"/>
        <v>0</v>
      </c>
      <c r="FL114" s="396">
        <f t="shared" si="831"/>
        <v>0</v>
      </c>
      <c r="FM114" s="426">
        <f t="shared" si="832"/>
        <v>0</v>
      </c>
      <c r="FN114" s="395">
        <f t="shared" si="833"/>
        <v>0</v>
      </c>
      <c r="FO114" s="427">
        <f t="shared" si="834"/>
        <v>0</v>
      </c>
      <c r="FP114" s="394">
        <f t="shared" si="835"/>
        <v>0</v>
      </c>
      <c r="FQ114" s="395">
        <f t="shared" si="836"/>
        <v>0</v>
      </c>
      <c r="FR114" s="428">
        <f t="shared" si="837"/>
        <v>0</v>
      </c>
      <c r="FS114" s="394">
        <f t="shared" si="838"/>
        <v>0</v>
      </c>
      <c r="FT114" s="395">
        <f t="shared" si="839"/>
        <v>0</v>
      </c>
      <c r="FU114" s="428">
        <f t="shared" si="840"/>
        <v>0</v>
      </c>
      <c r="FV114" s="394">
        <f t="shared" si="841"/>
        <v>0</v>
      </c>
      <c r="FW114" s="395">
        <f t="shared" si="842"/>
        <v>0</v>
      </c>
      <c r="FX114" s="427">
        <f t="shared" si="843"/>
        <v>0</v>
      </c>
      <c r="FY114" s="394">
        <f t="shared" si="844"/>
        <v>0</v>
      </c>
      <c r="FZ114" s="395">
        <f t="shared" si="845"/>
        <v>0</v>
      </c>
      <c r="GA114" s="396">
        <f t="shared" si="846"/>
        <v>0</v>
      </c>
      <c r="GB114" s="426">
        <f t="shared" si="847"/>
        <v>0</v>
      </c>
      <c r="GC114" s="395">
        <f t="shared" si="848"/>
        <v>0</v>
      </c>
      <c r="GD114" s="427">
        <f t="shared" si="849"/>
        <v>0</v>
      </c>
      <c r="GE114" s="394">
        <f t="shared" si="850"/>
        <v>0</v>
      </c>
      <c r="GF114" s="395">
        <f t="shared" si="851"/>
        <v>0</v>
      </c>
      <c r="GG114" s="428">
        <f t="shared" si="852"/>
        <v>0</v>
      </c>
      <c r="GH114" s="394">
        <f t="shared" si="853"/>
        <v>0</v>
      </c>
      <c r="GI114" s="395">
        <f t="shared" si="854"/>
        <v>0</v>
      </c>
      <c r="GJ114" s="428">
        <f t="shared" si="855"/>
        <v>0</v>
      </c>
      <c r="GK114" s="394">
        <f t="shared" si="856"/>
        <v>0</v>
      </c>
      <c r="GL114" s="395">
        <f t="shared" si="857"/>
        <v>0</v>
      </c>
      <c r="GM114" s="427">
        <f t="shared" si="858"/>
        <v>0</v>
      </c>
      <c r="GN114" s="394">
        <f t="shared" si="859"/>
        <v>0</v>
      </c>
      <c r="GO114" s="395">
        <f t="shared" si="860"/>
        <v>0</v>
      </c>
      <c r="GP114" s="396">
        <f t="shared" si="861"/>
        <v>0</v>
      </c>
      <c r="GQ114" s="776">
        <f t="shared" si="862"/>
        <v>0</v>
      </c>
      <c r="GR114" s="777">
        <f t="shared" si="863"/>
        <v>1</v>
      </c>
      <c r="GS114" s="777">
        <f t="shared" si="864"/>
        <v>1</v>
      </c>
      <c r="GT114" s="777">
        <f t="shared" si="865"/>
        <v>0</v>
      </c>
      <c r="GU114" s="778">
        <f t="shared" si="866"/>
        <v>1</v>
      </c>
      <c r="GV114" s="426">
        <f t="shared" si="867"/>
        <v>0</v>
      </c>
      <c r="GW114" s="395">
        <f t="shared" si="868"/>
        <v>0</v>
      </c>
      <c r="GX114" s="427">
        <f t="shared" si="869"/>
        <v>0</v>
      </c>
      <c r="GY114" s="394">
        <f t="shared" si="870"/>
        <v>0</v>
      </c>
      <c r="GZ114" s="395">
        <f t="shared" si="871"/>
        <v>0</v>
      </c>
      <c r="HA114" s="428">
        <f t="shared" si="872"/>
        <v>0</v>
      </c>
      <c r="HB114" s="394">
        <f t="shared" si="873"/>
        <v>0</v>
      </c>
      <c r="HC114" s="395">
        <f t="shared" si="874"/>
        <v>0</v>
      </c>
      <c r="HD114" s="428">
        <f t="shared" si="875"/>
        <v>0</v>
      </c>
      <c r="HE114" s="394">
        <f t="shared" si="876"/>
        <v>0</v>
      </c>
      <c r="HF114" s="395">
        <f t="shared" si="877"/>
        <v>0</v>
      </c>
      <c r="HG114" s="427">
        <f t="shared" si="878"/>
        <v>0</v>
      </c>
      <c r="HH114" s="394">
        <f t="shared" si="879"/>
        <v>0</v>
      </c>
      <c r="HI114" s="395">
        <f t="shared" si="880"/>
        <v>0</v>
      </c>
      <c r="HJ114" s="396">
        <f t="shared" si="881"/>
        <v>0</v>
      </c>
      <c r="HK114" s="776">
        <f t="shared" si="882"/>
        <v>1</v>
      </c>
      <c r="HL114" s="777">
        <f t="shared" si="883"/>
        <v>1</v>
      </c>
      <c r="HM114" s="777">
        <f t="shared" si="884"/>
        <v>2</v>
      </c>
      <c r="HN114" s="777">
        <f t="shared" si="885"/>
        <v>0</v>
      </c>
      <c r="HO114" s="778">
        <f t="shared" si="886"/>
        <v>2</v>
      </c>
      <c r="HP114" s="946"/>
      <c r="HQ114" s="946"/>
      <c r="HR114" s="426">
        <f t="shared" si="887"/>
        <v>0</v>
      </c>
      <c r="HS114" s="395">
        <f t="shared" si="888"/>
        <v>0</v>
      </c>
      <c r="HT114" s="396">
        <f t="shared" si="889"/>
        <v>0</v>
      </c>
      <c r="HU114" s="426">
        <f t="shared" si="890"/>
        <v>0</v>
      </c>
      <c r="HV114" s="395">
        <f t="shared" si="891"/>
        <v>0</v>
      </c>
      <c r="HW114" s="396">
        <f t="shared" si="892"/>
        <v>0</v>
      </c>
      <c r="HX114" s="426">
        <f>COUNTIFS(HX$12:HX$78,"&gt;="&amp;(DATE(YEAR($B114),MONTH($B114),1)),HX$12:HX$78,"&lt;="&amp;(DATE(YEAR($B114),MONTH($B114),15)),HY$12:HY$78,"&lt;1")</f>
        <v>0</v>
      </c>
      <c r="HY114" s="395">
        <f>COUNTIFS(HX$12:HX$78,"&gt;="&amp;(DATE(YEAR($B114),MONTH($B114),16)),HX$12:HX$78,"&lt;="&amp;(DATE(YEAR($B114),MONTH($B114),DAY(EOMONTH($B114,0)))),HY$12:HY$78,"&lt;1")</f>
        <v>0</v>
      </c>
      <c r="HZ114" s="396">
        <f t="shared" si="893"/>
        <v>0</v>
      </c>
      <c r="IA114" s="426">
        <f t="shared" si="894"/>
        <v>0</v>
      </c>
      <c r="IB114" s="395">
        <f>COUNTIFS(IA$12:IA$78,"&gt;="&amp;(DATE(YEAR($B114),MONTH($B114),16)),IA$12:IA$78,"&lt;="&amp;(DATE(YEAR($B114),MONTH($B114),DAY(EOMONTH($B114,0)))),IB$12:IB$78,"&lt;1")</f>
        <v>0</v>
      </c>
      <c r="IC114" s="396">
        <f t="shared" si="895"/>
        <v>0</v>
      </c>
      <c r="ID114" s="426">
        <f t="shared" si="896"/>
        <v>0</v>
      </c>
      <c r="IE114" s="395">
        <f t="shared" si="897"/>
        <v>0</v>
      </c>
      <c r="IF114" s="396">
        <f t="shared" si="898"/>
        <v>0</v>
      </c>
      <c r="IG114" s="427"/>
      <c r="IH114" s="426">
        <f t="shared" si="899"/>
        <v>0</v>
      </c>
      <c r="II114" s="395">
        <f t="shared" si="900"/>
        <v>0</v>
      </c>
      <c r="IJ114" s="427">
        <f t="shared" si="901"/>
        <v>0</v>
      </c>
      <c r="IK114" s="426">
        <f t="shared" si="902"/>
        <v>0</v>
      </c>
      <c r="IL114" s="395">
        <f t="shared" si="903"/>
        <v>0</v>
      </c>
      <c r="IM114" s="427">
        <f t="shared" si="904"/>
        <v>0</v>
      </c>
      <c r="IN114" s="776">
        <f t="shared" si="905"/>
        <v>0</v>
      </c>
      <c r="IO114" s="777">
        <f t="shared" si="906"/>
        <v>0</v>
      </c>
      <c r="IP114" s="777">
        <f t="shared" si="907"/>
        <v>0</v>
      </c>
      <c r="IQ114" s="777">
        <f t="shared" si="908"/>
        <v>0</v>
      </c>
      <c r="IR114" s="779">
        <f t="shared" si="909"/>
        <v>0</v>
      </c>
      <c r="IS114" s="427"/>
      <c r="IT114" s="780"/>
      <c r="IU114" s="426">
        <f t="shared" si="910"/>
        <v>0</v>
      </c>
      <c r="IV114" s="395">
        <f t="shared" si="911"/>
        <v>0</v>
      </c>
      <c r="IW114" s="396">
        <f t="shared" si="912"/>
        <v>0</v>
      </c>
      <c r="IX114" s="426">
        <f t="shared" si="913"/>
        <v>0</v>
      </c>
      <c r="IY114" s="395">
        <f t="shared" si="914"/>
        <v>0</v>
      </c>
      <c r="IZ114" s="396">
        <f t="shared" si="915"/>
        <v>0</v>
      </c>
      <c r="JA114" s="426">
        <f t="shared" si="916"/>
        <v>0</v>
      </c>
      <c r="JB114" s="395">
        <f t="shared" si="917"/>
        <v>0</v>
      </c>
      <c r="JC114" s="396">
        <f t="shared" si="918"/>
        <v>0</v>
      </c>
      <c r="JD114" s="781"/>
      <c r="JE114" s="782">
        <f t="shared" si="1033"/>
        <v>0</v>
      </c>
      <c r="JF114" s="783">
        <f t="shared" si="1034"/>
        <v>0</v>
      </c>
      <c r="JG114" s="784">
        <f t="shared" si="919"/>
        <v>0</v>
      </c>
      <c r="JH114" s="781"/>
      <c r="JI114" s="782">
        <f t="shared" si="1035"/>
        <v>0</v>
      </c>
      <c r="JJ114" s="783">
        <f t="shared" si="1036"/>
        <v>0</v>
      </c>
      <c r="JK114" s="784">
        <f t="shared" si="920"/>
        <v>0</v>
      </c>
      <c r="JL114" s="781"/>
      <c r="JM114" s="782">
        <f t="shared" si="1037"/>
        <v>0</v>
      </c>
      <c r="JN114" s="783">
        <f t="shared" si="1038"/>
        <v>0</v>
      </c>
      <c r="JO114" s="784">
        <f t="shared" si="921"/>
        <v>0</v>
      </c>
      <c r="JP114" s="781"/>
      <c r="JQ114" s="782">
        <f t="shared" si="1039"/>
        <v>0</v>
      </c>
      <c r="JR114" s="783">
        <f t="shared" si="1040"/>
        <v>0</v>
      </c>
      <c r="JS114" s="784">
        <f t="shared" si="922"/>
        <v>0</v>
      </c>
      <c r="JT114" s="781"/>
      <c r="JU114" s="782">
        <f t="shared" si="1041"/>
        <v>0</v>
      </c>
      <c r="JV114" s="783">
        <f t="shared" si="1042"/>
        <v>0</v>
      </c>
      <c r="JW114" s="784">
        <f t="shared" si="923"/>
        <v>0</v>
      </c>
      <c r="JX114" s="781"/>
      <c r="JY114" s="782">
        <f t="shared" si="1043"/>
        <v>0</v>
      </c>
      <c r="JZ114" s="783">
        <f t="shared" si="1044"/>
        <v>0</v>
      </c>
      <c r="KA114" s="784">
        <f t="shared" si="924"/>
        <v>0</v>
      </c>
      <c r="KB114" s="781"/>
      <c r="KC114" s="782">
        <f t="shared" si="1045"/>
        <v>0</v>
      </c>
      <c r="KD114" s="783">
        <f t="shared" si="1046"/>
        <v>0</v>
      </c>
      <c r="KE114" s="784">
        <f t="shared" si="925"/>
        <v>0</v>
      </c>
      <c r="KF114" s="781"/>
      <c r="KG114" s="782">
        <f t="shared" si="1047"/>
        <v>0</v>
      </c>
      <c r="KH114" s="783">
        <f t="shared" si="1048"/>
        <v>0</v>
      </c>
      <c r="KI114" s="784">
        <f t="shared" si="926"/>
        <v>0</v>
      </c>
      <c r="KJ114" s="781"/>
      <c r="KK114" s="782">
        <f t="shared" si="1049"/>
        <v>0</v>
      </c>
      <c r="KL114" s="783">
        <f t="shared" si="1050"/>
        <v>0</v>
      </c>
      <c r="KM114" s="784">
        <f t="shared" si="927"/>
        <v>0</v>
      </c>
      <c r="KN114" s="426">
        <f t="shared" si="928"/>
        <v>0</v>
      </c>
      <c r="KO114" s="395">
        <f t="shared" si="929"/>
        <v>0</v>
      </c>
      <c r="KP114" s="396">
        <f t="shared" si="930"/>
        <v>0</v>
      </c>
      <c r="KQ114" s="426">
        <f t="shared" si="931"/>
        <v>0</v>
      </c>
      <c r="KR114" s="395">
        <f t="shared" si="932"/>
        <v>0</v>
      </c>
      <c r="KS114" s="396">
        <f t="shared" si="933"/>
        <v>0</v>
      </c>
      <c r="KT114" s="891"/>
      <c r="KU114" s="786">
        <f t="shared" si="1051"/>
        <v>0</v>
      </c>
      <c r="KV114" s="787">
        <f t="shared" si="1052"/>
        <v>0</v>
      </c>
      <c r="KW114" s="788">
        <f t="shared" si="934"/>
        <v>0</v>
      </c>
      <c r="KX114" s="426">
        <f t="shared" si="935"/>
        <v>0</v>
      </c>
      <c r="KY114" s="395">
        <f t="shared" si="936"/>
        <v>0</v>
      </c>
      <c r="KZ114" s="396">
        <f t="shared" si="937"/>
        <v>0</v>
      </c>
      <c r="LA114" s="781"/>
      <c r="LB114" s="782">
        <f t="shared" si="1053"/>
        <v>0</v>
      </c>
      <c r="LC114" s="783">
        <f t="shared" si="1054"/>
        <v>0</v>
      </c>
      <c r="LD114" s="784">
        <f t="shared" si="938"/>
        <v>0</v>
      </c>
      <c r="LE114" s="781"/>
      <c r="LF114" s="782">
        <f t="shared" si="1055"/>
        <v>0</v>
      </c>
      <c r="LG114" s="783">
        <f t="shared" si="1056"/>
        <v>0</v>
      </c>
      <c r="LH114" s="784">
        <f t="shared" si="939"/>
        <v>0</v>
      </c>
      <c r="LI114" s="781"/>
      <c r="LJ114" s="782">
        <f t="shared" si="1057"/>
        <v>0</v>
      </c>
      <c r="LK114" s="783">
        <f t="shared" si="1058"/>
        <v>0</v>
      </c>
      <c r="LL114" s="784">
        <f t="shared" si="940"/>
        <v>0</v>
      </c>
      <c r="LM114" s="426">
        <f t="shared" si="941"/>
        <v>0</v>
      </c>
      <c r="LN114" s="395">
        <f t="shared" si="942"/>
        <v>0</v>
      </c>
      <c r="LO114" s="396">
        <f t="shared" si="943"/>
        <v>0</v>
      </c>
      <c r="LP114" s="426">
        <f t="shared" si="944"/>
        <v>0</v>
      </c>
      <c r="LQ114" s="395">
        <f t="shared" si="945"/>
        <v>0</v>
      </c>
      <c r="LR114" s="396">
        <f t="shared" si="946"/>
        <v>0</v>
      </c>
      <c r="LS114" s="426">
        <f t="shared" si="947"/>
        <v>0</v>
      </c>
      <c r="LT114" s="395">
        <f t="shared" si="948"/>
        <v>0</v>
      </c>
      <c r="LU114" s="396">
        <f t="shared" si="949"/>
        <v>0</v>
      </c>
      <c r="LV114" s="891"/>
      <c r="LW114" s="786">
        <f t="shared" si="1059"/>
        <v>0</v>
      </c>
      <c r="LX114" s="787">
        <f t="shared" si="1060"/>
        <v>0</v>
      </c>
      <c r="LY114" s="788">
        <f t="shared" si="950"/>
        <v>0</v>
      </c>
      <c r="LZ114" s="426">
        <f t="shared" si="951"/>
        <v>0</v>
      </c>
      <c r="MA114" s="395">
        <f t="shared" si="952"/>
        <v>0</v>
      </c>
      <c r="MB114" s="396">
        <f t="shared" si="953"/>
        <v>0</v>
      </c>
      <c r="MC114" s="781"/>
      <c r="MD114" s="782">
        <f t="shared" si="1061"/>
        <v>0</v>
      </c>
      <c r="ME114" s="783">
        <f t="shared" si="1062"/>
        <v>0</v>
      </c>
      <c r="MF114" s="784">
        <f t="shared" si="954"/>
        <v>0</v>
      </c>
      <c r="MG114" s="781"/>
      <c r="MH114" s="782">
        <f t="shared" si="1063"/>
        <v>0</v>
      </c>
      <c r="MI114" s="783">
        <f t="shared" si="1064"/>
        <v>0</v>
      </c>
      <c r="MJ114" s="784">
        <f t="shared" si="955"/>
        <v>0</v>
      </c>
      <c r="MK114" s="781"/>
      <c r="ML114" s="782">
        <f t="shared" si="1065"/>
        <v>0</v>
      </c>
      <c r="MM114" s="783">
        <f t="shared" si="1066"/>
        <v>0</v>
      </c>
      <c r="MN114" s="784">
        <f t="shared" si="956"/>
        <v>0</v>
      </c>
      <c r="MO114" s="426">
        <f t="shared" si="957"/>
        <v>0</v>
      </c>
      <c r="MP114" s="395">
        <f t="shared" si="958"/>
        <v>0</v>
      </c>
      <c r="MQ114" s="396">
        <f t="shared" si="959"/>
        <v>0</v>
      </c>
      <c r="MR114" s="426">
        <f t="shared" si="960"/>
        <v>0</v>
      </c>
      <c r="MS114" s="395">
        <f t="shared" si="961"/>
        <v>0</v>
      </c>
      <c r="MT114" s="396">
        <f t="shared" si="962"/>
        <v>0</v>
      </c>
      <c r="MU114" s="426">
        <f t="shared" si="963"/>
        <v>0</v>
      </c>
      <c r="MV114" s="395">
        <f t="shared" si="964"/>
        <v>0</v>
      </c>
      <c r="MW114" s="396">
        <f t="shared" si="965"/>
        <v>0</v>
      </c>
      <c r="MX114" s="891"/>
      <c r="MY114" s="786">
        <f t="shared" si="1067"/>
        <v>0</v>
      </c>
      <c r="MZ114" s="787">
        <f t="shared" si="1068"/>
        <v>0</v>
      </c>
      <c r="NA114" s="788">
        <f t="shared" si="966"/>
        <v>0</v>
      </c>
      <c r="NB114" s="891"/>
      <c r="NC114" s="786">
        <f t="shared" si="1069"/>
        <v>0</v>
      </c>
      <c r="ND114" s="787">
        <f t="shared" si="1070"/>
        <v>0</v>
      </c>
      <c r="NE114" s="788">
        <f t="shared" si="967"/>
        <v>0</v>
      </c>
      <c r="NF114" s="786">
        <f t="shared" si="968"/>
        <v>0</v>
      </c>
      <c r="NG114" s="789">
        <f t="shared" si="969"/>
        <v>0</v>
      </c>
      <c r="NH114" s="776">
        <f t="shared" si="970"/>
        <v>0</v>
      </c>
      <c r="NI114" s="777">
        <f t="shared" si="971"/>
        <v>0</v>
      </c>
      <c r="NJ114" s="777">
        <f t="shared" si="972"/>
        <v>0</v>
      </c>
      <c r="NK114" s="777">
        <f t="shared" si="973"/>
        <v>0</v>
      </c>
      <c r="NL114" s="779">
        <f t="shared" si="974"/>
        <v>0</v>
      </c>
      <c r="NM114" s="891"/>
      <c r="NN114" s="786">
        <f t="shared" si="1071"/>
        <v>0</v>
      </c>
      <c r="NO114" s="787">
        <f t="shared" si="1072"/>
        <v>0</v>
      </c>
      <c r="NP114" s="788">
        <f t="shared" si="975"/>
        <v>0</v>
      </c>
      <c r="NQ114" s="891"/>
      <c r="NR114" s="786">
        <f t="shared" si="1073"/>
        <v>0</v>
      </c>
      <c r="NS114" s="787">
        <f t="shared" si="1074"/>
        <v>0</v>
      </c>
      <c r="NT114" s="788">
        <f t="shared" si="976"/>
        <v>0</v>
      </c>
      <c r="NU114" s="891"/>
      <c r="NV114" s="786">
        <f t="shared" si="1075"/>
        <v>0</v>
      </c>
      <c r="NW114" s="787">
        <f t="shared" si="1076"/>
        <v>0</v>
      </c>
      <c r="NX114" s="788">
        <f t="shared" si="977"/>
        <v>0</v>
      </c>
      <c r="OH114" s="426">
        <f t="shared" si="978"/>
        <v>0</v>
      </c>
      <c r="OI114" s="395">
        <f t="shared" si="979"/>
        <v>0</v>
      </c>
      <c r="OJ114" s="396">
        <f t="shared" si="980"/>
        <v>0</v>
      </c>
      <c r="OK114" s="426">
        <f t="shared" si="981"/>
        <v>0</v>
      </c>
      <c r="OL114" s="395">
        <f t="shared" si="982"/>
        <v>0</v>
      </c>
      <c r="OM114" s="396">
        <f t="shared" si="983"/>
        <v>0</v>
      </c>
      <c r="ON114" s="426">
        <f t="shared" si="984"/>
        <v>0</v>
      </c>
      <c r="OO114" s="395">
        <f t="shared" si="985"/>
        <v>0</v>
      </c>
      <c r="OP114" s="396">
        <f t="shared" si="986"/>
        <v>0</v>
      </c>
      <c r="OQ114" s="426">
        <f t="shared" si="987"/>
        <v>0</v>
      </c>
      <c r="OR114" s="395">
        <f t="shared" si="988"/>
        <v>0</v>
      </c>
      <c r="OS114" s="396">
        <f t="shared" si="989"/>
        <v>0</v>
      </c>
      <c r="OT114" s="426">
        <f t="shared" si="990"/>
        <v>0</v>
      </c>
      <c r="OU114" s="395">
        <f t="shared" si="991"/>
        <v>0</v>
      </c>
      <c r="OV114" s="396">
        <f t="shared" si="992"/>
        <v>0</v>
      </c>
      <c r="OW114" s="426">
        <f t="shared" si="993"/>
        <v>0</v>
      </c>
      <c r="OX114" s="395">
        <f t="shared" si="994"/>
        <v>0</v>
      </c>
      <c r="OY114" s="427">
        <f t="shared" si="995"/>
        <v>0</v>
      </c>
      <c r="OZ114" s="426">
        <f t="shared" si="996"/>
        <v>0</v>
      </c>
      <c r="PA114" s="395">
        <f t="shared" si="997"/>
        <v>0</v>
      </c>
      <c r="PB114" s="427">
        <f t="shared" si="998"/>
        <v>0</v>
      </c>
      <c r="PC114" s="426">
        <f t="shared" si="999"/>
        <v>0</v>
      </c>
      <c r="PD114" s="395">
        <f t="shared" si="1000"/>
        <v>0</v>
      </c>
      <c r="PE114" s="427">
        <f t="shared" si="1001"/>
        <v>0</v>
      </c>
      <c r="PF114" s="426">
        <f t="shared" si="1002"/>
        <v>0</v>
      </c>
      <c r="PG114" s="395">
        <f t="shared" si="1003"/>
        <v>0</v>
      </c>
      <c r="PH114" s="427">
        <f t="shared" si="1004"/>
        <v>0</v>
      </c>
      <c r="PI114" s="426">
        <f t="shared" si="1005"/>
        <v>0</v>
      </c>
      <c r="PJ114" s="395">
        <f t="shared" si="1006"/>
        <v>0</v>
      </c>
      <c r="PK114" s="427">
        <f t="shared" si="1007"/>
        <v>0</v>
      </c>
      <c r="PL114" s="426">
        <f t="shared" si="1008"/>
        <v>0</v>
      </c>
      <c r="PM114" s="395">
        <f t="shared" si="1009"/>
        <v>0</v>
      </c>
      <c r="PN114" s="427">
        <f t="shared" si="1010"/>
        <v>0</v>
      </c>
      <c r="PO114" s="776">
        <f t="shared" si="1011"/>
        <v>3</v>
      </c>
      <c r="PP114" s="777">
        <f t="shared" si="1012"/>
        <v>0</v>
      </c>
      <c r="PQ114" s="777">
        <f t="shared" si="1013"/>
        <v>3</v>
      </c>
      <c r="PR114" s="777">
        <f t="shared" si="1014"/>
        <v>0</v>
      </c>
      <c r="PS114" s="779">
        <f t="shared" si="1015"/>
        <v>3</v>
      </c>
      <c r="PT114" s="426">
        <f t="shared" si="1016"/>
        <v>0</v>
      </c>
      <c r="PU114" s="395">
        <f t="shared" si="1017"/>
        <v>0</v>
      </c>
      <c r="PV114" s="396">
        <f t="shared" si="1018"/>
        <v>0</v>
      </c>
      <c r="PW114" s="426">
        <f t="shared" si="1019"/>
        <v>0</v>
      </c>
      <c r="PX114" s="395">
        <f t="shared" si="1020"/>
        <v>0</v>
      </c>
      <c r="PY114" s="396">
        <f t="shared" si="1021"/>
        <v>0</v>
      </c>
      <c r="PZ114" s="426">
        <f t="shared" si="1022"/>
        <v>0</v>
      </c>
      <c r="QA114" s="395">
        <f t="shared" si="1023"/>
        <v>0</v>
      </c>
      <c r="QB114" s="396">
        <f t="shared" si="1024"/>
        <v>0</v>
      </c>
      <c r="QC114" s="426">
        <f t="shared" si="1025"/>
        <v>0</v>
      </c>
      <c r="QD114" s="395">
        <f t="shared" si="1026"/>
        <v>0</v>
      </c>
      <c r="QE114" s="396">
        <f t="shared" si="1027"/>
        <v>0</v>
      </c>
      <c r="QF114" s="776">
        <f t="shared" si="1028"/>
        <v>1</v>
      </c>
      <c r="QG114" s="777">
        <f t="shared" si="1029"/>
        <v>0</v>
      </c>
      <c r="QH114" s="777">
        <f t="shared" si="1030"/>
        <v>1</v>
      </c>
      <c r="QI114" s="777">
        <f t="shared" si="1031"/>
        <v>0</v>
      </c>
      <c r="QJ114" s="779">
        <f t="shared" si="1032"/>
        <v>1</v>
      </c>
      <c r="QK114" s="790"/>
      <c r="QL114" s="791"/>
    </row>
    <row r="115" spans="2:454" ht="10.199999999999999">
      <c r="B115" s="798">
        <v>45658</v>
      </c>
      <c r="C115" s="799">
        <v>5</v>
      </c>
      <c r="D115" s="771"/>
      <c r="E115" s="772"/>
      <c r="F115" s="772"/>
      <c r="G115" s="772"/>
      <c r="H115" s="772"/>
      <c r="I115" s="772"/>
      <c r="J115" s="772"/>
      <c r="K115" s="772"/>
      <c r="L115" s="772"/>
      <c r="M115" s="772"/>
      <c r="N115" s="772"/>
      <c r="O115" s="772"/>
      <c r="P115" s="772"/>
      <c r="Q115" s="772"/>
      <c r="R115" s="772"/>
      <c r="S115" s="772"/>
      <c r="T115" s="772"/>
      <c r="U115" s="772"/>
      <c r="V115" s="772"/>
      <c r="W115" s="772"/>
      <c r="X115" s="772"/>
      <c r="Y115" s="772"/>
      <c r="Z115" s="772"/>
      <c r="AA115" s="772"/>
      <c r="AB115" s="772"/>
      <c r="AC115" s="772"/>
      <c r="AD115" s="772"/>
      <c r="AE115" s="772"/>
      <c r="AF115" s="772"/>
      <c r="AG115" s="772"/>
      <c r="AH115" s="772"/>
      <c r="AI115" s="772"/>
      <c r="AJ115" s="772"/>
      <c r="AK115" s="772"/>
      <c r="AL115" s="772"/>
      <c r="AM115" s="772"/>
      <c r="AN115" s="772"/>
      <c r="AO115" s="772"/>
      <c r="AP115" s="772"/>
      <c r="AQ115" s="772"/>
      <c r="AR115" s="772"/>
      <c r="AS115" s="772"/>
      <c r="AT115" s="772"/>
      <c r="AU115" s="772"/>
      <c r="AV115" s="772"/>
      <c r="AW115" s="772"/>
      <c r="AX115" s="772"/>
      <c r="AY115" s="772"/>
      <c r="AZ115" s="772"/>
      <c r="BA115" s="773"/>
      <c r="BB115" s="774">
        <f t="shared" si="721"/>
        <v>0</v>
      </c>
      <c r="BC115" s="651"/>
      <c r="BD115" s="652"/>
      <c r="BE115" s="775"/>
      <c r="BF115" s="774">
        <f t="shared" si="722"/>
        <v>34</v>
      </c>
      <c r="BG115" s="412"/>
      <c r="BH115" s="774">
        <f t="shared" si="723"/>
        <v>9</v>
      </c>
      <c r="BI115" s="426">
        <f t="shared" si="724"/>
        <v>1</v>
      </c>
      <c r="BJ115" s="395">
        <f t="shared" si="725"/>
        <v>3</v>
      </c>
      <c r="BK115" s="396">
        <f t="shared" si="726"/>
        <v>4</v>
      </c>
      <c r="BL115" s="426">
        <f t="shared" si="727"/>
        <v>0</v>
      </c>
      <c r="BM115" s="395">
        <f t="shared" si="728"/>
        <v>0</v>
      </c>
      <c r="BN115" s="427">
        <f t="shared" si="729"/>
        <v>0</v>
      </c>
      <c r="BO115" s="394">
        <f t="shared" si="730"/>
        <v>0</v>
      </c>
      <c r="BP115" s="395">
        <f t="shared" si="731"/>
        <v>0</v>
      </c>
      <c r="BQ115" s="428">
        <f t="shared" si="732"/>
        <v>0</v>
      </c>
      <c r="BR115" s="394">
        <f t="shared" si="733"/>
        <v>0</v>
      </c>
      <c r="BS115" s="395">
        <f t="shared" si="734"/>
        <v>0</v>
      </c>
      <c r="BT115" s="428">
        <f t="shared" si="735"/>
        <v>0</v>
      </c>
      <c r="BU115" s="394">
        <f t="shared" si="736"/>
        <v>0</v>
      </c>
      <c r="BV115" s="395">
        <f t="shared" si="737"/>
        <v>0</v>
      </c>
      <c r="BW115" s="427">
        <f t="shared" si="738"/>
        <v>0</v>
      </c>
      <c r="BX115" s="394">
        <f t="shared" si="739"/>
        <v>0</v>
      </c>
      <c r="BY115" s="395">
        <f t="shared" si="740"/>
        <v>0</v>
      </c>
      <c r="BZ115" s="396">
        <f t="shared" si="741"/>
        <v>0</v>
      </c>
      <c r="CA115" s="426">
        <f t="shared" si="742"/>
        <v>0</v>
      </c>
      <c r="CB115" s="395">
        <f t="shared" si="743"/>
        <v>0</v>
      </c>
      <c r="CC115" s="427">
        <f t="shared" si="744"/>
        <v>0</v>
      </c>
      <c r="CD115" s="394">
        <f t="shared" si="745"/>
        <v>0</v>
      </c>
      <c r="CE115" s="395">
        <f t="shared" si="746"/>
        <v>0</v>
      </c>
      <c r="CF115" s="428">
        <f t="shared" si="747"/>
        <v>0</v>
      </c>
      <c r="CG115" s="394">
        <f t="shared" si="748"/>
        <v>0</v>
      </c>
      <c r="CH115" s="395">
        <f t="shared" si="749"/>
        <v>0</v>
      </c>
      <c r="CI115" s="428">
        <f t="shared" si="750"/>
        <v>0</v>
      </c>
      <c r="CJ115" s="394">
        <f t="shared" si="751"/>
        <v>0</v>
      </c>
      <c r="CK115" s="395">
        <f t="shared" si="752"/>
        <v>0</v>
      </c>
      <c r="CL115" s="427">
        <f t="shared" si="753"/>
        <v>0</v>
      </c>
      <c r="CM115" s="394">
        <f t="shared" si="754"/>
        <v>0</v>
      </c>
      <c r="CN115" s="395">
        <f t="shared" si="755"/>
        <v>0</v>
      </c>
      <c r="CO115" s="396">
        <f t="shared" si="756"/>
        <v>0</v>
      </c>
      <c r="CP115" s="426">
        <f t="shared" si="757"/>
        <v>0</v>
      </c>
      <c r="CQ115" s="395">
        <f t="shared" si="758"/>
        <v>0</v>
      </c>
      <c r="CR115" s="427">
        <f t="shared" si="759"/>
        <v>0</v>
      </c>
      <c r="CS115" s="394">
        <f t="shared" si="760"/>
        <v>0</v>
      </c>
      <c r="CT115" s="395">
        <f t="shared" si="761"/>
        <v>0</v>
      </c>
      <c r="CU115" s="428">
        <f t="shared" si="762"/>
        <v>0</v>
      </c>
      <c r="CV115" s="394">
        <f t="shared" si="763"/>
        <v>0</v>
      </c>
      <c r="CW115" s="395">
        <f t="shared" si="764"/>
        <v>0</v>
      </c>
      <c r="CX115" s="428">
        <f t="shared" si="765"/>
        <v>0</v>
      </c>
      <c r="CY115" s="394">
        <f t="shared" si="766"/>
        <v>0</v>
      </c>
      <c r="CZ115" s="395">
        <f t="shared" si="767"/>
        <v>0</v>
      </c>
      <c r="DA115" s="427">
        <f t="shared" si="768"/>
        <v>0</v>
      </c>
      <c r="DB115" s="394">
        <f t="shared" si="769"/>
        <v>0</v>
      </c>
      <c r="DC115" s="395">
        <f t="shared" si="770"/>
        <v>0</v>
      </c>
      <c r="DD115" s="396">
        <f t="shared" si="771"/>
        <v>0</v>
      </c>
      <c r="DE115" s="426">
        <f t="shared" si="772"/>
        <v>0</v>
      </c>
      <c r="DF115" s="395">
        <f t="shared" si="773"/>
        <v>0</v>
      </c>
      <c r="DG115" s="427">
        <f t="shared" si="774"/>
        <v>0</v>
      </c>
      <c r="DH115" s="394">
        <f t="shared" si="775"/>
        <v>0</v>
      </c>
      <c r="DI115" s="395">
        <f t="shared" si="776"/>
        <v>0</v>
      </c>
      <c r="DJ115" s="428">
        <f t="shared" si="777"/>
        <v>0</v>
      </c>
      <c r="DK115" s="394">
        <f t="shared" si="778"/>
        <v>0</v>
      </c>
      <c r="DL115" s="395">
        <f t="shared" si="779"/>
        <v>0</v>
      </c>
      <c r="DM115" s="428">
        <f t="shared" si="780"/>
        <v>0</v>
      </c>
      <c r="DN115" s="394">
        <f t="shared" si="781"/>
        <v>0</v>
      </c>
      <c r="DO115" s="395">
        <f t="shared" si="782"/>
        <v>0</v>
      </c>
      <c r="DP115" s="427">
        <f t="shared" si="783"/>
        <v>0</v>
      </c>
      <c r="DQ115" s="394">
        <f t="shared" si="784"/>
        <v>0</v>
      </c>
      <c r="DR115" s="395">
        <f t="shared" si="785"/>
        <v>0</v>
      </c>
      <c r="DS115" s="396">
        <f t="shared" si="786"/>
        <v>0</v>
      </c>
      <c r="DT115" s="426">
        <f t="shared" si="787"/>
        <v>0</v>
      </c>
      <c r="DU115" s="395">
        <f t="shared" si="788"/>
        <v>0</v>
      </c>
      <c r="DV115" s="427">
        <f t="shared" si="789"/>
        <v>0</v>
      </c>
      <c r="DW115" s="394">
        <f t="shared" si="790"/>
        <v>0</v>
      </c>
      <c r="DX115" s="395">
        <f t="shared" si="791"/>
        <v>0</v>
      </c>
      <c r="DY115" s="428">
        <f t="shared" si="792"/>
        <v>0</v>
      </c>
      <c r="DZ115" s="394">
        <f t="shared" si="793"/>
        <v>0</v>
      </c>
      <c r="EA115" s="395">
        <f t="shared" si="794"/>
        <v>0</v>
      </c>
      <c r="EB115" s="428">
        <f t="shared" si="795"/>
        <v>0</v>
      </c>
      <c r="EC115" s="394">
        <f t="shared" si="796"/>
        <v>0</v>
      </c>
      <c r="ED115" s="395">
        <f t="shared" si="797"/>
        <v>0</v>
      </c>
      <c r="EE115" s="427">
        <f t="shared" si="798"/>
        <v>0</v>
      </c>
      <c r="EF115" s="394">
        <f t="shared" si="799"/>
        <v>0</v>
      </c>
      <c r="EG115" s="395">
        <f t="shared" si="800"/>
        <v>0</v>
      </c>
      <c r="EH115" s="396">
        <f t="shared" si="801"/>
        <v>0</v>
      </c>
      <c r="EI115" s="426">
        <f t="shared" si="802"/>
        <v>0</v>
      </c>
      <c r="EJ115" s="395">
        <f t="shared" si="803"/>
        <v>0</v>
      </c>
      <c r="EK115" s="427">
        <f t="shared" si="804"/>
        <v>0</v>
      </c>
      <c r="EL115" s="394">
        <f t="shared" si="805"/>
        <v>0</v>
      </c>
      <c r="EM115" s="395">
        <f t="shared" si="806"/>
        <v>0</v>
      </c>
      <c r="EN115" s="428">
        <f t="shared" si="807"/>
        <v>0</v>
      </c>
      <c r="EO115" s="394">
        <f t="shared" si="808"/>
        <v>0</v>
      </c>
      <c r="EP115" s="395">
        <f t="shared" si="809"/>
        <v>0</v>
      </c>
      <c r="EQ115" s="428">
        <f t="shared" si="810"/>
        <v>0</v>
      </c>
      <c r="ER115" s="394">
        <f t="shared" si="811"/>
        <v>0</v>
      </c>
      <c r="ES115" s="395">
        <f t="shared" si="812"/>
        <v>0</v>
      </c>
      <c r="ET115" s="427">
        <f t="shared" si="813"/>
        <v>0</v>
      </c>
      <c r="EU115" s="394">
        <f t="shared" si="814"/>
        <v>0</v>
      </c>
      <c r="EV115" s="395">
        <f t="shared" si="815"/>
        <v>0</v>
      </c>
      <c r="EW115" s="396">
        <f t="shared" si="816"/>
        <v>0</v>
      </c>
      <c r="EX115" s="426">
        <f t="shared" si="817"/>
        <v>0</v>
      </c>
      <c r="EY115" s="395">
        <f t="shared" si="818"/>
        <v>0</v>
      </c>
      <c r="EZ115" s="427">
        <f t="shared" si="819"/>
        <v>0</v>
      </c>
      <c r="FA115" s="394">
        <f t="shared" si="820"/>
        <v>0</v>
      </c>
      <c r="FB115" s="395">
        <f t="shared" si="821"/>
        <v>0</v>
      </c>
      <c r="FC115" s="428">
        <f t="shared" si="822"/>
        <v>0</v>
      </c>
      <c r="FD115" s="394">
        <f t="shared" si="823"/>
        <v>0</v>
      </c>
      <c r="FE115" s="395">
        <f t="shared" si="824"/>
        <v>0</v>
      </c>
      <c r="FF115" s="428">
        <f t="shared" si="825"/>
        <v>0</v>
      </c>
      <c r="FG115" s="394">
        <f t="shared" si="826"/>
        <v>0</v>
      </c>
      <c r="FH115" s="395">
        <f t="shared" si="827"/>
        <v>0</v>
      </c>
      <c r="FI115" s="427">
        <f t="shared" si="828"/>
        <v>0</v>
      </c>
      <c r="FJ115" s="394">
        <f t="shared" si="829"/>
        <v>0</v>
      </c>
      <c r="FK115" s="395">
        <f t="shared" si="830"/>
        <v>0</v>
      </c>
      <c r="FL115" s="396">
        <f t="shared" si="831"/>
        <v>0</v>
      </c>
      <c r="FM115" s="426">
        <f t="shared" si="832"/>
        <v>0</v>
      </c>
      <c r="FN115" s="395">
        <f t="shared" si="833"/>
        <v>0</v>
      </c>
      <c r="FO115" s="427">
        <f t="shared" si="834"/>
        <v>0</v>
      </c>
      <c r="FP115" s="394">
        <f t="shared" si="835"/>
        <v>0</v>
      </c>
      <c r="FQ115" s="395">
        <f t="shared" si="836"/>
        <v>0</v>
      </c>
      <c r="FR115" s="428">
        <f t="shared" si="837"/>
        <v>0</v>
      </c>
      <c r="FS115" s="394">
        <f t="shared" si="838"/>
        <v>0</v>
      </c>
      <c r="FT115" s="395">
        <f t="shared" si="839"/>
        <v>0</v>
      </c>
      <c r="FU115" s="428">
        <f t="shared" si="840"/>
        <v>0</v>
      </c>
      <c r="FV115" s="394">
        <f t="shared" si="841"/>
        <v>0</v>
      </c>
      <c r="FW115" s="395">
        <f t="shared" si="842"/>
        <v>0</v>
      </c>
      <c r="FX115" s="427">
        <f t="shared" si="843"/>
        <v>0</v>
      </c>
      <c r="FY115" s="394">
        <f t="shared" si="844"/>
        <v>0</v>
      </c>
      <c r="FZ115" s="395">
        <f t="shared" si="845"/>
        <v>0</v>
      </c>
      <c r="GA115" s="396">
        <f t="shared" si="846"/>
        <v>0</v>
      </c>
      <c r="GB115" s="426">
        <f t="shared" si="847"/>
        <v>0</v>
      </c>
      <c r="GC115" s="395">
        <f t="shared" si="848"/>
        <v>0</v>
      </c>
      <c r="GD115" s="427">
        <f t="shared" si="849"/>
        <v>0</v>
      </c>
      <c r="GE115" s="394">
        <f t="shared" si="850"/>
        <v>0</v>
      </c>
      <c r="GF115" s="395">
        <f t="shared" si="851"/>
        <v>0</v>
      </c>
      <c r="GG115" s="428">
        <f t="shared" si="852"/>
        <v>0</v>
      </c>
      <c r="GH115" s="394">
        <f t="shared" si="853"/>
        <v>0</v>
      </c>
      <c r="GI115" s="395">
        <f t="shared" si="854"/>
        <v>0</v>
      </c>
      <c r="GJ115" s="428">
        <f t="shared" si="855"/>
        <v>0</v>
      </c>
      <c r="GK115" s="394">
        <f t="shared" si="856"/>
        <v>0</v>
      </c>
      <c r="GL115" s="395">
        <f t="shared" si="857"/>
        <v>0</v>
      </c>
      <c r="GM115" s="427">
        <f t="shared" si="858"/>
        <v>0</v>
      </c>
      <c r="GN115" s="394">
        <f t="shared" si="859"/>
        <v>0</v>
      </c>
      <c r="GO115" s="395">
        <f t="shared" si="860"/>
        <v>0</v>
      </c>
      <c r="GP115" s="396">
        <f t="shared" si="861"/>
        <v>0</v>
      </c>
      <c r="GQ115" s="776">
        <f t="shared" si="862"/>
        <v>2</v>
      </c>
      <c r="GR115" s="777">
        <f t="shared" si="863"/>
        <v>6</v>
      </c>
      <c r="GS115" s="777">
        <f t="shared" si="864"/>
        <v>8</v>
      </c>
      <c r="GT115" s="777">
        <f t="shared" si="865"/>
        <v>0</v>
      </c>
      <c r="GU115" s="778">
        <f t="shared" si="866"/>
        <v>8</v>
      </c>
      <c r="GV115" s="426">
        <f t="shared" si="867"/>
        <v>0</v>
      </c>
      <c r="GW115" s="395">
        <f t="shared" si="868"/>
        <v>0</v>
      </c>
      <c r="GX115" s="427">
        <f t="shared" si="869"/>
        <v>0</v>
      </c>
      <c r="GY115" s="394">
        <f t="shared" si="870"/>
        <v>0</v>
      </c>
      <c r="GZ115" s="395">
        <f t="shared" si="871"/>
        <v>0</v>
      </c>
      <c r="HA115" s="428">
        <f t="shared" si="872"/>
        <v>0</v>
      </c>
      <c r="HB115" s="394">
        <f t="shared" si="873"/>
        <v>0</v>
      </c>
      <c r="HC115" s="395">
        <f t="shared" si="874"/>
        <v>0</v>
      </c>
      <c r="HD115" s="428">
        <f t="shared" si="875"/>
        <v>0</v>
      </c>
      <c r="HE115" s="394">
        <f t="shared" si="876"/>
        <v>0</v>
      </c>
      <c r="HF115" s="395">
        <f t="shared" si="877"/>
        <v>0</v>
      </c>
      <c r="HG115" s="427">
        <f t="shared" si="878"/>
        <v>0</v>
      </c>
      <c r="HH115" s="394">
        <f t="shared" si="879"/>
        <v>0</v>
      </c>
      <c r="HI115" s="395">
        <f t="shared" si="880"/>
        <v>0</v>
      </c>
      <c r="HJ115" s="396">
        <f t="shared" si="881"/>
        <v>0</v>
      </c>
      <c r="HK115" s="776">
        <f t="shared" si="882"/>
        <v>9</v>
      </c>
      <c r="HL115" s="777">
        <f t="shared" si="883"/>
        <v>25</v>
      </c>
      <c r="HM115" s="777">
        <f t="shared" si="884"/>
        <v>34</v>
      </c>
      <c r="HN115" s="777">
        <f t="shared" si="885"/>
        <v>0</v>
      </c>
      <c r="HO115" s="778">
        <f t="shared" si="886"/>
        <v>34</v>
      </c>
      <c r="HP115" s="946"/>
      <c r="HQ115" s="946"/>
      <c r="HR115" s="426">
        <f t="shared" si="887"/>
        <v>0</v>
      </c>
      <c r="HS115" s="395">
        <f t="shared" si="888"/>
        <v>0</v>
      </c>
      <c r="HT115" s="396">
        <f t="shared" si="889"/>
        <v>0</v>
      </c>
      <c r="HU115" s="426">
        <f t="shared" si="890"/>
        <v>0</v>
      </c>
      <c r="HV115" s="395">
        <f t="shared" si="891"/>
        <v>0</v>
      </c>
      <c r="HW115" s="396">
        <f t="shared" si="892"/>
        <v>0</v>
      </c>
      <c r="HX115" s="426">
        <f>COUNTIFS(HX$12:HX$78,"&gt;="&amp;(DATE(YEAR($B115),MONTH($B115),1)),HX$12:HX$78,"&lt;="&amp;(DATE(YEAR($B115),MONTH($B115),15)),HY$12:HY$78,"&lt;1")</f>
        <v>0</v>
      </c>
      <c r="HY115" s="395">
        <f>COUNTIFS(HX$12:HX$78,"&gt;="&amp;(DATE(YEAR($B115),MONTH($B115),16)),HX$12:HX$78,"&lt;="&amp;(DATE(YEAR($B115),MONTH($B115),DAY(EOMONTH($B115,0)))),HY$12:HY$78,"&lt;1")</f>
        <v>0</v>
      </c>
      <c r="HZ115" s="396">
        <f t="shared" si="893"/>
        <v>0</v>
      </c>
      <c r="IA115" s="426">
        <f t="shared" si="894"/>
        <v>0</v>
      </c>
      <c r="IB115" s="395">
        <f>COUNTIFS(IA$12:IA$78,"&gt;="&amp;(DATE(YEAR($B115),MONTH($B115),16)),IA$12:IA$78,"&lt;="&amp;(DATE(YEAR($B115),MONTH($B115),DAY(EOMONTH($B115,0)))),IB$12:IB$78,"&lt;1")</f>
        <v>0</v>
      </c>
      <c r="IC115" s="396">
        <f t="shared" si="895"/>
        <v>0</v>
      </c>
      <c r="ID115" s="426">
        <f t="shared" si="896"/>
        <v>0</v>
      </c>
      <c r="IE115" s="395">
        <f t="shared" si="897"/>
        <v>0</v>
      </c>
      <c r="IF115" s="396">
        <f t="shared" si="898"/>
        <v>0</v>
      </c>
      <c r="IG115" s="427"/>
      <c r="IH115" s="426">
        <f t="shared" si="899"/>
        <v>0</v>
      </c>
      <c r="II115" s="395">
        <f t="shared" si="900"/>
        <v>0</v>
      </c>
      <c r="IJ115" s="427">
        <f t="shared" si="901"/>
        <v>0</v>
      </c>
      <c r="IK115" s="426">
        <f t="shared" si="902"/>
        <v>0</v>
      </c>
      <c r="IL115" s="395">
        <f t="shared" si="903"/>
        <v>0</v>
      </c>
      <c r="IM115" s="427">
        <f t="shared" si="904"/>
        <v>0</v>
      </c>
      <c r="IN115" s="776">
        <f t="shared" si="905"/>
        <v>0</v>
      </c>
      <c r="IO115" s="777">
        <f t="shared" si="906"/>
        <v>0</v>
      </c>
      <c r="IP115" s="777">
        <f t="shared" si="907"/>
        <v>0</v>
      </c>
      <c r="IQ115" s="777">
        <f t="shared" si="908"/>
        <v>0</v>
      </c>
      <c r="IR115" s="779">
        <f t="shared" si="909"/>
        <v>0</v>
      </c>
      <c r="IS115" s="427"/>
      <c r="IT115" s="780"/>
      <c r="IU115" s="426">
        <f t="shared" si="910"/>
        <v>0</v>
      </c>
      <c r="IV115" s="395">
        <f t="shared" si="911"/>
        <v>0</v>
      </c>
      <c r="IW115" s="396">
        <f t="shared" si="912"/>
        <v>0</v>
      </c>
      <c r="IX115" s="426">
        <f t="shared" si="913"/>
        <v>0</v>
      </c>
      <c r="IY115" s="395">
        <f t="shared" si="914"/>
        <v>0</v>
      </c>
      <c r="IZ115" s="396">
        <f t="shared" si="915"/>
        <v>0</v>
      </c>
      <c r="JA115" s="426">
        <f t="shared" si="916"/>
        <v>0</v>
      </c>
      <c r="JB115" s="395">
        <f t="shared" si="917"/>
        <v>0</v>
      </c>
      <c r="JC115" s="396">
        <f t="shared" si="918"/>
        <v>0</v>
      </c>
      <c r="JD115" s="781"/>
      <c r="JE115" s="782">
        <f t="shared" si="1033"/>
        <v>0</v>
      </c>
      <c r="JF115" s="783">
        <f t="shared" si="1034"/>
        <v>0</v>
      </c>
      <c r="JG115" s="784">
        <f t="shared" si="919"/>
        <v>0</v>
      </c>
      <c r="JH115" s="781"/>
      <c r="JI115" s="782">
        <f t="shared" si="1035"/>
        <v>0</v>
      </c>
      <c r="JJ115" s="783">
        <f t="shared" si="1036"/>
        <v>0</v>
      </c>
      <c r="JK115" s="784">
        <f t="shared" si="920"/>
        <v>0</v>
      </c>
      <c r="JL115" s="781"/>
      <c r="JM115" s="782">
        <f t="shared" si="1037"/>
        <v>0</v>
      </c>
      <c r="JN115" s="783">
        <f t="shared" si="1038"/>
        <v>0</v>
      </c>
      <c r="JO115" s="784">
        <f t="shared" si="921"/>
        <v>0</v>
      </c>
      <c r="JP115" s="781"/>
      <c r="JQ115" s="782">
        <f t="shared" si="1039"/>
        <v>0</v>
      </c>
      <c r="JR115" s="783">
        <f t="shared" si="1040"/>
        <v>0</v>
      </c>
      <c r="JS115" s="784">
        <f t="shared" si="922"/>
        <v>0</v>
      </c>
      <c r="JT115" s="781"/>
      <c r="JU115" s="782">
        <f t="shared" si="1041"/>
        <v>0</v>
      </c>
      <c r="JV115" s="783">
        <f t="shared" si="1042"/>
        <v>0</v>
      </c>
      <c r="JW115" s="784">
        <f t="shared" si="923"/>
        <v>0</v>
      </c>
      <c r="JX115" s="781"/>
      <c r="JY115" s="782">
        <f t="shared" si="1043"/>
        <v>0</v>
      </c>
      <c r="JZ115" s="783">
        <f t="shared" si="1044"/>
        <v>0</v>
      </c>
      <c r="KA115" s="784">
        <f t="shared" si="924"/>
        <v>0</v>
      </c>
      <c r="KB115" s="781"/>
      <c r="KC115" s="782">
        <f t="shared" si="1045"/>
        <v>0</v>
      </c>
      <c r="KD115" s="783">
        <f t="shared" si="1046"/>
        <v>0</v>
      </c>
      <c r="KE115" s="784">
        <f t="shared" si="925"/>
        <v>0</v>
      </c>
      <c r="KF115" s="781"/>
      <c r="KG115" s="782">
        <f t="shared" si="1047"/>
        <v>0</v>
      </c>
      <c r="KH115" s="783">
        <f t="shared" si="1048"/>
        <v>0</v>
      </c>
      <c r="KI115" s="784">
        <f t="shared" si="926"/>
        <v>0</v>
      </c>
      <c r="KJ115" s="781"/>
      <c r="KK115" s="782">
        <f t="shared" si="1049"/>
        <v>0</v>
      </c>
      <c r="KL115" s="783">
        <f t="shared" si="1050"/>
        <v>0</v>
      </c>
      <c r="KM115" s="784">
        <f t="shared" si="927"/>
        <v>0</v>
      </c>
      <c r="KN115" s="426">
        <f t="shared" si="928"/>
        <v>0</v>
      </c>
      <c r="KO115" s="395">
        <f t="shared" si="929"/>
        <v>0</v>
      </c>
      <c r="KP115" s="396">
        <f t="shared" si="930"/>
        <v>0</v>
      </c>
      <c r="KQ115" s="426">
        <f t="shared" si="931"/>
        <v>0</v>
      </c>
      <c r="KR115" s="395">
        <f t="shared" si="932"/>
        <v>0</v>
      </c>
      <c r="KS115" s="396">
        <f t="shared" si="933"/>
        <v>0</v>
      </c>
      <c r="KT115" s="891"/>
      <c r="KU115" s="786">
        <f t="shared" si="1051"/>
        <v>0</v>
      </c>
      <c r="KV115" s="787">
        <f t="shared" si="1052"/>
        <v>0</v>
      </c>
      <c r="KW115" s="788">
        <f t="shared" si="934"/>
        <v>0</v>
      </c>
      <c r="KX115" s="426">
        <f t="shared" si="935"/>
        <v>0</v>
      </c>
      <c r="KY115" s="395">
        <f t="shared" si="936"/>
        <v>0</v>
      </c>
      <c r="KZ115" s="396">
        <f t="shared" si="937"/>
        <v>0</v>
      </c>
      <c r="LA115" s="781"/>
      <c r="LB115" s="782">
        <f t="shared" si="1053"/>
        <v>0</v>
      </c>
      <c r="LC115" s="783">
        <f t="shared" si="1054"/>
        <v>0</v>
      </c>
      <c r="LD115" s="784">
        <f t="shared" si="938"/>
        <v>0</v>
      </c>
      <c r="LE115" s="781"/>
      <c r="LF115" s="782">
        <f t="shared" si="1055"/>
        <v>0</v>
      </c>
      <c r="LG115" s="783">
        <f t="shared" si="1056"/>
        <v>0</v>
      </c>
      <c r="LH115" s="784">
        <f t="shared" si="939"/>
        <v>0</v>
      </c>
      <c r="LI115" s="781"/>
      <c r="LJ115" s="782">
        <f t="shared" si="1057"/>
        <v>0</v>
      </c>
      <c r="LK115" s="783">
        <f t="shared" si="1058"/>
        <v>0</v>
      </c>
      <c r="LL115" s="784">
        <f t="shared" si="940"/>
        <v>0</v>
      </c>
      <c r="LM115" s="426">
        <f t="shared" si="941"/>
        <v>0</v>
      </c>
      <c r="LN115" s="395">
        <f t="shared" si="942"/>
        <v>0</v>
      </c>
      <c r="LO115" s="396">
        <f t="shared" si="943"/>
        <v>0</v>
      </c>
      <c r="LP115" s="426">
        <f t="shared" si="944"/>
        <v>0</v>
      </c>
      <c r="LQ115" s="395">
        <f t="shared" si="945"/>
        <v>0</v>
      </c>
      <c r="LR115" s="396">
        <f t="shared" si="946"/>
        <v>0</v>
      </c>
      <c r="LS115" s="426">
        <f t="shared" si="947"/>
        <v>0</v>
      </c>
      <c r="LT115" s="395">
        <f t="shared" si="948"/>
        <v>0</v>
      </c>
      <c r="LU115" s="396">
        <f t="shared" si="949"/>
        <v>0</v>
      </c>
      <c r="LV115" s="891"/>
      <c r="LW115" s="786">
        <f t="shared" si="1059"/>
        <v>0</v>
      </c>
      <c r="LX115" s="787">
        <f t="shared" si="1060"/>
        <v>0</v>
      </c>
      <c r="LY115" s="788">
        <f t="shared" si="950"/>
        <v>0</v>
      </c>
      <c r="LZ115" s="426">
        <f t="shared" si="951"/>
        <v>0</v>
      </c>
      <c r="MA115" s="395">
        <f t="shared" si="952"/>
        <v>0</v>
      </c>
      <c r="MB115" s="396">
        <f t="shared" si="953"/>
        <v>0</v>
      </c>
      <c r="MC115" s="781"/>
      <c r="MD115" s="782">
        <f t="shared" si="1061"/>
        <v>0</v>
      </c>
      <c r="ME115" s="783">
        <f t="shared" si="1062"/>
        <v>0</v>
      </c>
      <c r="MF115" s="784">
        <f t="shared" si="954"/>
        <v>0</v>
      </c>
      <c r="MG115" s="781"/>
      <c r="MH115" s="782">
        <f t="shared" si="1063"/>
        <v>0</v>
      </c>
      <c r="MI115" s="783">
        <f t="shared" si="1064"/>
        <v>0</v>
      </c>
      <c r="MJ115" s="784">
        <f t="shared" si="955"/>
        <v>0</v>
      </c>
      <c r="MK115" s="781"/>
      <c r="ML115" s="782">
        <f t="shared" si="1065"/>
        <v>0</v>
      </c>
      <c r="MM115" s="783">
        <f t="shared" si="1066"/>
        <v>0</v>
      </c>
      <c r="MN115" s="784">
        <f t="shared" si="956"/>
        <v>0</v>
      </c>
      <c r="MO115" s="426">
        <f t="shared" si="957"/>
        <v>0</v>
      </c>
      <c r="MP115" s="395">
        <f t="shared" si="958"/>
        <v>0</v>
      </c>
      <c r="MQ115" s="396">
        <f t="shared" si="959"/>
        <v>0</v>
      </c>
      <c r="MR115" s="426">
        <f t="shared" si="960"/>
        <v>0</v>
      </c>
      <c r="MS115" s="395">
        <f t="shared" si="961"/>
        <v>0</v>
      </c>
      <c r="MT115" s="396">
        <f t="shared" si="962"/>
        <v>0</v>
      </c>
      <c r="MU115" s="426">
        <f t="shared" si="963"/>
        <v>0</v>
      </c>
      <c r="MV115" s="395">
        <f t="shared" si="964"/>
        <v>0</v>
      </c>
      <c r="MW115" s="396">
        <f t="shared" si="965"/>
        <v>0</v>
      </c>
      <c r="MX115" s="891"/>
      <c r="MY115" s="786">
        <f t="shared" si="1067"/>
        <v>0</v>
      </c>
      <c r="MZ115" s="787">
        <f t="shared" si="1068"/>
        <v>0</v>
      </c>
      <c r="NA115" s="788">
        <f t="shared" si="966"/>
        <v>0</v>
      </c>
      <c r="NB115" s="891"/>
      <c r="NC115" s="786">
        <f t="shared" si="1069"/>
        <v>0</v>
      </c>
      <c r="ND115" s="787">
        <f t="shared" si="1070"/>
        <v>0</v>
      </c>
      <c r="NE115" s="788">
        <f t="shared" si="967"/>
        <v>0</v>
      </c>
      <c r="NF115" s="786">
        <f t="shared" si="968"/>
        <v>0</v>
      </c>
      <c r="NG115" s="789">
        <f t="shared" si="969"/>
        <v>0</v>
      </c>
      <c r="NH115" s="776">
        <f t="shared" si="970"/>
        <v>0</v>
      </c>
      <c r="NI115" s="777">
        <f t="shared" si="971"/>
        <v>0</v>
      </c>
      <c r="NJ115" s="777">
        <f t="shared" si="972"/>
        <v>0</v>
      </c>
      <c r="NK115" s="777">
        <f t="shared" si="973"/>
        <v>0</v>
      </c>
      <c r="NL115" s="779">
        <f t="shared" si="974"/>
        <v>0</v>
      </c>
      <c r="NM115" s="891"/>
      <c r="NN115" s="786">
        <f t="shared" si="1071"/>
        <v>0</v>
      </c>
      <c r="NO115" s="787">
        <f t="shared" si="1072"/>
        <v>0</v>
      </c>
      <c r="NP115" s="788">
        <f t="shared" si="975"/>
        <v>0</v>
      </c>
      <c r="NQ115" s="891"/>
      <c r="NR115" s="786">
        <f t="shared" si="1073"/>
        <v>0</v>
      </c>
      <c r="NS115" s="787">
        <f t="shared" si="1074"/>
        <v>0</v>
      </c>
      <c r="NT115" s="788">
        <f t="shared" si="976"/>
        <v>0</v>
      </c>
      <c r="NU115" s="891"/>
      <c r="NV115" s="786">
        <f t="shared" si="1075"/>
        <v>0</v>
      </c>
      <c r="NW115" s="787">
        <f t="shared" si="1076"/>
        <v>0</v>
      </c>
      <c r="NX115" s="788">
        <f t="shared" si="977"/>
        <v>0</v>
      </c>
      <c r="OH115" s="426">
        <f t="shared" si="978"/>
        <v>0</v>
      </c>
      <c r="OI115" s="395">
        <f t="shared" si="979"/>
        <v>0</v>
      </c>
      <c r="OJ115" s="396">
        <f t="shared" si="980"/>
        <v>0</v>
      </c>
      <c r="OK115" s="426">
        <f t="shared" si="981"/>
        <v>0</v>
      </c>
      <c r="OL115" s="395">
        <f t="shared" si="982"/>
        <v>0</v>
      </c>
      <c r="OM115" s="396">
        <f t="shared" si="983"/>
        <v>0</v>
      </c>
      <c r="ON115" s="426">
        <f t="shared" si="984"/>
        <v>0</v>
      </c>
      <c r="OO115" s="395">
        <f t="shared" si="985"/>
        <v>0</v>
      </c>
      <c r="OP115" s="396">
        <f t="shared" si="986"/>
        <v>0</v>
      </c>
      <c r="OQ115" s="426">
        <f t="shared" si="987"/>
        <v>0</v>
      </c>
      <c r="OR115" s="395">
        <f t="shared" si="988"/>
        <v>0</v>
      </c>
      <c r="OS115" s="396">
        <f t="shared" si="989"/>
        <v>0</v>
      </c>
      <c r="OT115" s="426">
        <f t="shared" si="990"/>
        <v>0</v>
      </c>
      <c r="OU115" s="395">
        <f t="shared" si="991"/>
        <v>0</v>
      </c>
      <c r="OV115" s="396">
        <f t="shared" si="992"/>
        <v>0</v>
      </c>
      <c r="OW115" s="426">
        <f t="shared" si="993"/>
        <v>0</v>
      </c>
      <c r="OX115" s="395">
        <f t="shared" si="994"/>
        <v>0</v>
      </c>
      <c r="OY115" s="427">
        <f t="shared" si="995"/>
        <v>0</v>
      </c>
      <c r="OZ115" s="426">
        <f t="shared" si="996"/>
        <v>0</v>
      </c>
      <c r="PA115" s="395">
        <f t="shared" si="997"/>
        <v>0</v>
      </c>
      <c r="PB115" s="427">
        <f t="shared" si="998"/>
        <v>0</v>
      </c>
      <c r="PC115" s="426">
        <f t="shared" si="999"/>
        <v>0</v>
      </c>
      <c r="PD115" s="395">
        <f t="shared" si="1000"/>
        <v>0</v>
      </c>
      <c r="PE115" s="427">
        <f t="shared" si="1001"/>
        <v>0</v>
      </c>
      <c r="PF115" s="426">
        <f t="shared" si="1002"/>
        <v>0</v>
      </c>
      <c r="PG115" s="395">
        <f t="shared" si="1003"/>
        <v>0</v>
      </c>
      <c r="PH115" s="427">
        <f t="shared" si="1004"/>
        <v>0</v>
      </c>
      <c r="PI115" s="426">
        <f t="shared" si="1005"/>
        <v>0</v>
      </c>
      <c r="PJ115" s="395">
        <f t="shared" si="1006"/>
        <v>0</v>
      </c>
      <c r="PK115" s="427">
        <f t="shared" si="1007"/>
        <v>0</v>
      </c>
      <c r="PL115" s="426">
        <f t="shared" si="1008"/>
        <v>0</v>
      </c>
      <c r="PM115" s="395">
        <f t="shared" si="1009"/>
        <v>0</v>
      </c>
      <c r="PN115" s="427">
        <f t="shared" si="1010"/>
        <v>0</v>
      </c>
      <c r="PO115" s="776">
        <f t="shared" si="1011"/>
        <v>2</v>
      </c>
      <c r="PP115" s="777">
        <f t="shared" si="1012"/>
        <v>6</v>
      </c>
      <c r="PQ115" s="777">
        <f t="shared" si="1013"/>
        <v>8</v>
      </c>
      <c r="PR115" s="777">
        <f t="shared" si="1014"/>
        <v>0</v>
      </c>
      <c r="PS115" s="779">
        <f t="shared" si="1015"/>
        <v>8</v>
      </c>
      <c r="PT115" s="426">
        <f t="shared" si="1016"/>
        <v>0</v>
      </c>
      <c r="PU115" s="395">
        <f t="shared" si="1017"/>
        <v>0</v>
      </c>
      <c r="PV115" s="396">
        <f t="shared" si="1018"/>
        <v>0</v>
      </c>
      <c r="PW115" s="426">
        <f t="shared" si="1019"/>
        <v>0</v>
      </c>
      <c r="PX115" s="395">
        <f t="shared" si="1020"/>
        <v>0</v>
      </c>
      <c r="PY115" s="396">
        <f t="shared" si="1021"/>
        <v>0</v>
      </c>
      <c r="PZ115" s="426">
        <f t="shared" si="1022"/>
        <v>0</v>
      </c>
      <c r="QA115" s="395">
        <f t="shared" si="1023"/>
        <v>0</v>
      </c>
      <c r="QB115" s="396">
        <f t="shared" si="1024"/>
        <v>0</v>
      </c>
      <c r="QC115" s="426">
        <f t="shared" si="1025"/>
        <v>0</v>
      </c>
      <c r="QD115" s="395">
        <f t="shared" si="1026"/>
        <v>0</v>
      </c>
      <c r="QE115" s="396">
        <f t="shared" si="1027"/>
        <v>0</v>
      </c>
      <c r="QF115" s="776">
        <f t="shared" si="1028"/>
        <v>0</v>
      </c>
      <c r="QG115" s="777">
        <f t="shared" si="1029"/>
        <v>0</v>
      </c>
      <c r="QH115" s="777">
        <f t="shared" si="1030"/>
        <v>0</v>
      </c>
      <c r="QI115" s="777">
        <f t="shared" si="1031"/>
        <v>0</v>
      </c>
      <c r="QJ115" s="779">
        <f t="shared" si="1032"/>
        <v>0</v>
      </c>
      <c r="QK115" s="790"/>
      <c r="QL115" s="791"/>
    </row>
    <row r="116" spans="2:454" ht="10.199999999999999">
      <c r="B116" s="800">
        <v>45689</v>
      </c>
      <c r="C116" s="801">
        <v>6</v>
      </c>
      <c r="D116" s="771"/>
      <c r="E116" s="772"/>
      <c r="F116" s="772"/>
      <c r="G116" s="772"/>
      <c r="H116" s="772"/>
      <c r="I116" s="772"/>
      <c r="J116" s="772"/>
      <c r="K116" s="772"/>
      <c r="L116" s="772"/>
      <c r="M116" s="772"/>
      <c r="N116" s="772"/>
      <c r="O116" s="772"/>
      <c r="P116" s="772"/>
      <c r="Q116" s="772"/>
      <c r="R116" s="772"/>
      <c r="S116" s="772"/>
      <c r="T116" s="772"/>
      <c r="U116" s="772"/>
      <c r="V116" s="772"/>
      <c r="W116" s="772"/>
      <c r="X116" s="772"/>
      <c r="Y116" s="772"/>
      <c r="Z116" s="772"/>
      <c r="AA116" s="772"/>
      <c r="AB116" s="772"/>
      <c r="AC116" s="772"/>
      <c r="AD116" s="772"/>
      <c r="AE116" s="772"/>
      <c r="AF116" s="772"/>
      <c r="AG116" s="772"/>
      <c r="AH116" s="772"/>
      <c r="AI116" s="772"/>
      <c r="AJ116" s="772"/>
      <c r="AK116" s="772"/>
      <c r="AL116" s="772"/>
      <c r="AM116" s="772"/>
      <c r="AN116" s="772"/>
      <c r="AO116" s="772"/>
      <c r="AP116" s="772"/>
      <c r="AQ116" s="772"/>
      <c r="AR116" s="772"/>
      <c r="AS116" s="772"/>
      <c r="AT116" s="772"/>
      <c r="AU116" s="772"/>
      <c r="AV116" s="772"/>
      <c r="AW116" s="772"/>
      <c r="AX116" s="772"/>
      <c r="AY116" s="772"/>
      <c r="AZ116" s="772"/>
      <c r="BA116" s="773"/>
      <c r="BB116" s="774">
        <f t="shared" si="721"/>
        <v>0</v>
      </c>
      <c r="BC116" s="651"/>
      <c r="BD116" s="652"/>
      <c r="BE116" s="775"/>
      <c r="BF116" s="774">
        <f t="shared" si="722"/>
        <v>25</v>
      </c>
      <c r="BG116" s="775"/>
      <c r="BH116" s="774">
        <f t="shared" si="723"/>
        <v>13</v>
      </c>
      <c r="BI116" s="426">
        <f t="shared" si="724"/>
        <v>4</v>
      </c>
      <c r="BJ116" s="395">
        <f t="shared" si="725"/>
        <v>3</v>
      </c>
      <c r="BK116" s="396">
        <f t="shared" si="726"/>
        <v>7</v>
      </c>
      <c r="BL116" s="426">
        <f t="shared" si="727"/>
        <v>0</v>
      </c>
      <c r="BM116" s="395">
        <f t="shared" si="728"/>
        <v>0</v>
      </c>
      <c r="BN116" s="427">
        <f t="shared" si="729"/>
        <v>0</v>
      </c>
      <c r="BO116" s="394">
        <f t="shared" si="730"/>
        <v>0</v>
      </c>
      <c r="BP116" s="395">
        <f t="shared" si="731"/>
        <v>0</v>
      </c>
      <c r="BQ116" s="428">
        <f t="shared" si="732"/>
        <v>0</v>
      </c>
      <c r="BR116" s="394">
        <f t="shared" si="733"/>
        <v>0</v>
      </c>
      <c r="BS116" s="395">
        <f t="shared" si="734"/>
        <v>0</v>
      </c>
      <c r="BT116" s="428">
        <f t="shared" si="735"/>
        <v>0</v>
      </c>
      <c r="BU116" s="394">
        <f t="shared" si="736"/>
        <v>0</v>
      </c>
      <c r="BV116" s="395">
        <f t="shared" si="737"/>
        <v>0</v>
      </c>
      <c r="BW116" s="427">
        <f t="shared" si="738"/>
        <v>0</v>
      </c>
      <c r="BX116" s="394">
        <f t="shared" si="739"/>
        <v>0</v>
      </c>
      <c r="BY116" s="395">
        <f t="shared" si="740"/>
        <v>0</v>
      </c>
      <c r="BZ116" s="396">
        <f t="shared" si="741"/>
        <v>0</v>
      </c>
      <c r="CA116" s="426">
        <f t="shared" si="742"/>
        <v>0</v>
      </c>
      <c r="CB116" s="395">
        <f t="shared" si="743"/>
        <v>0</v>
      </c>
      <c r="CC116" s="427">
        <f t="shared" si="744"/>
        <v>0</v>
      </c>
      <c r="CD116" s="394">
        <f t="shared" si="745"/>
        <v>0</v>
      </c>
      <c r="CE116" s="395">
        <f t="shared" si="746"/>
        <v>0</v>
      </c>
      <c r="CF116" s="428">
        <f t="shared" si="747"/>
        <v>0</v>
      </c>
      <c r="CG116" s="394">
        <f t="shared" si="748"/>
        <v>0</v>
      </c>
      <c r="CH116" s="395">
        <f t="shared" si="749"/>
        <v>0</v>
      </c>
      <c r="CI116" s="428">
        <f t="shared" si="750"/>
        <v>0</v>
      </c>
      <c r="CJ116" s="394">
        <f t="shared" si="751"/>
        <v>0</v>
      </c>
      <c r="CK116" s="395">
        <f t="shared" si="752"/>
        <v>0</v>
      </c>
      <c r="CL116" s="427">
        <f t="shared" si="753"/>
        <v>0</v>
      </c>
      <c r="CM116" s="394">
        <f t="shared" si="754"/>
        <v>0</v>
      </c>
      <c r="CN116" s="395">
        <f t="shared" si="755"/>
        <v>0</v>
      </c>
      <c r="CO116" s="396">
        <f t="shared" si="756"/>
        <v>0</v>
      </c>
      <c r="CP116" s="426">
        <f t="shared" si="757"/>
        <v>0</v>
      </c>
      <c r="CQ116" s="395">
        <f t="shared" si="758"/>
        <v>0</v>
      </c>
      <c r="CR116" s="427">
        <f t="shared" si="759"/>
        <v>0</v>
      </c>
      <c r="CS116" s="394">
        <f t="shared" si="760"/>
        <v>0</v>
      </c>
      <c r="CT116" s="395">
        <f t="shared" si="761"/>
        <v>0</v>
      </c>
      <c r="CU116" s="428">
        <f t="shared" si="762"/>
        <v>0</v>
      </c>
      <c r="CV116" s="394">
        <f t="shared" si="763"/>
        <v>0</v>
      </c>
      <c r="CW116" s="395">
        <f t="shared" si="764"/>
        <v>0</v>
      </c>
      <c r="CX116" s="428">
        <f t="shared" si="765"/>
        <v>0</v>
      </c>
      <c r="CY116" s="394">
        <f t="shared" si="766"/>
        <v>0</v>
      </c>
      <c r="CZ116" s="395">
        <f t="shared" si="767"/>
        <v>0</v>
      </c>
      <c r="DA116" s="427">
        <f t="shared" si="768"/>
        <v>0</v>
      </c>
      <c r="DB116" s="394">
        <f t="shared" si="769"/>
        <v>0</v>
      </c>
      <c r="DC116" s="395">
        <f t="shared" si="770"/>
        <v>0</v>
      </c>
      <c r="DD116" s="396">
        <f t="shared" si="771"/>
        <v>0</v>
      </c>
      <c r="DE116" s="426">
        <f t="shared" si="772"/>
        <v>0</v>
      </c>
      <c r="DF116" s="395">
        <f t="shared" si="773"/>
        <v>0</v>
      </c>
      <c r="DG116" s="427">
        <f t="shared" si="774"/>
        <v>0</v>
      </c>
      <c r="DH116" s="394">
        <f t="shared" si="775"/>
        <v>0</v>
      </c>
      <c r="DI116" s="395">
        <f t="shared" si="776"/>
        <v>0</v>
      </c>
      <c r="DJ116" s="428">
        <f t="shared" si="777"/>
        <v>0</v>
      </c>
      <c r="DK116" s="394">
        <f t="shared" si="778"/>
        <v>0</v>
      </c>
      <c r="DL116" s="395">
        <f t="shared" si="779"/>
        <v>0</v>
      </c>
      <c r="DM116" s="428">
        <f t="shared" si="780"/>
        <v>0</v>
      </c>
      <c r="DN116" s="394">
        <f t="shared" si="781"/>
        <v>0</v>
      </c>
      <c r="DO116" s="395">
        <f t="shared" si="782"/>
        <v>0</v>
      </c>
      <c r="DP116" s="427">
        <f t="shared" si="783"/>
        <v>0</v>
      </c>
      <c r="DQ116" s="394">
        <f t="shared" si="784"/>
        <v>0</v>
      </c>
      <c r="DR116" s="395">
        <f t="shared" si="785"/>
        <v>0</v>
      </c>
      <c r="DS116" s="396">
        <f t="shared" si="786"/>
        <v>0</v>
      </c>
      <c r="DT116" s="426">
        <f t="shared" si="787"/>
        <v>0</v>
      </c>
      <c r="DU116" s="395">
        <f t="shared" si="788"/>
        <v>0</v>
      </c>
      <c r="DV116" s="427">
        <f t="shared" si="789"/>
        <v>0</v>
      </c>
      <c r="DW116" s="394">
        <f t="shared" si="790"/>
        <v>0</v>
      </c>
      <c r="DX116" s="395">
        <f t="shared" si="791"/>
        <v>0</v>
      </c>
      <c r="DY116" s="428">
        <f t="shared" si="792"/>
        <v>0</v>
      </c>
      <c r="DZ116" s="394">
        <f t="shared" si="793"/>
        <v>0</v>
      </c>
      <c r="EA116" s="395">
        <f t="shared" si="794"/>
        <v>0</v>
      </c>
      <c r="EB116" s="428">
        <f t="shared" si="795"/>
        <v>0</v>
      </c>
      <c r="EC116" s="394">
        <f t="shared" si="796"/>
        <v>0</v>
      </c>
      <c r="ED116" s="395">
        <f t="shared" si="797"/>
        <v>0</v>
      </c>
      <c r="EE116" s="427">
        <f t="shared" si="798"/>
        <v>0</v>
      </c>
      <c r="EF116" s="394">
        <f t="shared" si="799"/>
        <v>0</v>
      </c>
      <c r="EG116" s="395">
        <f t="shared" si="800"/>
        <v>0</v>
      </c>
      <c r="EH116" s="396">
        <f t="shared" si="801"/>
        <v>0</v>
      </c>
      <c r="EI116" s="426">
        <f t="shared" si="802"/>
        <v>0</v>
      </c>
      <c r="EJ116" s="395">
        <f t="shared" si="803"/>
        <v>0</v>
      </c>
      <c r="EK116" s="427">
        <f t="shared" si="804"/>
        <v>0</v>
      </c>
      <c r="EL116" s="394">
        <f t="shared" si="805"/>
        <v>0</v>
      </c>
      <c r="EM116" s="395">
        <f t="shared" si="806"/>
        <v>0</v>
      </c>
      <c r="EN116" s="428">
        <f t="shared" si="807"/>
        <v>0</v>
      </c>
      <c r="EO116" s="394">
        <f t="shared" si="808"/>
        <v>0</v>
      </c>
      <c r="EP116" s="395">
        <f t="shared" si="809"/>
        <v>0</v>
      </c>
      <c r="EQ116" s="428">
        <f t="shared" si="810"/>
        <v>0</v>
      </c>
      <c r="ER116" s="394">
        <f t="shared" si="811"/>
        <v>0</v>
      </c>
      <c r="ES116" s="395">
        <f t="shared" si="812"/>
        <v>0</v>
      </c>
      <c r="ET116" s="427">
        <f t="shared" si="813"/>
        <v>0</v>
      </c>
      <c r="EU116" s="394">
        <f t="shared" si="814"/>
        <v>0</v>
      </c>
      <c r="EV116" s="395">
        <f t="shared" si="815"/>
        <v>0</v>
      </c>
      <c r="EW116" s="396">
        <f t="shared" si="816"/>
        <v>0</v>
      </c>
      <c r="EX116" s="426">
        <f t="shared" si="817"/>
        <v>0</v>
      </c>
      <c r="EY116" s="395">
        <f t="shared" si="818"/>
        <v>0</v>
      </c>
      <c r="EZ116" s="427">
        <f t="shared" si="819"/>
        <v>0</v>
      </c>
      <c r="FA116" s="394">
        <f t="shared" si="820"/>
        <v>0</v>
      </c>
      <c r="FB116" s="395">
        <f t="shared" si="821"/>
        <v>0</v>
      </c>
      <c r="FC116" s="428">
        <f t="shared" si="822"/>
        <v>0</v>
      </c>
      <c r="FD116" s="394">
        <f t="shared" si="823"/>
        <v>0</v>
      </c>
      <c r="FE116" s="395">
        <f t="shared" si="824"/>
        <v>0</v>
      </c>
      <c r="FF116" s="428">
        <f t="shared" si="825"/>
        <v>0</v>
      </c>
      <c r="FG116" s="394">
        <f t="shared" si="826"/>
        <v>0</v>
      </c>
      <c r="FH116" s="395">
        <f t="shared" si="827"/>
        <v>0</v>
      </c>
      <c r="FI116" s="427">
        <f t="shared" si="828"/>
        <v>0</v>
      </c>
      <c r="FJ116" s="394">
        <f t="shared" si="829"/>
        <v>0</v>
      </c>
      <c r="FK116" s="395">
        <f t="shared" si="830"/>
        <v>0</v>
      </c>
      <c r="FL116" s="396">
        <f t="shared" si="831"/>
        <v>0</v>
      </c>
      <c r="FM116" s="426">
        <f t="shared" si="832"/>
        <v>0</v>
      </c>
      <c r="FN116" s="395">
        <f t="shared" si="833"/>
        <v>0</v>
      </c>
      <c r="FO116" s="427">
        <f t="shared" si="834"/>
        <v>0</v>
      </c>
      <c r="FP116" s="394">
        <f t="shared" si="835"/>
        <v>0</v>
      </c>
      <c r="FQ116" s="395">
        <f t="shared" si="836"/>
        <v>0</v>
      </c>
      <c r="FR116" s="428">
        <f t="shared" si="837"/>
        <v>0</v>
      </c>
      <c r="FS116" s="394">
        <f t="shared" si="838"/>
        <v>0</v>
      </c>
      <c r="FT116" s="395">
        <f t="shared" si="839"/>
        <v>0</v>
      </c>
      <c r="FU116" s="428">
        <f t="shared" si="840"/>
        <v>0</v>
      </c>
      <c r="FV116" s="394">
        <f t="shared" si="841"/>
        <v>0</v>
      </c>
      <c r="FW116" s="395">
        <f t="shared" si="842"/>
        <v>0</v>
      </c>
      <c r="FX116" s="427">
        <f t="shared" si="843"/>
        <v>0</v>
      </c>
      <c r="FY116" s="394">
        <f t="shared" si="844"/>
        <v>0</v>
      </c>
      <c r="FZ116" s="395">
        <f t="shared" si="845"/>
        <v>0</v>
      </c>
      <c r="GA116" s="396">
        <f t="shared" si="846"/>
        <v>0</v>
      </c>
      <c r="GB116" s="426">
        <f t="shared" si="847"/>
        <v>0</v>
      </c>
      <c r="GC116" s="395">
        <f t="shared" si="848"/>
        <v>0</v>
      </c>
      <c r="GD116" s="427">
        <f t="shared" si="849"/>
        <v>0</v>
      </c>
      <c r="GE116" s="394">
        <f t="shared" si="850"/>
        <v>0</v>
      </c>
      <c r="GF116" s="395">
        <f t="shared" si="851"/>
        <v>0</v>
      </c>
      <c r="GG116" s="428">
        <f t="shared" si="852"/>
        <v>0</v>
      </c>
      <c r="GH116" s="394">
        <f t="shared" si="853"/>
        <v>0</v>
      </c>
      <c r="GI116" s="395">
        <f t="shared" si="854"/>
        <v>0</v>
      </c>
      <c r="GJ116" s="428">
        <f t="shared" si="855"/>
        <v>0</v>
      </c>
      <c r="GK116" s="394">
        <f t="shared" si="856"/>
        <v>0</v>
      </c>
      <c r="GL116" s="395">
        <f t="shared" si="857"/>
        <v>0</v>
      </c>
      <c r="GM116" s="427">
        <f t="shared" si="858"/>
        <v>0</v>
      </c>
      <c r="GN116" s="394">
        <f t="shared" si="859"/>
        <v>0</v>
      </c>
      <c r="GO116" s="395">
        <f t="shared" si="860"/>
        <v>0</v>
      </c>
      <c r="GP116" s="396">
        <f t="shared" si="861"/>
        <v>0</v>
      </c>
      <c r="GQ116" s="776">
        <f t="shared" si="862"/>
        <v>7</v>
      </c>
      <c r="GR116" s="777">
        <f t="shared" si="863"/>
        <v>3</v>
      </c>
      <c r="GS116" s="777">
        <f t="shared" si="864"/>
        <v>10</v>
      </c>
      <c r="GT116" s="777">
        <f t="shared" si="865"/>
        <v>0</v>
      </c>
      <c r="GU116" s="778">
        <f t="shared" si="866"/>
        <v>10</v>
      </c>
      <c r="GV116" s="426">
        <f t="shared" si="867"/>
        <v>0</v>
      </c>
      <c r="GW116" s="395">
        <f t="shared" si="868"/>
        <v>0</v>
      </c>
      <c r="GX116" s="427">
        <f t="shared" si="869"/>
        <v>0</v>
      </c>
      <c r="GY116" s="394">
        <f t="shared" si="870"/>
        <v>0</v>
      </c>
      <c r="GZ116" s="395">
        <f t="shared" si="871"/>
        <v>0</v>
      </c>
      <c r="HA116" s="428">
        <f t="shared" si="872"/>
        <v>0</v>
      </c>
      <c r="HB116" s="394">
        <f t="shared" si="873"/>
        <v>0</v>
      </c>
      <c r="HC116" s="395">
        <f t="shared" si="874"/>
        <v>0</v>
      </c>
      <c r="HD116" s="428">
        <f t="shared" si="875"/>
        <v>0</v>
      </c>
      <c r="HE116" s="394">
        <f t="shared" si="876"/>
        <v>0</v>
      </c>
      <c r="HF116" s="395">
        <f t="shared" si="877"/>
        <v>0</v>
      </c>
      <c r="HG116" s="427">
        <f t="shared" si="878"/>
        <v>0</v>
      </c>
      <c r="HH116" s="394">
        <f t="shared" si="879"/>
        <v>0</v>
      </c>
      <c r="HI116" s="395">
        <f t="shared" si="880"/>
        <v>0</v>
      </c>
      <c r="HJ116" s="396">
        <f t="shared" si="881"/>
        <v>0</v>
      </c>
      <c r="HK116" s="776">
        <f t="shared" si="882"/>
        <v>15</v>
      </c>
      <c r="HL116" s="777">
        <f t="shared" si="883"/>
        <v>10</v>
      </c>
      <c r="HM116" s="777">
        <f t="shared" si="884"/>
        <v>25</v>
      </c>
      <c r="HN116" s="777">
        <f t="shared" si="885"/>
        <v>0</v>
      </c>
      <c r="HO116" s="778">
        <f t="shared" si="886"/>
        <v>25</v>
      </c>
      <c r="HP116" s="946"/>
      <c r="HQ116" s="946"/>
      <c r="HR116" s="426">
        <f t="shared" si="887"/>
        <v>0</v>
      </c>
      <c r="HS116" s="395">
        <f t="shared" si="888"/>
        <v>0</v>
      </c>
      <c r="HT116" s="396">
        <f t="shared" si="889"/>
        <v>0</v>
      </c>
      <c r="HU116" s="426">
        <f t="shared" si="890"/>
        <v>0</v>
      </c>
      <c r="HV116" s="395">
        <f t="shared" si="891"/>
        <v>0</v>
      </c>
      <c r="HW116" s="396">
        <f t="shared" si="892"/>
        <v>0</v>
      </c>
      <c r="HX116" s="426">
        <f>COUNTIFS(HX$12:HX$78,"&gt;="&amp;(DATE(YEAR($B116),MONTH($B116),1)),HX$12:HX$78,"&lt;="&amp;(DATE(YEAR($B116),MONTH($B116),15)),HY$12:HY$78,"&lt;=1")</f>
        <v>0</v>
      </c>
      <c r="HY116" s="395">
        <f>COUNTIFS(HX$12:HX$78,"&gt;="&amp;(DATE(YEAR($B116),MONTH($B116),16)),HX$12:HX$78,"&lt;="&amp;(DATE(YEAR($B116),MONTH($B116),DAY(EOMONTH($B116,0)))),HY$12:HY$78,"&lt;=1")</f>
        <v>0</v>
      </c>
      <c r="HZ116" s="396">
        <f t="shared" si="893"/>
        <v>0</v>
      </c>
      <c r="IA116" s="426">
        <f t="shared" si="894"/>
        <v>0</v>
      </c>
      <c r="IB116" s="395">
        <f>COUNTIFS(IA$12:IA$78,"&gt;="&amp;(DATE(YEAR($B116),MONTH($B116),16)),IA$12:IA$78,"&lt;="&amp;(DATE(YEAR($B116),MONTH($B116),DAY(EOMONTH($B116,0)))),IB$12:IB$78,"&lt;=1")</f>
        <v>0</v>
      </c>
      <c r="IC116" s="396">
        <f t="shared" si="895"/>
        <v>0</v>
      </c>
      <c r="ID116" s="426">
        <f t="shared" si="896"/>
        <v>0</v>
      </c>
      <c r="IE116" s="395">
        <f t="shared" si="897"/>
        <v>0</v>
      </c>
      <c r="IF116" s="396">
        <f t="shared" si="898"/>
        <v>0</v>
      </c>
      <c r="IG116" s="427"/>
      <c r="IH116" s="426">
        <f t="shared" si="899"/>
        <v>0</v>
      </c>
      <c r="II116" s="395">
        <f t="shared" si="900"/>
        <v>0</v>
      </c>
      <c r="IJ116" s="427">
        <f t="shared" si="901"/>
        <v>0</v>
      </c>
      <c r="IK116" s="426">
        <f t="shared" si="902"/>
        <v>0</v>
      </c>
      <c r="IL116" s="395">
        <f t="shared" si="903"/>
        <v>0</v>
      </c>
      <c r="IM116" s="427">
        <f t="shared" si="904"/>
        <v>0</v>
      </c>
      <c r="IN116" s="776">
        <f t="shared" si="905"/>
        <v>0</v>
      </c>
      <c r="IO116" s="777">
        <f t="shared" si="906"/>
        <v>0</v>
      </c>
      <c r="IP116" s="777">
        <f t="shared" si="907"/>
        <v>0</v>
      </c>
      <c r="IQ116" s="777">
        <f t="shared" si="908"/>
        <v>0</v>
      </c>
      <c r="IR116" s="779">
        <f t="shared" si="909"/>
        <v>0</v>
      </c>
      <c r="IS116" s="427"/>
      <c r="IT116" s="780"/>
      <c r="IU116" s="426">
        <f t="shared" si="910"/>
        <v>0</v>
      </c>
      <c r="IV116" s="395">
        <f t="shared" si="911"/>
        <v>0</v>
      </c>
      <c r="IW116" s="396">
        <f t="shared" si="912"/>
        <v>0</v>
      </c>
      <c r="IX116" s="426">
        <f t="shared" si="913"/>
        <v>0</v>
      </c>
      <c r="IY116" s="395">
        <f t="shared" si="914"/>
        <v>0</v>
      </c>
      <c r="IZ116" s="396">
        <f t="shared" si="915"/>
        <v>0</v>
      </c>
      <c r="JA116" s="426">
        <f t="shared" si="916"/>
        <v>0</v>
      </c>
      <c r="JB116" s="395">
        <f t="shared" si="917"/>
        <v>0</v>
      </c>
      <c r="JC116" s="396">
        <f t="shared" si="918"/>
        <v>0</v>
      </c>
      <c r="JD116" s="781"/>
      <c r="JE116" s="782">
        <f t="shared" si="1033"/>
        <v>0</v>
      </c>
      <c r="JF116" s="783">
        <f t="shared" si="1034"/>
        <v>0</v>
      </c>
      <c r="JG116" s="784">
        <f t="shared" si="919"/>
        <v>0</v>
      </c>
      <c r="JH116" s="781"/>
      <c r="JI116" s="782">
        <f t="shared" si="1035"/>
        <v>0</v>
      </c>
      <c r="JJ116" s="783">
        <f t="shared" si="1036"/>
        <v>0</v>
      </c>
      <c r="JK116" s="784">
        <f t="shared" si="920"/>
        <v>0</v>
      </c>
      <c r="JL116" s="781"/>
      <c r="JM116" s="782">
        <f t="shared" si="1037"/>
        <v>0</v>
      </c>
      <c r="JN116" s="783">
        <f t="shared" si="1038"/>
        <v>0</v>
      </c>
      <c r="JO116" s="784">
        <f t="shared" si="921"/>
        <v>0</v>
      </c>
      <c r="JP116" s="781"/>
      <c r="JQ116" s="782">
        <f t="shared" si="1039"/>
        <v>0</v>
      </c>
      <c r="JR116" s="783">
        <f t="shared" si="1040"/>
        <v>0</v>
      </c>
      <c r="JS116" s="784">
        <f t="shared" si="922"/>
        <v>0</v>
      </c>
      <c r="JT116" s="781"/>
      <c r="JU116" s="782">
        <f t="shared" si="1041"/>
        <v>0</v>
      </c>
      <c r="JV116" s="783">
        <f t="shared" si="1042"/>
        <v>0</v>
      </c>
      <c r="JW116" s="784">
        <f t="shared" si="923"/>
        <v>0</v>
      </c>
      <c r="JX116" s="781"/>
      <c r="JY116" s="782">
        <f t="shared" si="1043"/>
        <v>0</v>
      </c>
      <c r="JZ116" s="783">
        <f t="shared" si="1044"/>
        <v>0</v>
      </c>
      <c r="KA116" s="784">
        <f t="shared" si="924"/>
        <v>0</v>
      </c>
      <c r="KB116" s="781"/>
      <c r="KC116" s="782">
        <f t="shared" si="1045"/>
        <v>0</v>
      </c>
      <c r="KD116" s="783">
        <f t="shared" si="1046"/>
        <v>0</v>
      </c>
      <c r="KE116" s="784">
        <f t="shared" si="925"/>
        <v>0</v>
      </c>
      <c r="KF116" s="781"/>
      <c r="KG116" s="782">
        <f t="shared" si="1047"/>
        <v>0</v>
      </c>
      <c r="KH116" s="783">
        <f t="shared" si="1048"/>
        <v>0</v>
      </c>
      <c r="KI116" s="784">
        <f t="shared" si="926"/>
        <v>0</v>
      </c>
      <c r="KJ116" s="781"/>
      <c r="KK116" s="782">
        <f t="shared" si="1049"/>
        <v>0</v>
      </c>
      <c r="KL116" s="783">
        <f t="shared" si="1050"/>
        <v>0</v>
      </c>
      <c r="KM116" s="784">
        <f t="shared" si="927"/>
        <v>0</v>
      </c>
      <c r="KN116" s="426">
        <f t="shared" si="928"/>
        <v>0</v>
      </c>
      <c r="KO116" s="395">
        <f t="shared" si="929"/>
        <v>0</v>
      </c>
      <c r="KP116" s="396">
        <f t="shared" si="930"/>
        <v>0</v>
      </c>
      <c r="KQ116" s="426">
        <f t="shared" si="931"/>
        <v>0</v>
      </c>
      <c r="KR116" s="395">
        <f t="shared" si="932"/>
        <v>0</v>
      </c>
      <c r="KS116" s="396">
        <f t="shared" si="933"/>
        <v>0</v>
      </c>
      <c r="KT116" s="891"/>
      <c r="KU116" s="786">
        <f t="shared" si="1051"/>
        <v>0</v>
      </c>
      <c r="KV116" s="787">
        <f t="shared" si="1052"/>
        <v>0</v>
      </c>
      <c r="KW116" s="788">
        <f t="shared" si="934"/>
        <v>0</v>
      </c>
      <c r="KX116" s="426">
        <f t="shared" si="935"/>
        <v>0</v>
      </c>
      <c r="KY116" s="395">
        <f t="shared" si="936"/>
        <v>0</v>
      </c>
      <c r="KZ116" s="396">
        <f t="shared" si="937"/>
        <v>0</v>
      </c>
      <c r="LA116" s="781"/>
      <c r="LB116" s="782">
        <f t="shared" si="1053"/>
        <v>0</v>
      </c>
      <c r="LC116" s="783">
        <f t="shared" si="1054"/>
        <v>0</v>
      </c>
      <c r="LD116" s="784">
        <f t="shared" si="938"/>
        <v>0</v>
      </c>
      <c r="LE116" s="781"/>
      <c r="LF116" s="782">
        <f t="shared" si="1055"/>
        <v>0</v>
      </c>
      <c r="LG116" s="783">
        <f t="shared" si="1056"/>
        <v>0</v>
      </c>
      <c r="LH116" s="784">
        <f t="shared" si="939"/>
        <v>0</v>
      </c>
      <c r="LI116" s="781"/>
      <c r="LJ116" s="782">
        <f t="shared" si="1057"/>
        <v>0</v>
      </c>
      <c r="LK116" s="783">
        <f t="shared" si="1058"/>
        <v>0</v>
      </c>
      <c r="LL116" s="784">
        <f t="shared" si="940"/>
        <v>0</v>
      </c>
      <c r="LM116" s="426">
        <f t="shared" si="941"/>
        <v>0</v>
      </c>
      <c r="LN116" s="395">
        <f t="shared" si="942"/>
        <v>0</v>
      </c>
      <c r="LO116" s="396">
        <f t="shared" si="943"/>
        <v>0</v>
      </c>
      <c r="LP116" s="426">
        <f t="shared" si="944"/>
        <v>0</v>
      </c>
      <c r="LQ116" s="395">
        <f t="shared" si="945"/>
        <v>0</v>
      </c>
      <c r="LR116" s="396">
        <f t="shared" si="946"/>
        <v>0</v>
      </c>
      <c r="LS116" s="426">
        <f t="shared" si="947"/>
        <v>0</v>
      </c>
      <c r="LT116" s="395">
        <f t="shared" si="948"/>
        <v>0</v>
      </c>
      <c r="LU116" s="396">
        <f t="shared" si="949"/>
        <v>0</v>
      </c>
      <c r="LV116" s="891"/>
      <c r="LW116" s="786">
        <f t="shared" si="1059"/>
        <v>0</v>
      </c>
      <c r="LX116" s="787">
        <f t="shared" si="1060"/>
        <v>0</v>
      </c>
      <c r="LY116" s="788">
        <f t="shared" si="950"/>
        <v>0</v>
      </c>
      <c r="LZ116" s="426">
        <f t="shared" si="951"/>
        <v>0</v>
      </c>
      <c r="MA116" s="395">
        <f t="shared" si="952"/>
        <v>0</v>
      </c>
      <c r="MB116" s="396">
        <f t="shared" si="953"/>
        <v>0</v>
      </c>
      <c r="MC116" s="781"/>
      <c r="MD116" s="782">
        <f t="shared" si="1061"/>
        <v>0</v>
      </c>
      <c r="ME116" s="783">
        <f t="shared" si="1062"/>
        <v>0</v>
      </c>
      <c r="MF116" s="784">
        <f t="shared" si="954"/>
        <v>0</v>
      </c>
      <c r="MG116" s="781"/>
      <c r="MH116" s="782">
        <f t="shared" si="1063"/>
        <v>0</v>
      </c>
      <c r="MI116" s="783">
        <f t="shared" si="1064"/>
        <v>0</v>
      </c>
      <c r="MJ116" s="784">
        <f t="shared" si="955"/>
        <v>0</v>
      </c>
      <c r="MK116" s="781"/>
      <c r="ML116" s="782">
        <f t="shared" si="1065"/>
        <v>0</v>
      </c>
      <c r="MM116" s="783">
        <f t="shared" si="1066"/>
        <v>0</v>
      </c>
      <c r="MN116" s="784">
        <f t="shared" si="956"/>
        <v>0</v>
      </c>
      <c r="MO116" s="426">
        <f t="shared" si="957"/>
        <v>0</v>
      </c>
      <c r="MP116" s="395">
        <f t="shared" si="958"/>
        <v>0</v>
      </c>
      <c r="MQ116" s="396">
        <f t="shared" si="959"/>
        <v>0</v>
      </c>
      <c r="MR116" s="426">
        <f t="shared" si="960"/>
        <v>0</v>
      </c>
      <c r="MS116" s="395">
        <f t="shared" si="961"/>
        <v>0</v>
      </c>
      <c r="MT116" s="396">
        <f t="shared" si="962"/>
        <v>0</v>
      </c>
      <c r="MU116" s="426">
        <f t="shared" si="963"/>
        <v>0</v>
      </c>
      <c r="MV116" s="395">
        <f t="shared" si="964"/>
        <v>0</v>
      </c>
      <c r="MW116" s="396">
        <f t="shared" si="965"/>
        <v>0</v>
      </c>
      <c r="MX116" s="891"/>
      <c r="MY116" s="786">
        <f t="shared" si="1067"/>
        <v>0</v>
      </c>
      <c r="MZ116" s="787">
        <f t="shared" si="1068"/>
        <v>0</v>
      </c>
      <c r="NA116" s="788">
        <f t="shared" si="966"/>
        <v>0</v>
      </c>
      <c r="NB116" s="891"/>
      <c r="NC116" s="786">
        <f t="shared" si="1069"/>
        <v>0</v>
      </c>
      <c r="ND116" s="787">
        <f t="shared" si="1070"/>
        <v>0</v>
      </c>
      <c r="NE116" s="788">
        <f t="shared" si="967"/>
        <v>0</v>
      </c>
      <c r="NF116" s="786">
        <f t="shared" si="968"/>
        <v>0</v>
      </c>
      <c r="NG116" s="789">
        <f t="shared" si="969"/>
        <v>0</v>
      </c>
      <c r="NH116" s="776">
        <f t="shared" si="970"/>
        <v>0</v>
      </c>
      <c r="NI116" s="777">
        <f t="shared" si="971"/>
        <v>0</v>
      </c>
      <c r="NJ116" s="777">
        <f t="shared" si="972"/>
        <v>0</v>
      </c>
      <c r="NK116" s="777">
        <f t="shared" si="973"/>
        <v>0</v>
      </c>
      <c r="NL116" s="779">
        <f t="shared" si="974"/>
        <v>0</v>
      </c>
      <c r="NM116" s="891"/>
      <c r="NN116" s="786">
        <f t="shared" si="1071"/>
        <v>0</v>
      </c>
      <c r="NO116" s="787">
        <f t="shared" si="1072"/>
        <v>0</v>
      </c>
      <c r="NP116" s="788">
        <f t="shared" si="975"/>
        <v>0</v>
      </c>
      <c r="NQ116" s="891"/>
      <c r="NR116" s="786">
        <f t="shared" si="1073"/>
        <v>0</v>
      </c>
      <c r="NS116" s="787">
        <f t="shared" si="1074"/>
        <v>0</v>
      </c>
      <c r="NT116" s="788">
        <f t="shared" si="976"/>
        <v>0</v>
      </c>
      <c r="NU116" s="891"/>
      <c r="NV116" s="786">
        <f t="shared" si="1075"/>
        <v>0</v>
      </c>
      <c r="NW116" s="787">
        <f t="shared" si="1076"/>
        <v>0</v>
      </c>
      <c r="NX116" s="788">
        <f t="shared" si="977"/>
        <v>0</v>
      </c>
      <c r="OH116" s="426">
        <f t="shared" si="978"/>
        <v>0</v>
      </c>
      <c r="OI116" s="395">
        <f t="shared" si="979"/>
        <v>0</v>
      </c>
      <c r="OJ116" s="396">
        <f t="shared" si="980"/>
        <v>0</v>
      </c>
      <c r="OK116" s="426">
        <f t="shared" si="981"/>
        <v>0</v>
      </c>
      <c r="OL116" s="395">
        <f t="shared" si="982"/>
        <v>0</v>
      </c>
      <c r="OM116" s="396">
        <f t="shared" si="983"/>
        <v>0</v>
      </c>
      <c r="ON116" s="426">
        <f t="shared" si="984"/>
        <v>0</v>
      </c>
      <c r="OO116" s="395">
        <f t="shared" si="985"/>
        <v>0</v>
      </c>
      <c r="OP116" s="396">
        <f t="shared" si="986"/>
        <v>0</v>
      </c>
      <c r="OQ116" s="426">
        <f t="shared" si="987"/>
        <v>0</v>
      </c>
      <c r="OR116" s="395">
        <f t="shared" si="988"/>
        <v>0</v>
      </c>
      <c r="OS116" s="396">
        <f t="shared" si="989"/>
        <v>0</v>
      </c>
      <c r="OT116" s="426">
        <f t="shared" si="990"/>
        <v>0</v>
      </c>
      <c r="OU116" s="395">
        <f t="shared" si="991"/>
        <v>0</v>
      </c>
      <c r="OV116" s="396">
        <f t="shared" si="992"/>
        <v>0</v>
      </c>
      <c r="OW116" s="426">
        <f t="shared" si="993"/>
        <v>0</v>
      </c>
      <c r="OX116" s="395">
        <f t="shared" si="994"/>
        <v>0</v>
      </c>
      <c r="OY116" s="427">
        <f t="shared" si="995"/>
        <v>0</v>
      </c>
      <c r="OZ116" s="426">
        <f t="shared" si="996"/>
        <v>0</v>
      </c>
      <c r="PA116" s="395">
        <f t="shared" si="997"/>
        <v>0</v>
      </c>
      <c r="PB116" s="427">
        <f t="shared" si="998"/>
        <v>0</v>
      </c>
      <c r="PC116" s="426">
        <f t="shared" si="999"/>
        <v>0</v>
      </c>
      <c r="PD116" s="395">
        <f t="shared" si="1000"/>
        <v>0</v>
      </c>
      <c r="PE116" s="427">
        <f t="shared" si="1001"/>
        <v>0</v>
      </c>
      <c r="PF116" s="426">
        <f t="shared" si="1002"/>
        <v>0</v>
      </c>
      <c r="PG116" s="395">
        <f t="shared" si="1003"/>
        <v>0</v>
      </c>
      <c r="PH116" s="427">
        <f t="shared" si="1004"/>
        <v>0</v>
      </c>
      <c r="PI116" s="426">
        <f t="shared" si="1005"/>
        <v>0</v>
      </c>
      <c r="PJ116" s="395">
        <f t="shared" si="1006"/>
        <v>0</v>
      </c>
      <c r="PK116" s="427">
        <f t="shared" si="1007"/>
        <v>0</v>
      </c>
      <c r="PL116" s="426">
        <f t="shared" si="1008"/>
        <v>0</v>
      </c>
      <c r="PM116" s="395">
        <f t="shared" si="1009"/>
        <v>0</v>
      </c>
      <c r="PN116" s="427">
        <f t="shared" si="1010"/>
        <v>0</v>
      </c>
      <c r="PO116" s="776">
        <f t="shared" si="1011"/>
        <v>8</v>
      </c>
      <c r="PP116" s="777">
        <f t="shared" si="1012"/>
        <v>14</v>
      </c>
      <c r="PQ116" s="777">
        <f t="shared" si="1013"/>
        <v>22</v>
      </c>
      <c r="PR116" s="777">
        <f t="shared" si="1014"/>
        <v>0</v>
      </c>
      <c r="PS116" s="779">
        <f t="shared" si="1015"/>
        <v>22</v>
      </c>
      <c r="PT116" s="426">
        <f t="shared" si="1016"/>
        <v>0</v>
      </c>
      <c r="PU116" s="395">
        <f t="shared" si="1017"/>
        <v>0</v>
      </c>
      <c r="PV116" s="396">
        <f t="shared" si="1018"/>
        <v>0</v>
      </c>
      <c r="PW116" s="426">
        <f t="shared" si="1019"/>
        <v>0</v>
      </c>
      <c r="PX116" s="395">
        <f t="shared" si="1020"/>
        <v>0</v>
      </c>
      <c r="PY116" s="396">
        <f t="shared" si="1021"/>
        <v>0</v>
      </c>
      <c r="PZ116" s="426">
        <f t="shared" si="1022"/>
        <v>0</v>
      </c>
      <c r="QA116" s="395">
        <f t="shared" si="1023"/>
        <v>0</v>
      </c>
      <c r="QB116" s="396">
        <f t="shared" si="1024"/>
        <v>0</v>
      </c>
      <c r="QC116" s="426">
        <f t="shared" si="1025"/>
        <v>0</v>
      </c>
      <c r="QD116" s="395">
        <f t="shared" si="1026"/>
        <v>0</v>
      </c>
      <c r="QE116" s="396">
        <f t="shared" si="1027"/>
        <v>0</v>
      </c>
      <c r="QF116" s="776">
        <f t="shared" si="1028"/>
        <v>0</v>
      </c>
      <c r="QG116" s="777">
        <f t="shared" si="1029"/>
        <v>0</v>
      </c>
      <c r="QH116" s="777">
        <f t="shared" si="1030"/>
        <v>0</v>
      </c>
      <c r="QI116" s="777">
        <f t="shared" si="1031"/>
        <v>0</v>
      </c>
      <c r="QJ116" s="779">
        <f t="shared" si="1032"/>
        <v>0</v>
      </c>
      <c r="QK116" s="790"/>
      <c r="QL116" s="791"/>
    </row>
    <row r="117" spans="2:454" ht="10.199999999999999">
      <c r="B117" s="802">
        <v>45717</v>
      </c>
      <c r="C117" s="803">
        <v>7</v>
      </c>
      <c r="D117" s="771"/>
      <c r="E117" s="772"/>
      <c r="F117" s="772"/>
      <c r="G117" s="772"/>
      <c r="H117" s="772"/>
      <c r="I117" s="772"/>
      <c r="J117" s="772"/>
      <c r="K117" s="772"/>
      <c r="L117" s="772"/>
      <c r="M117" s="772"/>
      <c r="N117" s="772"/>
      <c r="O117" s="772"/>
      <c r="P117" s="772"/>
      <c r="Q117" s="772"/>
      <c r="R117" s="772"/>
      <c r="S117" s="772"/>
      <c r="T117" s="772"/>
      <c r="U117" s="772"/>
      <c r="V117" s="772"/>
      <c r="W117" s="772"/>
      <c r="X117" s="772"/>
      <c r="Y117" s="772"/>
      <c r="Z117" s="772"/>
      <c r="AA117" s="772"/>
      <c r="AB117" s="772"/>
      <c r="AC117" s="772"/>
      <c r="AD117" s="772"/>
      <c r="AE117" s="772"/>
      <c r="AF117" s="772"/>
      <c r="AG117" s="772"/>
      <c r="AH117" s="772"/>
      <c r="AI117" s="772"/>
      <c r="AJ117" s="772"/>
      <c r="AK117" s="772"/>
      <c r="AL117" s="772"/>
      <c r="AM117" s="772"/>
      <c r="AN117" s="772"/>
      <c r="AO117" s="772"/>
      <c r="AP117" s="772"/>
      <c r="AQ117" s="772"/>
      <c r="AR117" s="772"/>
      <c r="AS117" s="772"/>
      <c r="AT117" s="772"/>
      <c r="AU117" s="772"/>
      <c r="AV117" s="772"/>
      <c r="AW117" s="772"/>
      <c r="AX117" s="772"/>
      <c r="AY117" s="772"/>
      <c r="AZ117" s="772"/>
      <c r="BA117" s="773"/>
      <c r="BB117" s="774">
        <f t="shared" si="721"/>
        <v>0</v>
      </c>
      <c r="BC117" s="651"/>
      <c r="BD117" s="652"/>
      <c r="BE117" s="775"/>
      <c r="BF117" s="774">
        <f t="shared" si="722"/>
        <v>2</v>
      </c>
      <c r="BG117" s="775"/>
      <c r="BH117" s="774">
        <f t="shared" si="723"/>
        <v>15</v>
      </c>
      <c r="BI117" s="426">
        <f t="shared" si="724"/>
        <v>7</v>
      </c>
      <c r="BJ117" s="395">
        <f t="shared" si="725"/>
        <v>5</v>
      </c>
      <c r="BK117" s="396">
        <f t="shared" si="726"/>
        <v>12</v>
      </c>
      <c r="BL117" s="426">
        <f t="shared" si="727"/>
        <v>0</v>
      </c>
      <c r="BM117" s="395">
        <f t="shared" si="728"/>
        <v>0</v>
      </c>
      <c r="BN117" s="427">
        <f t="shared" si="729"/>
        <v>0</v>
      </c>
      <c r="BO117" s="394">
        <f t="shared" si="730"/>
        <v>0</v>
      </c>
      <c r="BP117" s="395">
        <f t="shared" si="731"/>
        <v>0</v>
      </c>
      <c r="BQ117" s="428">
        <f t="shared" si="732"/>
        <v>0</v>
      </c>
      <c r="BR117" s="394">
        <f t="shared" si="733"/>
        <v>0</v>
      </c>
      <c r="BS117" s="395">
        <f t="shared" si="734"/>
        <v>0</v>
      </c>
      <c r="BT117" s="428">
        <f t="shared" si="735"/>
        <v>0</v>
      </c>
      <c r="BU117" s="394">
        <f t="shared" si="736"/>
        <v>0</v>
      </c>
      <c r="BV117" s="395">
        <f t="shared" si="737"/>
        <v>0</v>
      </c>
      <c r="BW117" s="427">
        <f t="shared" si="738"/>
        <v>0</v>
      </c>
      <c r="BX117" s="394">
        <f t="shared" si="739"/>
        <v>0</v>
      </c>
      <c r="BY117" s="395">
        <f t="shared" si="740"/>
        <v>0</v>
      </c>
      <c r="BZ117" s="396">
        <f t="shared" si="741"/>
        <v>0</v>
      </c>
      <c r="CA117" s="426">
        <f t="shared" si="742"/>
        <v>0</v>
      </c>
      <c r="CB117" s="395">
        <f t="shared" si="743"/>
        <v>0</v>
      </c>
      <c r="CC117" s="427">
        <f t="shared" si="744"/>
        <v>0</v>
      </c>
      <c r="CD117" s="394">
        <f t="shared" si="745"/>
        <v>0</v>
      </c>
      <c r="CE117" s="395">
        <f t="shared" si="746"/>
        <v>0</v>
      </c>
      <c r="CF117" s="428">
        <f t="shared" si="747"/>
        <v>0</v>
      </c>
      <c r="CG117" s="394">
        <f t="shared" si="748"/>
        <v>0</v>
      </c>
      <c r="CH117" s="395">
        <f t="shared" si="749"/>
        <v>0</v>
      </c>
      <c r="CI117" s="428">
        <f t="shared" si="750"/>
        <v>0</v>
      </c>
      <c r="CJ117" s="394">
        <f t="shared" si="751"/>
        <v>0</v>
      </c>
      <c r="CK117" s="395">
        <f t="shared" si="752"/>
        <v>0</v>
      </c>
      <c r="CL117" s="427">
        <f t="shared" si="753"/>
        <v>0</v>
      </c>
      <c r="CM117" s="394">
        <f t="shared" si="754"/>
        <v>0</v>
      </c>
      <c r="CN117" s="395">
        <f t="shared" si="755"/>
        <v>0</v>
      </c>
      <c r="CO117" s="396">
        <f t="shared" si="756"/>
        <v>0</v>
      </c>
      <c r="CP117" s="426">
        <f t="shared" si="757"/>
        <v>0</v>
      </c>
      <c r="CQ117" s="395">
        <f t="shared" si="758"/>
        <v>0</v>
      </c>
      <c r="CR117" s="427">
        <f t="shared" si="759"/>
        <v>0</v>
      </c>
      <c r="CS117" s="394">
        <f t="shared" si="760"/>
        <v>0</v>
      </c>
      <c r="CT117" s="395">
        <f t="shared" si="761"/>
        <v>0</v>
      </c>
      <c r="CU117" s="428">
        <f t="shared" si="762"/>
        <v>0</v>
      </c>
      <c r="CV117" s="394">
        <f t="shared" si="763"/>
        <v>0</v>
      </c>
      <c r="CW117" s="395">
        <f t="shared" si="764"/>
        <v>0</v>
      </c>
      <c r="CX117" s="428">
        <f t="shared" si="765"/>
        <v>0</v>
      </c>
      <c r="CY117" s="394">
        <f t="shared" si="766"/>
        <v>0</v>
      </c>
      <c r="CZ117" s="395">
        <f t="shared" si="767"/>
        <v>0</v>
      </c>
      <c r="DA117" s="427">
        <f t="shared" si="768"/>
        <v>0</v>
      </c>
      <c r="DB117" s="394">
        <f t="shared" si="769"/>
        <v>0</v>
      </c>
      <c r="DC117" s="395">
        <f t="shared" si="770"/>
        <v>0</v>
      </c>
      <c r="DD117" s="396">
        <f t="shared" si="771"/>
        <v>0</v>
      </c>
      <c r="DE117" s="426">
        <f t="shared" si="772"/>
        <v>0</v>
      </c>
      <c r="DF117" s="395">
        <f t="shared" si="773"/>
        <v>0</v>
      </c>
      <c r="DG117" s="427">
        <f t="shared" si="774"/>
        <v>0</v>
      </c>
      <c r="DH117" s="394">
        <f t="shared" si="775"/>
        <v>0</v>
      </c>
      <c r="DI117" s="395">
        <f t="shared" si="776"/>
        <v>0</v>
      </c>
      <c r="DJ117" s="428">
        <f t="shared" si="777"/>
        <v>0</v>
      </c>
      <c r="DK117" s="394">
        <f t="shared" si="778"/>
        <v>0</v>
      </c>
      <c r="DL117" s="395">
        <f t="shared" si="779"/>
        <v>0</v>
      </c>
      <c r="DM117" s="428">
        <f t="shared" si="780"/>
        <v>0</v>
      </c>
      <c r="DN117" s="394">
        <f t="shared" si="781"/>
        <v>0</v>
      </c>
      <c r="DO117" s="395">
        <f t="shared" si="782"/>
        <v>0</v>
      </c>
      <c r="DP117" s="427">
        <f t="shared" si="783"/>
        <v>0</v>
      </c>
      <c r="DQ117" s="394">
        <f t="shared" si="784"/>
        <v>0</v>
      </c>
      <c r="DR117" s="395">
        <f t="shared" si="785"/>
        <v>0</v>
      </c>
      <c r="DS117" s="396">
        <f t="shared" si="786"/>
        <v>0</v>
      </c>
      <c r="DT117" s="426">
        <f t="shared" si="787"/>
        <v>0</v>
      </c>
      <c r="DU117" s="395">
        <f t="shared" si="788"/>
        <v>0</v>
      </c>
      <c r="DV117" s="427">
        <f t="shared" si="789"/>
        <v>0</v>
      </c>
      <c r="DW117" s="394">
        <f t="shared" si="790"/>
        <v>0</v>
      </c>
      <c r="DX117" s="395">
        <f t="shared" si="791"/>
        <v>0</v>
      </c>
      <c r="DY117" s="428">
        <f t="shared" si="792"/>
        <v>0</v>
      </c>
      <c r="DZ117" s="394">
        <f t="shared" si="793"/>
        <v>0</v>
      </c>
      <c r="EA117" s="395">
        <f t="shared" si="794"/>
        <v>0</v>
      </c>
      <c r="EB117" s="428">
        <f t="shared" si="795"/>
        <v>0</v>
      </c>
      <c r="EC117" s="394">
        <f t="shared" si="796"/>
        <v>0</v>
      </c>
      <c r="ED117" s="395">
        <f t="shared" si="797"/>
        <v>0</v>
      </c>
      <c r="EE117" s="427">
        <f t="shared" si="798"/>
        <v>0</v>
      </c>
      <c r="EF117" s="394">
        <f t="shared" si="799"/>
        <v>0</v>
      </c>
      <c r="EG117" s="395">
        <f t="shared" si="800"/>
        <v>0</v>
      </c>
      <c r="EH117" s="396">
        <f t="shared" si="801"/>
        <v>0</v>
      </c>
      <c r="EI117" s="426">
        <f t="shared" si="802"/>
        <v>0</v>
      </c>
      <c r="EJ117" s="395">
        <f t="shared" si="803"/>
        <v>0</v>
      </c>
      <c r="EK117" s="427">
        <f t="shared" si="804"/>
        <v>0</v>
      </c>
      <c r="EL117" s="394">
        <f t="shared" si="805"/>
        <v>0</v>
      </c>
      <c r="EM117" s="395">
        <f t="shared" si="806"/>
        <v>0</v>
      </c>
      <c r="EN117" s="428">
        <f t="shared" si="807"/>
        <v>0</v>
      </c>
      <c r="EO117" s="394">
        <f t="shared" si="808"/>
        <v>0</v>
      </c>
      <c r="EP117" s="395">
        <f t="shared" si="809"/>
        <v>0</v>
      </c>
      <c r="EQ117" s="428">
        <f t="shared" si="810"/>
        <v>0</v>
      </c>
      <c r="ER117" s="394">
        <f t="shared" si="811"/>
        <v>0</v>
      </c>
      <c r="ES117" s="395">
        <f t="shared" si="812"/>
        <v>0</v>
      </c>
      <c r="ET117" s="427">
        <f t="shared" si="813"/>
        <v>0</v>
      </c>
      <c r="EU117" s="394">
        <f t="shared" si="814"/>
        <v>0</v>
      </c>
      <c r="EV117" s="395">
        <f t="shared" si="815"/>
        <v>0</v>
      </c>
      <c r="EW117" s="396">
        <f t="shared" si="816"/>
        <v>0</v>
      </c>
      <c r="EX117" s="426">
        <f t="shared" si="817"/>
        <v>0</v>
      </c>
      <c r="EY117" s="395">
        <f t="shared" si="818"/>
        <v>0</v>
      </c>
      <c r="EZ117" s="427">
        <f t="shared" si="819"/>
        <v>0</v>
      </c>
      <c r="FA117" s="394">
        <f t="shared" si="820"/>
        <v>0</v>
      </c>
      <c r="FB117" s="395">
        <f t="shared" si="821"/>
        <v>0</v>
      </c>
      <c r="FC117" s="428">
        <f t="shared" si="822"/>
        <v>0</v>
      </c>
      <c r="FD117" s="394">
        <f t="shared" si="823"/>
        <v>0</v>
      </c>
      <c r="FE117" s="395">
        <f t="shared" si="824"/>
        <v>0</v>
      </c>
      <c r="FF117" s="428">
        <f t="shared" si="825"/>
        <v>0</v>
      </c>
      <c r="FG117" s="394">
        <f t="shared" si="826"/>
        <v>0</v>
      </c>
      <c r="FH117" s="395">
        <f t="shared" si="827"/>
        <v>0</v>
      </c>
      <c r="FI117" s="427">
        <f t="shared" si="828"/>
        <v>0</v>
      </c>
      <c r="FJ117" s="394">
        <f t="shared" si="829"/>
        <v>0</v>
      </c>
      <c r="FK117" s="395">
        <f t="shared" si="830"/>
        <v>0</v>
      </c>
      <c r="FL117" s="396">
        <f t="shared" si="831"/>
        <v>0</v>
      </c>
      <c r="FM117" s="426">
        <f t="shared" si="832"/>
        <v>0</v>
      </c>
      <c r="FN117" s="395">
        <f t="shared" si="833"/>
        <v>0</v>
      </c>
      <c r="FO117" s="427">
        <f t="shared" si="834"/>
        <v>0</v>
      </c>
      <c r="FP117" s="394">
        <f t="shared" si="835"/>
        <v>0</v>
      </c>
      <c r="FQ117" s="395">
        <f t="shared" si="836"/>
        <v>0</v>
      </c>
      <c r="FR117" s="428">
        <f t="shared" si="837"/>
        <v>0</v>
      </c>
      <c r="FS117" s="394">
        <f t="shared" si="838"/>
        <v>0</v>
      </c>
      <c r="FT117" s="395">
        <f t="shared" si="839"/>
        <v>0</v>
      </c>
      <c r="FU117" s="428">
        <f t="shared" si="840"/>
        <v>0</v>
      </c>
      <c r="FV117" s="394">
        <f t="shared" si="841"/>
        <v>0</v>
      </c>
      <c r="FW117" s="395">
        <f t="shared" si="842"/>
        <v>0</v>
      </c>
      <c r="FX117" s="427">
        <f t="shared" si="843"/>
        <v>0</v>
      </c>
      <c r="FY117" s="394">
        <f t="shared" si="844"/>
        <v>0</v>
      </c>
      <c r="FZ117" s="395">
        <f t="shared" si="845"/>
        <v>0</v>
      </c>
      <c r="GA117" s="396">
        <f t="shared" si="846"/>
        <v>0</v>
      </c>
      <c r="GB117" s="426">
        <f t="shared" si="847"/>
        <v>0</v>
      </c>
      <c r="GC117" s="395">
        <f t="shared" si="848"/>
        <v>0</v>
      </c>
      <c r="GD117" s="427">
        <f t="shared" si="849"/>
        <v>0</v>
      </c>
      <c r="GE117" s="394">
        <f t="shared" si="850"/>
        <v>0</v>
      </c>
      <c r="GF117" s="395">
        <f t="shared" si="851"/>
        <v>0</v>
      </c>
      <c r="GG117" s="428">
        <f t="shared" si="852"/>
        <v>0</v>
      </c>
      <c r="GH117" s="394">
        <f t="shared" si="853"/>
        <v>0</v>
      </c>
      <c r="GI117" s="395">
        <f t="shared" si="854"/>
        <v>0</v>
      </c>
      <c r="GJ117" s="428">
        <f t="shared" si="855"/>
        <v>0</v>
      </c>
      <c r="GK117" s="394">
        <f t="shared" si="856"/>
        <v>0</v>
      </c>
      <c r="GL117" s="395">
        <f t="shared" si="857"/>
        <v>0</v>
      </c>
      <c r="GM117" s="427">
        <f t="shared" si="858"/>
        <v>0</v>
      </c>
      <c r="GN117" s="394">
        <f t="shared" si="859"/>
        <v>0</v>
      </c>
      <c r="GO117" s="395">
        <f t="shared" si="860"/>
        <v>0</v>
      </c>
      <c r="GP117" s="396">
        <f t="shared" si="861"/>
        <v>0</v>
      </c>
      <c r="GQ117" s="776">
        <f t="shared" si="862"/>
        <v>6</v>
      </c>
      <c r="GR117" s="777">
        <f t="shared" si="863"/>
        <v>5</v>
      </c>
      <c r="GS117" s="777">
        <f t="shared" si="864"/>
        <v>11</v>
      </c>
      <c r="GT117" s="777">
        <f t="shared" si="865"/>
        <v>0</v>
      </c>
      <c r="GU117" s="778">
        <f t="shared" si="866"/>
        <v>11</v>
      </c>
      <c r="GV117" s="426">
        <f t="shared" si="867"/>
        <v>0</v>
      </c>
      <c r="GW117" s="395">
        <f t="shared" si="868"/>
        <v>0</v>
      </c>
      <c r="GX117" s="427">
        <f t="shared" si="869"/>
        <v>0</v>
      </c>
      <c r="GY117" s="394">
        <f t="shared" si="870"/>
        <v>0</v>
      </c>
      <c r="GZ117" s="395">
        <f t="shared" si="871"/>
        <v>0</v>
      </c>
      <c r="HA117" s="428">
        <f t="shared" si="872"/>
        <v>0</v>
      </c>
      <c r="HB117" s="394">
        <f t="shared" si="873"/>
        <v>0</v>
      </c>
      <c r="HC117" s="395">
        <f t="shared" si="874"/>
        <v>0</v>
      </c>
      <c r="HD117" s="428">
        <f t="shared" si="875"/>
        <v>0</v>
      </c>
      <c r="HE117" s="394">
        <f t="shared" si="876"/>
        <v>0</v>
      </c>
      <c r="HF117" s="395">
        <f t="shared" si="877"/>
        <v>0</v>
      </c>
      <c r="HG117" s="427">
        <f t="shared" si="878"/>
        <v>0</v>
      </c>
      <c r="HH117" s="394">
        <f t="shared" si="879"/>
        <v>0</v>
      </c>
      <c r="HI117" s="395">
        <f t="shared" si="880"/>
        <v>0</v>
      </c>
      <c r="HJ117" s="396">
        <f t="shared" si="881"/>
        <v>0</v>
      </c>
      <c r="HK117" s="776">
        <f t="shared" si="882"/>
        <v>2</v>
      </c>
      <c r="HL117" s="777">
        <f t="shared" si="883"/>
        <v>0</v>
      </c>
      <c r="HM117" s="777">
        <f t="shared" si="884"/>
        <v>2</v>
      </c>
      <c r="HN117" s="777">
        <f t="shared" si="885"/>
        <v>0</v>
      </c>
      <c r="HO117" s="778">
        <f t="shared" si="886"/>
        <v>2</v>
      </c>
      <c r="HP117" s="946"/>
      <c r="HQ117" s="946"/>
      <c r="HR117" s="426">
        <f t="shared" si="887"/>
        <v>0</v>
      </c>
      <c r="HS117" s="395">
        <f t="shared" si="888"/>
        <v>0</v>
      </c>
      <c r="HT117" s="396">
        <f t="shared" si="889"/>
        <v>0</v>
      </c>
      <c r="HU117" s="426">
        <f t="shared" si="890"/>
        <v>0</v>
      </c>
      <c r="HV117" s="395">
        <f t="shared" si="891"/>
        <v>0</v>
      </c>
      <c r="HW117" s="396">
        <f t="shared" si="892"/>
        <v>0</v>
      </c>
      <c r="HX117" s="426">
        <f>COUNTIFS(HX$12:HX$78,"&gt;="&amp;(DATE(YEAR($B117),MONTH($B117),1)),HX$12:HX$78,"&lt;="&amp;(DATE(YEAR($B117),MONTH($B117),15)),HY$12:HY$78,"&lt;=1")</f>
        <v>0</v>
      </c>
      <c r="HY117" s="395">
        <f>COUNTIFS(HX$12:HX$78,"&gt;="&amp;(DATE(YEAR($B117),MONTH($B117),16)),HX$12:HX$78,"&lt;="&amp;(DATE(YEAR($B117),MONTH($B117),DAY(EOMONTH($B117,0)))),HY$12:HY$78,"&lt;=1")</f>
        <v>0</v>
      </c>
      <c r="HZ117" s="396">
        <f t="shared" si="893"/>
        <v>0</v>
      </c>
      <c r="IA117" s="426">
        <f>COUNTIFS(IA$12:IA$78,"&gt;="&amp;(DATE(YEAR($B117),MONTH($B117),1)),IA$12:IA$78,"&lt;="&amp;(DATE(YEAR($B117),MONTH($B117),15)),IB$12:IB$78,"&lt;=1")</f>
        <v>0</v>
      </c>
      <c r="IB117" s="395">
        <f>COUNTIFS(IA$12:IA$78,"&gt;="&amp;(DATE(YEAR($B117),MONTH($B117),16)),IA$12:IA$78,"&lt;="&amp;(DATE(YEAR($B117),MONTH($B117),DAY(EOMONTH($B117,0)))),IB$12:IB$78,"&lt;=1")</f>
        <v>0</v>
      </c>
      <c r="IC117" s="396">
        <f t="shared" si="895"/>
        <v>0</v>
      </c>
      <c r="ID117" s="426">
        <f t="shared" si="896"/>
        <v>0</v>
      </c>
      <c r="IE117" s="395">
        <f t="shared" si="897"/>
        <v>0</v>
      </c>
      <c r="IF117" s="396">
        <f t="shared" si="898"/>
        <v>0</v>
      </c>
      <c r="IG117" s="427"/>
      <c r="IH117" s="426">
        <f t="shared" si="899"/>
        <v>0</v>
      </c>
      <c r="II117" s="395">
        <f t="shared" si="900"/>
        <v>0</v>
      </c>
      <c r="IJ117" s="427">
        <f t="shared" si="901"/>
        <v>0</v>
      </c>
      <c r="IK117" s="426">
        <f t="shared" si="902"/>
        <v>0</v>
      </c>
      <c r="IL117" s="395">
        <f t="shared" si="903"/>
        <v>0</v>
      </c>
      <c r="IM117" s="427">
        <f t="shared" si="904"/>
        <v>0</v>
      </c>
      <c r="IN117" s="776">
        <f t="shared" si="905"/>
        <v>0</v>
      </c>
      <c r="IO117" s="777">
        <f t="shared" si="906"/>
        <v>0</v>
      </c>
      <c r="IP117" s="777">
        <f t="shared" si="907"/>
        <v>0</v>
      </c>
      <c r="IQ117" s="777">
        <f t="shared" si="908"/>
        <v>0</v>
      </c>
      <c r="IR117" s="779">
        <f t="shared" si="909"/>
        <v>0</v>
      </c>
      <c r="IS117" s="427"/>
      <c r="IT117" s="780"/>
      <c r="IU117" s="426">
        <f t="shared" si="910"/>
        <v>0</v>
      </c>
      <c r="IV117" s="395">
        <f t="shared" si="911"/>
        <v>0</v>
      </c>
      <c r="IW117" s="396">
        <f t="shared" si="912"/>
        <v>0</v>
      </c>
      <c r="IX117" s="426">
        <f t="shared" si="913"/>
        <v>0</v>
      </c>
      <c r="IY117" s="395">
        <f t="shared" si="914"/>
        <v>0</v>
      </c>
      <c r="IZ117" s="396">
        <f t="shared" si="915"/>
        <v>0</v>
      </c>
      <c r="JA117" s="426">
        <f t="shared" si="916"/>
        <v>0</v>
      </c>
      <c r="JB117" s="395">
        <f t="shared" si="917"/>
        <v>0</v>
      </c>
      <c r="JC117" s="396">
        <f t="shared" si="918"/>
        <v>0</v>
      </c>
      <c r="JD117" s="781"/>
      <c r="JE117" s="782">
        <f t="shared" si="1033"/>
        <v>0</v>
      </c>
      <c r="JF117" s="783">
        <f t="shared" si="1034"/>
        <v>0</v>
      </c>
      <c r="JG117" s="784">
        <f t="shared" si="919"/>
        <v>0</v>
      </c>
      <c r="JH117" s="781"/>
      <c r="JI117" s="782">
        <f t="shared" si="1035"/>
        <v>0</v>
      </c>
      <c r="JJ117" s="783">
        <f t="shared" si="1036"/>
        <v>0</v>
      </c>
      <c r="JK117" s="784">
        <f t="shared" si="920"/>
        <v>0</v>
      </c>
      <c r="JL117" s="781"/>
      <c r="JM117" s="782">
        <f t="shared" si="1037"/>
        <v>0</v>
      </c>
      <c r="JN117" s="783">
        <f t="shared" si="1038"/>
        <v>0</v>
      </c>
      <c r="JO117" s="784">
        <f t="shared" si="921"/>
        <v>0</v>
      </c>
      <c r="JP117" s="781"/>
      <c r="JQ117" s="782">
        <f t="shared" si="1039"/>
        <v>0</v>
      </c>
      <c r="JR117" s="783">
        <f t="shared" si="1040"/>
        <v>0</v>
      </c>
      <c r="JS117" s="784">
        <f t="shared" si="922"/>
        <v>0</v>
      </c>
      <c r="JT117" s="781"/>
      <c r="JU117" s="782">
        <f t="shared" si="1041"/>
        <v>0</v>
      </c>
      <c r="JV117" s="783">
        <f t="shared" si="1042"/>
        <v>0</v>
      </c>
      <c r="JW117" s="784">
        <f t="shared" si="923"/>
        <v>0</v>
      </c>
      <c r="JX117" s="781"/>
      <c r="JY117" s="782">
        <f t="shared" si="1043"/>
        <v>0</v>
      </c>
      <c r="JZ117" s="783">
        <f t="shared" si="1044"/>
        <v>0</v>
      </c>
      <c r="KA117" s="784">
        <f t="shared" si="924"/>
        <v>0</v>
      </c>
      <c r="KB117" s="781"/>
      <c r="KC117" s="782">
        <f t="shared" si="1045"/>
        <v>0</v>
      </c>
      <c r="KD117" s="783">
        <f t="shared" si="1046"/>
        <v>0</v>
      </c>
      <c r="KE117" s="784">
        <f t="shared" si="925"/>
        <v>0</v>
      </c>
      <c r="KF117" s="781"/>
      <c r="KG117" s="782">
        <f t="shared" si="1047"/>
        <v>0</v>
      </c>
      <c r="KH117" s="783">
        <f t="shared" si="1048"/>
        <v>0</v>
      </c>
      <c r="KI117" s="784">
        <f t="shared" si="926"/>
        <v>0</v>
      </c>
      <c r="KJ117" s="781"/>
      <c r="KK117" s="782">
        <f t="shared" si="1049"/>
        <v>0</v>
      </c>
      <c r="KL117" s="783">
        <f t="shared" si="1050"/>
        <v>0</v>
      </c>
      <c r="KM117" s="784">
        <f t="shared" si="927"/>
        <v>0</v>
      </c>
      <c r="KN117" s="426">
        <f t="shared" si="928"/>
        <v>0</v>
      </c>
      <c r="KO117" s="395">
        <f t="shared" si="929"/>
        <v>0</v>
      </c>
      <c r="KP117" s="396">
        <f t="shared" si="930"/>
        <v>0</v>
      </c>
      <c r="KQ117" s="426">
        <f t="shared" si="931"/>
        <v>0</v>
      </c>
      <c r="KR117" s="395">
        <f t="shared" si="932"/>
        <v>0</v>
      </c>
      <c r="KS117" s="396">
        <f t="shared" si="933"/>
        <v>0</v>
      </c>
      <c r="KT117" s="891"/>
      <c r="KU117" s="786">
        <f t="shared" si="1051"/>
        <v>0</v>
      </c>
      <c r="KV117" s="787">
        <f t="shared" si="1052"/>
        <v>0</v>
      </c>
      <c r="KW117" s="788">
        <f t="shared" si="934"/>
        <v>0</v>
      </c>
      <c r="KX117" s="426">
        <f t="shared" si="935"/>
        <v>0</v>
      </c>
      <c r="KY117" s="395">
        <f t="shared" si="936"/>
        <v>0</v>
      </c>
      <c r="KZ117" s="396">
        <f t="shared" si="937"/>
        <v>0</v>
      </c>
      <c r="LA117" s="781"/>
      <c r="LB117" s="782">
        <f t="shared" si="1053"/>
        <v>0</v>
      </c>
      <c r="LC117" s="783">
        <f t="shared" si="1054"/>
        <v>0</v>
      </c>
      <c r="LD117" s="784">
        <f t="shared" si="938"/>
        <v>0</v>
      </c>
      <c r="LE117" s="781"/>
      <c r="LF117" s="782">
        <f t="shared" si="1055"/>
        <v>0</v>
      </c>
      <c r="LG117" s="783">
        <f t="shared" si="1056"/>
        <v>0</v>
      </c>
      <c r="LH117" s="784">
        <f t="shared" si="939"/>
        <v>0</v>
      </c>
      <c r="LI117" s="781"/>
      <c r="LJ117" s="782">
        <f t="shared" si="1057"/>
        <v>0</v>
      </c>
      <c r="LK117" s="783">
        <f t="shared" si="1058"/>
        <v>0</v>
      </c>
      <c r="LL117" s="784">
        <f t="shared" si="940"/>
        <v>0</v>
      </c>
      <c r="LM117" s="426">
        <f t="shared" si="941"/>
        <v>0</v>
      </c>
      <c r="LN117" s="395">
        <f t="shared" si="942"/>
        <v>0</v>
      </c>
      <c r="LO117" s="396">
        <f t="shared" si="943"/>
        <v>0</v>
      </c>
      <c r="LP117" s="426">
        <f t="shared" si="944"/>
        <v>0</v>
      </c>
      <c r="LQ117" s="395">
        <f t="shared" si="945"/>
        <v>0</v>
      </c>
      <c r="LR117" s="396">
        <f t="shared" si="946"/>
        <v>0</v>
      </c>
      <c r="LS117" s="426">
        <f t="shared" si="947"/>
        <v>0</v>
      </c>
      <c r="LT117" s="395">
        <f t="shared" si="948"/>
        <v>0</v>
      </c>
      <c r="LU117" s="396">
        <f t="shared" si="949"/>
        <v>0</v>
      </c>
      <c r="LV117" s="891"/>
      <c r="LW117" s="786">
        <f t="shared" si="1059"/>
        <v>0</v>
      </c>
      <c r="LX117" s="787">
        <f t="shared" si="1060"/>
        <v>0</v>
      </c>
      <c r="LY117" s="788">
        <f t="shared" si="950"/>
        <v>0</v>
      </c>
      <c r="LZ117" s="426">
        <f t="shared" si="951"/>
        <v>0</v>
      </c>
      <c r="MA117" s="395">
        <f t="shared" si="952"/>
        <v>0</v>
      </c>
      <c r="MB117" s="396">
        <f t="shared" si="953"/>
        <v>0</v>
      </c>
      <c r="MC117" s="781"/>
      <c r="MD117" s="782">
        <f t="shared" si="1061"/>
        <v>0</v>
      </c>
      <c r="ME117" s="783">
        <f t="shared" si="1062"/>
        <v>0</v>
      </c>
      <c r="MF117" s="784">
        <f t="shared" si="954"/>
        <v>0</v>
      </c>
      <c r="MG117" s="781"/>
      <c r="MH117" s="782">
        <f t="shared" si="1063"/>
        <v>0</v>
      </c>
      <c r="MI117" s="783">
        <f t="shared" si="1064"/>
        <v>0</v>
      </c>
      <c r="MJ117" s="784">
        <f t="shared" si="955"/>
        <v>0</v>
      </c>
      <c r="MK117" s="781"/>
      <c r="ML117" s="782">
        <f t="shared" si="1065"/>
        <v>0</v>
      </c>
      <c r="MM117" s="783">
        <f t="shared" si="1066"/>
        <v>0</v>
      </c>
      <c r="MN117" s="784">
        <f t="shared" si="956"/>
        <v>0</v>
      </c>
      <c r="MO117" s="426">
        <f t="shared" si="957"/>
        <v>0</v>
      </c>
      <c r="MP117" s="395">
        <f t="shared" si="958"/>
        <v>0</v>
      </c>
      <c r="MQ117" s="396">
        <f t="shared" si="959"/>
        <v>0</v>
      </c>
      <c r="MR117" s="426">
        <f t="shared" si="960"/>
        <v>0</v>
      </c>
      <c r="MS117" s="395">
        <f t="shared" si="961"/>
        <v>0</v>
      </c>
      <c r="MT117" s="396">
        <f t="shared" si="962"/>
        <v>0</v>
      </c>
      <c r="MU117" s="426">
        <f t="shared" si="963"/>
        <v>0</v>
      </c>
      <c r="MV117" s="395">
        <f t="shared" si="964"/>
        <v>0</v>
      </c>
      <c r="MW117" s="396">
        <f t="shared" si="965"/>
        <v>0</v>
      </c>
      <c r="MX117" s="891"/>
      <c r="MY117" s="786">
        <f t="shared" si="1067"/>
        <v>0</v>
      </c>
      <c r="MZ117" s="787">
        <f t="shared" si="1068"/>
        <v>0</v>
      </c>
      <c r="NA117" s="788">
        <f t="shared" si="966"/>
        <v>0</v>
      </c>
      <c r="NB117" s="891"/>
      <c r="NC117" s="786">
        <f t="shared" si="1069"/>
        <v>0</v>
      </c>
      <c r="ND117" s="787">
        <f t="shared" si="1070"/>
        <v>0</v>
      </c>
      <c r="NE117" s="788">
        <f t="shared" si="967"/>
        <v>0</v>
      </c>
      <c r="NF117" s="786">
        <f t="shared" si="968"/>
        <v>0</v>
      </c>
      <c r="NG117" s="789">
        <f t="shared" si="969"/>
        <v>0</v>
      </c>
      <c r="NH117" s="776">
        <f t="shared" si="970"/>
        <v>0</v>
      </c>
      <c r="NI117" s="777">
        <f t="shared" si="971"/>
        <v>0</v>
      </c>
      <c r="NJ117" s="777">
        <f t="shared" si="972"/>
        <v>0</v>
      </c>
      <c r="NK117" s="777">
        <f t="shared" si="973"/>
        <v>0</v>
      </c>
      <c r="NL117" s="779">
        <f t="shared" si="974"/>
        <v>0</v>
      </c>
      <c r="NM117" s="891"/>
      <c r="NN117" s="786">
        <f t="shared" si="1071"/>
        <v>0</v>
      </c>
      <c r="NO117" s="787">
        <f t="shared" si="1072"/>
        <v>0</v>
      </c>
      <c r="NP117" s="788">
        <f t="shared" si="975"/>
        <v>0</v>
      </c>
      <c r="NQ117" s="891"/>
      <c r="NR117" s="786">
        <f t="shared" si="1073"/>
        <v>0</v>
      </c>
      <c r="NS117" s="787">
        <f t="shared" si="1074"/>
        <v>0</v>
      </c>
      <c r="NT117" s="788">
        <f t="shared" si="976"/>
        <v>0</v>
      </c>
      <c r="NU117" s="891"/>
      <c r="NV117" s="786">
        <f t="shared" si="1075"/>
        <v>0</v>
      </c>
      <c r="NW117" s="787">
        <f t="shared" si="1076"/>
        <v>0</v>
      </c>
      <c r="NX117" s="788">
        <f t="shared" si="977"/>
        <v>0</v>
      </c>
      <c r="OH117" s="426">
        <f t="shared" si="978"/>
        <v>0</v>
      </c>
      <c r="OI117" s="395">
        <f t="shared" si="979"/>
        <v>0</v>
      </c>
      <c r="OJ117" s="396">
        <f t="shared" si="980"/>
        <v>0</v>
      </c>
      <c r="OK117" s="426">
        <f t="shared" si="981"/>
        <v>0</v>
      </c>
      <c r="OL117" s="395">
        <f t="shared" si="982"/>
        <v>0</v>
      </c>
      <c r="OM117" s="396">
        <f t="shared" si="983"/>
        <v>0</v>
      </c>
      <c r="ON117" s="426">
        <f t="shared" si="984"/>
        <v>0</v>
      </c>
      <c r="OO117" s="395">
        <f t="shared" si="985"/>
        <v>0</v>
      </c>
      <c r="OP117" s="396">
        <f t="shared" si="986"/>
        <v>0</v>
      </c>
      <c r="OQ117" s="426">
        <f t="shared" si="987"/>
        <v>0</v>
      </c>
      <c r="OR117" s="395">
        <f t="shared" si="988"/>
        <v>0</v>
      </c>
      <c r="OS117" s="396">
        <f t="shared" si="989"/>
        <v>0</v>
      </c>
      <c r="OT117" s="426">
        <f t="shared" si="990"/>
        <v>0</v>
      </c>
      <c r="OU117" s="395">
        <f t="shared" si="991"/>
        <v>0</v>
      </c>
      <c r="OV117" s="396">
        <f t="shared" si="992"/>
        <v>0</v>
      </c>
      <c r="OW117" s="426">
        <f t="shared" si="993"/>
        <v>0</v>
      </c>
      <c r="OX117" s="395">
        <f t="shared" si="994"/>
        <v>0</v>
      </c>
      <c r="OY117" s="427">
        <f t="shared" si="995"/>
        <v>0</v>
      </c>
      <c r="OZ117" s="426">
        <f t="shared" si="996"/>
        <v>0</v>
      </c>
      <c r="PA117" s="395">
        <f t="shared" si="997"/>
        <v>0</v>
      </c>
      <c r="PB117" s="427">
        <f t="shared" si="998"/>
        <v>0</v>
      </c>
      <c r="PC117" s="426">
        <f t="shared" si="999"/>
        <v>0</v>
      </c>
      <c r="PD117" s="395">
        <f t="shared" si="1000"/>
        <v>0</v>
      </c>
      <c r="PE117" s="427">
        <f t="shared" si="1001"/>
        <v>0</v>
      </c>
      <c r="PF117" s="426">
        <f t="shared" si="1002"/>
        <v>0</v>
      </c>
      <c r="PG117" s="395">
        <f t="shared" si="1003"/>
        <v>0</v>
      </c>
      <c r="PH117" s="427">
        <f t="shared" si="1004"/>
        <v>0</v>
      </c>
      <c r="PI117" s="426">
        <f t="shared" si="1005"/>
        <v>0</v>
      </c>
      <c r="PJ117" s="395">
        <f t="shared" si="1006"/>
        <v>0</v>
      </c>
      <c r="PK117" s="427">
        <f t="shared" si="1007"/>
        <v>0</v>
      </c>
      <c r="PL117" s="426">
        <f t="shared" si="1008"/>
        <v>0</v>
      </c>
      <c r="PM117" s="395">
        <f t="shared" si="1009"/>
        <v>0</v>
      </c>
      <c r="PN117" s="427">
        <f t="shared" si="1010"/>
        <v>0</v>
      </c>
      <c r="PO117" s="776">
        <f t="shared" si="1011"/>
        <v>10</v>
      </c>
      <c r="PP117" s="777">
        <f t="shared" si="1012"/>
        <v>3</v>
      </c>
      <c r="PQ117" s="777">
        <f t="shared" si="1013"/>
        <v>13</v>
      </c>
      <c r="PR117" s="777">
        <f t="shared" si="1014"/>
        <v>0</v>
      </c>
      <c r="PS117" s="779">
        <f t="shared" si="1015"/>
        <v>13</v>
      </c>
      <c r="PT117" s="426">
        <f t="shared" si="1016"/>
        <v>0</v>
      </c>
      <c r="PU117" s="395">
        <f t="shared" si="1017"/>
        <v>0</v>
      </c>
      <c r="PV117" s="396">
        <f t="shared" si="1018"/>
        <v>0</v>
      </c>
      <c r="PW117" s="426">
        <f t="shared" si="1019"/>
        <v>0</v>
      </c>
      <c r="PX117" s="395">
        <f t="shared" si="1020"/>
        <v>0</v>
      </c>
      <c r="PY117" s="396">
        <f t="shared" si="1021"/>
        <v>0</v>
      </c>
      <c r="PZ117" s="426">
        <f t="shared" si="1022"/>
        <v>0</v>
      </c>
      <c r="QA117" s="395">
        <f t="shared" si="1023"/>
        <v>0</v>
      </c>
      <c r="QB117" s="396">
        <f t="shared" si="1024"/>
        <v>0</v>
      </c>
      <c r="QC117" s="426">
        <f t="shared" si="1025"/>
        <v>0</v>
      </c>
      <c r="QD117" s="395">
        <f t="shared" si="1026"/>
        <v>0</v>
      </c>
      <c r="QE117" s="396">
        <f t="shared" si="1027"/>
        <v>0</v>
      </c>
      <c r="QF117" s="776">
        <f t="shared" si="1028"/>
        <v>0</v>
      </c>
      <c r="QG117" s="777">
        <f t="shared" si="1029"/>
        <v>0</v>
      </c>
      <c r="QH117" s="777">
        <f t="shared" si="1030"/>
        <v>0</v>
      </c>
      <c r="QI117" s="777">
        <f t="shared" si="1031"/>
        <v>0</v>
      </c>
      <c r="QJ117" s="779">
        <f t="shared" si="1032"/>
        <v>0</v>
      </c>
      <c r="QK117" s="790"/>
      <c r="QL117" s="791"/>
    </row>
    <row r="118" spans="2:454" ht="10.199999999999999">
      <c r="B118" s="804">
        <v>45748</v>
      </c>
      <c r="C118" s="805">
        <v>8</v>
      </c>
      <c r="D118" s="771"/>
      <c r="E118" s="772"/>
      <c r="F118" s="772"/>
      <c r="G118" s="772"/>
      <c r="H118" s="772"/>
      <c r="I118" s="772"/>
      <c r="J118" s="772"/>
      <c r="K118" s="772"/>
      <c r="L118" s="772"/>
      <c r="M118" s="772"/>
      <c r="N118" s="772"/>
      <c r="O118" s="772"/>
      <c r="P118" s="772"/>
      <c r="Q118" s="772"/>
      <c r="R118" s="772"/>
      <c r="S118" s="772"/>
      <c r="T118" s="772"/>
      <c r="U118" s="772"/>
      <c r="V118" s="772"/>
      <c r="W118" s="772"/>
      <c r="X118" s="772"/>
      <c r="Y118" s="772"/>
      <c r="Z118" s="772"/>
      <c r="AA118" s="772"/>
      <c r="AB118" s="772"/>
      <c r="AC118" s="772"/>
      <c r="AD118" s="772"/>
      <c r="AE118" s="772"/>
      <c r="AF118" s="772"/>
      <c r="AG118" s="772"/>
      <c r="AH118" s="772"/>
      <c r="AI118" s="772"/>
      <c r="AJ118" s="772"/>
      <c r="AK118" s="772"/>
      <c r="AL118" s="772"/>
      <c r="AM118" s="772"/>
      <c r="AN118" s="772"/>
      <c r="AO118" s="772"/>
      <c r="AP118" s="772"/>
      <c r="AQ118" s="772"/>
      <c r="AR118" s="772"/>
      <c r="AS118" s="772"/>
      <c r="AT118" s="772"/>
      <c r="AU118" s="772"/>
      <c r="AV118" s="772"/>
      <c r="AW118" s="772"/>
      <c r="AX118" s="772"/>
      <c r="AY118" s="772"/>
      <c r="AZ118" s="772"/>
      <c r="BA118" s="773"/>
      <c r="BB118" s="774">
        <f t="shared" si="721"/>
        <v>0</v>
      </c>
      <c r="BC118" s="651"/>
      <c r="BD118" s="652"/>
      <c r="BE118" s="775"/>
      <c r="BF118" s="774">
        <f t="shared" si="722"/>
        <v>0</v>
      </c>
      <c r="BG118" s="775"/>
      <c r="BH118" s="774">
        <f t="shared" si="723"/>
        <v>12</v>
      </c>
      <c r="BI118" s="426">
        <f t="shared" si="724"/>
        <v>9</v>
      </c>
      <c r="BJ118" s="395">
        <f t="shared" si="725"/>
        <v>3</v>
      </c>
      <c r="BK118" s="396">
        <f t="shared" si="726"/>
        <v>12</v>
      </c>
      <c r="BL118" s="426">
        <f t="shared" si="727"/>
        <v>0</v>
      </c>
      <c r="BM118" s="395">
        <f t="shared" si="728"/>
        <v>0</v>
      </c>
      <c r="BN118" s="427">
        <f t="shared" si="729"/>
        <v>0</v>
      </c>
      <c r="BO118" s="394">
        <f t="shared" si="730"/>
        <v>0</v>
      </c>
      <c r="BP118" s="395">
        <f t="shared" si="731"/>
        <v>0</v>
      </c>
      <c r="BQ118" s="428">
        <f t="shared" si="732"/>
        <v>0</v>
      </c>
      <c r="BR118" s="394">
        <f t="shared" si="733"/>
        <v>0</v>
      </c>
      <c r="BS118" s="395">
        <f t="shared" si="734"/>
        <v>0</v>
      </c>
      <c r="BT118" s="428">
        <f t="shared" si="735"/>
        <v>0</v>
      </c>
      <c r="BU118" s="394">
        <f t="shared" si="736"/>
        <v>0</v>
      </c>
      <c r="BV118" s="395">
        <f t="shared" si="737"/>
        <v>0</v>
      </c>
      <c r="BW118" s="427">
        <f t="shared" si="738"/>
        <v>0</v>
      </c>
      <c r="BX118" s="394">
        <f t="shared" si="739"/>
        <v>0</v>
      </c>
      <c r="BY118" s="395">
        <f t="shared" si="740"/>
        <v>0</v>
      </c>
      <c r="BZ118" s="396">
        <f t="shared" si="741"/>
        <v>0</v>
      </c>
      <c r="CA118" s="426">
        <f t="shared" si="742"/>
        <v>0</v>
      </c>
      <c r="CB118" s="395">
        <f t="shared" si="743"/>
        <v>0</v>
      </c>
      <c r="CC118" s="427">
        <f t="shared" si="744"/>
        <v>0</v>
      </c>
      <c r="CD118" s="394">
        <f t="shared" si="745"/>
        <v>0</v>
      </c>
      <c r="CE118" s="395">
        <f t="shared" si="746"/>
        <v>0</v>
      </c>
      <c r="CF118" s="428">
        <f t="shared" si="747"/>
        <v>0</v>
      </c>
      <c r="CG118" s="394">
        <f t="shared" si="748"/>
        <v>0</v>
      </c>
      <c r="CH118" s="395">
        <f t="shared" si="749"/>
        <v>0</v>
      </c>
      <c r="CI118" s="428">
        <f t="shared" si="750"/>
        <v>0</v>
      </c>
      <c r="CJ118" s="394">
        <f t="shared" si="751"/>
        <v>0</v>
      </c>
      <c r="CK118" s="395">
        <f t="shared" si="752"/>
        <v>0</v>
      </c>
      <c r="CL118" s="427">
        <f t="shared" si="753"/>
        <v>0</v>
      </c>
      <c r="CM118" s="394">
        <f t="shared" si="754"/>
        <v>0</v>
      </c>
      <c r="CN118" s="395">
        <f t="shared" si="755"/>
        <v>0</v>
      </c>
      <c r="CO118" s="396">
        <f t="shared" si="756"/>
        <v>0</v>
      </c>
      <c r="CP118" s="426">
        <f t="shared" si="757"/>
        <v>0</v>
      </c>
      <c r="CQ118" s="395">
        <f t="shared" si="758"/>
        <v>0</v>
      </c>
      <c r="CR118" s="427">
        <f t="shared" si="759"/>
        <v>0</v>
      </c>
      <c r="CS118" s="394">
        <f t="shared" si="760"/>
        <v>0</v>
      </c>
      <c r="CT118" s="395">
        <f t="shared" si="761"/>
        <v>0</v>
      </c>
      <c r="CU118" s="428">
        <f t="shared" si="762"/>
        <v>0</v>
      </c>
      <c r="CV118" s="394">
        <f t="shared" si="763"/>
        <v>0</v>
      </c>
      <c r="CW118" s="395">
        <f t="shared" si="764"/>
        <v>0</v>
      </c>
      <c r="CX118" s="428">
        <f t="shared" si="765"/>
        <v>0</v>
      </c>
      <c r="CY118" s="394">
        <f t="shared" si="766"/>
        <v>0</v>
      </c>
      <c r="CZ118" s="395">
        <f t="shared" si="767"/>
        <v>0</v>
      </c>
      <c r="DA118" s="427">
        <f t="shared" si="768"/>
        <v>0</v>
      </c>
      <c r="DB118" s="394">
        <f t="shared" si="769"/>
        <v>0</v>
      </c>
      <c r="DC118" s="395">
        <f t="shared" si="770"/>
        <v>0</v>
      </c>
      <c r="DD118" s="396">
        <f t="shared" si="771"/>
        <v>0</v>
      </c>
      <c r="DE118" s="426">
        <f t="shared" si="772"/>
        <v>0</v>
      </c>
      <c r="DF118" s="395">
        <f t="shared" si="773"/>
        <v>0</v>
      </c>
      <c r="DG118" s="427">
        <f t="shared" si="774"/>
        <v>0</v>
      </c>
      <c r="DH118" s="394">
        <f t="shared" si="775"/>
        <v>0</v>
      </c>
      <c r="DI118" s="395">
        <f t="shared" si="776"/>
        <v>0</v>
      </c>
      <c r="DJ118" s="428">
        <f t="shared" si="777"/>
        <v>0</v>
      </c>
      <c r="DK118" s="394">
        <f t="shared" si="778"/>
        <v>0</v>
      </c>
      <c r="DL118" s="395">
        <f t="shared" si="779"/>
        <v>0</v>
      </c>
      <c r="DM118" s="428">
        <f t="shared" si="780"/>
        <v>0</v>
      </c>
      <c r="DN118" s="394">
        <f t="shared" si="781"/>
        <v>0</v>
      </c>
      <c r="DO118" s="395">
        <f t="shared" si="782"/>
        <v>0</v>
      </c>
      <c r="DP118" s="427">
        <f t="shared" si="783"/>
        <v>0</v>
      </c>
      <c r="DQ118" s="394">
        <f t="shared" si="784"/>
        <v>0</v>
      </c>
      <c r="DR118" s="395">
        <f t="shared" si="785"/>
        <v>0</v>
      </c>
      <c r="DS118" s="396">
        <f t="shared" si="786"/>
        <v>0</v>
      </c>
      <c r="DT118" s="426">
        <f t="shared" si="787"/>
        <v>0</v>
      </c>
      <c r="DU118" s="395">
        <f t="shared" si="788"/>
        <v>0</v>
      </c>
      <c r="DV118" s="427">
        <f t="shared" si="789"/>
        <v>0</v>
      </c>
      <c r="DW118" s="394">
        <f t="shared" si="790"/>
        <v>0</v>
      </c>
      <c r="DX118" s="395">
        <f t="shared" si="791"/>
        <v>0</v>
      </c>
      <c r="DY118" s="428">
        <f t="shared" si="792"/>
        <v>0</v>
      </c>
      <c r="DZ118" s="394">
        <f t="shared" si="793"/>
        <v>0</v>
      </c>
      <c r="EA118" s="395">
        <f t="shared" si="794"/>
        <v>0</v>
      </c>
      <c r="EB118" s="428">
        <f t="shared" si="795"/>
        <v>0</v>
      </c>
      <c r="EC118" s="394">
        <f t="shared" si="796"/>
        <v>0</v>
      </c>
      <c r="ED118" s="395">
        <f t="shared" si="797"/>
        <v>0</v>
      </c>
      <c r="EE118" s="427">
        <f t="shared" si="798"/>
        <v>0</v>
      </c>
      <c r="EF118" s="394">
        <f t="shared" si="799"/>
        <v>0</v>
      </c>
      <c r="EG118" s="395">
        <f t="shared" si="800"/>
        <v>0</v>
      </c>
      <c r="EH118" s="396">
        <f t="shared" si="801"/>
        <v>0</v>
      </c>
      <c r="EI118" s="426">
        <f t="shared" si="802"/>
        <v>0</v>
      </c>
      <c r="EJ118" s="395">
        <f t="shared" si="803"/>
        <v>0</v>
      </c>
      <c r="EK118" s="427">
        <f t="shared" si="804"/>
        <v>0</v>
      </c>
      <c r="EL118" s="394">
        <f t="shared" si="805"/>
        <v>0</v>
      </c>
      <c r="EM118" s="395">
        <f t="shared" si="806"/>
        <v>0</v>
      </c>
      <c r="EN118" s="428">
        <f t="shared" si="807"/>
        <v>0</v>
      </c>
      <c r="EO118" s="394">
        <f t="shared" si="808"/>
        <v>0</v>
      </c>
      <c r="EP118" s="395">
        <f t="shared" si="809"/>
        <v>0</v>
      </c>
      <c r="EQ118" s="428">
        <f t="shared" si="810"/>
        <v>0</v>
      </c>
      <c r="ER118" s="394">
        <f t="shared" si="811"/>
        <v>0</v>
      </c>
      <c r="ES118" s="395">
        <f t="shared" si="812"/>
        <v>0</v>
      </c>
      <c r="ET118" s="427">
        <f t="shared" si="813"/>
        <v>0</v>
      </c>
      <c r="EU118" s="394">
        <f t="shared" si="814"/>
        <v>0</v>
      </c>
      <c r="EV118" s="395">
        <f t="shared" si="815"/>
        <v>0</v>
      </c>
      <c r="EW118" s="396">
        <f t="shared" si="816"/>
        <v>0</v>
      </c>
      <c r="EX118" s="426">
        <f t="shared" si="817"/>
        <v>0</v>
      </c>
      <c r="EY118" s="395">
        <f t="shared" si="818"/>
        <v>0</v>
      </c>
      <c r="EZ118" s="427">
        <f t="shared" si="819"/>
        <v>0</v>
      </c>
      <c r="FA118" s="394">
        <f t="shared" si="820"/>
        <v>0</v>
      </c>
      <c r="FB118" s="395">
        <f t="shared" si="821"/>
        <v>0</v>
      </c>
      <c r="FC118" s="428">
        <f t="shared" si="822"/>
        <v>0</v>
      </c>
      <c r="FD118" s="394">
        <f t="shared" si="823"/>
        <v>0</v>
      </c>
      <c r="FE118" s="395">
        <f t="shared" si="824"/>
        <v>0</v>
      </c>
      <c r="FF118" s="428">
        <f t="shared" si="825"/>
        <v>0</v>
      </c>
      <c r="FG118" s="394">
        <f t="shared" si="826"/>
        <v>0</v>
      </c>
      <c r="FH118" s="395">
        <f t="shared" si="827"/>
        <v>0</v>
      </c>
      <c r="FI118" s="427">
        <f t="shared" si="828"/>
        <v>0</v>
      </c>
      <c r="FJ118" s="394">
        <f t="shared" si="829"/>
        <v>0</v>
      </c>
      <c r="FK118" s="395">
        <f t="shared" si="830"/>
        <v>0</v>
      </c>
      <c r="FL118" s="396">
        <f t="shared" si="831"/>
        <v>0</v>
      </c>
      <c r="FM118" s="426">
        <f t="shared" si="832"/>
        <v>0</v>
      </c>
      <c r="FN118" s="395">
        <f t="shared" si="833"/>
        <v>0</v>
      </c>
      <c r="FO118" s="427">
        <f t="shared" si="834"/>
        <v>0</v>
      </c>
      <c r="FP118" s="394">
        <f t="shared" si="835"/>
        <v>0</v>
      </c>
      <c r="FQ118" s="395">
        <f t="shared" si="836"/>
        <v>0</v>
      </c>
      <c r="FR118" s="428">
        <f t="shared" si="837"/>
        <v>0</v>
      </c>
      <c r="FS118" s="394">
        <f t="shared" si="838"/>
        <v>0</v>
      </c>
      <c r="FT118" s="395">
        <f t="shared" si="839"/>
        <v>0</v>
      </c>
      <c r="FU118" s="428">
        <f t="shared" si="840"/>
        <v>0</v>
      </c>
      <c r="FV118" s="394">
        <f t="shared" si="841"/>
        <v>0</v>
      </c>
      <c r="FW118" s="395">
        <f t="shared" si="842"/>
        <v>0</v>
      </c>
      <c r="FX118" s="427">
        <f t="shared" si="843"/>
        <v>0</v>
      </c>
      <c r="FY118" s="394">
        <f t="shared" si="844"/>
        <v>0</v>
      </c>
      <c r="FZ118" s="395">
        <f t="shared" si="845"/>
        <v>0</v>
      </c>
      <c r="GA118" s="396">
        <f t="shared" si="846"/>
        <v>0</v>
      </c>
      <c r="GB118" s="426">
        <f t="shared" si="847"/>
        <v>0</v>
      </c>
      <c r="GC118" s="395">
        <f t="shared" si="848"/>
        <v>0</v>
      </c>
      <c r="GD118" s="427">
        <f t="shared" si="849"/>
        <v>0</v>
      </c>
      <c r="GE118" s="394">
        <f t="shared" si="850"/>
        <v>0</v>
      </c>
      <c r="GF118" s="395">
        <f t="shared" si="851"/>
        <v>0</v>
      </c>
      <c r="GG118" s="428">
        <f t="shared" si="852"/>
        <v>0</v>
      </c>
      <c r="GH118" s="394">
        <f t="shared" si="853"/>
        <v>0</v>
      </c>
      <c r="GI118" s="395">
        <f t="shared" si="854"/>
        <v>0</v>
      </c>
      <c r="GJ118" s="428">
        <f t="shared" si="855"/>
        <v>0</v>
      </c>
      <c r="GK118" s="394">
        <f t="shared" si="856"/>
        <v>0</v>
      </c>
      <c r="GL118" s="395">
        <f t="shared" si="857"/>
        <v>0</v>
      </c>
      <c r="GM118" s="427">
        <f t="shared" si="858"/>
        <v>0</v>
      </c>
      <c r="GN118" s="394">
        <f t="shared" si="859"/>
        <v>0</v>
      </c>
      <c r="GO118" s="395">
        <f t="shared" si="860"/>
        <v>0</v>
      </c>
      <c r="GP118" s="396">
        <f t="shared" si="861"/>
        <v>0</v>
      </c>
      <c r="GQ118" s="776">
        <f t="shared" si="862"/>
        <v>9</v>
      </c>
      <c r="GR118" s="777">
        <f t="shared" si="863"/>
        <v>3</v>
      </c>
      <c r="GS118" s="777">
        <f t="shared" si="864"/>
        <v>12</v>
      </c>
      <c r="GT118" s="777">
        <f t="shared" si="865"/>
        <v>0</v>
      </c>
      <c r="GU118" s="778">
        <f t="shared" si="866"/>
        <v>12</v>
      </c>
      <c r="GV118" s="426">
        <f t="shared" si="867"/>
        <v>0</v>
      </c>
      <c r="GW118" s="395">
        <f t="shared" si="868"/>
        <v>0</v>
      </c>
      <c r="GX118" s="427">
        <f t="shared" si="869"/>
        <v>0</v>
      </c>
      <c r="GY118" s="394">
        <f t="shared" si="870"/>
        <v>0</v>
      </c>
      <c r="GZ118" s="395">
        <f t="shared" si="871"/>
        <v>0</v>
      </c>
      <c r="HA118" s="428">
        <f t="shared" si="872"/>
        <v>0</v>
      </c>
      <c r="HB118" s="394">
        <f t="shared" si="873"/>
        <v>0</v>
      </c>
      <c r="HC118" s="395">
        <f t="shared" si="874"/>
        <v>0</v>
      </c>
      <c r="HD118" s="428">
        <f t="shared" si="875"/>
        <v>0</v>
      </c>
      <c r="HE118" s="394">
        <f t="shared" si="876"/>
        <v>0</v>
      </c>
      <c r="HF118" s="395">
        <f t="shared" si="877"/>
        <v>0</v>
      </c>
      <c r="HG118" s="427">
        <f t="shared" si="878"/>
        <v>0</v>
      </c>
      <c r="HH118" s="394">
        <f t="shared" si="879"/>
        <v>0</v>
      </c>
      <c r="HI118" s="395">
        <f t="shared" si="880"/>
        <v>0</v>
      </c>
      <c r="HJ118" s="396">
        <f t="shared" si="881"/>
        <v>0</v>
      </c>
      <c r="HK118" s="776">
        <f t="shared" si="882"/>
        <v>0</v>
      </c>
      <c r="HL118" s="777">
        <f t="shared" si="883"/>
        <v>0</v>
      </c>
      <c r="HM118" s="777">
        <f t="shared" si="884"/>
        <v>0</v>
      </c>
      <c r="HN118" s="777">
        <f t="shared" si="885"/>
        <v>0</v>
      </c>
      <c r="HO118" s="778">
        <f t="shared" si="886"/>
        <v>0</v>
      </c>
      <c r="HP118" s="946"/>
      <c r="HQ118" s="946"/>
      <c r="HR118" s="426">
        <f t="shared" si="887"/>
        <v>0</v>
      </c>
      <c r="HS118" s="395">
        <f t="shared" si="888"/>
        <v>0</v>
      </c>
      <c r="HT118" s="396">
        <f t="shared" si="889"/>
        <v>0</v>
      </c>
      <c r="HU118" s="426">
        <f t="shared" si="890"/>
        <v>0</v>
      </c>
      <c r="HV118" s="395">
        <f t="shared" si="891"/>
        <v>0</v>
      </c>
      <c r="HW118" s="396">
        <f t="shared" si="892"/>
        <v>0</v>
      </c>
      <c r="HX118" s="426">
        <f>COUNTIFS(HX$12:HX$78,"&gt;="&amp;(DATE(YEAR($B118),MONTH($B118),1)),HX$12:HX$78,"&lt;="&amp;(DATE(YEAR($B118),MONTH($B118),15)),HY$12:HY$78,"&lt;=1")</f>
        <v>0</v>
      </c>
      <c r="HY118" s="395">
        <f>COUNTIFS(HX$12:HX$78,"&gt;="&amp;(DATE(YEAR($B118),MONTH($B118),16)),HX$12:HX$78,"&lt;="&amp;(DATE(YEAR($B118),MONTH($B118),DAY(EOMONTH($B118,0)))),HY$12:HY$78,"&lt;=1")</f>
        <v>0</v>
      </c>
      <c r="HZ118" s="396">
        <f t="shared" si="893"/>
        <v>0</v>
      </c>
      <c r="IA118" s="426">
        <f>COUNTIFS(IA$12:IA$78,"&gt;="&amp;(DATE(YEAR($B118),MONTH($B118),1)),IA$12:IA$78,"&lt;="&amp;(DATE(YEAR($B118),MONTH($B118),15)),IB$12:IB$78,"&lt;=1")</f>
        <v>0</v>
      </c>
      <c r="IB118" s="395">
        <f>COUNTIFS(IA$12:IA$78,"&gt;="&amp;(DATE(YEAR($B118),MONTH($B118),16)),IA$12:IA$78,"&lt;="&amp;(DATE(YEAR($B118),MONTH($B118),DAY(EOMONTH($B118,0)))),IB$12:IB$78,"&lt;=1")</f>
        <v>0</v>
      </c>
      <c r="IC118" s="396">
        <f t="shared" si="895"/>
        <v>0</v>
      </c>
      <c r="ID118" s="426">
        <f t="shared" si="896"/>
        <v>0</v>
      </c>
      <c r="IE118" s="395">
        <f t="shared" si="897"/>
        <v>0</v>
      </c>
      <c r="IF118" s="396">
        <f t="shared" si="898"/>
        <v>0</v>
      </c>
      <c r="IG118" s="427"/>
      <c r="IH118" s="426">
        <f t="shared" si="899"/>
        <v>0</v>
      </c>
      <c r="II118" s="395">
        <f t="shared" si="900"/>
        <v>0</v>
      </c>
      <c r="IJ118" s="427">
        <f t="shared" si="901"/>
        <v>0</v>
      </c>
      <c r="IK118" s="426">
        <f t="shared" si="902"/>
        <v>0</v>
      </c>
      <c r="IL118" s="395">
        <f t="shared" si="903"/>
        <v>0</v>
      </c>
      <c r="IM118" s="427">
        <f t="shared" si="904"/>
        <v>0</v>
      </c>
      <c r="IN118" s="776">
        <f t="shared" si="905"/>
        <v>0</v>
      </c>
      <c r="IO118" s="777">
        <f t="shared" si="906"/>
        <v>6</v>
      </c>
      <c r="IP118" s="777">
        <f t="shared" si="907"/>
        <v>6</v>
      </c>
      <c r="IQ118" s="777">
        <f t="shared" si="908"/>
        <v>0</v>
      </c>
      <c r="IR118" s="779">
        <f t="shared" si="909"/>
        <v>6</v>
      </c>
      <c r="IS118" s="427"/>
      <c r="IT118" s="780"/>
      <c r="IU118" s="426">
        <f t="shared" si="910"/>
        <v>0</v>
      </c>
      <c r="IV118" s="395">
        <f t="shared" si="911"/>
        <v>0</v>
      </c>
      <c r="IW118" s="396">
        <f t="shared" si="912"/>
        <v>0</v>
      </c>
      <c r="IX118" s="426">
        <f t="shared" si="913"/>
        <v>0</v>
      </c>
      <c r="IY118" s="395">
        <f t="shared" si="914"/>
        <v>0</v>
      </c>
      <c r="IZ118" s="396">
        <f t="shared" si="915"/>
        <v>0</v>
      </c>
      <c r="JA118" s="426">
        <f t="shared" si="916"/>
        <v>0</v>
      </c>
      <c r="JB118" s="395">
        <f t="shared" si="917"/>
        <v>0</v>
      </c>
      <c r="JC118" s="396">
        <f t="shared" si="918"/>
        <v>0</v>
      </c>
      <c r="JD118" s="781"/>
      <c r="JE118" s="782">
        <f t="shared" si="1033"/>
        <v>0</v>
      </c>
      <c r="JF118" s="783">
        <f t="shared" si="1034"/>
        <v>0</v>
      </c>
      <c r="JG118" s="784">
        <f t="shared" si="919"/>
        <v>0</v>
      </c>
      <c r="JH118" s="781"/>
      <c r="JI118" s="782">
        <f t="shared" si="1035"/>
        <v>0</v>
      </c>
      <c r="JJ118" s="783">
        <f t="shared" si="1036"/>
        <v>0</v>
      </c>
      <c r="JK118" s="784">
        <f t="shared" si="920"/>
        <v>0</v>
      </c>
      <c r="JL118" s="781"/>
      <c r="JM118" s="782">
        <f t="shared" si="1037"/>
        <v>0</v>
      </c>
      <c r="JN118" s="783">
        <f t="shared" si="1038"/>
        <v>0</v>
      </c>
      <c r="JO118" s="784">
        <f t="shared" si="921"/>
        <v>0</v>
      </c>
      <c r="JP118" s="781"/>
      <c r="JQ118" s="782">
        <f t="shared" si="1039"/>
        <v>0</v>
      </c>
      <c r="JR118" s="783">
        <f t="shared" si="1040"/>
        <v>0</v>
      </c>
      <c r="JS118" s="784">
        <f t="shared" si="922"/>
        <v>0</v>
      </c>
      <c r="JT118" s="781"/>
      <c r="JU118" s="782">
        <f t="shared" si="1041"/>
        <v>0</v>
      </c>
      <c r="JV118" s="783">
        <f t="shared" si="1042"/>
        <v>0</v>
      </c>
      <c r="JW118" s="784">
        <f t="shared" si="923"/>
        <v>0</v>
      </c>
      <c r="JX118" s="781"/>
      <c r="JY118" s="782">
        <f t="shared" si="1043"/>
        <v>0</v>
      </c>
      <c r="JZ118" s="783">
        <f t="shared" si="1044"/>
        <v>0</v>
      </c>
      <c r="KA118" s="784">
        <f t="shared" si="924"/>
        <v>0</v>
      </c>
      <c r="KB118" s="781"/>
      <c r="KC118" s="782">
        <f t="shared" si="1045"/>
        <v>0</v>
      </c>
      <c r="KD118" s="783">
        <f t="shared" si="1046"/>
        <v>0</v>
      </c>
      <c r="KE118" s="784">
        <f t="shared" si="925"/>
        <v>0</v>
      </c>
      <c r="KF118" s="781"/>
      <c r="KG118" s="782">
        <f t="shared" si="1047"/>
        <v>0</v>
      </c>
      <c r="KH118" s="783">
        <f t="shared" si="1048"/>
        <v>0</v>
      </c>
      <c r="KI118" s="784">
        <f t="shared" si="926"/>
        <v>0</v>
      </c>
      <c r="KJ118" s="781"/>
      <c r="KK118" s="782">
        <f t="shared" si="1049"/>
        <v>0</v>
      </c>
      <c r="KL118" s="783">
        <f t="shared" si="1050"/>
        <v>0</v>
      </c>
      <c r="KM118" s="784">
        <f t="shared" si="927"/>
        <v>0</v>
      </c>
      <c r="KN118" s="426">
        <f t="shared" si="928"/>
        <v>0</v>
      </c>
      <c r="KO118" s="395">
        <f t="shared" si="929"/>
        <v>0</v>
      </c>
      <c r="KP118" s="396">
        <f t="shared" si="930"/>
        <v>0</v>
      </c>
      <c r="KQ118" s="426">
        <f t="shared" si="931"/>
        <v>0</v>
      </c>
      <c r="KR118" s="395">
        <f t="shared" si="932"/>
        <v>0</v>
      </c>
      <c r="KS118" s="396">
        <f t="shared" si="933"/>
        <v>0</v>
      </c>
      <c r="KT118" s="891"/>
      <c r="KU118" s="786">
        <f t="shared" si="1051"/>
        <v>0</v>
      </c>
      <c r="KV118" s="787">
        <f t="shared" si="1052"/>
        <v>0</v>
      </c>
      <c r="KW118" s="788">
        <f t="shared" si="934"/>
        <v>0</v>
      </c>
      <c r="KX118" s="426">
        <f t="shared" si="935"/>
        <v>0</v>
      </c>
      <c r="KY118" s="395">
        <f t="shared" si="936"/>
        <v>0</v>
      </c>
      <c r="KZ118" s="396">
        <f t="shared" si="937"/>
        <v>0</v>
      </c>
      <c r="LA118" s="781"/>
      <c r="LB118" s="782">
        <f t="shared" si="1053"/>
        <v>0</v>
      </c>
      <c r="LC118" s="783">
        <f t="shared" si="1054"/>
        <v>0</v>
      </c>
      <c r="LD118" s="784">
        <f t="shared" si="938"/>
        <v>0</v>
      </c>
      <c r="LE118" s="781"/>
      <c r="LF118" s="782">
        <f t="shared" si="1055"/>
        <v>0</v>
      </c>
      <c r="LG118" s="783">
        <f t="shared" si="1056"/>
        <v>0</v>
      </c>
      <c r="LH118" s="784">
        <f t="shared" si="939"/>
        <v>0</v>
      </c>
      <c r="LI118" s="781"/>
      <c r="LJ118" s="782">
        <f t="shared" si="1057"/>
        <v>0</v>
      </c>
      <c r="LK118" s="783">
        <f t="shared" si="1058"/>
        <v>0</v>
      </c>
      <c r="LL118" s="784">
        <f t="shared" si="940"/>
        <v>0</v>
      </c>
      <c r="LM118" s="426">
        <f t="shared" si="941"/>
        <v>0</v>
      </c>
      <c r="LN118" s="395">
        <f t="shared" si="942"/>
        <v>0</v>
      </c>
      <c r="LO118" s="396">
        <f t="shared" si="943"/>
        <v>0</v>
      </c>
      <c r="LP118" s="426">
        <f t="shared" si="944"/>
        <v>0</v>
      </c>
      <c r="LQ118" s="395">
        <f t="shared" si="945"/>
        <v>0</v>
      </c>
      <c r="LR118" s="396">
        <f t="shared" si="946"/>
        <v>0</v>
      </c>
      <c r="LS118" s="426">
        <f t="shared" si="947"/>
        <v>0</v>
      </c>
      <c r="LT118" s="395">
        <f t="shared" si="948"/>
        <v>0</v>
      </c>
      <c r="LU118" s="396">
        <f t="shared" si="949"/>
        <v>0</v>
      </c>
      <c r="LV118" s="891"/>
      <c r="LW118" s="786">
        <f t="shared" si="1059"/>
        <v>0</v>
      </c>
      <c r="LX118" s="787">
        <f t="shared" si="1060"/>
        <v>0</v>
      </c>
      <c r="LY118" s="788">
        <f t="shared" si="950"/>
        <v>0</v>
      </c>
      <c r="LZ118" s="426">
        <f t="shared" si="951"/>
        <v>0</v>
      </c>
      <c r="MA118" s="395">
        <f t="shared" si="952"/>
        <v>0</v>
      </c>
      <c r="MB118" s="396">
        <f t="shared" si="953"/>
        <v>0</v>
      </c>
      <c r="MC118" s="781"/>
      <c r="MD118" s="782">
        <f t="shared" si="1061"/>
        <v>0</v>
      </c>
      <c r="ME118" s="783">
        <f t="shared" si="1062"/>
        <v>0</v>
      </c>
      <c r="MF118" s="784">
        <f t="shared" si="954"/>
        <v>0</v>
      </c>
      <c r="MG118" s="781"/>
      <c r="MH118" s="782">
        <f t="shared" si="1063"/>
        <v>0</v>
      </c>
      <c r="MI118" s="783">
        <f t="shared" si="1064"/>
        <v>0</v>
      </c>
      <c r="MJ118" s="784">
        <f t="shared" si="955"/>
        <v>0</v>
      </c>
      <c r="MK118" s="781"/>
      <c r="ML118" s="782">
        <f t="shared" si="1065"/>
        <v>0</v>
      </c>
      <c r="MM118" s="783">
        <f t="shared" si="1066"/>
        <v>0</v>
      </c>
      <c r="MN118" s="784">
        <f t="shared" si="956"/>
        <v>0</v>
      </c>
      <c r="MO118" s="426">
        <f t="shared" si="957"/>
        <v>0</v>
      </c>
      <c r="MP118" s="395">
        <f t="shared" si="958"/>
        <v>0</v>
      </c>
      <c r="MQ118" s="396">
        <f t="shared" si="959"/>
        <v>0</v>
      </c>
      <c r="MR118" s="426">
        <f t="shared" si="960"/>
        <v>0</v>
      </c>
      <c r="MS118" s="395">
        <f t="shared" si="961"/>
        <v>0</v>
      </c>
      <c r="MT118" s="396">
        <f t="shared" si="962"/>
        <v>0</v>
      </c>
      <c r="MU118" s="426">
        <f t="shared" si="963"/>
        <v>0</v>
      </c>
      <c r="MV118" s="395">
        <f t="shared" si="964"/>
        <v>0</v>
      </c>
      <c r="MW118" s="396">
        <f t="shared" si="965"/>
        <v>0</v>
      </c>
      <c r="MX118" s="891"/>
      <c r="MY118" s="786">
        <f t="shared" si="1067"/>
        <v>0</v>
      </c>
      <c r="MZ118" s="787">
        <f t="shared" si="1068"/>
        <v>0</v>
      </c>
      <c r="NA118" s="788">
        <f t="shared" si="966"/>
        <v>0</v>
      </c>
      <c r="NB118" s="891"/>
      <c r="NC118" s="786">
        <f t="shared" si="1069"/>
        <v>0</v>
      </c>
      <c r="ND118" s="787">
        <f t="shared" si="1070"/>
        <v>0</v>
      </c>
      <c r="NE118" s="788">
        <f t="shared" si="967"/>
        <v>0</v>
      </c>
      <c r="NF118" s="786">
        <f t="shared" si="968"/>
        <v>0</v>
      </c>
      <c r="NG118" s="789">
        <f t="shared" si="969"/>
        <v>0</v>
      </c>
      <c r="NH118" s="776">
        <f t="shared" si="970"/>
        <v>0</v>
      </c>
      <c r="NI118" s="777">
        <f t="shared" si="971"/>
        <v>0</v>
      </c>
      <c r="NJ118" s="777">
        <f t="shared" si="972"/>
        <v>0</v>
      </c>
      <c r="NK118" s="777">
        <f t="shared" si="973"/>
        <v>0</v>
      </c>
      <c r="NL118" s="779">
        <f t="shared" si="974"/>
        <v>0</v>
      </c>
      <c r="NM118" s="891"/>
      <c r="NN118" s="786">
        <f t="shared" si="1071"/>
        <v>0</v>
      </c>
      <c r="NO118" s="787">
        <f t="shared" si="1072"/>
        <v>0</v>
      </c>
      <c r="NP118" s="788">
        <f t="shared" si="975"/>
        <v>0</v>
      </c>
      <c r="NQ118" s="891"/>
      <c r="NR118" s="786">
        <f t="shared" si="1073"/>
        <v>0</v>
      </c>
      <c r="NS118" s="787">
        <f t="shared" si="1074"/>
        <v>0</v>
      </c>
      <c r="NT118" s="788">
        <f t="shared" si="976"/>
        <v>0</v>
      </c>
      <c r="NU118" s="891"/>
      <c r="NV118" s="786">
        <f t="shared" si="1075"/>
        <v>0</v>
      </c>
      <c r="NW118" s="787">
        <f t="shared" si="1076"/>
        <v>0</v>
      </c>
      <c r="NX118" s="788">
        <f t="shared" si="977"/>
        <v>0</v>
      </c>
      <c r="OH118" s="426">
        <f t="shared" si="978"/>
        <v>0</v>
      </c>
      <c r="OI118" s="395">
        <f t="shared" si="979"/>
        <v>0</v>
      </c>
      <c r="OJ118" s="396">
        <f t="shared" si="980"/>
        <v>0</v>
      </c>
      <c r="OK118" s="426">
        <f t="shared" si="981"/>
        <v>0</v>
      </c>
      <c r="OL118" s="395">
        <f t="shared" si="982"/>
        <v>0</v>
      </c>
      <c r="OM118" s="396">
        <f t="shared" si="983"/>
        <v>0</v>
      </c>
      <c r="ON118" s="426">
        <f t="shared" si="984"/>
        <v>0</v>
      </c>
      <c r="OO118" s="395">
        <f t="shared" si="985"/>
        <v>0</v>
      </c>
      <c r="OP118" s="396">
        <f t="shared" si="986"/>
        <v>0</v>
      </c>
      <c r="OQ118" s="426">
        <f t="shared" si="987"/>
        <v>0</v>
      </c>
      <c r="OR118" s="395">
        <f t="shared" si="988"/>
        <v>0</v>
      </c>
      <c r="OS118" s="396">
        <f t="shared" si="989"/>
        <v>0</v>
      </c>
      <c r="OT118" s="426">
        <f t="shared" si="990"/>
        <v>0</v>
      </c>
      <c r="OU118" s="395">
        <f t="shared" si="991"/>
        <v>0</v>
      </c>
      <c r="OV118" s="396">
        <f t="shared" si="992"/>
        <v>0</v>
      </c>
      <c r="OW118" s="426">
        <f t="shared" si="993"/>
        <v>0</v>
      </c>
      <c r="OX118" s="395">
        <f t="shared" si="994"/>
        <v>0</v>
      </c>
      <c r="OY118" s="427">
        <f t="shared" si="995"/>
        <v>0</v>
      </c>
      <c r="OZ118" s="426">
        <f t="shared" si="996"/>
        <v>0</v>
      </c>
      <c r="PA118" s="395">
        <f t="shared" si="997"/>
        <v>0</v>
      </c>
      <c r="PB118" s="427">
        <f t="shared" si="998"/>
        <v>0</v>
      </c>
      <c r="PC118" s="426">
        <f t="shared" si="999"/>
        <v>0</v>
      </c>
      <c r="PD118" s="395">
        <f t="shared" si="1000"/>
        <v>0</v>
      </c>
      <c r="PE118" s="427">
        <f t="shared" si="1001"/>
        <v>0</v>
      </c>
      <c r="PF118" s="426">
        <f t="shared" si="1002"/>
        <v>0</v>
      </c>
      <c r="PG118" s="395">
        <f t="shared" si="1003"/>
        <v>0</v>
      </c>
      <c r="PH118" s="427">
        <f t="shared" si="1004"/>
        <v>0</v>
      </c>
      <c r="PI118" s="426">
        <f t="shared" si="1005"/>
        <v>0</v>
      </c>
      <c r="PJ118" s="395">
        <f t="shared" si="1006"/>
        <v>0</v>
      </c>
      <c r="PK118" s="427">
        <f t="shared" si="1007"/>
        <v>0</v>
      </c>
      <c r="PL118" s="426">
        <f t="shared" si="1008"/>
        <v>0</v>
      </c>
      <c r="PM118" s="395">
        <f t="shared" si="1009"/>
        <v>0</v>
      </c>
      <c r="PN118" s="427">
        <f t="shared" si="1010"/>
        <v>0</v>
      </c>
      <c r="PO118" s="776">
        <f t="shared" si="1011"/>
        <v>8</v>
      </c>
      <c r="PP118" s="777">
        <f t="shared" si="1012"/>
        <v>2</v>
      </c>
      <c r="PQ118" s="777">
        <f t="shared" si="1013"/>
        <v>10</v>
      </c>
      <c r="PR118" s="777">
        <f t="shared" si="1014"/>
        <v>0</v>
      </c>
      <c r="PS118" s="779">
        <f t="shared" si="1015"/>
        <v>10</v>
      </c>
      <c r="PT118" s="426">
        <f t="shared" si="1016"/>
        <v>0</v>
      </c>
      <c r="PU118" s="395">
        <f t="shared" si="1017"/>
        <v>0</v>
      </c>
      <c r="PV118" s="396">
        <f t="shared" si="1018"/>
        <v>0</v>
      </c>
      <c r="PW118" s="426">
        <f t="shared" si="1019"/>
        <v>0</v>
      </c>
      <c r="PX118" s="395">
        <f t="shared" si="1020"/>
        <v>0</v>
      </c>
      <c r="PY118" s="396">
        <f t="shared" si="1021"/>
        <v>0</v>
      </c>
      <c r="PZ118" s="426">
        <f t="shared" si="1022"/>
        <v>0</v>
      </c>
      <c r="QA118" s="395">
        <f t="shared" si="1023"/>
        <v>0</v>
      </c>
      <c r="QB118" s="396">
        <f t="shared" si="1024"/>
        <v>0</v>
      </c>
      <c r="QC118" s="426">
        <f t="shared" si="1025"/>
        <v>0</v>
      </c>
      <c r="QD118" s="395">
        <f t="shared" si="1026"/>
        <v>0</v>
      </c>
      <c r="QE118" s="396">
        <f t="shared" si="1027"/>
        <v>0</v>
      </c>
      <c r="QF118" s="776">
        <f t="shared" si="1028"/>
        <v>0</v>
      </c>
      <c r="QG118" s="777">
        <f t="shared" si="1029"/>
        <v>0</v>
      </c>
      <c r="QH118" s="777">
        <f t="shared" si="1030"/>
        <v>0</v>
      </c>
      <c r="QI118" s="777">
        <f t="shared" si="1031"/>
        <v>0</v>
      </c>
      <c r="QJ118" s="779">
        <f t="shared" si="1032"/>
        <v>0</v>
      </c>
      <c r="QK118" s="790"/>
      <c r="QL118" s="791"/>
    </row>
    <row r="119" spans="2:454" ht="10.199999999999999">
      <c r="B119" s="806">
        <v>45778</v>
      </c>
      <c r="C119" s="807">
        <v>9</v>
      </c>
      <c r="D119" s="771"/>
      <c r="E119" s="772"/>
      <c r="F119" s="772"/>
      <c r="G119" s="772"/>
      <c r="H119" s="772"/>
      <c r="I119" s="772"/>
      <c r="J119" s="772"/>
      <c r="K119" s="772"/>
      <c r="L119" s="772"/>
      <c r="M119" s="772"/>
      <c r="N119" s="772"/>
      <c r="O119" s="772"/>
      <c r="P119" s="772"/>
      <c r="Q119" s="772"/>
      <c r="R119" s="772"/>
      <c r="S119" s="772"/>
      <c r="T119" s="772"/>
      <c r="U119" s="772"/>
      <c r="V119" s="772"/>
      <c r="W119" s="772"/>
      <c r="X119" s="772"/>
      <c r="Y119" s="772"/>
      <c r="Z119" s="772"/>
      <c r="AA119" s="772"/>
      <c r="AB119" s="772"/>
      <c r="AC119" s="772"/>
      <c r="AD119" s="772"/>
      <c r="AE119" s="772"/>
      <c r="AF119" s="772"/>
      <c r="AG119" s="772"/>
      <c r="AH119" s="772"/>
      <c r="AI119" s="772"/>
      <c r="AJ119" s="772"/>
      <c r="AK119" s="772"/>
      <c r="AL119" s="772"/>
      <c r="AM119" s="772"/>
      <c r="AN119" s="772"/>
      <c r="AO119" s="772"/>
      <c r="AP119" s="772"/>
      <c r="AQ119" s="772"/>
      <c r="AR119" s="772"/>
      <c r="AS119" s="772"/>
      <c r="AT119" s="772"/>
      <c r="AU119" s="772"/>
      <c r="AV119" s="772"/>
      <c r="AW119" s="772"/>
      <c r="AX119" s="772"/>
      <c r="AY119" s="772"/>
      <c r="AZ119" s="772"/>
      <c r="BA119" s="773"/>
      <c r="BB119" s="774">
        <f t="shared" si="721"/>
        <v>0</v>
      </c>
      <c r="BC119" s="651"/>
      <c r="BD119" s="652"/>
      <c r="BE119" s="775"/>
      <c r="BF119" s="774">
        <f t="shared" si="722"/>
        <v>1</v>
      </c>
      <c r="BG119" s="775"/>
      <c r="BH119" s="774">
        <f t="shared" si="723"/>
        <v>7</v>
      </c>
      <c r="BI119" s="426">
        <f t="shared" si="724"/>
        <v>4</v>
      </c>
      <c r="BJ119" s="395">
        <f t="shared" si="725"/>
        <v>8</v>
      </c>
      <c r="BK119" s="396">
        <f t="shared" si="726"/>
        <v>12</v>
      </c>
      <c r="BL119" s="426">
        <f t="shared" si="727"/>
        <v>0</v>
      </c>
      <c r="BM119" s="395">
        <f t="shared" si="728"/>
        <v>0</v>
      </c>
      <c r="BN119" s="427">
        <f t="shared" si="729"/>
        <v>0</v>
      </c>
      <c r="BO119" s="394">
        <f t="shared" si="730"/>
        <v>0</v>
      </c>
      <c r="BP119" s="395">
        <f t="shared" si="731"/>
        <v>0</v>
      </c>
      <c r="BQ119" s="428">
        <f t="shared" si="732"/>
        <v>0</v>
      </c>
      <c r="BR119" s="394">
        <f t="shared" si="733"/>
        <v>0</v>
      </c>
      <c r="BS119" s="395">
        <f t="shared" si="734"/>
        <v>0</v>
      </c>
      <c r="BT119" s="428">
        <f t="shared" si="735"/>
        <v>0</v>
      </c>
      <c r="BU119" s="394">
        <f t="shared" si="736"/>
        <v>0</v>
      </c>
      <c r="BV119" s="395">
        <f t="shared" si="737"/>
        <v>0</v>
      </c>
      <c r="BW119" s="427">
        <f t="shared" si="738"/>
        <v>0</v>
      </c>
      <c r="BX119" s="394">
        <f t="shared" si="739"/>
        <v>0</v>
      </c>
      <c r="BY119" s="395">
        <f t="shared" si="740"/>
        <v>0</v>
      </c>
      <c r="BZ119" s="396">
        <f t="shared" si="741"/>
        <v>0</v>
      </c>
      <c r="CA119" s="426">
        <f t="shared" si="742"/>
        <v>0</v>
      </c>
      <c r="CB119" s="395">
        <f t="shared" si="743"/>
        <v>0</v>
      </c>
      <c r="CC119" s="427">
        <f t="shared" si="744"/>
        <v>0</v>
      </c>
      <c r="CD119" s="394">
        <f t="shared" si="745"/>
        <v>0</v>
      </c>
      <c r="CE119" s="395">
        <f t="shared" si="746"/>
        <v>0</v>
      </c>
      <c r="CF119" s="428">
        <f t="shared" si="747"/>
        <v>0</v>
      </c>
      <c r="CG119" s="394">
        <f t="shared" si="748"/>
        <v>0</v>
      </c>
      <c r="CH119" s="395">
        <f t="shared" si="749"/>
        <v>0</v>
      </c>
      <c r="CI119" s="428">
        <f t="shared" si="750"/>
        <v>0</v>
      </c>
      <c r="CJ119" s="394">
        <f t="shared" si="751"/>
        <v>0</v>
      </c>
      <c r="CK119" s="395">
        <f t="shared" si="752"/>
        <v>0</v>
      </c>
      <c r="CL119" s="427">
        <f t="shared" si="753"/>
        <v>0</v>
      </c>
      <c r="CM119" s="394">
        <f t="shared" si="754"/>
        <v>0</v>
      </c>
      <c r="CN119" s="395">
        <f t="shared" si="755"/>
        <v>0</v>
      </c>
      <c r="CO119" s="396">
        <f t="shared" si="756"/>
        <v>0</v>
      </c>
      <c r="CP119" s="426">
        <f t="shared" si="757"/>
        <v>0</v>
      </c>
      <c r="CQ119" s="395">
        <f t="shared" si="758"/>
        <v>0</v>
      </c>
      <c r="CR119" s="427">
        <f t="shared" si="759"/>
        <v>0</v>
      </c>
      <c r="CS119" s="394">
        <f t="shared" si="760"/>
        <v>0</v>
      </c>
      <c r="CT119" s="395">
        <f t="shared" si="761"/>
        <v>0</v>
      </c>
      <c r="CU119" s="428">
        <f t="shared" si="762"/>
        <v>0</v>
      </c>
      <c r="CV119" s="394">
        <f t="shared" si="763"/>
        <v>0</v>
      </c>
      <c r="CW119" s="395">
        <f t="shared" si="764"/>
        <v>0</v>
      </c>
      <c r="CX119" s="428">
        <f t="shared" si="765"/>
        <v>0</v>
      </c>
      <c r="CY119" s="394">
        <f t="shared" si="766"/>
        <v>0</v>
      </c>
      <c r="CZ119" s="395">
        <f t="shared" si="767"/>
        <v>0</v>
      </c>
      <c r="DA119" s="427">
        <f t="shared" si="768"/>
        <v>0</v>
      </c>
      <c r="DB119" s="394">
        <f t="shared" si="769"/>
        <v>0</v>
      </c>
      <c r="DC119" s="395">
        <f t="shared" si="770"/>
        <v>0</v>
      </c>
      <c r="DD119" s="396">
        <f t="shared" si="771"/>
        <v>0</v>
      </c>
      <c r="DE119" s="426">
        <f t="shared" si="772"/>
        <v>0</v>
      </c>
      <c r="DF119" s="395">
        <f t="shared" si="773"/>
        <v>0</v>
      </c>
      <c r="DG119" s="427">
        <f t="shared" si="774"/>
        <v>0</v>
      </c>
      <c r="DH119" s="394">
        <f t="shared" si="775"/>
        <v>0</v>
      </c>
      <c r="DI119" s="395">
        <f t="shared" si="776"/>
        <v>0</v>
      </c>
      <c r="DJ119" s="428">
        <f t="shared" si="777"/>
        <v>0</v>
      </c>
      <c r="DK119" s="394">
        <f t="shared" si="778"/>
        <v>0</v>
      </c>
      <c r="DL119" s="395">
        <f t="shared" si="779"/>
        <v>0</v>
      </c>
      <c r="DM119" s="428">
        <f t="shared" si="780"/>
        <v>0</v>
      </c>
      <c r="DN119" s="394">
        <f t="shared" si="781"/>
        <v>0</v>
      </c>
      <c r="DO119" s="395">
        <f t="shared" si="782"/>
        <v>0</v>
      </c>
      <c r="DP119" s="427">
        <f t="shared" si="783"/>
        <v>0</v>
      </c>
      <c r="DQ119" s="394">
        <f t="shared" si="784"/>
        <v>0</v>
      </c>
      <c r="DR119" s="395">
        <f t="shared" si="785"/>
        <v>0</v>
      </c>
      <c r="DS119" s="396">
        <f t="shared" si="786"/>
        <v>0</v>
      </c>
      <c r="DT119" s="426">
        <f t="shared" si="787"/>
        <v>0</v>
      </c>
      <c r="DU119" s="395">
        <f t="shared" si="788"/>
        <v>0</v>
      </c>
      <c r="DV119" s="427">
        <f t="shared" si="789"/>
        <v>0</v>
      </c>
      <c r="DW119" s="394">
        <f t="shared" si="790"/>
        <v>0</v>
      </c>
      <c r="DX119" s="395">
        <f t="shared" si="791"/>
        <v>0</v>
      </c>
      <c r="DY119" s="428">
        <f t="shared" si="792"/>
        <v>0</v>
      </c>
      <c r="DZ119" s="394">
        <f t="shared" si="793"/>
        <v>0</v>
      </c>
      <c r="EA119" s="395">
        <f t="shared" si="794"/>
        <v>0</v>
      </c>
      <c r="EB119" s="428">
        <f t="shared" si="795"/>
        <v>0</v>
      </c>
      <c r="EC119" s="394">
        <f t="shared" si="796"/>
        <v>0</v>
      </c>
      <c r="ED119" s="395">
        <f t="shared" si="797"/>
        <v>0</v>
      </c>
      <c r="EE119" s="427">
        <f t="shared" si="798"/>
        <v>0</v>
      </c>
      <c r="EF119" s="394">
        <f t="shared" si="799"/>
        <v>0</v>
      </c>
      <c r="EG119" s="395">
        <f t="shared" si="800"/>
        <v>0</v>
      </c>
      <c r="EH119" s="396">
        <f t="shared" si="801"/>
        <v>0</v>
      </c>
      <c r="EI119" s="426">
        <f t="shared" si="802"/>
        <v>0</v>
      </c>
      <c r="EJ119" s="395">
        <f t="shared" si="803"/>
        <v>0</v>
      </c>
      <c r="EK119" s="427">
        <f t="shared" si="804"/>
        <v>0</v>
      </c>
      <c r="EL119" s="394">
        <f t="shared" si="805"/>
        <v>0</v>
      </c>
      <c r="EM119" s="395">
        <f t="shared" si="806"/>
        <v>0</v>
      </c>
      <c r="EN119" s="428">
        <f t="shared" si="807"/>
        <v>0</v>
      </c>
      <c r="EO119" s="394">
        <f t="shared" si="808"/>
        <v>0</v>
      </c>
      <c r="EP119" s="395">
        <f t="shared" si="809"/>
        <v>0</v>
      </c>
      <c r="EQ119" s="428">
        <f t="shared" si="810"/>
        <v>0</v>
      </c>
      <c r="ER119" s="394">
        <f t="shared" si="811"/>
        <v>0</v>
      </c>
      <c r="ES119" s="395">
        <f t="shared" si="812"/>
        <v>0</v>
      </c>
      <c r="ET119" s="427">
        <f t="shared" si="813"/>
        <v>0</v>
      </c>
      <c r="EU119" s="394">
        <f t="shared" si="814"/>
        <v>0</v>
      </c>
      <c r="EV119" s="395">
        <f t="shared" si="815"/>
        <v>0</v>
      </c>
      <c r="EW119" s="396">
        <f t="shared" si="816"/>
        <v>0</v>
      </c>
      <c r="EX119" s="426">
        <f t="shared" si="817"/>
        <v>0</v>
      </c>
      <c r="EY119" s="395">
        <f t="shared" si="818"/>
        <v>0</v>
      </c>
      <c r="EZ119" s="427">
        <f t="shared" si="819"/>
        <v>0</v>
      </c>
      <c r="FA119" s="394">
        <f t="shared" si="820"/>
        <v>0</v>
      </c>
      <c r="FB119" s="395">
        <f t="shared" si="821"/>
        <v>0</v>
      </c>
      <c r="FC119" s="428">
        <f t="shared" si="822"/>
        <v>0</v>
      </c>
      <c r="FD119" s="394">
        <f t="shared" si="823"/>
        <v>0</v>
      </c>
      <c r="FE119" s="395">
        <f t="shared" si="824"/>
        <v>0</v>
      </c>
      <c r="FF119" s="428">
        <f t="shared" si="825"/>
        <v>0</v>
      </c>
      <c r="FG119" s="394">
        <f t="shared" si="826"/>
        <v>0</v>
      </c>
      <c r="FH119" s="395">
        <f t="shared" si="827"/>
        <v>0</v>
      </c>
      <c r="FI119" s="427">
        <f t="shared" si="828"/>
        <v>0</v>
      </c>
      <c r="FJ119" s="394">
        <f t="shared" si="829"/>
        <v>0</v>
      </c>
      <c r="FK119" s="395">
        <f t="shared" si="830"/>
        <v>0</v>
      </c>
      <c r="FL119" s="396">
        <f t="shared" si="831"/>
        <v>0</v>
      </c>
      <c r="FM119" s="426">
        <f t="shared" si="832"/>
        <v>0</v>
      </c>
      <c r="FN119" s="395">
        <f t="shared" si="833"/>
        <v>0</v>
      </c>
      <c r="FO119" s="427">
        <f t="shared" si="834"/>
        <v>0</v>
      </c>
      <c r="FP119" s="394">
        <f t="shared" si="835"/>
        <v>0</v>
      </c>
      <c r="FQ119" s="395">
        <f t="shared" si="836"/>
        <v>0</v>
      </c>
      <c r="FR119" s="428">
        <f t="shared" si="837"/>
        <v>0</v>
      </c>
      <c r="FS119" s="394">
        <f t="shared" si="838"/>
        <v>0</v>
      </c>
      <c r="FT119" s="395">
        <f t="shared" si="839"/>
        <v>0</v>
      </c>
      <c r="FU119" s="428">
        <f t="shared" si="840"/>
        <v>0</v>
      </c>
      <c r="FV119" s="394">
        <f t="shared" si="841"/>
        <v>0</v>
      </c>
      <c r="FW119" s="395">
        <f t="shared" si="842"/>
        <v>0</v>
      </c>
      <c r="FX119" s="427">
        <f t="shared" si="843"/>
        <v>0</v>
      </c>
      <c r="FY119" s="394">
        <f t="shared" si="844"/>
        <v>0</v>
      </c>
      <c r="FZ119" s="395">
        <f t="shared" si="845"/>
        <v>0</v>
      </c>
      <c r="GA119" s="396">
        <f t="shared" si="846"/>
        <v>0</v>
      </c>
      <c r="GB119" s="426">
        <f t="shared" si="847"/>
        <v>0</v>
      </c>
      <c r="GC119" s="395">
        <f t="shared" si="848"/>
        <v>0</v>
      </c>
      <c r="GD119" s="427">
        <f t="shared" si="849"/>
        <v>0</v>
      </c>
      <c r="GE119" s="394">
        <f t="shared" si="850"/>
        <v>0</v>
      </c>
      <c r="GF119" s="395">
        <f t="shared" si="851"/>
        <v>0</v>
      </c>
      <c r="GG119" s="428">
        <f t="shared" si="852"/>
        <v>0</v>
      </c>
      <c r="GH119" s="394">
        <f t="shared" si="853"/>
        <v>0</v>
      </c>
      <c r="GI119" s="395">
        <f t="shared" si="854"/>
        <v>0</v>
      </c>
      <c r="GJ119" s="428">
        <f t="shared" si="855"/>
        <v>0</v>
      </c>
      <c r="GK119" s="394">
        <f t="shared" si="856"/>
        <v>0</v>
      </c>
      <c r="GL119" s="395">
        <f t="shared" si="857"/>
        <v>0</v>
      </c>
      <c r="GM119" s="427">
        <f t="shared" si="858"/>
        <v>0</v>
      </c>
      <c r="GN119" s="394">
        <f t="shared" si="859"/>
        <v>0</v>
      </c>
      <c r="GO119" s="395">
        <f t="shared" si="860"/>
        <v>0</v>
      </c>
      <c r="GP119" s="396">
        <f t="shared" si="861"/>
        <v>0</v>
      </c>
      <c r="GQ119" s="776">
        <f t="shared" si="862"/>
        <v>4</v>
      </c>
      <c r="GR119" s="777">
        <f t="shared" si="863"/>
        <v>8</v>
      </c>
      <c r="GS119" s="777">
        <f t="shared" si="864"/>
        <v>12</v>
      </c>
      <c r="GT119" s="777">
        <f t="shared" si="865"/>
        <v>0</v>
      </c>
      <c r="GU119" s="778">
        <f t="shared" si="866"/>
        <v>12</v>
      </c>
      <c r="GV119" s="426">
        <f t="shared" si="867"/>
        <v>0</v>
      </c>
      <c r="GW119" s="395">
        <f t="shared" si="868"/>
        <v>0</v>
      </c>
      <c r="GX119" s="427">
        <f t="shared" si="869"/>
        <v>0</v>
      </c>
      <c r="GY119" s="394">
        <f t="shared" si="870"/>
        <v>0</v>
      </c>
      <c r="GZ119" s="395">
        <f t="shared" si="871"/>
        <v>0</v>
      </c>
      <c r="HA119" s="428">
        <f t="shared" si="872"/>
        <v>0</v>
      </c>
      <c r="HB119" s="394">
        <f t="shared" si="873"/>
        <v>0</v>
      </c>
      <c r="HC119" s="395">
        <f t="shared" si="874"/>
        <v>0</v>
      </c>
      <c r="HD119" s="428">
        <f t="shared" si="875"/>
        <v>0</v>
      </c>
      <c r="HE119" s="394">
        <f t="shared" si="876"/>
        <v>0</v>
      </c>
      <c r="HF119" s="395">
        <f t="shared" si="877"/>
        <v>0</v>
      </c>
      <c r="HG119" s="427">
        <f t="shared" si="878"/>
        <v>0</v>
      </c>
      <c r="HH119" s="394">
        <f t="shared" si="879"/>
        <v>0</v>
      </c>
      <c r="HI119" s="395">
        <f t="shared" si="880"/>
        <v>0</v>
      </c>
      <c r="HJ119" s="396">
        <f t="shared" si="881"/>
        <v>0</v>
      </c>
      <c r="HK119" s="776">
        <f t="shared" si="882"/>
        <v>1</v>
      </c>
      <c r="HL119" s="777">
        <f t="shared" si="883"/>
        <v>0</v>
      </c>
      <c r="HM119" s="777">
        <f t="shared" si="884"/>
        <v>1</v>
      </c>
      <c r="HN119" s="777">
        <f t="shared" si="885"/>
        <v>0</v>
      </c>
      <c r="HO119" s="778">
        <f t="shared" si="886"/>
        <v>1</v>
      </c>
      <c r="HP119" s="946"/>
      <c r="HQ119" s="946"/>
      <c r="HR119" s="426">
        <f t="shared" si="887"/>
        <v>0</v>
      </c>
      <c r="HS119" s="395">
        <f t="shared" si="888"/>
        <v>0</v>
      </c>
      <c r="HT119" s="396">
        <f t="shared" si="889"/>
        <v>0</v>
      </c>
      <c r="HU119" s="426">
        <f t="shared" si="890"/>
        <v>0</v>
      </c>
      <c r="HV119" s="395">
        <f t="shared" si="891"/>
        <v>0</v>
      </c>
      <c r="HW119" s="396">
        <f t="shared" si="892"/>
        <v>0</v>
      </c>
      <c r="HX119" s="426">
        <f t="shared" ref="HX119:HX134" si="1077">COUNTIFS(HX$12:HX$78,"&gt;="&amp;(DATE(YEAR($B119),MONTH($B119),1)),HX$12:HX$78,"&lt;="&amp;(DATE(YEAR($B119),MONTH($B119),15)),HY$12:HY$78,"&lt;1")</f>
        <v>0</v>
      </c>
      <c r="HY119" s="395">
        <f t="shared" ref="HY119:HY134" si="1078">COUNTIFS(HX$12:HX$78,"&gt;="&amp;(DATE(YEAR($B119),MONTH($B119),16)),HX$12:HX$78,"&lt;="&amp;(DATE(YEAR($B119),MONTH($B119),DAY(EOMONTH($B119,0)))),HY$12:HY$78,"&lt;1")</f>
        <v>0</v>
      </c>
      <c r="HZ119" s="396">
        <f t="shared" si="893"/>
        <v>0</v>
      </c>
      <c r="IA119" s="426">
        <f t="shared" ref="IA119:IA134" si="1079">COUNTIFS(IA$12:IA$78,"&gt;="&amp;(DATE(YEAR($B119),MONTH($B119),1)),IA$12:IA$78,"&lt;="&amp;(DATE(YEAR($B119),MONTH($B119),15)),IB$12:IB$78,"&lt;1")</f>
        <v>0</v>
      </c>
      <c r="IB119" s="395">
        <f t="shared" ref="IB119:IB134" si="1080">COUNTIFS(IA$12:IA$78,"&gt;="&amp;(DATE(YEAR($B119),MONTH($B119),16)),IA$12:IA$78,"&lt;="&amp;(DATE(YEAR($B119),MONTH($B119),DAY(EOMONTH($B119,0)))),IB$12:IB$78,"&lt;1")</f>
        <v>0</v>
      </c>
      <c r="IC119" s="396">
        <f t="shared" si="895"/>
        <v>0</v>
      </c>
      <c r="ID119" s="426">
        <f t="shared" si="896"/>
        <v>0</v>
      </c>
      <c r="IE119" s="395">
        <f t="shared" si="897"/>
        <v>0</v>
      </c>
      <c r="IF119" s="396">
        <f t="shared" si="898"/>
        <v>0</v>
      </c>
      <c r="IG119" s="427"/>
      <c r="IH119" s="426">
        <f t="shared" si="899"/>
        <v>0</v>
      </c>
      <c r="II119" s="395">
        <f t="shared" si="900"/>
        <v>0</v>
      </c>
      <c r="IJ119" s="427">
        <f t="shared" si="901"/>
        <v>0</v>
      </c>
      <c r="IK119" s="426">
        <f t="shared" si="902"/>
        <v>0</v>
      </c>
      <c r="IL119" s="395">
        <f t="shared" si="903"/>
        <v>0</v>
      </c>
      <c r="IM119" s="427">
        <f t="shared" si="904"/>
        <v>0</v>
      </c>
      <c r="IN119" s="776">
        <f t="shared" si="905"/>
        <v>8</v>
      </c>
      <c r="IO119" s="777">
        <f t="shared" si="906"/>
        <v>21</v>
      </c>
      <c r="IP119" s="777">
        <f t="shared" si="907"/>
        <v>29</v>
      </c>
      <c r="IQ119" s="777">
        <f t="shared" si="908"/>
        <v>0</v>
      </c>
      <c r="IR119" s="779">
        <f t="shared" si="909"/>
        <v>29</v>
      </c>
      <c r="IS119" s="427"/>
      <c r="IT119" s="780"/>
      <c r="IU119" s="426">
        <f t="shared" si="910"/>
        <v>0</v>
      </c>
      <c r="IV119" s="395">
        <f t="shared" si="911"/>
        <v>0</v>
      </c>
      <c r="IW119" s="396">
        <f t="shared" si="912"/>
        <v>0</v>
      </c>
      <c r="IX119" s="426">
        <f t="shared" si="913"/>
        <v>0</v>
      </c>
      <c r="IY119" s="395">
        <f t="shared" si="914"/>
        <v>0</v>
      </c>
      <c r="IZ119" s="396">
        <f t="shared" si="915"/>
        <v>0</v>
      </c>
      <c r="JA119" s="426">
        <f t="shared" si="916"/>
        <v>0</v>
      </c>
      <c r="JB119" s="395">
        <f t="shared" si="917"/>
        <v>0</v>
      </c>
      <c r="JC119" s="396">
        <f t="shared" si="918"/>
        <v>0</v>
      </c>
      <c r="JD119" s="781"/>
      <c r="JE119" s="782">
        <f t="shared" si="1033"/>
        <v>0</v>
      </c>
      <c r="JF119" s="783">
        <f t="shared" si="1034"/>
        <v>0</v>
      </c>
      <c r="JG119" s="784">
        <f t="shared" si="919"/>
        <v>0</v>
      </c>
      <c r="JH119" s="781"/>
      <c r="JI119" s="782">
        <f t="shared" si="1035"/>
        <v>0</v>
      </c>
      <c r="JJ119" s="783">
        <f t="shared" si="1036"/>
        <v>0</v>
      </c>
      <c r="JK119" s="784">
        <f t="shared" si="920"/>
        <v>0</v>
      </c>
      <c r="JL119" s="781"/>
      <c r="JM119" s="782">
        <f t="shared" si="1037"/>
        <v>0</v>
      </c>
      <c r="JN119" s="783">
        <f t="shared" si="1038"/>
        <v>0</v>
      </c>
      <c r="JO119" s="784">
        <f t="shared" si="921"/>
        <v>0</v>
      </c>
      <c r="JP119" s="781"/>
      <c r="JQ119" s="782">
        <f t="shared" si="1039"/>
        <v>0</v>
      </c>
      <c r="JR119" s="783">
        <f t="shared" si="1040"/>
        <v>0</v>
      </c>
      <c r="JS119" s="784">
        <f t="shared" si="922"/>
        <v>0</v>
      </c>
      <c r="JT119" s="781"/>
      <c r="JU119" s="782">
        <f t="shared" si="1041"/>
        <v>0</v>
      </c>
      <c r="JV119" s="783">
        <f t="shared" si="1042"/>
        <v>0</v>
      </c>
      <c r="JW119" s="784">
        <f t="shared" si="923"/>
        <v>0</v>
      </c>
      <c r="JX119" s="781"/>
      <c r="JY119" s="782">
        <f t="shared" si="1043"/>
        <v>0</v>
      </c>
      <c r="JZ119" s="783">
        <f t="shared" si="1044"/>
        <v>0</v>
      </c>
      <c r="KA119" s="784">
        <f t="shared" si="924"/>
        <v>0</v>
      </c>
      <c r="KB119" s="781"/>
      <c r="KC119" s="782">
        <f t="shared" si="1045"/>
        <v>0</v>
      </c>
      <c r="KD119" s="783">
        <f t="shared" si="1046"/>
        <v>0</v>
      </c>
      <c r="KE119" s="784">
        <f t="shared" si="925"/>
        <v>0</v>
      </c>
      <c r="KF119" s="781"/>
      <c r="KG119" s="782">
        <f t="shared" si="1047"/>
        <v>0</v>
      </c>
      <c r="KH119" s="783">
        <f t="shared" si="1048"/>
        <v>0</v>
      </c>
      <c r="KI119" s="784">
        <f t="shared" si="926"/>
        <v>0</v>
      </c>
      <c r="KJ119" s="781"/>
      <c r="KK119" s="782">
        <f t="shared" si="1049"/>
        <v>0</v>
      </c>
      <c r="KL119" s="783">
        <f t="shared" si="1050"/>
        <v>0</v>
      </c>
      <c r="KM119" s="784">
        <f t="shared" si="927"/>
        <v>0</v>
      </c>
      <c r="KN119" s="426">
        <f t="shared" si="928"/>
        <v>0</v>
      </c>
      <c r="KO119" s="395">
        <f t="shared" si="929"/>
        <v>0</v>
      </c>
      <c r="KP119" s="396">
        <f t="shared" si="930"/>
        <v>0</v>
      </c>
      <c r="KQ119" s="426">
        <f t="shared" si="931"/>
        <v>0</v>
      </c>
      <c r="KR119" s="395">
        <f t="shared" si="932"/>
        <v>0</v>
      </c>
      <c r="KS119" s="396">
        <f t="shared" si="933"/>
        <v>0</v>
      </c>
      <c r="KT119" s="891"/>
      <c r="KU119" s="786">
        <f t="shared" si="1051"/>
        <v>0</v>
      </c>
      <c r="KV119" s="787">
        <f t="shared" si="1052"/>
        <v>0</v>
      </c>
      <c r="KW119" s="788">
        <f t="shared" si="934"/>
        <v>0</v>
      </c>
      <c r="KX119" s="426">
        <f t="shared" si="935"/>
        <v>0</v>
      </c>
      <c r="KY119" s="395">
        <f t="shared" si="936"/>
        <v>0</v>
      </c>
      <c r="KZ119" s="396">
        <f t="shared" si="937"/>
        <v>0</v>
      </c>
      <c r="LA119" s="781"/>
      <c r="LB119" s="782">
        <f t="shared" si="1053"/>
        <v>0</v>
      </c>
      <c r="LC119" s="783">
        <f t="shared" si="1054"/>
        <v>0</v>
      </c>
      <c r="LD119" s="784">
        <f t="shared" si="938"/>
        <v>0</v>
      </c>
      <c r="LE119" s="781"/>
      <c r="LF119" s="782">
        <f t="shared" si="1055"/>
        <v>0</v>
      </c>
      <c r="LG119" s="783">
        <f t="shared" si="1056"/>
        <v>0</v>
      </c>
      <c r="LH119" s="784">
        <f t="shared" si="939"/>
        <v>0</v>
      </c>
      <c r="LI119" s="781"/>
      <c r="LJ119" s="782">
        <f t="shared" si="1057"/>
        <v>0</v>
      </c>
      <c r="LK119" s="783">
        <f t="shared" si="1058"/>
        <v>0</v>
      </c>
      <c r="LL119" s="784">
        <f t="shared" si="940"/>
        <v>0</v>
      </c>
      <c r="LM119" s="426">
        <f t="shared" si="941"/>
        <v>0</v>
      </c>
      <c r="LN119" s="395">
        <f t="shared" si="942"/>
        <v>0</v>
      </c>
      <c r="LO119" s="396">
        <f t="shared" si="943"/>
        <v>0</v>
      </c>
      <c r="LP119" s="426">
        <f t="shared" si="944"/>
        <v>0</v>
      </c>
      <c r="LQ119" s="395">
        <f t="shared" si="945"/>
        <v>0</v>
      </c>
      <c r="LR119" s="396">
        <f t="shared" si="946"/>
        <v>0</v>
      </c>
      <c r="LS119" s="426">
        <f t="shared" si="947"/>
        <v>0</v>
      </c>
      <c r="LT119" s="395">
        <f t="shared" si="948"/>
        <v>0</v>
      </c>
      <c r="LU119" s="396">
        <f t="shared" si="949"/>
        <v>0</v>
      </c>
      <c r="LV119" s="891"/>
      <c r="LW119" s="786">
        <f t="shared" si="1059"/>
        <v>0</v>
      </c>
      <c r="LX119" s="787">
        <f t="shared" si="1060"/>
        <v>0</v>
      </c>
      <c r="LY119" s="788">
        <f t="shared" si="950"/>
        <v>0</v>
      </c>
      <c r="LZ119" s="426">
        <f t="shared" si="951"/>
        <v>0</v>
      </c>
      <c r="MA119" s="395">
        <f t="shared" si="952"/>
        <v>0</v>
      </c>
      <c r="MB119" s="396">
        <f t="shared" si="953"/>
        <v>0</v>
      </c>
      <c r="MC119" s="781"/>
      <c r="MD119" s="782">
        <f t="shared" si="1061"/>
        <v>0</v>
      </c>
      <c r="ME119" s="783">
        <f t="shared" si="1062"/>
        <v>0</v>
      </c>
      <c r="MF119" s="784">
        <f t="shared" si="954"/>
        <v>0</v>
      </c>
      <c r="MG119" s="781"/>
      <c r="MH119" s="782">
        <f t="shared" si="1063"/>
        <v>0</v>
      </c>
      <c r="MI119" s="783">
        <f t="shared" si="1064"/>
        <v>0</v>
      </c>
      <c r="MJ119" s="784">
        <f t="shared" si="955"/>
        <v>0</v>
      </c>
      <c r="MK119" s="781"/>
      <c r="ML119" s="782">
        <f t="shared" si="1065"/>
        <v>0</v>
      </c>
      <c r="MM119" s="783">
        <f t="shared" si="1066"/>
        <v>0</v>
      </c>
      <c r="MN119" s="784">
        <f t="shared" si="956"/>
        <v>0</v>
      </c>
      <c r="MO119" s="426">
        <f t="shared" si="957"/>
        <v>0</v>
      </c>
      <c r="MP119" s="395">
        <f t="shared" si="958"/>
        <v>0</v>
      </c>
      <c r="MQ119" s="396">
        <f t="shared" si="959"/>
        <v>0</v>
      </c>
      <c r="MR119" s="426">
        <f t="shared" si="960"/>
        <v>0</v>
      </c>
      <c r="MS119" s="395">
        <f t="shared" si="961"/>
        <v>0</v>
      </c>
      <c r="MT119" s="396">
        <f t="shared" si="962"/>
        <v>0</v>
      </c>
      <c r="MU119" s="426">
        <f t="shared" si="963"/>
        <v>0</v>
      </c>
      <c r="MV119" s="395">
        <f t="shared" si="964"/>
        <v>0</v>
      </c>
      <c r="MW119" s="396">
        <f t="shared" si="965"/>
        <v>0</v>
      </c>
      <c r="MX119" s="891"/>
      <c r="MY119" s="786">
        <f t="shared" si="1067"/>
        <v>0</v>
      </c>
      <c r="MZ119" s="787">
        <f t="shared" si="1068"/>
        <v>0</v>
      </c>
      <c r="NA119" s="788">
        <f t="shared" si="966"/>
        <v>0</v>
      </c>
      <c r="NB119" s="891"/>
      <c r="NC119" s="786">
        <f t="shared" si="1069"/>
        <v>0</v>
      </c>
      <c r="ND119" s="787">
        <f t="shared" si="1070"/>
        <v>0</v>
      </c>
      <c r="NE119" s="788">
        <f t="shared" si="967"/>
        <v>0</v>
      </c>
      <c r="NF119" s="786">
        <f t="shared" si="968"/>
        <v>0</v>
      </c>
      <c r="NG119" s="789">
        <f t="shared" si="969"/>
        <v>0</v>
      </c>
      <c r="NH119" s="776">
        <f t="shared" si="970"/>
        <v>0</v>
      </c>
      <c r="NI119" s="777">
        <f t="shared" si="971"/>
        <v>0</v>
      </c>
      <c r="NJ119" s="777">
        <f t="shared" si="972"/>
        <v>0</v>
      </c>
      <c r="NK119" s="777">
        <f t="shared" si="973"/>
        <v>0</v>
      </c>
      <c r="NL119" s="779">
        <f t="shared" si="974"/>
        <v>0</v>
      </c>
      <c r="NM119" s="891"/>
      <c r="NN119" s="786">
        <f t="shared" si="1071"/>
        <v>0</v>
      </c>
      <c r="NO119" s="787">
        <f t="shared" si="1072"/>
        <v>0</v>
      </c>
      <c r="NP119" s="788">
        <f t="shared" si="975"/>
        <v>0</v>
      </c>
      <c r="NQ119" s="891"/>
      <c r="NR119" s="786">
        <f t="shared" si="1073"/>
        <v>0</v>
      </c>
      <c r="NS119" s="787">
        <f t="shared" si="1074"/>
        <v>0</v>
      </c>
      <c r="NT119" s="788">
        <f t="shared" si="976"/>
        <v>0</v>
      </c>
      <c r="NU119" s="891"/>
      <c r="NV119" s="786">
        <f t="shared" si="1075"/>
        <v>0</v>
      </c>
      <c r="NW119" s="787">
        <f t="shared" si="1076"/>
        <v>0</v>
      </c>
      <c r="NX119" s="788">
        <f t="shared" si="977"/>
        <v>0</v>
      </c>
      <c r="OH119" s="426">
        <f t="shared" si="978"/>
        <v>0</v>
      </c>
      <c r="OI119" s="395">
        <f t="shared" si="979"/>
        <v>0</v>
      </c>
      <c r="OJ119" s="396">
        <f t="shared" si="980"/>
        <v>0</v>
      </c>
      <c r="OK119" s="426">
        <f t="shared" si="981"/>
        <v>0</v>
      </c>
      <c r="OL119" s="395">
        <f t="shared" si="982"/>
        <v>0</v>
      </c>
      <c r="OM119" s="396">
        <f t="shared" si="983"/>
        <v>0</v>
      </c>
      <c r="ON119" s="426">
        <f t="shared" si="984"/>
        <v>0</v>
      </c>
      <c r="OO119" s="395">
        <f t="shared" si="985"/>
        <v>0</v>
      </c>
      <c r="OP119" s="396">
        <f t="shared" si="986"/>
        <v>0</v>
      </c>
      <c r="OQ119" s="426">
        <f t="shared" si="987"/>
        <v>0</v>
      </c>
      <c r="OR119" s="395">
        <f t="shared" si="988"/>
        <v>0</v>
      </c>
      <c r="OS119" s="396">
        <f t="shared" si="989"/>
        <v>0</v>
      </c>
      <c r="OT119" s="426">
        <f t="shared" si="990"/>
        <v>0</v>
      </c>
      <c r="OU119" s="395">
        <f t="shared" si="991"/>
        <v>0</v>
      </c>
      <c r="OV119" s="396">
        <f t="shared" si="992"/>
        <v>0</v>
      </c>
      <c r="OW119" s="426">
        <f t="shared" si="993"/>
        <v>0</v>
      </c>
      <c r="OX119" s="395">
        <f t="shared" si="994"/>
        <v>0</v>
      </c>
      <c r="OY119" s="427">
        <f t="shared" si="995"/>
        <v>0</v>
      </c>
      <c r="OZ119" s="426">
        <f t="shared" si="996"/>
        <v>0</v>
      </c>
      <c r="PA119" s="395">
        <f t="shared" si="997"/>
        <v>0</v>
      </c>
      <c r="PB119" s="427">
        <f t="shared" si="998"/>
        <v>0</v>
      </c>
      <c r="PC119" s="426">
        <f t="shared" si="999"/>
        <v>0</v>
      </c>
      <c r="PD119" s="395">
        <f t="shared" si="1000"/>
        <v>0</v>
      </c>
      <c r="PE119" s="427">
        <f t="shared" si="1001"/>
        <v>0</v>
      </c>
      <c r="PF119" s="426">
        <f t="shared" si="1002"/>
        <v>0</v>
      </c>
      <c r="PG119" s="395">
        <f t="shared" si="1003"/>
        <v>0</v>
      </c>
      <c r="PH119" s="427">
        <f t="shared" si="1004"/>
        <v>0</v>
      </c>
      <c r="PI119" s="426">
        <f t="shared" si="1005"/>
        <v>0</v>
      </c>
      <c r="PJ119" s="395">
        <f t="shared" si="1006"/>
        <v>0</v>
      </c>
      <c r="PK119" s="427">
        <f t="shared" si="1007"/>
        <v>0</v>
      </c>
      <c r="PL119" s="426">
        <f t="shared" si="1008"/>
        <v>0</v>
      </c>
      <c r="PM119" s="395">
        <f t="shared" si="1009"/>
        <v>0</v>
      </c>
      <c r="PN119" s="427">
        <f t="shared" si="1010"/>
        <v>0</v>
      </c>
      <c r="PO119" s="776">
        <f t="shared" si="1011"/>
        <v>0</v>
      </c>
      <c r="PP119" s="777">
        <f t="shared" si="1012"/>
        <v>3</v>
      </c>
      <c r="PQ119" s="777">
        <f t="shared" si="1013"/>
        <v>3</v>
      </c>
      <c r="PR119" s="777">
        <f t="shared" si="1014"/>
        <v>0</v>
      </c>
      <c r="PS119" s="779">
        <f t="shared" si="1015"/>
        <v>3</v>
      </c>
      <c r="PT119" s="426">
        <f t="shared" si="1016"/>
        <v>0</v>
      </c>
      <c r="PU119" s="395">
        <f t="shared" si="1017"/>
        <v>0</v>
      </c>
      <c r="PV119" s="396">
        <f t="shared" si="1018"/>
        <v>0</v>
      </c>
      <c r="PW119" s="426">
        <f t="shared" si="1019"/>
        <v>0</v>
      </c>
      <c r="PX119" s="395">
        <f t="shared" si="1020"/>
        <v>0</v>
      </c>
      <c r="PY119" s="396">
        <f t="shared" si="1021"/>
        <v>0</v>
      </c>
      <c r="PZ119" s="426">
        <f t="shared" si="1022"/>
        <v>0</v>
      </c>
      <c r="QA119" s="395">
        <f t="shared" si="1023"/>
        <v>0</v>
      </c>
      <c r="QB119" s="396">
        <f t="shared" si="1024"/>
        <v>0</v>
      </c>
      <c r="QC119" s="426">
        <f t="shared" si="1025"/>
        <v>0</v>
      </c>
      <c r="QD119" s="395">
        <f t="shared" si="1026"/>
        <v>0</v>
      </c>
      <c r="QE119" s="396">
        <f t="shared" si="1027"/>
        <v>0</v>
      </c>
      <c r="QF119" s="776">
        <f t="shared" si="1028"/>
        <v>0</v>
      </c>
      <c r="QG119" s="777">
        <f t="shared" si="1029"/>
        <v>0</v>
      </c>
      <c r="QH119" s="777">
        <f t="shared" si="1030"/>
        <v>0</v>
      </c>
      <c r="QI119" s="777">
        <f t="shared" si="1031"/>
        <v>0</v>
      </c>
      <c r="QJ119" s="779">
        <f t="shared" si="1032"/>
        <v>0</v>
      </c>
      <c r="QK119" s="790"/>
      <c r="QL119" s="791"/>
    </row>
    <row r="120" spans="2:454" ht="10.199999999999999">
      <c r="B120" s="808">
        <v>45809</v>
      </c>
      <c r="C120" s="809">
        <v>10</v>
      </c>
      <c r="D120" s="771"/>
      <c r="E120" s="772"/>
      <c r="F120" s="772"/>
      <c r="G120" s="772"/>
      <c r="H120" s="772"/>
      <c r="I120" s="772"/>
      <c r="J120" s="772"/>
      <c r="K120" s="772"/>
      <c r="L120" s="772"/>
      <c r="M120" s="772"/>
      <c r="N120" s="772"/>
      <c r="O120" s="772"/>
      <c r="P120" s="772"/>
      <c r="Q120" s="772"/>
      <c r="R120" s="772"/>
      <c r="S120" s="772"/>
      <c r="T120" s="772"/>
      <c r="U120" s="772"/>
      <c r="V120" s="772"/>
      <c r="W120" s="772"/>
      <c r="X120" s="772"/>
      <c r="Y120" s="772"/>
      <c r="Z120" s="772"/>
      <c r="AA120" s="772"/>
      <c r="AB120" s="772"/>
      <c r="AC120" s="772"/>
      <c r="AD120" s="772"/>
      <c r="AE120" s="772"/>
      <c r="AF120" s="772"/>
      <c r="AG120" s="772"/>
      <c r="AH120" s="772"/>
      <c r="AI120" s="772"/>
      <c r="AJ120" s="772"/>
      <c r="AK120" s="772"/>
      <c r="AL120" s="772"/>
      <c r="AM120" s="772"/>
      <c r="AN120" s="772"/>
      <c r="AO120" s="772"/>
      <c r="AP120" s="772"/>
      <c r="AQ120" s="772"/>
      <c r="AR120" s="772"/>
      <c r="AS120" s="772"/>
      <c r="AT120" s="772"/>
      <c r="AU120" s="772"/>
      <c r="AV120" s="772"/>
      <c r="AW120" s="772"/>
      <c r="AX120" s="772"/>
      <c r="AY120" s="772"/>
      <c r="AZ120" s="772"/>
      <c r="BA120" s="773"/>
      <c r="BB120" s="774">
        <f t="shared" si="721"/>
        <v>0</v>
      </c>
      <c r="BC120" s="651"/>
      <c r="BD120" s="652"/>
      <c r="BE120" s="775"/>
      <c r="BF120" s="774">
        <f t="shared" si="722"/>
        <v>0</v>
      </c>
      <c r="BG120" s="775"/>
      <c r="BH120" s="774">
        <f t="shared" si="723"/>
        <v>7</v>
      </c>
      <c r="BI120" s="426">
        <f t="shared" si="724"/>
        <v>2</v>
      </c>
      <c r="BJ120" s="395">
        <f t="shared" si="725"/>
        <v>3</v>
      </c>
      <c r="BK120" s="396">
        <f t="shared" si="726"/>
        <v>5</v>
      </c>
      <c r="BL120" s="426">
        <f t="shared" si="727"/>
        <v>0</v>
      </c>
      <c r="BM120" s="395">
        <f t="shared" si="728"/>
        <v>0</v>
      </c>
      <c r="BN120" s="427">
        <f t="shared" si="729"/>
        <v>0</v>
      </c>
      <c r="BO120" s="394">
        <f t="shared" si="730"/>
        <v>0</v>
      </c>
      <c r="BP120" s="395">
        <f t="shared" si="731"/>
        <v>0</v>
      </c>
      <c r="BQ120" s="428">
        <f t="shared" si="732"/>
        <v>0</v>
      </c>
      <c r="BR120" s="394">
        <f t="shared" si="733"/>
        <v>0</v>
      </c>
      <c r="BS120" s="395">
        <f t="shared" si="734"/>
        <v>0</v>
      </c>
      <c r="BT120" s="428">
        <f t="shared" si="735"/>
        <v>0</v>
      </c>
      <c r="BU120" s="394">
        <f t="shared" si="736"/>
        <v>0</v>
      </c>
      <c r="BV120" s="395">
        <f t="shared" si="737"/>
        <v>0</v>
      </c>
      <c r="BW120" s="427">
        <f t="shared" si="738"/>
        <v>0</v>
      </c>
      <c r="BX120" s="394">
        <f t="shared" si="739"/>
        <v>0</v>
      </c>
      <c r="BY120" s="395">
        <f t="shared" si="740"/>
        <v>0</v>
      </c>
      <c r="BZ120" s="396">
        <f t="shared" si="741"/>
        <v>0</v>
      </c>
      <c r="CA120" s="426">
        <f t="shared" si="742"/>
        <v>0</v>
      </c>
      <c r="CB120" s="395">
        <f t="shared" si="743"/>
        <v>0</v>
      </c>
      <c r="CC120" s="427">
        <f t="shared" si="744"/>
        <v>0</v>
      </c>
      <c r="CD120" s="394">
        <f t="shared" si="745"/>
        <v>0</v>
      </c>
      <c r="CE120" s="395">
        <f t="shared" si="746"/>
        <v>0</v>
      </c>
      <c r="CF120" s="428">
        <f t="shared" si="747"/>
        <v>0</v>
      </c>
      <c r="CG120" s="394">
        <f t="shared" si="748"/>
        <v>0</v>
      </c>
      <c r="CH120" s="395">
        <f t="shared" si="749"/>
        <v>0</v>
      </c>
      <c r="CI120" s="428">
        <f t="shared" si="750"/>
        <v>0</v>
      </c>
      <c r="CJ120" s="394">
        <f t="shared" si="751"/>
        <v>0</v>
      </c>
      <c r="CK120" s="395">
        <f t="shared" si="752"/>
        <v>0</v>
      </c>
      <c r="CL120" s="427">
        <f t="shared" si="753"/>
        <v>0</v>
      </c>
      <c r="CM120" s="394">
        <f t="shared" si="754"/>
        <v>0</v>
      </c>
      <c r="CN120" s="395">
        <f t="shared" si="755"/>
        <v>0</v>
      </c>
      <c r="CO120" s="396">
        <f t="shared" si="756"/>
        <v>0</v>
      </c>
      <c r="CP120" s="426">
        <f t="shared" si="757"/>
        <v>0</v>
      </c>
      <c r="CQ120" s="395">
        <f t="shared" si="758"/>
        <v>0</v>
      </c>
      <c r="CR120" s="427">
        <f t="shared" si="759"/>
        <v>0</v>
      </c>
      <c r="CS120" s="394">
        <f t="shared" si="760"/>
        <v>0</v>
      </c>
      <c r="CT120" s="395">
        <f t="shared" si="761"/>
        <v>0</v>
      </c>
      <c r="CU120" s="428">
        <f t="shared" si="762"/>
        <v>0</v>
      </c>
      <c r="CV120" s="394">
        <f t="shared" si="763"/>
        <v>0</v>
      </c>
      <c r="CW120" s="395">
        <f t="shared" si="764"/>
        <v>0</v>
      </c>
      <c r="CX120" s="428">
        <f t="shared" si="765"/>
        <v>0</v>
      </c>
      <c r="CY120" s="394">
        <f t="shared" si="766"/>
        <v>0</v>
      </c>
      <c r="CZ120" s="395">
        <f t="shared" si="767"/>
        <v>0</v>
      </c>
      <c r="DA120" s="427">
        <f t="shared" si="768"/>
        <v>0</v>
      </c>
      <c r="DB120" s="394">
        <f t="shared" si="769"/>
        <v>0</v>
      </c>
      <c r="DC120" s="395">
        <f t="shared" si="770"/>
        <v>0</v>
      </c>
      <c r="DD120" s="396">
        <f t="shared" si="771"/>
        <v>0</v>
      </c>
      <c r="DE120" s="426">
        <f t="shared" si="772"/>
        <v>0</v>
      </c>
      <c r="DF120" s="395">
        <f t="shared" si="773"/>
        <v>0</v>
      </c>
      <c r="DG120" s="427">
        <f t="shared" si="774"/>
        <v>0</v>
      </c>
      <c r="DH120" s="394">
        <f t="shared" si="775"/>
        <v>0</v>
      </c>
      <c r="DI120" s="395">
        <f t="shared" si="776"/>
        <v>0</v>
      </c>
      <c r="DJ120" s="428">
        <f t="shared" si="777"/>
        <v>0</v>
      </c>
      <c r="DK120" s="394">
        <f t="shared" si="778"/>
        <v>0</v>
      </c>
      <c r="DL120" s="395">
        <f t="shared" si="779"/>
        <v>0</v>
      </c>
      <c r="DM120" s="428">
        <f t="shared" si="780"/>
        <v>0</v>
      </c>
      <c r="DN120" s="394">
        <f t="shared" si="781"/>
        <v>0</v>
      </c>
      <c r="DO120" s="395">
        <f t="shared" si="782"/>
        <v>0</v>
      </c>
      <c r="DP120" s="427">
        <f t="shared" si="783"/>
        <v>0</v>
      </c>
      <c r="DQ120" s="394">
        <f t="shared" si="784"/>
        <v>0</v>
      </c>
      <c r="DR120" s="395">
        <f t="shared" si="785"/>
        <v>0</v>
      </c>
      <c r="DS120" s="396">
        <f t="shared" si="786"/>
        <v>0</v>
      </c>
      <c r="DT120" s="426">
        <f t="shared" si="787"/>
        <v>0</v>
      </c>
      <c r="DU120" s="395">
        <f t="shared" si="788"/>
        <v>0</v>
      </c>
      <c r="DV120" s="427">
        <f t="shared" si="789"/>
        <v>0</v>
      </c>
      <c r="DW120" s="394">
        <f t="shared" si="790"/>
        <v>0</v>
      </c>
      <c r="DX120" s="395">
        <f t="shared" si="791"/>
        <v>0</v>
      </c>
      <c r="DY120" s="428">
        <f t="shared" si="792"/>
        <v>0</v>
      </c>
      <c r="DZ120" s="394">
        <f t="shared" si="793"/>
        <v>0</v>
      </c>
      <c r="EA120" s="395">
        <f t="shared" si="794"/>
        <v>0</v>
      </c>
      <c r="EB120" s="428">
        <f t="shared" si="795"/>
        <v>0</v>
      </c>
      <c r="EC120" s="394">
        <f t="shared" si="796"/>
        <v>0</v>
      </c>
      <c r="ED120" s="395">
        <f t="shared" si="797"/>
        <v>0</v>
      </c>
      <c r="EE120" s="427">
        <f t="shared" si="798"/>
        <v>0</v>
      </c>
      <c r="EF120" s="394">
        <f t="shared" si="799"/>
        <v>0</v>
      </c>
      <c r="EG120" s="395">
        <f t="shared" si="800"/>
        <v>0</v>
      </c>
      <c r="EH120" s="396">
        <f t="shared" si="801"/>
        <v>0</v>
      </c>
      <c r="EI120" s="426">
        <f t="shared" si="802"/>
        <v>0</v>
      </c>
      <c r="EJ120" s="395">
        <f t="shared" si="803"/>
        <v>0</v>
      </c>
      <c r="EK120" s="427">
        <f t="shared" si="804"/>
        <v>0</v>
      </c>
      <c r="EL120" s="394">
        <f t="shared" si="805"/>
        <v>0</v>
      </c>
      <c r="EM120" s="395">
        <f t="shared" si="806"/>
        <v>0</v>
      </c>
      <c r="EN120" s="428">
        <f t="shared" si="807"/>
        <v>0</v>
      </c>
      <c r="EO120" s="394">
        <f t="shared" si="808"/>
        <v>0</v>
      </c>
      <c r="EP120" s="395">
        <f t="shared" si="809"/>
        <v>0</v>
      </c>
      <c r="EQ120" s="428">
        <f t="shared" si="810"/>
        <v>0</v>
      </c>
      <c r="ER120" s="394">
        <f t="shared" si="811"/>
        <v>0</v>
      </c>
      <c r="ES120" s="395">
        <f t="shared" si="812"/>
        <v>0</v>
      </c>
      <c r="ET120" s="427">
        <f t="shared" si="813"/>
        <v>0</v>
      </c>
      <c r="EU120" s="394">
        <f t="shared" si="814"/>
        <v>0</v>
      </c>
      <c r="EV120" s="395">
        <f t="shared" si="815"/>
        <v>0</v>
      </c>
      <c r="EW120" s="396">
        <f t="shared" si="816"/>
        <v>0</v>
      </c>
      <c r="EX120" s="426">
        <f t="shared" si="817"/>
        <v>0</v>
      </c>
      <c r="EY120" s="395">
        <f t="shared" si="818"/>
        <v>0</v>
      </c>
      <c r="EZ120" s="427">
        <f t="shared" si="819"/>
        <v>0</v>
      </c>
      <c r="FA120" s="394">
        <f t="shared" si="820"/>
        <v>0</v>
      </c>
      <c r="FB120" s="395">
        <f t="shared" si="821"/>
        <v>0</v>
      </c>
      <c r="FC120" s="428">
        <f t="shared" si="822"/>
        <v>0</v>
      </c>
      <c r="FD120" s="394">
        <f t="shared" si="823"/>
        <v>0</v>
      </c>
      <c r="FE120" s="395">
        <f t="shared" si="824"/>
        <v>0</v>
      </c>
      <c r="FF120" s="428">
        <f t="shared" si="825"/>
        <v>0</v>
      </c>
      <c r="FG120" s="394">
        <f t="shared" si="826"/>
        <v>0</v>
      </c>
      <c r="FH120" s="395">
        <f t="shared" si="827"/>
        <v>0</v>
      </c>
      <c r="FI120" s="427">
        <f t="shared" si="828"/>
        <v>0</v>
      </c>
      <c r="FJ120" s="394">
        <f t="shared" si="829"/>
        <v>0</v>
      </c>
      <c r="FK120" s="395">
        <f t="shared" si="830"/>
        <v>0</v>
      </c>
      <c r="FL120" s="396">
        <f t="shared" si="831"/>
        <v>0</v>
      </c>
      <c r="FM120" s="426">
        <f t="shared" si="832"/>
        <v>0</v>
      </c>
      <c r="FN120" s="395">
        <f t="shared" si="833"/>
        <v>0</v>
      </c>
      <c r="FO120" s="427">
        <f t="shared" si="834"/>
        <v>0</v>
      </c>
      <c r="FP120" s="394">
        <f t="shared" si="835"/>
        <v>0</v>
      </c>
      <c r="FQ120" s="395">
        <f t="shared" si="836"/>
        <v>0</v>
      </c>
      <c r="FR120" s="428">
        <f t="shared" si="837"/>
        <v>0</v>
      </c>
      <c r="FS120" s="394">
        <f t="shared" si="838"/>
        <v>0</v>
      </c>
      <c r="FT120" s="395">
        <f t="shared" si="839"/>
        <v>0</v>
      </c>
      <c r="FU120" s="428">
        <f t="shared" si="840"/>
        <v>0</v>
      </c>
      <c r="FV120" s="394">
        <f t="shared" si="841"/>
        <v>0</v>
      </c>
      <c r="FW120" s="395">
        <f t="shared" si="842"/>
        <v>0</v>
      </c>
      <c r="FX120" s="427">
        <f t="shared" si="843"/>
        <v>0</v>
      </c>
      <c r="FY120" s="394">
        <f t="shared" si="844"/>
        <v>0</v>
      </c>
      <c r="FZ120" s="395">
        <f t="shared" si="845"/>
        <v>0</v>
      </c>
      <c r="GA120" s="396">
        <f t="shared" si="846"/>
        <v>0</v>
      </c>
      <c r="GB120" s="426">
        <f t="shared" si="847"/>
        <v>0</v>
      </c>
      <c r="GC120" s="395">
        <f t="shared" si="848"/>
        <v>0</v>
      </c>
      <c r="GD120" s="427">
        <f t="shared" si="849"/>
        <v>0</v>
      </c>
      <c r="GE120" s="394">
        <f t="shared" si="850"/>
        <v>0</v>
      </c>
      <c r="GF120" s="395">
        <f t="shared" si="851"/>
        <v>0</v>
      </c>
      <c r="GG120" s="428">
        <f t="shared" si="852"/>
        <v>0</v>
      </c>
      <c r="GH120" s="394">
        <f t="shared" si="853"/>
        <v>0</v>
      </c>
      <c r="GI120" s="395">
        <f t="shared" si="854"/>
        <v>0</v>
      </c>
      <c r="GJ120" s="428">
        <f t="shared" si="855"/>
        <v>0</v>
      </c>
      <c r="GK120" s="394">
        <f t="shared" si="856"/>
        <v>0</v>
      </c>
      <c r="GL120" s="395">
        <f t="shared" si="857"/>
        <v>0</v>
      </c>
      <c r="GM120" s="427">
        <f t="shared" si="858"/>
        <v>0</v>
      </c>
      <c r="GN120" s="394">
        <f t="shared" si="859"/>
        <v>0</v>
      </c>
      <c r="GO120" s="395">
        <f t="shared" si="860"/>
        <v>0</v>
      </c>
      <c r="GP120" s="396">
        <f t="shared" si="861"/>
        <v>0</v>
      </c>
      <c r="GQ120" s="776">
        <f t="shared" si="862"/>
        <v>2</v>
      </c>
      <c r="GR120" s="777">
        <f t="shared" si="863"/>
        <v>4</v>
      </c>
      <c r="GS120" s="777">
        <f t="shared" si="864"/>
        <v>6</v>
      </c>
      <c r="GT120" s="777">
        <f t="shared" si="865"/>
        <v>0</v>
      </c>
      <c r="GU120" s="778">
        <f t="shared" si="866"/>
        <v>6</v>
      </c>
      <c r="GV120" s="426">
        <f t="shared" si="867"/>
        <v>0</v>
      </c>
      <c r="GW120" s="395">
        <f t="shared" si="868"/>
        <v>0</v>
      </c>
      <c r="GX120" s="427">
        <f t="shared" si="869"/>
        <v>0</v>
      </c>
      <c r="GY120" s="394">
        <f t="shared" si="870"/>
        <v>0</v>
      </c>
      <c r="GZ120" s="395">
        <f t="shared" si="871"/>
        <v>0</v>
      </c>
      <c r="HA120" s="428">
        <f t="shared" si="872"/>
        <v>0</v>
      </c>
      <c r="HB120" s="394">
        <f t="shared" si="873"/>
        <v>0</v>
      </c>
      <c r="HC120" s="395">
        <f t="shared" si="874"/>
        <v>0</v>
      </c>
      <c r="HD120" s="428">
        <f t="shared" si="875"/>
        <v>0</v>
      </c>
      <c r="HE120" s="394">
        <f t="shared" si="876"/>
        <v>0</v>
      </c>
      <c r="HF120" s="395">
        <f t="shared" si="877"/>
        <v>0</v>
      </c>
      <c r="HG120" s="427">
        <f t="shared" si="878"/>
        <v>0</v>
      </c>
      <c r="HH120" s="394">
        <f t="shared" si="879"/>
        <v>0</v>
      </c>
      <c r="HI120" s="395">
        <f t="shared" si="880"/>
        <v>0</v>
      </c>
      <c r="HJ120" s="396">
        <f t="shared" si="881"/>
        <v>0</v>
      </c>
      <c r="HK120" s="776">
        <f t="shared" si="882"/>
        <v>0</v>
      </c>
      <c r="HL120" s="777">
        <f t="shared" si="883"/>
        <v>0</v>
      </c>
      <c r="HM120" s="777">
        <f t="shared" si="884"/>
        <v>0</v>
      </c>
      <c r="HN120" s="777">
        <f t="shared" si="885"/>
        <v>0</v>
      </c>
      <c r="HO120" s="778">
        <f t="shared" si="886"/>
        <v>0</v>
      </c>
      <c r="HP120" s="946"/>
      <c r="HQ120" s="946"/>
      <c r="HR120" s="426">
        <f t="shared" si="887"/>
        <v>0</v>
      </c>
      <c r="HS120" s="395">
        <f t="shared" si="888"/>
        <v>0</v>
      </c>
      <c r="HT120" s="396">
        <f t="shared" si="889"/>
        <v>0</v>
      </c>
      <c r="HU120" s="426">
        <f t="shared" si="890"/>
        <v>0</v>
      </c>
      <c r="HV120" s="395">
        <f t="shared" si="891"/>
        <v>0</v>
      </c>
      <c r="HW120" s="396">
        <f t="shared" si="892"/>
        <v>0</v>
      </c>
      <c r="HX120" s="426">
        <f t="shared" si="1077"/>
        <v>0</v>
      </c>
      <c r="HY120" s="395">
        <f t="shared" si="1078"/>
        <v>0</v>
      </c>
      <c r="HZ120" s="396">
        <f t="shared" si="893"/>
        <v>0</v>
      </c>
      <c r="IA120" s="426">
        <f t="shared" si="1079"/>
        <v>0</v>
      </c>
      <c r="IB120" s="395">
        <f t="shared" si="1080"/>
        <v>0</v>
      </c>
      <c r="IC120" s="396">
        <f t="shared" si="895"/>
        <v>0</v>
      </c>
      <c r="ID120" s="426">
        <f t="shared" si="896"/>
        <v>0</v>
      </c>
      <c r="IE120" s="395">
        <f t="shared" si="897"/>
        <v>0</v>
      </c>
      <c r="IF120" s="396">
        <f t="shared" si="898"/>
        <v>0</v>
      </c>
      <c r="IG120" s="427"/>
      <c r="IH120" s="426">
        <f t="shared" si="899"/>
        <v>0</v>
      </c>
      <c r="II120" s="395">
        <f t="shared" si="900"/>
        <v>0</v>
      </c>
      <c r="IJ120" s="427">
        <f t="shared" si="901"/>
        <v>0</v>
      </c>
      <c r="IK120" s="426">
        <f t="shared" si="902"/>
        <v>0</v>
      </c>
      <c r="IL120" s="395">
        <f t="shared" si="903"/>
        <v>0</v>
      </c>
      <c r="IM120" s="427">
        <f t="shared" si="904"/>
        <v>0</v>
      </c>
      <c r="IN120" s="776">
        <f t="shared" si="905"/>
        <v>19</v>
      </c>
      <c r="IO120" s="777">
        <f t="shared" si="906"/>
        <v>9</v>
      </c>
      <c r="IP120" s="777">
        <f t="shared" si="907"/>
        <v>28</v>
      </c>
      <c r="IQ120" s="777">
        <f t="shared" si="908"/>
        <v>0</v>
      </c>
      <c r="IR120" s="779">
        <f t="shared" si="909"/>
        <v>28</v>
      </c>
      <c r="IS120" s="427"/>
      <c r="IT120" s="780"/>
      <c r="IU120" s="426">
        <f t="shared" si="910"/>
        <v>0</v>
      </c>
      <c r="IV120" s="395">
        <f t="shared" si="911"/>
        <v>0</v>
      </c>
      <c r="IW120" s="396">
        <f t="shared" si="912"/>
        <v>0</v>
      </c>
      <c r="IX120" s="426">
        <f t="shared" si="913"/>
        <v>0</v>
      </c>
      <c r="IY120" s="395">
        <f t="shared" si="914"/>
        <v>0</v>
      </c>
      <c r="IZ120" s="396">
        <f t="shared" si="915"/>
        <v>0</v>
      </c>
      <c r="JA120" s="426">
        <f t="shared" si="916"/>
        <v>0</v>
      </c>
      <c r="JB120" s="395">
        <f t="shared" si="917"/>
        <v>0</v>
      </c>
      <c r="JC120" s="396">
        <f t="shared" si="918"/>
        <v>0</v>
      </c>
      <c r="JD120" s="781"/>
      <c r="JE120" s="782">
        <f t="shared" si="1033"/>
        <v>0</v>
      </c>
      <c r="JF120" s="783">
        <f t="shared" si="1034"/>
        <v>0</v>
      </c>
      <c r="JG120" s="784">
        <f t="shared" si="919"/>
        <v>0</v>
      </c>
      <c r="JH120" s="781"/>
      <c r="JI120" s="782">
        <f t="shared" si="1035"/>
        <v>0</v>
      </c>
      <c r="JJ120" s="783">
        <f t="shared" si="1036"/>
        <v>0</v>
      </c>
      <c r="JK120" s="784">
        <f t="shared" si="920"/>
        <v>0</v>
      </c>
      <c r="JL120" s="781"/>
      <c r="JM120" s="782">
        <f t="shared" si="1037"/>
        <v>0</v>
      </c>
      <c r="JN120" s="783">
        <f t="shared" si="1038"/>
        <v>0</v>
      </c>
      <c r="JO120" s="784">
        <f t="shared" si="921"/>
        <v>0</v>
      </c>
      <c r="JP120" s="781"/>
      <c r="JQ120" s="782">
        <f t="shared" si="1039"/>
        <v>0</v>
      </c>
      <c r="JR120" s="783">
        <f t="shared" si="1040"/>
        <v>0</v>
      </c>
      <c r="JS120" s="784">
        <f t="shared" si="922"/>
        <v>0</v>
      </c>
      <c r="JT120" s="781"/>
      <c r="JU120" s="782">
        <f t="shared" si="1041"/>
        <v>0</v>
      </c>
      <c r="JV120" s="783">
        <f t="shared" si="1042"/>
        <v>0</v>
      </c>
      <c r="JW120" s="784">
        <f t="shared" si="923"/>
        <v>0</v>
      </c>
      <c r="JX120" s="781"/>
      <c r="JY120" s="782">
        <f t="shared" si="1043"/>
        <v>0</v>
      </c>
      <c r="JZ120" s="783">
        <f t="shared" si="1044"/>
        <v>0</v>
      </c>
      <c r="KA120" s="784">
        <f t="shared" si="924"/>
        <v>0</v>
      </c>
      <c r="KB120" s="781"/>
      <c r="KC120" s="782">
        <f t="shared" si="1045"/>
        <v>0</v>
      </c>
      <c r="KD120" s="783">
        <f t="shared" si="1046"/>
        <v>0</v>
      </c>
      <c r="KE120" s="784">
        <f t="shared" si="925"/>
        <v>0</v>
      </c>
      <c r="KF120" s="781"/>
      <c r="KG120" s="782">
        <f t="shared" si="1047"/>
        <v>0</v>
      </c>
      <c r="KH120" s="783">
        <f t="shared" si="1048"/>
        <v>0</v>
      </c>
      <c r="KI120" s="784">
        <f t="shared" si="926"/>
        <v>0</v>
      </c>
      <c r="KJ120" s="781"/>
      <c r="KK120" s="782">
        <f t="shared" si="1049"/>
        <v>0</v>
      </c>
      <c r="KL120" s="783">
        <f t="shared" si="1050"/>
        <v>0</v>
      </c>
      <c r="KM120" s="784">
        <f t="shared" si="927"/>
        <v>0</v>
      </c>
      <c r="KN120" s="426">
        <f t="shared" si="928"/>
        <v>0</v>
      </c>
      <c r="KO120" s="395">
        <f t="shared" si="929"/>
        <v>0</v>
      </c>
      <c r="KP120" s="396">
        <f t="shared" si="930"/>
        <v>0</v>
      </c>
      <c r="KQ120" s="426">
        <f t="shared" si="931"/>
        <v>0</v>
      </c>
      <c r="KR120" s="395">
        <f t="shared" si="932"/>
        <v>0</v>
      </c>
      <c r="KS120" s="396">
        <f t="shared" si="933"/>
        <v>0</v>
      </c>
      <c r="KT120" s="891"/>
      <c r="KU120" s="786">
        <f t="shared" si="1051"/>
        <v>0</v>
      </c>
      <c r="KV120" s="787">
        <f t="shared" si="1052"/>
        <v>0</v>
      </c>
      <c r="KW120" s="788">
        <f t="shared" si="934"/>
        <v>0</v>
      </c>
      <c r="KX120" s="426">
        <f t="shared" si="935"/>
        <v>0</v>
      </c>
      <c r="KY120" s="395">
        <f t="shared" si="936"/>
        <v>0</v>
      </c>
      <c r="KZ120" s="396">
        <f t="shared" si="937"/>
        <v>0</v>
      </c>
      <c r="LA120" s="781"/>
      <c r="LB120" s="782">
        <f t="shared" si="1053"/>
        <v>0</v>
      </c>
      <c r="LC120" s="783">
        <f t="shared" si="1054"/>
        <v>0</v>
      </c>
      <c r="LD120" s="784">
        <f t="shared" si="938"/>
        <v>0</v>
      </c>
      <c r="LE120" s="781"/>
      <c r="LF120" s="782">
        <f t="shared" si="1055"/>
        <v>0</v>
      </c>
      <c r="LG120" s="783">
        <f t="shared" si="1056"/>
        <v>0</v>
      </c>
      <c r="LH120" s="784">
        <f t="shared" si="939"/>
        <v>0</v>
      </c>
      <c r="LI120" s="781"/>
      <c r="LJ120" s="782">
        <f t="shared" si="1057"/>
        <v>0</v>
      </c>
      <c r="LK120" s="783">
        <f t="shared" si="1058"/>
        <v>0</v>
      </c>
      <c r="LL120" s="784">
        <f t="shared" si="940"/>
        <v>0</v>
      </c>
      <c r="LM120" s="426">
        <f t="shared" si="941"/>
        <v>0</v>
      </c>
      <c r="LN120" s="395">
        <f t="shared" si="942"/>
        <v>0</v>
      </c>
      <c r="LO120" s="396">
        <f t="shared" si="943"/>
        <v>0</v>
      </c>
      <c r="LP120" s="426">
        <f t="shared" si="944"/>
        <v>0</v>
      </c>
      <c r="LQ120" s="395">
        <f t="shared" si="945"/>
        <v>0</v>
      </c>
      <c r="LR120" s="396">
        <f t="shared" si="946"/>
        <v>0</v>
      </c>
      <c r="LS120" s="426">
        <f t="shared" si="947"/>
        <v>0</v>
      </c>
      <c r="LT120" s="395">
        <f t="shared" si="948"/>
        <v>0</v>
      </c>
      <c r="LU120" s="396">
        <f t="shared" si="949"/>
        <v>0</v>
      </c>
      <c r="LV120" s="891"/>
      <c r="LW120" s="786">
        <f t="shared" si="1059"/>
        <v>0</v>
      </c>
      <c r="LX120" s="787">
        <f t="shared" si="1060"/>
        <v>0</v>
      </c>
      <c r="LY120" s="788">
        <f t="shared" si="950"/>
        <v>0</v>
      </c>
      <c r="LZ120" s="426">
        <f t="shared" si="951"/>
        <v>0</v>
      </c>
      <c r="MA120" s="395">
        <f t="shared" si="952"/>
        <v>0</v>
      </c>
      <c r="MB120" s="396">
        <f t="shared" si="953"/>
        <v>0</v>
      </c>
      <c r="MC120" s="781"/>
      <c r="MD120" s="782">
        <f t="shared" si="1061"/>
        <v>0</v>
      </c>
      <c r="ME120" s="783">
        <f t="shared" si="1062"/>
        <v>1.8788900000000002</v>
      </c>
      <c r="MF120" s="784">
        <f t="shared" si="954"/>
        <v>1.8788900000000002</v>
      </c>
      <c r="MG120" s="781"/>
      <c r="MH120" s="782">
        <f t="shared" si="1063"/>
        <v>0</v>
      </c>
      <c r="MI120" s="783">
        <f t="shared" si="1064"/>
        <v>0</v>
      </c>
      <c r="MJ120" s="784">
        <f t="shared" si="955"/>
        <v>0</v>
      </c>
      <c r="MK120" s="781"/>
      <c r="ML120" s="782">
        <f t="shared" si="1065"/>
        <v>0</v>
      </c>
      <c r="MM120" s="783">
        <f t="shared" si="1066"/>
        <v>0</v>
      </c>
      <c r="MN120" s="784">
        <f t="shared" si="956"/>
        <v>0</v>
      </c>
      <c r="MO120" s="426">
        <f t="shared" si="957"/>
        <v>0</v>
      </c>
      <c r="MP120" s="395">
        <f t="shared" si="958"/>
        <v>0</v>
      </c>
      <c r="MQ120" s="396">
        <f t="shared" si="959"/>
        <v>0</v>
      </c>
      <c r="MR120" s="426">
        <f t="shared" si="960"/>
        <v>0</v>
      </c>
      <c r="MS120" s="395">
        <f t="shared" si="961"/>
        <v>0</v>
      </c>
      <c r="MT120" s="396">
        <f t="shared" si="962"/>
        <v>0</v>
      </c>
      <c r="MU120" s="426">
        <f t="shared" si="963"/>
        <v>0</v>
      </c>
      <c r="MV120" s="395">
        <f t="shared" si="964"/>
        <v>0</v>
      </c>
      <c r="MW120" s="396">
        <f t="shared" si="965"/>
        <v>0</v>
      </c>
      <c r="MX120" s="891"/>
      <c r="MY120" s="786">
        <f t="shared" si="1067"/>
        <v>0</v>
      </c>
      <c r="MZ120" s="787">
        <f t="shared" si="1068"/>
        <v>0</v>
      </c>
      <c r="NA120" s="788">
        <f t="shared" si="966"/>
        <v>0</v>
      </c>
      <c r="NB120" s="891"/>
      <c r="NC120" s="786">
        <f t="shared" si="1069"/>
        <v>0</v>
      </c>
      <c r="ND120" s="787">
        <f t="shared" si="1070"/>
        <v>0</v>
      </c>
      <c r="NE120" s="788">
        <f t="shared" si="967"/>
        <v>0</v>
      </c>
      <c r="NF120" s="786">
        <f t="shared" si="968"/>
        <v>0</v>
      </c>
      <c r="NG120" s="789">
        <f t="shared" si="969"/>
        <v>0</v>
      </c>
      <c r="NH120" s="776">
        <f t="shared" si="970"/>
        <v>0</v>
      </c>
      <c r="NI120" s="777">
        <f t="shared" si="971"/>
        <v>0</v>
      </c>
      <c r="NJ120" s="777">
        <f t="shared" si="972"/>
        <v>0</v>
      </c>
      <c r="NK120" s="777">
        <f t="shared" si="973"/>
        <v>0</v>
      </c>
      <c r="NL120" s="779">
        <f t="shared" si="974"/>
        <v>0</v>
      </c>
      <c r="NM120" s="891"/>
      <c r="NN120" s="786">
        <f t="shared" si="1071"/>
        <v>0</v>
      </c>
      <c r="NO120" s="787">
        <f t="shared" si="1072"/>
        <v>0</v>
      </c>
      <c r="NP120" s="788">
        <f t="shared" si="975"/>
        <v>0</v>
      </c>
      <c r="NQ120" s="891"/>
      <c r="NR120" s="786">
        <f t="shared" si="1073"/>
        <v>0</v>
      </c>
      <c r="NS120" s="787">
        <f t="shared" si="1074"/>
        <v>0</v>
      </c>
      <c r="NT120" s="788">
        <f t="shared" si="976"/>
        <v>0</v>
      </c>
      <c r="NU120" s="891"/>
      <c r="NV120" s="786">
        <f t="shared" si="1075"/>
        <v>0</v>
      </c>
      <c r="NW120" s="787">
        <f t="shared" si="1076"/>
        <v>0</v>
      </c>
      <c r="NX120" s="788">
        <f t="shared" si="977"/>
        <v>0</v>
      </c>
      <c r="OH120" s="426">
        <f t="shared" si="978"/>
        <v>0</v>
      </c>
      <c r="OI120" s="395">
        <f t="shared" si="979"/>
        <v>0</v>
      </c>
      <c r="OJ120" s="396">
        <f t="shared" si="980"/>
        <v>0</v>
      </c>
      <c r="OK120" s="426">
        <f t="shared" si="981"/>
        <v>0</v>
      </c>
      <c r="OL120" s="395">
        <f t="shared" si="982"/>
        <v>0</v>
      </c>
      <c r="OM120" s="396">
        <f t="shared" si="983"/>
        <v>0</v>
      </c>
      <c r="ON120" s="426">
        <f t="shared" si="984"/>
        <v>0</v>
      </c>
      <c r="OO120" s="395">
        <f t="shared" si="985"/>
        <v>0</v>
      </c>
      <c r="OP120" s="396">
        <f t="shared" si="986"/>
        <v>0</v>
      </c>
      <c r="OQ120" s="426">
        <f t="shared" si="987"/>
        <v>0</v>
      </c>
      <c r="OR120" s="395">
        <f t="shared" si="988"/>
        <v>0</v>
      </c>
      <c r="OS120" s="396">
        <f t="shared" si="989"/>
        <v>0</v>
      </c>
      <c r="OT120" s="426">
        <f t="shared" si="990"/>
        <v>0</v>
      </c>
      <c r="OU120" s="395">
        <f t="shared" si="991"/>
        <v>0</v>
      </c>
      <c r="OV120" s="396">
        <f t="shared" si="992"/>
        <v>0</v>
      </c>
      <c r="OW120" s="426">
        <f t="shared" si="993"/>
        <v>0</v>
      </c>
      <c r="OX120" s="395">
        <f t="shared" si="994"/>
        <v>0</v>
      </c>
      <c r="OY120" s="427">
        <f t="shared" si="995"/>
        <v>0</v>
      </c>
      <c r="OZ120" s="426">
        <f t="shared" si="996"/>
        <v>0</v>
      </c>
      <c r="PA120" s="395">
        <f t="shared" si="997"/>
        <v>0</v>
      </c>
      <c r="PB120" s="427">
        <f t="shared" si="998"/>
        <v>0</v>
      </c>
      <c r="PC120" s="426">
        <f t="shared" si="999"/>
        <v>0</v>
      </c>
      <c r="PD120" s="395">
        <f t="shared" si="1000"/>
        <v>0</v>
      </c>
      <c r="PE120" s="427">
        <f t="shared" si="1001"/>
        <v>0</v>
      </c>
      <c r="PF120" s="426">
        <f t="shared" si="1002"/>
        <v>0</v>
      </c>
      <c r="PG120" s="395">
        <f t="shared" si="1003"/>
        <v>0</v>
      </c>
      <c r="PH120" s="427">
        <f t="shared" si="1004"/>
        <v>0</v>
      </c>
      <c r="PI120" s="426">
        <f t="shared" si="1005"/>
        <v>0</v>
      </c>
      <c r="PJ120" s="395">
        <f t="shared" si="1006"/>
        <v>0</v>
      </c>
      <c r="PK120" s="427">
        <f t="shared" si="1007"/>
        <v>0</v>
      </c>
      <c r="PL120" s="426">
        <f t="shared" si="1008"/>
        <v>0</v>
      </c>
      <c r="PM120" s="395">
        <f t="shared" si="1009"/>
        <v>0</v>
      </c>
      <c r="PN120" s="427">
        <f t="shared" si="1010"/>
        <v>0</v>
      </c>
      <c r="PO120" s="776">
        <f t="shared" si="1011"/>
        <v>0</v>
      </c>
      <c r="PP120" s="777">
        <f t="shared" si="1012"/>
        <v>2</v>
      </c>
      <c r="PQ120" s="777">
        <f t="shared" si="1013"/>
        <v>2</v>
      </c>
      <c r="PR120" s="777">
        <f t="shared" si="1014"/>
        <v>0</v>
      </c>
      <c r="PS120" s="779">
        <f t="shared" si="1015"/>
        <v>2</v>
      </c>
      <c r="PT120" s="426">
        <f t="shared" si="1016"/>
        <v>0</v>
      </c>
      <c r="PU120" s="395">
        <f t="shared" si="1017"/>
        <v>0</v>
      </c>
      <c r="PV120" s="396">
        <f t="shared" si="1018"/>
        <v>0</v>
      </c>
      <c r="PW120" s="426">
        <f t="shared" si="1019"/>
        <v>0</v>
      </c>
      <c r="PX120" s="395">
        <f t="shared" si="1020"/>
        <v>0</v>
      </c>
      <c r="PY120" s="396">
        <f t="shared" si="1021"/>
        <v>0</v>
      </c>
      <c r="PZ120" s="426">
        <f t="shared" si="1022"/>
        <v>0</v>
      </c>
      <c r="QA120" s="395">
        <f t="shared" si="1023"/>
        <v>0</v>
      </c>
      <c r="QB120" s="396">
        <f t="shared" si="1024"/>
        <v>0</v>
      </c>
      <c r="QC120" s="426">
        <f t="shared" si="1025"/>
        <v>0</v>
      </c>
      <c r="QD120" s="395">
        <f t="shared" si="1026"/>
        <v>0</v>
      </c>
      <c r="QE120" s="396">
        <f t="shared" si="1027"/>
        <v>0</v>
      </c>
      <c r="QF120" s="776">
        <f t="shared" si="1028"/>
        <v>0</v>
      </c>
      <c r="QG120" s="777">
        <f t="shared" si="1029"/>
        <v>0</v>
      </c>
      <c r="QH120" s="777">
        <f t="shared" si="1030"/>
        <v>0</v>
      </c>
      <c r="QI120" s="777">
        <f t="shared" si="1031"/>
        <v>0</v>
      </c>
      <c r="QJ120" s="779">
        <f t="shared" si="1032"/>
        <v>0</v>
      </c>
      <c r="QK120" s="790"/>
      <c r="QL120" s="791"/>
    </row>
    <row r="121" spans="2:454" ht="10.199999999999999">
      <c r="B121" s="810" t="s">
        <v>571</v>
      </c>
      <c r="C121" s="811" t="s">
        <v>571</v>
      </c>
      <c r="D121" s="771"/>
      <c r="E121" s="772"/>
      <c r="F121" s="772"/>
      <c r="G121" s="772"/>
      <c r="H121" s="772"/>
      <c r="I121" s="772"/>
      <c r="J121" s="772"/>
      <c r="K121" s="772"/>
      <c r="L121" s="772"/>
      <c r="M121" s="772"/>
      <c r="N121" s="772"/>
      <c r="O121" s="772"/>
      <c r="P121" s="772"/>
      <c r="Q121" s="772"/>
      <c r="R121" s="772"/>
      <c r="S121" s="772"/>
      <c r="T121" s="772"/>
      <c r="U121" s="772"/>
      <c r="V121" s="772"/>
      <c r="W121" s="772"/>
      <c r="X121" s="772"/>
      <c r="Y121" s="772"/>
      <c r="Z121" s="772"/>
      <c r="AA121" s="772"/>
      <c r="AB121" s="772"/>
      <c r="AC121" s="772"/>
      <c r="AD121" s="772"/>
      <c r="AE121" s="772"/>
      <c r="AF121" s="772"/>
      <c r="AG121" s="772"/>
      <c r="AH121" s="772"/>
      <c r="AI121" s="772"/>
      <c r="AJ121" s="772"/>
      <c r="AK121" s="772"/>
      <c r="AL121" s="772"/>
      <c r="AM121" s="772"/>
      <c r="AN121" s="772"/>
      <c r="AO121" s="772"/>
      <c r="AP121" s="772"/>
      <c r="AQ121" s="772"/>
      <c r="AR121" s="772"/>
      <c r="AS121" s="772"/>
      <c r="AT121" s="772"/>
      <c r="AU121" s="772"/>
      <c r="AV121" s="772"/>
      <c r="AW121" s="772"/>
      <c r="AX121" s="772"/>
      <c r="AY121" s="772"/>
      <c r="AZ121" s="772"/>
      <c r="BA121" s="773"/>
      <c r="BB121" s="774">
        <f t="shared" si="721"/>
        <v>0</v>
      </c>
      <c r="BC121" s="651"/>
      <c r="BD121" s="652"/>
      <c r="BE121" s="775"/>
      <c r="BF121" s="774">
        <f t="shared" si="722"/>
        <v>0</v>
      </c>
      <c r="BG121" s="775"/>
      <c r="BH121" s="774">
        <f t="shared" si="723"/>
        <v>0</v>
      </c>
      <c r="BI121" s="426">
        <f t="shared" si="724"/>
        <v>0</v>
      </c>
      <c r="BJ121" s="395">
        <f t="shared" si="725"/>
        <v>0</v>
      </c>
      <c r="BK121" s="396">
        <f t="shared" si="726"/>
        <v>0</v>
      </c>
      <c r="BL121" s="426">
        <f t="shared" si="727"/>
        <v>0</v>
      </c>
      <c r="BM121" s="395">
        <f t="shared" si="728"/>
        <v>0</v>
      </c>
      <c r="BN121" s="427">
        <f t="shared" si="729"/>
        <v>0</v>
      </c>
      <c r="BO121" s="394">
        <f t="shared" si="730"/>
        <v>0</v>
      </c>
      <c r="BP121" s="395">
        <f t="shared" si="731"/>
        <v>0</v>
      </c>
      <c r="BQ121" s="428">
        <f t="shared" si="732"/>
        <v>0</v>
      </c>
      <c r="BR121" s="394">
        <f t="shared" si="733"/>
        <v>0</v>
      </c>
      <c r="BS121" s="395">
        <f t="shared" si="734"/>
        <v>0</v>
      </c>
      <c r="BT121" s="428">
        <f t="shared" si="735"/>
        <v>0</v>
      </c>
      <c r="BU121" s="394">
        <f t="shared" si="736"/>
        <v>0</v>
      </c>
      <c r="BV121" s="395">
        <f t="shared" si="737"/>
        <v>0</v>
      </c>
      <c r="BW121" s="427">
        <f t="shared" si="738"/>
        <v>0</v>
      </c>
      <c r="BX121" s="394">
        <f t="shared" si="739"/>
        <v>0</v>
      </c>
      <c r="BY121" s="395">
        <f t="shared" si="740"/>
        <v>0</v>
      </c>
      <c r="BZ121" s="396">
        <f t="shared" si="741"/>
        <v>0</v>
      </c>
      <c r="CA121" s="426">
        <f t="shared" si="742"/>
        <v>0</v>
      </c>
      <c r="CB121" s="395">
        <f t="shared" si="743"/>
        <v>0</v>
      </c>
      <c r="CC121" s="427">
        <f t="shared" si="744"/>
        <v>0</v>
      </c>
      <c r="CD121" s="394">
        <f t="shared" si="745"/>
        <v>0</v>
      </c>
      <c r="CE121" s="395">
        <f t="shared" si="746"/>
        <v>0</v>
      </c>
      <c r="CF121" s="428">
        <f t="shared" si="747"/>
        <v>0</v>
      </c>
      <c r="CG121" s="394">
        <f t="shared" si="748"/>
        <v>0</v>
      </c>
      <c r="CH121" s="395">
        <f t="shared" si="749"/>
        <v>0</v>
      </c>
      <c r="CI121" s="428">
        <f t="shared" si="750"/>
        <v>0</v>
      </c>
      <c r="CJ121" s="394">
        <f t="shared" si="751"/>
        <v>0</v>
      </c>
      <c r="CK121" s="395">
        <f t="shared" si="752"/>
        <v>0</v>
      </c>
      <c r="CL121" s="427">
        <f t="shared" si="753"/>
        <v>0</v>
      </c>
      <c r="CM121" s="394">
        <f t="shared" si="754"/>
        <v>0</v>
      </c>
      <c r="CN121" s="395">
        <f t="shared" si="755"/>
        <v>0</v>
      </c>
      <c r="CO121" s="396">
        <f t="shared" si="756"/>
        <v>0</v>
      </c>
      <c r="CP121" s="426">
        <f t="shared" si="757"/>
        <v>0</v>
      </c>
      <c r="CQ121" s="395">
        <f t="shared" si="758"/>
        <v>0</v>
      </c>
      <c r="CR121" s="427">
        <f t="shared" si="759"/>
        <v>0</v>
      </c>
      <c r="CS121" s="394">
        <f t="shared" si="760"/>
        <v>0</v>
      </c>
      <c r="CT121" s="395">
        <f t="shared" si="761"/>
        <v>0</v>
      </c>
      <c r="CU121" s="428">
        <f t="shared" si="762"/>
        <v>0</v>
      </c>
      <c r="CV121" s="394">
        <f t="shared" si="763"/>
        <v>0</v>
      </c>
      <c r="CW121" s="395">
        <f t="shared" si="764"/>
        <v>0</v>
      </c>
      <c r="CX121" s="428">
        <f t="shared" si="765"/>
        <v>0</v>
      </c>
      <c r="CY121" s="394">
        <f t="shared" si="766"/>
        <v>0</v>
      </c>
      <c r="CZ121" s="395">
        <f t="shared" si="767"/>
        <v>0</v>
      </c>
      <c r="DA121" s="427">
        <f t="shared" si="768"/>
        <v>0</v>
      </c>
      <c r="DB121" s="394">
        <f t="shared" si="769"/>
        <v>0</v>
      </c>
      <c r="DC121" s="395">
        <f t="shared" si="770"/>
        <v>0</v>
      </c>
      <c r="DD121" s="396">
        <f t="shared" si="771"/>
        <v>0</v>
      </c>
      <c r="DE121" s="426">
        <f t="shared" si="772"/>
        <v>0</v>
      </c>
      <c r="DF121" s="395">
        <f t="shared" si="773"/>
        <v>0</v>
      </c>
      <c r="DG121" s="427">
        <f t="shared" si="774"/>
        <v>0</v>
      </c>
      <c r="DH121" s="394">
        <f t="shared" si="775"/>
        <v>0</v>
      </c>
      <c r="DI121" s="395">
        <f t="shared" si="776"/>
        <v>0</v>
      </c>
      <c r="DJ121" s="428">
        <f t="shared" si="777"/>
        <v>0</v>
      </c>
      <c r="DK121" s="394">
        <f t="shared" si="778"/>
        <v>0</v>
      </c>
      <c r="DL121" s="395">
        <f t="shared" si="779"/>
        <v>0</v>
      </c>
      <c r="DM121" s="428">
        <f t="shared" si="780"/>
        <v>0</v>
      </c>
      <c r="DN121" s="394">
        <f t="shared" si="781"/>
        <v>0</v>
      </c>
      <c r="DO121" s="395">
        <f t="shared" si="782"/>
        <v>0</v>
      </c>
      <c r="DP121" s="427">
        <f t="shared" si="783"/>
        <v>0</v>
      </c>
      <c r="DQ121" s="394">
        <f t="shared" si="784"/>
        <v>0</v>
      </c>
      <c r="DR121" s="395">
        <f t="shared" si="785"/>
        <v>0</v>
      </c>
      <c r="DS121" s="396">
        <f t="shared" si="786"/>
        <v>0</v>
      </c>
      <c r="DT121" s="426">
        <f t="shared" si="787"/>
        <v>0</v>
      </c>
      <c r="DU121" s="395">
        <f t="shared" si="788"/>
        <v>0</v>
      </c>
      <c r="DV121" s="427">
        <f t="shared" si="789"/>
        <v>0</v>
      </c>
      <c r="DW121" s="394">
        <f t="shared" si="790"/>
        <v>0</v>
      </c>
      <c r="DX121" s="395">
        <f t="shared" si="791"/>
        <v>0</v>
      </c>
      <c r="DY121" s="428">
        <f t="shared" si="792"/>
        <v>0</v>
      </c>
      <c r="DZ121" s="394">
        <f t="shared" si="793"/>
        <v>0</v>
      </c>
      <c r="EA121" s="395">
        <f t="shared" si="794"/>
        <v>0</v>
      </c>
      <c r="EB121" s="428">
        <f t="shared" si="795"/>
        <v>0</v>
      </c>
      <c r="EC121" s="394">
        <f t="shared" si="796"/>
        <v>0</v>
      </c>
      <c r="ED121" s="395">
        <f t="shared" si="797"/>
        <v>0</v>
      </c>
      <c r="EE121" s="427">
        <f t="shared" si="798"/>
        <v>0</v>
      </c>
      <c r="EF121" s="394">
        <f t="shared" si="799"/>
        <v>0</v>
      </c>
      <c r="EG121" s="395">
        <f t="shared" si="800"/>
        <v>0</v>
      </c>
      <c r="EH121" s="396">
        <f t="shared" si="801"/>
        <v>0</v>
      </c>
      <c r="EI121" s="426">
        <f t="shared" si="802"/>
        <v>0</v>
      </c>
      <c r="EJ121" s="395">
        <f t="shared" si="803"/>
        <v>0</v>
      </c>
      <c r="EK121" s="427">
        <f t="shared" si="804"/>
        <v>0</v>
      </c>
      <c r="EL121" s="394">
        <f t="shared" si="805"/>
        <v>0</v>
      </c>
      <c r="EM121" s="395">
        <f t="shared" si="806"/>
        <v>0</v>
      </c>
      <c r="EN121" s="428">
        <f t="shared" si="807"/>
        <v>0</v>
      </c>
      <c r="EO121" s="394">
        <f t="shared" si="808"/>
        <v>0</v>
      </c>
      <c r="EP121" s="395">
        <f t="shared" si="809"/>
        <v>0</v>
      </c>
      <c r="EQ121" s="428">
        <f t="shared" si="810"/>
        <v>0</v>
      </c>
      <c r="ER121" s="394">
        <f t="shared" si="811"/>
        <v>0</v>
      </c>
      <c r="ES121" s="395">
        <f t="shared" si="812"/>
        <v>0</v>
      </c>
      <c r="ET121" s="427">
        <f t="shared" si="813"/>
        <v>0</v>
      </c>
      <c r="EU121" s="394">
        <f t="shared" si="814"/>
        <v>0</v>
      </c>
      <c r="EV121" s="395">
        <f t="shared" si="815"/>
        <v>0</v>
      </c>
      <c r="EW121" s="396">
        <f t="shared" si="816"/>
        <v>0</v>
      </c>
      <c r="EX121" s="426">
        <f t="shared" si="817"/>
        <v>0</v>
      </c>
      <c r="EY121" s="395">
        <f t="shared" si="818"/>
        <v>0</v>
      </c>
      <c r="EZ121" s="427">
        <f t="shared" si="819"/>
        <v>0</v>
      </c>
      <c r="FA121" s="394">
        <f t="shared" si="820"/>
        <v>0</v>
      </c>
      <c r="FB121" s="395">
        <f t="shared" si="821"/>
        <v>0</v>
      </c>
      <c r="FC121" s="428">
        <f t="shared" si="822"/>
        <v>0</v>
      </c>
      <c r="FD121" s="394">
        <f t="shared" si="823"/>
        <v>0</v>
      </c>
      <c r="FE121" s="395">
        <f t="shared" si="824"/>
        <v>0</v>
      </c>
      <c r="FF121" s="428">
        <f t="shared" si="825"/>
        <v>0</v>
      </c>
      <c r="FG121" s="394">
        <f t="shared" si="826"/>
        <v>0</v>
      </c>
      <c r="FH121" s="395">
        <f t="shared" si="827"/>
        <v>0</v>
      </c>
      <c r="FI121" s="427">
        <f t="shared" si="828"/>
        <v>0</v>
      </c>
      <c r="FJ121" s="394">
        <f t="shared" si="829"/>
        <v>0</v>
      </c>
      <c r="FK121" s="395">
        <f t="shared" si="830"/>
        <v>0</v>
      </c>
      <c r="FL121" s="396">
        <f t="shared" si="831"/>
        <v>0</v>
      </c>
      <c r="FM121" s="426">
        <f t="shared" si="832"/>
        <v>0</v>
      </c>
      <c r="FN121" s="395">
        <f t="shared" si="833"/>
        <v>0</v>
      </c>
      <c r="FO121" s="427">
        <f t="shared" si="834"/>
        <v>0</v>
      </c>
      <c r="FP121" s="394">
        <f t="shared" si="835"/>
        <v>0</v>
      </c>
      <c r="FQ121" s="395">
        <f t="shared" si="836"/>
        <v>0</v>
      </c>
      <c r="FR121" s="428">
        <f t="shared" si="837"/>
        <v>0</v>
      </c>
      <c r="FS121" s="394">
        <f t="shared" si="838"/>
        <v>0</v>
      </c>
      <c r="FT121" s="395">
        <f t="shared" si="839"/>
        <v>0</v>
      </c>
      <c r="FU121" s="428">
        <f t="shared" si="840"/>
        <v>0</v>
      </c>
      <c r="FV121" s="394">
        <f t="shared" si="841"/>
        <v>0</v>
      </c>
      <c r="FW121" s="395">
        <f t="shared" si="842"/>
        <v>0</v>
      </c>
      <c r="FX121" s="427">
        <f t="shared" si="843"/>
        <v>0</v>
      </c>
      <c r="FY121" s="394">
        <f t="shared" si="844"/>
        <v>0</v>
      </c>
      <c r="FZ121" s="395">
        <f t="shared" si="845"/>
        <v>0</v>
      </c>
      <c r="GA121" s="396">
        <f t="shared" si="846"/>
        <v>0</v>
      </c>
      <c r="GB121" s="426">
        <f t="shared" si="847"/>
        <v>0</v>
      </c>
      <c r="GC121" s="395">
        <f t="shared" si="848"/>
        <v>0</v>
      </c>
      <c r="GD121" s="427">
        <f t="shared" si="849"/>
        <v>0</v>
      </c>
      <c r="GE121" s="394">
        <f t="shared" si="850"/>
        <v>0</v>
      </c>
      <c r="GF121" s="395">
        <f t="shared" si="851"/>
        <v>0</v>
      </c>
      <c r="GG121" s="428">
        <f t="shared" si="852"/>
        <v>0</v>
      </c>
      <c r="GH121" s="394">
        <f t="shared" si="853"/>
        <v>0</v>
      </c>
      <c r="GI121" s="395">
        <f t="shared" si="854"/>
        <v>0</v>
      </c>
      <c r="GJ121" s="428">
        <f t="shared" si="855"/>
        <v>0</v>
      </c>
      <c r="GK121" s="394">
        <f t="shared" si="856"/>
        <v>0</v>
      </c>
      <c r="GL121" s="395">
        <f t="shared" si="857"/>
        <v>0</v>
      </c>
      <c r="GM121" s="427">
        <f t="shared" si="858"/>
        <v>0</v>
      </c>
      <c r="GN121" s="394">
        <f t="shared" si="859"/>
        <v>0</v>
      </c>
      <c r="GO121" s="395">
        <f t="shared" si="860"/>
        <v>0</v>
      </c>
      <c r="GP121" s="396">
        <f t="shared" si="861"/>
        <v>0</v>
      </c>
      <c r="GQ121" s="776">
        <f t="shared" si="862"/>
        <v>0</v>
      </c>
      <c r="GR121" s="777">
        <f t="shared" si="863"/>
        <v>0</v>
      </c>
      <c r="GS121" s="777">
        <f t="shared" si="864"/>
        <v>0</v>
      </c>
      <c r="GT121" s="777">
        <f t="shared" si="865"/>
        <v>0</v>
      </c>
      <c r="GU121" s="778">
        <f t="shared" si="866"/>
        <v>0</v>
      </c>
      <c r="GV121" s="426">
        <f t="shared" si="867"/>
        <v>0</v>
      </c>
      <c r="GW121" s="395">
        <f t="shared" si="868"/>
        <v>0</v>
      </c>
      <c r="GX121" s="427">
        <f t="shared" si="869"/>
        <v>0</v>
      </c>
      <c r="GY121" s="394">
        <f t="shared" si="870"/>
        <v>0</v>
      </c>
      <c r="GZ121" s="395">
        <f t="shared" si="871"/>
        <v>0</v>
      </c>
      <c r="HA121" s="428">
        <f t="shared" si="872"/>
        <v>0</v>
      </c>
      <c r="HB121" s="394">
        <f t="shared" si="873"/>
        <v>0</v>
      </c>
      <c r="HC121" s="395">
        <f t="shared" si="874"/>
        <v>0</v>
      </c>
      <c r="HD121" s="428">
        <f t="shared" si="875"/>
        <v>0</v>
      </c>
      <c r="HE121" s="394">
        <f t="shared" si="876"/>
        <v>0</v>
      </c>
      <c r="HF121" s="395">
        <f t="shared" si="877"/>
        <v>0</v>
      </c>
      <c r="HG121" s="427">
        <f t="shared" si="878"/>
        <v>0</v>
      </c>
      <c r="HH121" s="394">
        <f t="shared" si="879"/>
        <v>0</v>
      </c>
      <c r="HI121" s="395">
        <f t="shared" si="880"/>
        <v>0</v>
      </c>
      <c r="HJ121" s="396">
        <f t="shared" si="881"/>
        <v>0</v>
      </c>
      <c r="HK121" s="776">
        <f t="shared" si="882"/>
        <v>0</v>
      </c>
      <c r="HL121" s="777">
        <f t="shared" si="883"/>
        <v>0</v>
      </c>
      <c r="HM121" s="777">
        <f t="shared" si="884"/>
        <v>0</v>
      </c>
      <c r="HN121" s="777">
        <f t="shared" si="885"/>
        <v>0</v>
      </c>
      <c r="HO121" s="778">
        <f t="shared" si="886"/>
        <v>0</v>
      </c>
      <c r="HP121" s="946"/>
      <c r="HQ121" s="946"/>
      <c r="HR121" s="426">
        <f t="shared" si="887"/>
        <v>0</v>
      </c>
      <c r="HS121" s="395">
        <f t="shared" si="888"/>
        <v>0</v>
      </c>
      <c r="HT121" s="396">
        <f t="shared" si="889"/>
        <v>0</v>
      </c>
      <c r="HU121" s="426">
        <f t="shared" si="890"/>
        <v>0</v>
      </c>
      <c r="HV121" s="395">
        <f t="shared" si="891"/>
        <v>0</v>
      </c>
      <c r="HW121" s="396">
        <f t="shared" si="892"/>
        <v>0</v>
      </c>
      <c r="HX121" s="426">
        <f t="shared" si="1077"/>
        <v>0</v>
      </c>
      <c r="HY121" s="395">
        <f t="shared" si="1078"/>
        <v>0</v>
      </c>
      <c r="HZ121" s="396">
        <f t="shared" si="893"/>
        <v>0</v>
      </c>
      <c r="IA121" s="426">
        <f t="shared" si="1079"/>
        <v>0</v>
      </c>
      <c r="IB121" s="395">
        <f t="shared" si="1080"/>
        <v>0</v>
      </c>
      <c r="IC121" s="396">
        <f t="shared" si="895"/>
        <v>0</v>
      </c>
      <c r="ID121" s="426">
        <f t="shared" si="896"/>
        <v>0</v>
      </c>
      <c r="IE121" s="395">
        <f t="shared" si="897"/>
        <v>0</v>
      </c>
      <c r="IF121" s="396">
        <f t="shared" si="898"/>
        <v>0</v>
      </c>
      <c r="IG121" s="427"/>
      <c r="IH121" s="426">
        <f t="shared" si="899"/>
        <v>0</v>
      </c>
      <c r="II121" s="395">
        <f t="shared" si="900"/>
        <v>0</v>
      </c>
      <c r="IJ121" s="427">
        <f t="shared" si="901"/>
        <v>0</v>
      </c>
      <c r="IK121" s="426">
        <f t="shared" si="902"/>
        <v>0</v>
      </c>
      <c r="IL121" s="395">
        <f t="shared" si="903"/>
        <v>0</v>
      </c>
      <c r="IM121" s="427">
        <f t="shared" si="904"/>
        <v>0</v>
      </c>
      <c r="IN121" s="776">
        <f t="shared" si="905"/>
        <v>0</v>
      </c>
      <c r="IO121" s="777">
        <f t="shared" si="906"/>
        <v>0</v>
      </c>
      <c r="IP121" s="777">
        <f t="shared" si="907"/>
        <v>0</v>
      </c>
      <c r="IQ121" s="777">
        <f t="shared" si="908"/>
        <v>0</v>
      </c>
      <c r="IR121" s="779">
        <f t="shared" si="909"/>
        <v>0</v>
      </c>
      <c r="IS121" s="427"/>
      <c r="IT121" s="780"/>
      <c r="IU121" s="426">
        <f t="shared" si="910"/>
        <v>0</v>
      </c>
      <c r="IV121" s="395">
        <f t="shared" si="911"/>
        <v>0</v>
      </c>
      <c r="IW121" s="396">
        <f t="shared" si="912"/>
        <v>0</v>
      </c>
      <c r="IX121" s="426">
        <f t="shared" si="913"/>
        <v>0</v>
      </c>
      <c r="IY121" s="395">
        <f t="shared" si="914"/>
        <v>0</v>
      </c>
      <c r="IZ121" s="396">
        <f t="shared" si="915"/>
        <v>0</v>
      </c>
      <c r="JA121" s="426">
        <f t="shared" si="916"/>
        <v>0</v>
      </c>
      <c r="JB121" s="395">
        <f t="shared" si="917"/>
        <v>0</v>
      </c>
      <c r="JC121" s="396">
        <f t="shared" si="918"/>
        <v>0</v>
      </c>
      <c r="JD121" s="781"/>
      <c r="JE121" s="782">
        <f t="shared" si="1033"/>
        <v>0</v>
      </c>
      <c r="JF121" s="783">
        <f t="shared" si="1034"/>
        <v>0</v>
      </c>
      <c r="JG121" s="784">
        <f t="shared" si="919"/>
        <v>0</v>
      </c>
      <c r="JH121" s="781"/>
      <c r="JI121" s="782">
        <f t="shared" si="1035"/>
        <v>0</v>
      </c>
      <c r="JJ121" s="783">
        <f t="shared" si="1036"/>
        <v>0</v>
      </c>
      <c r="JK121" s="784">
        <f t="shared" si="920"/>
        <v>0</v>
      </c>
      <c r="JL121" s="781"/>
      <c r="JM121" s="782">
        <f t="shared" si="1037"/>
        <v>0</v>
      </c>
      <c r="JN121" s="783">
        <f t="shared" si="1038"/>
        <v>0</v>
      </c>
      <c r="JO121" s="784">
        <f t="shared" si="921"/>
        <v>0</v>
      </c>
      <c r="JP121" s="781"/>
      <c r="JQ121" s="782">
        <f t="shared" si="1039"/>
        <v>0</v>
      </c>
      <c r="JR121" s="783">
        <f t="shared" si="1040"/>
        <v>0</v>
      </c>
      <c r="JS121" s="784">
        <f t="shared" si="922"/>
        <v>0</v>
      </c>
      <c r="JT121" s="781"/>
      <c r="JU121" s="782">
        <f t="shared" si="1041"/>
        <v>0</v>
      </c>
      <c r="JV121" s="783">
        <f t="shared" si="1042"/>
        <v>0</v>
      </c>
      <c r="JW121" s="784">
        <f t="shared" si="923"/>
        <v>0</v>
      </c>
      <c r="JX121" s="781"/>
      <c r="JY121" s="782">
        <f t="shared" si="1043"/>
        <v>0</v>
      </c>
      <c r="JZ121" s="783">
        <f t="shared" si="1044"/>
        <v>0</v>
      </c>
      <c r="KA121" s="784">
        <f t="shared" si="924"/>
        <v>0</v>
      </c>
      <c r="KB121" s="781"/>
      <c r="KC121" s="782">
        <f t="shared" si="1045"/>
        <v>0</v>
      </c>
      <c r="KD121" s="783">
        <f t="shared" si="1046"/>
        <v>0</v>
      </c>
      <c r="KE121" s="784">
        <f t="shared" si="925"/>
        <v>0</v>
      </c>
      <c r="KF121" s="781"/>
      <c r="KG121" s="782">
        <f t="shared" si="1047"/>
        <v>0</v>
      </c>
      <c r="KH121" s="783">
        <f t="shared" si="1048"/>
        <v>0</v>
      </c>
      <c r="KI121" s="784">
        <f t="shared" si="926"/>
        <v>0</v>
      </c>
      <c r="KJ121" s="781"/>
      <c r="KK121" s="782">
        <f t="shared" si="1049"/>
        <v>0</v>
      </c>
      <c r="KL121" s="783">
        <f t="shared" si="1050"/>
        <v>0</v>
      </c>
      <c r="KM121" s="784">
        <f t="shared" si="927"/>
        <v>0</v>
      </c>
      <c r="KN121" s="426">
        <f t="shared" si="928"/>
        <v>0</v>
      </c>
      <c r="KO121" s="395">
        <f t="shared" si="929"/>
        <v>0</v>
      </c>
      <c r="KP121" s="396">
        <f t="shared" si="930"/>
        <v>0</v>
      </c>
      <c r="KQ121" s="426">
        <f t="shared" si="931"/>
        <v>0</v>
      </c>
      <c r="KR121" s="395">
        <f t="shared" si="932"/>
        <v>0</v>
      </c>
      <c r="KS121" s="396">
        <f t="shared" si="933"/>
        <v>0</v>
      </c>
      <c r="KT121" s="891"/>
      <c r="KU121" s="786">
        <f t="shared" si="1051"/>
        <v>0</v>
      </c>
      <c r="KV121" s="787">
        <f t="shared" si="1052"/>
        <v>0</v>
      </c>
      <c r="KW121" s="788">
        <f t="shared" si="934"/>
        <v>0</v>
      </c>
      <c r="KX121" s="426">
        <f t="shared" si="935"/>
        <v>0</v>
      </c>
      <c r="KY121" s="395">
        <f t="shared" si="936"/>
        <v>0</v>
      </c>
      <c r="KZ121" s="396">
        <f t="shared" si="937"/>
        <v>0</v>
      </c>
      <c r="LA121" s="781"/>
      <c r="LB121" s="782">
        <f t="shared" si="1053"/>
        <v>0</v>
      </c>
      <c r="LC121" s="783">
        <f t="shared" si="1054"/>
        <v>0</v>
      </c>
      <c r="LD121" s="784">
        <f t="shared" si="938"/>
        <v>0</v>
      </c>
      <c r="LE121" s="781"/>
      <c r="LF121" s="782">
        <f t="shared" si="1055"/>
        <v>0</v>
      </c>
      <c r="LG121" s="783">
        <f t="shared" si="1056"/>
        <v>0</v>
      </c>
      <c r="LH121" s="784">
        <f t="shared" si="939"/>
        <v>0</v>
      </c>
      <c r="LI121" s="781"/>
      <c r="LJ121" s="782">
        <f t="shared" si="1057"/>
        <v>0</v>
      </c>
      <c r="LK121" s="783">
        <f t="shared" si="1058"/>
        <v>0</v>
      </c>
      <c r="LL121" s="784">
        <f t="shared" si="940"/>
        <v>0</v>
      </c>
      <c r="LM121" s="426">
        <f t="shared" si="941"/>
        <v>0</v>
      </c>
      <c r="LN121" s="395">
        <f t="shared" si="942"/>
        <v>0</v>
      </c>
      <c r="LO121" s="396">
        <f t="shared" si="943"/>
        <v>0</v>
      </c>
      <c r="LP121" s="426">
        <f t="shared" si="944"/>
        <v>0</v>
      </c>
      <c r="LQ121" s="395">
        <f t="shared" si="945"/>
        <v>0</v>
      </c>
      <c r="LR121" s="396">
        <f t="shared" si="946"/>
        <v>0</v>
      </c>
      <c r="LS121" s="426">
        <f t="shared" si="947"/>
        <v>0</v>
      </c>
      <c r="LT121" s="395">
        <f t="shared" si="948"/>
        <v>0</v>
      </c>
      <c r="LU121" s="396">
        <f t="shared" si="949"/>
        <v>0</v>
      </c>
      <c r="LV121" s="891"/>
      <c r="LW121" s="786">
        <f t="shared" si="1059"/>
        <v>0</v>
      </c>
      <c r="LX121" s="787">
        <f t="shared" si="1060"/>
        <v>0</v>
      </c>
      <c r="LY121" s="788">
        <f t="shared" si="950"/>
        <v>0</v>
      </c>
      <c r="LZ121" s="426">
        <f t="shared" si="951"/>
        <v>0</v>
      </c>
      <c r="MA121" s="395">
        <f t="shared" si="952"/>
        <v>0</v>
      </c>
      <c r="MB121" s="396">
        <f t="shared" si="953"/>
        <v>0</v>
      </c>
      <c r="MC121" s="781"/>
      <c r="MD121" s="782">
        <f t="shared" si="1061"/>
        <v>0</v>
      </c>
      <c r="ME121" s="783">
        <f t="shared" si="1062"/>
        <v>0</v>
      </c>
      <c r="MF121" s="784">
        <f t="shared" si="954"/>
        <v>0</v>
      </c>
      <c r="MG121" s="781"/>
      <c r="MH121" s="782">
        <f t="shared" si="1063"/>
        <v>0</v>
      </c>
      <c r="MI121" s="783">
        <f t="shared" si="1064"/>
        <v>0</v>
      </c>
      <c r="MJ121" s="784">
        <f t="shared" si="955"/>
        <v>0</v>
      </c>
      <c r="MK121" s="781"/>
      <c r="ML121" s="782">
        <f t="shared" si="1065"/>
        <v>0</v>
      </c>
      <c r="MM121" s="783">
        <f t="shared" si="1066"/>
        <v>0</v>
      </c>
      <c r="MN121" s="784">
        <f t="shared" si="956"/>
        <v>0</v>
      </c>
      <c r="MO121" s="426">
        <f t="shared" si="957"/>
        <v>0</v>
      </c>
      <c r="MP121" s="395">
        <f t="shared" si="958"/>
        <v>0</v>
      </c>
      <c r="MQ121" s="396">
        <f t="shared" si="959"/>
        <v>0</v>
      </c>
      <c r="MR121" s="426">
        <f t="shared" si="960"/>
        <v>0</v>
      </c>
      <c r="MS121" s="395">
        <f t="shared" si="961"/>
        <v>0</v>
      </c>
      <c r="MT121" s="396">
        <f t="shared" si="962"/>
        <v>0</v>
      </c>
      <c r="MU121" s="426">
        <f t="shared" si="963"/>
        <v>0</v>
      </c>
      <c r="MV121" s="395">
        <f t="shared" si="964"/>
        <v>0</v>
      </c>
      <c r="MW121" s="396">
        <f t="shared" si="965"/>
        <v>0</v>
      </c>
      <c r="MX121" s="891"/>
      <c r="MY121" s="786">
        <f t="shared" si="1067"/>
        <v>0</v>
      </c>
      <c r="MZ121" s="787">
        <f t="shared" si="1068"/>
        <v>0</v>
      </c>
      <c r="NA121" s="788">
        <f t="shared" si="966"/>
        <v>0</v>
      </c>
      <c r="NB121" s="891"/>
      <c r="NC121" s="786">
        <f t="shared" si="1069"/>
        <v>0</v>
      </c>
      <c r="ND121" s="787">
        <f t="shared" si="1070"/>
        <v>0</v>
      </c>
      <c r="NE121" s="788">
        <f t="shared" si="967"/>
        <v>0</v>
      </c>
      <c r="NF121" s="786">
        <f t="shared" si="968"/>
        <v>0</v>
      </c>
      <c r="NG121" s="789">
        <f t="shared" si="969"/>
        <v>0</v>
      </c>
      <c r="NH121" s="776">
        <f t="shared" si="970"/>
        <v>0</v>
      </c>
      <c r="NI121" s="777">
        <f t="shared" si="971"/>
        <v>0</v>
      </c>
      <c r="NJ121" s="777">
        <f t="shared" si="972"/>
        <v>0</v>
      </c>
      <c r="NK121" s="777">
        <f t="shared" si="973"/>
        <v>0</v>
      </c>
      <c r="NL121" s="779">
        <f t="shared" si="974"/>
        <v>0</v>
      </c>
      <c r="NM121" s="891"/>
      <c r="NN121" s="786">
        <f t="shared" si="1071"/>
        <v>0</v>
      </c>
      <c r="NO121" s="787">
        <f t="shared" si="1072"/>
        <v>0</v>
      </c>
      <c r="NP121" s="788">
        <f t="shared" si="975"/>
        <v>0</v>
      </c>
      <c r="NQ121" s="891"/>
      <c r="NR121" s="786">
        <f t="shared" si="1073"/>
        <v>0</v>
      </c>
      <c r="NS121" s="787">
        <f t="shared" si="1074"/>
        <v>0</v>
      </c>
      <c r="NT121" s="788">
        <f t="shared" si="976"/>
        <v>0</v>
      </c>
      <c r="NU121" s="891"/>
      <c r="NV121" s="786">
        <f t="shared" si="1075"/>
        <v>0</v>
      </c>
      <c r="NW121" s="787">
        <f t="shared" si="1076"/>
        <v>0</v>
      </c>
      <c r="NX121" s="788">
        <f t="shared" si="977"/>
        <v>0</v>
      </c>
      <c r="OH121" s="426">
        <f t="shared" si="978"/>
        <v>0</v>
      </c>
      <c r="OI121" s="395">
        <f t="shared" si="979"/>
        <v>0</v>
      </c>
      <c r="OJ121" s="396">
        <f t="shared" si="980"/>
        <v>0</v>
      </c>
      <c r="OK121" s="426">
        <f t="shared" si="981"/>
        <v>0</v>
      </c>
      <c r="OL121" s="395">
        <f t="shared" si="982"/>
        <v>0</v>
      </c>
      <c r="OM121" s="396">
        <f t="shared" si="983"/>
        <v>0</v>
      </c>
      <c r="ON121" s="426">
        <f t="shared" si="984"/>
        <v>0</v>
      </c>
      <c r="OO121" s="395">
        <f t="shared" si="985"/>
        <v>0</v>
      </c>
      <c r="OP121" s="396">
        <f t="shared" si="986"/>
        <v>0</v>
      </c>
      <c r="OQ121" s="426">
        <f t="shared" si="987"/>
        <v>0</v>
      </c>
      <c r="OR121" s="395">
        <f t="shared" si="988"/>
        <v>0</v>
      </c>
      <c r="OS121" s="396">
        <f t="shared" si="989"/>
        <v>0</v>
      </c>
      <c r="OT121" s="426">
        <f t="shared" si="990"/>
        <v>0</v>
      </c>
      <c r="OU121" s="395">
        <f t="shared" si="991"/>
        <v>0</v>
      </c>
      <c r="OV121" s="396">
        <f t="shared" si="992"/>
        <v>0</v>
      </c>
      <c r="OW121" s="426">
        <f t="shared" si="993"/>
        <v>0</v>
      </c>
      <c r="OX121" s="395">
        <f t="shared" si="994"/>
        <v>0</v>
      </c>
      <c r="OY121" s="427">
        <f t="shared" si="995"/>
        <v>0</v>
      </c>
      <c r="OZ121" s="426">
        <f t="shared" si="996"/>
        <v>0</v>
      </c>
      <c r="PA121" s="395">
        <f t="shared" si="997"/>
        <v>0</v>
      </c>
      <c r="PB121" s="427">
        <f t="shared" si="998"/>
        <v>0</v>
      </c>
      <c r="PC121" s="426">
        <f t="shared" si="999"/>
        <v>0</v>
      </c>
      <c r="PD121" s="395">
        <f t="shared" si="1000"/>
        <v>0</v>
      </c>
      <c r="PE121" s="427">
        <f t="shared" si="1001"/>
        <v>0</v>
      </c>
      <c r="PF121" s="426">
        <f t="shared" si="1002"/>
        <v>0</v>
      </c>
      <c r="PG121" s="395">
        <f t="shared" si="1003"/>
        <v>0</v>
      </c>
      <c r="PH121" s="427">
        <f t="shared" si="1004"/>
        <v>0</v>
      </c>
      <c r="PI121" s="426">
        <f t="shared" si="1005"/>
        <v>0</v>
      </c>
      <c r="PJ121" s="395">
        <f t="shared" si="1006"/>
        <v>0</v>
      </c>
      <c r="PK121" s="427">
        <f t="shared" si="1007"/>
        <v>0</v>
      </c>
      <c r="PL121" s="426">
        <f t="shared" si="1008"/>
        <v>0</v>
      </c>
      <c r="PM121" s="395">
        <f t="shared" si="1009"/>
        <v>0</v>
      </c>
      <c r="PN121" s="427">
        <f t="shared" si="1010"/>
        <v>0</v>
      </c>
      <c r="PO121" s="776">
        <f t="shared" si="1011"/>
        <v>0</v>
      </c>
      <c r="PP121" s="777">
        <f t="shared" si="1012"/>
        <v>0</v>
      </c>
      <c r="PQ121" s="777">
        <f t="shared" si="1013"/>
        <v>0</v>
      </c>
      <c r="PR121" s="777">
        <f t="shared" si="1014"/>
        <v>0</v>
      </c>
      <c r="PS121" s="779">
        <f t="shared" si="1015"/>
        <v>0</v>
      </c>
      <c r="PT121" s="426">
        <f t="shared" si="1016"/>
        <v>0</v>
      </c>
      <c r="PU121" s="395">
        <f t="shared" si="1017"/>
        <v>0</v>
      </c>
      <c r="PV121" s="396">
        <f t="shared" si="1018"/>
        <v>0</v>
      </c>
      <c r="PW121" s="426">
        <f t="shared" si="1019"/>
        <v>0</v>
      </c>
      <c r="PX121" s="395">
        <f t="shared" si="1020"/>
        <v>0</v>
      </c>
      <c r="PY121" s="396">
        <f t="shared" si="1021"/>
        <v>0</v>
      </c>
      <c r="PZ121" s="426">
        <f t="shared" si="1022"/>
        <v>0</v>
      </c>
      <c r="QA121" s="395">
        <f t="shared" si="1023"/>
        <v>0</v>
      </c>
      <c r="QB121" s="396">
        <f t="shared" si="1024"/>
        <v>0</v>
      </c>
      <c r="QC121" s="426">
        <f t="shared" si="1025"/>
        <v>0</v>
      </c>
      <c r="QD121" s="395">
        <f t="shared" si="1026"/>
        <v>0</v>
      </c>
      <c r="QE121" s="396">
        <f t="shared" si="1027"/>
        <v>0</v>
      </c>
      <c r="QF121" s="776">
        <f t="shared" si="1028"/>
        <v>0</v>
      </c>
      <c r="QG121" s="777">
        <f t="shared" si="1029"/>
        <v>0</v>
      </c>
      <c r="QH121" s="777">
        <f t="shared" si="1030"/>
        <v>0</v>
      </c>
      <c r="QI121" s="777">
        <f t="shared" si="1031"/>
        <v>0</v>
      </c>
      <c r="QJ121" s="779">
        <f t="shared" si="1032"/>
        <v>0</v>
      </c>
      <c r="QK121" s="790"/>
      <c r="QL121" s="791"/>
    </row>
    <row r="122" spans="2:454" ht="10.199999999999999">
      <c r="B122" s="814" t="s">
        <v>571</v>
      </c>
      <c r="C122" s="815" t="s">
        <v>571</v>
      </c>
      <c r="D122" s="771"/>
      <c r="E122" s="772"/>
      <c r="F122" s="772"/>
      <c r="G122" s="772"/>
      <c r="H122" s="772"/>
      <c r="I122" s="772"/>
      <c r="J122" s="772"/>
      <c r="K122" s="772"/>
      <c r="L122" s="772"/>
      <c r="M122" s="772"/>
      <c r="N122" s="772"/>
      <c r="O122" s="772"/>
      <c r="P122" s="772"/>
      <c r="Q122" s="772"/>
      <c r="R122" s="772"/>
      <c r="S122" s="772"/>
      <c r="T122" s="772"/>
      <c r="U122" s="772"/>
      <c r="V122" s="772"/>
      <c r="W122" s="772"/>
      <c r="X122" s="772"/>
      <c r="Y122" s="772"/>
      <c r="Z122" s="772"/>
      <c r="AA122" s="772"/>
      <c r="AB122" s="772"/>
      <c r="AC122" s="772"/>
      <c r="AD122" s="772"/>
      <c r="AE122" s="772"/>
      <c r="AF122" s="772"/>
      <c r="AG122" s="772"/>
      <c r="AH122" s="772"/>
      <c r="AI122" s="772"/>
      <c r="AJ122" s="772"/>
      <c r="AK122" s="772"/>
      <c r="AL122" s="772"/>
      <c r="AM122" s="772"/>
      <c r="AN122" s="772"/>
      <c r="AO122" s="772"/>
      <c r="AP122" s="772"/>
      <c r="AQ122" s="772"/>
      <c r="AR122" s="772"/>
      <c r="AS122" s="772"/>
      <c r="AT122" s="772"/>
      <c r="AU122" s="772"/>
      <c r="AV122" s="772"/>
      <c r="AW122" s="772"/>
      <c r="AX122" s="772"/>
      <c r="AY122" s="772"/>
      <c r="AZ122" s="772"/>
      <c r="BA122" s="773"/>
      <c r="BB122" s="774">
        <f t="shared" si="721"/>
        <v>0</v>
      </c>
      <c r="BC122" s="651"/>
      <c r="BD122" s="652"/>
      <c r="BE122" s="775"/>
      <c r="BF122" s="774">
        <f t="shared" si="722"/>
        <v>0</v>
      </c>
      <c r="BG122" s="775"/>
      <c r="BH122" s="774">
        <f t="shared" si="723"/>
        <v>0</v>
      </c>
      <c r="BI122" s="426">
        <f t="shared" si="724"/>
        <v>0</v>
      </c>
      <c r="BJ122" s="395">
        <f t="shared" si="725"/>
        <v>0</v>
      </c>
      <c r="BK122" s="396">
        <f t="shared" si="726"/>
        <v>0</v>
      </c>
      <c r="BL122" s="426">
        <f t="shared" si="727"/>
        <v>0</v>
      </c>
      <c r="BM122" s="395">
        <f t="shared" si="728"/>
        <v>0</v>
      </c>
      <c r="BN122" s="427">
        <f t="shared" si="729"/>
        <v>0</v>
      </c>
      <c r="BO122" s="394">
        <f t="shared" si="730"/>
        <v>0</v>
      </c>
      <c r="BP122" s="395">
        <f t="shared" si="731"/>
        <v>0</v>
      </c>
      <c r="BQ122" s="428">
        <f t="shared" si="732"/>
        <v>0</v>
      </c>
      <c r="BR122" s="394">
        <f t="shared" si="733"/>
        <v>0</v>
      </c>
      <c r="BS122" s="395">
        <f t="shared" si="734"/>
        <v>0</v>
      </c>
      <c r="BT122" s="428">
        <f t="shared" si="735"/>
        <v>0</v>
      </c>
      <c r="BU122" s="394">
        <f t="shared" si="736"/>
        <v>0</v>
      </c>
      <c r="BV122" s="395">
        <f t="shared" si="737"/>
        <v>0</v>
      </c>
      <c r="BW122" s="427">
        <f t="shared" si="738"/>
        <v>0</v>
      </c>
      <c r="BX122" s="394">
        <f t="shared" si="739"/>
        <v>0</v>
      </c>
      <c r="BY122" s="395">
        <f t="shared" si="740"/>
        <v>0</v>
      </c>
      <c r="BZ122" s="396">
        <f t="shared" si="741"/>
        <v>0</v>
      </c>
      <c r="CA122" s="426">
        <f t="shared" si="742"/>
        <v>0</v>
      </c>
      <c r="CB122" s="395">
        <f t="shared" si="743"/>
        <v>0</v>
      </c>
      <c r="CC122" s="427">
        <f t="shared" si="744"/>
        <v>0</v>
      </c>
      <c r="CD122" s="394">
        <f t="shared" si="745"/>
        <v>0</v>
      </c>
      <c r="CE122" s="395">
        <f t="shared" si="746"/>
        <v>0</v>
      </c>
      <c r="CF122" s="428">
        <f t="shared" si="747"/>
        <v>0</v>
      </c>
      <c r="CG122" s="394">
        <f t="shared" si="748"/>
        <v>0</v>
      </c>
      <c r="CH122" s="395">
        <f t="shared" si="749"/>
        <v>0</v>
      </c>
      <c r="CI122" s="428">
        <f t="shared" si="750"/>
        <v>0</v>
      </c>
      <c r="CJ122" s="394">
        <f t="shared" si="751"/>
        <v>0</v>
      </c>
      <c r="CK122" s="395">
        <f t="shared" si="752"/>
        <v>0</v>
      </c>
      <c r="CL122" s="427">
        <f t="shared" si="753"/>
        <v>0</v>
      </c>
      <c r="CM122" s="394">
        <f t="shared" si="754"/>
        <v>0</v>
      </c>
      <c r="CN122" s="395">
        <f t="shared" si="755"/>
        <v>0</v>
      </c>
      <c r="CO122" s="396">
        <f t="shared" si="756"/>
        <v>0</v>
      </c>
      <c r="CP122" s="426">
        <f t="shared" si="757"/>
        <v>0</v>
      </c>
      <c r="CQ122" s="395">
        <f t="shared" si="758"/>
        <v>0</v>
      </c>
      <c r="CR122" s="427">
        <f t="shared" si="759"/>
        <v>0</v>
      </c>
      <c r="CS122" s="394">
        <f t="shared" si="760"/>
        <v>0</v>
      </c>
      <c r="CT122" s="395">
        <f t="shared" si="761"/>
        <v>0</v>
      </c>
      <c r="CU122" s="428">
        <f t="shared" si="762"/>
        <v>0</v>
      </c>
      <c r="CV122" s="394">
        <f t="shared" si="763"/>
        <v>0</v>
      </c>
      <c r="CW122" s="395">
        <f t="shared" si="764"/>
        <v>0</v>
      </c>
      <c r="CX122" s="428">
        <f t="shared" si="765"/>
        <v>0</v>
      </c>
      <c r="CY122" s="394">
        <f t="shared" si="766"/>
        <v>0</v>
      </c>
      <c r="CZ122" s="395">
        <f t="shared" si="767"/>
        <v>0</v>
      </c>
      <c r="DA122" s="427">
        <f t="shared" si="768"/>
        <v>0</v>
      </c>
      <c r="DB122" s="394">
        <f t="shared" si="769"/>
        <v>0</v>
      </c>
      <c r="DC122" s="395">
        <f t="shared" si="770"/>
        <v>0</v>
      </c>
      <c r="DD122" s="396">
        <f t="shared" si="771"/>
        <v>0</v>
      </c>
      <c r="DE122" s="426">
        <f t="shared" si="772"/>
        <v>0</v>
      </c>
      <c r="DF122" s="395">
        <f t="shared" si="773"/>
        <v>0</v>
      </c>
      <c r="DG122" s="427">
        <f t="shared" si="774"/>
        <v>0</v>
      </c>
      <c r="DH122" s="394">
        <f t="shared" si="775"/>
        <v>0</v>
      </c>
      <c r="DI122" s="395">
        <f t="shared" si="776"/>
        <v>0</v>
      </c>
      <c r="DJ122" s="428">
        <f t="shared" si="777"/>
        <v>0</v>
      </c>
      <c r="DK122" s="394">
        <f t="shared" si="778"/>
        <v>0</v>
      </c>
      <c r="DL122" s="395">
        <f t="shared" si="779"/>
        <v>0</v>
      </c>
      <c r="DM122" s="428">
        <f t="shared" si="780"/>
        <v>0</v>
      </c>
      <c r="DN122" s="394">
        <f t="shared" si="781"/>
        <v>0</v>
      </c>
      <c r="DO122" s="395">
        <f t="shared" si="782"/>
        <v>0</v>
      </c>
      <c r="DP122" s="427">
        <f t="shared" si="783"/>
        <v>0</v>
      </c>
      <c r="DQ122" s="394">
        <f t="shared" si="784"/>
        <v>0</v>
      </c>
      <c r="DR122" s="395">
        <f t="shared" si="785"/>
        <v>0</v>
      </c>
      <c r="DS122" s="396">
        <f t="shared" si="786"/>
        <v>0</v>
      </c>
      <c r="DT122" s="426">
        <f t="shared" si="787"/>
        <v>0</v>
      </c>
      <c r="DU122" s="395">
        <f t="shared" si="788"/>
        <v>0</v>
      </c>
      <c r="DV122" s="427">
        <f t="shared" si="789"/>
        <v>0</v>
      </c>
      <c r="DW122" s="394">
        <f t="shared" si="790"/>
        <v>0</v>
      </c>
      <c r="DX122" s="395">
        <f t="shared" si="791"/>
        <v>0</v>
      </c>
      <c r="DY122" s="428">
        <f t="shared" si="792"/>
        <v>0</v>
      </c>
      <c r="DZ122" s="394">
        <f t="shared" si="793"/>
        <v>0</v>
      </c>
      <c r="EA122" s="395">
        <f t="shared" si="794"/>
        <v>0</v>
      </c>
      <c r="EB122" s="428">
        <f t="shared" si="795"/>
        <v>0</v>
      </c>
      <c r="EC122" s="394">
        <f t="shared" si="796"/>
        <v>0</v>
      </c>
      <c r="ED122" s="395">
        <f t="shared" si="797"/>
        <v>0</v>
      </c>
      <c r="EE122" s="427">
        <f t="shared" si="798"/>
        <v>0</v>
      </c>
      <c r="EF122" s="394">
        <f t="shared" si="799"/>
        <v>0</v>
      </c>
      <c r="EG122" s="395">
        <f t="shared" si="800"/>
        <v>0</v>
      </c>
      <c r="EH122" s="396">
        <f t="shared" si="801"/>
        <v>0</v>
      </c>
      <c r="EI122" s="426">
        <f t="shared" si="802"/>
        <v>0</v>
      </c>
      <c r="EJ122" s="395">
        <f t="shared" si="803"/>
        <v>0</v>
      </c>
      <c r="EK122" s="427">
        <f t="shared" si="804"/>
        <v>0</v>
      </c>
      <c r="EL122" s="394">
        <f t="shared" si="805"/>
        <v>0</v>
      </c>
      <c r="EM122" s="395">
        <f t="shared" si="806"/>
        <v>0</v>
      </c>
      <c r="EN122" s="428">
        <f t="shared" si="807"/>
        <v>0</v>
      </c>
      <c r="EO122" s="394">
        <f t="shared" si="808"/>
        <v>0</v>
      </c>
      <c r="EP122" s="395">
        <f t="shared" si="809"/>
        <v>0</v>
      </c>
      <c r="EQ122" s="428">
        <f t="shared" si="810"/>
        <v>0</v>
      </c>
      <c r="ER122" s="394">
        <f t="shared" si="811"/>
        <v>0</v>
      </c>
      <c r="ES122" s="395">
        <f t="shared" si="812"/>
        <v>0</v>
      </c>
      <c r="ET122" s="427">
        <f t="shared" si="813"/>
        <v>0</v>
      </c>
      <c r="EU122" s="394">
        <f t="shared" si="814"/>
        <v>0</v>
      </c>
      <c r="EV122" s="395">
        <f t="shared" si="815"/>
        <v>0</v>
      </c>
      <c r="EW122" s="396">
        <f t="shared" si="816"/>
        <v>0</v>
      </c>
      <c r="EX122" s="426">
        <f t="shared" si="817"/>
        <v>0</v>
      </c>
      <c r="EY122" s="395">
        <f t="shared" si="818"/>
        <v>0</v>
      </c>
      <c r="EZ122" s="427">
        <f t="shared" si="819"/>
        <v>0</v>
      </c>
      <c r="FA122" s="394">
        <f t="shared" si="820"/>
        <v>0</v>
      </c>
      <c r="FB122" s="395">
        <f t="shared" si="821"/>
        <v>0</v>
      </c>
      <c r="FC122" s="428">
        <f t="shared" si="822"/>
        <v>0</v>
      </c>
      <c r="FD122" s="394">
        <f t="shared" si="823"/>
        <v>0</v>
      </c>
      <c r="FE122" s="395">
        <f t="shared" si="824"/>
        <v>0</v>
      </c>
      <c r="FF122" s="428">
        <f t="shared" si="825"/>
        <v>0</v>
      </c>
      <c r="FG122" s="394">
        <f t="shared" si="826"/>
        <v>0</v>
      </c>
      <c r="FH122" s="395">
        <f t="shared" si="827"/>
        <v>0</v>
      </c>
      <c r="FI122" s="427">
        <f t="shared" si="828"/>
        <v>0</v>
      </c>
      <c r="FJ122" s="394">
        <f t="shared" si="829"/>
        <v>0</v>
      </c>
      <c r="FK122" s="395">
        <f t="shared" si="830"/>
        <v>0</v>
      </c>
      <c r="FL122" s="396">
        <f t="shared" si="831"/>
        <v>0</v>
      </c>
      <c r="FM122" s="426">
        <f t="shared" si="832"/>
        <v>0</v>
      </c>
      <c r="FN122" s="395">
        <f t="shared" si="833"/>
        <v>0</v>
      </c>
      <c r="FO122" s="427">
        <f t="shared" si="834"/>
        <v>0</v>
      </c>
      <c r="FP122" s="394">
        <f t="shared" si="835"/>
        <v>0</v>
      </c>
      <c r="FQ122" s="395">
        <f t="shared" si="836"/>
        <v>0</v>
      </c>
      <c r="FR122" s="428">
        <f t="shared" si="837"/>
        <v>0</v>
      </c>
      <c r="FS122" s="394">
        <f t="shared" si="838"/>
        <v>0</v>
      </c>
      <c r="FT122" s="395">
        <f t="shared" si="839"/>
        <v>0</v>
      </c>
      <c r="FU122" s="428">
        <f t="shared" si="840"/>
        <v>0</v>
      </c>
      <c r="FV122" s="394">
        <f t="shared" si="841"/>
        <v>0</v>
      </c>
      <c r="FW122" s="395">
        <f t="shared" si="842"/>
        <v>0</v>
      </c>
      <c r="FX122" s="427">
        <f t="shared" si="843"/>
        <v>0</v>
      </c>
      <c r="FY122" s="394">
        <f t="shared" si="844"/>
        <v>0</v>
      </c>
      <c r="FZ122" s="395">
        <f t="shared" si="845"/>
        <v>0</v>
      </c>
      <c r="GA122" s="396">
        <f t="shared" si="846"/>
        <v>0</v>
      </c>
      <c r="GB122" s="426">
        <f t="shared" si="847"/>
        <v>0</v>
      </c>
      <c r="GC122" s="395">
        <f t="shared" si="848"/>
        <v>0</v>
      </c>
      <c r="GD122" s="427">
        <f t="shared" si="849"/>
        <v>0</v>
      </c>
      <c r="GE122" s="394">
        <f t="shared" si="850"/>
        <v>0</v>
      </c>
      <c r="GF122" s="395">
        <f t="shared" si="851"/>
        <v>0</v>
      </c>
      <c r="GG122" s="428">
        <f t="shared" si="852"/>
        <v>0</v>
      </c>
      <c r="GH122" s="394">
        <f t="shared" si="853"/>
        <v>0</v>
      </c>
      <c r="GI122" s="395">
        <f t="shared" si="854"/>
        <v>0</v>
      </c>
      <c r="GJ122" s="428">
        <f t="shared" si="855"/>
        <v>0</v>
      </c>
      <c r="GK122" s="394">
        <f t="shared" si="856"/>
        <v>0</v>
      </c>
      <c r="GL122" s="395">
        <f t="shared" si="857"/>
        <v>0</v>
      </c>
      <c r="GM122" s="427">
        <f t="shared" si="858"/>
        <v>0</v>
      </c>
      <c r="GN122" s="394">
        <f t="shared" si="859"/>
        <v>0</v>
      </c>
      <c r="GO122" s="395">
        <f t="shared" si="860"/>
        <v>0</v>
      </c>
      <c r="GP122" s="396">
        <f t="shared" si="861"/>
        <v>0</v>
      </c>
      <c r="GQ122" s="776">
        <f t="shared" si="862"/>
        <v>0</v>
      </c>
      <c r="GR122" s="777">
        <f t="shared" si="863"/>
        <v>0</v>
      </c>
      <c r="GS122" s="777">
        <f t="shared" si="864"/>
        <v>0</v>
      </c>
      <c r="GT122" s="777">
        <f t="shared" si="865"/>
        <v>0</v>
      </c>
      <c r="GU122" s="778">
        <f t="shared" si="866"/>
        <v>0</v>
      </c>
      <c r="GV122" s="426">
        <f t="shared" si="867"/>
        <v>0</v>
      </c>
      <c r="GW122" s="395">
        <f t="shared" si="868"/>
        <v>0</v>
      </c>
      <c r="GX122" s="427">
        <f t="shared" si="869"/>
        <v>0</v>
      </c>
      <c r="GY122" s="394">
        <f t="shared" si="870"/>
        <v>0</v>
      </c>
      <c r="GZ122" s="395">
        <f t="shared" si="871"/>
        <v>0</v>
      </c>
      <c r="HA122" s="428">
        <f t="shared" si="872"/>
        <v>0</v>
      </c>
      <c r="HB122" s="394">
        <f t="shared" si="873"/>
        <v>0</v>
      </c>
      <c r="HC122" s="395">
        <f t="shared" si="874"/>
        <v>0</v>
      </c>
      <c r="HD122" s="428">
        <f t="shared" si="875"/>
        <v>0</v>
      </c>
      <c r="HE122" s="394">
        <f t="shared" si="876"/>
        <v>0</v>
      </c>
      <c r="HF122" s="395">
        <f t="shared" si="877"/>
        <v>0</v>
      </c>
      <c r="HG122" s="427">
        <f t="shared" si="878"/>
        <v>0</v>
      </c>
      <c r="HH122" s="394">
        <f t="shared" si="879"/>
        <v>0</v>
      </c>
      <c r="HI122" s="395">
        <f t="shared" si="880"/>
        <v>0</v>
      </c>
      <c r="HJ122" s="396">
        <f t="shared" si="881"/>
        <v>0</v>
      </c>
      <c r="HK122" s="776">
        <f t="shared" si="882"/>
        <v>0</v>
      </c>
      <c r="HL122" s="777">
        <f t="shared" si="883"/>
        <v>0</v>
      </c>
      <c r="HM122" s="777">
        <f t="shared" si="884"/>
        <v>0</v>
      </c>
      <c r="HN122" s="777">
        <f t="shared" si="885"/>
        <v>0</v>
      </c>
      <c r="HO122" s="778">
        <f t="shared" si="886"/>
        <v>0</v>
      </c>
      <c r="HP122" s="946"/>
      <c r="HQ122" s="946"/>
      <c r="HR122" s="426">
        <f t="shared" si="887"/>
        <v>0</v>
      </c>
      <c r="HS122" s="395">
        <f t="shared" si="888"/>
        <v>0</v>
      </c>
      <c r="HT122" s="396">
        <f t="shared" si="889"/>
        <v>0</v>
      </c>
      <c r="HU122" s="426">
        <f t="shared" si="890"/>
        <v>0</v>
      </c>
      <c r="HV122" s="395">
        <f t="shared" si="891"/>
        <v>0</v>
      </c>
      <c r="HW122" s="396">
        <f t="shared" si="892"/>
        <v>0</v>
      </c>
      <c r="HX122" s="426">
        <f t="shared" si="1077"/>
        <v>0</v>
      </c>
      <c r="HY122" s="395">
        <f t="shared" si="1078"/>
        <v>0</v>
      </c>
      <c r="HZ122" s="396">
        <f t="shared" si="893"/>
        <v>0</v>
      </c>
      <c r="IA122" s="426">
        <f t="shared" si="1079"/>
        <v>0</v>
      </c>
      <c r="IB122" s="395">
        <f t="shared" si="1080"/>
        <v>0</v>
      </c>
      <c r="IC122" s="396">
        <f t="shared" si="895"/>
        <v>0</v>
      </c>
      <c r="ID122" s="426">
        <f t="shared" si="896"/>
        <v>0</v>
      </c>
      <c r="IE122" s="395">
        <f t="shared" si="897"/>
        <v>0</v>
      </c>
      <c r="IF122" s="396">
        <f t="shared" si="898"/>
        <v>0</v>
      </c>
      <c r="IG122" s="427"/>
      <c r="IH122" s="426">
        <f t="shared" si="899"/>
        <v>0</v>
      </c>
      <c r="II122" s="395">
        <f t="shared" si="900"/>
        <v>0</v>
      </c>
      <c r="IJ122" s="427">
        <f t="shared" si="901"/>
        <v>0</v>
      </c>
      <c r="IK122" s="426">
        <f t="shared" si="902"/>
        <v>0</v>
      </c>
      <c r="IL122" s="395">
        <f t="shared" si="903"/>
        <v>0</v>
      </c>
      <c r="IM122" s="427">
        <f t="shared" si="904"/>
        <v>0</v>
      </c>
      <c r="IN122" s="776">
        <f t="shared" si="905"/>
        <v>0</v>
      </c>
      <c r="IO122" s="777">
        <f t="shared" si="906"/>
        <v>0</v>
      </c>
      <c r="IP122" s="777">
        <f t="shared" si="907"/>
        <v>0</v>
      </c>
      <c r="IQ122" s="777">
        <f t="shared" si="908"/>
        <v>0</v>
      </c>
      <c r="IR122" s="779">
        <f t="shared" si="909"/>
        <v>0</v>
      </c>
      <c r="IS122" s="427"/>
      <c r="IT122" s="780"/>
      <c r="IU122" s="426">
        <f t="shared" si="910"/>
        <v>0</v>
      </c>
      <c r="IV122" s="395">
        <f t="shared" si="911"/>
        <v>0</v>
      </c>
      <c r="IW122" s="396">
        <f t="shared" si="912"/>
        <v>0</v>
      </c>
      <c r="IX122" s="426">
        <f t="shared" si="913"/>
        <v>0</v>
      </c>
      <c r="IY122" s="395">
        <f t="shared" si="914"/>
        <v>0</v>
      </c>
      <c r="IZ122" s="396">
        <f t="shared" si="915"/>
        <v>0</v>
      </c>
      <c r="JA122" s="426">
        <f t="shared" si="916"/>
        <v>0</v>
      </c>
      <c r="JB122" s="395">
        <f t="shared" si="917"/>
        <v>0</v>
      </c>
      <c r="JC122" s="396">
        <f t="shared" si="918"/>
        <v>0</v>
      </c>
      <c r="JD122" s="781"/>
      <c r="JE122" s="782">
        <f t="shared" si="1033"/>
        <v>0</v>
      </c>
      <c r="JF122" s="783">
        <f t="shared" si="1034"/>
        <v>0</v>
      </c>
      <c r="JG122" s="784">
        <f t="shared" si="919"/>
        <v>0</v>
      </c>
      <c r="JH122" s="781"/>
      <c r="JI122" s="782">
        <f t="shared" si="1035"/>
        <v>0</v>
      </c>
      <c r="JJ122" s="783">
        <f t="shared" si="1036"/>
        <v>0</v>
      </c>
      <c r="JK122" s="784">
        <f t="shared" si="920"/>
        <v>0</v>
      </c>
      <c r="JL122" s="781"/>
      <c r="JM122" s="782">
        <f t="shared" si="1037"/>
        <v>0</v>
      </c>
      <c r="JN122" s="783">
        <f t="shared" si="1038"/>
        <v>0</v>
      </c>
      <c r="JO122" s="784">
        <f t="shared" si="921"/>
        <v>0</v>
      </c>
      <c r="JP122" s="781"/>
      <c r="JQ122" s="782">
        <f t="shared" si="1039"/>
        <v>0</v>
      </c>
      <c r="JR122" s="783">
        <f t="shared" si="1040"/>
        <v>0</v>
      </c>
      <c r="JS122" s="784">
        <f t="shared" si="922"/>
        <v>0</v>
      </c>
      <c r="JT122" s="781"/>
      <c r="JU122" s="782">
        <f t="shared" si="1041"/>
        <v>0</v>
      </c>
      <c r="JV122" s="783">
        <f t="shared" si="1042"/>
        <v>0</v>
      </c>
      <c r="JW122" s="784">
        <f t="shared" si="923"/>
        <v>0</v>
      </c>
      <c r="JX122" s="781"/>
      <c r="JY122" s="782">
        <f t="shared" si="1043"/>
        <v>0</v>
      </c>
      <c r="JZ122" s="783">
        <f t="shared" si="1044"/>
        <v>0</v>
      </c>
      <c r="KA122" s="784">
        <f t="shared" si="924"/>
        <v>0</v>
      </c>
      <c r="KB122" s="781"/>
      <c r="KC122" s="782">
        <f t="shared" si="1045"/>
        <v>0</v>
      </c>
      <c r="KD122" s="783">
        <f t="shared" si="1046"/>
        <v>0</v>
      </c>
      <c r="KE122" s="784">
        <f t="shared" si="925"/>
        <v>0</v>
      </c>
      <c r="KF122" s="781"/>
      <c r="KG122" s="782">
        <f t="shared" si="1047"/>
        <v>0</v>
      </c>
      <c r="KH122" s="783">
        <f t="shared" si="1048"/>
        <v>0</v>
      </c>
      <c r="KI122" s="784">
        <f t="shared" si="926"/>
        <v>0</v>
      </c>
      <c r="KJ122" s="781"/>
      <c r="KK122" s="782">
        <f t="shared" si="1049"/>
        <v>0</v>
      </c>
      <c r="KL122" s="783">
        <f t="shared" si="1050"/>
        <v>0</v>
      </c>
      <c r="KM122" s="784">
        <f t="shared" si="927"/>
        <v>0</v>
      </c>
      <c r="KN122" s="426">
        <f t="shared" si="928"/>
        <v>0</v>
      </c>
      <c r="KO122" s="395">
        <f t="shared" si="929"/>
        <v>0</v>
      </c>
      <c r="KP122" s="396">
        <f t="shared" si="930"/>
        <v>0</v>
      </c>
      <c r="KQ122" s="426">
        <f t="shared" si="931"/>
        <v>0</v>
      </c>
      <c r="KR122" s="395">
        <f t="shared" si="932"/>
        <v>0</v>
      </c>
      <c r="KS122" s="396">
        <f t="shared" si="933"/>
        <v>0</v>
      </c>
      <c r="KT122" s="891"/>
      <c r="KU122" s="786">
        <f t="shared" si="1051"/>
        <v>0</v>
      </c>
      <c r="KV122" s="787">
        <f t="shared" si="1052"/>
        <v>0</v>
      </c>
      <c r="KW122" s="788">
        <f t="shared" si="934"/>
        <v>0</v>
      </c>
      <c r="KX122" s="426">
        <f t="shared" si="935"/>
        <v>0</v>
      </c>
      <c r="KY122" s="395">
        <f t="shared" si="936"/>
        <v>0</v>
      </c>
      <c r="KZ122" s="396">
        <f t="shared" si="937"/>
        <v>0</v>
      </c>
      <c r="LA122" s="781"/>
      <c r="LB122" s="782">
        <f t="shared" si="1053"/>
        <v>0</v>
      </c>
      <c r="LC122" s="783">
        <f t="shared" si="1054"/>
        <v>0</v>
      </c>
      <c r="LD122" s="784">
        <f t="shared" si="938"/>
        <v>0</v>
      </c>
      <c r="LE122" s="781"/>
      <c r="LF122" s="782">
        <f t="shared" si="1055"/>
        <v>0</v>
      </c>
      <c r="LG122" s="783">
        <f t="shared" si="1056"/>
        <v>0</v>
      </c>
      <c r="LH122" s="784">
        <f t="shared" si="939"/>
        <v>0</v>
      </c>
      <c r="LI122" s="781"/>
      <c r="LJ122" s="782">
        <f t="shared" si="1057"/>
        <v>0</v>
      </c>
      <c r="LK122" s="783">
        <f t="shared" si="1058"/>
        <v>0</v>
      </c>
      <c r="LL122" s="784">
        <f t="shared" si="940"/>
        <v>0</v>
      </c>
      <c r="LM122" s="426">
        <f t="shared" si="941"/>
        <v>0</v>
      </c>
      <c r="LN122" s="395">
        <f t="shared" si="942"/>
        <v>0</v>
      </c>
      <c r="LO122" s="396">
        <f t="shared" si="943"/>
        <v>0</v>
      </c>
      <c r="LP122" s="426">
        <f t="shared" si="944"/>
        <v>0</v>
      </c>
      <c r="LQ122" s="395">
        <f t="shared" si="945"/>
        <v>0</v>
      </c>
      <c r="LR122" s="396">
        <f t="shared" si="946"/>
        <v>0</v>
      </c>
      <c r="LS122" s="426">
        <f t="shared" si="947"/>
        <v>0</v>
      </c>
      <c r="LT122" s="395">
        <f t="shared" si="948"/>
        <v>0</v>
      </c>
      <c r="LU122" s="396">
        <f t="shared" si="949"/>
        <v>0</v>
      </c>
      <c r="LV122" s="891"/>
      <c r="LW122" s="786">
        <f t="shared" si="1059"/>
        <v>0</v>
      </c>
      <c r="LX122" s="787">
        <f t="shared" si="1060"/>
        <v>0</v>
      </c>
      <c r="LY122" s="788">
        <f t="shared" si="950"/>
        <v>0</v>
      </c>
      <c r="LZ122" s="426">
        <f t="shared" si="951"/>
        <v>0</v>
      </c>
      <c r="MA122" s="395">
        <f t="shared" si="952"/>
        <v>0</v>
      </c>
      <c r="MB122" s="396">
        <f t="shared" si="953"/>
        <v>0</v>
      </c>
      <c r="MC122" s="781"/>
      <c r="MD122" s="782">
        <f t="shared" si="1061"/>
        <v>0</v>
      </c>
      <c r="ME122" s="783">
        <f t="shared" si="1062"/>
        <v>0</v>
      </c>
      <c r="MF122" s="784">
        <f t="shared" si="954"/>
        <v>0</v>
      </c>
      <c r="MG122" s="781"/>
      <c r="MH122" s="782">
        <f t="shared" si="1063"/>
        <v>0</v>
      </c>
      <c r="MI122" s="783">
        <f t="shared" si="1064"/>
        <v>0</v>
      </c>
      <c r="MJ122" s="784">
        <f t="shared" si="955"/>
        <v>0</v>
      </c>
      <c r="MK122" s="781"/>
      <c r="ML122" s="782">
        <f t="shared" si="1065"/>
        <v>0</v>
      </c>
      <c r="MM122" s="783">
        <f t="shared" si="1066"/>
        <v>0</v>
      </c>
      <c r="MN122" s="784">
        <f t="shared" si="956"/>
        <v>0</v>
      </c>
      <c r="MO122" s="426">
        <f t="shared" si="957"/>
        <v>0</v>
      </c>
      <c r="MP122" s="395">
        <f t="shared" si="958"/>
        <v>0</v>
      </c>
      <c r="MQ122" s="396">
        <f t="shared" si="959"/>
        <v>0</v>
      </c>
      <c r="MR122" s="426">
        <f t="shared" si="960"/>
        <v>0</v>
      </c>
      <c r="MS122" s="395">
        <f t="shared" si="961"/>
        <v>0</v>
      </c>
      <c r="MT122" s="396">
        <f t="shared" si="962"/>
        <v>0</v>
      </c>
      <c r="MU122" s="426">
        <f t="shared" si="963"/>
        <v>0</v>
      </c>
      <c r="MV122" s="395">
        <f t="shared" si="964"/>
        <v>0</v>
      </c>
      <c r="MW122" s="396">
        <f t="shared" si="965"/>
        <v>0</v>
      </c>
      <c r="MX122" s="891"/>
      <c r="MY122" s="786">
        <f t="shared" si="1067"/>
        <v>0</v>
      </c>
      <c r="MZ122" s="787">
        <f t="shared" si="1068"/>
        <v>0</v>
      </c>
      <c r="NA122" s="788">
        <f t="shared" si="966"/>
        <v>0</v>
      </c>
      <c r="NB122" s="891"/>
      <c r="NC122" s="786">
        <f t="shared" si="1069"/>
        <v>0</v>
      </c>
      <c r="ND122" s="787">
        <f t="shared" si="1070"/>
        <v>0</v>
      </c>
      <c r="NE122" s="788">
        <f t="shared" si="967"/>
        <v>0</v>
      </c>
      <c r="NF122" s="786">
        <f t="shared" si="968"/>
        <v>0</v>
      </c>
      <c r="NG122" s="789">
        <f t="shared" si="969"/>
        <v>0</v>
      </c>
      <c r="NH122" s="776">
        <f t="shared" si="970"/>
        <v>0</v>
      </c>
      <c r="NI122" s="777">
        <f t="shared" si="971"/>
        <v>0</v>
      </c>
      <c r="NJ122" s="777">
        <f t="shared" si="972"/>
        <v>0</v>
      </c>
      <c r="NK122" s="777">
        <f t="shared" si="973"/>
        <v>0</v>
      </c>
      <c r="NL122" s="779">
        <f t="shared" si="974"/>
        <v>0</v>
      </c>
      <c r="NM122" s="891"/>
      <c r="NN122" s="786">
        <f t="shared" si="1071"/>
        <v>0</v>
      </c>
      <c r="NO122" s="787">
        <f t="shared" si="1072"/>
        <v>0</v>
      </c>
      <c r="NP122" s="788">
        <f t="shared" si="975"/>
        <v>0</v>
      </c>
      <c r="NQ122" s="891"/>
      <c r="NR122" s="786">
        <f t="shared" si="1073"/>
        <v>0</v>
      </c>
      <c r="NS122" s="787">
        <f t="shared" si="1074"/>
        <v>0</v>
      </c>
      <c r="NT122" s="788">
        <f t="shared" si="976"/>
        <v>0</v>
      </c>
      <c r="NU122" s="891"/>
      <c r="NV122" s="786">
        <f t="shared" si="1075"/>
        <v>0</v>
      </c>
      <c r="NW122" s="787">
        <f t="shared" si="1076"/>
        <v>0</v>
      </c>
      <c r="NX122" s="788">
        <f t="shared" si="977"/>
        <v>0</v>
      </c>
      <c r="OH122" s="426">
        <f t="shared" si="978"/>
        <v>0</v>
      </c>
      <c r="OI122" s="395">
        <f t="shared" si="979"/>
        <v>0</v>
      </c>
      <c r="OJ122" s="396">
        <f t="shared" si="980"/>
        <v>0</v>
      </c>
      <c r="OK122" s="426">
        <f t="shared" si="981"/>
        <v>0</v>
      </c>
      <c r="OL122" s="395">
        <f t="shared" si="982"/>
        <v>0</v>
      </c>
      <c r="OM122" s="396">
        <f t="shared" si="983"/>
        <v>0</v>
      </c>
      <c r="ON122" s="426">
        <f t="shared" si="984"/>
        <v>0</v>
      </c>
      <c r="OO122" s="395">
        <f t="shared" si="985"/>
        <v>0</v>
      </c>
      <c r="OP122" s="396">
        <f t="shared" si="986"/>
        <v>0</v>
      </c>
      <c r="OQ122" s="426">
        <f t="shared" si="987"/>
        <v>0</v>
      </c>
      <c r="OR122" s="395">
        <f t="shared" si="988"/>
        <v>0</v>
      </c>
      <c r="OS122" s="396">
        <f t="shared" si="989"/>
        <v>0</v>
      </c>
      <c r="OT122" s="426">
        <f t="shared" si="990"/>
        <v>0</v>
      </c>
      <c r="OU122" s="395">
        <f t="shared" si="991"/>
        <v>0</v>
      </c>
      <c r="OV122" s="396">
        <f t="shared" si="992"/>
        <v>0</v>
      </c>
      <c r="OW122" s="426">
        <f t="shared" si="993"/>
        <v>0</v>
      </c>
      <c r="OX122" s="395">
        <f t="shared" si="994"/>
        <v>0</v>
      </c>
      <c r="OY122" s="427">
        <f t="shared" si="995"/>
        <v>0</v>
      </c>
      <c r="OZ122" s="426">
        <f t="shared" si="996"/>
        <v>0</v>
      </c>
      <c r="PA122" s="395">
        <f t="shared" si="997"/>
        <v>0</v>
      </c>
      <c r="PB122" s="427">
        <f t="shared" si="998"/>
        <v>0</v>
      </c>
      <c r="PC122" s="426">
        <f t="shared" si="999"/>
        <v>0</v>
      </c>
      <c r="PD122" s="395">
        <f t="shared" si="1000"/>
        <v>0</v>
      </c>
      <c r="PE122" s="427">
        <f t="shared" si="1001"/>
        <v>0</v>
      </c>
      <c r="PF122" s="426">
        <f t="shared" si="1002"/>
        <v>0</v>
      </c>
      <c r="PG122" s="395">
        <f t="shared" si="1003"/>
        <v>0</v>
      </c>
      <c r="PH122" s="427">
        <f t="shared" si="1004"/>
        <v>0</v>
      </c>
      <c r="PI122" s="426">
        <f t="shared" si="1005"/>
        <v>0</v>
      </c>
      <c r="PJ122" s="395">
        <f t="shared" si="1006"/>
        <v>0</v>
      </c>
      <c r="PK122" s="427">
        <f t="shared" si="1007"/>
        <v>0</v>
      </c>
      <c r="PL122" s="426">
        <f t="shared" si="1008"/>
        <v>0</v>
      </c>
      <c r="PM122" s="395">
        <f t="shared" si="1009"/>
        <v>0</v>
      </c>
      <c r="PN122" s="427">
        <f t="shared" si="1010"/>
        <v>0</v>
      </c>
      <c r="PO122" s="776">
        <f t="shared" si="1011"/>
        <v>0</v>
      </c>
      <c r="PP122" s="777">
        <f t="shared" si="1012"/>
        <v>0</v>
      </c>
      <c r="PQ122" s="777">
        <f t="shared" si="1013"/>
        <v>0</v>
      </c>
      <c r="PR122" s="777">
        <f t="shared" si="1014"/>
        <v>0</v>
      </c>
      <c r="PS122" s="779">
        <f t="shared" si="1015"/>
        <v>0</v>
      </c>
      <c r="PT122" s="426">
        <f t="shared" si="1016"/>
        <v>0</v>
      </c>
      <c r="PU122" s="395">
        <f t="shared" si="1017"/>
        <v>0</v>
      </c>
      <c r="PV122" s="396">
        <f t="shared" si="1018"/>
        <v>0</v>
      </c>
      <c r="PW122" s="426">
        <f t="shared" si="1019"/>
        <v>0</v>
      </c>
      <c r="PX122" s="395">
        <f t="shared" si="1020"/>
        <v>0</v>
      </c>
      <c r="PY122" s="396">
        <f t="shared" si="1021"/>
        <v>0</v>
      </c>
      <c r="PZ122" s="426">
        <f t="shared" si="1022"/>
        <v>0</v>
      </c>
      <c r="QA122" s="395">
        <f t="shared" si="1023"/>
        <v>0</v>
      </c>
      <c r="QB122" s="396">
        <f t="shared" si="1024"/>
        <v>0</v>
      </c>
      <c r="QC122" s="426">
        <f t="shared" si="1025"/>
        <v>0</v>
      </c>
      <c r="QD122" s="395">
        <f t="shared" si="1026"/>
        <v>0</v>
      </c>
      <c r="QE122" s="396">
        <f t="shared" si="1027"/>
        <v>0</v>
      </c>
      <c r="QF122" s="776">
        <f t="shared" si="1028"/>
        <v>0</v>
      </c>
      <c r="QG122" s="777">
        <f t="shared" si="1029"/>
        <v>0</v>
      </c>
      <c r="QH122" s="777">
        <f t="shared" si="1030"/>
        <v>0</v>
      </c>
      <c r="QI122" s="777">
        <f t="shared" si="1031"/>
        <v>0</v>
      </c>
      <c r="QJ122" s="779">
        <f t="shared" si="1032"/>
        <v>0</v>
      </c>
      <c r="QK122" s="790"/>
      <c r="QL122" s="791"/>
    </row>
    <row r="123" spans="2:454" ht="10.199999999999999">
      <c r="B123" s="816" t="s">
        <v>571</v>
      </c>
      <c r="C123" s="817" t="s">
        <v>571</v>
      </c>
      <c r="D123" s="771"/>
      <c r="E123" s="772"/>
      <c r="F123" s="772"/>
      <c r="G123" s="772"/>
      <c r="H123" s="772"/>
      <c r="I123" s="772"/>
      <c r="J123" s="772"/>
      <c r="K123" s="772"/>
      <c r="L123" s="772"/>
      <c r="M123" s="772"/>
      <c r="N123" s="772"/>
      <c r="O123" s="772"/>
      <c r="P123" s="772"/>
      <c r="Q123" s="772"/>
      <c r="R123" s="772"/>
      <c r="S123" s="772"/>
      <c r="T123" s="772"/>
      <c r="U123" s="772"/>
      <c r="V123" s="772"/>
      <c r="W123" s="772"/>
      <c r="X123" s="772"/>
      <c r="Y123" s="772"/>
      <c r="Z123" s="772"/>
      <c r="AA123" s="772"/>
      <c r="AB123" s="772"/>
      <c r="AC123" s="772"/>
      <c r="AD123" s="772"/>
      <c r="AE123" s="772"/>
      <c r="AF123" s="772"/>
      <c r="AG123" s="772"/>
      <c r="AH123" s="772"/>
      <c r="AI123" s="772"/>
      <c r="AJ123" s="772"/>
      <c r="AK123" s="772"/>
      <c r="AL123" s="772"/>
      <c r="AM123" s="772"/>
      <c r="AN123" s="772"/>
      <c r="AO123" s="772"/>
      <c r="AP123" s="772"/>
      <c r="AQ123" s="772"/>
      <c r="AR123" s="772"/>
      <c r="AS123" s="772"/>
      <c r="AT123" s="772"/>
      <c r="AU123" s="772"/>
      <c r="AV123" s="772"/>
      <c r="AW123" s="772"/>
      <c r="AX123" s="772"/>
      <c r="AY123" s="772"/>
      <c r="AZ123" s="772"/>
      <c r="BA123" s="773"/>
      <c r="BB123" s="774">
        <f t="shared" si="721"/>
        <v>0</v>
      </c>
      <c r="BC123" s="651"/>
      <c r="BD123" s="652"/>
      <c r="BE123" s="775"/>
      <c r="BF123" s="774">
        <f t="shared" si="722"/>
        <v>0</v>
      </c>
      <c r="BG123" s="775"/>
      <c r="BH123" s="774">
        <f t="shared" si="723"/>
        <v>0</v>
      </c>
      <c r="BI123" s="426">
        <f t="shared" si="724"/>
        <v>0</v>
      </c>
      <c r="BJ123" s="395">
        <f t="shared" si="725"/>
        <v>0</v>
      </c>
      <c r="BK123" s="396">
        <f t="shared" si="726"/>
        <v>0</v>
      </c>
      <c r="BL123" s="426">
        <f t="shared" si="727"/>
        <v>0</v>
      </c>
      <c r="BM123" s="395">
        <f t="shared" si="728"/>
        <v>0</v>
      </c>
      <c r="BN123" s="427">
        <f t="shared" si="729"/>
        <v>0</v>
      </c>
      <c r="BO123" s="394">
        <f t="shared" si="730"/>
        <v>0</v>
      </c>
      <c r="BP123" s="395">
        <f t="shared" si="731"/>
        <v>0</v>
      </c>
      <c r="BQ123" s="428">
        <f t="shared" si="732"/>
        <v>0</v>
      </c>
      <c r="BR123" s="394">
        <f t="shared" si="733"/>
        <v>0</v>
      </c>
      <c r="BS123" s="395">
        <f t="shared" si="734"/>
        <v>0</v>
      </c>
      <c r="BT123" s="428">
        <f t="shared" si="735"/>
        <v>0</v>
      </c>
      <c r="BU123" s="394">
        <f t="shared" si="736"/>
        <v>0</v>
      </c>
      <c r="BV123" s="395">
        <f t="shared" si="737"/>
        <v>0</v>
      </c>
      <c r="BW123" s="427">
        <f t="shared" si="738"/>
        <v>0</v>
      </c>
      <c r="BX123" s="394">
        <f t="shared" si="739"/>
        <v>0</v>
      </c>
      <c r="BY123" s="395">
        <f t="shared" si="740"/>
        <v>0</v>
      </c>
      <c r="BZ123" s="396">
        <f t="shared" si="741"/>
        <v>0</v>
      </c>
      <c r="CA123" s="426">
        <f t="shared" si="742"/>
        <v>0</v>
      </c>
      <c r="CB123" s="395">
        <f t="shared" si="743"/>
        <v>0</v>
      </c>
      <c r="CC123" s="427">
        <f t="shared" si="744"/>
        <v>0</v>
      </c>
      <c r="CD123" s="394">
        <f t="shared" si="745"/>
        <v>0</v>
      </c>
      <c r="CE123" s="395">
        <f t="shared" si="746"/>
        <v>0</v>
      </c>
      <c r="CF123" s="428">
        <f t="shared" si="747"/>
        <v>0</v>
      </c>
      <c r="CG123" s="394">
        <f t="shared" si="748"/>
        <v>0</v>
      </c>
      <c r="CH123" s="395">
        <f t="shared" si="749"/>
        <v>0</v>
      </c>
      <c r="CI123" s="428">
        <f t="shared" si="750"/>
        <v>0</v>
      </c>
      <c r="CJ123" s="394">
        <f t="shared" si="751"/>
        <v>0</v>
      </c>
      <c r="CK123" s="395">
        <f t="shared" si="752"/>
        <v>0</v>
      </c>
      <c r="CL123" s="427">
        <f t="shared" si="753"/>
        <v>0</v>
      </c>
      <c r="CM123" s="394">
        <f t="shared" si="754"/>
        <v>0</v>
      </c>
      <c r="CN123" s="395">
        <f t="shared" si="755"/>
        <v>0</v>
      </c>
      <c r="CO123" s="396">
        <f t="shared" si="756"/>
        <v>0</v>
      </c>
      <c r="CP123" s="426">
        <f t="shared" si="757"/>
        <v>0</v>
      </c>
      <c r="CQ123" s="395">
        <f t="shared" si="758"/>
        <v>0</v>
      </c>
      <c r="CR123" s="427">
        <f t="shared" si="759"/>
        <v>0</v>
      </c>
      <c r="CS123" s="394">
        <f t="shared" si="760"/>
        <v>0</v>
      </c>
      <c r="CT123" s="395">
        <f t="shared" si="761"/>
        <v>0</v>
      </c>
      <c r="CU123" s="428">
        <f t="shared" si="762"/>
        <v>0</v>
      </c>
      <c r="CV123" s="394">
        <f t="shared" si="763"/>
        <v>0</v>
      </c>
      <c r="CW123" s="395">
        <f t="shared" si="764"/>
        <v>0</v>
      </c>
      <c r="CX123" s="428">
        <f t="shared" si="765"/>
        <v>0</v>
      </c>
      <c r="CY123" s="394">
        <f t="shared" si="766"/>
        <v>0</v>
      </c>
      <c r="CZ123" s="395">
        <f t="shared" si="767"/>
        <v>0</v>
      </c>
      <c r="DA123" s="427">
        <f t="shared" si="768"/>
        <v>0</v>
      </c>
      <c r="DB123" s="394">
        <f t="shared" si="769"/>
        <v>0</v>
      </c>
      <c r="DC123" s="395">
        <f t="shared" si="770"/>
        <v>0</v>
      </c>
      <c r="DD123" s="396">
        <f t="shared" si="771"/>
        <v>0</v>
      </c>
      <c r="DE123" s="426">
        <f t="shared" si="772"/>
        <v>0</v>
      </c>
      <c r="DF123" s="395">
        <f t="shared" si="773"/>
        <v>0</v>
      </c>
      <c r="DG123" s="427">
        <f t="shared" si="774"/>
        <v>0</v>
      </c>
      <c r="DH123" s="394">
        <f t="shared" si="775"/>
        <v>0</v>
      </c>
      <c r="DI123" s="395">
        <f t="shared" si="776"/>
        <v>0</v>
      </c>
      <c r="DJ123" s="428">
        <f t="shared" si="777"/>
        <v>0</v>
      </c>
      <c r="DK123" s="394">
        <f t="shared" si="778"/>
        <v>0</v>
      </c>
      <c r="DL123" s="395">
        <f t="shared" si="779"/>
        <v>0</v>
      </c>
      <c r="DM123" s="428">
        <f t="shared" si="780"/>
        <v>0</v>
      </c>
      <c r="DN123" s="394">
        <f t="shared" si="781"/>
        <v>0</v>
      </c>
      <c r="DO123" s="395">
        <f t="shared" si="782"/>
        <v>0</v>
      </c>
      <c r="DP123" s="427">
        <f t="shared" si="783"/>
        <v>0</v>
      </c>
      <c r="DQ123" s="394">
        <f t="shared" si="784"/>
        <v>0</v>
      </c>
      <c r="DR123" s="395">
        <f t="shared" si="785"/>
        <v>0</v>
      </c>
      <c r="DS123" s="396">
        <f t="shared" si="786"/>
        <v>0</v>
      </c>
      <c r="DT123" s="426">
        <f t="shared" si="787"/>
        <v>0</v>
      </c>
      <c r="DU123" s="395">
        <f t="shared" si="788"/>
        <v>0</v>
      </c>
      <c r="DV123" s="427">
        <f t="shared" si="789"/>
        <v>0</v>
      </c>
      <c r="DW123" s="394">
        <f t="shared" si="790"/>
        <v>0</v>
      </c>
      <c r="DX123" s="395">
        <f t="shared" si="791"/>
        <v>0</v>
      </c>
      <c r="DY123" s="428">
        <f t="shared" si="792"/>
        <v>0</v>
      </c>
      <c r="DZ123" s="394">
        <f t="shared" si="793"/>
        <v>0</v>
      </c>
      <c r="EA123" s="395">
        <f t="shared" si="794"/>
        <v>0</v>
      </c>
      <c r="EB123" s="428">
        <f t="shared" si="795"/>
        <v>0</v>
      </c>
      <c r="EC123" s="394">
        <f t="shared" si="796"/>
        <v>0</v>
      </c>
      <c r="ED123" s="395">
        <f t="shared" si="797"/>
        <v>0</v>
      </c>
      <c r="EE123" s="427">
        <f t="shared" si="798"/>
        <v>0</v>
      </c>
      <c r="EF123" s="394">
        <f t="shared" si="799"/>
        <v>0</v>
      </c>
      <c r="EG123" s="395">
        <f t="shared" si="800"/>
        <v>0</v>
      </c>
      <c r="EH123" s="396">
        <f t="shared" si="801"/>
        <v>0</v>
      </c>
      <c r="EI123" s="426">
        <f t="shared" si="802"/>
        <v>0</v>
      </c>
      <c r="EJ123" s="395">
        <f t="shared" si="803"/>
        <v>0</v>
      </c>
      <c r="EK123" s="427">
        <f t="shared" si="804"/>
        <v>0</v>
      </c>
      <c r="EL123" s="394">
        <f t="shared" si="805"/>
        <v>0</v>
      </c>
      <c r="EM123" s="395">
        <f t="shared" si="806"/>
        <v>0</v>
      </c>
      <c r="EN123" s="428">
        <f t="shared" si="807"/>
        <v>0</v>
      </c>
      <c r="EO123" s="394">
        <f t="shared" si="808"/>
        <v>0</v>
      </c>
      <c r="EP123" s="395">
        <f t="shared" si="809"/>
        <v>0</v>
      </c>
      <c r="EQ123" s="428">
        <f t="shared" si="810"/>
        <v>0</v>
      </c>
      <c r="ER123" s="394">
        <f t="shared" si="811"/>
        <v>0</v>
      </c>
      <c r="ES123" s="395">
        <f t="shared" si="812"/>
        <v>0</v>
      </c>
      <c r="ET123" s="427">
        <f t="shared" si="813"/>
        <v>0</v>
      </c>
      <c r="EU123" s="394">
        <f t="shared" si="814"/>
        <v>0</v>
      </c>
      <c r="EV123" s="395">
        <f t="shared" si="815"/>
        <v>0</v>
      </c>
      <c r="EW123" s="396">
        <f t="shared" si="816"/>
        <v>0</v>
      </c>
      <c r="EX123" s="426">
        <f t="shared" si="817"/>
        <v>0</v>
      </c>
      <c r="EY123" s="395">
        <f t="shared" si="818"/>
        <v>0</v>
      </c>
      <c r="EZ123" s="427">
        <f t="shared" si="819"/>
        <v>0</v>
      </c>
      <c r="FA123" s="394">
        <f t="shared" si="820"/>
        <v>0</v>
      </c>
      <c r="FB123" s="395">
        <f t="shared" si="821"/>
        <v>0</v>
      </c>
      <c r="FC123" s="428">
        <f t="shared" si="822"/>
        <v>0</v>
      </c>
      <c r="FD123" s="394">
        <f t="shared" si="823"/>
        <v>0</v>
      </c>
      <c r="FE123" s="395">
        <f t="shared" si="824"/>
        <v>0</v>
      </c>
      <c r="FF123" s="428">
        <f t="shared" si="825"/>
        <v>0</v>
      </c>
      <c r="FG123" s="394">
        <f t="shared" si="826"/>
        <v>0</v>
      </c>
      <c r="FH123" s="395">
        <f t="shared" si="827"/>
        <v>0</v>
      </c>
      <c r="FI123" s="427">
        <f t="shared" si="828"/>
        <v>0</v>
      </c>
      <c r="FJ123" s="394">
        <f t="shared" si="829"/>
        <v>0</v>
      </c>
      <c r="FK123" s="395">
        <f t="shared" si="830"/>
        <v>0</v>
      </c>
      <c r="FL123" s="396">
        <f t="shared" si="831"/>
        <v>0</v>
      </c>
      <c r="FM123" s="426">
        <f t="shared" si="832"/>
        <v>0</v>
      </c>
      <c r="FN123" s="395">
        <f t="shared" si="833"/>
        <v>0</v>
      </c>
      <c r="FO123" s="427">
        <f t="shared" si="834"/>
        <v>0</v>
      </c>
      <c r="FP123" s="394">
        <f t="shared" si="835"/>
        <v>0</v>
      </c>
      <c r="FQ123" s="395">
        <f t="shared" si="836"/>
        <v>0</v>
      </c>
      <c r="FR123" s="428">
        <f t="shared" si="837"/>
        <v>0</v>
      </c>
      <c r="FS123" s="394">
        <f t="shared" si="838"/>
        <v>0</v>
      </c>
      <c r="FT123" s="395">
        <f t="shared" si="839"/>
        <v>0</v>
      </c>
      <c r="FU123" s="428">
        <f t="shared" si="840"/>
        <v>0</v>
      </c>
      <c r="FV123" s="394">
        <f t="shared" si="841"/>
        <v>0</v>
      </c>
      <c r="FW123" s="395">
        <f t="shared" si="842"/>
        <v>0</v>
      </c>
      <c r="FX123" s="427">
        <f t="shared" si="843"/>
        <v>0</v>
      </c>
      <c r="FY123" s="394">
        <f t="shared" si="844"/>
        <v>0</v>
      </c>
      <c r="FZ123" s="395">
        <f t="shared" si="845"/>
        <v>0</v>
      </c>
      <c r="GA123" s="396">
        <f t="shared" si="846"/>
        <v>0</v>
      </c>
      <c r="GB123" s="426">
        <f t="shared" si="847"/>
        <v>0</v>
      </c>
      <c r="GC123" s="395">
        <f t="shared" si="848"/>
        <v>0</v>
      </c>
      <c r="GD123" s="427">
        <f t="shared" si="849"/>
        <v>0</v>
      </c>
      <c r="GE123" s="394">
        <f t="shared" si="850"/>
        <v>0</v>
      </c>
      <c r="GF123" s="395">
        <f t="shared" si="851"/>
        <v>0</v>
      </c>
      <c r="GG123" s="428">
        <f t="shared" si="852"/>
        <v>0</v>
      </c>
      <c r="GH123" s="394">
        <f t="shared" si="853"/>
        <v>0</v>
      </c>
      <c r="GI123" s="395">
        <f t="shared" si="854"/>
        <v>0</v>
      </c>
      <c r="GJ123" s="428">
        <f t="shared" si="855"/>
        <v>0</v>
      </c>
      <c r="GK123" s="394">
        <f t="shared" si="856"/>
        <v>0</v>
      </c>
      <c r="GL123" s="395">
        <f t="shared" si="857"/>
        <v>0</v>
      </c>
      <c r="GM123" s="427">
        <f t="shared" si="858"/>
        <v>0</v>
      </c>
      <c r="GN123" s="394">
        <f t="shared" si="859"/>
        <v>0</v>
      </c>
      <c r="GO123" s="395">
        <f t="shared" si="860"/>
        <v>0</v>
      </c>
      <c r="GP123" s="396">
        <f t="shared" si="861"/>
        <v>0</v>
      </c>
      <c r="GQ123" s="776">
        <f t="shared" si="862"/>
        <v>0</v>
      </c>
      <c r="GR123" s="777">
        <f t="shared" si="863"/>
        <v>0</v>
      </c>
      <c r="GS123" s="777">
        <f t="shared" si="864"/>
        <v>0</v>
      </c>
      <c r="GT123" s="777">
        <f t="shared" si="865"/>
        <v>0</v>
      </c>
      <c r="GU123" s="778">
        <f t="shared" si="866"/>
        <v>0</v>
      </c>
      <c r="GV123" s="426">
        <f t="shared" si="867"/>
        <v>0</v>
      </c>
      <c r="GW123" s="395">
        <f t="shared" si="868"/>
        <v>0</v>
      </c>
      <c r="GX123" s="427">
        <f t="shared" si="869"/>
        <v>0</v>
      </c>
      <c r="GY123" s="394">
        <f t="shared" si="870"/>
        <v>0</v>
      </c>
      <c r="GZ123" s="395">
        <f t="shared" si="871"/>
        <v>0</v>
      </c>
      <c r="HA123" s="428">
        <f t="shared" si="872"/>
        <v>0</v>
      </c>
      <c r="HB123" s="394">
        <f t="shared" si="873"/>
        <v>0</v>
      </c>
      <c r="HC123" s="395">
        <f t="shared" si="874"/>
        <v>0</v>
      </c>
      <c r="HD123" s="428">
        <f t="shared" si="875"/>
        <v>0</v>
      </c>
      <c r="HE123" s="394">
        <f t="shared" si="876"/>
        <v>0</v>
      </c>
      <c r="HF123" s="395">
        <f t="shared" si="877"/>
        <v>0</v>
      </c>
      <c r="HG123" s="427">
        <f t="shared" si="878"/>
        <v>0</v>
      </c>
      <c r="HH123" s="394">
        <f t="shared" si="879"/>
        <v>0</v>
      </c>
      <c r="HI123" s="395">
        <f t="shared" si="880"/>
        <v>0</v>
      </c>
      <c r="HJ123" s="396">
        <f t="shared" si="881"/>
        <v>0</v>
      </c>
      <c r="HK123" s="776">
        <f t="shared" si="882"/>
        <v>0</v>
      </c>
      <c r="HL123" s="777">
        <f t="shared" si="883"/>
        <v>0</v>
      </c>
      <c r="HM123" s="777">
        <f t="shared" si="884"/>
        <v>0</v>
      </c>
      <c r="HN123" s="777">
        <f t="shared" si="885"/>
        <v>0</v>
      </c>
      <c r="HO123" s="778">
        <f t="shared" si="886"/>
        <v>0</v>
      </c>
      <c r="HP123" s="946"/>
      <c r="HQ123" s="946"/>
      <c r="HR123" s="426">
        <f t="shared" si="887"/>
        <v>0</v>
      </c>
      <c r="HS123" s="395">
        <f t="shared" si="888"/>
        <v>0</v>
      </c>
      <c r="HT123" s="396">
        <f t="shared" si="889"/>
        <v>0</v>
      </c>
      <c r="HU123" s="426">
        <f t="shared" si="890"/>
        <v>0</v>
      </c>
      <c r="HV123" s="395">
        <f t="shared" si="891"/>
        <v>0</v>
      </c>
      <c r="HW123" s="396">
        <f t="shared" si="892"/>
        <v>0</v>
      </c>
      <c r="HX123" s="426">
        <f t="shared" si="1077"/>
        <v>0</v>
      </c>
      <c r="HY123" s="395">
        <f t="shared" si="1078"/>
        <v>0</v>
      </c>
      <c r="HZ123" s="396">
        <f t="shared" si="893"/>
        <v>0</v>
      </c>
      <c r="IA123" s="426">
        <f t="shared" si="1079"/>
        <v>0</v>
      </c>
      <c r="IB123" s="395">
        <f t="shared" si="1080"/>
        <v>0</v>
      </c>
      <c r="IC123" s="396">
        <f t="shared" si="895"/>
        <v>0</v>
      </c>
      <c r="ID123" s="426">
        <f t="shared" si="896"/>
        <v>0</v>
      </c>
      <c r="IE123" s="395">
        <f t="shared" si="897"/>
        <v>0</v>
      </c>
      <c r="IF123" s="396">
        <f t="shared" si="898"/>
        <v>0</v>
      </c>
      <c r="IG123" s="427"/>
      <c r="IH123" s="426">
        <f t="shared" si="899"/>
        <v>0</v>
      </c>
      <c r="II123" s="395">
        <f t="shared" si="900"/>
        <v>0</v>
      </c>
      <c r="IJ123" s="427">
        <f t="shared" si="901"/>
        <v>0</v>
      </c>
      <c r="IK123" s="426">
        <f t="shared" si="902"/>
        <v>0</v>
      </c>
      <c r="IL123" s="395">
        <f t="shared" si="903"/>
        <v>0</v>
      </c>
      <c r="IM123" s="427">
        <f t="shared" si="904"/>
        <v>0</v>
      </c>
      <c r="IN123" s="776">
        <f t="shared" si="905"/>
        <v>0</v>
      </c>
      <c r="IO123" s="777">
        <f t="shared" si="906"/>
        <v>0</v>
      </c>
      <c r="IP123" s="777">
        <f t="shared" si="907"/>
        <v>0</v>
      </c>
      <c r="IQ123" s="777">
        <f t="shared" si="908"/>
        <v>0</v>
      </c>
      <c r="IR123" s="779">
        <f t="shared" si="909"/>
        <v>0</v>
      </c>
      <c r="IS123" s="427"/>
      <c r="IT123" s="780"/>
      <c r="IU123" s="426">
        <f t="shared" si="910"/>
        <v>0</v>
      </c>
      <c r="IV123" s="395">
        <f t="shared" si="911"/>
        <v>0</v>
      </c>
      <c r="IW123" s="396">
        <f t="shared" si="912"/>
        <v>0</v>
      </c>
      <c r="IX123" s="426">
        <f t="shared" si="913"/>
        <v>0</v>
      </c>
      <c r="IY123" s="395">
        <f t="shared" si="914"/>
        <v>0</v>
      </c>
      <c r="IZ123" s="396">
        <f t="shared" si="915"/>
        <v>0</v>
      </c>
      <c r="JA123" s="426">
        <f t="shared" si="916"/>
        <v>0</v>
      </c>
      <c r="JB123" s="395">
        <f t="shared" si="917"/>
        <v>0</v>
      </c>
      <c r="JC123" s="396">
        <f t="shared" si="918"/>
        <v>0</v>
      </c>
      <c r="JD123" s="781"/>
      <c r="JE123" s="782">
        <f t="shared" si="1033"/>
        <v>0</v>
      </c>
      <c r="JF123" s="783">
        <f t="shared" si="1034"/>
        <v>0</v>
      </c>
      <c r="JG123" s="784">
        <f t="shared" si="919"/>
        <v>0</v>
      </c>
      <c r="JH123" s="781"/>
      <c r="JI123" s="782">
        <f t="shared" si="1035"/>
        <v>0</v>
      </c>
      <c r="JJ123" s="783">
        <f t="shared" si="1036"/>
        <v>0</v>
      </c>
      <c r="JK123" s="784">
        <f t="shared" si="920"/>
        <v>0</v>
      </c>
      <c r="JL123" s="781"/>
      <c r="JM123" s="782">
        <f t="shared" si="1037"/>
        <v>0</v>
      </c>
      <c r="JN123" s="783">
        <f t="shared" si="1038"/>
        <v>0</v>
      </c>
      <c r="JO123" s="784">
        <f t="shared" si="921"/>
        <v>0</v>
      </c>
      <c r="JP123" s="781"/>
      <c r="JQ123" s="782">
        <f t="shared" si="1039"/>
        <v>0</v>
      </c>
      <c r="JR123" s="783">
        <f t="shared" si="1040"/>
        <v>0</v>
      </c>
      <c r="JS123" s="784">
        <f t="shared" si="922"/>
        <v>0</v>
      </c>
      <c r="JT123" s="781"/>
      <c r="JU123" s="782">
        <f t="shared" si="1041"/>
        <v>0</v>
      </c>
      <c r="JV123" s="783">
        <f t="shared" si="1042"/>
        <v>0</v>
      </c>
      <c r="JW123" s="784">
        <f t="shared" si="923"/>
        <v>0</v>
      </c>
      <c r="JX123" s="781"/>
      <c r="JY123" s="782">
        <f t="shared" si="1043"/>
        <v>0</v>
      </c>
      <c r="JZ123" s="783">
        <f t="shared" si="1044"/>
        <v>0</v>
      </c>
      <c r="KA123" s="784">
        <f t="shared" si="924"/>
        <v>0</v>
      </c>
      <c r="KB123" s="781"/>
      <c r="KC123" s="782">
        <f t="shared" si="1045"/>
        <v>0</v>
      </c>
      <c r="KD123" s="783">
        <f t="shared" si="1046"/>
        <v>0</v>
      </c>
      <c r="KE123" s="784">
        <f t="shared" si="925"/>
        <v>0</v>
      </c>
      <c r="KF123" s="781"/>
      <c r="KG123" s="782">
        <f t="shared" si="1047"/>
        <v>0</v>
      </c>
      <c r="KH123" s="783">
        <f t="shared" si="1048"/>
        <v>0</v>
      </c>
      <c r="KI123" s="784">
        <f t="shared" si="926"/>
        <v>0</v>
      </c>
      <c r="KJ123" s="781"/>
      <c r="KK123" s="782">
        <f t="shared" si="1049"/>
        <v>0</v>
      </c>
      <c r="KL123" s="783">
        <f t="shared" si="1050"/>
        <v>0</v>
      </c>
      <c r="KM123" s="784">
        <f t="shared" si="927"/>
        <v>0</v>
      </c>
      <c r="KN123" s="426">
        <f t="shared" si="928"/>
        <v>0</v>
      </c>
      <c r="KO123" s="395">
        <f t="shared" si="929"/>
        <v>0</v>
      </c>
      <c r="KP123" s="396">
        <f t="shared" si="930"/>
        <v>0</v>
      </c>
      <c r="KQ123" s="426">
        <f t="shared" si="931"/>
        <v>0</v>
      </c>
      <c r="KR123" s="395">
        <f t="shared" si="932"/>
        <v>0</v>
      </c>
      <c r="KS123" s="396">
        <f t="shared" si="933"/>
        <v>0</v>
      </c>
      <c r="KT123" s="891"/>
      <c r="KU123" s="786">
        <f t="shared" si="1051"/>
        <v>0</v>
      </c>
      <c r="KV123" s="787">
        <f t="shared" si="1052"/>
        <v>0</v>
      </c>
      <c r="KW123" s="788">
        <f t="shared" si="934"/>
        <v>0</v>
      </c>
      <c r="KX123" s="426">
        <f t="shared" si="935"/>
        <v>0</v>
      </c>
      <c r="KY123" s="395">
        <f t="shared" si="936"/>
        <v>0</v>
      </c>
      <c r="KZ123" s="396">
        <f t="shared" si="937"/>
        <v>0</v>
      </c>
      <c r="LA123" s="781"/>
      <c r="LB123" s="782">
        <f t="shared" si="1053"/>
        <v>0</v>
      </c>
      <c r="LC123" s="783">
        <f t="shared" si="1054"/>
        <v>0</v>
      </c>
      <c r="LD123" s="784">
        <f t="shared" si="938"/>
        <v>0</v>
      </c>
      <c r="LE123" s="781"/>
      <c r="LF123" s="782">
        <f t="shared" si="1055"/>
        <v>0</v>
      </c>
      <c r="LG123" s="783">
        <f t="shared" si="1056"/>
        <v>0</v>
      </c>
      <c r="LH123" s="784">
        <f t="shared" si="939"/>
        <v>0</v>
      </c>
      <c r="LI123" s="781"/>
      <c r="LJ123" s="782">
        <f t="shared" si="1057"/>
        <v>0</v>
      </c>
      <c r="LK123" s="783">
        <f t="shared" si="1058"/>
        <v>0</v>
      </c>
      <c r="LL123" s="784">
        <f t="shared" si="940"/>
        <v>0</v>
      </c>
      <c r="LM123" s="426">
        <f t="shared" si="941"/>
        <v>0</v>
      </c>
      <c r="LN123" s="395">
        <f t="shared" si="942"/>
        <v>0</v>
      </c>
      <c r="LO123" s="396">
        <f t="shared" si="943"/>
        <v>0</v>
      </c>
      <c r="LP123" s="426">
        <f t="shared" si="944"/>
        <v>0</v>
      </c>
      <c r="LQ123" s="395">
        <f t="shared" si="945"/>
        <v>0</v>
      </c>
      <c r="LR123" s="396">
        <f t="shared" si="946"/>
        <v>0</v>
      </c>
      <c r="LS123" s="426">
        <f t="shared" si="947"/>
        <v>0</v>
      </c>
      <c r="LT123" s="395">
        <f t="shared" si="948"/>
        <v>0</v>
      </c>
      <c r="LU123" s="396">
        <f t="shared" si="949"/>
        <v>0</v>
      </c>
      <c r="LV123" s="891"/>
      <c r="LW123" s="786">
        <f t="shared" si="1059"/>
        <v>0</v>
      </c>
      <c r="LX123" s="787">
        <f t="shared" si="1060"/>
        <v>0</v>
      </c>
      <c r="LY123" s="788">
        <f t="shared" si="950"/>
        <v>0</v>
      </c>
      <c r="LZ123" s="426">
        <f t="shared" si="951"/>
        <v>0</v>
      </c>
      <c r="MA123" s="395">
        <f t="shared" si="952"/>
        <v>0</v>
      </c>
      <c r="MB123" s="396">
        <f t="shared" si="953"/>
        <v>0</v>
      </c>
      <c r="MC123" s="781"/>
      <c r="MD123" s="782">
        <f t="shared" si="1061"/>
        <v>0</v>
      </c>
      <c r="ME123" s="783">
        <f t="shared" si="1062"/>
        <v>0</v>
      </c>
      <c r="MF123" s="784">
        <f t="shared" si="954"/>
        <v>0</v>
      </c>
      <c r="MG123" s="781"/>
      <c r="MH123" s="782">
        <f t="shared" si="1063"/>
        <v>0</v>
      </c>
      <c r="MI123" s="783">
        <f t="shared" si="1064"/>
        <v>0</v>
      </c>
      <c r="MJ123" s="784">
        <f t="shared" si="955"/>
        <v>0</v>
      </c>
      <c r="MK123" s="781"/>
      <c r="ML123" s="782">
        <f t="shared" si="1065"/>
        <v>0</v>
      </c>
      <c r="MM123" s="783">
        <f t="shared" si="1066"/>
        <v>0</v>
      </c>
      <c r="MN123" s="784">
        <f t="shared" si="956"/>
        <v>0</v>
      </c>
      <c r="MO123" s="426">
        <f t="shared" si="957"/>
        <v>0</v>
      </c>
      <c r="MP123" s="395">
        <f t="shared" si="958"/>
        <v>0</v>
      </c>
      <c r="MQ123" s="396">
        <f t="shared" si="959"/>
        <v>0</v>
      </c>
      <c r="MR123" s="426">
        <f t="shared" si="960"/>
        <v>0</v>
      </c>
      <c r="MS123" s="395">
        <f t="shared" si="961"/>
        <v>0</v>
      </c>
      <c r="MT123" s="396">
        <f t="shared" si="962"/>
        <v>0</v>
      </c>
      <c r="MU123" s="426">
        <f t="shared" si="963"/>
        <v>0</v>
      </c>
      <c r="MV123" s="395">
        <f t="shared" si="964"/>
        <v>0</v>
      </c>
      <c r="MW123" s="396">
        <f t="shared" si="965"/>
        <v>0</v>
      </c>
      <c r="MX123" s="891"/>
      <c r="MY123" s="786">
        <f t="shared" si="1067"/>
        <v>0</v>
      </c>
      <c r="MZ123" s="787">
        <f t="shared" si="1068"/>
        <v>0</v>
      </c>
      <c r="NA123" s="788">
        <f t="shared" si="966"/>
        <v>0</v>
      </c>
      <c r="NB123" s="891"/>
      <c r="NC123" s="786">
        <f t="shared" si="1069"/>
        <v>0</v>
      </c>
      <c r="ND123" s="787">
        <f t="shared" si="1070"/>
        <v>0</v>
      </c>
      <c r="NE123" s="788">
        <f t="shared" si="967"/>
        <v>0</v>
      </c>
      <c r="NF123" s="786">
        <f t="shared" si="968"/>
        <v>0</v>
      </c>
      <c r="NG123" s="789">
        <f t="shared" si="969"/>
        <v>0</v>
      </c>
      <c r="NH123" s="776">
        <f t="shared" si="970"/>
        <v>0</v>
      </c>
      <c r="NI123" s="777">
        <f t="shared" si="971"/>
        <v>0</v>
      </c>
      <c r="NJ123" s="777">
        <f t="shared" si="972"/>
        <v>0</v>
      </c>
      <c r="NK123" s="777">
        <f t="shared" si="973"/>
        <v>0</v>
      </c>
      <c r="NL123" s="779">
        <f t="shared" si="974"/>
        <v>0</v>
      </c>
      <c r="NM123" s="891"/>
      <c r="NN123" s="786">
        <f t="shared" si="1071"/>
        <v>0</v>
      </c>
      <c r="NO123" s="787">
        <f t="shared" si="1072"/>
        <v>0</v>
      </c>
      <c r="NP123" s="788">
        <f t="shared" si="975"/>
        <v>0</v>
      </c>
      <c r="NQ123" s="891"/>
      <c r="NR123" s="786">
        <f t="shared" si="1073"/>
        <v>0</v>
      </c>
      <c r="NS123" s="787">
        <f t="shared" si="1074"/>
        <v>0</v>
      </c>
      <c r="NT123" s="788">
        <f t="shared" si="976"/>
        <v>0</v>
      </c>
      <c r="NU123" s="891"/>
      <c r="NV123" s="786">
        <f t="shared" si="1075"/>
        <v>0</v>
      </c>
      <c r="NW123" s="787">
        <f t="shared" si="1076"/>
        <v>0</v>
      </c>
      <c r="NX123" s="788">
        <f t="shared" si="977"/>
        <v>0</v>
      </c>
      <c r="OH123" s="426">
        <f t="shared" si="978"/>
        <v>0</v>
      </c>
      <c r="OI123" s="395">
        <f t="shared" si="979"/>
        <v>0</v>
      </c>
      <c r="OJ123" s="396">
        <f t="shared" si="980"/>
        <v>0</v>
      </c>
      <c r="OK123" s="426">
        <f t="shared" si="981"/>
        <v>0</v>
      </c>
      <c r="OL123" s="395">
        <f t="shared" si="982"/>
        <v>0</v>
      </c>
      <c r="OM123" s="396">
        <f t="shared" si="983"/>
        <v>0</v>
      </c>
      <c r="ON123" s="426">
        <f t="shared" si="984"/>
        <v>0</v>
      </c>
      <c r="OO123" s="395">
        <f t="shared" si="985"/>
        <v>0</v>
      </c>
      <c r="OP123" s="396">
        <f t="shared" si="986"/>
        <v>0</v>
      </c>
      <c r="OQ123" s="426">
        <f t="shared" si="987"/>
        <v>0</v>
      </c>
      <c r="OR123" s="395">
        <f t="shared" si="988"/>
        <v>0</v>
      </c>
      <c r="OS123" s="396">
        <f t="shared" si="989"/>
        <v>0</v>
      </c>
      <c r="OT123" s="426">
        <f t="shared" si="990"/>
        <v>0</v>
      </c>
      <c r="OU123" s="395">
        <f t="shared" si="991"/>
        <v>0</v>
      </c>
      <c r="OV123" s="396">
        <f t="shared" si="992"/>
        <v>0</v>
      </c>
      <c r="OW123" s="426">
        <f t="shared" si="993"/>
        <v>0</v>
      </c>
      <c r="OX123" s="395">
        <f t="shared" si="994"/>
        <v>0</v>
      </c>
      <c r="OY123" s="427">
        <f t="shared" si="995"/>
        <v>0</v>
      </c>
      <c r="OZ123" s="426">
        <f t="shared" si="996"/>
        <v>0</v>
      </c>
      <c r="PA123" s="395">
        <f t="shared" si="997"/>
        <v>0</v>
      </c>
      <c r="PB123" s="427">
        <f t="shared" si="998"/>
        <v>0</v>
      </c>
      <c r="PC123" s="426">
        <f t="shared" si="999"/>
        <v>0</v>
      </c>
      <c r="PD123" s="395">
        <f t="shared" si="1000"/>
        <v>0</v>
      </c>
      <c r="PE123" s="427">
        <f t="shared" si="1001"/>
        <v>0</v>
      </c>
      <c r="PF123" s="426">
        <f t="shared" si="1002"/>
        <v>0</v>
      </c>
      <c r="PG123" s="395">
        <f t="shared" si="1003"/>
        <v>0</v>
      </c>
      <c r="PH123" s="427">
        <f t="shared" si="1004"/>
        <v>0</v>
      </c>
      <c r="PI123" s="426">
        <f t="shared" si="1005"/>
        <v>0</v>
      </c>
      <c r="PJ123" s="395">
        <f t="shared" si="1006"/>
        <v>0</v>
      </c>
      <c r="PK123" s="427">
        <f t="shared" si="1007"/>
        <v>0</v>
      </c>
      <c r="PL123" s="426">
        <f t="shared" si="1008"/>
        <v>0</v>
      </c>
      <c r="PM123" s="395">
        <f t="shared" si="1009"/>
        <v>0</v>
      </c>
      <c r="PN123" s="427">
        <f t="shared" si="1010"/>
        <v>0</v>
      </c>
      <c r="PO123" s="776">
        <f t="shared" si="1011"/>
        <v>0</v>
      </c>
      <c r="PP123" s="777">
        <f t="shared" si="1012"/>
        <v>0</v>
      </c>
      <c r="PQ123" s="777">
        <f t="shared" si="1013"/>
        <v>0</v>
      </c>
      <c r="PR123" s="777">
        <f t="shared" si="1014"/>
        <v>0</v>
      </c>
      <c r="PS123" s="779">
        <f t="shared" si="1015"/>
        <v>0</v>
      </c>
      <c r="PT123" s="426">
        <f t="shared" si="1016"/>
        <v>0</v>
      </c>
      <c r="PU123" s="395">
        <f t="shared" si="1017"/>
        <v>0</v>
      </c>
      <c r="PV123" s="396">
        <f t="shared" si="1018"/>
        <v>0</v>
      </c>
      <c r="PW123" s="426">
        <f t="shared" si="1019"/>
        <v>0</v>
      </c>
      <c r="PX123" s="395">
        <f t="shared" si="1020"/>
        <v>0</v>
      </c>
      <c r="PY123" s="396">
        <f t="shared" si="1021"/>
        <v>0</v>
      </c>
      <c r="PZ123" s="426">
        <f t="shared" si="1022"/>
        <v>0</v>
      </c>
      <c r="QA123" s="395">
        <f t="shared" si="1023"/>
        <v>0</v>
      </c>
      <c r="QB123" s="396">
        <f t="shared" si="1024"/>
        <v>0</v>
      </c>
      <c r="QC123" s="426">
        <f t="shared" si="1025"/>
        <v>0</v>
      </c>
      <c r="QD123" s="395">
        <f t="shared" si="1026"/>
        <v>0</v>
      </c>
      <c r="QE123" s="396">
        <f t="shared" si="1027"/>
        <v>0</v>
      </c>
      <c r="QF123" s="776">
        <f t="shared" si="1028"/>
        <v>0</v>
      </c>
      <c r="QG123" s="777">
        <f t="shared" si="1029"/>
        <v>0</v>
      </c>
      <c r="QH123" s="777">
        <f t="shared" si="1030"/>
        <v>0</v>
      </c>
      <c r="QI123" s="777">
        <f t="shared" si="1031"/>
        <v>0</v>
      </c>
      <c r="QJ123" s="779">
        <f t="shared" si="1032"/>
        <v>0</v>
      </c>
      <c r="QK123" s="790"/>
      <c r="QL123" s="791"/>
    </row>
    <row r="124" spans="2:454" ht="10.199999999999999">
      <c r="B124" s="818" t="s">
        <v>571</v>
      </c>
      <c r="C124" s="819" t="s">
        <v>571</v>
      </c>
      <c r="D124" s="771"/>
      <c r="E124" s="772"/>
      <c r="F124" s="772"/>
      <c r="G124" s="772"/>
      <c r="H124" s="772"/>
      <c r="I124" s="772"/>
      <c r="J124" s="772"/>
      <c r="K124" s="772"/>
      <c r="L124" s="772"/>
      <c r="M124" s="772"/>
      <c r="N124" s="772"/>
      <c r="O124" s="772"/>
      <c r="P124" s="772"/>
      <c r="Q124" s="772"/>
      <c r="R124" s="772"/>
      <c r="S124" s="772"/>
      <c r="T124" s="772"/>
      <c r="U124" s="772"/>
      <c r="V124" s="772"/>
      <c r="W124" s="772"/>
      <c r="X124" s="772"/>
      <c r="Y124" s="772"/>
      <c r="Z124" s="772"/>
      <c r="AA124" s="772"/>
      <c r="AB124" s="772"/>
      <c r="AC124" s="772"/>
      <c r="AD124" s="772"/>
      <c r="AE124" s="772"/>
      <c r="AF124" s="772"/>
      <c r="AG124" s="772"/>
      <c r="AH124" s="772"/>
      <c r="AI124" s="772"/>
      <c r="AJ124" s="772"/>
      <c r="AK124" s="772"/>
      <c r="AL124" s="772"/>
      <c r="AM124" s="772"/>
      <c r="AN124" s="772"/>
      <c r="AO124" s="772"/>
      <c r="AP124" s="772"/>
      <c r="AQ124" s="772"/>
      <c r="AR124" s="772"/>
      <c r="AS124" s="772"/>
      <c r="AT124" s="772"/>
      <c r="AU124" s="772"/>
      <c r="AV124" s="772"/>
      <c r="AW124" s="772"/>
      <c r="AX124" s="772"/>
      <c r="AY124" s="772"/>
      <c r="AZ124" s="772"/>
      <c r="BA124" s="773"/>
      <c r="BB124" s="774">
        <f t="shared" si="721"/>
        <v>0</v>
      </c>
      <c r="BC124" s="651"/>
      <c r="BD124" s="652"/>
      <c r="BE124" s="775"/>
      <c r="BF124" s="774">
        <f t="shared" si="722"/>
        <v>0</v>
      </c>
      <c r="BG124" s="775"/>
      <c r="BH124" s="774">
        <f t="shared" si="723"/>
        <v>0</v>
      </c>
      <c r="BI124" s="426">
        <f t="shared" si="724"/>
        <v>0</v>
      </c>
      <c r="BJ124" s="395">
        <f t="shared" si="725"/>
        <v>0</v>
      </c>
      <c r="BK124" s="396">
        <f t="shared" si="726"/>
        <v>0</v>
      </c>
      <c r="BL124" s="426">
        <f t="shared" si="727"/>
        <v>0</v>
      </c>
      <c r="BM124" s="395">
        <f t="shared" si="728"/>
        <v>0</v>
      </c>
      <c r="BN124" s="427">
        <f t="shared" si="729"/>
        <v>0</v>
      </c>
      <c r="BO124" s="394">
        <f t="shared" si="730"/>
        <v>0</v>
      </c>
      <c r="BP124" s="395">
        <f t="shared" si="731"/>
        <v>0</v>
      </c>
      <c r="BQ124" s="428">
        <f t="shared" si="732"/>
        <v>0</v>
      </c>
      <c r="BR124" s="394">
        <f t="shared" si="733"/>
        <v>0</v>
      </c>
      <c r="BS124" s="395">
        <f t="shared" si="734"/>
        <v>0</v>
      </c>
      <c r="BT124" s="428">
        <f t="shared" si="735"/>
        <v>0</v>
      </c>
      <c r="BU124" s="394">
        <f t="shared" si="736"/>
        <v>0</v>
      </c>
      <c r="BV124" s="395">
        <f t="shared" si="737"/>
        <v>0</v>
      </c>
      <c r="BW124" s="427">
        <f t="shared" si="738"/>
        <v>0</v>
      </c>
      <c r="BX124" s="394">
        <f t="shared" si="739"/>
        <v>0</v>
      </c>
      <c r="BY124" s="395">
        <f t="shared" si="740"/>
        <v>0</v>
      </c>
      <c r="BZ124" s="396">
        <f t="shared" si="741"/>
        <v>0</v>
      </c>
      <c r="CA124" s="426">
        <f t="shared" si="742"/>
        <v>0</v>
      </c>
      <c r="CB124" s="395">
        <f t="shared" si="743"/>
        <v>0</v>
      </c>
      <c r="CC124" s="427">
        <f t="shared" si="744"/>
        <v>0</v>
      </c>
      <c r="CD124" s="394">
        <f t="shared" si="745"/>
        <v>0</v>
      </c>
      <c r="CE124" s="395">
        <f t="shared" si="746"/>
        <v>0</v>
      </c>
      <c r="CF124" s="428">
        <f t="shared" si="747"/>
        <v>0</v>
      </c>
      <c r="CG124" s="394">
        <f t="shared" si="748"/>
        <v>0</v>
      </c>
      <c r="CH124" s="395">
        <f t="shared" si="749"/>
        <v>0</v>
      </c>
      <c r="CI124" s="428">
        <f t="shared" si="750"/>
        <v>0</v>
      </c>
      <c r="CJ124" s="394">
        <f t="shared" si="751"/>
        <v>0</v>
      </c>
      <c r="CK124" s="395">
        <f t="shared" si="752"/>
        <v>0</v>
      </c>
      <c r="CL124" s="427">
        <f t="shared" si="753"/>
        <v>0</v>
      </c>
      <c r="CM124" s="394">
        <f t="shared" si="754"/>
        <v>0</v>
      </c>
      <c r="CN124" s="395">
        <f t="shared" si="755"/>
        <v>0</v>
      </c>
      <c r="CO124" s="396">
        <f t="shared" si="756"/>
        <v>0</v>
      </c>
      <c r="CP124" s="426">
        <f t="shared" si="757"/>
        <v>0</v>
      </c>
      <c r="CQ124" s="395">
        <f t="shared" si="758"/>
        <v>0</v>
      </c>
      <c r="CR124" s="427">
        <f t="shared" si="759"/>
        <v>0</v>
      </c>
      <c r="CS124" s="394">
        <f t="shared" si="760"/>
        <v>0</v>
      </c>
      <c r="CT124" s="395">
        <f t="shared" si="761"/>
        <v>0</v>
      </c>
      <c r="CU124" s="428">
        <f t="shared" si="762"/>
        <v>0</v>
      </c>
      <c r="CV124" s="394">
        <f t="shared" si="763"/>
        <v>0</v>
      </c>
      <c r="CW124" s="395">
        <f t="shared" si="764"/>
        <v>0</v>
      </c>
      <c r="CX124" s="428">
        <f t="shared" si="765"/>
        <v>0</v>
      </c>
      <c r="CY124" s="394">
        <f t="shared" si="766"/>
        <v>0</v>
      </c>
      <c r="CZ124" s="395">
        <f t="shared" si="767"/>
        <v>0</v>
      </c>
      <c r="DA124" s="427">
        <f t="shared" si="768"/>
        <v>0</v>
      </c>
      <c r="DB124" s="394">
        <f t="shared" si="769"/>
        <v>0</v>
      </c>
      <c r="DC124" s="395">
        <f t="shared" si="770"/>
        <v>0</v>
      </c>
      <c r="DD124" s="396">
        <f t="shared" si="771"/>
        <v>0</v>
      </c>
      <c r="DE124" s="426">
        <f t="shared" si="772"/>
        <v>0</v>
      </c>
      <c r="DF124" s="395">
        <f t="shared" si="773"/>
        <v>0</v>
      </c>
      <c r="DG124" s="427">
        <f t="shared" si="774"/>
        <v>0</v>
      </c>
      <c r="DH124" s="394">
        <f t="shared" si="775"/>
        <v>0</v>
      </c>
      <c r="DI124" s="395">
        <f t="shared" si="776"/>
        <v>0</v>
      </c>
      <c r="DJ124" s="428">
        <f t="shared" si="777"/>
        <v>0</v>
      </c>
      <c r="DK124" s="394">
        <f t="shared" si="778"/>
        <v>0</v>
      </c>
      <c r="DL124" s="395">
        <f t="shared" si="779"/>
        <v>0</v>
      </c>
      <c r="DM124" s="428">
        <f t="shared" si="780"/>
        <v>0</v>
      </c>
      <c r="DN124" s="394">
        <f t="shared" si="781"/>
        <v>0</v>
      </c>
      <c r="DO124" s="395">
        <f t="shared" si="782"/>
        <v>0</v>
      </c>
      <c r="DP124" s="427">
        <f t="shared" si="783"/>
        <v>0</v>
      </c>
      <c r="DQ124" s="394">
        <f t="shared" si="784"/>
        <v>0</v>
      </c>
      <c r="DR124" s="395">
        <f t="shared" si="785"/>
        <v>0</v>
      </c>
      <c r="DS124" s="396">
        <f t="shared" si="786"/>
        <v>0</v>
      </c>
      <c r="DT124" s="426">
        <f t="shared" si="787"/>
        <v>0</v>
      </c>
      <c r="DU124" s="395">
        <f t="shared" si="788"/>
        <v>0</v>
      </c>
      <c r="DV124" s="427">
        <f t="shared" si="789"/>
        <v>0</v>
      </c>
      <c r="DW124" s="394">
        <f t="shared" si="790"/>
        <v>0</v>
      </c>
      <c r="DX124" s="395">
        <f t="shared" si="791"/>
        <v>0</v>
      </c>
      <c r="DY124" s="428">
        <f t="shared" si="792"/>
        <v>0</v>
      </c>
      <c r="DZ124" s="394">
        <f t="shared" si="793"/>
        <v>0</v>
      </c>
      <c r="EA124" s="395">
        <f t="shared" si="794"/>
        <v>0</v>
      </c>
      <c r="EB124" s="428">
        <f t="shared" si="795"/>
        <v>0</v>
      </c>
      <c r="EC124" s="394">
        <f t="shared" si="796"/>
        <v>0</v>
      </c>
      <c r="ED124" s="395">
        <f t="shared" si="797"/>
        <v>0</v>
      </c>
      <c r="EE124" s="427">
        <f t="shared" si="798"/>
        <v>0</v>
      </c>
      <c r="EF124" s="394">
        <f t="shared" si="799"/>
        <v>0</v>
      </c>
      <c r="EG124" s="395">
        <f t="shared" si="800"/>
        <v>0</v>
      </c>
      <c r="EH124" s="396">
        <f t="shared" si="801"/>
        <v>0</v>
      </c>
      <c r="EI124" s="426">
        <f t="shared" si="802"/>
        <v>0</v>
      </c>
      <c r="EJ124" s="395">
        <f t="shared" si="803"/>
        <v>0</v>
      </c>
      <c r="EK124" s="427">
        <f t="shared" si="804"/>
        <v>0</v>
      </c>
      <c r="EL124" s="394">
        <f t="shared" si="805"/>
        <v>0</v>
      </c>
      <c r="EM124" s="395">
        <f t="shared" si="806"/>
        <v>0</v>
      </c>
      <c r="EN124" s="428">
        <f t="shared" si="807"/>
        <v>0</v>
      </c>
      <c r="EO124" s="394">
        <f t="shared" si="808"/>
        <v>0</v>
      </c>
      <c r="EP124" s="395">
        <f t="shared" si="809"/>
        <v>0</v>
      </c>
      <c r="EQ124" s="428">
        <f t="shared" si="810"/>
        <v>0</v>
      </c>
      <c r="ER124" s="394">
        <f t="shared" si="811"/>
        <v>0</v>
      </c>
      <c r="ES124" s="395">
        <f t="shared" si="812"/>
        <v>0</v>
      </c>
      <c r="ET124" s="427">
        <f t="shared" si="813"/>
        <v>0</v>
      </c>
      <c r="EU124" s="394">
        <f t="shared" si="814"/>
        <v>0</v>
      </c>
      <c r="EV124" s="395">
        <f t="shared" si="815"/>
        <v>0</v>
      </c>
      <c r="EW124" s="396">
        <f t="shared" si="816"/>
        <v>0</v>
      </c>
      <c r="EX124" s="426">
        <f t="shared" si="817"/>
        <v>0</v>
      </c>
      <c r="EY124" s="395">
        <f t="shared" si="818"/>
        <v>0</v>
      </c>
      <c r="EZ124" s="427">
        <f t="shared" si="819"/>
        <v>0</v>
      </c>
      <c r="FA124" s="394">
        <f t="shared" si="820"/>
        <v>0</v>
      </c>
      <c r="FB124" s="395">
        <f t="shared" si="821"/>
        <v>0</v>
      </c>
      <c r="FC124" s="428">
        <f t="shared" si="822"/>
        <v>0</v>
      </c>
      <c r="FD124" s="394">
        <f t="shared" si="823"/>
        <v>0</v>
      </c>
      <c r="FE124" s="395">
        <f t="shared" si="824"/>
        <v>0</v>
      </c>
      <c r="FF124" s="428">
        <f t="shared" si="825"/>
        <v>0</v>
      </c>
      <c r="FG124" s="394">
        <f t="shared" si="826"/>
        <v>0</v>
      </c>
      <c r="FH124" s="395">
        <f t="shared" si="827"/>
        <v>0</v>
      </c>
      <c r="FI124" s="427">
        <f t="shared" si="828"/>
        <v>0</v>
      </c>
      <c r="FJ124" s="394">
        <f t="shared" si="829"/>
        <v>0</v>
      </c>
      <c r="FK124" s="395">
        <f t="shared" si="830"/>
        <v>0</v>
      </c>
      <c r="FL124" s="396">
        <f t="shared" si="831"/>
        <v>0</v>
      </c>
      <c r="FM124" s="426">
        <f t="shared" si="832"/>
        <v>0</v>
      </c>
      <c r="FN124" s="395">
        <f t="shared" si="833"/>
        <v>0</v>
      </c>
      <c r="FO124" s="427">
        <f t="shared" si="834"/>
        <v>0</v>
      </c>
      <c r="FP124" s="394">
        <f t="shared" si="835"/>
        <v>0</v>
      </c>
      <c r="FQ124" s="395">
        <f t="shared" si="836"/>
        <v>0</v>
      </c>
      <c r="FR124" s="428">
        <f t="shared" si="837"/>
        <v>0</v>
      </c>
      <c r="FS124" s="394">
        <f t="shared" si="838"/>
        <v>0</v>
      </c>
      <c r="FT124" s="395">
        <f t="shared" si="839"/>
        <v>0</v>
      </c>
      <c r="FU124" s="428">
        <f t="shared" si="840"/>
        <v>0</v>
      </c>
      <c r="FV124" s="394">
        <f t="shared" si="841"/>
        <v>0</v>
      </c>
      <c r="FW124" s="395">
        <f t="shared" si="842"/>
        <v>0</v>
      </c>
      <c r="FX124" s="427">
        <f t="shared" si="843"/>
        <v>0</v>
      </c>
      <c r="FY124" s="394">
        <f t="shared" si="844"/>
        <v>0</v>
      </c>
      <c r="FZ124" s="395">
        <f t="shared" si="845"/>
        <v>0</v>
      </c>
      <c r="GA124" s="396">
        <f t="shared" si="846"/>
        <v>0</v>
      </c>
      <c r="GB124" s="426">
        <f t="shared" si="847"/>
        <v>0</v>
      </c>
      <c r="GC124" s="395">
        <f t="shared" si="848"/>
        <v>0</v>
      </c>
      <c r="GD124" s="427">
        <f t="shared" si="849"/>
        <v>0</v>
      </c>
      <c r="GE124" s="394">
        <f t="shared" si="850"/>
        <v>0</v>
      </c>
      <c r="GF124" s="395">
        <f t="shared" si="851"/>
        <v>0</v>
      </c>
      <c r="GG124" s="428">
        <f t="shared" si="852"/>
        <v>0</v>
      </c>
      <c r="GH124" s="394">
        <f t="shared" si="853"/>
        <v>0</v>
      </c>
      <c r="GI124" s="395">
        <f t="shared" si="854"/>
        <v>0</v>
      </c>
      <c r="GJ124" s="428">
        <f t="shared" si="855"/>
        <v>0</v>
      </c>
      <c r="GK124" s="394">
        <f t="shared" si="856"/>
        <v>0</v>
      </c>
      <c r="GL124" s="395">
        <f t="shared" si="857"/>
        <v>0</v>
      </c>
      <c r="GM124" s="427">
        <f t="shared" si="858"/>
        <v>0</v>
      </c>
      <c r="GN124" s="394">
        <f t="shared" si="859"/>
        <v>0</v>
      </c>
      <c r="GO124" s="395">
        <f t="shared" si="860"/>
        <v>0</v>
      </c>
      <c r="GP124" s="396">
        <f t="shared" si="861"/>
        <v>0</v>
      </c>
      <c r="GQ124" s="776">
        <f t="shared" si="862"/>
        <v>0</v>
      </c>
      <c r="GR124" s="777">
        <f t="shared" si="863"/>
        <v>0</v>
      </c>
      <c r="GS124" s="777">
        <f t="shared" si="864"/>
        <v>0</v>
      </c>
      <c r="GT124" s="777">
        <f t="shared" si="865"/>
        <v>0</v>
      </c>
      <c r="GU124" s="778">
        <f t="shared" si="866"/>
        <v>0</v>
      </c>
      <c r="GV124" s="426">
        <f t="shared" si="867"/>
        <v>0</v>
      </c>
      <c r="GW124" s="395">
        <f t="shared" si="868"/>
        <v>0</v>
      </c>
      <c r="GX124" s="427">
        <f t="shared" si="869"/>
        <v>0</v>
      </c>
      <c r="GY124" s="394">
        <f t="shared" si="870"/>
        <v>0</v>
      </c>
      <c r="GZ124" s="395">
        <f t="shared" si="871"/>
        <v>0</v>
      </c>
      <c r="HA124" s="428">
        <f t="shared" si="872"/>
        <v>0</v>
      </c>
      <c r="HB124" s="394">
        <f t="shared" si="873"/>
        <v>0</v>
      </c>
      <c r="HC124" s="395">
        <f t="shared" si="874"/>
        <v>0</v>
      </c>
      <c r="HD124" s="428">
        <f t="shared" si="875"/>
        <v>0</v>
      </c>
      <c r="HE124" s="394">
        <f t="shared" si="876"/>
        <v>0</v>
      </c>
      <c r="HF124" s="395">
        <f t="shared" si="877"/>
        <v>0</v>
      </c>
      <c r="HG124" s="427">
        <f t="shared" si="878"/>
        <v>0</v>
      </c>
      <c r="HH124" s="394">
        <f t="shared" si="879"/>
        <v>0</v>
      </c>
      <c r="HI124" s="395">
        <f t="shared" si="880"/>
        <v>0</v>
      </c>
      <c r="HJ124" s="396">
        <f t="shared" si="881"/>
        <v>0</v>
      </c>
      <c r="HK124" s="776">
        <f t="shared" si="882"/>
        <v>0</v>
      </c>
      <c r="HL124" s="777">
        <f t="shared" si="883"/>
        <v>0</v>
      </c>
      <c r="HM124" s="777">
        <f t="shared" si="884"/>
        <v>0</v>
      </c>
      <c r="HN124" s="777">
        <f t="shared" si="885"/>
        <v>0</v>
      </c>
      <c r="HO124" s="778">
        <f t="shared" si="886"/>
        <v>0</v>
      </c>
      <c r="HP124" s="946"/>
      <c r="HQ124" s="946"/>
      <c r="HR124" s="426">
        <f t="shared" si="887"/>
        <v>0</v>
      </c>
      <c r="HS124" s="395">
        <f t="shared" si="888"/>
        <v>0</v>
      </c>
      <c r="HT124" s="396">
        <f t="shared" si="889"/>
        <v>0</v>
      </c>
      <c r="HU124" s="426">
        <f t="shared" si="890"/>
        <v>0</v>
      </c>
      <c r="HV124" s="395">
        <f t="shared" si="891"/>
        <v>0</v>
      </c>
      <c r="HW124" s="396">
        <f t="shared" si="892"/>
        <v>0</v>
      </c>
      <c r="HX124" s="426">
        <f t="shared" si="1077"/>
        <v>0</v>
      </c>
      <c r="HY124" s="395">
        <f t="shared" si="1078"/>
        <v>0</v>
      </c>
      <c r="HZ124" s="396">
        <f t="shared" si="893"/>
        <v>0</v>
      </c>
      <c r="IA124" s="426">
        <f t="shared" si="1079"/>
        <v>0</v>
      </c>
      <c r="IB124" s="395">
        <f t="shared" si="1080"/>
        <v>0</v>
      </c>
      <c r="IC124" s="396">
        <f t="shared" si="895"/>
        <v>0</v>
      </c>
      <c r="ID124" s="426">
        <f t="shared" si="896"/>
        <v>0</v>
      </c>
      <c r="IE124" s="395">
        <f t="shared" si="897"/>
        <v>0</v>
      </c>
      <c r="IF124" s="396">
        <f t="shared" si="898"/>
        <v>0</v>
      </c>
      <c r="IG124" s="427"/>
      <c r="IH124" s="426">
        <f t="shared" si="899"/>
        <v>0</v>
      </c>
      <c r="II124" s="395">
        <f t="shared" si="900"/>
        <v>0</v>
      </c>
      <c r="IJ124" s="427">
        <f t="shared" si="901"/>
        <v>0</v>
      </c>
      <c r="IK124" s="426">
        <f t="shared" si="902"/>
        <v>0</v>
      </c>
      <c r="IL124" s="395">
        <f t="shared" si="903"/>
        <v>0</v>
      </c>
      <c r="IM124" s="427">
        <f t="shared" si="904"/>
        <v>0</v>
      </c>
      <c r="IN124" s="776">
        <f t="shared" si="905"/>
        <v>0</v>
      </c>
      <c r="IO124" s="777">
        <f t="shared" si="906"/>
        <v>0</v>
      </c>
      <c r="IP124" s="777">
        <f t="shared" si="907"/>
        <v>0</v>
      </c>
      <c r="IQ124" s="777">
        <f t="shared" si="908"/>
        <v>0</v>
      </c>
      <c r="IR124" s="779">
        <f t="shared" si="909"/>
        <v>0</v>
      </c>
      <c r="IS124" s="427"/>
      <c r="IT124" s="780"/>
      <c r="IU124" s="426">
        <f t="shared" si="910"/>
        <v>0</v>
      </c>
      <c r="IV124" s="395">
        <f t="shared" si="911"/>
        <v>0</v>
      </c>
      <c r="IW124" s="396">
        <f t="shared" si="912"/>
        <v>0</v>
      </c>
      <c r="IX124" s="426">
        <f t="shared" si="913"/>
        <v>0</v>
      </c>
      <c r="IY124" s="395">
        <f t="shared" si="914"/>
        <v>0</v>
      </c>
      <c r="IZ124" s="396">
        <f t="shared" si="915"/>
        <v>0</v>
      </c>
      <c r="JA124" s="426">
        <f t="shared" si="916"/>
        <v>0</v>
      </c>
      <c r="JB124" s="395">
        <f t="shared" si="917"/>
        <v>0</v>
      </c>
      <c r="JC124" s="396">
        <f t="shared" si="918"/>
        <v>0</v>
      </c>
      <c r="JD124" s="781"/>
      <c r="JE124" s="782">
        <f t="shared" si="1033"/>
        <v>0</v>
      </c>
      <c r="JF124" s="783">
        <f t="shared" si="1034"/>
        <v>0</v>
      </c>
      <c r="JG124" s="784">
        <f t="shared" si="919"/>
        <v>0</v>
      </c>
      <c r="JH124" s="781"/>
      <c r="JI124" s="782">
        <f t="shared" si="1035"/>
        <v>0</v>
      </c>
      <c r="JJ124" s="783">
        <f t="shared" si="1036"/>
        <v>0</v>
      </c>
      <c r="JK124" s="784">
        <f t="shared" si="920"/>
        <v>0</v>
      </c>
      <c r="JL124" s="781"/>
      <c r="JM124" s="782">
        <f t="shared" si="1037"/>
        <v>0</v>
      </c>
      <c r="JN124" s="783">
        <f t="shared" si="1038"/>
        <v>0</v>
      </c>
      <c r="JO124" s="784">
        <f t="shared" si="921"/>
        <v>0</v>
      </c>
      <c r="JP124" s="781"/>
      <c r="JQ124" s="782">
        <f t="shared" si="1039"/>
        <v>0</v>
      </c>
      <c r="JR124" s="783">
        <f t="shared" si="1040"/>
        <v>0</v>
      </c>
      <c r="JS124" s="784">
        <f t="shared" si="922"/>
        <v>0</v>
      </c>
      <c r="JT124" s="781"/>
      <c r="JU124" s="782">
        <f t="shared" si="1041"/>
        <v>0</v>
      </c>
      <c r="JV124" s="783">
        <f t="shared" si="1042"/>
        <v>0</v>
      </c>
      <c r="JW124" s="784">
        <f t="shared" si="923"/>
        <v>0</v>
      </c>
      <c r="JX124" s="781"/>
      <c r="JY124" s="782">
        <f t="shared" si="1043"/>
        <v>0</v>
      </c>
      <c r="JZ124" s="783">
        <f t="shared" si="1044"/>
        <v>0</v>
      </c>
      <c r="KA124" s="784">
        <f t="shared" si="924"/>
        <v>0</v>
      </c>
      <c r="KB124" s="781"/>
      <c r="KC124" s="782">
        <f t="shared" si="1045"/>
        <v>0</v>
      </c>
      <c r="KD124" s="783">
        <f t="shared" si="1046"/>
        <v>0</v>
      </c>
      <c r="KE124" s="784">
        <f t="shared" si="925"/>
        <v>0</v>
      </c>
      <c r="KF124" s="781"/>
      <c r="KG124" s="782">
        <f t="shared" si="1047"/>
        <v>0</v>
      </c>
      <c r="KH124" s="783">
        <f t="shared" si="1048"/>
        <v>0</v>
      </c>
      <c r="KI124" s="784">
        <f t="shared" si="926"/>
        <v>0</v>
      </c>
      <c r="KJ124" s="781"/>
      <c r="KK124" s="782">
        <f t="shared" si="1049"/>
        <v>0</v>
      </c>
      <c r="KL124" s="783">
        <f t="shared" si="1050"/>
        <v>0</v>
      </c>
      <c r="KM124" s="784">
        <f t="shared" si="927"/>
        <v>0</v>
      </c>
      <c r="KN124" s="426">
        <f t="shared" si="928"/>
        <v>0</v>
      </c>
      <c r="KO124" s="395">
        <f t="shared" si="929"/>
        <v>0</v>
      </c>
      <c r="KP124" s="396">
        <f t="shared" si="930"/>
        <v>0</v>
      </c>
      <c r="KQ124" s="426">
        <f t="shared" si="931"/>
        <v>0</v>
      </c>
      <c r="KR124" s="395">
        <f t="shared" si="932"/>
        <v>0</v>
      </c>
      <c r="KS124" s="396">
        <f t="shared" si="933"/>
        <v>0</v>
      </c>
      <c r="KT124" s="891"/>
      <c r="KU124" s="786">
        <f t="shared" si="1051"/>
        <v>0</v>
      </c>
      <c r="KV124" s="787">
        <f t="shared" si="1052"/>
        <v>0</v>
      </c>
      <c r="KW124" s="788">
        <f t="shared" si="934"/>
        <v>0</v>
      </c>
      <c r="KX124" s="426">
        <f t="shared" si="935"/>
        <v>0</v>
      </c>
      <c r="KY124" s="395">
        <f t="shared" si="936"/>
        <v>0</v>
      </c>
      <c r="KZ124" s="396">
        <f t="shared" si="937"/>
        <v>0</v>
      </c>
      <c r="LA124" s="781"/>
      <c r="LB124" s="782">
        <f t="shared" si="1053"/>
        <v>0</v>
      </c>
      <c r="LC124" s="783">
        <f t="shared" si="1054"/>
        <v>0</v>
      </c>
      <c r="LD124" s="784">
        <f t="shared" si="938"/>
        <v>0</v>
      </c>
      <c r="LE124" s="781"/>
      <c r="LF124" s="782">
        <f t="shared" si="1055"/>
        <v>0</v>
      </c>
      <c r="LG124" s="783">
        <f t="shared" si="1056"/>
        <v>0</v>
      </c>
      <c r="LH124" s="784">
        <f t="shared" si="939"/>
        <v>0</v>
      </c>
      <c r="LI124" s="781"/>
      <c r="LJ124" s="782">
        <f t="shared" si="1057"/>
        <v>0</v>
      </c>
      <c r="LK124" s="783">
        <f t="shared" si="1058"/>
        <v>0</v>
      </c>
      <c r="LL124" s="784">
        <f t="shared" si="940"/>
        <v>0</v>
      </c>
      <c r="LM124" s="426">
        <f t="shared" si="941"/>
        <v>0</v>
      </c>
      <c r="LN124" s="395">
        <f t="shared" si="942"/>
        <v>0</v>
      </c>
      <c r="LO124" s="396">
        <f t="shared" si="943"/>
        <v>0</v>
      </c>
      <c r="LP124" s="426">
        <f t="shared" si="944"/>
        <v>0</v>
      </c>
      <c r="LQ124" s="395">
        <f t="shared" si="945"/>
        <v>0</v>
      </c>
      <c r="LR124" s="396">
        <f t="shared" si="946"/>
        <v>0</v>
      </c>
      <c r="LS124" s="426">
        <f t="shared" si="947"/>
        <v>0</v>
      </c>
      <c r="LT124" s="395">
        <f t="shared" si="948"/>
        <v>0</v>
      </c>
      <c r="LU124" s="396">
        <f t="shared" si="949"/>
        <v>0</v>
      </c>
      <c r="LV124" s="891"/>
      <c r="LW124" s="786">
        <f t="shared" si="1059"/>
        <v>0</v>
      </c>
      <c r="LX124" s="787">
        <f t="shared" si="1060"/>
        <v>0</v>
      </c>
      <c r="LY124" s="788">
        <f t="shared" si="950"/>
        <v>0</v>
      </c>
      <c r="LZ124" s="426">
        <f t="shared" si="951"/>
        <v>0</v>
      </c>
      <c r="MA124" s="395">
        <f t="shared" si="952"/>
        <v>0</v>
      </c>
      <c r="MB124" s="396">
        <f t="shared" si="953"/>
        <v>0</v>
      </c>
      <c r="MC124" s="781"/>
      <c r="MD124" s="782">
        <f t="shared" si="1061"/>
        <v>0</v>
      </c>
      <c r="ME124" s="783">
        <f t="shared" si="1062"/>
        <v>0</v>
      </c>
      <c r="MF124" s="784">
        <f t="shared" si="954"/>
        <v>0</v>
      </c>
      <c r="MG124" s="781"/>
      <c r="MH124" s="782">
        <f t="shared" si="1063"/>
        <v>0</v>
      </c>
      <c r="MI124" s="783">
        <f t="shared" si="1064"/>
        <v>0</v>
      </c>
      <c r="MJ124" s="784">
        <f t="shared" si="955"/>
        <v>0</v>
      </c>
      <c r="MK124" s="781"/>
      <c r="ML124" s="782">
        <f t="shared" si="1065"/>
        <v>0</v>
      </c>
      <c r="MM124" s="783">
        <f t="shared" si="1066"/>
        <v>0</v>
      </c>
      <c r="MN124" s="784">
        <f t="shared" si="956"/>
        <v>0</v>
      </c>
      <c r="MO124" s="426">
        <f t="shared" si="957"/>
        <v>0</v>
      </c>
      <c r="MP124" s="395">
        <f t="shared" si="958"/>
        <v>0</v>
      </c>
      <c r="MQ124" s="396">
        <f t="shared" si="959"/>
        <v>0</v>
      </c>
      <c r="MR124" s="426">
        <f t="shared" si="960"/>
        <v>0</v>
      </c>
      <c r="MS124" s="395">
        <f t="shared" si="961"/>
        <v>0</v>
      </c>
      <c r="MT124" s="396">
        <f t="shared" si="962"/>
        <v>0</v>
      </c>
      <c r="MU124" s="426">
        <f t="shared" si="963"/>
        <v>0</v>
      </c>
      <c r="MV124" s="395">
        <f t="shared" si="964"/>
        <v>0</v>
      </c>
      <c r="MW124" s="396">
        <f t="shared" si="965"/>
        <v>0</v>
      </c>
      <c r="MX124" s="891"/>
      <c r="MY124" s="786">
        <f t="shared" si="1067"/>
        <v>0</v>
      </c>
      <c r="MZ124" s="787">
        <f t="shared" si="1068"/>
        <v>0</v>
      </c>
      <c r="NA124" s="788">
        <f t="shared" si="966"/>
        <v>0</v>
      </c>
      <c r="NB124" s="891"/>
      <c r="NC124" s="786">
        <f t="shared" si="1069"/>
        <v>0</v>
      </c>
      <c r="ND124" s="787">
        <f t="shared" si="1070"/>
        <v>0</v>
      </c>
      <c r="NE124" s="788">
        <f t="shared" si="967"/>
        <v>0</v>
      </c>
      <c r="NF124" s="786">
        <f t="shared" si="968"/>
        <v>0</v>
      </c>
      <c r="NG124" s="789">
        <f t="shared" si="969"/>
        <v>0</v>
      </c>
      <c r="NH124" s="776">
        <f t="shared" si="970"/>
        <v>0</v>
      </c>
      <c r="NI124" s="777">
        <f t="shared" si="971"/>
        <v>0</v>
      </c>
      <c r="NJ124" s="777">
        <f t="shared" si="972"/>
        <v>0</v>
      </c>
      <c r="NK124" s="777">
        <f t="shared" si="973"/>
        <v>0</v>
      </c>
      <c r="NL124" s="779">
        <f t="shared" si="974"/>
        <v>0</v>
      </c>
      <c r="NM124" s="891"/>
      <c r="NN124" s="786">
        <f t="shared" si="1071"/>
        <v>0</v>
      </c>
      <c r="NO124" s="787">
        <f t="shared" si="1072"/>
        <v>0</v>
      </c>
      <c r="NP124" s="788">
        <f t="shared" si="975"/>
        <v>0</v>
      </c>
      <c r="NQ124" s="891"/>
      <c r="NR124" s="786">
        <f t="shared" si="1073"/>
        <v>0</v>
      </c>
      <c r="NS124" s="787">
        <f t="shared" si="1074"/>
        <v>0</v>
      </c>
      <c r="NT124" s="788">
        <f t="shared" si="976"/>
        <v>0</v>
      </c>
      <c r="NU124" s="891"/>
      <c r="NV124" s="786">
        <f t="shared" si="1075"/>
        <v>0</v>
      </c>
      <c r="NW124" s="787">
        <f t="shared" si="1076"/>
        <v>0</v>
      </c>
      <c r="NX124" s="788">
        <f t="shared" si="977"/>
        <v>0</v>
      </c>
      <c r="OH124" s="426">
        <f t="shared" si="978"/>
        <v>0</v>
      </c>
      <c r="OI124" s="395">
        <f t="shared" si="979"/>
        <v>0</v>
      </c>
      <c r="OJ124" s="396">
        <f t="shared" si="980"/>
        <v>0</v>
      </c>
      <c r="OK124" s="426">
        <f t="shared" si="981"/>
        <v>0</v>
      </c>
      <c r="OL124" s="395">
        <f t="shared" si="982"/>
        <v>0</v>
      </c>
      <c r="OM124" s="396">
        <f t="shared" si="983"/>
        <v>0</v>
      </c>
      <c r="ON124" s="426">
        <f t="shared" si="984"/>
        <v>0</v>
      </c>
      <c r="OO124" s="395">
        <f t="shared" si="985"/>
        <v>0</v>
      </c>
      <c r="OP124" s="396">
        <f t="shared" si="986"/>
        <v>0</v>
      </c>
      <c r="OQ124" s="426">
        <f t="shared" si="987"/>
        <v>0</v>
      </c>
      <c r="OR124" s="395">
        <f t="shared" si="988"/>
        <v>0</v>
      </c>
      <c r="OS124" s="396">
        <f t="shared" si="989"/>
        <v>0</v>
      </c>
      <c r="OT124" s="426">
        <f t="shared" si="990"/>
        <v>0</v>
      </c>
      <c r="OU124" s="395">
        <f t="shared" si="991"/>
        <v>0</v>
      </c>
      <c r="OV124" s="396">
        <f t="shared" si="992"/>
        <v>0</v>
      </c>
      <c r="OW124" s="426">
        <f t="shared" si="993"/>
        <v>0</v>
      </c>
      <c r="OX124" s="395">
        <f t="shared" si="994"/>
        <v>0</v>
      </c>
      <c r="OY124" s="427">
        <f t="shared" si="995"/>
        <v>0</v>
      </c>
      <c r="OZ124" s="426">
        <f t="shared" si="996"/>
        <v>0</v>
      </c>
      <c r="PA124" s="395">
        <f t="shared" si="997"/>
        <v>0</v>
      </c>
      <c r="PB124" s="427">
        <f t="shared" si="998"/>
        <v>0</v>
      </c>
      <c r="PC124" s="426">
        <f t="shared" si="999"/>
        <v>0</v>
      </c>
      <c r="PD124" s="395">
        <f t="shared" si="1000"/>
        <v>0</v>
      </c>
      <c r="PE124" s="427">
        <f t="shared" si="1001"/>
        <v>0</v>
      </c>
      <c r="PF124" s="426">
        <f t="shared" si="1002"/>
        <v>0</v>
      </c>
      <c r="PG124" s="395">
        <f t="shared" si="1003"/>
        <v>0</v>
      </c>
      <c r="PH124" s="427">
        <f t="shared" si="1004"/>
        <v>0</v>
      </c>
      <c r="PI124" s="426">
        <f t="shared" si="1005"/>
        <v>0</v>
      </c>
      <c r="PJ124" s="395">
        <f t="shared" si="1006"/>
        <v>0</v>
      </c>
      <c r="PK124" s="427">
        <f t="shared" si="1007"/>
        <v>0</v>
      </c>
      <c r="PL124" s="426">
        <f t="shared" si="1008"/>
        <v>0</v>
      </c>
      <c r="PM124" s="395">
        <f t="shared" si="1009"/>
        <v>0</v>
      </c>
      <c r="PN124" s="427">
        <f t="shared" si="1010"/>
        <v>0</v>
      </c>
      <c r="PO124" s="776">
        <f t="shared" si="1011"/>
        <v>0</v>
      </c>
      <c r="PP124" s="777">
        <f t="shared" si="1012"/>
        <v>0</v>
      </c>
      <c r="PQ124" s="777">
        <f t="shared" si="1013"/>
        <v>0</v>
      </c>
      <c r="PR124" s="777">
        <f t="shared" si="1014"/>
        <v>0</v>
      </c>
      <c r="PS124" s="779">
        <f t="shared" si="1015"/>
        <v>0</v>
      </c>
      <c r="PT124" s="426">
        <f t="shared" si="1016"/>
        <v>0</v>
      </c>
      <c r="PU124" s="395">
        <f t="shared" si="1017"/>
        <v>0</v>
      </c>
      <c r="PV124" s="396">
        <f t="shared" si="1018"/>
        <v>0</v>
      </c>
      <c r="PW124" s="426">
        <f t="shared" si="1019"/>
        <v>0</v>
      </c>
      <c r="PX124" s="395">
        <f t="shared" si="1020"/>
        <v>0</v>
      </c>
      <c r="PY124" s="396">
        <f t="shared" si="1021"/>
        <v>0</v>
      </c>
      <c r="PZ124" s="426">
        <f t="shared" si="1022"/>
        <v>0</v>
      </c>
      <c r="QA124" s="395">
        <f t="shared" si="1023"/>
        <v>0</v>
      </c>
      <c r="QB124" s="396">
        <f t="shared" si="1024"/>
        <v>0</v>
      </c>
      <c r="QC124" s="426">
        <f t="shared" si="1025"/>
        <v>0</v>
      </c>
      <c r="QD124" s="395">
        <f t="shared" si="1026"/>
        <v>0</v>
      </c>
      <c r="QE124" s="396">
        <f t="shared" si="1027"/>
        <v>0</v>
      </c>
      <c r="QF124" s="776">
        <f t="shared" si="1028"/>
        <v>0</v>
      </c>
      <c r="QG124" s="777">
        <f t="shared" si="1029"/>
        <v>0</v>
      </c>
      <c r="QH124" s="777">
        <f t="shared" si="1030"/>
        <v>0</v>
      </c>
      <c r="QI124" s="777">
        <f t="shared" si="1031"/>
        <v>0</v>
      </c>
      <c r="QJ124" s="779">
        <f t="shared" si="1032"/>
        <v>0</v>
      </c>
      <c r="QK124" s="790"/>
      <c r="QL124" s="791"/>
    </row>
    <row r="125" spans="2:454" ht="10.199999999999999">
      <c r="B125" s="820" t="s">
        <v>571</v>
      </c>
      <c r="C125" s="821" t="s">
        <v>571</v>
      </c>
      <c r="D125" s="771"/>
      <c r="E125" s="772"/>
      <c r="F125" s="772"/>
      <c r="G125" s="772"/>
      <c r="H125" s="772"/>
      <c r="I125" s="772"/>
      <c r="J125" s="772"/>
      <c r="K125" s="772"/>
      <c r="L125" s="772"/>
      <c r="M125" s="772"/>
      <c r="N125" s="772"/>
      <c r="O125" s="772"/>
      <c r="P125" s="772"/>
      <c r="Q125" s="772"/>
      <c r="R125" s="772"/>
      <c r="S125" s="772"/>
      <c r="T125" s="772"/>
      <c r="U125" s="772"/>
      <c r="V125" s="772"/>
      <c r="W125" s="772"/>
      <c r="X125" s="772"/>
      <c r="Y125" s="772"/>
      <c r="Z125" s="772"/>
      <c r="AA125" s="772"/>
      <c r="AB125" s="772"/>
      <c r="AC125" s="772"/>
      <c r="AD125" s="772"/>
      <c r="AE125" s="772"/>
      <c r="AF125" s="772"/>
      <c r="AG125" s="772"/>
      <c r="AH125" s="772"/>
      <c r="AI125" s="772"/>
      <c r="AJ125" s="772"/>
      <c r="AK125" s="772"/>
      <c r="AL125" s="772"/>
      <c r="AM125" s="772"/>
      <c r="AN125" s="772"/>
      <c r="AO125" s="772"/>
      <c r="AP125" s="772"/>
      <c r="AQ125" s="772"/>
      <c r="AR125" s="772"/>
      <c r="AS125" s="772"/>
      <c r="AT125" s="772"/>
      <c r="AU125" s="772"/>
      <c r="AV125" s="772"/>
      <c r="AW125" s="772"/>
      <c r="AX125" s="772"/>
      <c r="AY125" s="772"/>
      <c r="AZ125" s="772"/>
      <c r="BA125" s="773"/>
      <c r="BB125" s="774">
        <f t="shared" si="721"/>
        <v>0</v>
      </c>
      <c r="BC125" s="651"/>
      <c r="BD125" s="652"/>
      <c r="BE125" s="775"/>
      <c r="BF125" s="774">
        <f t="shared" si="722"/>
        <v>0</v>
      </c>
      <c r="BG125" s="775"/>
      <c r="BH125" s="774">
        <f t="shared" si="723"/>
        <v>0</v>
      </c>
      <c r="BI125" s="426">
        <f t="shared" si="724"/>
        <v>0</v>
      </c>
      <c r="BJ125" s="395">
        <f t="shared" si="725"/>
        <v>0</v>
      </c>
      <c r="BK125" s="396">
        <f t="shared" si="726"/>
        <v>0</v>
      </c>
      <c r="BL125" s="426">
        <f t="shared" si="727"/>
        <v>0</v>
      </c>
      <c r="BM125" s="395">
        <f t="shared" si="728"/>
        <v>0</v>
      </c>
      <c r="BN125" s="427">
        <f t="shared" si="729"/>
        <v>0</v>
      </c>
      <c r="BO125" s="394">
        <f t="shared" si="730"/>
        <v>0</v>
      </c>
      <c r="BP125" s="395">
        <f t="shared" si="731"/>
        <v>0</v>
      </c>
      <c r="BQ125" s="428">
        <f t="shared" si="732"/>
        <v>0</v>
      </c>
      <c r="BR125" s="394">
        <f t="shared" si="733"/>
        <v>0</v>
      </c>
      <c r="BS125" s="395">
        <f t="shared" si="734"/>
        <v>0</v>
      </c>
      <c r="BT125" s="428">
        <f t="shared" si="735"/>
        <v>0</v>
      </c>
      <c r="BU125" s="394">
        <f t="shared" si="736"/>
        <v>0</v>
      </c>
      <c r="BV125" s="395">
        <f t="shared" si="737"/>
        <v>0</v>
      </c>
      <c r="BW125" s="427">
        <f t="shared" si="738"/>
        <v>0</v>
      </c>
      <c r="BX125" s="394">
        <f t="shared" si="739"/>
        <v>0</v>
      </c>
      <c r="BY125" s="395">
        <f t="shared" si="740"/>
        <v>0</v>
      </c>
      <c r="BZ125" s="396">
        <f t="shared" si="741"/>
        <v>0</v>
      </c>
      <c r="CA125" s="426">
        <f t="shared" si="742"/>
        <v>0</v>
      </c>
      <c r="CB125" s="395">
        <f t="shared" si="743"/>
        <v>0</v>
      </c>
      <c r="CC125" s="427">
        <f t="shared" si="744"/>
        <v>0</v>
      </c>
      <c r="CD125" s="394">
        <f t="shared" si="745"/>
        <v>0</v>
      </c>
      <c r="CE125" s="395">
        <f t="shared" si="746"/>
        <v>0</v>
      </c>
      <c r="CF125" s="428">
        <f t="shared" si="747"/>
        <v>0</v>
      </c>
      <c r="CG125" s="394">
        <f t="shared" si="748"/>
        <v>0</v>
      </c>
      <c r="CH125" s="395">
        <f t="shared" si="749"/>
        <v>0</v>
      </c>
      <c r="CI125" s="428">
        <f t="shared" si="750"/>
        <v>0</v>
      </c>
      <c r="CJ125" s="394">
        <f t="shared" si="751"/>
        <v>0</v>
      </c>
      <c r="CK125" s="395">
        <f t="shared" si="752"/>
        <v>0</v>
      </c>
      <c r="CL125" s="427">
        <f t="shared" si="753"/>
        <v>0</v>
      </c>
      <c r="CM125" s="394">
        <f t="shared" si="754"/>
        <v>0</v>
      </c>
      <c r="CN125" s="395">
        <f t="shared" si="755"/>
        <v>0</v>
      </c>
      <c r="CO125" s="396">
        <f t="shared" si="756"/>
        <v>0</v>
      </c>
      <c r="CP125" s="426">
        <f t="shared" si="757"/>
        <v>0</v>
      </c>
      <c r="CQ125" s="395">
        <f t="shared" si="758"/>
        <v>0</v>
      </c>
      <c r="CR125" s="427">
        <f t="shared" si="759"/>
        <v>0</v>
      </c>
      <c r="CS125" s="394">
        <f t="shared" si="760"/>
        <v>0</v>
      </c>
      <c r="CT125" s="395">
        <f t="shared" si="761"/>
        <v>0</v>
      </c>
      <c r="CU125" s="428">
        <f t="shared" si="762"/>
        <v>0</v>
      </c>
      <c r="CV125" s="394">
        <f t="shared" si="763"/>
        <v>0</v>
      </c>
      <c r="CW125" s="395">
        <f t="shared" si="764"/>
        <v>0</v>
      </c>
      <c r="CX125" s="428">
        <f t="shared" si="765"/>
        <v>0</v>
      </c>
      <c r="CY125" s="394">
        <f t="shared" si="766"/>
        <v>0</v>
      </c>
      <c r="CZ125" s="395">
        <f t="shared" si="767"/>
        <v>0</v>
      </c>
      <c r="DA125" s="427">
        <f t="shared" si="768"/>
        <v>0</v>
      </c>
      <c r="DB125" s="394">
        <f t="shared" si="769"/>
        <v>0</v>
      </c>
      <c r="DC125" s="395">
        <f t="shared" si="770"/>
        <v>0</v>
      </c>
      <c r="DD125" s="396">
        <f t="shared" si="771"/>
        <v>0</v>
      </c>
      <c r="DE125" s="426">
        <f t="shared" si="772"/>
        <v>0</v>
      </c>
      <c r="DF125" s="395">
        <f t="shared" si="773"/>
        <v>0</v>
      </c>
      <c r="DG125" s="427">
        <f t="shared" si="774"/>
        <v>0</v>
      </c>
      <c r="DH125" s="394">
        <f t="shared" si="775"/>
        <v>0</v>
      </c>
      <c r="DI125" s="395">
        <f t="shared" si="776"/>
        <v>0</v>
      </c>
      <c r="DJ125" s="428">
        <f t="shared" si="777"/>
        <v>0</v>
      </c>
      <c r="DK125" s="394">
        <f t="shared" si="778"/>
        <v>0</v>
      </c>
      <c r="DL125" s="395">
        <f t="shared" si="779"/>
        <v>0</v>
      </c>
      <c r="DM125" s="428">
        <f t="shared" si="780"/>
        <v>0</v>
      </c>
      <c r="DN125" s="394">
        <f t="shared" si="781"/>
        <v>0</v>
      </c>
      <c r="DO125" s="395">
        <f t="shared" si="782"/>
        <v>0</v>
      </c>
      <c r="DP125" s="427">
        <f t="shared" si="783"/>
        <v>0</v>
      </c>
      <c r="DQ125" s="394">
        <f t="shared" si="784"/>
        <v>0</v>
      </c>
      <c r="DR125" s="395">
        <f t="shared" si="785"/>
        <v>0</v>
      </c>
      <c r="DS125" s="396">
        <f t="shared" si="786"/>
        <v>0</v>
      </c>
      <c r="DT125" s="426">
        <f t="shared" si="787"/>
        <v>0</v>
      </c>
      <c r="DU125" s="395">
        <f t="shared" si="788"/>
        <v>0</v>
      </c>
      <c r="DV125" s="427">
        <f t="shared" si="789"/>
        <v>0</v>
      </c>
      <c r="DW125" s="394">
        <f t="shared" si="790"/>
        <v>0</v>
      </c>
      <c r="DX125" s="395">
        <f t="shared" si="791"/>
        <v>0</v>
      </c>
      <c r="DY125" s="428">
        <f t="shared" si="792"/>
        <v>0</v>
      </c>
      <c r="DZ125" s="394">
        <f t="shared" si="793"/>
        <v>0</v>
      </c>
      <c r="EA125" s="395">
        <f t="shared" si="794"/>
        <v>0</v>
      </c>
      <c r="EB125" s="428">
        <f t="shared" si="795"/>
        <v>0</v>
      </c>
      <c r="EC125" s="394">
        <f t="shared" si="796"/>
        <v>0</v>
      </c>
      <c r="ED125" s="395">
        <f t="shared" si="797"/>
        <v>0</v>
      </c>
      <c r="EE125" s="427">
        <f t="shared" si="798"/>
        <v>0</v>
      </c>
      <c r="EF125" s="394">
        <f t="shared" si="799"/>
        <v>0</v>
      </c>
      <c r="EG125" s="395">
        <f t="shared" si="800"/>
        <v>0</v>
      </c>
      <c r="EH125" s="396">
        <f t="shared" si="801"/>
        <v>0</v>
      </c>
      <c r="EI125" s="426">
        <f t="shared" si="802"/>
        <v>0</v>
      </c>
      <c r="EJ125" s="395">
        <f t="shared" si="803"/>
        <v>0</v>
      </c>
      <c r="EK125" s="427">
        <f t="shared" si="804"/>
        <v>0</v>
      </c>
      <c r="EL125" s="394">
        <f t="shared" si="805"/>
        <v>0</v>
      </c>
      <c r="EM125" s="395">
        <f t="shared" si="806"/>
        <v>0</v>
      </c>
      <c r="EN125" s="428">
        <f t="shared" si="807"/>
        <v>0</v>
      </c>
      <c r="EO125" s="394">
        <f t="shared" si="808"/>
        <v>0</v>
      </c>
      <c r="EP125" s="395">
        <f t="shared" si="809"/>
        <v>0</v>
      </c>
      <c r="EQ125" s="428">
        <f t="shared" si="810"/>
        <v>0</v>
      </c>
      <c r="ER125" s="394">
        <f t="shared" si="811"/>
        <v>0</v>
      </c>
      <c r="ES125" s="395">
        <f t="shared" si="812"/>
        <v>0</v>
      </c>
      <c r="ET125" s="427">
        <f t="shared" si="813"/>
        <v>0</v>
      </c>
      <c r="EU125" s="394">
        <f t="shared" si="814"/>
        <v>0</v>
      </c>
      <c r="EV125" s="395">
        <f t="shared" si="815"/>
        <v>0</v>
      </c>
      <c r="EW125" s="396">
        <f t="shared" si="816"/>
        <v>0</v>
      </c>
      <c r="EX125" s="426">
        <f t="shared" si="817"/>
        <v>0</v>
      </c>
      <c r="EY125" s="395">
        <f t="shared" si="818"/>
        <v>0</v>
      </c>
      <c r="EZ125" s="427">
        <f t="shared" si="819"/>
        <v>0</v>
      </c>
      <c r="FA125" s="394">
        <f t="shared" si="820"/>
        <v>0</v>
      </c>
      <c r="FB125" s="395">
        <f t="shared" si="821"/>
        <v>0</v>
      </c>
      <c r="FC125" s="428">
        <f t="shared" si="822"/>
        <v>0</v>
      </c>
      <c r="FD125" s="394">
        <f t="shared" si="823"/>
        <v>0</v>
      </c>
      <c r="FE125" s="395">
        <f t="shared" si="824"/>
        <v>0</v>
      </c>
      <c r="FF125" s="428">
        <f t="shared" si="825"/>
        <v>0</v>
      </c>
      <c r="FG125" s="394">
        <f t="shared" si="826"/>
        <v>0</v>
      </c>
      <c r="FH125" s="395">
        <f t="shared" si="827"/>
        <v>0</v>
      </c>
      <c r="FI125" s="427">
        <f t="shared" si="828"/>
        <v>0</v>
      </c>
      <c r="FJ125" s="394">
        <f t="shared" si="829"/>
        <v>0</v>
      </c>
      <c r="FK125" s="395">
        <f t="shared" si="830"/>
        <v>0</v>
      </c>
      <c r="FL125" s="396">
        <f t="shared" si="831"/>
        <v>0</v>
      </c>
      <c r="FM125" s="426">
        <f t="shared" si="832"/>
        <v>0</v>
      </c>
      <c r="FN125" s="395">
        <f t="shared" si="833"/>
        <v>0</v>
      </c>
      <c r="FO125" s="427">
        <f t="shared" si="834"/>
        <v>0</v>
      </c>
      <c r="FP125" s="394">
        <f t="shared" si="835"/>
        <v>0</v>
      </c>
      <c r="FQ125" s="395">
        <f t="shared" si="836"/>
        <v>0</v>
      </c>
      <c r="FR125" s="428">
        <f t="shared" si="837"/>
        <v>0</v>
      </c>
      <c r="FS125" s="394">
        <f t="shared" si="838"/>
        <v>0</v>
      </c>
      <c r="FT125" s="395">
        <f t="shared" si="839"/>
        <v>0</v>
      </c>
      <c r="FU125" s="428">
        <f t="shared" si="840"/>
        <v>0</v>
      </c>
      <c r="FV125" s="394">
        <f t="shared" si="841"/>
        <v>0</v>
      </c>
      <c r="FW125" s="395">
        <f t="shared" si="842"/>
        <v>0</v>
      </c>
      <c r="FX125" s="427">
        <f t="shared" si="843"/>
        <v>0</v>
      </c>
      <c r="FY125" s="394">
        <f t="shared" si="844"/>
        <v>0</v>
      </c>
      <c r="FZ125" s="395">
        <f t="shared" si="845"/>
        <v>0</v>
      </c>
      <c r="GA125" s="396">
        <f t="shared" si="846"/>
        <v>0</v>
      </c>
      <c r="GB125" s="426">
        <f t="shared" si="847"/>
        <v>0</v>
      </c>
      <c r="GC125" s="395">
        <f t="shared" si="848"/>
        <v>0</v>
      </c>
      <c r="GD125" s="427">
        <f t="shared" si="849"/>
        <v>0</v>
      </c>
      <c r="GE125" s="394">
        <f t="shared" si="850"/>
        <v>0</v>
      </c>
      <c r="GF125" s="395">
        <f t="shared" si="851"/>
        <v>0</v>
      </c>
      <c r="GG125" s="428">
        <f t="shared" si="852"/>
        <v>0</v>
      </c>
      <c r="GH125" s="394">
        <f t="shared" si="853"/>
        <v>0</v>
      </c>
      <c r="GI125" s="395">
        <f t="shared" si="854"/>
        <v>0</v>
      </c>
      <c r="GJ125" s="428">
        <f t="shared" si="855"/>
        <v>0</v>
      </c>
      <c r="GK125" s="394">
        <f t="shared" si="856"/>
        <v>0</v>
      </c>
      <c r="GL125" s="395">
        <f t="shared" si="857"/>
        <v>0</v>
      </c>
      <c r="GM125" s="427">
        <f t="shared" si="858"/>
        <v>0</v>
      </c>
      <c r="GN125" s="394">
        <f t="shared" si="859"/>
        <v>0</v>
      </c>
      <c r="GO125" s="395">
        <f t="shared" si="860"/>
        <v>0</v>
      </c>
      <c r="GP125" s="396">
        <f t="shared" si="861"/>
        <v>0</v>
      </c>
      <c r="GQ125" s="776">
        <f t="shared" si="862"/>
        <v>0</v>
      </c>
      <c r="GR125" s="777">
        <f t="shared" si="863"/>
        <v>0</v>
      </c>
      <c r="GS125" s="777">
        <f t="shared" si="864"/>
        <v>0</v>
      </c>
      <c r="GT125" s="777">
        <f t="shared" si="865"/>
        <v>0</v>
      </c>
      <c r="GU125" s="778">
        <f t="shared" si="866"/>
        <v>0</v>
      </c>
      <c r="GV125" s="426">
        <f t="shared" si="867"/>
        <v>0</v>
      </c>
      <c r="GW125" s="395">
        <f t="shared" si="868"/>
        <v>0</v>
      </c>
      <c r="GX125" s="427">
        <f t="shared" si="869"/>
        <v>0</v>
      </c>
      <c r="GY125" s="394">
        <f t="shared" si="870"/>
        <v>0</v>
      </c>
      <c r="GZ125" s="395">
        <f t="shared" si="871"/>
        <v>0</v>
      </c>
      <c r="HA125" s="428">
        <f t="shared" si="872"/>
        <v>0</v>
      </c>
      <c r="HB125" s="394">
        <f t="shared" si="873"/>
        <v>0</v>
      </c>
      <c r="HC125" s="395">
        <f t="shared" si="874"/>
        <v>0</v>
      </c>
      <c r="HD125" s="428">
        <f t="shared" si="875"/>
        <v>0</v>
      </c>
      <c r="HE125" s="394">
        <f t="shared" si="876"/>
        <v>0</v>
      </c>
      <c r="HF125" s="395">
        <f t="shared" si="877"/>
        <v>0</v>
      </c>
      <c r="HG125" s="427">
        <f t="shared" si="878"/>
        <v>0</v>
      </c>
      <c r="HH125" s="394">
        <f t="shared" si="879"/>
        <v>0</v>
      </c>
      <c r="HI125" s="395">
        <f t="shared" si="880"/>
        <v>0</v>
      </c>
      <c r="HJ125" s="396">
        <f t="shared" si="881"/>
        <v>0</v>
      </c>
      <c r="HK125" s="776">
        <f t="shared" si="882"/>
        <v>0</v>
      </c>
      <c r="HL125" s="777">
        <f t="shared" si="883"/>
        <v>0</v>
      </c>
      <c r="HM125" s="777">
        <f t="shared" si="884"/>
        <v>0</v>
      </c>
      <c r="HN125" s="777">
        <f t="shared" si="885"/>
        <v>0</v>
      </c>
      <c r="HO125" s="778">
        <f t="shared" si="886"/>
        <v>0</v>
      </c>
      <c r="HP125" s="946"/>
      <c r="HQ125" s="946"/>
      <c r="HR125" s="426">
        <f t="shared" si="887"/>
        <v>0</v>
      </c>
      <c r="HS125" s="395">
        <f t="shared" si="888"/>
        <v>0</v>
      </c>
      <c r="HT125" s="396">
        <f t="shared" si="889"/>
        <v>0</v>
      </c>
      <c r="HU125" s="426">
        <f t="shared" si="890"/>
        <v>0</v>
      </c>
      <c r="HV125" s="395">
        <f t="shared" si="891"/>
        <v>0</v>
      </c>
      <c r="HW125" s="396">
        <f t="shared" si="892"/>
        <v>0</v>
      </c>
      <c r="HX125" s="426">
        <f t="shared" si="1077"/>
        <v>0</v>
      </c>
      <c r="HY125" s="395">
        <f t="shared" si="1078"/>
        <v>0</v>
      </c>
      <c r="HZ125" s="396">
        <f t="shared" si="893"/>
        <v>0</v>
      </c>
      <c r="IA125" s="426">
        <f t="shared" si="1079"/>
        <v>0</v>
      </c>
      <c r="IB125" s="395">
        <f t="shared" si="1080"/>
        <v>0</v>
      </c>
      <c r="IC125" s="396">
        <f t="shared" si="895"/>
        <v>0</v>
      </c>
      <c r="ID125" s="426">
        <f t="shared" si="896"/>
        <v>0</v>
      </c>
      <c r="IE125" s="395">
        <f t="shared" si="897"/>
        <v>0</v>
      </c>
      <c r="IF125" s="396">
        <f t="shared" si="898"/>
        <v>0</v>
      </c>
      <c r="IG125" s="427"/>
      <c r="IH125" s="426">
        <f t="shared" si="899"/>
        <v>0</v>
      </c>
      <c r="II125" s="395">
        <f t="shared" si="900"/>
        <v>0</v>
      </c>
      <c r="IJ125" s="427">
        <f t="shared" si="901"/>
        <v>0</v>
      </c>
      <c r="IK125" s="426">
        <f t="shared" si="902"/>
        <v>0</v>
      </c>
      <c r="IL125" s="395">
        <f t="shared" si="903"/>
        <v>0</v>
      </c>
      <c r="IM125" s="427">
        <f t="shared" si="904"/>
        <v>0</v>
      </c>
      <c r="IN125" s="776">
        <f t="shared" si="905"/>
        <v>0</v>
      </c>
      <c r="IO125" s="777">
        <f t="shared" si="906"/>
        <v>0</v>
      </c>
      <c r="IP125" s="777">
        <f t="shared" si="907"/>
        <v>0</v>
      </c>
      <c r="IQ125" s="777">
        <f t="shared" si="908"/>
        <v>0</v>
      </c>
      <c r="IR125" s="779">
        <f t="shared" si="909"/>
        <v>0</v>
      </c>
      <c r="IS125" s="427"/>
      <c r="IT125" s="780"/>
      <c r="IU125" s="426">
        <f t="shared" si="910"/>
        <v>0</v>
      </c>
      <c r="IV125" s="395">
        <f t="shared" si="911"/>
        <v>0</v>
      </c>
      <c r="IW125" s="396">
        <f t="shared" si="912"/>
        <v>0</v>
      </c>
      <c r="IX125" s="426">
        <f t="shared" si="913"/>
        <v>0</v>
      </c>
      <c r="IY125" s="395">
        <f t="shared" si="914"/>
        <v>0</v>
      </c>
      <c r="IZ125" s="396">
        <f t="shared" si="915"/>
        <v>0</v>
      </c>
      <c r="JA125" s="426">
        <f t="shared" si="916"/>
        <v>0</v>
      </c>
      <c r="JB125" s="395">
        <f t="shared" si="917"/>
        <v>0</v>
      </c>
      <c r="JC125" s="396">
        <f t="shared" si="918"/>
        <v>0</v>
      </c>
      <c r="JD125" s="781"/>
      <c r="JE125" s="782">
        <f t="shared" si="1033"/>
        <v>0</v>
      </c>
      <c r="JF125" s="783">
        <f t="shared" si="1034"/>
        <v>0</v>
      </c>
      <c r="JG125" s="784">
        <f t="shared" si="919"/>
        <v>0</v>
      </c>
      <c r="JH125" s="781"/>
      <c r="JI125" s="782">
        <f t="shared" si="1035"/>
        <v>0</v>
      </c>
      <c r="JJ125" s="783">
        <f t="shared" si="1036"/>
        <v>0</v>
      </c>
      <c r="JK125" s="784">
        <f t="shared" si="920"/>
        <v>0</v>
      </c>
      <c r="JL125" s="781"/>
      <c r="JM125" s="782">
        <f t="shared" si="1037"/>
        <v>0</v>
      </c>
      <c r="JN125" s="783">
        <f t="shared" si="1038"/>
        <v>0</v>
      </c>
      <c r="JO125" s="784">
        <f t="shared" si="921"/>
        <v>0</v>
      </c>
      <c r="JP125" s="781"/>
      <c r="JQ125" s="782">
        <f t="shared" si="1039"/>
        <v>0</v>
      </c>
      <c r="JR125" s="783">
        <f t="shared" si="1040"/>
        <v>0</v>
      </c>
      <c r="JS125" s="784">
        <f t="shared" si="922"/>
        <v>0</v>
      </c>
      <c r="JT125" s="781"/>
      <c r="JU125" s="782">
        <f t="shared" si="1041"/>
        <v>0</v>
      </c>
      <c r="JV125" s="783">
        <f t="shared" si="1042"/>
        <v>0</v>
      </c>
      <c r="JW125" s="784">
        <f t="shared" si="923"/>
        <v>0</v>
      </c>
      <c r="JX125" s="781"/>
      <c r="JY125" s="782">
        <f t="shared" si="1043"/>
        <v>0</v>
      </c>
      <c r="JZ125" s="783">
        <f t="shared" si="1044"/>
        <v>0</v>
      </c>
      <c r="KA125" s="784">
        <f t="shared" si="924"/>
        <v>0</v>
      </c>
      <c r="KB125" s="781"/>
      <c r="KC125" s="782">
        <f t="shared" si="1045"/>
        <v>0</v>
      </c>
      <c r="KD125" s="783">
        <f t="shared" si="1046"/>
        <v>0</v>
      </c>
      <c r="KE125" s="784">
        <f t="shared" si="925"/>
        <v>0</v>
      </c>
      <c r="KF125" s="781"/>
      <c r="KG125" s="782">
        <f t="shared" si="1047"/>
        <v>0</v>
      </c>
      <c r="KH125" s="783">
        <f t="shared" si="1048"/>
        <v>0</v>
      </c>
      <c r="KI125" s="784">
        <f t="shared" si="926"/>
        <v>0</v>
      </c>
      <c r="KJ125" s="781"/>
      <c r="KK125" s="782">
        <f t="shared" si="1049"/>
        <v>0</v>
      </c>
      <c r="KL125" s="783">
        <f t="shared" si="1050"/>
        <v>0</v>
      </c>
      <c r="KM125" s="784">
        <f t="shared" si="927"/>
        <v>0</v>
      </c>
      <c r="KN125" s="426">
        <f t="shared" si="928"/>
        <v>0</v>
      </c>
      <c r="KO125" s="395">
        <f t="shared" si="929"/>
        <v>0</v>
      </c>
      <c r="KP125" s="396">
        <f t="shared" si="930"/>
        <v>0</v>
      </c>
      <c r="KQ125" s="426">
        <f t="shared" si="931"/>
        <v>0</v>
      </c>
      <c r="KR125" s="395">
        <f t="shared" si="932"/>
        <v>0</v>
      </c>
      <c r="KS125" s="396">
        <f t="shared" si="933"/>
        <v>0</v>
      </c>
      <c r="KT125" s="891"/>
      <c r="KU125" s="786">
        <f t="shared" si="1051"/>
        <v>0</v>
      </c>
      <c r="KV125" s="787">
        <f t="shared" si="1052"/>
        <v>0</v>
      </c>
      <c r="KW125" s="788">
        <f t="shared" si="934"/>
        <v>0</v>
      </c>
      <c r="KX125" s="426">
        <f t="shared" si="935"/>
        <v>0</v>
      </c>
      <c r="KY125" s="395">
        <f t="shared" si="936"/>
        <v>0</v>
      </c>
      <c r="KZ125" s="396">
        <f t="shared" si="937"/>
        <v>0</v>
      </c>
      <c r="LA125" s="781"/>
      <c r="LB125" s="782">
        <f t="shared" si="1053"/>
        <v>0</v>
      </c>
      <c r="LC125" s="783">
        <f t="shared" si="1054"/>
        <v>0</v>
      </c>
      <c r="LD125" s="784">
        <f t="shared" si="938"/>
        <v>0</v>
      </c>
      <c r="LE125" s="781"/>
      <c r="LF125" s="782">
        <f t="shared" si="1055"/>
        <v>0</v>
      </c>
      <c r="LG125" s="783">
        <f t="shared" si="1056"/>
        <v>0</v>
      </c>
      <c r="LH125" s="784">
        <f t="shared" si="939"/>
        <v>0</v>
      </c>
      <c r="LI125" s="781"/>
      <c r="LJ125" s="782">
        <f t="shared" si="1057"/>
        <v>0</v>
      </c>
      <c r="LK125" s="783">
        <f t="shared" si="1058"/>
        <v>0</v>
      </c>
      <c r="LL125" s="784">
        <f t="shared" si="940"/>
        <v>0</v>
      </c>
      <c r="LM125" s="426">
        <f t="shared" si="941"/>
        <v>0</v>
      </c>
      <c r="LN125" s="395">
        <f t="shared" si="942"/>
        <v>0</v>
      </c>
      <c r="LO125" s="396">
        <f t="shared" si="943"/>
        <v>0</v>
      </c>
      <c r="LP125" s="426">
        <f t="shared" si="944"/>
        <v>0</v>
      </c>
      <c r="LQ125" s="395">
        <f t="shared" si="945"/>
        <v>0</v>
      </c>
      <c r="LR125" s="396">
        <f t="shared" si="946"/>
        <v>0</v>
      </c>
      <c r="LS125" s="426">
        <f t="shared" si="947"/>
        <v>0</v>
      </c>
      <c r="LT125" s="395">
        <f t="shared" si="948"/>
        <v>0</v>
      </c>
      <c r="LU125" s="396">
        <f t="shared" si="949"/>
        <v>0</v>
      </c>
      <c r="LV125" s="891"/>
      <c r="LW125" s="786">
        <f t="shared" si="1059"/>
        <v>0</v>
      </c>
      <c r="LX125" s="787">
        <f t="shared" si="1060"/>
        <v>0</v>
      </c>
      <c r="LY125" s="788">
        <f t="shared" si="950"/>
        <v>0</v>
      </c>
      <c r="LZ125" s="426">
        <f t="shared" si="951"/>
        <v>0</v>
      </c>
      <c r="MA125" s="395">
        <f t="shared" si="952"/>
        <v>0</v>
      </c>
      <c r="MB125" s="396">
        <f t="shared" si="953"/>
        <v>0</v>
      </c>
      <c r="MC125" s="781"/>
      <c r="MD125" s="782">
        <f t="shared" si="1061"/>
        <v>0</v>
      </c>
      <c r="ME125" s="783">
        <f t="shared" si="1062"/>
        <v>0</v>
      </c>
      <c r="MF125" s="784">
        <f t="shared" si="954"/>
        <v>0</v>
      </c>
      <c r="MG125" s="781"/>
      <c r="MH125" s="782">
        <f t="shared" si="1063"/>
        <v>0</v>
      </c>
      <c r="MI125" s="783">
        <f t="shared" si="1064"/>
        <v>0</v>
      </c>
      <c r="MJ125" s="784">
        <f t="shared" si="955"/>
        <v>0</v>
      </c>
      <c r="MK125" s="781"/>
      <c r="ML125" s="782">
        <f t="shared" si="1065"/>
        <v>0</v>
      </c>
      <c r="MM125" s="783">
        <f t="shared" si="1066"/>
        <v>0</v>
      </c>
      <c r="MN125" s="784">
        <f t="shared" si="956"/>
        <v>0</v>
      </c>
      <c r="MO125" s="426">
        <f t="shared" si="957"/>
        <v>0</v>
      </c>
      <c r="MP125" s="395">
        <f t="shared" si="958"/>
        <v>0</v>
      </c>
      <c r="MQ125" s="396">
        <f t="shared" si="959"/>
        <v>0</v>
      </c>
      <c r="MR125" s="426">
        <f t="shared" si="960"/>
        <v>0</v>
      </c>
      <c r="MS125" s="395">
        <f t="shared" si="961"/>
        <v>0</v>
      </c>
      <c r="MT125" s="396">
        <f t="shared" si="962"/>
        <v>0</v>
      </c>
      <c r="MU125" s="426">
        <f t="shared" si="963"/>
        <v>0</v>
      </c>
      <c r="MV125" s="395">
        <f t="shared" si="964"/>
        <v>0</v>
      </c>
      <c r="MW125" s="396">
        <f t="shared" si="965"/>
        <v>0</v>
      </c>
      <c r="MX125" s="891"/>
      <c r="MY125" s="786">
        <f t="shared" si="1067"/>
        <v>0</v>
      </c>
      <c r="MZ125" s="787">
        <f t="shared" si="1068"/>
        <v>0</v>
      </c>
      <c r="NA125" s="788">
        <f t="shared" si="966"/>
        <v>0</v>
      </c>
      <c r="NB125" s="891"/>
      <c r="NC125" s="786">
        <f t="shared" si="1069"/>
        <v>0</v>
      </c>
      <c r="ND125" s="787">
        <f t="shared" si="1070"/>
        <v>0</v>
      </c>
      <c r="NE125" s="788">
        <f t="shared" si="967"/>
        <v>0</v>
      </c>
      <c r="NF125" s="786">
        <f t="shared" si="968"/>
        <v>0</v>
      </c>
      <c r="NG125" s="789">
        <f t="shared" si="969"/>
        <v>0</v>
      </c>
      <c r="NH125" s="776">
        <f t="shared" si="970"/>
        <v>0</v>
      </c>
      <c r="NI125" s="777">
        <f t="shared" si="971"/>
        <v>0</v>
      </c>
      <c r="NJ125" s="777">
        <f t="shared" si="972"/>
        <v>0</v>
      </c>
      <c r="NK125" s="777">
        <f t="shared" si="973"/>
        <v>0</v>
      </c>
      <c r="NL125" s="779">
        <f t="shared" si="974"/>
        <v>0</v>
      </c>
      <c r="NM125" s="891"/>
      <c r="NN125" s="786">
        <f t="shared" si="1071"/>
        <v>0</v>
      </c>
      <c r="NO125" s="787">
        <f t="shared" si="1072"/>
        <v>0</v>
      </c>
      <c r="NP125" s="788">
        <f t="shared" si="975"/>
        <v>0</v>
      </c>
      <c r="NQ125" s="891"/>
      <c r="NR125" s="786">
        <f t="shared" si="1073"/>
        <v>0</v>
      </c>
      <c r="NS125" s="787">
        <f t="shared" si="1074"/>
        <v>0</v>
      </c>
      <c r="NT125" s="788">
        <f t="shared" si="976"/>
        <v>0</v>
      </c>
      <c r="NU125" s="891"/>
      <c r="NV125" s="786">
        <f t="shared" si="1075"/>
        <v>0</v>
      </c>
      <c r="NW125" s="787">
        <f t="shared" si="1076"/>
        <v>0</v>
      </c>
      <c r="NX125" s="788">
        <f t="shared" si="977"/>
        <v>0</v>
      </c>
      <c r="OH125" s="426">
        <f t="shared" si="978"/>
        <v>0</v>
      </c>
      <c r="OI125" s="395">
        <f t="shared" si="979"/>
        <v>0</v>
      </c>
      <c r="OJ125" s="396">
        <f t="shared" si="980"/>
        <v>0</v>
      </c>
      <c r="OK125" s="426">
        <f t="shared" si="981"/>
        <v>0</v>
      </c>
      <c r="OL125" s="395">
        <f t="shared" si="982"/>
        <v>0</v>
      </c>
      <c r="OM125" s="396">
        <f t="shared" si="983"/>
        <v>0</v>
      </c>
      <c r="ON125" s="426">
        <f t="shared" si="984"/>
        <v>0</v>
      </c>
      <c r="OO125" s="395">
        <f t="shared" si="985"/>
        <v>0</v>
      </c>
      <c r="OP125" s="396">
        <f t="shared" si="986"/>
        <v>0</v>
      </c>
      <c r="OQ125" s="426">
        <f t="shared" si="987"/>
        <v>0</v>
      </c>
      <c r="OR125" s="395">
        <f t="shared" si="988"/>
        <v>0</v>
      </c>
      <c r="OS125" s="396">
        <f t="shared" si="989"/>
        <v>0</v>
      </c>
      <c r="OT125" s="426">
        <f t="shared" si="990"/>
        <v>0</v>
      </c>
      <c r="OU125" s="395">
        <f t="shared" si="991"/>
        <v>0</v>
      </c>
      <c r="OV125" s="396">
        <f t="shared" si="992"/>
        <v>0</v>
      </c>
      <c r="OW125" s="426">
        <f t="shared" si="993"/>
        <v>0</v>
      </c>
      <c r="OX125" s="395">
        <f t="shared" si="994"/>
        <v>0</v>
      </c>
      <c r="OY125" s="427">
        <f t="shared" si="995"/>
        <v>0</v>
      </c>
      <c r="OZ125" s="426">
        <f t="shared" si="996"/>
        <v>0</v>
      </c>
      <c r="PA125" s="395">
        <f t="shared" si="997"/>
        <v>0</v>
      </c>
      <c r="PB125" s="427">
        <f t="shared" si="998"/>
        <v>0</v>
      </c>
      <c r="PC125" s="426">
        <f t="shared" si="999"/>
        <v>0</v>
      </c>
      <c r="PD125" s="395">
        <f t="shared" si="1000"/>
        <v>0</v>
      </c>
      <c r="PE125" s="427">
        <f t="shared" si="1001"/>
        <v>0</v>
      </c>
      <c r="PF125" s="426">
        <f t="shared" si="1002"/>
        <v>0</v>
      </c>
      <c r="PG125" s="395">
        <f t="shared" si="1003"/>
        <v>0</v>
      </c>
      <c r="PH125" s="427">
        <f t="shared" si="1004"/>
        <v>0</v>
      </c>
      <c r="PI125" s="426">
        <f t="shared" si="1005"/>
        <v>0</v>
      </c>
      <c r="PJ125" s="395">
        <f t="shared" si="1006"/>
        <v>0</v>
      </c>
      <c r="PK125" s="427">
        <f t="shared" si="1007"/>
        <v>0</v>
      </c>
      <c r="PL125" s="426">
        <f t="shared" si="1008"/>
        <v>0</v>
      </c>
      <c r="PM125" s="395">
        <f t="shared" si="1009"/>
        <v>0</v>
      </c>
      <c r="PN125" s="427">
        <f t="shared" si="1010"/>
        <v>0</v>
      </c>
      <c r="PO125" s="776">
        <f t="shared" si="1011"/>
        <v>0</v>
      </c>
      <c r="PP125" s="777">
        <f t="shared" si="1012"/>
        <v>0</v>
      </c>
      <c r="PQ125" s="777">
        <f t="shared" si="1013"/>
        <v>0</v>
      </c>
      <c r="PR125" s="777">
        <f t="shared" si="1014"/>
        <v>0</v>
      </c>
      <c r="PS125" s="779">
        <f t="shared" si="1015"/>
        <v>0</v>
      </c>
      <c r="PT125" s="426">
        <f t="shared" si="1016"/>
        <v>0</v>
      </c>
      <c r="PU125" s="395">
        <f t="shared" si="1017"/>
        <v>0</v>
      </c>
      <c r="PV125" s="396">
        <f t="shared" si="1018"/>
        <v>0</v>
      </c>
      <c r="PW125" s="426">
        <f t="shared" si="1019"/>
        <v>0</v>
      </c>
      <c r="PX125" s="395">
        <f t="shared" si="1020"/>
        <v>0</v>
      </c>
      <c r="PY125" s="396">
        <f t="shared" si="1021"/>
        <v>0</v>
      </c>
      <c r="PZ125" s="426">
        <f t="shared" si="1022"/>
        <v>0</v>
      </c>
      <c r="QA125" s="395">
        <f t="shared" si="1023"/>
        <v>0</v>
      </c>
      <c r="QB125" s="396">
        <f t="shared" si="1024"/>
        <v>0</v>
      </c>
      <c r="QC125" s="426">
        <f t="shared" si="1025"/>
        <v>0</v>
      </c>
      <c r="QD125" s="395">
        <f t="shared" si="1026"/>
        <v>0</v>
      </c>
      <c r="QE125" s="396">
        <f t="shared" si="1027"/>
        <v>0</v>
      </c>
      <c r="QF125" s="776">
        <f t="shared" si="1028"/>
        <v>0</v>
      </c>
      <c r="QG125" s="777">
        <f t="shared" si="1029"/>
        <v>0</v>
      </c>
      <c r="QH125" s="777">
        <f t="shared" si="1030"/>
        <v>0</v>
      </c>
      <c r="QI125" s="777">
        <f t="shared" si="1031"/>
        <v>0</v>
      </c>
      <c r="QJ125" s="779">
        <f t="shared" si="1032"/>
        <v>0</v>
      </c>
      <c r="QK125" s="790"/>
      <c r="QL125" s="791"/>
    </row>
    <row r="126" spans="2:454" ht="10.199999999999999">
      <c r="B126" s="822" t="s">
        <v>571</v>
      </c>
      <c r="C126" s="823" t="s">
        <v>571</v>
      </c>
      <c r="D126" s="771"/>
      <c r="E126" s="772"/>
      <c r="F126" s="772"/>
      <c r="G126" s="772"/>
      <c r="H126" s="772"/>
      <c r="I126" s="772"/>
      <c r="J126" s="772"/>
      <c r="K126" s="772"/>
      <c r="L126" s="772"/>
      <c r="M126" s="772"/>
      <c r="N126" s="772"/>
      <c r="O126" s="772"/>
      <c r="P126" s="772"/>
      <c r="Q126" s="772"/>
      <c r="R126" s="772"/>
      <c r="S126" s="772"/>
      <c r="T126" s="772"/>
      <c r="U126" s="772"/>
      <c r="V126" s="772"/>
      <c r="W126" s="772"/>
      <c r="X126" s="772"/>
      <c r="Y126" s="772"/>
      <c r="Z126" s="772"/>
      <c r="AA126" s="772"/>
      <c r="AB126" s="772"/>
      <c r="AC126" s="772"/>
      <c r="AD126" s="772"/>
      <c r="AE126" s="772"/>
      <c r="AF126" s="772"/>
      <c r="AG126" s="772"/>
      <c r="AH126" s="772"/>
      <c r="AI126" s="772"/>
      <c r="AJ126" s="772"/>
      <c r="AK126" s="772"/>
      <c r="AL126" s="772"/>
      <c r="AM126" s="772"/>
      <c r="AN126" s="772"/>
      <c r="AO126" s="772"/>
      <c r="AP126" s="772"/>
      <c r="AQ126" s="772"/>
      <c r="AR126" s="772"/>
      <c r="AS126" s="772"/>
      <c r="AT126" s="772"/>
      <c r="AU126" s="772"/>
      <c r="AV126" s="772"/>
      <c r="AW126" s="772"/>
      <c r="AX126" s="772"/>
      <c r="AY126" s="772"/>
      <c r="AZ126" s="772"/>
      <c r="BA126" s="773"/>
      <c r="BB126" s="774">
        <f t="shared" si="721"/>
        <v>0</v>
      </c>
      <c r="BC126" s="651"/>
      <c r="BD126" s="652"/>
      <c r="BE126" s="775"/>
      <c r="BF126" s="774">
        <f t="shared" si="722"/>
        <v>0</v>
      </c>
      <c r="BG126" s="775"/>
      <c r="BH126" s="774">
        <f t="shared" si="723"/>
        <v>0</v>
      </c>
      <c r="BI126" s="426">
        <f t="shared" si="724"/>
        <v>0</v>
      </c>
      <c r="BJ126" s="395">
        <f t="shared" si="725"/>
        <v>0</v>
      </c>
      <c r="BK126" s="396">
        <f t="shared" si="726"/>
        <v>0</v>
      </c>
      <c r="BL126" s="426">
        <f t="shared" si="727"/>
        <v>0</v>
      </c>
      <c r="BM126" s="395">
        <f t="shared" si="728"/>
        <v>0</v>
      </c>
      <c r="BN126" s="427">
        <f t="shared" si="729"/>
        <v>0</v>
      </c>
      <c r="BO126" s="394">
        <f t="shared" si="730"/>
        <v>0</v>
      </c>
      <c r="BP126" s="395">
        <f t="shared" si="731"/>
        <v>0</v>
      </c>
      <c r="BQ126" s="428">
        <f t="shared" si="732"/>
        <v>0</v>
      </c>
      <c r="BR126" s="394">
        <f t="shared" si="733"/>
        <v>0</v>
      </c>
      <c r="BS126" s="395">
        <f t="shared" si="734"/>
        <v>0</v>
      </c>
      <c r="BT126" s="428">
        <f t="shared" si="735"/>
        <v>0</v>
      </c>
      <c r="BU126" s="394">
        <f t="shared" si="736"/>
        <v>0</v>
      </c>
      <c r="BV126" s="395">
        <f t="shared" si="737"/>
        <v>0</v>
      </c>
      <c r="BW126" s="427">
        <f t="shared" si="738"/>
        <v>0</v>
      </c>
      <c r="BX126" s="394">
        <f t="shared" si="739"/>
        <v>0</v>
      </c>
      <c r="BY126" s="395">
        <f t="shared" si="740"/>
        <v>0</v>
      </c>
      <c r="BZ126" s="396">
        <f t="shared" si="741"/>
        <v>0</v>
      </c>
      <c r="CA126" s="426">
        <f t="shared" si="742"/>
        <v>0</v>
      </c>
      <c r="CB126" s="395">
        <f t="shared" si="743"/>
        <v>0</v>
      </c>
      <c r="CC126" s="427">
        <f t="shared" si="744"/>
        <v>0</v>
      </c>
      <c r="CD126" s="394">
        <f t="shared" si="745"/>
        <v>0</v>
      </c>
      <c r="CE126" s="395">
        <f t="shared" si="746"/>
        <v>0</v>
      </c>
      <c r="CF126" s="428">
        <f t="shared" si="747"/>
        <v>0</v>
      </c>
      <c r="CG126" s="394">
        <f t="shared" si="748"/>
        <v>0</v>
      </c>
      <c r="CH126" s="395">
        <f t="shared" si="749"/>
        <v>0</v>
      </c>
      <c r="CI126" s="428">
        <f t="shared" si="750"/>
        <v>0</v>
      </c>
      <c r="CJ126" s="394">
        <f t="shared" si="751"/>
        <v>0</v>
      </c>
      <c r="CK126" s="395">
        <f t="shared" si="752"/>
        <v>0</v>
      </c>
      <c r="CL126" s="427">
        <f t="shared" si="753"/>
        <v>0</v>
      </c>
      <c r="CM126" s="394">
        <f t="shared" si="754"/>
        <v>0</v>
      </c>
      <c r="CN126" s="395">
        <f t="shared" si="755"/>
        <v>0</v>
      </c>
      <c r="CO126" s="396">
        <f t="shared" si="756"/>
        <v>0</v>
      </c>
      <c r="CP126" s="426">
        <f t="shared" si="757"/>
        <v>0</v>
      </c>
      <c r="CQ126" s="395">
        <f t="shared" si="758"/>
        <v>0</v>
      </c>
      <c r="CR126" s="427">
        <f t="shared" si="759"/>
        <v>0</v>
      </c>
      <c r="CS126" s="394">
        <f t="shared" si="760"/>
        <v>0</v>
      </c>
      <c r="CT126" s="395">
        <f t="shared" si="761"/>
        <v>0</v>
      </c>
      <c r="CU126" s="428">
        <f t="shared" si="762"/>
        <v>0</v>
      </c>
      <c r="CV126" s="394">
        <f t="shared" si="763"/>
        <v>0</v>
      </c>
      <c r="CW126" s="395">
        <f t="shared" si="764"/>
        <v>0</v>
      </c>
      <c r="CX126" s="428">
        <f t="shared" si="765"/>
        <v>0</v>
      </c>
      <c r="CY126" s="394">
        <f t="shared" si="766"/>
        <v>0</v>
      </c>
      <c r="CZ126" s="395">
        <f t="shared" si="767"/>
        <v>0</v>
      </c>
      <c r="DA126" s="427">
        <f t="shared" si="768"/>
        <v>0</v>
      </c>
      <c r="DB126" s="394">
        <f t="shared" si="769"/>
        <v>0</v>
      </c>
      <c r="DC126" s="395">
        <f t="shared" si="770"/>
        <v>0</v>
      </c>
      <c r="DD126" s="396">
        <f t="shared" si="771"/>
        <v>0</v>
      </c>
      <c r="DE126" s="426">
        <f t="shared" si="772"/>
        <v>0</v>
      </c>
      <c r="DF126" s="395">
        <f t="shared" si="773"/>
        <v>0</v>
      </c>
      <c r="DG126" s="427">
        <f t="shared" si="774"/>
        <v>0</v>
      </c>
      <c r="DH126" s="394">
        <f t="shared" si="775"/>
        <v>0</v>
      </c>
      <c r="DI126" s="395">
        <f t="shared" si="776"/>
        <v>0</v>
      </c>
      <c r="DJ126" s="428">
        <f t="shared" si="777"/>
        <v>0</v>
      </c>
      <c r="DK126" s="394">
        <f t="shared" si="778"/>
        <v>0</v>
      </c>
      <c r="DL126" s="395">
        <f t="shared" si="779"/>
        <v>0</v>
      </c>
      <c r="DM126" s="428">
        <f t="shared" si="780"/>
        <v>0</v>
      </c>
      <c r="DN126" s="394">
        <f t="shared" si="781"/>
        <v>0</v>
      </c>
      <c r="DO126" s="395">
        <f t="shared" si="782"/>
        <v>0</v>
      </c>
      <c r="DP126" s="427">
        <f t="shared" si="783"/>
        <v>0</v>
      </c>
      <c r="DQ126" s="394">
        <f t="shared" si="784"/>
        <v>0</v>
      </c>
      <c r="DR126" s="395">
        <f t="shared" si="785"/>
        <v>0</v>
      </c>
      <c r="DS126" s="396">
        <f t="shared" si="786"/>
        <v>0</v>
      </c>
      <c r="DT126" s="426">
        <f t="shared" si="787"/>
        <v>0</v>
      </c>
      <c r="DU126" s="395">
        <f t="shared" si="788"/>
        <v>0</v>
      </c>
      <c r="DV126" s="427">
        <f t="shared" si="789"/>
        <v>0</v>
      </c>
      <c r="DW126" s="394">
        <f t="shared" si="790"/>
        <v>0</v>
      </c>
      <c r="DX126" s="395">
        <f t="shared" si="791"/>
        <v>0</v>
      </c>
      <c r="DY126" s="428">
        <f t="shared" si="792"/>
        <v>0</v>
      </c>
      <c r="DZ126" s="394">
        <f t="shared" si="793"/>
        <v>0</v>
      </c>
      <c r="EA126" s="395">
        <f t="shared" si="794"/>
        <v>0</v>
      </c>
      <c r="EB126" s="428">
        <f t="shared" si="795"/>
        <v>0</v>
      </c>
      <c r="EC126" s="394">
        <f t="shared" si="796"/>
        <v>0</v>
      </c>
      <c r="ED126" s="395">
        <f t="shared" si="797"/>
        <v>0</v>
      </c>
      <c r="EE126" s="427">
        <f t="shared" si="798"/>
        <v>0</v>
      </c>
      <c r="EF126" s="394">
        <f t="shared" si="799"/>
        <v>0</v>
      </c>
      <c r="EG126" s="395">
        <f t="shared" si="800"/>
        <v>0</v>
      </c>
      <c r="EH126" s="396">
        <f t="shared" si="801"/>
        <v>0</v>
      </c>
      <c r="EI126" s="426">
        <f t="shared" si="802"/>
        <v>0</v>
      </c>
      <c r="EJ126" s="395">
        <f t="shared" si="803"/>
        <v>0</v>
      </c>
      <c r="EK126" s="427">
        <f t="shared" si="804"/>
        <v>0</v>
      </c>
      <c r="EL126" s="394">
        <f t="shared" si="805"/>
        <v>0</v>
      </c>
      <c r="EM126" s="395">
        <f t="shared" si="806"/>
        <v>0</v>
      </c>
      <c r="EN126" s="428">
        <f t="shared" si="807"/>
        <v>0</v>
      </c>
      <c r="EO126" s="394">
        <f t="shared" si="808"/>
        <v>0</v>
      </c>
      <c r="EP126" s="395">
        <f t="shared" si="809"/>
        <v>0</v>
      </c>
      <c r="EQ126" s="428">
        <f t="shared" si="810"/>
        <v>0</v>
      </c>
      <c r="ER126" s="394">
        <f t="shared" si="811"/>
        <v>0</v>
      </c>
      <c r="ES126" s="395">
        <f t="shared" si="812"/>
        <v>0</v>
      </c>
      <c r="ET126" s="427">
        <f t="shared" si="813"/>
        <v>0</v>
      </c>
      <c r="EU126" s="394">
        <f t="shared" si="814"/>
        <v>0</v>
      </c>
      <c r="EV126" s="395">
        <f t="shared" si="815"/>
        <v>0</v>
      </c>
      <c r="EW126" s="396">
        <f t="shared" si="816"/>
        <v>0</v>
      </c>
      <c r="EX126" s="426">
        <f t="shared" si="817"/>
        <v>0</v>
      </c>
      <c r="EY126" s="395">
        <f t="shared" si="818"/>
        <v>0</v>
      </c>
      <c r="EZ126" s="427">
        <f t="shared" si="819"/>
        <v>0</v>
      </c>
      <c r="FA126" s="394">
        <f t="shared" si="820"/>
        <v>0</v>
      </c>
      <c r="FB126" s="395">
        <f t="shared" si="821"/>
        <v>0</v>
      </c>
      <c r="FC126" s="428">
        <f t="shared" si="822"/>
        <v>0</v>
      </c>
      <c r="FD126" s="394">
        <f t="shared" si="823"/>
        <v>0</v>
      </c>
      <c r="FE126" s="395">
        <f t="shared" si="824"/>
        <v>0</v>
      </c>
      <c r="FF126" s="428">
        <f t="shared" si="825"/>
        <v>0</v>
      </c>
      <c r="FG126" s="394">
        <f t="shared" si="826"/>
        <v>0</v>
      </c>
      <c r="FH126" s="395">
        <f t="shared" si="827"/>
        <v>0</v>
      </c>
      <c r="FI126" s="427">
        <f t="shared" si="828"/>
        <v>0</v>
      </c>
      <c r="FJ126" s="394">
        <f t="shared" si="829"/>
        <v>0</v>
      </c>
      <c r="FK126" s="395">
        <f t="shared" si="830"/>
        <v>0</v>
      </c>
      <c r="FL126" s="396">
        <f t="shared" si="831"/>
        <v>0</v>
      </c>
      <c r="FM126" s="426">
        <f t="shared" si="832"/>
        <v>0</v>
      </c>
      <c r="FN126" s="395">
        <f t="shared" si="833"/>
        <v>0</v>
      </c>
      <c r="FO126" s="427">
        <f t="shared" si="834"/>
        <v>0</v>
      </c>
      <c r="FP126" s="394">
        <f t="shared" si="835"/>
        <v>0</v>
      </c>
      <c r="FQ126" s="395">
        <f t="shared" si="836"/>
        <v>0</v>
      </c>
      <c r="FR126" s="428">
        <f t="shared" si="837"/>
        <v>0</v>
      </c>
      <c r="FS126" s="394">
        <f t="shared" si="838"/>
        <v>0</v>
      </c>
      <c r="FT126" s="395">
        <f t="shared" si="839"/>
        <v>0</v>
      </c>
      <c r="FU126" s="428">
        <f t="shared" si="840"/>
        <v>0</v>
      </c>
      <c r="FV126" s="394">
        <f t="shared" si="841"/>
        <v>0</v>
      </c>
      <c r="FW126" s="395">
        <f t="shared" si="842"/>
        <v>0</v>
      </c>
      <c r="FX126" s="427">
        <f t="shared" si="843"/>
        <v>0</v>
      </c>
      <c r="FY126" s="394">
        <f t="shared" si="844"/>
        <v>0</v>
      </c>
      <c r="FZ126" s="395">
        <f t="shared" si="845"/>
        <v>0</v>
      </c>
      <c r="GA126" s="396">
        <f t="shared" si="846"/>
        <v>0</v>
      </c>
      <c r="GB126" s="426">
        <f t="shared" si="847"/>
        <v>0</v>
      </c>
      <c r="GC126" s="395">
        <f t="shared" si="848"/>
        <v>0</v>
      </c>
      <c r="GD126" s="427">
        <f t="shared" si="849"/>
        <v>0</v>
      </c>
      <c r="GE126" s="394">
        <f t="shared" si="850"/>
        <v>0</v>
      </c>
      <c r="GF126" s="395">
        <f t="shared" si="851"/>
        <v>0</v>
      </c>
      <c r="GG126" s="428">
        <f t="shared" si="852"/>
        <v>0</v>
      </c>
      <c r="GH126" s="394">
        <f t="shared" si="853"/>
        <v>0</v>
      </c>
      <c r="GI126" s="395">
        <f t="shared" si="854"/>
        <v>0</v>
      </c>
      <c r="GJ126" s="428">
        <f t="shared" si="855"/>
        <v>0</v>
      </c>
      <c r="GK126" s="394">
        <f t="shared" si="856"/>
        <v>0</v>
      </c>
      <c r="GL126" s="395">
        <f t="shared" si="857"/>
        <v>0</v>
      </c>
      <c r="GM126" s="427">
        <f t="shared" si="858"/>
        <v>0</v>
      </c>
      <c r="GN126" s="394">
        <f t="shared" si="859"/>
        <v>0</v>
      </c>
      <c r="GO126" s="395">
        <f t="shared" si="860"/>
        <v>0</v>
      </c>
      <c r="GP126" s="396">
        <f t="shared" si="861"/>
        <v>0</v>
      </c>
      <c r="GQ126" s="776">
        <f t="shared" si="862"/>
        <v>0</v>
      </c>
      <c r="GR126" s="777">
        <f t="shared" si="863"/>
        <v>0</v>
      </c>
      <c r="GS126" s="777">
        <f t="shared" si="864"/>
        <v>0</v>
      </c>
      <c r="GT126" s="777">
        <f t="shared" si="865"/>
        <v>0</v>
      </c>
      <c r="GU126" s="778">
        <f t="shared" si="866"/>
        <v>0</v>
      </c>
      <c r="GV126" s="426">
        <f t="shared" si="867"/>
        <v>0</v>
      </c>
      <c r="GW126" s="395">
        <f t="shared" si="868"/>
        <v>0</v>
      </c>
      <c r="GX126" s="427">
        <f t="shared" si="869"/>
        <v>0</v>
      </c>
      <c r="GY126" s="394">
        <f t="shared" si="870"/>
        <v>0</v>
      </c>
      <c r="GZ126" s="395">
        <f t="shared" si="871"/>
        <v>0</v>
      </c>
      <c r="HA126" s="428">
        <f t="shared" si="872"/>
        <v>0</v>
      </c>
      <c r="HB126" s="394">
        <f t="shared" si="873"/>
        <v>0</v>
      </c>
      <c r="HC126" s="395">
        <f t="shared" si="874"/>
        <v>0</v>
      </c>
      <c r="HD126" s="428">
        <f t="shared" si="875"/>
        <v>0</v>
      </c>
      <c r="HE126" s="394">
        <f t="shared" si="876"/>
        <v>0</v>
      </c>
      <c r="HF126" s="395">
        <f t="shared" si="877"/>
        <v>0</v>
      </c>
      <c r="HG126" s="427">
        <f t="shared" si="878"/>
        <v>0</v>
      </c>
      <c r="HH126" s="394">
        <f t="shared" si="879"/>
        <v>0</v>
      </c>
      <c r="HI126" s="395">
        <f t="shared" si="880"/>
        <v>0</v>
      </c>
      <c r="HJ126" s="396">
        <f t="shared" si="881"/>
        <v>0</v>
      </c>
      <c r="HK126" s="776">
        <f t="shared" si="882"/>
        <v>0</v>
      </c>
      <c r="HL126" s="777">
        <f t="shared" si="883"/>
        <v>0</v>
      </c>
      <c r="HM126" s="777">
        <f t="shared" si="884"/>
        <v>0</v>
      </c>
      <c r="HN126" s="777">
        <f t="shared" si="885"/>
        <v>0</v>
      </c>
      <c r="HO126" s="778">
        <f t="shared" si="886"/>
        <v>0</v>
      </c>
      <c r="HP126" s="946"/>
      <c r="HQ126" s="946"/>
      <c r="HR126" s="426">
        <f t="shared" si="887"/>
        <v>0</v>
      </c>
      <c r="HS126" s="395">
        <f t="shared" si="888"/>
        <v>0</v>
      </c>
      <c r="HT126" s="396">
        <f t="shared" si="889"/>
        <v>0</v>
      </c>
      <c r="HU126" s="426">
        <f t="shared" si="890"/>
        <v>0</v>
      </c>
      <c r="HV126" s="395">
        <f t="shared" si="891"/>
        <v>0</v>
      </c>
      <c r="HW126" s="396">
        <f t="shared" si="892"/>
        <v>0</v>
      </c>
      <c r="HX126" s="426">
        <f t="shared" si="1077"/>
        <v>0</v>
      </c>
      <c r="HY126" s="395">
        <f t="shared" si="1078"/>
        <v>0</v>
      </c>
      <c r="HZ126" s="396">
        <f t="shared" si="893"/>
        <v>0</v>
      </c>
      <c r="IA126" s="426">
        <f t="shared" si="1079"/>
        <v>0</v>
      </c>
      <c r="IB126" s="395">
        <f t="shared" si="1080"/>
        <v>0</v>
      </c>
      <c r="IC126" s="396">
        <f t="shared" si="895"/>
        <v>0</v>
      </c>
      <c r="ID126" s="426">
        <f t="shared" si="896"/>
        <v>0</v>
      </c>
      <c r="IE126" s="395">
        <f t="shared" si="897"/>
        <v>0</v>
      </c>
      <c r="IF126" s="396">
        <f t="shared" si="898"/>
        <v>0</v>
      </c>
      <c r="IG126" s="427"/>
      <c r="IH126" s="426">
        <f t="shared" si="899"/>
        <v>0</v>
      </c>
      <c r="II126" s="395">
        <f t="shared" si="900"/>
        <v>0</v>
      </c>
      <c r="IJ126" s="427">
        <f t="shared" si="901"/>
        <v>0</v>
      </c>
      <c r="IK126" s="426">
        <f t="shared" si="902"/>
        <v>0</v>
      </c>
      <c r="IL126" s="395">
        <f t="shared" si="903"/>
        <v>0</v>
      </c>
      <c r="IM126" s="427">
        <f t="shared" si="904"/>
        <v>0</v>
      </c>
      <c r="IN126" s="776">
        <f t="shared" si="905"/>
        <v>0</v>
      </c>
      <c r="IO126" s="777">
        <f t="shared" si="906"/>
        <v>0</v>
      </c>
      <c r="IP126" s="777">
        <f t="shared" si="907"/>
        <v>0</v>
      </c>
      <c r="IQ126" s="777">
        <f t="shared" si="908"/>
        <v>0</v>
      </c>
      <c r="IR126" s="779">
        <f t="shared" si="909"/>
        <v>0</v>
      </c>
      <c r="IS126" s="427"/>
      <c r="IT126" s="780"/>
      <c r="IU126" s="426">
        <f t="shared" si="910"/>
        <v>0</v>
      </c>
      <c r="IV126" s="395">
        <f t="shared" si="911"/>
        <v>0</v>
      </c>
      <c r="IW126" s="396">
        <f t="shared" si="912"/>
        <v>0</v>
      </c>
      <c r="IX126" s="426">
        <f t="shared" si="913"/>
        <v>0</v>
      </c>
      <c r="IY126" s="395">
        <f t="shared" si="914"/>
        <v>0</v>
      </c>
      <c r="IZ126" s="396">
        <f t="shared" si="915"/>
        <v>0</v>
      </c>
      <c r="JA126" s="426">
        <f t="shared" si="916"/>
        <v>0</v>
      </c>
      <c r="JB126" s="395">
        <f t="shared" si="917"/>
        <v>0</v>
      </c>
      <c r="JC126" s="396">
        <f t="shared" si="918"/>
        <v>0</v>
      </c>
      <c r="JD126" s="781"/>
      <c r="JE126" s="782">
        <f t="shared" si="1033"/>
        <v>0</v>
      </c>
      <c r="JF126" s="783">
        <f t="shared" si="1034"/>
        <v>0</v>
      </c>
      <c r="JG126" s="784">
        <f t="shared" si="919"/>
        <v>0</v>
      </c>
      <c r="JH126" s="781"/>
      <c r="JI126" s="782">
        <f t="shared" si="1035"/>
        <v>0</v>
      </c>
      <c r="JJ126" s="783">
        <f t="shared" si="1036"/>
        <v>0</v>
      </c>
      <c r="JK126" s="784">
        <f t="shared" si="920"/>
        <v>0</v>
      </c>
      <c r="JL126" s="781"/>
      <c r="JM126" s="782">
        <f t="shared" si="1037"/>
        <v>0</v>
      </c>
      <c r="JN126" s="783">
        <f t="shared" si="1038"/>
        <v>0</v>
      </c>
      <c r="JO126" s="784">
        <f t="shared" si="921"/>
        <v>0</v>
      </c>
      <c r="JP126" s="781"/>
      <c r="JQ126" s="782">
        <f t="shared" si="1039"/>
        <v>0</v>
      </c>
      <c r="JR126" s="783">
        <f t="shared" si="1040"/>
        <v>0</v>
      </c>
      <c r="JS126" s="784">
        <f t="shared" si="922"/>
        <v>0</v>
      </c>
      <c r="JT126" s="781"/>
      <c r="JU126" s="782">
        <f t="shared" si="1041"/>
        <v>0</v>
      </c>
      <c r="JV126" s="783">
        <f t="shared" si="1042"/>
        <v>0</v>
      </c>
      <c r="JW126" s="784">
        <f t="shared" si="923"/>
        <v>0</v>
      </c>
      <c r="JX126" s="781"/>
      <c r="JY126" s="782">
        <f t="shared" si="1043"/>
        <v>0</v>
      </c>
      <c r="JZ126" s="783">
        <f t="shared" si="1044"/>
        <v>0</v>
      </c>
      <c r="KA126" s="784">
        <f t="shared" si="924"/>
        <v>0</v>
      </c>
      <c r="KB126" s="781"/>
      <c r="KC126" s="782">
        <f t="shared" si="1045"/>
        <v>0</v>
      </c>
      <c r="KD126" s="783">
        <f t="shared" si="1046"/>
        <v>0</v>
      </c>
      <c r="KE126" s="784">
        <f t="shared" si="925"/>
        <v>0</v>
      </c>
      <c r="KF126" s="781"/>
      <c r="KG126" s="782">
        <f t="shared" si="1047"/>
        <v>0</v>
      </c>
      <c r="KH126" s="783">
        <f t="shared" si="1048"/>
        <v>0</v>
      </c>
      <c r="KI126" s="784">
        <f t="shared" si="926"/>
        <v>0</v>
      </c>
      <c r="KJ126" s="781"/>
      <c r="KK126" s="782">
        <f t="shared" si="1049"/>
        <v>0</v>
      </c>
      <c r="KL126" s="783">
        <f t="shared" si="1050"/>
        <v>0</v>
      </c>
      <c r="KM126" s="784">
        <f t="shared" si="927"/>
        <v>0</v>
      </c>
      <c r="KN126" s="426">
        <f t="shared" si="928"/>
        <v>0</v>
      </c>
      <c r="KO126" s="395">
        <f t="shared" si="929"/>
        <v>0</v>
      </c>
      <c r="KP126" s="396">
        <f t="shared" si="930"/>
        <v>0</v>
      </c>
      <c r="KQ126" s="426">
        <f t="shared" si="931"/>
        <v>0</v>
      </c>
      <c r="KR126" s="395">
        <f t="shared" si="932"/>
        <v>0</v>
      </c>
      <c r="KS126" s="396">
        <f t="shared" si="933"/>
        <v>0</v>
      </c>
      <c r="KT126" s="891"/>
      <c r="KU126" s="786">
        <f t="shared" si="1051"/>
        <v>0</v>
      </c>
      <c r="KV126" s="787">
        <f t="shared" si="1052"/>
        <v>0</v>
      </c>
      <c r="KW126" s="788">
        <f t="shared" si="934"/>
        <v>0</v>
      </c>
      <c r="KX126" s="426">
        <f t="shared" si="935"/>
        <v>0</v>
      </c>
      <c r="KY126" s="395">
        <f t="shared" si="936"/>
        <v>0</v>
      </c>
      <c r="KZ126" s="396">
        <f t="shared" si="937"/>
        <v>0</v>
      </c>
      <c r="LA126" s="781"/>
      <c r="LB126" s="782">
        <f t="shared" si="1053"/>
        <v>0</v>
      </c>
      <c r="LC126" s="783">
        <f t="shared" si="1054"/>
        <v>0</v>
      </c>
      <c r="LD126" s="784">
        <f t="shared" si="938"/>
        <v>0</v>
      </c>
      <c r="LE126" s="781"/>
      <c r="LF126" s="782">
        <f t="shared" si="1055"/>
        <v>0</v>
      </c>
      <c r="LG126" s="783">
        <f t="shared" si="1056"/>
        <v>0</v>
      </c>
      <c r="LH126" s="784">
        <f t="shared" si="939"/>
        <v>0</v>
      </c>
      <c r="LI126" s="781"/>
      <c r="LJ126" s="782">
        <f t="shared" si="1057"/>
        <v>0</v>
      </c>
      <c r="LK126" s="783">
        <f t="shared" si="1058"/>
        <v>0</v>
      </c>
      <c r="LL126" s="784">
        <f t="shared" si="940"/>
        <v>0</v>
      </c>
      <c r="LM126" s="426">
        <f t="shared" si="941"/>
        <v>0</v>
      </c>
      <c r="LN126" s="395">
        <f t="shared" si="942"/>
        <v>0</v>
      </c>
      <c r="LO126" s="396">
        <f t="shared" si="943"/>
        <v>0</v>
      </c>
      <c r="LP126" s="426">
        <f t="shared" si="944"/>
        <v>0</v>
      </c>
      <c r="LQ126" s="395">
        <f t="shared" si="945"/>
        <v>0</v>
      </c>
      <c r="LR126" s="396">
        <f t="shared" si="946"/>
        <v>0</v>
      </c>
      <c r="LS126" s="426">
        <f t="shared" si="947"/>
        <v>0</v>
      </c>
      <c r="LT126" s="395">
        <f t="shared" si="948"/>
        <v>0</v>
      </c>
      <c r="LU126" s="396">
        <f t="shared" si="949"/>
        <v>0</v>
      </c>
      <c r="LV126" s="891"/>
      <c r="LW126" s="786">
        <f t="shared" si="1059"/>
        <v>0</v>
      </c>
      <c r="LX126" s="787">
        <f t="shared" si="1060"/>
        <v>0</v>
      </c>
      <c r="LY126" s="788">
        <f t="shared" si="950"/>
        <v>0</v>
      </c>
      <c r="LZ126" s="426">
        <f t="shared" si="951"/>
        <v>0</v>
      </c>
      <c r="MA126" s="395">
        <f t="shared" si="952"/>
        <v>0</v>
      </c>
      <c r="MB126" s="396">
        <f t="shared" si="953"/>
        <v>0</v>
      </c>
      <c r="MC126" s="781"/>
      <c r="MD126" s="782">
        <f t="shared" si="1061"/>
        <v>0</v>
      </c>
      <c r="ME126" s="783">
        <f t="shared" si="1062"/>
        <v>0</v>
      </c>
      <c r="MF126" s="784">
        <f t="shared" si="954"/>
        <v>0</v>
      </c>
      <c r="MG126" s="781"/>
      <c r="MH126" s="782">
        <f t="shared" si="1063"/>
        <v>0</v>
      </c>
      <c r="MI126" s="783">
        <f t="shared" si="1064"/>
        <v>0</v>
      </c>
      <c r="MJ126" s="784">
        <f t="shared" si="955"/>
        <v>0</v>
      </c>
      <c r="MK126" s="781"/>
      <c r="ML126" s="782">
        <f t="shared" si="1065"/>
        <v>0</v>
      </c>
      <c r="MM126" s="783">
        <f t="shared" si="1066"/>
        <v>0</v>
      </c>
      <c r="MN126" s="784">
        <f t="shared" si="956"/>
        <v>0</v>
      </c>
      <c r="MO126" s="426">
        <f t="shared" si="957"/>
        <v>0</v>
      </c>
      <c r="MP126" s="395">
        <f t="shared" si="958"/>
        <v>0</v>
      </c>
      <c r="MQ126" s="396">
        <f t="shared" si="959"/>
        <v>0</v>
      </c>
      <c r="MR126" s="426">
        <f t="shared" si="960"/>
        <v>0</v>
      </c>
      <c r="MS126" s="395">
        <f t="shared" si="961"/>
        <v>0</v>
      </c>
      <c r="MT126" s="396">
        <f t="shared" si="962"/>
        <v>0</v>
      </c>
      <c r="MU126" s="426">
        <f t="shared" si="963"/>
        <v>0</v>
      </c>
      <c r="MV126" s="395">
        <f t="shared" si="964"/>
        <v>0</v>
      </c>
      <c r="MW126" s="396">
        <f t="shared" si="965"/>
        <v>0</v>
      </c>
      <c r="MX126" s="891"/>
      <c r="MY126" s="786">
        <f t="shared" si="1067"/>
        <v>0</v>
      </c>
      <c r="MZ126" s="787">
        <f t="shared" si="1068"/>
        <v>0</v>
      </c>
      <c r="NA126" s="788">
        <f t="shared" si="966"/>
        <v>0</v>
      </c>
      <c r="NB126" s="891"/>
      <c r="NC126" s="786">
        <f t="shared" si="1069"/>
        <v>0</v>
      </c>
      <c r="ND126" s="787">
        <f t="shared" si="1070"/>
        <v>0</v>
      </c>
      <c r="NE126" s="788">
        <f t="shared" si="967"/>
        <v>0</v>
      </c>
      <c r="NF126" s="786">
        <f t="shared" si="968"/>
        <v>0</v>
      </c>
      <c r="NG126" s="789">
        <f t="shared" si="969"/>
        <v>0</v>
      </c>
      <c r="NH126" s="776">
        <f t="shared" si="970"/>
        <v>0</v>
      </c>
      <c r="NI126" s="777">
        <f t="shared" si="971"/>
        <v>0</v>
      </c>
      <c r="NJ126" s="777">
        <f t="shared" si="972"/>
        <v>0</v>
      </c>
      <c r="NK126" s="777">
        <f t="shared" si="973"/>
        <v>0</v>
      </c>
      <c r="NL126" s="779">
        <f t="shared" si="974"/>
        <v>0</v>
      </c>
      <c r="NM126" s="891"/>
      <c r="NN126" s="786">
        <f t="shared" si="1071"/>
        <v>0</v>
      </c>
      <c r="NO126" s="787">
        <f t="shared" si="1072"/>
        <v>0</v>
      </c>
      <c r="NP126" s="788">
        <f t="shared" si="975"/>
        <v>0</v>
      </c>
      <c r="NQ126" s="891"/>
      <c r="NR126" s="786">
        <f t="shared" si="1073"/>
        <v>0</v>
      </c>
      <c r="NS126" s="787">
        <f t="shared" si="1074"/>
        <v>0</v>
      </c>
      <c r="NT126" s="788">
        <f t="shared" si="976"/>
        <v>0</v>
      </c>
      <c r="NU126" s="891"/>
      <c r="NV126" s="786">
        <f t="shared" si="1075"/>
        <v>0</v>
      </c>
      <c r="NW126" s="787">
        <f t="shared" si="1076"/>
        <v>0</v>
      </c>
      <c r="NX126" s="788">
        <f t="shared" si="977"/>
        <v>0</v>
      </c>
      <c r="OH126" s="426">
        <f t="shared" si="978"/>
        <v>0</v>
      </c>
      <c r="OI126" s="395">
        <f t="shared" si="979"/>
        <v>0</v>
      </c>
      <c r="OJ126" s="396">
        <f t="shared" si="980"/>
        <v>0</v>
      </c>
      <c r="OK126" s="426">
        <f t="shared" si="981"/>
        <v>0</v>
      </c>
      <c r="OL126" s="395">
        <f t="shared" si="982"/>
        <v>0</v>
      </c>
      <c r="OM126" s="396">
        <f t="shared" si="983"/>
        <v>0</v>
      </c>
      <c r="ON126" s="426">
        <f t="shared" si="984"/>
        <v>0</v>
      </c>
      <c r="OO126" s="395">
        <f t="shared" si="985"/>
        <v>0</v>
      </c>
      <c r="OP126" s="396">
        <f t="shared" si="986"/>
        <v>0</v>
      </c>
      <c r="OQ126" s="426">
        <f t="shared" si="987"/>
        <v>0</v>
      </c>
      <c r="OR126" s="395">
        <f t="shared" si="988"/>
        <v>0</v>
      </c>
      <c r="OS126" s="396">
        <f t="shared" si="989"/>
        <v>0</v>
      </c>
      <c r="OT126" s="426">
        <f t="shared" si="990"/>
        <v>0</v>
      </c>
      <c r="OU126" s="395">
        <f t="shared" si="991"/>
        <v>0</v>
      </c>
      <c r="OV126" s="396">
        <f t="shared" si="992"/>
        <v>0</v>
      </c>
      <c r="OW126" s="426">
        <f t="shared" si="993"/>
        <v>0</v>
      </c>
      <c r="OX126" s="395">
        <f t="shared" si="994"/>
        <v>0</v>
      </c>
      <c r="OY126" s="427">
        <f t="shared" si="995"/>
        <v>0</v>
      </c>
      <c r="OZ126" s="426">
        <f t="shared" si="996"/>
        <v>0</v>
      </c>
      <c r="PA126" s="395">
        <f t="shared" si="997"/>
        <v>0</v>
      </c>
      <c r="PB126" s="427">
        <f t="shared" si="998"/>
        <v>0</v>
      </c>
      <c r="PC126" s="426">
        <f t="shared" si="999"/>
        <v>0</v>
      </c>
      <c r="PD126" s="395">
        <f t="shared" si="1000"/>
        <v>0</v>
      </c>
      <c r="PE126" s="427">
        <f t="shared" si="1001"/>
        <v>0</v>
      </c>
      <c r="PF126" s="426">
        <f t="shared" si="1002"/>
        <v>0</v>
      </c>
      <c r="PG126" s="395">
        <f t="shared" si="1003"/>
        <v>0</v>
      </c>
      <c r="PH126" s="427">
        <f t="shared" si="1004"/>
        <v>0</v>
      </c>
      <c r="PI126" s="426">
        <f t="shared" si="1005"/>
        <v>0</v>
      </c>
      <c r="PJ126" s="395">
        <f t="shared" si="1006"/>
        <v>0</v>
      </c>
      <c r="PK126" s="427">
        <f t="shared" si="1007"/>
        <v>0</v>
      </c>
      <c r="PL126" s="426">
        <f t="shared" si="1008"/>
        <v>0</v>
      </c>
      <c r="PM126" s="395">
        <f t="shared" si="1009"/>
        <v>0</v>
      </c>
      <c r="PN126" s="427">
        <f t="shared" si="1010"/>
        <v>0</v>
      </c>
      <c r="PO126" s="776">
        <f t="shared" si="1011"/>
        <v>0</v>
      </c>
      <c r="PP126" s="777">
        <f t="shared" si="1012"/>
        <v>0</v>
      </c>
      <c r="PQ126" s="777">
        <f t="shared" si="1013"/>
        <v>0</v>
      </c>
      <c r="PR126" s="777">
        <f t="shared" si="1014"/>
        <v>0</v>
      </c>
      <c r="PS126" s="779">
        <f t="shared" si="1015"/>
        <v>0</v>
      </c>
      <c r="PT126" s="426">
        <f t="shared" si="1016"/>
        <v>0</v>
      </c>
      <c r="PU126" s="395">
        <f t="shared" si="1017"/>
        <v>0</v>
      </c>
      <c r="PV126" s="396">
        <f t="shared" si="1018"/>
        <v>0</v>
      </c>
      <c r="PW126" s="426">
        <f t="shared" si="1019"/>
        <v>0</v>
      </c>
      <c r="PX126" s="395">
        <f t="shared" si="1020"/>
        <v>0</v>
      </c>
      <c r="PY126" s="396">
        <f t="shared" si="1021"/>
        <v>0</v>
      </c>
      <c r="PZ126" s="426">
        <f t="shared" si="1022"/>
        <v>0</v>
      </c>
      <c r="QA126" s="395">
        <f t="shared" si="1023"/>
        <v>0</v>
      </c>
      <c r="QB126" s="396">
        <f t="shared" si="1024"/>
        <v>0</v>
      </c>
      <c r="QC126" s="426">
        <f t="shared" si="1025"/>
        <v>0</v>
      </c>
      <c r="QD126" s="395">
        <f t="shared" si="1026"/>
        <v>0</v>
      </c>
      <c r="QE126" s="396">
        <f t="shared" si="1027"/>
        <v>0</v>
      </c>
      <c r="QF126" s="776">
        <f t="shared" si="1028"/>
        <v>0</v>
      </c>
      <c r="QG126" s="777">
        <f t="shared" si="1029"/>
        <v>0</v>
      </c>
      <c r="QH126" s="777">
        <f t="shared" si="1030"/>
        <v>0</v>
      </c>
      <c r="QI126" s="777">
        <f t="shared" si="1031"/>
        <v>0</v>
      </c>
      <c r="QJ126" s="779">
        <f t="shared" si="1032"/>
        <v>0</v>
      </c>
      <c r="QK126" s="790"/>
      <c r="QL126" s="791"/>
    </row>
    <row r="127" spans="2:454" ht="10.199999999999999">
      <c r="B127" s="824" t="s">
        <v>571</v>
      </c>
      <c r="C127" s="825" t="s">
        <v>571</v>
      </c>
      <c r="D127" s="771"/>
      <c r="E127" s="772"/>
      <c r="F127" s="772"/>
      <c r="G127" s="772"/>
      <c r="H127" s="772"/>
      <c r="I127" s="772"/>
      <c r="J127" s="772"/>
      <c r="K127" s="772"/>
      <c r="L127" s="772"/>
      <c r="M127" s="772"/>
      <c r="N127" s="772"/>
      <c r="O127" s="772"/>
      <c r="P127" s="772"/>
      <c r="Q127" s="772"/>
      <c r="R127" s="772"/>
      <c r="S127" s="772"/>
      <c r="T127" s="772"/>
      <c r="U127" s="772"/>
      <c r="V127" s="772"/>
      <c r="W127" s="772"/>
      <c r="X127" s="772"/>
      <c r="Y127" s="772"/>
      <c r="Z127" s="772"/>
      <c r="AA127" s="772"/>
      <c r="AB127" s="772"/>
      <c r="AC127" s="772"/>
      <c r="AD127" s="772"/>
      <c r="AE127" s="772"/>
      <c r="AF127" s="772"/>
      <c r="AG127" s="772"/>
      <c r="AH127" s="772"/>
      <c r="AI127" s="772"/>
      <c r="AJ127" s="772"/>
      <c r="AK127" s="772"/>
      <c r="AL127" s="772"/>
      <c r="AM127" s="772"/>
      <c r="AN127" s="772"/>
      <c r="AO127" s="772"/>
      <c r="AP127" s="772"/>
      <c r="AQ127" s="772"/>
      <c r="AR127" s="772"/>
      <c r="AS127" s="772"/>
      <c r="AT127" s="772"/>
      <c r="AU127" s="772"/>
      <c r="AV127" s="772"/>
      <c r="AW127" s="772"/>
      <c r="AX127" s="772"/>
      <c r="AY127" s="772"/>
      <c r="AZ127" s="772"/>
      <c r="BA127" s="773"/>
      <c r="BB127" s="774">
        <f t="shared" si="721"/>
        <v>0</v>
      </c>
      <c r="BC127" s="651"/>
      <c r="BD127" s="652"/>
      <c r="BE127" s="775"/>
      <c r="BF127" s="774">
        <f t="shared" si="722"/>
        <v>0</v>
      </c>
      <c r="BG127" s="775"/>
      <c r="BH127" s="774">
        <f t="shared" si="723"/>
        <v>0</v>
      </c>
      <c r="BI127" s="426">
        <f t="shared" si="724"/>
        <v>0</v>
      </c>
      <c r="BJ127" s="395">
        <f t="shared" si="725"/>
        <v>0</v>
      </c>
      <c r="BK127" s="396">
        <f t="shared" si="726"/>
        <v>0</v>
      </c>
      <c r="BL127" s="426">
        <f t="shared" si="727"/>
        <v>0</v>
      </c>
      <c r="BM127" s="395">
        <f t="shared" si="728"/>
        <v>0</v>
      </c>
      <c r="BN127" s="427">
        <f t="shared" si="729"/>
        <v>0</v>
      </c>
      <c r="BO127" s="394">
        <f t="shared" si="730"/>
        <v>0</v>
      </c>
      <c r="BP127" s="395">
        <f t="shared" si="731"/>
        <v>0</v>
      </c>
      <c r="BQ127" s="428">
        <f t="shared" si="732"/>
        <v>0</v>
      </c>
      <c r="BR127" s="394">
        <f t="shared" si="733"/>
        <v>0</v>
      </c>
      <c r="BS127" s="395">
        <f t="shared" si="734"/>
        <v>0</v>
      </c>
      <c r="BT127" s="428">
        <f t="shared" si="735"/>
        <v>0</v>
      </c>
      <c r="BU127" s="394">
        <f t="shared" si="736"/>
        <v>0</v>
      </c>
      <c r="BV127" s="395">
        <f t="shared" si="737"/>
        <v>0</v>
      </c>
      <c r="BW127" s="427">
        <f t="shared" si="738"/>
        <v>0</v>
      </c>
      <c r="BX127" s="394">
        <f t="shared" si="739"/>
        <v>0</v>
      </c>
      <c r="BY127" s="395">
        <f t="shared" si="740"/>
        <v>0</v>
      </c>
      <c r="BZ127" s="396">
        <f t="shared" si="741"/>
        <v>0</v>
      </c>
      <c r="CA127" s="426">
        <f t="shared" si="742"/>
        <v>0</v>
      </c>
      <c r="CB127" s="395">
        <f t="shared" si="743"/>
        <v>0</v>
      </c>
      <c r="CC127" s="427">
        <f t="shared" si="744"/>
        <v>0</v>
      </c>
      <c r="CD127" s="394">
        <f t="shared" si="745"/>
        <v>0</v>
      </c>
      <c r="CE127" s="395">
        <f t="shared" si="746"/>
        <v>0</v>
      </c>
      <c r="CF127" s="428">
        <f t="shared" si="747"/>
        <v>0</v>
      </c>
      <c r="CG127" s="394">
        <f t="shared" si="748"/>
        <v>0</v>
      </c>
      <c r="CH127" s="395">
        <f t="shared" si="749"/>
        <v>0</v>
      </c>
      <c r="CI127" s="428">
        <f t="shared" si="750"/>
        <v>0</v>
      </c>
      <c r="CJ127" s="394">
        <f t="shared" si="751"/>
        <v>0</v>
      </c>
      <c r="CK127" s="395">
        <f t="shared" si="752"/>
        <v>0</v>
      </c>
      <c r="CL127" s="427">
        <f t="shared" si="753"/>
        <v>0</v>
      </c>
      <c r="CM127" s="394">
        <f t="shared" si="754"/>
        <v>0</v>
      </c>
      <c r="CN127" s="395">
        <f t="shared" si="755"/>
        <v>0</v>
      </c>
      <c r="CO127" s="396">
        <f t="shared" si="756"/>
        <v>0</v>
      </c>
      <c r="CP127" s="426">
        <f t="shared" si="757"/>
        <v>0</v>
      </c>
      <c r="CQ127" s="395">
        <f t="shared" si="758"/>
        <v>0</v>
      </c>
      <c r="CR127" s="427">
        <f t="shared" si="759"/>
        <v>0</v>
      </c>
      <c r="CS127" s="394">
        <f t="shared" si="760"/>
        <v>0</v>
      </c>
      <c r="CT127" s="395">
        <f t="shared" si="761"/>
        <v>0</v>
      </c>
      <c r="CU127" s="428">
        <f t="shared" si="762"/>
        <v>0</v>
      </c>
      <c r="CV127" s="394">
        <f t="shared" si="763"/>
        <v>0</v>
      </c>
      <c r="CW127" s="395">
        <f t="shared" si="764"/>
        <v>0</v>
      </c>
      <c r="CX127" s="428">
        <f t="shared" si="765"/>
        <v>0</v>
      </c>
      <c r="CY127" s="394">
        <f t="shared" si="766"/>
        <v>0</v>
      </c>
      <c r="CZ127" s="395">
        <f t="shared" si="767"/>
        <v>0</v>
      </c>
      <c r="DA127" s="427">
        <f t="shared" si="768"/>
        <v>0</v>
      </c>
      <c r="DB127" s="394">
        <f t="shared" si="769"/>
        <v>0</v>
      </c>
      <c r="DC127" s="395">
        <f t="shared" si="770"/>
        <v>0</v>
      </c>
      <c r="DD127" s="396">
        <f t="shared" si="771"/>
        <v>0</v>
      </c>
      <c r="DE127" s="426">
        <f t="shared" si="772"/>
        <v>0</v>
      </c>
      <c r="DF127" s="395">
        <f t="shared" si="773"/>
        <v>0</v>
      </c>
      <c r="DG127" s="427">
        <f t="shared" si="774"/>
        <v>0</v>
      </c>
      <c r="DH127" s="394">
        <f t="shared" si="775"/>
        <v>0</v>
      </c>
      <c r="DI127" s="395">
        <f t="shared" si="776"/>
        <v>0</v>
      </c>
      <c r="DJ127" s="428">
        <f t="shared" si="777"/>
        <v>0</v>
      </c>
      <c r="DK127" s="394">
        <f t="shared" si="778"/>
        <v>0</v>
      </c>
      <c r="DL127" s="395">
        <f t="shared" si="779"/>
        <v>0</v>
      </c>
      <c r="DM127" s="428">
        <f t="shared" si="780"/>
        <v>0</v>
      </c>
      <c r="DN127" s="394">
        <f t="shared" si="781"/>
        <v>0</v>
      </c>
      <c r="DO127" s="395">
        <f t="shared" si="782"/>
        <v>0</v>
      </c>
      <c r="DP127" s="427">
        <f t="shared" si="783"/>
        <v>0</v>
      </c>
      <c r="DQ127" s="394">
        <f t="shared" si="784"/>
        <v>0</v>
      </c>
      <c r="DR127" s="395">
        <f t="shared" si="785"/>
        <v>0</v>
      </c>
      <c r="DS127" s="396">
        <f t="shared" si="786"/>
        <v>0</v>
      </c>
      <c r="DT127" s="426">
        <f t="shared" si="787"/>
        <v>0</v>
      </c>
      <c r="DU127" s="395">
        <f t="shared" si="788"/>
        <v>0</v>
      </c>
      <c r="DV127" s="427">
        <f t="shared" si="789"/>
        <v>0</v>
      </c>
      <c r="DW127" s="394">
        <f t="shared" si="790"/>
        <v>0</v>
      </c>
      <c r="DX127" s="395">
        <f t="shared" si="791"/>
        <v>0</v>
      </c>
      <c r="DY127" s="428">
        <f t="shared" si="792"/>
        <v>0</v>
      </c>
      <c r="DZ127" s="394">
        <f t="shared" si="793"/>
        <v>0</v>
      </c>
      <c r="EA127" s="395">
        <f t="shared" si="794"/>
        <v>0</v>
      </c>
      <c r="EB127" s="428">
        <f t="shared" si="795"/>
        <v>0</v>
      </c>
      <c r="EC127" s="394">
        <f t="shared" si="796"/>
        <v>0</v>
      </c>
      <c r="ED127" s="395">
        <f t="shared" si="797"/>
        <v>0</v>
      </c>
      <c r="EE127" s="427">
        <f t="shared" si="798"/>
        <v>0</v>
      </c>
      <c r="EF127" s="394">
        <f t="shared" si="799"/>
        <v>0</v>
      </c>
      <c r="EG127" s="395">
        <f t="shared" si="800"/>
        <v>0</v>
      </c>
      <c r="EH127" s="396">
        <f t="shared" si="801"/>
        <v>0</v>
      </c>
      <c r="EI127" s="426">
        <f t="shared" si="802"/>
        <v>0</v>
      </c>
      <c r="EJ127" s="395">
        <f t="shared" si="803"/>
        <v>0</v>
      </c>
      <c r="EK127" s="427">
        <f t="shared" si="804"/>
        <v>0</v>
      </c>
      <c r="EL127" s="394">
        <f t="shared" si="805"/>
        <v>0</v>
      </c>
      <c r="EM127" s="395">
        <f t="shared" si="806"/>
        <v>0</v>
      </c>
      <c r="EN127" s="428">
        <f t="shared" si="807"/>
        <v>0</v>
      </c>
      <c r="EO127" s="394">
        <f t="shared" si="808"/>
        <v>0</v>
      </c>
      <c r="EP127" s="395">
        <f t="shared" si="809"/>
        <v>0</v>
      </c>
      <c r="EQ127" s="428">
        <f t="shared" si="810"/>
        <v>0</v>
      </c>
      <c r="ER127" s="394">
        <f t="shared" si="811"/>
        <v>0</v>
      </c>
      <c r="ES127" s="395">
        <f t="shared" si="812"/>
        <v>0</v>
      </c>
      <c r="ET127" s="427">
        <f t="shared" si="813"/>
        <v>0</v>
      </c>
      <c r="EU127" s="394">
        <f t="shared" si="814"/>
        <v>0</v>
      </c>
      <c r="EV127" s="395">
        <f t="shared" si="815"/>
        <v>0</v>
      </c>
      <c r="EW127" s="396">
        <f t="shared" si="816"/>
        <v>0</v>
      </c>
      <c r="EX127" s="426">
        <f t="shared" si="817"/>
        <v>0</v>
      </c>
      <c r="EY127" s="395">
        <f t="shared" si="818"/>
        <v>0</v>
      </c>
      <c r="EZ127" s="427">
        <f t="shared" si="819"/>
        <v>0</v>
      </c>
      <c r="FA127" s="394">
        <f t="shared" si="820"/>
        <v>0</v>
      </c>
      <c r="FB127" s="395">
        <f t="shared" si="821"/>
        <v>0</v>
      </c>
      <c r="FC127" s="428">
        <f t="shared" si="822"/>
        <v>0</v>
      </c>
      <c r="FD127" s="394">
        <f t="shared" si="823"/>
        <v>0</v>
      </c>
      <c r="FE127" s="395">
        <f t="shared" si="824"/>
        <v>0</v>
      </c>
      <c r="FF127" s="428">
        <f t="shared" si="825"/>
        <v>0</v>
      </c>
      <c r="FG127" s="394">
        <f t="shared" si="826"/>
        <v>0</v>
      </c>
      <c r="FH127" s="395">
        <f t="shared" si="827"/>
        <v>0</v>
      </c>
      <c r="FI127" s="427">
        <f t="shared" si="828"/>
        <v>0</v>
      </c>
      <c r="FJ127" s="394">
        <f t="shared" si="829"/>
        <v>0</v>
      </c>
      <c r="FK127" s="395">
        <f t="shared" si="830"/>
        <v>0</v>
      </c>
      <c r="FL127" s="396">
        <f t="shared" si="831"/>
        <v>0</v>
      </c>
      <c r="FM127" s="426">
        <f t="shared" si="832"/>
        <v>0</v>
      </c>
      <c r="FN127" s="395">
        <f t="shared" si="833"/>
        <v>0</v>
      </c>
      <c r="FO127" s="427">
        <f t="shared" si="834"/>
        <v>0</v>
      </c>
      <c r="FP127" s="394">
        <f t="shared" si="835"/>
        <v>0</v>
      </c>
      <c r="FQ127" s="395">
        <f t="shared" si="836"/>
        <v>0</v>
      </c>
      <c r="FR127" s="428">
        <f t="shared" si="837"/>
        <v>0</v>
      </c>
      <c r="FS127" s="394">
        <f t="shared" si="838"/>
        <v>0</v>
      </c>
      <c r="FT127" s="395">
        <f t="shared" si="839"/>
        <v>0</v>
      </c>
      <c r="FU127" s="428">
        <f t="shared" si="840"/>
        <v>0</v>
      </c>
      <c r="FV127" s="394">
        <f t="shared" si="841"/>
        <v>0</v>
      </c>
      <c r="FW127" s="395">
        <f t="shared" si="842"/>
        <v>0</v>
      </c>
      <c r="FX127" s="427">
        <f t="shared" si="843"/>
        <v>0</v>
      </c>
      <c r="FY127" s="394">
        <f t="shared" si="844"/>
        <v>0</v>
      </c>
      <c r="FZ127" s="395">
        <f t="shared" si="845"/>
        <v>0</v>
      </c>
      <c r="GA127" s="396">
        <f t="shared" si="846"/>
        <v>0</v>
      </c>
      <c r="GB127" s="426">
        <f t="shared" si="847"/>
        <v>0</v>
      </c>
      <c r="GC127" s="395">
        <f t="shared" si="848"/>
        <v>0</v>
      </c>
      <c r="GD127" s="427">
        <f t="shared" si="849"/>
        <v>0</v>
      </c>
      <c r="GE127" s="394">
        <f t="shared" si="850"/>
        <v>0</v>
      </c>
      <c r="GF127" s="395">
        <f t="shared" si="851"/>
        <v>0</v>
      </c>
      <c r="GG127" s="428">
        <f t="shared" si="852"/>
        <v>0</v>
      </c>
      <c r="GH127" s="394">
        <f t="shared" si="853"/>
        <v>0</v>
      </c>
      <c r="GI127" s="395">
        <f t="shared" si="854"/>
        <v>0</v>
      </c>
      <c r="GJ127" s="428">
        <f t="shared" si="855"/>
        <v>0</v>
      </c>
      <c r="GK127" s="394">
        <f t="shared" si="856"/>
        <v>0</v>
      </c>
      <c r="GL127" s="395">
        <f t="shared" si="857"/>
        <v>0</v>
      </c>
      <c r="GM127" s="427">
        <f t="shared" si="858"/>
        <v>0</v>
      </c>
      <c r="GN127" s="394">
        <f t="shared" si="859"/>
        <v>0</v>
      </c>
      <c r="GO127" s="395">
        <f t="shared" si="860"/>
        <v>0</v>
      </c>
      <c r="GP127" s="396">
        <f t="shared" si="861"/>
        <v>0</v>
      </c>
      <c r="GQ127" s="776">
        <f t="shared" si="862"/>
        <v>0</v>
      </c>
      <c r="GR127" s="777">
        <f t="shared" si="863"/>
        <v>0</v>
      </c>
      <c r="GS127" s="777">
        <f t="shared" si="864"/>
        <v>0</v>
      </c>
      <c r="GT127" s="777">
        <f t="shared" si="865"/>
        <v>0</v>
      </c>
      <c r="GU127" s="778">
        <f t="shared" si="866"/>
        <v>0</v>
      </c>
      <c r="GV127" s="426">
        <f t="shared" si="867"/>
        <v>0</v>
      </c>
      <c r="GW127" s="395">
        <f t="shared" si="868"/>
        <v>0</v>
      </c>
      <c r="GX127" s="427">
        <f t="shared" si="869"/>
        <v>0</v>
      </c>
      <c r="GY127" s="394">
        <f t="shared" si="870"/>
        <v>0</v>
      </c>
      <c r="GZ127" s="395">
        <f t="shared" si="871"/>
        <v>0</v>
      </c>
      <c r="HA127" s="428">
        <f t="shared" si="872"/>
        <v>0</v>
      </c>
      <c r="HB127" s="394">
        <f t="shared" si="873"/>
        <v>0</v>
      </c>
      <c r="HC127" s="395">
        <f t="shared" si="874"/>
        <v>0</v>
      </c>
      <c r="HD127" s="428">
        <f t="shared" si="875"/>
        <v>0</v>
      </c>
      <c r="HE127" s="394">
        <f t="shared" si="876"/>
        <v>0</v>
      </c>
      <c r="HF127" s="395">
        <f t="shared" si="877"/>
        <v>0</v>
      </c>
      <c r="HG127" s="427">
        <f t="shared" si="878"/>
        <v>0</v>
      </c>
      <c r="HH127" s="394">
        <f t="shared" si="879"/>
        <v>0</v>
      </c>
      <c r="HI127" s="395">
        <f t="shared" si="880"/>
        <v>0</v>
      </c>
      <c r="HJ127" s="396">
        <f t="shared" si="881"/>
        <v>0</v>
      </c>
      <c r="HK127" s="776">
        <f t="shared" si="882"/>
        <v>0</v>
      </c>
      <c r="HL127" s="777">
        <f t="shared" si="883"/>
        <v>0</v>
      </c>
      <c r="HM127" s="777">
        <f t="shared" si="884"/>
        <v>0</v>
      </c>
      <c r="HN127" s="777">
        <f t="shared" si="885"/>
        <v>0</v>
      </c>
      <c r="HO127" s="778">
        <f t="shared" si="886"/>
        <v>0</v>
      </c>
      <c r="HP127" s="946"/>
      <c r="HQ127" s="946"/>
      <c r="HR127" s="426">
        <f t="shared" si="887"/>
        <v>0</v>
      </c>
      <c r="HS127" s="395">
        <f t="shared" si="888"/>
        <v>0</v>
      </c>
      <c r="HT127" s="396">
        <f t="shared" si="889"/>
        <v>0</v>
      </c>
      <c r="HU127" s="426">
        <f t="shared" si="890"/>
        <v>0</v>
      </c>
      <c r="HV127" s="395">
        <f t="shared" si="891"/>
        <v>0</v>
      </c>
      <c r="HW127" s="396">
        <f t="shared" si="892"/>
        <v>0</v>
      </c>
      <c r="HX127" s="426">
        <f t="shared" si="1077"/>
        <v>0</v>
      </c>
      <c r="HY127" s="395">
        <f t="shared" si="1078"/>
        <v>0</v>
      </c>
      <c r="HZ127" s="396">
        <f t="shared" si="893"/>
        <v>0</v>
      </c>
      <c r="IA127" s="426">
        <f t="shared" si="1079"/>
        <v>0</v>
      </c>
      <c r="IB127" s="395">
        <f t="shared" si="1080"/>
        <v>0</v>
      </c>
      <c r="IC127" s="396">
        <f t="shared" si="895"/>
        <v>0</v>
      </c>
      <c r="ID127" s="426">
        <f t="shared" si="896"/>
        <v>0</v>
      </c>
      <c r="IE127" s="395">
        <f t="shared" si="897"/>
        <v>0</v>
      </c>
      <c r="IF127" s="396">
        <f t="shared" si="898"/>
        <v>0</v>
      </c>
      <c r="IG127" s="427"/>
      <c r="IH127" s="426">
        <f t="shared" si="899"/>
        <v>0</v>
      </c>
      <c r="II127" s="395">
        <f t="shared" si="900"/>
        <v>0</v>
      </c>
      <c r="IJ127" s="427">
        <f t="shared" si="901"/>
        <v>0</v>
      </c>
      <c r="IK127" s="426">
        <f t="shared" si="902"/>
        <v>0</v>
      </c>
      <c r="IL127" s="395">
        <f t="shared" si="903"/>
        <v>0</v>
      </c>
      <c r="IM127" s="427">
        <f t="shared" si="904"/>
        <v>0</v>
      </c>
      <c r="IN127" s="776">
        <f t="shared" si="905"/>
        <v>0</v>
      </c>
      <c r="IO127" s="777">
        <f t="shared" si="906"/>
        <v>0</v>
      </c>
      <c r="IP127" s="777">
        <f t="shared" si="907"/>
        <v>0</v>
      </c>
      <c r="IQ127" s="777">
        <f t="shared" si="908"/>
        <v>0</v>
      </c>
      <c r="IR127" s="779">
        <f t="shared" si="909"/>
        <v>0</v>
      </c>
      <c r="IS127" s="427"/>
      <c r="IT127" s="780"/>
      <c r="IU127" s="426">
        <f t="shared" si="910"/>
        <v>0</v>
      </c>
      <c r="IV127" s="395">
        <f t="shared" si="911"/>
        <v>0</v>
      </c>
      <c r="IW127" s="396">
        <f t="shared" si="912"/>
        <v>0</v>
      </c>
      <c r="IX127" s="426">
        <f t="shared" si="913"/>
        <v>0</v>
      </c>
      <c r="IY127" s="395">
        <f t="shared" si="914"/>
        <v>0</v>
      </c>
      <c r="IZ127" s="396">
        <f t="shared" si="915"/>
        <v>0</v>
      </c>
      <c r="JA127" s="426">
        <f t="shared" si="916"/>
        <v>0</v>
      </c>
      <c r="JB127" s="395">
        <f t="shared" si="917"/>
        <v>0</v>
      </c>
      <c r="JC127" s="396">
        <f t="shared" si="918"/>
        <v>0</v>
      </c>
      <c r="JD127" s="781"/>
      <c r="JE127" s="782">
        <f t="shared" si="1033"/>
        <v>0</v>
      </c>
      <c r="JF127" s="783">
        <f t="shared" si="1034"/>
        <v>0</v>
      </c>
      <c r="JG127" s="784">
        <f t="shared" si="919"/>
        <v>0</v>
      </c>
      <c r="JH127" s="781"/>
      <c r="JI127" s="782">
        <f t="shared" si="1035"/>
        <v>0</v>
      </c>
      <c r="JJ127" s="783">
        <f t="shared" si="1036"/>
        <v>0</v>
      </c>
      <c r="JK127" s="784">
        <f t="shared" si="920"/>
        <v>0</v>
      </c>
      <c r="JL127" s="781"/>
      <c r="JM127" s="782">
        <f t="shared" si="1037"/>
        <v>0</v>
      </c>
      <c r="JN127" s="783">
        <f t="shared" si="1038"/>
        <v>0</v>
      </c>
      <c r="JO127" s="784">
        <f t="shared" si="921"/>
        <v>0</v>
      </c>
      <c r="JP127" s="781"/>
      <c r="JQ127" s="782">
        <f t="shared" si="1039"/>
        <v>0</v>
      </c>
      <c r="JR127" s="783">
        <f t="shared" si="1040"/>
        <v>0</v>
      </c>
      <c r="JS127" s="784">
        <f t="shared" si="922"/>
        <v>0</v>
      </c>
      <c r="JT127" s="781"/>
      <c r="JU127" s="782">
        <f t="shared" si="1041"/>
        <v>0</v>
      </c>
      <c r="JV127" s="783">
        <f t="shared" si="1042"/>
        <v>0</v>
      </c>
      <c r="JW127" s="784">
        <f t="shared" si="923"/>
        <v>0</v>
      </c>
      <c r="JX127" s="781"/>
      <c r="JY127" s="782">
        <f t="shared" si="1043"/>
        <v>0</v>
      </c>
      <c r="JZ127" s="783">
        <f t="shared" si="1044"/>
        <v>0</v>
      </c>
      <c r="KA127" s="784">
        <f t="shared" si="924"/>
        <v>0</v>
      </c>
      <c r="KB127" s="781"/>
      <c r="KC127" s="782">
        <f t="shared" si="1045"/>
        <v>0</v>
      </c>
      <c r="KD127" s="783">
        <f t="shared" si="1046"/>
        <v>0</v>
      </c>
      <c r="KE127" s="784">
        <f t="shared" si="925"/>
        <v>0</v>
      </c>
      <c r="KF127" s="781"/>
      <c r="KG127" s="782">
        <f t="shared" si="1047"/>
        <v>0</v>
      </c>
      <c r="KH127" s="783">
        <f t="shared" si="1048"/>
        <v>0</v>
      </c>
      <c r="KI127" s="784">
        <f t="shared" si="926"/>
        <v>0</v>
      </c>
      <c r="KJ127" s="781"/>
      <c r="KK127" s="782">
        <f t="shared" si="1049"/>
        <v>0</v>
      </c>
      <c r="KL127" s="783">
        <f t="shared" si="1050"/>
        <v>0</v>
      </c>
      <c r="KM127" s="784">
        <f t="shared" si="927"/>
        <v>0</v>
      </c>
      <c r="KN127" s="426">
        <f t="shared" si="928"/>
        <v>0</v>
      </c>
      <c r="KO127" s="395">
        <f t="shared" si="929"/>
        <v>0</v>
      </c>
      <c r="KP127" s="396">
        <f t="shared" si="930"/>
        <v>0</v>
      </c>
      <c r="KQ127" s="426">
        <f t="shared" si="931"/>
        <v>0</v>
      </c>
      <c r="KR127" s="395">
        <f t="shared" si="932"/>
        <v>0</v>
      </c>
      <c r="KS127" s="396">
        <f t="shared" si="933"/>
        <v>0</v>
      </c>
      <c r="KT127" s="891"/>
      <c r="KU127" s="786">
        <f t="shared" si="1051"/>
        <v>0</v>
      </c>
      <c r="KV127" s="787">
        <f t="shared" si="1052"/>
        <v>0</v>
      </c>
      <c r="KW127" s="788">
        <f t="shared" si="934"/>
        <v>0</v>
      </c>
      <c r="KX127" s="426">
        <f t="shared" si="935"/>
        <v>0</v>
      </c>
      <c r="KY127" s="395">
        <f t="shared" si="936"/>
        <v>0</v>
      </c>
      <c r="KZ127" s="396">
        <f t="shared" si="937"/>
        <v>0</v>
      </c>
      <c r="LA127" s="781"/>
      <c r="LB127" s="782">
        <f t="shared" si="1053"/>
        <v>0</v>
      </c>
      <c r="LC127" s="783">
        <f t="shared" si="1054"/>
        <v>0</v>
      </c>
      <c r="LD127" s="784">
        <f t="shared" si="938"/>
        <v>0</v>
      </c>
      <c r="LE127" s="781"/>
      <c r="LF127" s="782">
        <f t="shared" si="1055"/>
        <v>0</v>
      </c>
      <c r="LG127" s="783">
        <f t="shared" si="1056"/>
        <v>0</v>
      </c>
      <c r="LH127" s="784">
        <f t="shared" si="939"/>
        <v>0</v>
      </c>
      <c r="LI127" s="781"/>
      <c r="LJ127" s="782">
        <f t="shared" si="1057"/>
        <v>0</v>
      </c>
      <c r="LK127" s="783">
        <f t="shared" si="1058"/>
        <v>0</v>
      </c>
      <c r="LL127" s="784">
        <f t="shared" si="940"/>
        <v>0</v>
      </c>
      <c r="LM127" s="426">
        <f t="shared" si="941"/>
        <v>0</v>
      </c>
      <c r="LN127" s="395">
        <f t="shared" si="942"/>
        <v>0</v>
      </c>
      <c r="LO127" s="396">
        <f t="shared" si="943"/>
        <v>0</v>
      </c>
      <c r="LP127" s="426">
        <f t="shared" si="944"/>
        <v>0</v>
      </c>
      <c r="LQ127" s="395">
        <f t="shared" si="945"/>
        <v>0</v>
      </c>
      <c r="LR127" s="396">
        <f t="shared" si="946"/>
        <v>0</v>
      </c>
      <c r="LS127" s="426">
        <f t="shared" si="947"/>
        <v>0</v>
      </c>
      <c r="LT127" s="395">
        <f t="shared" si="948"/>
        <v>0</v>
      </c>
      <c r="LU127" s="396">
        <f t="shared" si="949"/>
        <v>0</v>
      </c>
      <c r="LV127" s="891"/>
      <c r="LW127" s="786">
        <f t="shared" si="1059"/>
        <v>0</v>
      </c>
      <c r="LX127" s="787">
        <f t="shared" si="1060"/>
        <v>0</v>
      </c>
      <c r="LY127" s="788">
        <f t="shared" si="950"/>
        <v>0</v>
      </c>
      <c r="LZ127" s="426">
        <f t="shared" si="951"/>
        <v>0</v>
      </c>
      <c r="MA127" s="395">
        <f t="shared" si="952"/>
        <v>0</v>
      </c>
      <c r="MB127" s="396">
        <f t="shared" si="953"/>
        <v>0</v>
      </c>
      <c r="MC127" s="781"/>
      <c r="MD127" s="782">
        <f t="shared" si="1061"/>
        <v>0</v>
      </c>
      <c r="ME127" s="783">
        <f t="shared" si="1062"/>
        <v>0</v>
      </c>
      <c r="MF127" s="784">
        <f t="shared" si="954"/>
        <v>0</v>
      </c>
      <c r="MG127" s="781"/>
      <c r="MH127" s="782">
        <f t="shared" si="1063"/>
        <v>0</v>
      </c>
      <c r="MI127" s="783">
        <f t="shared" si="1064"/>
        <v>0</v>
      </c>
      <c r="MJ127" s="784">
        <f t="shared" si="955"/>
        <v>0</v>
      </c>
      <c r="MK127" s="781"/>
      <c r="ML127" s="782">
        <f t="shared" si="1065"/>
        <v>0</v>
      </c>
      <c r="MM127" s="783">
        <f t="shared" si="1066"/>
        <v>0</v>
      </c>
      <c r="MN127" s="784">
        <f t="shared" si="956"/>
        <v>0</v>
      </c>
      <c r="MO127" s="426">
        <f t="shared" si="957"/>
        <v>0</v>
      </c>
      <c r="MP127" s="395">
        <f t="shared" si="958"/>
        <v>0</v>
      </c>
      <c r="MQ127" s="396">
        <f t="shared" si="959"/>
        <v>0</v>
      </c>
      <c r="MR127" s="426">
        <f t="shared" si="960"/>
        <v>0</v>
      </c>
      <c r="MS127" s="395">
        <f t="shared" si="961"/>
        <v>0</v>
      </c>
      <c r="MT127" s="396">
        <f t="shared" si="962"/>
        <v>0</v>
      </c>
      <c r="MU127" s="426">
        <f t="shared" si="963"/>
        <v>0</v>
      </c>
      <c r="MV127" s="395">
        <f t="shared" si="964"/>
        <v>0</v>
      </c>
      <c r="MW127" s="396">
        <f t="shared" si="965"/>
        <v>0</v>
      </c>
      <c r="MX127" s="891"/>
      <c r="MY127" s="786">
        <f t="shared" si="1067"/>
        <v>0</v>
      </c>
      <c r="MZ127" s="787">
        <f t="shared" si="1068"/>
        <v>0</v>
      </c>
      <c r="NA127" s="788">
        <f t="shared" si="966"/>
        <v>0</v>
      </c>
      <c r="NB127" s="891"/>
      <c r="NC127" s="786">
        <f t="shared" si="1069"/>
        <v>0</v>
      </c>
      <c r="ND127" s="787">
        <f t="shared" si="1070"/>
        <v>0</v>
      </c>
      <c r="NE127" s="788">
        <f t="shared" si="967"/>
        <v>0</v>
      </c>
      <c r="NF127" s="786">
        <f t="shared" si="968"/>
        <v>0</v>
      </c>
      <c r="NG127" s="789">
        <f t="shared" si="969"/>
        <v>0</v>
      </c>
      <c r="NH127" s="776">
        <f t="shared" si="970"/>
        <v>0</v>
      </c>
      <c r="NI127" s="777">
        <f t="shared" si="971"/>
        <v>0</v>
      </c>
      <c r="NJ127" s="777">
        <f t="shared" si="972"/>
        <v>0</v>
      </c>
      <c r="NK127" s="777">
        <f t="shared" si="973"/>
        <v>0</v>
      </c>
      <c r="NL127" s="779">
        <f t="shared" si="974"/>
        <v>0</v>
      </c>
      <c r="NM127" s="891"/>
      <c r="NN127" s="786">
        <f t="shared" si="1071"/>
        <v>0</v>
      </c>
      <c r="NO127" s="787">
        <f t="shared" si="1072"/>
        <v>0</v>
      </c>
      <c r="NP127" s="788">
        <f t="shared" si="975"/>
        <v>0</v>
      </c>
      <c r="NQ127" s="891"/>
      <c r="NR127" s="786">
        <f t="shared" si="1073"/>
        <v>0</v>
      </c>
      <c r="NS127" s="787">
        <f t="shared" si="1074"/>
        <v>0</v>
      </c>
      <c r="NT127" s="788">
        <f t="shared" si="976"/>
        <v>0</v>
      </c>
      <c r="NU127" s="891"/>
      <c r="NV127" s="786">
        <f t="shared" si="1075"/>
        <v>0</v>
      </c>
      <c r="NW127" s="787">
        <f t="shared" si="1076"/>
        <v>0</v>
      </c>
      <c r="NX127" s="788">
        <f t="shared" si="977"/>
        <v>0</v>
      </c>
      <c r="OH127" s="426">
        <f t="shared" si="978"/>
        <v>0</v>
      </c>
      <c r="OI127" s="395">
        <f t="shared" si="979"/>
        <v>0</v>
      </c>
      <c r="OJ127" s="396">
        <f t="shared" si="980"/>
        <v>0</v>
      </c>
      <c r="OK127" s="426">
        <f t="shared" si="981"/>
        <v>0</v>
      </c>
      <c r="OL127" s="395">
        <f t="shared" si="982"/>
        <v>0</v>
      </c>
      <c r="OM127" s="396">
        <f t="shared" si="983"/>
        <v>0</v>
      </c>
      <c r="ON127" s="426">
        <f t="shared" si="984"/>
        <v>0</v>
      </c>
      <c r="OO127" s="395">
        <f t="shared" si="985"/>
        <v>0</v>
      </c>
      <c r="OP127" s="396">
        <f t="shared" si="986"/>
        <v>0</v>
      </c>
      <c r="OQ127" s="426">
        <f t="shared" si="987"/>
        <v>0</v>
      </c>
      <c r="OR127" s="395">
        <f t="shared" si="988"/>
        <v>0</v>
      </c>
      <c r="OS127" s="396">
        <f t="shared" si="989"/>
        <v>0</v>
      </c>
      <c r="OT127" s="426">
        <f t="shared" si="990"/>
        <v>0</v>
      </c>
      <c r="OU127" s="395">
        <f t="shared" si="991"/>
        <v>0</v>
      </c>
      <c r="OV127" s="396">
        <f t="shared" si="992"/>
        <v>0</v>
      </c>
      <c r="OW127" s="426">
        <f t="shared" si="993"/>
        <v>0</v>
      </c>
      <c r="OX127" s="395">
        <f t="shared" si="994"/>
        <v>0</v>
      </c>
      <c r="OY127" s="427">
        <f t="shared" si="995"/>
        <v>0</v>
      </c>
      <c r="OZ127" s="426">
        <f t="shared" si="996"/>
        <v>0</v>
      </c>
      <c r="PA127" s="395">
        <f t="shared" si="997"/>
        <v>0</v>
      </c>
      <c r="PB127" s="427">
        <f t="shared" si="998"/>
        <v>0</v>
      </c>
      <c r="PC127" s="426">
        <f t="shared" si="999"/>
        <v>0</v>
      </c>
      <c r="PD127" s="395">
        <f t="shared" si="1000"/>
        <v>0</v>
      </c>
      <c r="PE127" s="427">
        <f t="shared" si="1001"/>
        <v>0</v>
      </c>
      <c r="PF127" s="426">
        <f t="shared" si="1002"/>
        <v>0</v>
      </c>
      <c r="PG127" s="395">
        <f t="shared" si="1003"/>
        <v>0</v>
      </c>
      <c r="PH127" s="427">
        <f t="shared" si="1004"/>
        <v>0</v>
      </c>
      <c r="PI127" s="426">
        <f t="shared" si="1005"/>
        <v>0</v>
      </c>
      <c r="PJ127" s="395">
        <f t="shared" si="1006"/>
        <v>0</v>
      </c>
      <c r="PK127" s="427">
        <f t="shared" si="1007"/>
        <v>0</v>
      </c>
      <c r="PL127" s="426">
        <f t="shared" si="1008"/>
        <v>0</v>
      </c>
      <c r="PM127" s="395">
        <f t="shared" si="1009"/>
        <v>0</v>
      </c>
      <c r="PN127" s="427">
        <f t="shared" si="1010"/>
        <v>0</v>
      </c>
      <c r="PO127" s="776">
        <f t="shared" si="1011"/>
        <v>0</v>
      </c>
      <c r="PP127" s="777">
        <f t="shared" si="1012"/>
        <v>0</v>
      </c>
      <c r="PQ127" s="777">
        <f t="shared" si="1013"/>
        <v>0</v>
      </c>
      <c r="PR127" s="777">
        <f t="shared" si="1014"/>
        <v>0</v>
      </c>
      <c r="PS127" s="779">
        <f t="shared" si="1015"/>
        <v>0</v>
      </c>
      <c r="PT127" s="426">
        <f t="shared" si="1016"/>
        <v>0</v>
      </c>
      <c r="PU127" s="395">
        <f t="shared" si="1017"/>
        <v>0</v>
      </c>
      <c r="PV127" s="396">
        <f t="shared" si="1018"/>
        <v>0</v>
      </c>
      <c r="PW127" s="426">
        <f t="shared" si="1019"/>
        <v>0</v>
      </c>
      <c r="PX127" s="395">
        <f t="shared" si="1020"/>
        <v>0</v>
      </c>
      <c r="PY127" s="396">
        <f t="shared" si="1021"/>
        <v>0</v>
      </c>
      <c r="PZ127" s="426">
        <f t="shared" si="1022"/>
        <v>0</v>
      </c>
      <c r="QA127" s="395">
        <f t="shared" si="1023"/>
        <v>0</v>
      </c>
      <c r="QB127" s="396">
        <f t="shared" si="1024"/>
        <v>0</v>
      </c>
      <c r="QC127" s="426">
        <f t="shared" si="1025"/>
        <v>0</v>
      </c>
      <c r="QD127" s="395">
        <f t="shared" si="1026"/>
        <v>0</v>
      </c>
      <c r="QE127" s="396">
        <f t="shared" si="1027"/>
        <v>0</v>
      </c>
      <c r="QF127" s="776">
        <f t="shared" si="1028"/>
        <v>0</v>
      </c>
      <c r="QG127" s="777">
        <f t="shared" si="1029"/>
        <v>0</v>
      </c>
      <c r="QH127" s="777">
        <f t="shared" si="1030"/>
        <v>0</v>
      </c>
      <c r="QI127" s="777">
        <f t="shared" si="1031"/>
        <v>0</v>
      </c>
      <c r="QJ127" s="779">
        <f t="shared" si="1032"/>
        <v>0</v>
      </c>
      <c r="QK127" s="790"/>
      <c r="QL127" s="791"/>
    </row>
    <row r="128" spans="2:454" ht="10.199999999999999">
      <c r="B128" s="826" t="s">
        <v>571</v>
      </c>
      <c r="C128" s="827" t="s">
        <v>571</v>
      </c>
      <c r="D128" s="771"/>
      <c r="E128" s="772"/>
      <c r="F128" s="772"/>
      <c r="G128" s="772"/>
      <c r="H128" s="772"/>
      <c r="I128" s="772"/>
      <c r="J128" s="772"/>
      <c r="K128" s="772"/>
      <c r="L128" s="772"/>
      <c r="M128" s="772"/>
      <c r="N128" s="772"/>
      <c r="O128" s="772"/>
      <c r="P128" s="772"/>
      <c r="Q128" s="772"/>
      <c r="R128" s="772"/>
      <c r="S128" s="772"/>
      <c r="T128" s="772"/>
      <c r="U128" s="772"/>
      <c r="V128" s="772"/>
      <c r="W128" s="772"/>
      <c r="X128" s="772"/>
      <c r="Y128" s="772"/>
      <c r="Z128" s="772"/>
      <c r="AA128" s="772"/>
      <c r="AB128" s="772"/>
      <c r="AC128" s="772"/>
      <c r="AD128" s="772"/>
      <c r="AE128" s="772"/>
      <c r="AF128" s="772"/>
      <c r="AG128" s="772"/>
      <c r="AH128" s="772"/>
      <c r="AI128" s="772"/>
      <c r="AJ128" s="772"/>
      <c r="AK128" s="772"/>
      <c r="AL128" s="772"/>
      <c r="AM128" s="772"/>
      <c r="AN128" s="772"/>
      <c r="AO128" s="772"/>
      <c r="AP128" s="772"/>
      <c r="AQ128" s="772"/>
      <c r="AR128" s="772"/>
      <c r="AS128" s="772"/>
      <c r="AT128" s="772"/>
      <c r="AU128" s="772"/>
      <c r="AV128" s="772"/>
      <c r="AW128" s="772"/>
      <c r="AX128" s="772"/>
      <c r="AY128" s="772"/>
      <c r="AZ128" s="772"/>
      <c r="BA128" s="773"/>
      <c r="BB128" s="774">
        <f t="shared" si="721"/>
        <v>0</v>
      </c>
      <c r="BC128" s="651"/>
      <c r="BD128" s="652"/>
      <c r="BE128" s="775"/>
      <c r="BF128" s="774">
        <f t="shared" si="722"/>
        <v>0</v>
      </c>
      <c r="BG128" s="775"/>
      <c r="BH128" s="774">
        <f t="shared" si="723"/>
        <v>0</v>
      </c>
      <c r="BI128" s="426">
        <f t="shared" si="724"/>
        <v>0</v>
      </c>
      <c r="BJ128" s="395">
        <f t="shared" si="725"/>
        <v>0</v>
      </c>
      <c r="BK128" s="396">
        <f t="shared" si="726"/>
        <v>0</v>
      </c>
      <c r="BL128" s="426">
        <f t="shared" si="727"/>
        <v>0</v>
      </c>
      <c r="BM128" s="395">
        <f t="shared" si="728"/>
        <v>0</v>
      </c>
      <c r="BN128" s="427">
        <f t="shared" si="729"/>
        <v>0</v>
      </c>
      <c r="BO128" s="394">
        <f t="shared" si="730"/>
        <v>0</v>
      </c>
      <c r="BP128" s="395">
        <f t="shared" si="731"/>
        <v>0</v>
      </c>
      <c r="BQ128" s="428">
        <f t="shared" si="732"/>
        <v>0</v>
      </c>
      <c r="BR128" s="394">
        <f t="shared" si="733"/>
        <v>0</v>
      </c>
      <c r="BS128" s="395">
        <f t="shared" si="734"/>
        <v>0</v>
      </c>
      <c r="BT128" s="428">
        <f t="shared" si="735"/>
        <v>0</v>
      </c>
      <c r="BU128" s="394">
        <f t="shared" si="736"/>
        <v>0</v>
      </c>
      <c r="BV128" s="395">
        <f t="shared" si="737"/>
        <v>0</v>
      </c>
      <c r="BW128" s="427">
        <f t="shared" si="738"/>
        <v>0</v>
      </c>
      <c r="BX128" s="394">
        <f t="shared" si="739"/>
        <v>0</v>
      </c>
      <c r="BY128" s="395">
        <f t="shared" si="740"/>
        <v>0</v>
      </c>
      <c r="BZ128" s="396">
        <f t="shared" si="741"/>
        <v>0</v>
      </c>
      <c r="CA128" s="426">
        <f t="shared" si="742"/>
        <v>0</v>
      </c>
      <c r="CB128" s="395">
        <f t="shared" si="743"/>
        <v>0</v>
      </c>
      <c r="CC128" s="427">
        <f t="shared" si="744"/>
        <v>0</v>
      </c>
      <c r="CD128" s="394">
        <f t="shared" si="745"/>
        <v>0</v>
      </c>
      <c r="CE128" s="395">
        <f t="shared" si="746"/>
        <v>0</v>
      </c>
      <c r="CF128" s="428">
        <f t="shared" si="747"/>
        <v>0</v>
      </c>
      <c r="CG128" s="394">
        <f t="shared" si="748"/>
        <v>0</v>
      </c>
      <c r="CH128" s="395">
        <f t="shared" si="749"/>
        <v>0</v>
      </c>
      <c r="CI128" s="428">
        <f t="shared" si="750"/>
        <v>0</v>
      </c>
      <c r="CJ128" s="394">
        <f t="shared" si="751"/>
        <v>0</v>
      </c>
      <c r="CK128" s="395">
        <f t="shared" si="752"/>
        <v>0</v>
      </c>
      <c r="CL128" s="427">
        <f t="shared" si="753"/>
        <v>0</v>
      </c>
      <c r="CM128" s="394">
        <f t="shared" si="754"/>
        <v>0</v>
      </c>
      <c r="CN128" s="395">
        <f t="shared" si="755"/>
        <v>0</v>
      </c>
      <c r="CO128" s="396">
        <f t="shared" si="756"/>
        <v>0</v>
      </c>
      <c r="CP128" s="426">
        <f t="shared" si="757"/>
        <v>0</v>
      </c>
      <c r="CQ128" s="395">
        <f t="shared" si="758"/>
        <v>0</v>
      </c>
      <c r="CR128" s="427">
        <f t="shared" si="759"/>
        <v>0</v>
      </c>
      <c r="CS128" s="394">
        <f t="shared" si="760"/>
        <v>0</v>
      </c>
      <c r="CT128" s="395">
        <f t="shared" si="761"/>
        <v>0</v>
      </c>
      <c r="CU128" s="428">
        <f t="shared" si="762"/>
        <v>0</v>
      </c>
      <c r="CV128" s="394">
        <f t="shared" si="763"/>
        <v>0</v>
      </c>
      <c r="CW128" s="395">
        <f t="shared" si="764"/>
        <v>0</v>
      </c>
      <c r="CX128" s="428">
        <f t="shared" si="765"/>
        <v>0</v>
      </c>
      <c r="CY128" s="394">
        <f t="shared" si="766"/>
        <v>0</v>
      </c>
      <c r="CZ128" s="395">
        <f t="shared" si="767"/>
        <v>0</v>
      </c>
      <c r="DA128" s="427">
        <f t="shared" si="768"/>
        <v>0</v>
      </c>
      <c r="DB128" s="394">
        <f t="shared" si="769"/>
        <v>0</v>
      </c>
      <c r="DC128" s="395">
        <f t="shared" si="770"/>
        <v>0</v>
      </c>
      <c r="DD128" s="396">
        <f t="shared" si="771"/>
        <v>0</v>
      </c>
      <c r="DE128" s="426">
        <f t="shared" si="772"/>
        <v>0</v>
      </c>
      <c r="DF128" s="395">
        <f t="shared" si="773"/>
        <v>0</v>
      </c>
      <c r="DG128" s="427">
        <f t="shared" si="774"/>
        <v>0</v>
      </c>
      <c r="DH128" s="394">
        <f t="shared" si="775"/>
        <v>0</v>
      </c>
      <c r="DI128" s="395">
        <f t="shared" si="776"/>
        <v>0</v>
      </c>
      <c r="DJ128" s="428">
        <f t="shared" si="777"/>
        <v>0</v>
      </c>
      <c r="DK128" s="394">
        <f t="shared" si="778"/>
        <v>0</v>
      </c>
      <c r="DL128" s="395">
        <f t="shared" si="779"/>
        <v>0</v>
      </c>
      <c r="DM128" s="428">
        <f t="shared" si="780"/>
        <v>0</v>
      </c>
      <c r="DN128" s="394">
        <f t="shared" si="781"/>
        <v>0</v>
      </c>
      <c r="DO128" s="395">
        <f t="shared" si="782"/>
        <v>0</v>
      </c>
      <c r="DP128" s="427">
        <f t="shared" si="783"/>
        <v>0</v>
      </c>
      <c r="DQ128" s="394">
        <f t="shared" si="784"/>
        <v>0</v>
      </c>
      <c r="DR128" s="395">
        <f t="shared" si="785"/>
        <v>0</v>
      </c>
      <c r="DS128" s="396">
        <f t="shared" si="786"/>
        <v>0</v>
      </c>
      <c r="DT128" s="426">
        <f t="shared" si="787"/>
        <v>0</v>
      </c>
      <c r="DU128" s="395">
        <f t="shared" si="788"/>
        <v>0</v>
      </c>
      <c r="DV128" s="427">
        <f t="shared" si="789"/>
        <v>0</v>
      </c>
      <c r="DW128" s="394">
        <f t="shared" si="790"/>
        <v>0</v>
      </c>
      <c r="DX128" s="395">
        <f t="shared" si="791"/>
        <v>0</v>
      </c>
      <c r="DY128" s="428">
        <f t="shared" si="792"/>
        <v>0</v>
      </c>
      <c r="DZ128" s="394">
        <f t="shared" si="793"/>
        <v>0</v>
      </c>
      <c r="EA128" s="395">
        <f t="shared" si="794"/>
        <v>0</v>
      </c>
      <c r="EB128" s="428">
        <f t="shared" si="795"/>
        <v>0</v>
      </c>
      <c r="EC128" s="394">
        <f t="shared" si="796"/>
        <v>0</v>
      </c>
      <c r="ED128" s="395">
        <f t="shared" si="797"/>
        <v>0</v>
      </c>
      <c r="EE128" s="427">
        <f t="shared" si="798"/>
        <v>0</v>
      </c>
      <c r="EF128" s="394">
        <f t="shared" si="799"/>
        <v>0</v>
      </c>
      <c r="EG128" s="395">
        <f t="shared" si="800"/>
        <v>0</v>
      </c>
      <c r="EH128" s="396">
        <f t="shared" si="801"/>
        <v>0</v>
      </c>
      <c r="EI128" s="426">
        <f t="shared" si="802"/>
        <v>0</v>
      </c>
      <c r="EJ128" s="395">
        <f t="shared" si="803"/>
        <v>0</v>
      </c>
      <c r="EK128" s="427">
        <f t="shared" si="804"/>
        <v>0</v>
      </c>
      <c r="EL128" s="394">
        <f t="shared" si="805"/>
        <v>0</v>
      </c>
      <c r="EM128" s="395">
        <f t="shared" si="806"/>
        <v>0</v>
      </c>
      <c r="EN128" s="428">
        <f t="shared" si="807"/>
        <v>0</v>
      </c>
      <c r="EO128" s="394">
        <f t="shared" si="808"/>
        <v>0</v>
      </c>
      <c r="EP128" s="395">
        <f t="shared" si="809"/>
        <v>0</v>
      </c>
      <c r="EQ128" s="428">
        <f t="shared" si="810"/>
        <v>0</v>
      </c>
      <c r="ER128" s="394">
        <f t="shared" si="811"/>
        <v>0</v>
      </c>
      <c r="ES128" s="395">
        <f t="shared" si="812"/>
        <v>0</v>
      </c>
      <c r="ET128" s="427">
        <f t="shared" si="813"/>
        <v>0</v>
      </c>
      <c r="EU128" s="394">
        <f t="shared" si="814"/>
        <v>0</v>
      </c>
      <c r="EV128" s="395">
        <f t="shared" si="815"/>
        <v>0</v>
      </c>
      <c r="EW128" s="396">
        <f t="shared" si="816"/>
        <v>0</v>
      </c>
      <c r="EX128" s="426">
        <f t="shared" si="817"/>
        <v>0</v>
      </c>
      <c r="EY128" s="395">
        <f t="shared" si="818"/>
        <v>0</v>
      </c>
      <c r="EZ128" s="427">
        <f t="shared" si="819"/>
        <v>0</v>
      </c>
      <c r="FA128" s="394">
        <f t="shared" si="820"/>
        <v>0</v>
      </c>
      <c r="FB128" s="395">
        <f t="shared" si="821"/>
        <v>0</v>
      </c>
      <c r="FC128" s="428">
        <f t="shared" si="822"/>
        <v>0</v>
      </c>
      <c r="FD128" s="394">
        <f t="shared" si="823"/>
        <v>0</v>
      </c>
      <c r="FE128" s="395">
        <f t="shared" si="824"/>
        <v>0</v>
      </c>
      <c r="FF128" s="428">
        <f t="shared" si="825"/>
        <v>0</v>
      </c>
      <c r="FG128" s="394">
        <f t="shared" si="826"/>
        <v>0</v>
      </c>
      <c r="FH128" s="395">
        <f t="shared" si="827"/>
        <v>0</v>
      </c>
      <c r="FI128" s="427">
        <f t="shared" si="828"/>
        <v>0</v>
      </c>
      <c r="FJ128" s="394">
        <f t="shared" si="829"/>
        <v>0</v>
      </c>
      <c r="FK128" s="395">
        <f t="shared" si="830"/>
        <v>0</v>
      </c>
      <c r="FL128" s="396">
        <f t="shared" si="831"/>
        <v>0</v>
      </c>
      <c r="FM128" s="426">
        <f t="shared" si="832"/>
        <v>0</v>
      </c>
      <c r="FN128" s="395">
        <f t="shared" si="833"/>
        <v>0</v>
      </c>
      <c r="FO128" s="427">
        <f t="shared" si="834"/>
        <v>0</v>
      </c>
      <c r="FP128" s="394">
        <f t="shared" si="835"/>
        <v>0</v>
      </c>
      <c r="FQ128" s="395">
        <f t="shared" si="836"/>
        <v>0</v>
      </c>
      <c r="FR128" s="428">
        <f t="shared" si="837"/>
        <v>0</v>
      </c>
      <c r="FS128" s="394">
        <f t="shared" si="838"/>
        <v>0</v>
      </c>
      <c r="FT128" s="395">
        <f t="shared" si="839"/>
        <v>0</v>
      </c>
      <c r="FU128" s="428">
        <f t="shared" si="840"/>
        <v>0</v>
      </c>
      <c r="FV128" s="394">
        <f t="shared" si="841"/>
        <v>0</v>
      </c>
      <c r="FW128" s="395">
        <f t="shared" si="842"/>
        <v>0</v>
      </c>
      <c r="FX128" s="427">
        <f t="shared" si="843"/>
        <v>0</v>
      </c>
      <c r="FY128" s="394">
        <f t="shared" si="844"/>
        <v>0</v>
      </c>
      <c r="FZ128" s="395">
        <f t="shared" si="845"/>
        <v>0</v>
      </c>
      <c r="GA128" s="396">
        <f t="shared" si="846"/>
        <v>0</v>
      </c>
      <c r="GB128" s="426">
        <f t="shared" si="847"/>
        <v>0</v>
      </c>
      <c r="GC128" s="395">
        <f t="shared" si="848"/>
        <v>0</v>
      </c>
      <c r="GD128" s="427">
        <f t="shared" si="849"/>
        <v>0</v>
      </c>
      <c r="GE128" s="394">
        <f t="shared" si="850"/>
        <v>0</v>
      </c>
      <c r="GF128" s="395">
        <f t="shared" si="851"/>
        <v>0</v>
      </c>
      <c r="GG128" s="428">
        <f t="shared" si="852"/>
        <v>0</v>
      </c>
      <c r="GH128" s="394">
        <f t="shared" si="853"/>
        <v>0</v>
      </c>
      <c r="GI128" s="395">
        <f t="shared" si="854"/>
        <v>0</v>
      </c>
      <c r="GJ128" s="428">
        <f t="shared" si="855"/>
        <v>0</v>
      </c>
      <c r="GK128" s="394">
        <f t="shared" si="856"/>
        <v>0</v>
      </c>
      <c r="GL128" s="395">
        <f t="shared" si="857"/>
        <v>0</v>
      </c>
      <c r="GM128" s="427">
        <f t="shared" si="858"/>
        <v>0</v>
      </c>
      <c r="GN128" s="394">
        <f t="shared" si="859"/>
        <v>0</v>
      </c>
      <c r="GO128" s="395">
        <f t="shared" si="860"/>
        <v>0</v>
      </c>
      <c r="GP128" s="396">
        <f t="shared" si="861"/>
        <v>0</v>
      </c>
      <c r="GQ128" s="776">
        <f t="shared" si="862"/>
        <v>0</v>
      </c>
      <c r="GR128" s="777">
        <f t="shared" si="863"/>
        <v>0</v>
      </c>
      <c r="GS128" s="777">
        <f t="shared" si="864"/>
        <v>0</v>
      </c>
      <c r="GT128" s="777">
        <f t="shared" si="865"/>
        <v>0</v>
      </c>
      <c r="GU128" s="778">
        <f t="shared" si="866"/>
        <v>0</v>
      </c>
      <c r="GV128" s="426">
        <f t="shared" si="867"/>
        <v>0</v>
      </c>
      <c r="GW128" s="395">
        <f t="shared" si="868"/>
        <v>0</v>
      </c>
      <c r="GX128" s="427">
        <f t="shared" si="869"/>
        <v>0</v>
      </c>
      <c r="GY128" s="394">
        <f t="shared" si="870"/>
        <v>0</v>
      </c>
      <c r="GZ128" s="395">
        <f t="shared" si="871"/>
        <v>0</v>
      </c>
      <c r="HA128" s="428">
        <f t="shared" si="872"/>
        <v>0</v>
      </c>
      <c r="HB128" s="394">
        <f t="shared" si="873"/>
        <v>0</v>
      </c>
      <c r="HC128" s="395">
        <f t="shared" si="874"/>
        <v>0</v>
      </c>
      <c r="HD128" s="428">
        <f t="shared" si="875"/>
        <v>0</v>
      </c>
      <c r="HE128" s="394">
        <f t="shared" si="876"/>
        <v>0</v>
      </c>
      <c r="HF128" s="395">
        <f t="shared" si="877"/>
        <v>0</v>
      </c>
      <c r="HG128" s="427">
        <f t="shared" si="878"/>
        <v>0</v>
      </c>
      <c r="HH128" s="394">
        <f t="shared" si="879"/>
        <v>0</v>
      </c>
      <c r="HI128" s="395">
        <f t="shared" si="880"/>
        <v>0</v>
      </c>
      <c r="HJ128" s="396">
        <f t="shared" si="881"/>
        <v>0</v>
      </c>
      <c r="HK128" s="776">
        <f t="shared" si="882"/>
        <v>0</v>
      </c>
      <c r="HL128" s="777">
        <f t="shared" si="883"/>
        <v>0</v>
      </c>
      <c r="HM128" s="777">
        <f t="shared" si="884"/>
        <v>0</v>
      </c>
      <c r="HN128" s="777">
        <f t="shared" si="885"/>
        <v>0</v>
      </c>
      <c r="HO128" s="778">
        <f t="shared" si="886"/>
        <v>0</v>
      </c>
      <c r="HP128" s="946"/>
      <c r="HQ128" s="946"/>
      <c r="HR128" s="426">
        <f t="shared" si="887"/>
        <v>0</v>
      </c>
      <c r="HS128" s="395">
        <f t="shared" si="888"/>
        <v>0</v>
      </c>
      <c r="HT128" s="396">
        <f t="shared" si="889"/>
        <v>0</v>
      </c>
      <c r="HU128" s="426">
        <f t="shared" si="890"/>
        <v>0</v>
      </c>
      <c r="HV128" s="395">
        <f t="shared" si="891"/>
        <v>0</v>
      </c>
      <c r="HW128" s="396">
        <f t="shared" si="892"/>
        <v>0</v>
      </c>
      <c r="HX128" s="426">
        <f t="shared" si="1077"/>
        <v>0</v>
      </c>
      <c r="HY128" s="395">
        <f t="shared" si="1078"/>
        <v>0</v>
      </c>
      <c r="HZ128" s="396">
        <f t="shared" si="893"/>
        <v>0</v>
      </c>
      <c r="IA128" s="426">
        <f t="shared" si="1079"/>
        <v>0</v>
      </c>
      <c r="IB128" s="395">
        <f t="shared" si="1080"/>
        <v>0</v>
      </c>
      <c r="IC128" s="396">
        <f t="shared" si="895"/>
        <v>0</v>
      </c>
      <c r="ID128" s="426">
        <f t="shared" si="896"/>
        <v>0</v>
      </c>
      <c r="IE128" s="395">
        <f t="shared" si="897"/>
        <v>0</v>
      </c>
      <c r="IF128" s="396">
        <f t="shared" si="898"/>
        <v>0</v>
      </c>
      <c r="IG128" s="427"/>
      <c r="IH128" s="426">
        <f t="shared" si="899"/>
        <v>0</v>
      </c>
      <c r="II128" s="395">
        <f t="shared" si="900"/>
        <v>0</v>
      </c>
      <c r="IJ128" s="427">
        <f t="shared" si="901"/>
        <v>0</v>
      </c>
      <c r="IK128" s="426">
        <f t="shared" si="902"/>
        <v>0</v>
      </c>
      <c r="IL128" s="395">
        <f t="shared" si="903"/>
        <v>0</v>
      </c>
      <c r="IM128" s="427">
        <f t="shared" si="904"/>
        <v>0</v>
      </c>
      <c r="IN128" s="776">
        <f t="shared" si="905"/>
        <v>0</v>
      </c>
      <c r="IO128" s="777">
        <f t="shared" si="906"/>
        <v>0</v>
      </c>
      <c r="IP128" s="777">
        <f t="shared" si="907"/>
        <v>0</v>
      </c>
      <c r="IQ128" s="777">
        <f t="shared" si="908"/>
        <v>0</v>
      </c>
      <c r="IR128" s="779">
        <f t="shared" si="909"/>
        <v>0</v>
      </c>
      <c r="IS128" s="427"/>
      <c r="IT128" s="780"/>
      <c r="IU128" s="426">
        <f t="shared" si="910"/>
        <v>0</v>
      </c>
      <c r="IV128" s="395">
        <f t="shared" si="911"/>
        <v>0</v>
      </c>
      <c r="IW128" s="396">
        <f t="shared" si="912"/>
        <v>0</v>
      </c>
      <c r="IX128" s="426">
        <f t="shared" si="913"/>
        <v>0</v>
      </c>
      <c r="IY128" s="395">
        <f t="shared" si="914"/>
        <v>0</v>
      </c>
      <c r="IZ128" s="396">
        <f t="shared" si="915"/>
        <v>0</v>
      </c>
      <c r="JA128" s="426">
        <f t="shared" si="916"/>
        <v>0</v>
      </c>
      <c r="JB128" s="395">
        <f t="shared" si="917"/>
        <v>0</v>
      </c>
      <c r="JC128" s="396">
        <f t="shared" si="918"/>
        <v>0</v>
      </c>
      <c r="JD128" s="781"/>
      <c r="JE128" s="782">
        <f t="shared" si="1033"/>
        <v>0</v>
      </c>
      <c r="JF128" s="783">
        <f t="shared" si="1034"/>
        <v>0</v>
      </c>
      <c r="JG128" s="784">
        <f t="shared" si="919"/>
        <v>0</v>
      </c>
      <c r="JH128" s="781"/>
      <c r="JI128" s="782">
        <f t="shared" si="1035"/>
        <v>0</v>
      </c>
      <c r="JJ128" s="783">
        <f t="shared" si="1036"/>
        <v>0</v>
      </c>
      <c r="JK128" s="784">
        <f t="shared" si="920"/>
        <v>0</v>
      </c>
      <c r="JL128" s="781"/>
      <c r="JM128" s="782">
        <f t="shared" si="1037"/>
        <v>0</v>
      </c>
      <c r="JN128" s="783">
        <f t="shared" si="1038"/>
        <v>0</v>
      </c>
      <c r="JO128" s="784">
        <f t="shared" si="921"/>
        <v>0</v>
      </c>
      <c r="JP128" s="781"/>
      <c r="JQ128" s="782">
        <f t="shared" si="1039"/>
        <v>0</v>
      </c>
      <c r="JR128" s="783">
        <f t="shared" si="1040"/>
        <v>0</v>
      </c>
      <c r="JS128" s="784">
        <f t="shared" si="922"/>
        <v>0</v>
      </c>
      <c r="JT128" s="781"/>
      <c r="JU128" s="782">
        <f t="shared" si="1041"/>
        <v>0</v>
      </c>
      <c r="JV128" s="783">
        <f t="shared" si="1042"/>
        <v>0</v>
      </c>
      <c r="JW128" s="784">
        <f t="shared" si="923"/>
        <v>0</v>
      </c>
      <c r="JX128" s="781"/>
      <c r="JY128" s="782">
        <f t="shared" si="1043"/>
        <v>0</v>
      </c>
      <c r="JZ128" s="783">
        <f t="shared" si="1044"/>
        <v>0</v>
      </c>
      <c r="KA128" s="784">
        <f t="shared" si="924"/>
        <v>0</v>
      </c>
      <c r="KB128" s="781"/>
      <c r="KC128" s="782">
        <f t="shared" si="1045"/>
        <v>0</v>
      </c>
      <c r="KD128" s="783">
        <f t="shared" si="1046"/>
        <v>0</v>
      </c>
      <c r="KE128" s="784">
        <f t="shared" si="925"/>
        <v>0</v>
      </c>
      <c r="KF128" s="781"/>
      <c r="KG128" s="782">
        <f t="shared" si="1047"/>
        <v>0</v>
      </c>
      <c r="KH128" s="783">
        <f t="shared" si="1048"/>
        <v>0</v>
      </c>
      <c r="KI128" s="784">
        <f t="shared" si="926"/>
        <v>0</v>
      </c>
      <c r="KJ128" s="781"/>
      <c r="KK128" s="782">
        <f t="shared" si="1049"/>
        <v>0</v>
      </c>
      <c r="KL128" s="783">
        <f t="shared" si="1050"/>
        <v>0</v>
      </c>
      <c r="KM128" s="784">
        <f t="shared" si="927"/>
        <v>0</v>
      </c>
      <c r="KN128" s="426">
        <f t="shared" si="928"/>
        <v>0</v>
      </c>
      <c r="KO128" s="395">
        <f t="shared" si="929"/>
        <v>0</v>
      </c>
      <c r="KP128" s="396">
        <f t="shared" si="930"/>
        <v>0</v>
      </c>
      <c r="KQ128" s="426">
        <f t="shared" si="931"/>
        <v>0</v>
      </c>
      <c r="KR128" s="395">
        <f t="shared" si="932"/>
        <v>0</v>
      </c>
      <c r="KS128" s="396">
        <f t="shared" si="933"/>
        <v>0</v>
      </c>
      <c r="KT128" s="891"/>
      <c r="KU128" s="786">
        <f t="shared" si="1051"/>
        <v>0</v>
      </c>
      <c r="KV128" s="787">
        <f t="shared" si="1052"/>
        <v>0</v>
      </c>
      <c r="KW128" s="788">
        <f t="shared" si="934"/>
        <v>0</v>
      </c>
      <c r="KX128" s="426">
        <f t="shared" si="935"/>
        <v>0</v>
      </c>
      <c r="KY128" s="395">
        <f t="shared" si="936"/>
        <v>0</v>
      </c>
      <c r="KZ128" s="396">
        <f t="shared" si="937"/>
        <v>0</v>
      </c>
      <c r="LA128" s="781"/>
      <c r="LB128" s="782">
        <f t="shared" si="1053"/>
        <v>0</v>
      </c>
      <c r="LC128" s="783">
        <f t="shared" si="1054"/>
        <v>0</v>
      </c>
      <c r="LD128" s="784">
        <f t="shared" si="938"/>
        <v>0</v>
      </c>
      <c r="LE128" s="781"/>
      <c r="LF128" s="782">
        <f t="shared" si="1055"/>
        <v>0</v>
      </c>
      <c r="LG128" s="783">
        <f t="shared" si="1056"/>
        <v>0</v>
      </c>
      <c r="LH128" s="784">
        <f t="shared" si="939"/>
        <v>0</v>
      </c>
      <c r="LI128" s="781"/>
      <c r="LJ128" s="782">
        <f t="shared" si="1057"/>
        <v>0</v>
      </c>
      <c r="LK128" s="783">
        <f t="shared" si="1058"/>
        <v>0</v>
      </c>
      <c r="LL128" s="784">
        <f t="shared" si="940"/>
        <v>0</v>
      </c>
      <c r="LM128" s="426">
        <f t="shared" si="941"/>
        <v>0</v>
      </c>
      <c r="LN128" s="395">
        <f t="shared" si="942"/>
        <v>0</v>
      </c>
      <c r="LO128" s="396">
        <f t="shared" si="943"/>
        <v>0</v>
      </c>
      <c r="LP128" s="426">
        <f t="shared" si="944"/>
        <v>0</v>
      </c>
      <c r="LQ128" s="395">
        <f t="shared" si="945"/>
        <v>0</v>
      </c>
      <c r="LR128" s="396">
        <f t="shared" si="946"/>
        <v>0</v>
      </c>
      <c r="LS128" s="426">
        <f t="shared" si="947"/>
        <v>0</v>
      </c>
      <c r="LT128" s="395">
        <f t="shared" si="948"/>
        <v>0</v>
      </c>
      <c r="LU128" s="396">
        <f t="shared" si="949"/>
        <v>0</v>
      </c>
      <c r="LV128" s="891"/>
      <c r="LW128" s="786">
        <f t="shared" si="1059"/>
        <v>0</v>
      </c>
      <c r="LX128" s="787">
        <f t="shared" si="1060"/>
        <v>0</v>
      </c>
      <c r="LY128" s="788">
        <f t="shared" si="950"/>
        <v>0</v>
      </c>
      <c r="LZ128" s="426">
        <f t="shared" si="951"/>
        <v>0</v>
      </c>
      <c r="MA128" s="395">
        <f t="shared" si="952"/>
        <v>0</v>
      </c>
      <c r="MB128" s="396">
        <f t="shared" si="953"/>
        <v>0</v>
      </c>
      <c r="MC128" s="781"/>
      <c r="MD128" s="782">
        <f t="shared" si="1061"/>
        <v>0</v>
      </c>
      <c r="ME128" s="783">
        <f t="shared" si="1062"/>
        <v>0</v>
      </c>
      <c r="MF128" s="784">
        <f t="shared" si="954"/>
        <v>0</v>
      </c>
      <c r="MG128" s="781"/>
      <c r="MH128" s="782">
        <f t="shared" si="1063"/>
        <v>0</v>
      </c>
      <c r="MI128" s="783">
        <f t="shared" si="1064"/>
        <v>0</v>
      </c>
      <c r="MJ128" s="784">
        <f t="shared" si="955"/>
        <v>0</v>
      </c>
      <c r="MK128" s="781"/>
      <c r="ML128" s="782">
        <f t="shared" si="1065"/>
        <v>0</v>
      </c>
      <c r="MM128" s="783">
        <f t="shared" si="1066"/>
        <v>0</v>
      </c>
      <c r="MN128" s="784">
        <f t="shared" si="956"/>
        <v>0</v>
      </c>
      <c r="MO128" s="426">
        <f t="shared" si="957"/>
        <v>0</v>
      </c>
      <c r="MP128" s="395">
        <f t="shared" si="958"/>
        <v>0</v>
      </c>
      <c r="MQ128" s="396">
        <f t="shared" si="959"/>
        <v>0</v>
      </c>
      <c r="MR128" s="426">
        <f t="shared" si="960"/>
        <v>0</v>
      </c>
      <c r="MS128" s="395">
        <f t="shared" si="961"/>
        <v>0</v>
      </c>
      <c r="MT128" s="396">
        <f t="shared" si="962"/>
        <v>0</v>
      </c>
      <c r="MU128" s="426">
        <f t="shared" si="963"/>
        <v>0</v>
      </c>
      <c r="MV128" s="395">
        <f t="shared" si="964"/>
        <v>0</v>
      </c>
      <c r="MW128" s="396">
        <f t="shared" si="965"/>
        <v>0</v>
      </c>
      <c r="MX128" s="891"/>
      <c r="MY128" s="786">
        <f t="shared" si="1067"/>
        <v>0</v>
      </c>
      <c r="MZ128" s="787">
        <f t="shared" si="1068"/>
        <v>0</v>
      </c>
      <c r="NA128" s="788">
        <f t="shared" si="966"/>
        <v>0</v>
      </c>
      <c r="NB128" s="891"/>
      <c r="NC128" s="786">
        <f t="shared" si="1069"/>
        <v>0</v>
      </c>
      <c r="ND128" s="787">
        <f t="shared" si="1070"/>
        <v>0</v>
      </c>
      <c r="NE128" s="788">
        <f t="shared" si="967"/>
        <v>0</v>
      </c>
      <c r="NF128" s="786">
        <f t="shared" si="968"/>
        <v>0</v>
      </c>
      <c r="NG128" s="789">
        <f t="shared" si="969"/>
        <v>0</v>
      </c>
      <c r="NH128" s="776">
        <f t="shared" si="970"/>
        <v>0</v>
      </c>
      <c r="NI128" s="777">
        <f t="shared" si="971"/>
        <v>0</v>
      </c>
      <c r="NJ128" s="777">
        <f t="shared" si="972"/>
        <v>0</v>
      </c>
      <c r="NK128" s="777">
        <f t="shared" si="973"/>
        <v>0</v>
      </c>
      <c r="NL128" s="779">
        <f t="shared" si="974"/>
        <v>0</v>
      </c>
      <c r="NM128" s="891"/>
      <c r="NN128" s="786">
        <f t="shared" si="1071"/>
        <v>0</v>
      </c>
      <c r="NO128" s="787">
        <f t="shared" si="1072"/>
        <v>0</v>
      </c>
      <c r="NP128" s="788">
        <f t="shared" si="975"/>
        <v>0</v>
      </c>
      <c r="NQ128" s="891"/>
      <c r="NR128" s="786">
        <f t="shared" si="1073"/>
        <v>0</v>
      </c>
      <c r="NS128" s="787">
        <f t="shared" si="1074"/>
        <v>0</v>
      </c>
      <c r="NT128" s="788">
        <f t="shared" si="976"/>
        <v>0</v>
      </c>
      <c r="NU128" s="891"/>
      <c r="NV128" s="786">
        <f t="shared" si="1075"/>
        <v>0</v>
      </c>
      <c r="NW128" s="787">
        <f t="shared" si="1076"/>
        <v>0</v>
      </c>
      <c r="NX128" s="788">
        <f t="shared" si="977"/>
        <v>0</v>
      </c>
      <c r="OH128" s="426">
        <f t="shared" si="978"/>
        <v>0</v>
      </c>
      <c r="OI128" s="395">
        <f t="shared" si="979"/>
        <v>0</v>
      </c>
      <c r="OJ128" s="396">
        <f t="shared" si="980"/>
        <v>0</v>
      </c>
      <c r="OK128" s="426">
        <f t="shared" si="981"/>
        <v>0</v>
      </c>
      <c r="OL128" s="395">
        <f t="shared" si="982"/>
        <v>0</v>
      </c>
      <c r="OM128" s="396">
        <f t="shared" si="983"/>
        <v>0</v>
      </c>
      <c r="ON128" s="426">
        <f t="shared" si="984"/>
        <v>0</v>
      </c>
      <c r="OO128" s="395">
        <f t="shared" si="985"/>
        <v>0</v>
      </c>
      <c r="OP128" s="396">
        <f t="shared" si="986"/>
        <v>0</v>
      </c>
      <c r="OQ128" s="426">
        <f t="shared" si="987"/>
        <v>0</v>
      </c>
      <c r="OR128" s="395">
        <f t="shared" si="988"/>
        <v>0</v>
      </c>
      <c r="OS128" s="396">
        <f t="shared" si="989"/>
        <v>0</v>
      </c>
      <c r="OT128" s="426">
        <f t="shared" si="990"/>
        <v>0</v>
      </c>
      <c r="OU128" s="395">
        <f t="shared" si="991"/>
        <v>0</v>
      </c>
      <c r="OV128" s="396">
        <f t="shared" si="992"/>
        <v>0</v>
      </c>
      <c r="OW128" s="426">
        <f t="shared" si="993"/>
        <v>0</v>
      </c>
      <c r="OX128" s="395">
        <f t="shared" si="994"/>
        <v>0</v>
      </c>
      <c r="OY128" s="427">
        <f t="shared" si="995"/>
        <v>0</v>
      </c>
      <c r="OZ128" s="426">
        <f t="shared" si="996"/>
        <v>0</v>
      </c>
      <c r="PA128" s="395">
        <f t="shared" si="997"/>
        <v>0</v>
      </c>
      <c r="PB128" s="427">
        <f t="shared" si="998"/>
        <v>0</v>
      </c>
      <c r="PC128" s="426">
        <f t="shared" si="999"/>
        <v>0</v>
      </c>
      <c r="PD128" s="395">
        <f t="shared" si="1000"/>
        <v>0</v>
      </c>
      <c r="PE128" s="427">
        <f t="shared" si="1001"/>
        <v>0</v>
      </c>
      <c r="PF128" s="426">
        <f t="shared" si="1002"/>
        <v>0</v>
      </c>
      <c r="PG128" s="395">
        <f t="shared" si="1003"/>
        <v>0</v>
      </c>
      <c r="PH128" s="427">
        <f t="shared" si="1004"/>
        <v>0</v>
      </c>
      <c r="PI128" s="426">
        <f t="shared" si="1005"/>
        <v>0</v>
      </c>
      <c r="PJ128" s="395">
        <f t="shared" si="1006"/>
        <v>0</v>
      </c>
      <c r="PK128" s="427">
        <f t="shared" si="1007"/>
        <v>0</v>
      </c>
      <c r="PL128" s="426">
        <f t="shared" si="1008"/>
        <v>0</v>
      </c>
      <c r="PM128" s="395">
        <f t="shared" si="1009"/>
        <v>0</v>
      </c>
      <c r="PN128" s="427">
        <f t="shared" si="1010"/>
        <v>0</v>
      </c>
      <c r="PO128" s="776">
        <f t="shared" si="1011"/>
        <v>0</v>
      </c>
      <c r="PP128" s="777">
        <f t="shared" si="1012"/>
        <v>0</v>
      </c>
      <c r="PQ128" s="777">
        <f t="shared" si="1013"/>
        <v>0</v>
      </c>
      <c r="PR128" s="777">
        <f t="shared" si="1014"/>
        <v>0</v>
      </c>
      <c r="PS128" s="779">
        <f t="shared" si="1015"/>
        <v>0</v>
      </c>
      <c r="PT128" s="426">
        <f t="shared" si="1016"/>
        <v>0</v>
      </c>
      <c r="PU128" s="395">
        <f t="shared" si="1017"/>
        <v>0</v>
      </c>
      <c r="PV128" s="396">
        <f t="shared" si="1018"/>
        <v>0</v>
      </c>
      <c r="PW128" s="426">
        <f t="shared" si="1019"/>
        <v>0</v>
      </c>
      <c r="PX128" s="395">
        <f t="shared" si="1020"/>
        <v>0</v>
      </c>
      <c r="PY128" s="396">
        <f t="shared" si="1021"/>
        <v>0</v>
      </c>
      <c r="PZ128" s="426">
        <f t="shared" si="1022"/>
        <v>0</v>
      </c>
      <c r="QA128" s="395">
        <f t="shared" si="1023"/>
        <v>0</v>
      </c>
      <c r="QB128" s="396">
        <f t="shared" si="1024"/>
        <v>0</v>
      </c>
      <c r="QC128" s="426">
        <f t="shared" si="1025"/>
        <v>0</v>
      </c>
      <c r="QD128" s="395">
        <f t="shared" si="1026"/>
        <v>0</v>
      </c>
      <c r="QE128" s="396">
        <f t="shared" si="1027"/>
        <v>0</v>
      </c>
      <c r="QF128" s="776">
        <f t="shared" si="1028"/>
        <v>0</v>
      </c>
      <c r="QG128" s="777">
        <f t="shared" si="1029"/>
        <v>0</v>
      </c>
      <c r="QH128" s="777">
        <f t="shared" si="1030"/>
        <v>0</v>
      </c>
      <c r="QI128" s="777">
        <f t="shared" si="1031"/>
        <v>0</v>
      </c>
      <c r="QJ128" s="779">
        <f t="shared" si="1032"/>
        <v>0</v>
      </c>
      <c r="QK128" s="790"/>
      <c r="QL128" s="791"/>
    </row>
    <row r="129" spans="2:454" ht="10.199999999999999">
      <c r="B129" s="828" t="s">
        <v>571</v>
      </c>
      <c r="C129" s="829" t="s">
        <v>571</v>
      </c>
      <c r="D129" s="771"/>
      <c r="E129" s="772"/>
      <c r="F129" s="772"/>
      <c r="G129" s="772"/>
      <c r="H129" s="772"/>
      <c r="I129" s="772"/>
      <c r="J129" s="772"/>
      <c r="K129" s="772"/>
      <c r="L129" s="772"/>
      <c r="M129" s="772"/>
      <c r="N129" s="772"/>
      <c r="O129" s="772"/>
      <c r="P129" s="772"/>
      <c r="Q129" s="772"/>
      <c r="R129" s="772"/>
      <c r="S129" s="772"/>
      <c r="T129" s="772"/>
      <c r="U129" s="772"/>
      <c r="V129" s="772"/>
      <c r="W129" s="772"/>
      <c r="X129" s="772"/>
      <c r="Y129" s="772"/>
      <c r="Z129" s="772"/>
      <c r="AA129" s="772"/>
      <c r="AB129" s="772"/>
      <c r="AC129" s="772"/>
      <c r="AD129" s="772"/>
      <c r="AE129" s="772"/>
      <c r="AF129" s="772"/>
      <c r="AG129" s="772"/>
      <c r="AH129" s="772"/>
      <c r="AI129" s="772"/>
      <c r="AJ129" s="772"/>
      <c r="AK129" s="772"/>
      <c r="AL129" s="772"/>
      <c r="AM129" s="772"/>
      <c r="AN129" s="772"/>
      <c r="AO129" s="772"/>
      <c r="AP129" s="772"/>
      <c r="AQ129" s="772"/>
      <c r="AR129" s="772"/>
      <c r="AS129" s="772"/>
      <c r="AT129" s="772"/>
      <c r="AU129" s="772"/>
      <c r="AV129" s="772"/>
      <c r="AW129" s="772"/>
      <c r="AX129" s="772"/>
      <c r="AY129" s="772"/>
      <c r="AZ129" s="772"/>
      <c r="BA129" s="773"/>
      <c r="BB129" s="774">
        <f t="shared" si="721"/>
        <v>0</v>
      </c>
      <c r="BC129" s="651"/>
      <c r="BD129" s="652"/>
      <c r="BE129" s="775"/>
      <c r="BF129" s="774">
        <f t="shared" si="722"/>
        <v>0</v>
      </c>
      <c r="BG129" s="775"/>
      <c r="BH129" s="774">
        <f t="shared" si="723"/>
        <v>0</v>
      </c>
      <c r="BI129" s="426">
        <f t="shared" si="724"/>
        <v>0</v>
      </c>
      <c r="BJ129" s="395">
        <f t="shared" si="725"/>
        <v>0</v>
      </c>
      <c r="BK129" s="396">
        <f t="shared" si="726"/>
        <v>0</v>
      </c>
      <c r="BL129" s="426">
        <f t="shared" si="727"/>
        <v>0</v>
      </c>
      <c r="BM129" s="395">
        <f t="shared" si="728"/>
        <v>0</v>
      </c>
      <c r="BN129" s="427">
        <f t="shared" si="729"/>
        <v>0</v>
      </c>
      <c r="BO129" s="394">
        <f t="shared" si="730"/>
        <v>0</v>
      </c>
      <c r="BP129" s="395">
        <f t="shared" si="731"/>
        <v>0</v>
      </c>
      <c r="BQ129" s="428">
        <f t="shared" si="732"/>
        <v>0</v>
      </c>
      <c r="BR129" s="394">
        <f t="shared" si="733"/>
        <v>0</v>
      </c>
      <c r="BS129" s="395">
        <f t="shared" si="734"/>
        <v>0</v>
      </c>
      <c r="BT129" s="428">
        <f t="shared" si="735"/>
        <v>0</v>
      </c>
      <c r="BU129" s="394">
        <f t="shared" si="736"/>
        <v>0</v>
      </c>
      <c r="BV129" s="395">
        <f t="shared" si="737"/>
        <v>0</v>
      </c>
      <c r="BW129" s="427">
        <f t="shared" si="738"/>
        <v>0</v>
      </c>
      <c r="BX129" s="394">
        <f t="shared" si="739"/>
        <v>0</v>
      </c>
      <c r="BY129" s="395">
        <f t="shared" si="740"/>
        <v>0</v>
      </c>
      <c r="BZ129" s="396">
        <f t="shared" si="741"/>
        <v>0</v>
      </c>
      <c r="CA129" s="426">
        <f t="shared" si="742"/>
        <v>0</v>
      </c>
      <c r="CB129" s="395">
        <f t="shared" si="743"/>
        <v>0</v>
      </c>
      <c r="CC129" s="427">
        <f t="shared" si="744"/>
        <v>0</v>
      </c>
      <c r="CD129" s="394">
        <f t="shared" si="745"/>
        <v>0</v>
      </c>
      <c r="CE129" s="395">
        <f t="shared" si="746"/>
        <v>0</v>
      </c>
      <c r="CF129" s="428">
        <f t="shared" si="747"/>
        <v>0</v>
      </c>
      <c r="CG129" s="394">
        <f t="shared" si="748"/>
        <v>0</v>
      </c>
      <c r="CH129" s="395">
        <f t="shared" si="749"/>
        <v>0</v>
      </c>
      <c r="CI129" s="428">
        <f t="shared" si="750"/>
        <v>0</v>
      </c>
      <c r="CJ129" s="394">
        <f t="shared" si="751"/>
        <v>0</v>
      </c>
      <c r="CK129" s="395">
        <f t="shared" si="752"/>
        <v>0</v>
      </c>
      <c r="CL129" s="427">
        <f t="shared" si="753"/>
        <v>0</v>
      </c>
      <c r="CM129" s="394">
        <f t="shared" si="754"/>
        <v>0</v>
      </c>
      <c r="CN129" s="395">
        <f t="shared" si="755"/>
        <v>0</v>
      </c>
      <c r="CO129" s="396">
        <f t="shared" si="756"/>
        <v>0</v>
      </c>
      <c r="CP129" s="426">
        <f t="shared" si="757"/>
        <v>0</v>
      </c>
      <c r="CQ129" s="395">
        <f t="shared" si="758"/>
        <v>0</v>
      </c>
      <c r="CR129" s="427">
        <f t="shared" si="759"/>
        <v>0</v>
      </c>
      <c r="CS129" s="394">
        <f t="shared" si="760"/>
        <v>0</v>
      </c>
      <c r="CT129" s="395">
        <f t="shared" si="761"/>
        <v>0</v>
      </c>
      <c r="CU129" s="428">
        <f t="shared" si="762"/>
        <v>0</v>
      </c>
      <c r="CV129" s="394">
        <f t="shared" si="763"/>
        <v>0</v>
      </c>
      <c r="CW129" s="395">
        <f t="shared" si="764"/>
        <v>0</v>
      </c>
      <c r="CX129" s="428">
        <f t="shared" si="765"/>
        <v>0</v>
      </c>
      <c r="CY129" s="394">
        <f t="shared" si="766"/>
        <v>0</v>
      </c>
      <c r="CZ129" s="395">
        <f t="shared" si="767"/>
        <v>0</v>
      </c>
      <c r="DA129" s="427">
        <f t="shared" si="768"/>
        <v>0</v>
      </c>
      <c r="DB129" s="394">
        <f t="shared" si="769"/>
        <v>0</v>
      </c>
      <c r="DC129" s="395">
        <f t="shared" si="770"/>
        <v>0</v>
      </c>
      <c r="DD129" s="396">
        <f t="shared" si="771"/>
        <v>0</v>
      </c>
      <c r="DE129" s="426">
        <f t="shared" si="772"/>
        <v>0</v>
      </c>
      <c r="DF129" s="395">
        <f t="shared" si="773"/>
        <v>0</v>
      </c>
      <c r="DG129" s="427">
        <f t="shared" si="774"/>
        <v>0</v>
      </c>
      <c r="DH129" s="394">
        <f t="shared" si="775"/>
        <v>0</v>
      </c>
      <c r="DI129" s="395">
        <f t="shared" si="776"/>
        <v>0</v>
      </c>
      <c r="DJ129" s="428">
        <f t="shared" si="777"/>
        <v>0</v>
      </c>
      <c r="DK129" s="394">
        <f t="shared" si="778"/>
        <v>0</v>
      </c>
      <c r="DL129" s="395">
        <f t="shared" si="779"/>
        <v>0</v>
      </c>
      <c r="DM129" s="428">
        <f t="shared" si="780"/>
        <v>0</v>
      </c>
      <c r="DN129" s="394">
        <f t="shared" si="781"/>
        <v>0</v>
      </c>
      <c r="DO129" s="395">
        <f t="shared" si="782"/>
        <v>0</v>
      </c>
      <c r="DP129" s="427">
        <f t="shared" si="783"/>
        <v>0</v>
      </c>
      <c r="DQ129" s="394">
        <f t="shared" si="784"/>
        <v>0</v>
      </c>
      <c r="DR129" s="395">
        <f t="shared" si="785"/>
        <v>0</v>
      </c>
      <c r="DS129" s="396">
        <f t="shared" si="786"/>
        <v>0</v>
      </c>
      <c r="DT129" s="426">
        <f t="shared" si="787"/>
        <v>0</v>
      </c>
      <c r="DU129" s="395">
        <f t="shared" si="788"/>
        <v>0</v>
      </c>
      <c r="DV129" s="427">
        <f t="shared" si="789"/>
        <v>0</v>
      </c>
      <c r="DW129" s="394">
        <f t="shared" si="790"/>
        <v>0</v>
      </c>
      <c r="DX129" s="395">
        <f t="shared" si="791"/>
        <v>0</v>
      </c>
      <c r="DY129" s="428">
        <f t="shared" si="792"/>
        <v>0</v>
      </c>
      <c r="DZ129" s="394">
        <f t="shared" si="793"/>
        <v>0</v>
      </c>
      <c r="EA129" s="395">
        <f t="shared" si="794"/>
        <v>0</v>
      </c>
      <c r="EB129" s="428">
        <f t="shared" si="795"/>
        <v>0</v>
      </c>
      <c r="EC129" s="394">
        <f t="shared" si="796"/>
        <v>0</v>
      </c>
      <c r="ED129" s="395">
        <f t="shared" si="797"/>
        <v>0</v>
      </c>
      <c r="EE129" s="427">
        <f t="shared" si="798"/>
        <v>0</v>
      </c>
      <c r="EF129" s="394">
        <f t="shared" si="799"/>
        <v>0</v>
      </c>
      <c r="EG129" s="395">
        <f t="shared" si="800"/>
        <v>0</v>
      </c>
      <c r="EH129" s="396">
        <f t="shared" si="801"/>
        <v>0</v>
      </c>
      <c r="EI129" s="426">
        <f t="shared" si="802"/>
        <v>0</v>
      </c>
      <c r="EJ129" s="395">
        <f t="shared" si="803"/>
        <v>0</v>
      </c>
      <c r="EK129" s="427">
        <f t="shared" si="804"/>
        <v>0</v>
      </c>
      <c r="EL129" s="394">
        <f t="shared" si="805"/>
        <v>0</v>
      </c>
      <c r="EM129" s="395">
        <f t="shared" si="806"/>
        <v>0</v>
      </c>
      <c r="EN129" s="428">
        <f t="shared" si="807"/>
        <v>0</v>
      </c>
      <c r="EO129" s="394">
        <f t="shared" si="808"/>
        <v>0</v>
      </c>
      <c r="EP129" s="395">
        <f t="shared" si="809"/>
        <v>0</v>
      </c>
      <c r="EQ129" s="428">
        <f t="shared" si="810"/>
        <v>0</v>
      </c>
      <c r="ER129" s="394">
        <f t="shared" si="811"/>
        <v>0</v>
      </c>
      <c r="ES129" s="395">
        <f t="shared" si="812"/>
        <v>0</v>
      </c>
      <c r="ET129" s="427">
        <f t="shared" si="813"/>
        <v>0</v>
      </c>
      <c r="EU129" s="394">
        <f t="shared" si="814"/>
        <v>0</v>
      </c>
      <c r="EV129" s="395">
        <f t="shared" si="815"/>
        <v>0</v>
      </c>
      <c r="EW129" s="396">
        <f t="shared" si="816"/>
        <v>0</v>
      </c>
      <c r="EX129" s="426">
        <f t="shared" si="817"/>
        <v>0</v>
      </c>
      <c r="EY129" s="395">
        <f t="shared" si="818"/>
        <v>0</v>
      </c>
      <c r="EZ129" s="427">
        <f t="shared" si="819"/>
        <v>0</v>
      </c>
      <c r="FA129" s="394">
        <f t="shared" si="820"/>
        <v>0</v>
      </c>
      <c r="FB129" s="395">
        <f t="shared" si="821"/>
        <v>0</v>
      </c>
      <c r="FC129" s="428">
        <f t="shared" si="822"/>
        <v>0</v>
      </c>
      <c r="FD129" s="394">
        <f t="shared" si="823"/>
        <v>0</v>
      </c>
      <c r="FE129" s="395">
        <f t="shared" si="824"/>
        <v>0</v>
      </c>
      <c r="FF129" s="428">
        <f t="shared" si="825"/>
        <v>0</v>
      </c>
      <c r="FG129" s="394">
        <f t="shared" si="826"/>
        <v>0</v>
      </c>
      <c r="FH129" s="395">
        <f t="shared" si="827"/>
        <v>0</v>
      </c>
      <c r="FI129" s="427">
        <f t="shared" si="828"/>
        <v>0</v>
      </c>
      <c r="FJ129" s="394">
        <f t="shared" si="829"/>
        <v>0</v>
      </c>
      <c r="FK129" s="395">
        <f t="shared" si="830"/>
        <v>0</v>
      </c>
      <c r="FL129" s="396">
        <f t="shared" si="831"/>
        <v>0</v>
      </c>
      <c r="FM129" s="426">
        <f t="shared" si="832"/>
        <v>0</v>
      </c>
      <c r="FN129" s="395">
        <f t="shared" si="833"/>
        <v>0</v>
      </c>
      <c r="FO129" s="427">
        <f t="shared" si="834"/>
        <v>0</v>
      </c>
      <c r="FP129" s="394">
        <f t="shared" si="835"/>
        <v>0</v>
      </c>
      <c r="FQ129" s="395">
        <f t="shared" si="836"/>
        <v>0</v>
      </c>
      <c r="FR129" s="428">
        <f t="shared" si="837"/>
        <v>0</v>
      </c>
      <c r="FS129" s="394">
        <f t="shared" si="838"/>
        <v>0</v>
      </c>
      <c r="FT129" s="395">
        <f t="shared" si="839"/>
        <v>0</v>
      </c>
      <c r="FU129" s="428">
        <f t="shared" si="840"/>
        <v>0</v>
      </c>
      <c r="FV129" s="394">
        <f t="shared" si="841"/>
        <v>0</v>
      </c>
      <c r="FW129" s="395">
        <f t="shared" si="842"/>
        <v>0</v>
      </c>
      <c r="FX129" s="427">
        <f t="shared" si="843"/>
        <v>0</v>
      </c>
      <c r="FY129" s="394">
        <f t="shared" si="844"/>
        <v>0</v>
      </c>
      <c r="FZ129" s="395">
        <f t="shared" si="845"/>
        <v>0</v>
      </c>
      <c r="GA129" s="396">
        <f t="shared" si="846"/>
        <v>0</v>
      </c>
      <c r="GB129" s="426">
        <f t="shared" si="847"/>
        <v>0</v>
      </c>
      <c r="GC129" s="395">
        <f t="shared" si="848"/>
        <v>0</v>
      </c>
      <c r="GD129" s="427">
        <f t="shared" si="849"/>
        <v>0</v>
      </c>
      <c r="GE129" s="394">
        <f t="shared" si="850"/>
        <v>0</v>
      </c>
      <c r="GF129" s="395">
        <f t="shared" si="851"/>
        <v>0</v>
      </c>
      <c r="GG129" s="428">
        <f t="shared" si="852"/>
        <v>0</v>
      </c>
      <c r="GH129" s="394">
        <f t="shared" si="853"/>
        <v>0</v>
      </c>
      <c r="GI129" s="395">
        <f t="shared" si="854"/>
        <v>0</v>
      </c>
      <c r="GJ129" s="428">
        <f t="shared" si="855"/>
        <v>0</v>
      </c>
      <c r="GK129" s="394">
        <f t="shared" si="856"/>
        <v>0</v>
      </c>
      <c r="GL129" s="395">
        <f t="shared" si="857"/>
        <v>0</v>
      </c>
      <c r="GM129" s="427">
        <f t="shared" si="858"/>
        <v>0</v>
      </c>
      <c r="GN129" s="394">
        <f t="shared" si="859"/>
        <v>0</v>
      </c>
      <c r="GO129" s="395">
        <f t="shared" si="860"/>
        <v>0</v>
      </c>
      <c r="GP129" s="396">
        <f t="shared" si="861"/>
        <v>0</v>
      </c>
      <c r="GQ129" s="776">
        <f t="shared" si="862"/>
        <v>0</v>
      </c>
      <c r="GR129" s="777">
        <f t="shared" si="863"/>
        <v>0</v>
      </c>
      <c r="GS129" s="777">
        <f t="shared" si="864"/>
        <v>0</v>
      </c>
      <c r="GT129" s="777">
        <f t="shared" si="865"/>
        <v>0</v>
      </c>
      <c r="GU129" s="778">
        <f t="shared" si="866"/>
        <v>0</v>
      </c>
      <c r="GV129" s="426">
        <f t="shared" si="867"/>
        <v>0</v>
      </c>
      <c r="GW129" s="395">
        <f t="shared" si="868"/>
        <v>0</v>
      </c>
      <c r="GX129" s="427">
        <f t="shared" si="869"/>
        <v>0</v>
      </c>
      <c r="GY129" s="394">
        <f t="shared" si="870"/>
        <v>0</v>
      </c>
      <c r="GZ129" s="395">
        <f t="shared" si="871"/>
        <v>0</v>
      </c>
      <c r="HA129" s="428">
        <f t="shared" si="872"/>
        <v>0</v>
      </c>
      <c r="HB129" s="394">
        <f t="shared" si="873"/>
        <v>0</v>
      </c>
      <c r="HC129" s="395">
        <f t="shared" si="874"/>
        <v>0</v>
      </c>
      <c r="HD129" s="428">
        <f t="shared" si="875"/>
        <v>0</v>
      </c>
      <c r="HE129" s="394">
        <f t="shared" si="876"/>
        <v>0</v>
      </c>
      <c r="HF129" s="395">
        <f t="shared" si="877"/>
        <v>0</v>
      </c>
      <c r="HG129" s="427">
        <f t="shared" si="878"/>
        <v>0</v>
      </c>
      <c r="HH129" s="394">
        <f t="shared" si="879"/>
        <v>0</v>
      </c>
      <c r="HI129" s="395">
        <f t="shared" si="880"/>
        <v>0</v>
      </c>
      <c r="HJ129" s="396">
        <f t="shared" si="881"/>
        <v>0</v>
      </c>
      <c r="HK129" s="776">
        <f t="shared" si="882"/>
        <v>0</v>
      </c>
      <c r="HL129" s="777">
        <f t="shared" si="883"/>
        <v>0</v>
      </c>
      <c r="HM129" s="777">
        <f t="shared" si="884"/>
        <v>0</v>
      </c>
      <c r="HN129" s="777">
        <f t="shared" si="885"/>
        <v>0</v>
      </c>
      <c r="HO129" s="778">
        <f t="shared" si="886"/>
        <v>0</v>
      </c>
      <c r="HP129" s="946"/>
      <c r="HQ129" s="946"/>
      <c r="HR129" s="426">
        <f t="shared" si="887"/>
        <v>0</v>
      </c>
      <c r="HS129" s="395">
        <f t="shared" si="888"/>
        <v>0</v>
      </c>
      <c r="HT129" s="396">
        <f t="shared" si="889"/>
        <v>0</v>
      </c>
      <c r="HU129" s="426">
        <f t="shared" si="890"/>
        <v>0</v>
      </c>
      <c r="HV129" s="395">
        <f t="shared" si="891"/>
        <v>0</v>
      </c>
      <c r="HW129" s="396">
        <f t="shared" si="892"/>
        <v>0</v>
      </c>
      <c r="HX129" s="426">
        <f t="shared" si="1077"/>
        <v>0</v>
      </c>
      <c r="HY129" s="395">
        <f t="shared" si="1078"/>
        <v>0</v>
      </c>
      <c r="HZ129" s="396">
        <f t="shared" si="893"/>
        <v>0</v>
      </c>
      <c r="IA129" s="426">
        <f t="shared" si="1079"/>
        <v>0</v>
      </c>
      <c r="IB129" s="395">
        <f t="shared" si="1080"/>
        <v>0</v>
      </c>
      <c r="IC129" s="396">
        <f t="shared" si="895"/>
        <v>0</v>
      </c>
      <c r="ID129" s="426">
        <f t="shared" si="896"/>
        <v>0</v>
      </c>
      <c r="IE129" s="395">
        <f t="shared" si="897"/>
        <v>0</v>
      </c>
      <c r="IF129" s="396">
        <f t="shared" si="898"/>
        <v>0</v>
      </c>
      <c r="IG129" s="427"/>
      <c r="IH129" s="426">
        <f t="shared" si="899"/>
        <v>0</v>
      </c>
      <c r="II129" s="395">
        <f t="shared" si="900"/>
        <v>0</v>
      </c>
      <c r="IJ129" s="427">
        <f t="shared" si="901"/>
        <v>0</v>
      </c>
      <c r="IK129" s="426">
        <f t="shared" si="902"/>
        <v>0</v>
      </c>
      <c r="IL129" s="395">
        <f t="shared" si="903"/>
        <v>0</v>
      </c>
      <c r="IM129" s="427">
        <f t="shared" si="904"/>
        <v>0</v>
      </c>
      <c r="IN129" s="776">
        <f t="shared" si="905"/>
        <v>0</v>
      </c>
      <c r="IO129" s="777">
        <f t="shared" si="906"/>
        <v>0</v>
      </c>
      <c r="IP129" s="777">
        <f t="shared" si="907"/>
        <v>0</v>
      </c>
      <c r="IQ129" s="777">
        <f t="shared" si="908"/>
        <v>0</v>
      </c>
      <c r="IR129" s="779">
        <f t="shared" si="909"/>
        <v>0</v>
      </c>
      <c r="IS129" s="427"/>
      <c r="IT129" s="780"/>
      <c r="IU129" s="426">
        <f t="shared" si="910"/>
        <v>0</v>
      </c>
      <c r="IV129" s="395">
        <f t="shared" si="911"/>
        <v>0</v>
      </c>
      <c r="IW129" s="396">
        <f t="shared" si="912"/>
        <v>0</v>
      </c>
      <c r="IX129" s="426">
        <f t="shared" si="913"/>
        <v>0</v>
      </c>
      <c r="IY129" s="395">
        <f t="shared" si="914"/>
        <v>0</v>
      </c>
      <c r="IZ129" s="396">
        <f t="shared" si="915"/>
        <v>0</v>
      </c>
      <c r="JA129" s="426">
        <f t="shared" si="916"/>
        <v>0</v>
      </c>
      <c r="JB129" s="395">
        <f t="shared" si="917"/>
        <v>0</v>
      </c>
      <c r="JC129" s="396">
        <f t="shared" si="918"/>
        <v>0</v>
      </c>
      <c r="JD129" s="781"/>
      <c r="JE129" s="782">
        <f t="shared" si="1033"/>
        <v>0</v>
      </c>
      <c r="JF129" s="783">
        <f t="shared" si="1034"/>
        <v>0</v>
      </c>
      <c r="JG129" s="784">
        <f t="shared" si="919"/>
        <v>0</v>
      </c>
      <c r="JH129" s="781"/>
      <c r="JI129" s="782">
        <f t="shared" si="1035"/>
        <v>0</v>
      </c>
      <c r="JJ129" s="783">
        <f t="shared" si="1036"/>
        <v>0</v>
      </c>
      <c r="JK129" s="784">
        <f t="shared" si="920"/>
        <v>0</v>
      </c>
      <c r="JL129" s="781"/>
      <c r="JM129" s="782">
        <f t="shared" si="1037"/>
        <v>0</v>
      </c>
      <c r="JN129" s="783">
        <f t="shared" si="1038"/>
        <v>0</v>
      </c>
      <c r="JO129" s="784">
        <f t="shared" si="921"/>
        <v>0</v>
      </c>
      <c r="JP129" s="781"/>
      <c r="JQ129" s="782">
        <f t="shared" si="1039"/>
        <v>0</v>
      </c>
      <c r="JR129" s="783">
        <f t="shared" si="1040"/>
        <v>0</v>
      </c>
      <c r="JS129" s="784">
        <f t="shared" si="922"/>
        <v>0</v>
      </c>
      <c r="JT129" s="781"/>
      <c r="JU129" s="782">
        <f t="shared" si="1041"/>
        <v>0</v>
      </c>
      <c r="JV129" s="783">
        <f t="shared" si="1042"/>
        <v>0</v>
      </c>
      <c r="JW129" s="784">
        <f t="shared" si="923"/>
        <v>0</v>
      </c>
      <c r="JX129" s="781"/>
      <c r="JY129" s="782">
        <f t="shared" si="1043"/>
        <v>0</v>
      </c>
      <c r="JZ129" s="783">
        <f t="shared" si="1044"/>
        <v>0</v>
      </c>
      <c r="KA129" s="784">
        <f t="shared" si="924"/>
        <v>0</v>
      </c>
      <c r="KB129" s="781"/>
      <c r="KC129" s="782">
        <f t="shared" si="1045"/>
        <v>0</v>
      </c>
      <c r="KD129" s="783">
        <f t="shared" si="1046"/>
        <v>0</v>
      </c>
      <c r="KE129" s="784">
        <f t="shared" si="925"/>
        <v>0</v>
      </c>
      <c r="KF129" s="781"/>
      <c r="KG129" s="782">
        <f t="shared" si="1047"/>
        <v>0</v>
      </c>
      <c r="KH129" s="783">
        <f t="shared" si="1048"/>
        <v>0</v>
      </c>
      <c r="KI129" s="784">
        <f t="shared" si="926"/>
        <v>0</v>
      </c>
      <c r="KJ129" s="781"/>
      <c r="KK129" s="782">
        <f t="shared" si="1049"/>
        <v>0</v>
      </c>
      <c r="KL129" s="783">
        <f t="shared" si="1050"/>
        <v>0</v>
      </c>
      <c r="KM129" s="784">
        <f t="shared" si="927"/>
        <v>0</v>
      </c>
      <c r="KN129" s="426">
        <f t="shared" si="928"/>
        <v>0</v>
      </c>
      <c r="KO129" s="395">
        <f t="shared" si="929"/>
        <v>0</v>
      </c>
      <c r="KP129" s="396">
        <f t="shared" si="930"/>
        <v>0</v>
      </c>
      <c r="KQ129" s="426">
        <f t="shared" si="931"/>
        <v>0</v>
      </c>
      <c r="KR129" s="395">
        <f t="shared" si="932"/>
        <v>0</v>
      </c>
      <c r="KS129" s="396">
        <f t="shared" si="933"/>
        <v>0</v>
      </c>
      <c r="KT129" s="891"/>
      <c r="KU129" s="786">
        <f t="shared" si="1051"/>
        <v>0</v>
      </c>
      <c r="KV129" s="787">
        <f t="shared" si="1052"/>
        <v>0</v>
      </c>
      <c r="KW129" s="788">
        <f t="shared" si="934"/>
        <v>0</v>
      </c>
      <c r="KX129" s="426">
        <f t="shared" si="935"/>
        <v>0</v>
      </c>
      <c r="KY129" s="395">
        <f t="shared" si="936"/>
        <v>0</v>
      </c>
      <c r="KZ129" s="396">
        <f t="shared" si="937"/>
        <v>0</v>
      </c>
      <c r="LA129" s="781"/>
      <c r="LB129" s="782">
        <f t="shared" si="1053"/>
        <v>0</v>
      </c>
      <c r="LC129" s="783">
        <f t="shared" si="1054"/>
        <v>0</v>
      </c>
      <c r="LD129" s="784">
        <f t="shared" si="938"/>
        <v>0</v>
      </c>
      <c r="LE129" s="781"/>
      <c r="LF129" s="782">
        <f t="shared" si="1055"/>
        <v>0</v>
      </c>
      <c r="LG129" s="783">
        <f t="shared" si="1056"/>
        <v>0</v>
      </c>
      <c r="LH129" s="784">
        <f t="shared" si="939"/>
        <v>0</v>
      </c>
      <c r="LI129" s="781"/>
      <c r="LJ129" s="782">
        <f t="shared" si="1057"/>
        <v>0</v>
      </c>
      <c r="LK129" s="783">
        <f t="shared" si="1058"/>
        <v>0</v>
      </c>
      <c r="LL129" s="784">
        <f t="shared" si="940"/>
        <v>0</v>
      </c>
      <c r="LM129" s="426">
        <f t="shared" si="941"/>
        <v>0</v>
      </c>
      <c r="LN129" s="395">
        <f t="shared" si="942"/>
        <v>0</v>
      </c>
      <c r="LO129" s="396">
        <f t="shared" si="943"/>
        <v>0</v>
      </c>
      <c r="LP129" s="426">
        <f t="shared" si="944"/>
        <v>0</v>
      </c>
      <c r="LQ129" s="395">
        <f t="shared" si="945"/>
        <v>0</v>
      </c>
      <c r="LR129" s="396">
        <f t="shared" si="946"/>
        <v>0</v>
      </c>
      <c r="LS129" s="426">
        <f t="shared" si="947"/>
        <v>0</v>
      </c>
      <c r="LT129" s="395">
        <f t="shared" si="948"/>
        <v>0</v>
      </c>
      <c r="LU129" s="396">
        <f t="shared" si="949"/>
        <v>0</v>
      </c>
      <c r="LV129" s="891"/>
      <c r="LW129" s="786">
        <f t="shared" si="1059"/>
        <v>0</v>
      </c>
      <c r="LX129" s="787">
        <f t="shared" si="1060"/>
        <v>0</v>
      </c>
      <c r="LY129" s="788">
        <f t="shared" si="950"/>
        <v>0</v>
      </c>
      <c r="LZ129" s="426">
        <f t="shared" si="951"/>
        <v>0</v>
      </c>
      <c r="MA129" s="395">
        <f t="shared" si="952"/>
        <v>0</v>
      </c>
      <c r="MB129" s="396">
        <f t="shared" si="953"/>
        <v>0</v>
      </c>
      <c r="MC129" s="781"/>
      <c r="MD129" s="782">
        <f t="shared" si="1061"/>
        <v>0</v>
      </c>
      <c r="ME129" s="783">
        <f t="shared" si="1062"/>
        <v>0</v>
      </c>
      <c r="MF129" s="784">
        <f t="shared" si="954"/>
        <v>0</v>
      </c>
      <c r="MG129" s="781"/>
      <c r="MH129" s="782">
        <f t="shared" si="1063"/>
        <v>0</v>
      </c>
      <c r="MI129" s="783">
        <f t="shared" si="1064"/>
        <v>0</v>
      </c>
      <c r="MJ129" s="784">
        <f t="shared" si="955"/>
        <v>0</v>
      </c>
      <c r="MK129" s="781"/>
      <c r="ML129" s="782">
        <f t="shared" si="1065"/>
        <v>0</v>
      </c>
      <c r="MM129" s="783">
        <f t="shared" si="1066"/>
        <v>0</v>
      </c>
      <c r="MN129" s="784">
        <f t="shared" si="956"/>
        <v>0</v>
      </c>
      <c r="MO129" s="426">
        <f t="shared" si="957"/>
        <v>0</v>
      </c>
      <c r="MP129" s="395">
        <f t="shared" si="958"/>
        <v>0</v>
      </c>
      <c r="MQ129" s="396">
        <f t="shared" si="959"/>
        <v>0</v>
      </c>
      <c r="MR129" s="426">
        <f t="shared" si="960"/>
        <v>0</v>
      </c>
      <c r="MS129" s="395">
        <f t="shared" si="961"/>
        <v>0</v>
      </c>
      <c r="MT129" s="396">
        <f t="shared" si="962"/>
        <v>0</v>
      </c>
      <c r="MU129" s="426">
        <f t="shared" si="963"/>
        <v>0</v>
      </c>
      <c r="MV129" s="395">
        <f t="shared" si="964"/>
        <v>0</v>
      </c>
      <c r="MW129" s="396">
        <f t="shared" si="965"/>
        <v>0</v>
      </c>
      <c r="MX129" s="891"/>
      <c r="MY129" s="786">
        <f t="shared" si="1067"/>
        <v>0</v>
      </c>
      <c r="MZ129" s="787">
        <f t="shared" si="1068"/>
        <v>0</v>
      </c>
      <c r="NA129" s="788">
        <f t="shared" si="966"/>
        <v>0</v>
      </c>
      <c r="NB129" s="891"/>
      <c r="NC129" s="786">
        <f t="shared" si="1069"/>
        <v>0</v>
      </c>
      <c r="ND129" s="787">
        <f t="shared" si="1070"/>
        <v>0</v>
      </c>
      <c r="NE129" s="788">
        <f t="shared" si="967"/>
        <v>0</v>
      </c>
      <c r="NF129" s="786">
        <f t="shared" si="968"/>
        <v>0</v>
      </c>
      <c r="NG129" s="789">
        <f t="shared" si="969"/>
        <v>0</v>
      </c>
      <c r="NH129" s="776">
        <f t="shared" si="970"/>
        <v>0</v>
      </c>
      <c r="NI129" s="777">
        <f t="shared" si="971"/>
        <v>0</v>
      </c>
      <c r="NJ129" s="777">
        <f t="shared" si="972"/>
        <v>0</v>
      </c>
      <c r="NK129" s="777">
        <f t="shared" si="973"/>
        <v>0</v>
      </c>
      <c r="NL129" s="779">
        <f t="shared" si="974"/>
        <v>0</v>
      </c>
      <c r="NM129" s="891"/>
      <c r="NN129" s="786">
        <f t="shared" si="1071"/>
        <v>0</v>
      </c>
      <c r="NO129" s="787">
        <f t="shared" si="1072"/>
        <v>0</v>
      </c>
      <c r="NP129" s="788">
        <f t="shared" si="975"/>
        <v>0</v>
      </c>
      <c r="NQ129" s="891"/>
      <c r="NR129" s="786">
        <f t="shared" si="1073"/>
        <v>0</v>
      </c>
      <c r="NS129" s="787">
        <f t="shared" si="1074"/>
        <v>0</v>
      </c>
      <c r="NT129" s="788">
        <f t="shared" si="976"/>
        <v>0</v>
      </c>
      <c r="NU129" s="891"/>
      <c r="NV129" s="786">
        <f t="shared" si="1075"/>
        <v>0</v>
      </c>
      <c r="NW129" s="787">
        <f t="shared" si="1076"/>
        <v>0</v>
      </c>
      <c r="NX129" s="788">
        <f t="shared" si="977"/>
        <v>0</v>
      </c>
      <c r="OH129" s="426">
        <f t="shared" si="978"/>
        <v>0</v>
      </c>
      <c r="OI129" s="395">
        <f t="shared" si="979"/>
        <v>0</v>
      </c>
      <c r="OJ129" s="396">
        <f t="shared" si="980"/>
        <v>0</v>
      </c>
      <c r="OK129" s="426">
        <f t="shared" si="981"/>
        <v>0</v>
      </c>
      <c r="OL129" s="395">
        <f t="shared" si="982"/>
        <v>0</v>
      </c>
      <c r="OM129" s="396">
        <f t="shared" si="983"/>
        <v>0</v>
      </c>
      <c r="ON129" s="426">
        <f t="shared" si="984"/>
        <v>0</v>
      </c>
      <c r="OO129" s="395">
        <f t="shared" si="985"/>
        <v>0</v>
      </c>
      <c r="OP129" s="396">
        <f t="shared" si="986"/>
        <v>0</v>
      </c>
      <c r="OQ129" s="426">
        <f t="shared" si="987"/>
        <v>0</v>
      </c>
      <c r="OR129" s="395">
        <f t="shared" si="988"/>
        <v>0</v>
      </c>
      <c r="OS129" s="396">
        <f t="shared" si="989"/>
        <v>0</v>
      </c>
      <c r="OT129" s="426">
        <f t="shared" si="990"/>
        <v>0</v>
      </c>
      <c r="OU129" s="395">
        <f t="shared" si="991"/>
        <v>0</v>
      </c>
      <c r="OV129" s="396">
        <f t="shared" si="992"/>
        <v>0</v>
      </c>
      <c r="OW129" s="426">
        <f t="shared" si="993"/>
        <v>0</v>
      </c>
      <c r="OX129" s="395">
        <f t="shared" si="994"/>
        <v>0</v>
      </c>
      <c r="OY129" s="427">
        <f t="shared" si="995"/>
        <v>0</v>
      </c>
      <c r="OZ129" s="426">
        <f t="shared" si="996"/>
        <v>0</v>
      </c>
      <c r="PA129" s="395">
        <f t="shared" si="997"/>
        <v>0</v>
      </c>
      <c r="PB129" s="427">
        <f t="shared" si="998"/>
        <v>0</v>
      </c>
      <c r="PC129" s="426">
        <f t="shared" si="999"/>
        <v>0</v>
      </c>
      <c r="PD129" s="395">
        <f t="shared" si="1000"/>
        <v>0</v>
      </c>
      <c r="PE129" s="427">
        <f t="shared" si="1001"/>
        <v>0</v>
      </c>
      <c r="PF129" s="426">
        <f t="shared" si="1002"/>
        <v>0</v>
      </c>
      <c r="PG129" s="395">
        <f t="shared" si="1003"/>
        <v>0</v>
      </c>
      <c r="PH129" s="427">
        <f t="shared" si="1004"/>
        <v>0</v>
      </c>
      <c r="PI129" s="426">
        <f t="shared" si="1005"/>
        <v>0</v>
      </c>
      <c r="PJ129" s="395">
        <f t="shared" si="1006"/>
        <v>0</v>
      </c>
      <c r="PK129" s="427">
        <f t="shared" si="1007"/>
        <v>0</v>
      </c>
      <c r="PL129" s="426">
        <f t="shared" si="1008"/>
        <v>0</v>
      </c>
      <c r="PM129" s="395">
        <f t="shared" si="1009"/>
        <v>0</v>
      </c>
      <c r="PN129" s="427">
        <f t="shared" si="1010"/>
        <v>0</v>
      </c>
      <c r="PO129" s="776">
        <f t="shared" si="1011"/>
        <v>0</v>
      </c>
      <c r="PP129" s="777">
        <f t="shared" si="1012"/>
        <v>0</v>
      </c>
      <c r="PQ129" s="777">
        <f t="shared" si="1013"/>
        <v>0</v>
      </c>
      <c r="PR129" s="777">
        <f t="shared" si="1014"/>
        <v>0</v>
      </c>
      <c r="PS129" s="779">
        <f t="shared" si="1015"/>
        <v>0</v>
      </c>
      <c r="PT129" s="426">
        <f t="shared" si="1016"/>
        <v>0</v>
      </c>
      <c r="PU129" s="395">
        <f t="shared" si="1017"/>
        <v>0</v>
      </c>
      <c r="PV129" s="396">
        <f t="shared" si="1018"/>
        <v>0</v>
      </c>
      <c r="PW129" s="426">
        <f t="shared" si="1019"/>
        <v>0</v>
      </c>
      <c r="PX129" s="395">
        <f t="shared" si="1020"/>
        <v>0</v>
      </c>
      <c r="PY129" s="396">
        <f t="shared" si="1021"/>
        <v>0</v>
      </c>
      <c r="PZ129" s="426">
        <f t="shared" si="1022"/>
        <v>0</v>
      </c>
      <c r="QA129" s="395">
        <f t="shared" si="1023"/>
        <v>0</v>
      </c>
      <c r="QB129" s="396">
        <f t="shared" si="1024"/>
        <v>0</v>
      </c>
      <c r="QC129" s="426">
        <f t="shared" si="1025"/>
        <v>0</v>
      </c>
      <c r="QD129" s="395">
        <f t="shared" si="1026"/>
        <v>0</v>
      </c>
      <c r="QE129" s="396">
        <f t="shared" si="1027"/>
        <v>0</v>
      </c>
      <c r="QF129" s="776">
        <f t="shared" si="1028"/>
        <v>0</v>
      </c>
      <c r="QG129" s="777">
        <f t="shared" si="1029"/>
        <v>0</v>
      </c>
      <c r="QH129" s="777">
        <f t="shared" si="1030"/>
        <v>0</v>
      </c>
      <c r="QI129" s="777">
        <f t="shared" si="1031"/>
        <v>0</v>
      </c>
      <c r="QJ129" s="779">
        <f t="shared" si="1032"/>
        <v>0</v>
      </c>
      <c r="QK129" s="790"/>
      <c r="QL129" s="791"/>
    </row>
    <row r="130" spans="2:454" ht="10.199999999999999">
      <c r="B130" s="830" t="s">
        <v>571</v>
      </c>
      <c r="C130" s="831" t="s">
        <v>571</v>
      </c>
      <c r="D130" s="771"/>
      <c r="E130" s="772"/>
      <c r="F130" s="772"/>
      <c r="G130" s="772"/>
      <c r="H130" s="772"/>
      <c r="I130" s="772"/>
      <c r="J130" s="772"/>
      <c r="K130" s="772"/>
      <c r="L130" s="772"/>
      <c r="M130" s="772"/>
      <c r="N130" s="772"/>
      <c r="O130" s="772"/>
      <c r="P130" s="772"/>
      <c r="Q130" s="772"/>
      <c r="R130" s="772"/>
      <c r="S130" s="772"/>
      <c r="T130" s="772"/>
      <c r="U130" s="772"/>
      <c r="V130" s="772"/>
      <c r="W130" s="772"/>
      <c r="X130" s="772"/>
      <c r="Y130" s="772"/>
      <c r="Z130" s="772"/>
      <c r="AA130" s="772"/>
      <c r="AB130" s="772"/>
      <c r="AC130" s="772"/>
      <c r="AD130" s="772"/>
      <c r="AE130" s="772"/>
      <c r="AF130" s="772"/>
      <c r="AG130" s="772"/>
      <c r="AH130" s="772"/>
      <c r="AI130" s="772"/>
      <c r="AJ130" s="772"/>
      <c r="AK130" s="772"/>
      <c r="AL130" s="772"/>
      <c r="AM130" s="772"/>
      <c r="AN130" s="772"/>
      <c r="AO130" s="772"/>
      <c r="AP130" s="772"/>
      <c r="AQ130" s="772"/>
      <c r="AR130" s="772"/>
      <c r="AS130" s="772"/>
      <c r="AT130" s="772"/>
      <c r="AU130" s="772"/>
      <c r="AV130" s="772"/>
      <c r="AW130" s="772"/>
      <c r="AX130" s="772"/>
      <c r="AY130" s="772"/>
      <c r="AZ130" s="772"/>
      <c r="BA130" s="773"/>
      <c r="BB130" s="774">
        <f t="shared" si="721"/>
        <v>0</v>
      </c>
      <c r="BC130" s="651"/>
      <c r="BD130" s="652"/>
      <c r="BE130" s="775"/>
      <c r="BF130" s="774">
        <f t="shared" si="722"/>
        <v>0</v>
      </c>
      <c r="BG130" s="775"/>
      <c r="BH130" s="774">
        <f t="shared" si="723"/>
        <v>0</v>
      </c>
      <c r="BI130" s="426">
        <f t="shared" si="724"/>
        <v>0</v>
      </c>
      <c r="BJ130" s="395">
        <f t="shared" si="725"/>
        <v>0</v>
      </c>
      <c r="BK130" s="396">
        <f t="shared" si="726"/>
        <v>0</v>
      </c>
      <c r="BL130" s="426">
        <f t="shared" si="727"/>
        <v>0</v>
      </c>
      <c r="BM130" s="395">
        <f t="shared" si="728"/>
        <v>0</v>
      </c>
      <c r="BN130" s="427">
        <f t="shared" si="729"/>
        <v>0</v>
      </c>
      <c r="BO130" s="394">
        <f t="shared" si="730"/>
        <v>0</v>
      </c>
      <c r="BP130" s="395">
        <f t="shared" si="731"/>
        <v>0</v>
      </c>
      <c r="BQ130" s="428">
        <f t="shared" si="732"/>
        <v>0</v>
      </c>
      <c r="BR130" s="394">
        <f t="shared" si="733"/>
        <v>0</v>
      </c>
      <c r="BS130" s="395">
        <f t="shared" si="734"/>
        <v>0</v>
      </c>
      <c r="BT130" s="428">
        <f t="shared" si="735"/>
        <v>0</v>
      </c>
      <c r="BU130" s="394">
        <f t="shared" si="736"/>
        <v>0</v>
      </c>
      <c r="BV130" s="395">
        <f t="shared" si="737"/>
        <v>0</v>
      </c>
      <c r="BW130" s="427">
        <f t="shared" si="738"/>
        <v>0</v>
      </c>
      <c r="BX130" s="394">
        <f t="shared" si="739"/>
        <v>0</v>
      </c>
      <c r="BY130" s="395">
        <f t="shared" si="740"/>
        <v>0</v>
      </c>
      <c r="BZ130" s="396">
        <f t="shared" si="741"/>
        <v>0</v>
      </c>
      <c r="CA130" s="426">
        <f t="shared" si="742"/>
        <v>0</v>
      </c>
      <c r="CB130" s="395">
        <f t="shared" si="743"/>
        <v>0</v>
      </c>
      <c r="CC130" s="427">
        <f t="shared" si="744"/>
        <v>0</v>
      </c>
      <c r="CD130" s="394">
        <f t="shared" si="745"/>
        <v>0</v>
      </c>
      <c r="CE130" s="395">
        <f t="shared" si="746"/>
        <v>0</v>
      </c>
      <c r="CF130" s="428">
        <f t="shared" si="747"/>
        <v>0</v>
      </c>
      <c r="CG130" s="394">
        <f t="shared" si="748"/>
        <v>0</v>
      </c>
      <c r="CH130" s="395">
        <f t="shared" si="749"/>
        <v>0</v>
      </c>
      <c r="CI130" s="428">
        <f t="shared" si="750"/>
        <v>0</v>
      </c>
      <c r="CJ130" s="394">
        <f t="shared" si="751"/>
        <v>0</v>
      </c>
      <c r="CK130" s="395">
        <f t="shared" si="752"/>
        <v>0</v>
      </c>
      <c r="CL130" s="427">
        <f t="shared" si="753"/>
        <v>0</v>
      </c>
      <c r="CM130" s="394">
        <f t="shared" si="754"/>
        <v>0</v>
      </c>
      <c r="CN130" s="395">
        <f t="shared" si="755"/>
        <v>0</v>
      </c>
      <c r="CO130" s="396">
        <f t="shared" si="756"/>
        <v>0</v>
      </c>
      <c r="CP130" s="426">
        <f t="shared" si="757"/>
        <v>0</v>
      </c>
      <c r="CQ130" s="395">
        <f t="shared" si="758"/>
        <v>0</v>
      </c>
      <c r="CR130" s="427">
        <f t="shared" si="759"/>
        <v>0</v>
      </c>
      <c r="CS130" s="394">
        <f t="shared" si="760"/>
        <v>0</v>
      </c>
      <c r="CT130" s="395">
        <f t="shared" si="761"/>
        <v>0</v>
      </c>
      <c r="CU130" s="428">
        <f t="shared" si="762"/>
        <v>0</v>
      </c>
      <c r="CV130" s="394">
        <f t="shared" si="763"/>
        <v>0</v>
      </c>
      <c r="CW130" s="395">
        <f t="shared" si="764"/>
        <v>0</v>
      </c>
      <c r="CX130" s="428">
        <f t="shared" si="765"/>
        <v>0</v>
      </c>
      <c r="CY130" s="394">
        <f t="shared" si="766"/>
        <v>0</v>
      </c>
      <c r="CZ130" s="395">
        <f t="shared" si="767"/>
        <v>0</v>
      </c>
      <c r="DA130" s="427">
        <f t="shared" si="768"/>
        <v>0</v>
      </c>
      <c r="DB130" s="394">
        <f t="shared" si="769"/>
        <v>0</v>
      </c>
      <c r="DC130" s="395">
        <f t="shared" si="770"/>
        <v>0</v>
      </c>
      <c r="DD130" s="396">
        <f t="shared" si="771"/>
        <v>0</v>
      </c>
      <c r="DE130" s="426">
        <f t="shared" si="772"/>
        <v>0</v>
      </c>
      <c r="DF130" s="395">
        <f t="shared" si="773"/>
        <v>0</v>
      </c>
      <c r="DG130" s="427">
        <f t="shared" si="774"/>
        <v>0</v>
      </c>
      <c r="DH130" s="394">
        <f t="shared" si="775"/>
        <v>0</v>
      </c>
      <c r="DI130" s="395">
        <f t="shared" si="776"/>
        <v>0</v>
      </c>
      <c r="DJ130" s="428">
        <f t="shared" si="777"/>
        <v>0</v>
      </c>
      <c r="DK130" s="394">
        <f t="shared" si="778"/>
        <v>0</v>
      </c>
      <c r="DL130" s="395">
        <f t="shared" si="779"/>
        <v>0</v>
      </c>
      <c r="DM130" s="428">
        <f t="shared" si="780"/>
        <v>0</v>
      </c>
      <c r="DN130" s="394">
        <f t="shared" si="781"/>
        <v>0</v>
      </c>
      <c r="DO130" s="395">
        <f t="shared" si="782"/>
        <v>0</v>
      </c>
      <c r="DP130" s="427">
        <f t="shared" si="783"/>
        <v>0</v>
      </c>
      <c r="DQ130" s="394">
        <f t="shared" si="784"/>
        <v>0</v>
      </c>
      <c r="DR130" s="395">
        <f t="shared" si="785"/>
        <v>0</v>
      </c>
      <c r="DS130" s="396">
        <f t="shared" si="786"/>
        <v>0</v>
      </c>
      <c r="DT130" s="426">
        <f t="shared" si="787"/>
        <v>0</v>
      </c>
      <c r="DU130" s="395">
        <f t="shared" si="788"/>
        <v>0</v>
      </c>
      <c r="DV130" s="427">
        <f t="shared" si="789"/>
        <v>0</v>
      </c>
      <c r="DW130" s="394">
        <f t="shared" si="790"/>
        <v>0</v>
      </c>
      <c r="DX130" s="395">
        <f t="shared" si="791"/>
        <v>0</v>
      </c>
      <c r="DY130" s="428">
        <f t="shared" si="792"/>
        <v>0</v>
      </c>
      <c r="DZ130" s="394">
        <f t="shared" si="793"/>
        <v>0</v>
      </c>
      <c r="EA130" s="395">
        <f t="shared" si="794"/>
        <v>0</v>
      </c>
      <c r="EB130" s="428">
        <f t="shared" si="795"/>
        <v>0</v>
      </c>
      <c r="EC130" s="394">
        <f t="shared" si="796"/>
        <v>0</v>
      </c>
      <c r="ED130" s="395">
        <f t="shared" si="797"/>
        <v>0</v>
      </c>
      <c r="EE130" s="427">
        <f t="shared" si="798"/>
        <v>0</v>
      </c>
      <c r="EF130" s="394">
        <f t="shared" si="799"/>
        <v>0</v>
      </c>
      <c r="EG130" s="395">
        <f t="shared" si="800"/>
        <v>0</v>
      </c>
      <c r="EH130" s="396">
        <f t="shared" si="801"/>
        <v>0</v>
      </c>
      <c r="EI130" s="426">
        <f t="shared" si="802"/>
        <v>0</v>
      </c>
      <c r="EJ130" s="395">
        <f t="shared" si="803"/>
        <v>0</v>
      </c>
      <c r="EK130" s="427">
        <f t="shared" si="804"/>
        <v>0</v>
      </c>
      <c r="EL130" s="394">
        <f t="shared" si="805"/>
        <v>0</v>
      </c>
      <c r="EM130" s="395">
        <f t="shared" si="806"/>
        <v>0</v>
      </c>
      <c r="EN130" s="428">
        <f t="shared" si="807"/>
        <v>0</v>
      </c>
      <c r="EO130" s="394">
        <f t="shared" si="808"/>
        <v>0</v>
      </c>
      <c r="EP130" s="395">
        <f t="shared" si="809"/>
        <v>0</v>
      </c>
      <c r="EQ130" s="428">
        <f t="shared" si="810"/>
        <v>0</v>
      </c>
      <c r="ER130" s="394">
        <f t="shared" si="811"/>
        <v>0</v>
      </c>
      <c r="ES130" s="395">
        <f t="shared" si="812"/>
        <v>0</v>
      </c>
      <c r="ET130" s="427">
        <f t="shared" si="813"/>
        <v>0</v>
      </c>
      <c r="EU130" s="394">
        <f t="shared" si="814"/>
        <v>0</v>
      </c>
      <c r="EV130" s="395">
        <f t="shared" si="815"/>
        <v>0</v>
      </c>
      <c r="EW130" s="396">
        <f t="shared" si="816"/>
        <v>0</v>
      </c>
      <c r="EX130" s="426">
        <f t="shared" si="817"/>
        <v>0</v>
      </c>
      <c r="EY130" s="395">
        <f t="shared" si="818"/>
        <v>0</v>
      </c>
      <c r="EZ130" s="427">
        <f t="shared" si="819"/>
        <v>0</v>
      </c>
      <c r="FA130" s="394">
        <f t="shared" si="820"/>
        <v>0</v>
      </c>
      <c r="FB130" s="395">
        <f t="shared" si="821"/>
        <v>0</v>
      </c>
      <c r="FC130" s="428">
        <f t="shared" si="822"/>
        <v>0</v>
      </c>
      <c r="FD130" s="394">
        <f t="shared" si="823"/>
        <v>0</v>
      </c>
      <c r="FE130" s="395">
        <f t="shared" si="824"/>
        <v>0</v>
      </c>
      <c r="FF130" s="428">
        <f t="shared" si="825"/>
        <v>0</v>
      </c>
      <c r="FG130" s="394">
        <f t="shared" si="826"/>
        <v>0</v>
      </c>
      <c r="FH130" s="395">
        <f t="shared" si="827"/>
        <v>0</v>
      </c>
      <c r="FI130" s="427">
        <f t="shared" si="828"/>
        <v>0</v>
      </c>
      <c r="FJ130" s="394">
        <f t="shared" si="829"/>
        <v>0</v>
      </c>
      <c r="FK130" s="395">
        <f t="shared" si="830"/>
        <v>0</v>
      </c>
      <c r="FL130" s="396">
        <f t="shared" si="831"/>
        <v>0</v>
      </c>
      <c r="FM130" s="426">
        <f t="shared" si="832"/>
        <v>0</v>
      </c>
      <c r="FN130" s="395">
        <f t="shared" si="833"/>
        <v>0</v>
      </c>
      <c r="FO130" s="427">
        <f t="shared" si="834"/>
        <v>0</v>
      </c>
      <c r="FP130" s="394">
        <f t="shared" si="835"/>
        <v>0</v>
      </c>
      <c r="FQ130" s="395">
        <f t="shared" si="836"/>
        <v>0</v>
      </c>
      <c r="FR130" s="428">
        <f t="shared" si="837"/>
        <v>0</v>
      </c>
      <c r="FS130" s="394">
        <f t="shared" si="838"/>
        <v>0</v>
      </c>
      <c r="FT130" s="395">
        <f t="shared" si="839"/>
        <v>0</v>
      </c>
      <c r="FU130" s="428">
        <f t="shared" si="840"/>
        <v>0</v>
      </c>
      <c r="FV130" s="394">
        <f t="shared" si="841"/>
        <v>0</v>
      </c>
      <c r="FW130" s="395">
        <f t="shared" si="842"/>
        <v>0</v>
      </c>
      <c r="FX130" s="427">
        <f t="shared" si="843"/>
        <v>0</v>
      </c>
      <c r="FY130" s="394">
        <f t="shared" si="844"/>
        <v>0</v>
      </c>
      <c r="FZ130" s="395">
        <f t="shared" si="845"/>
        <v>0</v>
      </c>
      <c r="GA130" s="396">
        <f t="shared" si="846"/>
        <v>0</v>
      </c>
      <c r="GB130" s="426">
        <f t="shared" si="847"/>
        <v>0</v>
      </c>
      <c r="GC130" s="395">
        <f t="shared" si="848"/>
        <v>0</v>
      </c>
      <c r="GD130" s="427">
        <f t="shared" si="849"/>
        <v>0</v>
      </c>
      <c r="GE130" s="394">
        <f t="shared" si="850"/>
        <v>0</v>
      </c>
      <c r="GF130" s="395">
        <f t="shared" si="851"/>
        <v>0</v>
      </c>
      <c r="GG130" s="428">
        <f t="shared" si="852"/>
        <v>0</v>
      </c>
      <c r="GH130" s="394">
        <f t="shared" si="853"/>
        <v>0</v>
      </c>
      <c r="GI130" s="395">
        <f t="shared" si="854"/>
        <v>0</v>
      </c>
      <c r="GJ130" s="428">
        <f t="shared" si="855"/>
        <v>0</v>
      </c>
      <c r="GK130" s="394">
        <f t="shared" si="856"/>
        <v>0</v>
      </c>
      <c r="GL130" s="395">
        <f t="shared" si="857"/>
        <v>0</v>
      </c>
      <c r="GM130" s="427">
        <f t="shared" si="858"/>
        <v>0</v>
      </c>
      <c r="GN130" s="394">
        <f t="shared" si="859"/>
        <v>0</v>
      </c>
      <c r="GO130" s="395">
        <f t="shared" si="860"/>
        <v>0</v>
      </c>
      <c r="GP130" s="396">
        <f t="shared" si="861"/>
        <v>0</v>
      </c>
      <c r="GQ130" s="776">
        <f t="shared" si="862"/>
        <v>0</v>
      </c>
      <c r="GR130" s="777">
        <f t="shared" si="863"/>
        <v>0</v>
      </c>
      <c r="GS130" s="777">
        <f t="shared" si="864"/>
        <v>0</v>
      </c>
      <c r="GT130" s="777">
        <f t="shared" si="865"/>
        <v>0</v>
      </c>
      <c r="GU130" s="778">
        <f t="shared" si="866"/>
        <v>0</v>
      </c>
      <c r="GV130" s="426">
        <f t="shared" si="867"/>
        <v>0</v>
      </c>
      <c r="GW130" s="395">
        <f t="shared" si="868"/>
        <v>0</v>
      </c>
      <c r="GX130" s="427">
        <f t="shared" si="869"/>
        <v>0</v>
      </c>
      <c r="GY130" s="394">
        <f t="shared" si="870"/>
        <v>0</v>
      </c>
      <c r="GZ130" s="395">
        <f t="shared" si="871"/>
        <v>0</v>
      </c>
      <c r="HA130" s="428">
        <f t="shared" si="872"/>
        <v>0</v>
      </c>
      <c r="HB130" s="394">
        <f t="shared" si="873"/>
        <v>0</v>
      </c>
      <c r="HC130" s="395">
        <f t="shared" si="874"/>
        <v>0</v>
      </c>
      <c r="HD130" s="428">
        <f t="shared" si="875"/>
        <v>0</v>
      </c>
      <c r="HE130" s="394">
        <f t="shared" si="876"/>
        <v>0</v>
      </c>
      <c r="HF130" s="395">
        <f t="shared" si="877"/>
        <v>0</v>
      </c>
      <c r="HG130" s="427">
        <f t="shared" si="878"/>
        <v>0</v>
      </c>
      <c r="HH130" s="394">
        <f t="shared" si="879"/>
        <v>0</v>
      </c>
      <c r="HI130" s="395">
        <f t="shared" si="880"/>
        <v>0</v>
      </c>
      <c r="HJ130" s="396">
        <f t="shared" si="881"/>
        <v>0</v>
      </c>
      <c r="HK130" s="776">
        <f t="shared" si="882"/>
        <v>0</v>
      </c>
      <c r="HL130" s="777">
        <f t="shared" si="883"/>
        <v>0</v>
      </c>
      <c r="HM130" s="777">
        <f t="shared" si="884"/>
        <v>0</v>
      </c>
      <c r="HN130" s="777">
        <f t="shared" si="885"/>
        <v>0</v>
      </c>
      <c r="HO130" s="778">
        <f t="shared" si="886"/>
        <v>0</v>
      </c>
      <c r="HP130" s="946"/>
      <c r="HQ130" s="946"/>
      <c r="HR130" s="426">
        <f t="shared" si="887"/>
        <v>0</v>
      </c>
      <c r="HS130" s="395">
        <f t="shared" si="888"/>
        <v>0</v>
      </c>
      <c r="HT130" s="396">
        <f t="shared" si="889"/>
        <v>0</v>
      </c>
      <c r="HU130" s="426">
        <f t="shared" si="890"/>
        <v>0</v>
      </c>
      <c r="HV130" s="395">
        <f t="shared" si="891"/>
        <v>0</v>
      </c>
      <c r="HW130" s="396">
        <f t="shared" si="892"/>
        <v>0</v>
      </c>
      <c r="HX130" s="426">
        <f t="shared" si="1077"/>
        <v>0</v>
      </c>
      <c r="HY130" s="395">
        <f t="shared" si="1078"/>
        <v>0</v>
      </c>
      <c r="HZ130" s="396">
        <f t="shared" si="893"/>
        <v>0</v>
      </c>
      <c r="IA130" s="426">
        <f t="shared" si="1079"/>
        <v>0</v>
      </c>
      <c r="IB130" s="395">
        <f t="shared" si="1080"/>
        <v>0</v>
      </c>
      <c r="IC130" s="396">
        <f t="shared" si="895"/>
        <v>0</v>
      </c>
      <c r="ID130" s="426">
        <f t="shared" si="896"/>
        <v>0</v>
      </c>
      <c r="IE130" s="395">
        <f t="shared" si="897"/>
        <v>0</v>
      </c>
      <c r="IF130" s="396">
        <f t="shared" si="898"/>
        <v>0</v>
      </c>
      <c r="IG130" s="427"/>
      <c r="IH130" s="426">
        <f t="shared" si="899"/>
        <v>0</v>
      </c>
      <c r="II130" s="395">
        <f t="shared" si="900"/>
        <v>0</v>
      </c>
      <c r="IJ130" s="427">
        <f t="shared" si="901"/>
        <v>0</v>
      </c>
      <c r="IK130" s="426">
        <f t="shared" si="902"/>
        <v>0</v>
      </c>
      <c r="IL130" s="395">
        <f t="shared" si="903"/>
        <v>0</v>
      </c>
      <c r="IM130" s="427">
        <f t="shared" si="904"/>
        <v>0</v>
      </c>
      <c r="IN130" s="776">
        <f t="shared" si="905"/>
        <v>0</v>
      </c>
      <c r="IO130" s="777">
        <f t="shared" si="906"/>
        <v>0</v>
      </c>
      <c r="IP130" s="777">
        <f t="shared" si="907"/>
        <v>0</v>
      </c>
      <c r="IQ130" s="777">
        <f t="shared" si="908"/>
        <v>0</v>
      </c>
      <c r="IR130" s="779">
        <f t="shared" si="909"/>
        <v>0</v>
      </c>
      <c r="IS130" s="427"/>
      <c r="IT130" s="780"/>
      <c r="IU130" s="426">
        <f t="shared" si="910"/>
        <v>0</v>
      </c>
      <c r="IV130" s="395">
        <f t="shared" si="911"/>
        <v>0</v>
      </c>
      <c r="IW130" s="396">
        <f t="shared" si="912"/>
        <v>0</v>
      </c>
      <c r="IX130" s="426">
        <f t="shared" si="913"/>
        <v>0</v>
      </c>
      <c r="IY130" s="395">
        <f t="shared" si="914"/>
        <v>0</v>
      </c>
      <c r="IZ130" s="396">
        <f t="shared" si="915"/>
        <v>0</v>
      </c>
      <c r="JA130" s="426">
        <f t="shared" si="916"/>
        <v>0</v>
      </c>
      <c r="JB130" s="395">
        <f t="shared" si="917"/>
        <v>0</v>
      </c>
      <c r="JC130" s="396">
        <f t="shared" si="918"/>
        <v>0</v>
      </c>
      <c r="JD130" s="781"/>
      <c r="JE130" s="782">
        <f t="shared" si="1033"/>
        <v>0</v>
      </c>
      <c r="JF130" s="783">
        <f t="shared" si="1034"/>
        <v>0</v>
      </c>
      <c r="JG130" s="784">
        <f t="shared" si="919"/>
        <v>0</v>
      </c>
      <c r="JH130" s="781"/>
      <c r="JI130" s="782">
        <f t="shared" si="1035"/>
        <v>0</v>
      </c>
      <c r="JJ130" s="783">
        <f t="shared" si="1036"/>
        <v>0</v>
      </c>
      <c r="JK130" s="784">
        <f t="shared" si="920"/>
        <v>0</v>
      </c>
      <c r="JL130" s="781"/>
      <c r="JM130" s="782">
        <f t="shared" si="1037"/>
        <v>0</v>
      </c>
      <c r="JN130" s="783">
        <f t="shared" si="1038"/>
        <v>0</v>
      </c>
      <c r="JO130" s="784">
        <f t="shared" si="921"/>
        <v>0</v>
      </c>
      <c r="JP130" s="781"/>
      <c r="JQ130" s="782">
        <f t="shared" si="1039"/>
        <v>0</v>
      </c>
      <c r="JR130" s="783">
        <f t="shared" si="1040"/>
        <v>0</v>
      </c>
      <c r="JS130" s="784">
        <f t="shared" si="922"/>
        <v>0</v>
      </c>
      <c r="JT130" s="781"/>
      <c r="JU130" s="782">
        <f t="shared" si="1041"/>
        <v>0</v>
      </c>
      <c r="JV130" s="783">
        <f t="shared" si="1042"/>
        <v>0</v>
      </c>
      <c r="JW130" s="784">
        <f t="shared" si="923"/>
        <v>0</v>
      </c>
      <c r="JX130" s="781"/>
      <c r="JY130" s="782">
        <f t="shared" si="1043"/>
        <v>0</v>
      </c>
      <c r="JZ130" s="783">
        <f t="shared" si="1044"/>
        <v>0</v>
      </c>
      <c r="KA130" s="784">
        <f t="shared" si="924"/>
        <v>0</v>
      </c>
      <c r="KB130" s="781"/>
      <c r="KC130" s="782">
        <f t="shared" si="1045"/>
        <v>0</v>
      </c>
      <c r="KD130" s="783">
        <f t="shared" si="1046"/>
        <v>0</v>
      </c>
      <c r="KE130" s="784">
        <f t="shared" si="925"/>
        <v>0</v>
      </c>
      <c r="KF130" s="781"/>
      <c r="KG130" s="782">
        <f t="shared" si="1047"/>
        <v>0</v>
      </c>
      <c r="KH130" s="783">
        <f t="shared" si="1048"/>
        <v>0</v>
      </c>
      <c r="KI130" s="784">
        <f t="shared" si="926"/>
        <v>0</v>
      </c>
      <c r="KJ130" s="781"/>
      <c r="KK130" s="782">
        <f t="shared" si="1049"/>
        <v>0</v>
      </c>
      <c r="KL130" s="783">
        <f t="shared" si="1050"/>
        <v>0</v>
      </c>
      <c r="KM130" s="784">
        <f t="shared" si="927"/>
        <v>0</v>
      </c>
      <c r="KN130" s="426">
        <f t="shared" si="928"/>
        <v>0</v>
      </c>
      <c r="KO130" s="395">
        <f t="shared" si="929"/>
        <v>0</v>
      </c>
      <c r="KP130" s="396">
        <f t="shared" si="930"/>
        <v>0</v>
      </c>
      <c r="KQ130" s="426">
        <f t="shared" si="931"/>
        <v>0</v>
      </c>
      <c r="KR130" s="395">
        <f t="shared" si="932"/>
        <v>0</v>
      </c>
      <c r="KS130" s="396">
        <f t="shared" si="933"/>
        <v>0</v>
      </c>
      <c r="KT130" s="891"/>
      <c r="KU130" s="786">
        <f t="shared" si="1051"/>
        <v>0</v>
      </c>
      <c r="KV130" s="787">
        <f t="shared" si="1052"/>
        <v>0</v>
      </c>
      <c r="KW130" s="788">
        <f t="shared" si="934"/>
        <v>0</v>
      </c>
      <c r="KX130" s="426">
        <f t="shared" si="935"/>
        <v>0</v>
      </c>
      <c r="KY130" s="395">
        <f t="shared" si="936"/>
        <v>0</v>
      </c>
      <c r="KZ130" s="396">
        <f t="shared" si="937"/>
        <v>0</v>
      </c>
      <c r="LA130" s="781"/>
      <c r="LB130" s="782">
        <f t="shared" si="1053"/>
        <v>0</v>
      </c>
      <c r="LC130" s="783">
        <f t="shared" si="1054"/>
        <v>0</v>
      </c>
      <c r="LD130" s="784">
        <f t="shared" si="938"/>
        <v>0</v>
      </c>
      <c r="LE130" s="781"/>
      <c r="LF130" s="782">
        <f t="shared" si="1055"/>
        <v>0</v>
      </c>
      <c r="LG130" s="783">
        <f t="shared" si="1056"/>
        <v>0</v>
      </c>
      <c r="LH130" s="784">
        <f t="shared" si="939"/>
        <v>0</v>
      </c>
      <c r="LI130" s="781"/>
      <c r="LJ130" s="782">
        <f t="shared" si="1057"/>
        <v>0</v>
      </c>
      <c r="LK130" s="783">
        <f t="shared" si="1058"/>
        <v>0</v>
      </c>
      <c r="LL130" s="784">
        <f t="shared" si="940"/>
        <v>0</v>
      </c>
      <c r="LM130" s="426">
        <f t="shared" si="941"/>
        <v>0</v>
      </c>
      <c r="LN130" s="395">
        <f t="shared" si="942"/>
        <v>0</v>
      </c>
      <c r="LO130" s="396">
        <f t="shared" si="943"/>
        <v>0</v>
      </c>
      <c r="LP130" s="426">
        <f t="shared" si="944"/>
        <v>0</v>
      </c>
      <c r="LQ130" s="395">
        <f t="shared" si="945"/>
        <v>0</v>
      </c>
      <c r="LR130" s="396">
        <f t="shared" si="946"/>
        <v>0</v>
      </c>
      <c r="LS130" s="426">
        <f t="shared" si="947"/>
        <v>0</v>
      </c>
      <c r="LT130" s="395">
        <f t="shared" si="948"/>
        <v>0</v>
      </c>
      <c r="LU130" s="396">
        <f t="shared" si="949"/>
        <v>0</v>
      </c>
      <c r="LV130" s="891"/>
      <c r="LW130" s="786">
        <f t="shared" si="1059"/>
        <v>0</v>
      </c>
      <c r="LX130" s="787">
        <f t="shared" si="1060"/>
        <v>0</v>
      </c>
      <c r="LY130" s="788">
        <f t="shared" si="950"/>
        <v>0</v>
      </c>
      <c r="LZ130" s="426">
        <f t="shared" si="951"/>
        <v>0</v>
      </c>
      <c r="MA130" s="395">
        <f t="shared" si="952"/>
        <v>0</v>
      </c>
      <c r="MB130" s="396">
        <f t="shared" si="953"/>
        <v>0</v>
      </c>
      <c r="MC130" s="781"/>
      <c r="MD130" s="782">
        <f t="shared" si="1061"/>
        <v>0</v>
      </c>
      <c r="ME130" s="783">
        <f t="shared" si="1062"/>
        <v>0</v>
      </c>
      <c r="MF130" s="784">
        <f t="shared" si="954"/>
        <v>0</v>
      </c>
      <c r="MG130" s="781"/>
      <c r="MH130" s="782">
        <f t="shared" si="1063"/>
        <v>0</v>
      </c>
      <c r="MI130" s="783">
        <f t="shared" si="1064"/>
        <v>0</v>
      </c>
      <c r="MJ130" s="784">
        <f t="shared" si="955"/>
        <v>0</v>
      </c>
      <c r="MK130" s="781"/>
      <c r="ML130" s="782">
        <f t="shared" si="1065"/>
        <v>0</v>
      </c>
      <c r="MM130" s="783">
        <f t="shared" si="1066"/>
        <v>0</v>
      </c>
      <c r="MN130" s="784">
        <f t="shared" si="956"/>
        <v>0</v>
      </c>
      <c r="MO130" s="426">
        <f t="shared" si="957"/>
        <v>0</v>
      </c>
      <c r="MP130" s="395">
        <f t="shared" si="958"/>
        <v>0</v>
      </c>
      <c r="MQ130" s="396">
        <f t="shared" si="959"/>
        <v>0</v>
      </c>
      <c r="MR130" s="426">
        <f t="shared" si="960"/>
        <v>0</v>
      </c>
      <c r="MS130" s="395">
        <f t="shared" si="961"/>
        <v>0</v>
      </c>
      <c r="MT130" s="396">
        <f t="shared" si="962"/>
        <v>0</v>
      </c>
      <c r="MU130" s="426">
        <f t="shared" si="963"/>
        <v>0</v>
      </c>
      <c r="MV130" s="395">
        <f t="shared" si="964"/>
        <v>0</v>
      </c>
      <c r="MW130" s="396">
        <f t="shared" si="965"/>
        <v>0</v>
      </c>
      <c r="MX130" s="891"/>
      <c r="MY130" s="786">
        <f t="shared" si="1067"/>
        <v>0</v>
      </c>
      <c r="MZ130" s="787">
        <f t="shared" si="1068"/>
        <v>0</v>
      </c>
      <c r="NA130" s="788">
        <f t="shared" si="966"/>
        <v>0</v>
      </c>
      <c r="NB130" s="891"/>
      <c r="NC130" s="786">
        <f t="shared" si="1069"/>
        <v>0</v>
      </c>
      <c r="ND130" s="787">
        <f t="shared" si="1070"/>
        <v>0</v>
      </c>
      <c r="NE130" s="788">
        <f t="shared" si="967"/>
        <v>0</v>
      </c>
      <c r="NF130" s="786">
        <f t="shared" si="968"/>
        <v>0</v>
      </c>
      <c r="NG130" s="789">
        <f t="shared" si="969"/>
        <v>0</v>
      </c>
      <c r="NH130" s="776">
        <f t="shared" si="970"/>
        <v>0</v>
      </c>
      <c r="NI130" s="777">
        <f t="shared" si="971"/>
        <v>0</v>
      </c>
      <c r="NJ130" s="777">
        <f t="shared" si="972"/>
        <v>0</v>
      </c>
      <c r="NK130" s="777">
        <f t="shared" si="973"/>
        <v>0</v>
      </c>
      <c r="NL130" s="779">
        <f t="shared" si="974"/>
        <v>0</v>
      </c>
      <c r="NM130" s="891"/>
      <c r="NN130" s="786">
        <f t="shared" si="1071"/>
        <v>0</v>
      </c>
      <c r="NO130" s="787">
        <f t="shared" si="1072"/>
        <v>0</v>
      </c>
      <c r="NP130" s="788">
        <f t="shared" si="975"/>
        <v>0</v>
      </c>
      <c r="NQ130" s="891"/>
      <c r="NR130" s="786">
        <f t="shared" si="1073"/>
        <v>0</v>
      </c>
      <c r="NS130" s="787">
        <f t="shared" si="1074"/>
        <v>0</v>
      </c>
      <c r="NT130" s="788">
        <f t="shared" si="976"/>
        <v>0</v>
      </c>
      <c r="NU130" s="891"/>
      <c r="NV130" s="786">
        <f t="shared" si="1075"/>
        <v>0</v>
      </c>
      <c r="NW130" s="787">
        <f t="shared" si="1076"/>
        <v>0</v>
      </c>
      <c r="NX130" s="788">
        <f t="shared" si="977"/>
        <v>0</v>
      </c>
      <c r="OH130" s="426">
        <f t="shared" si="978"/>
        <v>0</v>
      </c>
      <c r="OI130" s="395">
        <f t="shared" si="979"/>
        <v>0</v>
      </c>
      <c r="OJ130" s="396">
        <f t="shared" si="980"/>
        <v>0</v>
      </c>
      <c r="OK130" s="426">
        <f t="shared" si="981"/>
        <v>0</v>
      </c>
      <c r="OL130" s="395">
        <f t="shared" si="982"/>
        <v>0</v>
      </c>
      <c r="OM130" s="396">
        <f t="shared" si="983"/>
        <v>0</v>
      </c>
      <c r="ON130" s="426">
        <f t="shared" si="984"/>
        <v>0</v>
      </c>
      <c r="OO130" s="395">
        <f t="shared" si="985"/>
        <v>0</v>
      </c>
      <c r="OP130" s="396">
        <f t="shared" si="986"/>
        <v>0</v>
      </c>
      <c r="OQ130" s="426">
        <f t="shared" si="987"/>
        <v>0</v>
      </c>
      <c r="OR130" s="395">
        <f t="shared" si="988"/>
        <v>0</v>
      </c>
      <c r="OS130" s="396">
        <f t="shared" si="989"/>
        <v>0</v>
      </c>
      <c r="OT130" s="426">
        <f t="shared" si="990"/>
        <v>0</v>
      </c>
      <c r="OU130" s="395">
        <f t="shared" si="991"/>
        <v>0</v>
      </c>
      <c r="OV130" s="396">
        <f t="shared" si="992"/>
        <v>0</v>
      </c>
      <c r="OW130" s="426">
        <f t="shared" si="993"/>
        <v>0</v>
      </c>
      <c r="OX130" s="395">
        <f t="shared" si="994"/>
        <v>0</v>
      </c>
      <c r="OY130" s="427">
        <f t="shared" si="995"/>
        <v>0</v>
      </c>
      <c r="OZ130" s="426">
        <f t="shared" si="996"/>
        <v>0</v>
      </c>
      <c r="PA130" s="395">
        <f t="shared" si="997"/>
        <v>0</v>
      </c>
      <c r="PB130" s="427">
        <f t="shared" si="998"/>
        <v>0</v>
      </c>
      <c r="PC130" s="426">
        <f t="shared" si="999"/>
        <v>0</v>
      </c>
      <c r="PD130" s="395">
        <f t="shared" si="1000"/>
        <v>0</v>
      </c>
      <c r="PE130" s="427">
        <f t="shared" si="1001"/>
        <v>0</v>
      </c>
      <c r="PF130" s="426">
        <f t="shared" si="1002"/>
        <v>0</v>
      </c>
      <c r="PG130" s="395">
        <f t="shared" si="1003"/>
        <v>0</v>
      </c>
      <c r="PH130" s="427">
        <f t="shared" si="1004"/>
        <v>0</v>
      </c>
      <c r="PI130" s="426">
        <f t="shared" si="1005"/>
        <v>0</v>
      </c>
      <c r="PJ130" s="395">
        <f t="shared" si="1006"/>
        <v>0</v>
      </c>
      <c r="PK130" s="427">
        <f t="shared" si="1007"/>
        <v>0</v>
      </c>
      <c r="PL130" s="426">
        <f t="shared" si="1008"/>
        <v>0</v>
      </c>
      <c r="PM130" s="395">
        <f t="shared" si="1009"/>
        <v>0</v>
      </c>
      <c r="PN130" s="427">
        <f t="shared" si="1010"/>
        <v>0</v>
      </c>
      <c r="PO130" s="776">
        <f t="shared" si="1011"/>
        <v>0</v>
      </c>
      <c r="PP130" s="777">
        <f t="shared" si="1012"/>
        <v>0</v>
      </c>
      <c r="PQ130" s="777">
        <f t="shared" si="1013"/>
        <v>0</v>
      </c>
      <c r="PR130" s="777">
        <f t="shared" si="1014"/>
        <v>0</v>
      </c>
      <c r="PS130" s="779">
        <f t="shared" si="1015"/>
        <v>0</v>
      </c>
      <c r="PT130" s="426">
        <f t="shared" si="1016"/>
        <v>0</v>
      </c>
      <c r="PU130" s="395">
        <f t="shared" si="1017"/>
        <v>0</v>
      </c>
      <c r="PV130" s="396">
        <f t="shared" si="1018"/>
        <v>0</v>
      </c>
      <c r="PW130" s="426">
        <f t="shared" si="1019"/>
        <v>0</v>
      </c>
      <c r="PX130" s="395">
        <f t="shared" si="1020"/>
        <v>0</v>
      </c>
      <c r="PY130" s="396">
        <f t="shared" si="1021"/>
        <v>0</v>
      </c>
      <c r="PZ130" s="426">
        <f t="shared" si="1022"/>
        <v>0</v>
      </c>
      <c r="QA130" s="395">
        <f t="shared" si="1023"/>
        <v>0</v>
      </c>
      <c r="QB130" s="396">
        <f t="shared" si="1024"/>
        <v>0</v>
      </c>
      <c r="QC130" s="426">
        <f t="shared" si="1025"/>
        <v>0</v>
      </c>
      <c r="QD130" s="395">
        <f t="shared" si="1026"/>
        <v>0</v>
      </c>
      <c r="QE130" s="396">
        <f t="shared" si="1027"/>
        <v>0</v>
      </c>
      <c r="QF130" s="776">
        <f t="shared" si="1028"/>
        <v>0</v>
      </c>
      <c r="QG130" s="777">
        <f t="shared" si="1029"/>
        <v>0</v>
      </c>
      <c r="QH130" s="777">
        <f t="shared" si="1030"/>
        <v>0</v>
      </c>
      <c r="QI130" s="777">
        <f t="shared" si="1031"/>
        <v>0</v>
      </c>
      <c r="QJ130" s="779">
        <f t="shared" si="1032"/>
        <v>0</v>
      </c>
      <c r="QK130" s="790"/>
      <c r="QL130" s="791"/>
    </row>
    <row r="131" spans="2:454" ht="10.199999999999999">
      <c r="B131" s="832" t="s">
        <v>571</v>
      </c>
      <c r="C131" s="833" t="s">
        <v>571</v>
      </c>
      <c r="D131" s="771"/>
      <c r="E131" s="772"/>
      <c r="F131" s="772"/>
      <c r="G131" s="772"/>
      <c r="H131" s="772"/>
      <c r="I131" s="772"/>
      <c r="J131" s="772"/>
      <c r="K131" s="772"/>
      <c r="L131" s="772"/>
      <c r="M131" s="772"/>
      <c r="N131" s="772"/>
      <c r="O131" s="772"/>
      <c r="P131" s="772"/>
      <c r="Q131" s="772"/>
      <c r="R131" s="772"/>
      <c r="S131" s="772"/>
      <c r="T131" s="772"/>
      <c r="U131" s="772"/>
      <c r="V131" s="772"/>
      <c r="W131" s="772"/>
      <c r="X131" s="772"/>
      <c r="Y131" s="772"/>
      <c r="Z131" s="772"/>
      <c r="AA131" s="772"/>
      <c r="AB131" s="772"/>
      <c r="AC131" s="772"/>
      <c r="AD131" s="772"/>
      <c r="AE131" s="772"/>
      <c r="AF131" s="772"/>
      <c r="AG131" s="772"/>
      <c r="AH131" s="772"/>
      <c r="AI131" s="772"/>
      <c r="AJ131" s="772"/>
      <c r="AK131" s="772"/>
      <c r="AL131" s="772"/>
      <c r="AM131" s="772"/>
      <c r="AN131" s="772"/>
      <c r="AO131" s="772"/>
      <c r="AP131" s="772"/>
      <c r="AQ131" s="772"/>
      <c r="AR131" s="772"/>
      <c r="AS131" s="772"/>
      <c r="AT131" s="772"/>
      <c r="AU131" s="772"/>
      <c r="AV131" s="772"/>
      <c r="AW131" s="772"/>
      <c r="AX131" s="772"/>
      <c r="AY131" s="772"/>
      <c r="AZ131" s="772"/>
      <c r="BA131" s="775"/>
      <c r="BB131" s="774">
        <f t="shared" si="721"/>
        <v>0</v>
      </c>
      <c r="BC131" s="651"/>
      <c r="BD131" s="652"/>
      <c r="BE131" s="775"/>
      <c r="BF131" s="774">
        <f t="shared" si="722"/>
        <v>0</v>
      </c>
      <c r="BG131" s="775"/>
      <c r="BH131" s="774">
        <f t="shared" si="723"/>
        <v>0</v>
      </c>
      <c r="BI131" s="426">
        <f t="shared" si="724"/>
        <v>0</v>
      </c>
      <c r="BJ131" s="395">
        <f t="shared" si="725"/>
        <v>0</v>
      </c>
      <c r="BK131" s="396">
        <f t="shared" si="726"/>
        <v>0</v>
      </c>
      <c r="BL131" s="426">
        <f t="shared" si="727"/>
        <v>0</v>
      </c>
      <c r="BM131" s="395">
        <f t="shared" si="728"/>
        <v>0</v>
      </c>
      <c r="BN131" s="427">
        <f t="shared" si="729"/>
        <v>0</v>
      </c>
      <c r="BO131" s="394">
        <f t="shared" si="730"/>
        <v>0</v>
      </c>
      <c r="BP131" s="395">
        <f t="shared" si="731"/>
        <v>0</v>
      </c>
      <c r="BQ131" s="428">
        <f t="shared" si="732"/>
        <v>0</v>
      </c>
      <c r="BR131" s="394">
        <f t="shared" si="733"/>
        <v>0</v>
      </c>
      <c r="BS131" s="395">
        <f t="shared" si="734"/>
        <v>0</v>
      </c>
      <c r="BT131" s="428">
        <f t="shared" si="735"/>
        <v>0</v>
      </c>
      <c r="BU131" s="394">
        <f t="shared" si="736"/>
        <v>0</v>
      </c>
      <c r="BV131" s="395">
        <f t="shared" si="737"/>
        <v>0</v>
      </c>
      <c r="BW131" s="427">
        <f t="shared" si="738"/>
        <v>0</v>
      </c>
      <c r="BX131" s="394">
        <f t="shared" si="739"/>
        <v>0</v>
      </c>
      <c r="BY131" s="395">
        <f t="shared" si="740"/>
        <v>0</v>
      </c>
      <c r="BZ131" s="396">
        <f t="shared" si="741"/>
        <v>0</v>
      </c>
      <c r="CA131" s="426">
        <f t="shared" si="742"/>
        <v>0</v>
      </c>
      <c r="CB131" s="395">
        <f t="shared" si="743"/>
        <v>0</v>
      </c>
      <c r="CC131" s="427">
        <f t="shared" si="744"/>
        <v>0</v>
      </c>
      <c r="CD131" s="394">
        <f t="shared" si="745"/>
        <v>0</v>
      </c>
      <c r="CE131" s="395">
        <f t="shared" si="746"/>
        <v>0</v>
      </c>
      <c r="CF131" s="428">
        <f t="shared" si="747"/>
        <v>0</v>
      </c>
      <c r="CG131" s="394">
        <f t="shared" si="748"/>
        <v>0</v>
      </c>
      <c r="CH131" s="395">
        <f t="shared" si="749"/>
        <v>0</v>
      </c>
      <c r="CI131" s="428">
        <f t="shared" si="750"/>
        <v>0</v>
      </c>
      <c r="CJ131" s="394">
        <f t="shared" si="751"/>
        <v>0</v>
      </c>
      <c r="CK131" s="395">
        <f t="shared" si="752"/>
        <v>0</v>
      </c>
      <c r="CL131" s="427">
        <f t="shared" si="753"/>
        <v>0</v>
      </c>
      <c r="CM131" s="394">
        <f t="shared" si="754"/>
        <v>0</v>
      </c>
      <c r="CN131" s="395">
        <f t="shared" si="755"/>
        <v>0</v>
      </c>
      <c r="CO131" s="396">
        <f t="shared" si="756"/>
        <v>0</v>
      </c>
      <c r="CP131" s="426">
        <f t="shared" si="757"/>
        <v>0</v>
      </c>
      <c r="CQ131" s="395">
        <f t="shared" si="758"/>
        <v>0</v>
      </c>
      <c r="CR131" s="427">
        <f t="shared" si="759"/>
        <v>0</v>
      </c>
      <c r="CS131" s="394">
        <f t="shared" si="760"/>
        <v>0</v>
      </c>
      <c r="CT131" s="395">
        <f t="shared" si="761"/>
        <v>0</v>
      </c>
      <c r="CU131" s="428">
        <f t="shared" si="762"/>
        <v>0</v>
      </c>
      <c r="CV131" s="394">
        <f t="shared" si="763"/>
        <v>0</v>
      </c>
      <c r="CW131" s="395">
        <f t="shared" si="764"/>
        <v>0</v>
      </c>
      <c r="CX131" s="428">
        <f t="shared" si="765"/>
        <v>0</v>
      </c>
      <c r="CY131" s="394">
        <f t="shared" si="766"/>
        <v>0</v>
      </c>
      <c r="CZ131" s="395">
        <f t="shared" si="767"/>
        <v>0</v>
      </c>
      <c r="DA131" s="427">
        <f t="shared" si="768"/>
        <v>0</v>
      </c>
      <c r="DB131" s="394">
        <f t="shared" si="769"/>
        <v>0</v>
      </c>
      <c r="DC131" s="395">
        <f t="shared" si="770"/>
        <v>0</v>
      </c>
      <c r="DD131" s="396">
        <f t="shared" si="771"/>
        <v>0</v>
      </c>
      <c r="DE131" s="426">
        <f t="shared" si="772"/>
        <v>0</v>
      </c>
      <c r="DF131" s="395">
        <f t="shared" si="773"/>
        <v>0</v>
      </c>
      <c r="DG131" s="427">
        <f t="shared" si="774"/>
        <v>0</v>
      </c>
      <c r="DH131" s="394">
        <f t="shared" si="775"/>
        <v>0</v>
      </c>
      <c r="DI131" s="395">
        <f t="shared" si="776"/>
        <v>0</v>
      </c>
      <c r="DJ131" s="428">
        <f t="shared" si="777"/>
        <v>0</v>
      </c>
      <c r="DK131" s="394">
        <f t="shared" si="778"/>
        <v>0</v>
      </c>
      <c r="DL131" s="395">
        <f t="shared" si="779"/>
        <v>0</v>
      </c>
      <c r="DM131" s="428">
        <f t="shared" si="780"/>
        <v>0</v>
      </c>
      <c r="DN131" s="394">
        <f t="shared" si="781"/>
        <v>0</v>
      </c>
      <c r="DO131" s="395">
        <f t="shared" si="782"/>
        <v>0</v>
      </c>
      <c r="DP131" s="427">
        <f t="shared" si="783"/>
        <v>0</v>
      </c>
      <c r="DQ131" s="394">
        <f t="shared" si="784"/>
        <v>0</v>
      </c>
      <c r="DR131" s="395">
        <f t="shared" si="785"/>
        <v>0</v>
      </c>
      <c r="DS131" s="396">
        <f t="shared" si="786"/>
        <v>0</v>
      </c>
      <c r="DT131" s="426">
        <f t="shared" si="787"/>
        <v>0</v>
      </c>
      <c r="DU131" s="395">
        <f t="shared" si="788"/>
        <v>0</v>
      </c>
      <c r="DV131" s="427">
        <f t="shared" si="789"/>
        <v>0</v>
      </c>
      <c r="DW131" s="394">
        <f t="shared" si="790"/>
        <v>0</v>
      </c>
      <c r="DX131" s="395">
        <f t="shared" si="791"/>
        <v>0</v>
      </c>
      <c r="DY131" s="428">
        <f t="shared" si="792"/>
        <v>0</v>
      </c>
      <c r="DZ131" s="394">
        <f t="shared" si="793"/>
        <v>0</v>
      </c>
      <c r="EA131" s="395">
        <f t="shared" si="794"/>
        <v>0</v>
      </c>
      <c r="EB131" s="428">
        <f t="shared" si="795"/>
        <v>0</v>
      </c>
      <c r="EC131" s="394">
        <f t="shared" si="796"/>
        <v>0</v>
      </c>
      <c r="ED131" s="395">
        <f t="shared" si="797"/>
        <v>0</v>
      </c>
      <c r="EE131" s="427">
        <f t="shared" si="798"/>
        <v>0</v>
      </c>
      <c r="EF131" s="394">
        <f t="shared" si="799"/>
        <v>0</v>
      </c>
      <c r="EG131" s="395">
        <f t="shared" si="800"/>
        <v>0</v>
      </c>
      <c r="EH131" s="396">
        <f t="shared" si="801"/>
        <v>0</v>
      </c>
      <c r="EI131" s="426">
        <f t="shared" si="802"/>
        <v>0</v>
      </c>
      <c r="EJ131" s="395">
        <f t="shared" si="803"/>
        <v>0</v>
      </c>
      <c r="EK131" s="427">
        <f t="shared" si="804"/>
        <v>0</v>
      </c>
      <c r="EL131" s="394">
        <f t="shared" si="805"/>
        <v>0</v>
      </c>
      <c r="EM131" s="395">
        <f t="shared" si="806"/>
        <v>0</v>
      </c>
      <c r="EN131" s="428">
        <f t="shared" si="807"/>
        <v>0</v>
      </c>
      <c r="EO131" s="394">
        <f t="shared" si="808"/>
        <v>0</v>
      </c>
      <c r="EP131" s="395">
        <f t="shared" si="809"/>
        <v>0</v>
      </c>
      <c r="EQ131" s="428">
        <f t="shared" si="810"/>
        <v>0</v>
      </c>
      <c r="ER131" s="394">
        <f t="shared" si="811"/>
        <v>0</v>
      </c>
      <c r="ES131" s="395">
        <f t="shared" si="812"/>
        <v>0</v>
      </c>
      <c r="ET131" s="427">
        <f t="shared" si="813"/>
        <v>0</v>
      </c>
      <c r="EU131" s="394">
        <f t="shared" si="814"/>
        <v>0</v>
      </c>
      <c r="EV131" s="395">
        <f t="shared" si="815"/>
        <v>0</v>
      </c>
      <c r="EW131" s="396">
        <f t="shared" si="816"/>
        <v>0</v>
      </c>
      <c r="EX131" s="426">
        <f t="shared" si="817"/>
        <v>0</v>
      </c>
      <c r="EY131" s="395">
        <f t="shared" si="818"/>
        <v>0</v>
      </c>
      <c r="EZ131" s="427">
        <f t="shared" si="819"/>
        <v>0</v>
      </c>
      <c r="FA131" s="394">
        <f t="shared" si="820"/>
        <v>0</v>
      </c>
      <c r="FB131" s="395">
        <f t="shared" si="821"/>
        <v>0</v>
      </c>
      <c r="FC131" s="428">
        <f t="shared" si="822"/>
        <v>0</v>
      </c>
      <c r="FD131" s="394">
        <f t="shared" si="823"/>
        <v>0</v>
      </c>
      <c r="FE131" s="395">
        <f t="shared" si="824"/>
        <v>0</v>
      </c>
      <c r="FF131" s="428">
        <f t="shared" si="825"/>
        <v>0</v>
      </c>
      <c r="FG131" s="394">
        <f t="shared" si="826"/>
        <v>0</v>
      </c>
      <c r="FH131" s="395">
        <f t="shared" si="827"/>
        <v>0</v>
      </c>
      <c r="FI131" s="427">
        <f t="shared" si="828"/>
        <v>0</v>
      </c>
      <c r="FJ131" s="394">
        <f t="shared" si="829"/>
        <v>0</v>
      </c>
      <c r="FK131" s="395">
        <f t="shared" si="830"/>
        <v>0</v>
      </c>
      <c r="FL131" s="396">
        <f t="shared" si="831"/>
        <v>0</v>
      </c>
      <c r="FM131" s="426">
        <f t="shared" si="832"/>
        <v>0</v>
      </c>
      <c r="FN131" s="395">
        <f t="shared" si="833"/>
        <v>0</v>
      </c>
      <c r="FO131" s="427">
        <f t="shared" si="834"/>
        <v>0</v>
      </c>
      <c r="FP131" s="394">
        <f t="shared" si="835"/>
        <v>0</v>
      </c>
      <c r="FQ131" s="395">
        <f t="shared" si="836"/>
        <v>0</v>
      </c>
      <c r="FR131" s="428">
        <f t="shared" si="837"/>
        <v>0</v>
      </c>
      <c r="FS131" s="394">
        <f t="shared" si="838"/>
        <v>0</v>
      </c>
      <c r="FT131" s="395">
        <f t="shared" si="839"/>
        <v>0</v>
      </c>
      <c r="FU131" s="428">
        <f t="shared" si="840"/>
        <v>0</v>
      </c>
      <c r="FV131" s="394">
        <f t="shared" si="841"/>
        <v>0</v>
      </c>
      <c r="FW131" s="395">
        <f t="shared" si="842"/>
        <v>0</v>
      </c>
      <c r="FX131" s="427">
        <f t="shared" si="843"/>
        <v>0</v>
      </c>
      <c r="FY131" s="394">
        <f t="shared" si="844"/>
        <v>0</v>
      </c>
      <c r="FZ131" s="395">
        <f t="shared" si="845"/>
        <v>0</v>
      </c>
      <c r="GA131" s="396">
        <f t="shared" si="846"/>
        <v>0</v>
      </c>
      <c r="GB131" s="426">
        <f t="shared" si="847"/>
        <v>0</v>
      </c>
      <c r="GC131" s="395">
        <f t="shared" si="848"/>
        <v>0</v>
      </c>
      <c r="GD131" s="427">
        <f t="shared" si="849"/>
        <v>0</v>
      </c>
      <c r="GE131" s="394">
        <f t="shared" si="850"/>
        <v>0</v>
      </c>
      <c r="GF131" s="395">
        <f t="shared" si="851"/>
        <v>0</v>
      </c>
      <c r="GG131" s="428">
        <f t="shared" si="852"/>
        <v>0</v>
      </c>
      <c r="GH131" s="394">
        <f t="shared" si="853"/>
        <v>0</v>
      </c>
      <c r="GI131" s="395">
        <f t="shared" si="854"/>
        <v>0</v>
      </c>
      <c r="GJ131" s="428">
        <f t="shared" si="855"/>
        <v>0</v>
      </c>
      <c r="GK131" s="394">
        <f t="shared" si="856"/>
        <v>0</v>
      </c>
      <c r="GL131" s="395">
        <f t="shared" si="857"/>
        <v>0</v>
      </c>
      <c r="GM131" s="427">
        <f t="shared" si="858"/>
        <v>0</v>
      </c>
      <c r="GN131" s="394">
        <f t="shared" si="859"/>
        <v>0</v>
      </c>
      <c r="GO131" s="395">
        <f t="shared" si="860"/>
        <v>0</v>
      </c>
      <c r="GP131" s="396">
        <f t="shared" si="861"/>
        <v>0</v>
      </c>
      <c r="GQ131" s="776">
        <f t="shared" si="862"/>
        <v>0</v>
      </c>
      <c r="GR131" s="777">
        <f t="shared" si="863"/>
        <v>0</v>
      </c>
      <c r="GS131" s="777">
        <f t="shared" si="864"/>
        <v>0</v>
      </c>
      <c r="GT131" s="777">
        <f t="shared" si="865"/>
        <v>0</v>
      </c>
      <c r="GU131" s="778">
        <f t="shared" si="866"/>
        <v>0</v>
      </c>
      <c r="GV131" s="426">
        <f t="shared" si="867"/>
        <v>0</v>
      </c>
      <c r="GW131" s="395">
        <f t="shared" si="868"/>
        <v>0</v>
      </c>
      <c r="GX131" s="427">
        <f t="shared" si="869"/>
        <v>0</v>
      </c>
      <c r="GY131" s="394">
        <f t="shared" si="870"/>
        <v>0</v>
      </c>
      <c r="GZ131" s="395">
        <f t="shared" si="871"/>
        <v>0</v>
      </c>
      <c r="HA131" s="428">
        <f t="shared" si="872"/>
        <v>0</v>
      </c>
      <c r="HB131" s="394">
        <f t="shared" si="873"/>
        <v>0</v>
      </c>
      <c r="HC131" s="395">
        <f t="shared" si="874"/>
        <v>0</v>
      </c>
      <c r="HD131" s="428">
        <f t="shared" si="875"/>
        <v>0</v>
      </c>
      <c r="HE131" s="394">
        <f t="shared" si="876"/>
        <v>0</v>
      </c>
      <c r="HF131" s="395">
        <f t="shared" si="877"/>
        <v>0</v>
      </c>
      <c r="HG131" s="427">
        <f t="shared" si="878"/>
        <v>0</v>
      </c>
      <c r="HH131" s="394">
        <f t="shared" si="879"/>
        <v>0</v>
      </c>
      <c r="HI131" s="395">
        <f t="shared" si="880"/>
        <v>0</v>
      </c>
      <c r="HJ131" s="396">
        <f t="shared" si="881"/>
        <v>0</v>
      </c>
      <c r="HK131" s="776">
        <f t="shared" si="882"/>
        <v>0</v>
      </c>
      <c r="HL131" s="777">
        <f t="shared" si="883"/>
        <v>0</v>
      </c>
      <c r="HM131" s="777">
        <f t="shared" si="884"/>
        <v>0</v>
      </c>
      <c r="HN131" s="777">
        <f t="shared" si="885"/>
        <v>0</v>
      </c>
      <c r="HO131" s="778">
        <f t="shared" si="886"/>
        <v>0</v>
      </c>
      <c r="HP131" s="946"/>
      <c r="HQ131" s="946"/>
      <c r="HR131" s="426">
        <f t="shared" si="887"/>
        <v>0</v>
      </c>
      <c r="HS131" s="395">
        <f t="shared" si="888"/>
        <v>0</v>
      </c>
      <c r="HT131" s="396">
        <f t="shared" si="889"/>
        <v>0</v>
      </c>
      <c r="HU131" s="426">
        <f t="shared" si="890"/>
        <v>0</v>
      </c>
      <c r="HV131" s="395">
        <f t="shared" si="891"/>
        <v>0</v>
      </c>
      <c r="HW131" s="396">
        <f t="shared" si="892"/>
        <v>0</v>
      </c>
      <c r="HX131" s="426">
        <f t="shared" si="1077"/>
        <v>0</v>
      </c>
      <c r="HY131" s="395">
        <f t="shared" si="1078"/>
        <v>0</v>
      </c>
      <c r="HZ131" s="396">
        <f t="shared" si="893"/>
        <v>0</v>
      </c>
      <c r="IA131" s="426">
        <f t="shared" si="1079"/>
        <v>0</v>
      </c>
      <c r="IB131" s="395">
        <f t="shared" si="1080"/>
        <v>0</v>
      </c>
      <c r="IC131" s="396">
        <f t="shared" si="895"/>
        <v>0</v>
      </c>
      <c r="ID131" s="426">
        <f t="shared" si="896"/>
        <v>0</v>
      </c>
      <c r="IE131" s="395">
        <f t="shared" si="897"/>
        <v>0</v>
      </c>
      <c r="IF131" s="396">
        <f t="shared" si="898"/>
        <v>0</v>
      </c>
      <c r="IG131" s="427"/>
      <c r="IH131" s="426">
        <f t="shared" si="899"/>
        <v>0</v>
      </c>
      <c r="II131" s="395">
        <f t="shared" si="900"/>
        <v>0</v>
      </c>
      <c r="IJ131" s="427">
        <f t="shared" si="901"/>
        <v>0</v>
      </c>
      <c r="IK131" s="426">
        <f t="shared" si="902"/>
        <v>0</v>
      </c>
      <c r="IL131" s="395">
        <f t="shared" si="903"/>
        <v>0</v>
      </c>
      <c r="IM131" s="427">
        <f t="shared" si="904"/>
        <v>0</v>
      </c>
      <c r="IN131" s="776">
        <f t="shared" si="905"/>
        <v>0</v>
      </c>
      <c r="IO131" s="777">
        <f t="shared" si="906"/>
        <v>0</v>
      </c>
      <c r="IP131" s="777">
        <f t="shared" si="907"/>
        <v>0</v>
      </c>
      <c r="IQ131" s="777">
        <f t="shared" si="908"/>
        <v>0</v>
      </c>
      <c r="IR131" s="779">
        <f t="shared" si="909"/>
        <v>0</v>
      </c>
      <c r="IS131" s="427"/>
      <c r="IT131" s="780"/>
      <c r="IU131" s="426">
        <f t="shared" si="910"/>
        <v>0</v>
      </c>
      <c r="IV131" s="395">
        <f t="shared" si="911"/>
        <v>0</v>
      </c>
      <c r="IW131" s="396">
        <f t="shared" si="912"/>
        <v>0</v>
      </c>
      <c r="IX131" s="426">
        <f t="shared" si="913"/>
        <v>0</v>
      </c>
      <c r="IY131" s="395">
        <f t="shared" si="914"/>
        <v>0</v>
      </c>
      <c r="IZ131" s="396">
        <f t="shared" si="915"/>
        <v>0</v>
      </c>
      <c r="JA131" s="426">
        <f t="shared" si="916"/>
        <v>0</v>
      </c>
      <c r="JB131" s="395">
        <f t="shared" si="917"/>
        <v>0</v>
      </c>
      <c r="JC131" s="396">
        <f t="shared" si="918"/>
        <v>0</v>
      </c>
      <c r="JD131" s="781"/>
      <c r="JE131" s="782">
        <f t="shared" si="1033"/>
        <v>0</v>
      </c>
      <c r="JF131" s="783">
        <f t="shared" si="1034"/>
        <v>0</v>
      </c>
      <c r="JG131" s="784">
        <f t="shared" si="919"/>
        <v>0</v>
      </c>
      <c r="JH131" s="781"/>
      <c r="JI131" s="782">
        <f t="shared" si="1035"/>
        <v>0</v>
      </c>
      <c r="JJ131" s="783">
        <f t="shared" si="1036"/>
        <v>0</v>
      </c>
      <c r="JK131" s="784">
        <f t="shared" si="920"/>
        <v>0</v>
      </c>
      <c r="JL131" s="781"/>
      <c r="JM131" s="782">
        <f t="shared" si="1037"/>
        <v>0</v>
      </c>
      <c r="JN131" s="783">
        <f t="shared" si="1038"/>
        <v>0</v>
      </c>
      <c r="JO131" s="784">
        <f t="shared" si="921"/>
        <v>0</v>
      </c>
      <c r="JP131" s="781"/>
      <c r="JQ131" s="782">
        <f t="shared" si="1039"/>
        <v>0</v>
      </c>
      <c r="JR131" s="783">
        <f t="shared" si="1040"/>
        <v>0</v>
      </c>
      <c r="JS131" s="784">
        <f t="shared" si="922"/>
        <v>0</v>
      </c>
      <c r="JT131" s="781"/>
      <c r="JU131" s="782">
        <f t="shared" si="1041"/>
        <v>0</v>
      </c>
      <c r="JV131" s="783">
        <f t="shared" si="1042"/>
        <v>0</v>
      </c>
      <c r="JW131" s="784">
        <f t="shared" si="923"/>
        <v>0</v>
      </c>
      <c r="JX131" s="781"/>
      <c r="JY131" s="782">
        <f t="shared" si="1043"/>
        <v>0</v>
      </c>
      <c r="JZ131" s="783">
        <f t="shared" si="1044"/>
        <v>0</v>
      </c>
      <c r="KA131" s="784">
        <f t="shared" si="924"/>
        <v>0</v>
      </c>
      <c r="KB131" s="781"/>
      <c r="KC131" s="782">
        <f t="shared" si="1045"/>
        <v>0</v>
      </c>
      <c r="KD131" s="783">
        <f t="shared" si="1046"/>
        <v>0</v>
      </c>
      <c r="KE131" s="784">
        <f t="shared" si="925"/>
        <v>0</v>
      </c>
      <c r="KF131" s="781"/>
      <c r="KG131" s="782">
        <f t="shared" si="1047"/>
        <v>0</v>
      </c>
      <c r="KH131" s="783">
        <f t="shared" si="1048"/>
        <v>0</v>
      </c>
      <c r="KI131" s="784">
        <f t="shared" si="926"/>
        <v>0</v>
      </c>
      <c r="KJ131" s="781"/>
      <c r="KK131" s="782">
        <f t="shared" si="1049"/>
        <v>0</v>
      </c>
      <c r="KL131" s="783">
        <f t="shared" si="1050"/>
        <v>0</v>
      </c>
      <c r="KM131" s="784">
        <f t="shared" si="927"/>
        <v>0</v>
      </c>
      <c r="KN131" s="426">
        <f t="shared" si="928"/>
        <v>0</v>
      </c>
      <c r="KO131" s="395">
        <f t="shared" si="929"/>
        <v>0</v>
      </c>
      <c r="KP131" s="396">
        <f t="shared" si="930"/>
        <v>0</v>
      </c>
      <c r="KQ131" s="426">
        <f t="shared" si="931"/>
        <v>0</v>
      </c>
      <c r="KR131" s="395">
        <f t="shared" si="932"/>
        <v>0</v>
      </c>
      <c r="KS131" s="396">
        <f t="shared" si="933"/>
        <v>0</v>
      </c>
      <c r="KT131" s="891"/>
      <c r="KU131" s="786">
        <f t="shared" si="1051"/>
        <v>0</v>
      </c>
      <c r="KV131" s="787">
        <f t="shared" si="1052"/>
        <v>0</v>
      </c>
      <c r="KW131" s="788">
        <f t="shared" si="934"/>
        <v>0</v>
      </c>
      <c r="KX131" s="426">
        <f t="shared" si="935"/>
        <v>0</v>
      </c>
      <c r="KY131" s="395">
        <f t="shared" si="936"/>
        <v>0</v>
      </c>
      <c r="KZ131" s="396">
        <f t="shared" si="937"/>
        <v>0</v>
      </c>
      <c r="LA131" s="781"/>
      <c r="LB131" s="782">
        <f t="shared" si="1053"/>
        <v>0</v>
      </c>
      <c r="LC131" s="783">
        <f t="shared" si="1054"/>
        <v>0</v>
      </c>
      <c r="LD131" s="784">
        <f t="shared" si="938"/>
        <v>0</v>
      </c>
      <c r="LE131" s="781"/>
      <c r="LF131" s="782">
        <f t="shared" si="1055"/>
        <v>0</v>
      </c>
      <c r="LG131" s="783">
        <f t="shared" si="1056"/>
        <v>0</v>
      </c>
      <c r="LH131" s="784">
        <f t="shared" si="939"/>
        <v>0</v>
      </c>
      <c r="LI131" s="781"/>
      <c r="LJ131" s="782">
        <f t="shared" si="1057"/>
        <v>0</v>
      </c>
      <c r="LK131" s="783">
        <f t="shared" si="1058"/>
        <v>0</v>
      </c>
      <c r="LL131" s="784">
        <f t="shared" si="940"/>
        <v>0</v>
      </c>
      <c r="LM131" s="426">
        <f t="shared" si="941"/>
        <v>0</v>
      </c>
      <c r="LN131" s="395">
        <f t="shared" si="942"/>
        <v>0</v>
      </c>
      <c r="LO131" s="396">
        <f t="shared" si="943"/>
        <v>0</v>
      </c>
      <c r="LP131" s="426">
        <f t="shared" si="944"/>
        <v>0</v>
      </c>
      <c r="LQ131" s="395">
        <f t="shared" si="945"/>
        <v>0</v>
      </c>
      <c r="LR131" s="396">
        <f t="shared" si="946"/>
        <v>0</v>
      </c>
      <c r="LS131" s="426">
        <f t="shared" si="947"/>
        <v>0</v>
      </c>
      <c r="LT131" s="395">
        <f t="shared" si="948"/>
        <v>0</v>
      </c>
      <c r="LU131" s="396">
        <f t="shared" si="949"/>
        <v>0</v>
      </c>
      <c r="LV131" s="891"/>
      <c r="LW131" s="786">
        <f t="shared" si="1059"/>
        <v>0</v>
      </c>
      <c r="LX131" s="787">
        <f t="shared" si="1060"/>
        <v>0</v>
      </c>
      <c r="LY131" s="788">
        <f t="shared" si="950"/>
        <v>0</v>
      </c>
      <c r="LZ131" s="426">
        <f t="shared" si="951"/>
        <v>0</v>
      </c>
      <c r="MA131" s="395">
        <f t="shared" si="952"/>
        <v>0</v>
      </c>
      <c r="MB131" s="396">
        <f t="shared" si="953"/>
        <v>0</v>
      </c>
      <c r="MC131" s="781"/>
      <c r="MD131" s="782">
        <f t="shared" si="1061"/>
        <v>0</v>
      </c>
      <c r="ME131" s="783">
        <f t="shared" si="1062"/>
        <v>0</v>
      </c>
      <c r="MF131" s="784">
        <f t="shared" si="954"/>
        <v>0</v>
      </c>
      <c r="MG131" s="781"/>
      <c r="MH131" s="782">
        <f t="shared" si="1063"/>
        <v>0</v>
      </c>
      <c r="MI131" s="783">
        <f t="shared" si="1064"/>
        <v>0</v>
      </c>
      <c r="MJ131" s="784">
        <f t="shared" si="955"/>
        <v>0</v>
      </c>
      <c r="MK131" s="781"/>
      <c r="ML131" s="782">
        <f t="shared" si="1065"/>
        <v>0</v>
      </c>
      <c r="MM131" s="783">
        <f t="shared" si="1066"/>
        <v>0</v>
      </c>
      <c r="MN131" s="784">
        <f t="shared" si="956"/>
        <v>0</v>
      </c>
      <c r="MO131" s="426">
        <f t="shared" si="957"/>
        <v>0</v>
      </c>
      <c r="MP131" s="395">
        <f t="shared" si="958"/>
        <v>0</v>
      </c>
      <c r="MQ131" s="396">
        <f t="shared" si="959"/>
        <v>0</v>
      </c>
      <c r="MR131" s="426">
        <f t="shared" si="960"/>
        <v>0</v>
      </c>
      <c r="MS131" s="395">
        <f t="shared" si="961"/>
        <v>0</v>
      </c>
      <c r="MT131" s="396">
        <f t="shared" si="962"/>
        <v>0</v>
      </c>
      <c r="MU131" s="426">
        <f t="shared" si="963"/>
        <v>0</v>
      </c>
      <c r="MV131" s="395">
        <f t="shared" si="964"/>
        <v>0</v>
      </c>
      <c r="MW131" s="396">
        <f t="shared" si="965"/>
        <v>0</v>
      </c>
      <c r="MX131" s="891"/>
      <c r="MY131" s="786">
        <f t="shared" si="1067"/>
        <v>0</v>
      </c>
      <c r="MZ131" s="787">
        <f t="shared" si="1068"/>
        <v>0</v>
      </c>
      <c r="NA131" s="788">
        <f t="shared" si="966"/>
        <v>0</v>
      </c>
      <c r="NB131" s="891"/>
      <c r="NC131" s="786">
        <f t="shared" si="1069"/>
        <v>0</v>
      </c>
      <c r="ND131" s="787">
        <f t="shared" si="1070"/>
        <v>0</v>
      </c>
      <c r="NE131" s="788">
        <f t="shared" si="967"/>
        <v>0</v>
      </c>
      <c r="NF131" s="786">
        <f t="shared" si="968"/>
        <v>0</v>
      </c>
      <c r="NG131" s="789">
        <f t="shared" si="969"/>
        <v>0</v>
      </c>
      <c r="NH131" s="776">
        <f t="shared" si="970"/>
        <v>0</v>
      </c>
      <c r="NI131" s="777">
        <f t="shared" si="971"/>
        <v>0</v>
      </c>
      <c r="NJ131" s="777">
        <f t="shared" si="972"/>
        <v>0</v>
      </c>
      <c r="NK131" s="777">
        <f t="shared" si="973"/>
        <v>0</v>
      </c>
      <c r="NL131" s="779">
        <f t="shared" si="974"/>
        <v>0</v>
      </c>
      <c r="NM131" s="891"/>
      <c r="NN131" s="786">
        <f t="shared" si="1071"/>
        <v>0</v>
      </c>
      <c r="NO131" s="787">
        <f t="shared" si="1072"/>
        <v>0</v>
      </c>
      <c r="NP131" s="788">
        <f t="shared" si="975"/>
        <v>0</v>
      </c>
      <c r="NQ131" s="891"/>
      <c r="NR131" s="786">
        <f t="shared" si="1073"/>
        <v>0</v>
      </c>
      <c r="NS131" s="787">
        <f t="shared" si="1074"/>
        <v>0</v>
      </c>
      <c r="NT131" s="788">
        <f t="shared" si="976"/>
        <v>0</v>
      </c>
      <c r="NU131" s="891"/>
      <c r="NV131" s="786">
        <f t="shared" si="1075"/>
        <v>0</v>
      </c>
      <c r="NW131" s="787">
        <f t="shared" si="1076"/>
        <v>0</v>
      </c>
      <c r="NX131" s="788">
        <f t="shared" si="977"/>
        <v>0</v>
      </c>
      <c r="OH131" s="426">
        <f t="shared" si="978"/>
        <v>0</v>
      </c>
      <c r="OI131" s="395">
        <f t="shared" si="979"/>
        <v>0</v>
      </c>
      <c r="OJ131" s="396">
        <f t="shared" si="980"/>
        <v>0</v>
      </c>
      <c r="OK131" s="426">
        <f t="shared" si="981"/>
        <v>0</v>
      </c>
      <c r="OL131" s="395">
        <f t="shared" si="982"/>
        <v>0</v>
      </c>
      <c r="OM131" s="396">
        <f t="shared" si="983"/>
        <v>0</v>
      </c>
      <c r="ON131" s="426">
        <f t="shared" si="984"/>
        <v>0</v>
      </c>
      <c r="OO131" s="395">
        <f t="shared" si="985"/>
        <v>0</v>
      </c>
      <c r="OP131" s="396">
        <f t="shared" si="986"/>
        <v>0</v>
      </c>
      <c r="OQ131" s="426">
        <f t="shared" si="987"/>
        <v>0</v>
      </c>
      <c r="OR131" s="395">
        <f t="shared" si="988"/>
        <v>0</v>
      </c>
      <c r="OS131" s="396">
        <f t="shared" si="989"/>
        <v>0</v>
      </c>
      <c r="OT131" s="426">
        <f t="shared" si="990"/>
        <v>0</v>
      </c>
      <c r="OU131" s="395">
        <f t="shared" si="991"/>
        <v>0</v>
      </c>
      <c r="OV131" s="396">
        <f t="shared" si="992"/>
        <v>0</v>
      </c>
      <c r="OW131" s="426">
        <f t="shared" si="993"/>
        <v>0</v>
      </c>
      <c r="OX131" s="395">
        <f t="shared" si="994"/>
        <v>0</v>
      </c>
      <c r="OY131" s="427">
        <f t="shared" si="995"/>
        <v>0</v>
      </c>
      <c r="OZ131" s="426">
        <f t="shared" si="996"/>
        <v>0</v>
      </c>
      <c r="PA131" s="395">
        <f t="shared" si="997"/>
        <v>0</v>
      </c>
      <c r="PB131" s="427">
        <f t="shared" si="998"/>
        <v>0</v>
      </c>
      <c r="PC131" s="426">
        <f t="shared" si="999"/>
        <v>0</v>
      </c>
      <c r="PD131" s="395">
        <f t="shared" si="1000"/>
        <v>0</v>
      </c>
      <c r="PE131" s="427">
        <f t="shared" si="1001"/>
        <v>0</v>
      </c>
      <c r="PF131" s="426">
        <f t="shared" si="1002"/>
        <v>0</v>
      </c>
      <c r="PG131" s="395">
        <f t="shared" si="1003"/>
        <v>0</v>
      </c>
      <c r="PH131" s="427">
        <f t="shared" si="1004"/>
        <v>0</v>
      </c>
      <c r="PI131" s="426">
        <f t="shared" si="1005"/>
        <v>0</v>
      </c>
      <c r="PJ131" s="395">
        <f t="shared" si="1006"/>
        <v>0</v>
      </c>
      <c r="PK131" s="427">
        <f t="shared" si="1007"/>
        <v>0</v>
      </c>
      <c r="PL131" s="426">
        <f t="shared" si="1008"/>
        <v>0</v>
      </c>
      <c r="PM131" s="395">
        <f t="shared" si="1009"/>
        <v>0</v>
      </c>
      <c r="PN131" s="427">
        <f t="shared" si="1010"/>
        <v>0</v>
      </c>
      <c r="PO131" s="776">
        <f t="shared" si="1011"/>
        <v>0</v>
      </c>
      <c r="PP131" s="777">
        <f t="shared" si="1012"/>
        <v>0</v>
      </c>
      <c r="PQ131" s="777">
        <f t="shared" si="1013"/>
        <v>0</v>
      </c>
      <c r="PR131" s="777">
        <f t="shared" si="1014"/>
        <v>0</v>
      </c>
      <c r="PS131" s="779">
        <f t="shared" si="1015"/>
        <v>0</v>
      </c>
      <c r="PT131" s="426">
        <f t="shared" si="1016"/>
        <v>0</v>
      </c>
      <c r="PU131" s="395">
        <f t="shared" si="1017"/>
        <v>0</v>
      </c>
      <c r="PV131" s="396">
        <f t="shared" si="1018"/>
        <v>0</v>
      </c>
      <c r="PW131" s="426">
        <f t="shared" si="1019"/>
        <v>0</v>
      </c>
      <c r="PX131" s="395">
        <f t="shared" si="1020"/>
        <v>0</v>
      </c>
      <c r="PY131" s="396">
        <f t="shared" si="1021"/>
        <v>0</v>
      </c>
      <c r="PZ131" s="426">
        <f t="shared" si="1022"/>
        <v>0</v>
      </c>
      <c r="QA131" s="395">
        <f t="shared" si="1023"/>
        <v>0</v>
      </c>
      <c r="QB131" s="396">
        <f t="shared" si="1024"/>
        <v>0</v>
      </c>
      <c r="QC131" s="426">
        <f t="shared" si="1025"/>
        <v>0</v>
      </c>
      <c r="QD131" s="395">
        <f t="shared" si="1026"/>
        <v>0</v>
      </c>
      <c r="QE131" s="396">
        <f t="shared" si="1027"/>
        <v>0</v>
      </c>
      <c r="QF131" s="776">
        <f t="shared" si="1028"/>
        <v>0</v>
      </c>
      <c r="QG131" s="777">
        <f t="shared" si="1029"/>
        <v>0</v>
      </c>
      <c r="QH131" s="777">
        <f t="shared" si="1030"/>
        <v>0</v>
      </c>
      <c r="QI131" s="777">
        <f t="shared" si="1031"/>
        <v>0</v>
      </c>
      <c r="QJ131" s="779">
        <f t="shared" si="1032"/>
        <v>0</v>
      </c>
      <c r="QK131" s="790"/>
      <c r="QL131" s="791"/>
    </row>
    <row r="132" spans="2:454" ht="10.199999999999999">
      <c r="B132" s="834" t="s">
        <v>571</v>
      </c>
      <c r="C132" s="835" t="s">
        <v>571</v>
      </c>
      <c r="D132" s="771"/>
      <c r="E132" s="772"/>
      <c r="F132" s="772"/>
      <c r="G132" s="772"/>
      <c r="H132" s="772"/>
      <c r="I132" s="772"/>
      <c r="J132" s="772"/>
      <c r="K132" s="772"/>
      <c r="L132" s="772"/>
      <c r="M132" s="772"/>
      <c r="N132" s="772"/>
      <c r="O132" s="772"/>
      <c r="P132" s="772"/>
      <c r="Q132" s="772"/>
      <c r="R132" s="772"/>
      <c r="S132" s="772"/>
      <c r="T132" s="772"/>
      <c r="U132" s="772"/>
      <c r="V132" s="772"/>
      <c r="W132" s="772"/>
      <c r="X132" s="772"/>
      <c r="Y132" s="772"/>
      <c r="Z132" s="772"/>
      <c r="AA132" s="772"/>
      <c r="AB132" s="772"/>
      <c r="AC132" s="772"/>
      <c r="AD132" s="772"/>
      <c r="AE132" s="772"/>
      <c r="AF132" s="772"/>
      <c r="AG132" s="772"/>
      <c r="AH132" s="772"/>
      <c r="AI132" s="772"/>
      <c r="AJ132" s="772"/>
      <c r="AK132" s="772"/>
      <c r="AL132" s="772"/>
      <c r="AM132" s="772"/>
      <c r="AN132" s="772"/>
      <c r="AO132" s="772"/>
      <c r="AP132" s="772"/>
      <c r="AQ132" s="772"/>
      <c r="AR132" s="772"/>
      <c r="AS132" s="772"/>
      <c r="AT132" s="772"/>
      <c r="AU132" s="772"/>
      <c r="AV132" s="772"/>
      <c r="AW132" s="772"/>
      <c r="AX132" s="772"/>
      <c r="AY132" s="772"/>
      <c r="AZ132" s="772"/>
      <c r="BA132" s="775"/>
      <c r="BB132" s="774">
        <f t="shared" si="721"/>
        <v>0</v>
      </c>
      <c r="BC132" s="651"/>
      <c r="BD132" s="652"/>
      <c r="BE132" s="775"/>
      <c r="BF132" s="774">
        <f t="shared" si="722"/>
        <v>0</v>
      </c>
      <c r="BG132" s="775"/>
      <c r="BH132" s="774">
        <f t="shared" si="723"/>
        <v>0</v>
      </c>
      <c r="BI132" s="426">
        <f t="shared" si="724"/>
        <v>0</v>
      </c>
      <c r="BJ132" s="395">
        <f t="shared" si="725"/>
        <v>0</v>
      </c>
      <c r="BK132" s="396">
        <f t="shared" si="726"/>
        <v>0</v>
      </c>
      <c r="BL132" s="426">
        <f t="shared" si="727"/>
        <v>0</v>
      </c>
      <c r="BM132" s="395">
        <f t="shared" si="728"/>
        <v>0</v>
      </c>
      <c r="BN132" s="427">
        <f t="shared" si="729"/>
        <v>0</v>
      </c>
      <c r="BO132" s="394">
        <f t="shared" si="730"/>
        <v>0</v>
      </c>
      <c r="BP132" s="395">
        <f t="shared" si="731"/>
        <v>0</v>
      </c>
      <c r="BQ132" s="428">
        <f t="shared" si="732"/>
        <v>0</v>
      </c>
      <c r="BR132" s="394">
        <f t="shared" si="733"/>
        <v>0</v>
      </c>
      <c r="BS132" s="395">
        <f t="shared" si="734"/>
        <v>0</v>
      </c>
      <c r="BT132" s="428">
        <f t="shared" si="735"/>
        <v>0</v>
      </c>
      <c r="BU132" s="394">
        <f t="shared" si="736"/>
        <v>0</v>
      </c>
      <c r="BV132" s="395">
        <f t="shared" si="737"/>
        <v>0</v>
      </c>
      <c r="BW132" s="427">
        <f t="shared" si="738"/>
        <v>0</v>
      </c>
      <c r="BX132" s="394">
        <f t="shared" si="739"/>
        <v>0</v>
      </c>
      <c r="BY132" s="395">
        <f t="shared" si="740"/>
        <v>0</v>
      </c>
      <c r="BZ132" s="396">
        <f t="shared" si="741"/>
        <v>0</v>
      </c>
      <c r="CA132" s="426">
        <f t="shared" si="742"/>
        <v>0</v>
      </c>
      <c r="CB132" s="395">
        <f t="shared" si="743"/>
        <v>0</v>
      </c>
      <c r="CC132" s="427">
        <f t="shared" si="744"/>
        <v>0</v>
      </c>
      <c r="CD132" s="394">
        <f t="shared" si="745"/>
        <v>0</v>
      </c>
      <c r="CE132" s="395">
        <f t="shared" si="746"/>
        <v>0</v>
      </c>
      <c r="CF132" s="428">
        <f t="shared" si="747"/>
        <v>0</v>
      </c>
      <c r="CG132" s="394">
        <f t="shared" si="748"/>
        <v>0</v>
      </c>
      <c r="CH132" s="395">
        <f t="shared" si="749"/>
        <v>0</v>
      </c>
      <c r="CI132" s="428">
        <f t="shared" si="750"/>
        <v>0</v>
      </c>
      <c r="CJ132" s="394">
        <f t="shared" si="751"/>
        <v>0</v>
      </c>
      <c r="CK132" s="395">
        <f t="shared" si="752"/>
        <v>0</v>
      </c>
      <c r="CL132" s="427">
        <f t="shared" si="753"/>
        <v>0</v>
      </c>
      <c r="CM132" s="394">
        <f t="shared" si="754"/>
        <v>0</v>
      </c>
      <c r="CN132" s="395">
        <f t="shared" si="755"/>
        <v>0</v>
      </c>
      <c r="CO132" s="396">
        <f t="shared" si="756"/>
        <v>0</v>
      </c>
      <c r="CP132" s="426">
        <f t="shared" si="757"/>
        <v>0</v>
      </c>
      <c r="CQ132" s="395">
        <f t="shared" si="758"/>
        <v>0</v>
      </c>
      <c r="CR132" s="427">
        <f t="shared" si="759"/>
        <v>0</v>
      </c>
      <c r="CS132" s="394">
        <f t="shared" si="760"/>
        <v>0</v>
      </c>
      <c r="CT132" s="395">
        <f t="shared" si="761"/>
        <v>0</v>
      </c>
      <c r="CU132" s="428">
        <f t="shared" si="762"/>
        <v>0</v>
      </c>
      <c r="CV132" s="394">
        <f t="shared" si="763"/>
        <v>0</v>
      </c>
      <c r="CW132" s="395">
        <f t="shared" si="764"/>
        <v>0</v>
      </c>
      <c r="CX132" s="428">
        <f t="shared" si="765"/>
        <v>0</v>
      </c>
      <c r="CY132" s="394">
        <f t="shared" si="766"/>
        <v>0</v>
      </c>
      <c r="CZ132" s="395">
        <f t="shared" si="767"/>
        <v>0</v>
      </c>
      <c r="DA132" s="427">
        <f t="shared" si="768"/>
        <v>0</v>
      </c>
      <c r="DB132" s="394">
        <f t="shared" si="769"/>
        <v>0</v>
      </c>
      <c r="DC132" s="395">
        <f t="shared" si="770"/>
        <v>0</v>
      </c>
      <c r="DD132" s="396">
        <f t="shared" si="771"/>
        <v>0</v>
      </c>
      <c r="DE132" s="426">
        <f t="shared" si="772"/>
        <v>0</v>
      </c>
      <c r="DF132" s="395">
        <f t="shared" si="773"/>
        <v>0</v>
      </c>
      <c r="DG132" s="427">
        <f t="shared" si="774"/>
        <v>0</v>
      </c>
      <c r="DH132" s="394">
        <f t="shared" si="775"/>
        <v>0</v>
      </c>
      <c r="DI132" s="395">
        <f t="shared" si="776"/>
        <v>0</v>
      </c>
      <c r="DJ132" s="428">
        <f t="shared" si="777"/>
        <v>0</v>
      </c>
      <c r="DK132" s="394">
        <f t="shared" si="778"/>
        <v>0</v>
      </c>
      <c r="DL132" s="395">
        <f t="shared" si="779"/>
        <v>0</v>
      </c>
      <c r="DM132" s="428">
        <f t="shared" si="780"/>
        <v>0</v>
      </c>
      <c r="DN132" s="394">
        <f t="shared" si="781"/>
        <v>0</v>
      </c>
      <c r="DO132" s="395">
        <f t="shared" si="782"/>
        <v>0</v>
      </c>
      <c r="DP132" s="427">
        <f t="shared" si="783"/>
        <v>0</v>
      </c>
      <c r="DQ132" s="394">
        <f t="shared" si="784"/>
        <v>0</v>
      </c>
      <c r="DR132" s="395">
        <f t="shared" si="785"/>
        <v>0</v>
      </c>
      <c r="DS132" s="396">
        <f t="shared" si="786"/>
        <v>0</v>
      </c>
      <c r="DT132" s="426">
        <f t="shared" si="787"/>
        <v>0</v>
      </c>
      <c r="DU132" s="395">
        <f t="shared" si="788"/>
        <v>0</v>
      </c>
      <c r="DV132" s="427">
        <f t="shared" si="789"/>
        <v>0</v>
      </c>
      <c r="DW132" s="394">
        <f t="shared" si="790"/>
        <v>0</v>
      </c>
      <c r="DX132" s="395">
        <f t="shared" si="791"/>
        <v>0</v>
      </c>
      <c r="DY132" s="428">
        <f t="shared" si="792"/>
        <v>0</v>
      </c>
      <c r="DZ132" s="394">
        <f t="shared" si="793"/>
        <v>0</v>
      </c>
      <c r="EA132" s="395">
        <f t="shared" si="794"/>
        <v>0</v>
      </c>
      <c r="EB132" s="428">
        <f t="shared" si="795"/>
        <v>0</v>
      </c>
      <c r="EC132" s="394">
        <f t="shared" si="796"/>
        <v>0</v>
      </c>
      <c r="ED132" s="395">
        <f t="shared" si="797"/>
        <v>0</v>
      </c>
      <c r="EE132" s="427">
        <f t="shared" si="798"/>
        <v>0</v>
      </c>
      <c r="EF132" s="394">
        <f t="shared" si="799"/>
        <v>0</v>
      </c>
      <c r="EG132" s="395">
        <f t="shared" si="800"/>
        <v>0</v>
      </c>
      <c r="EH132" s="396">
        <f t="shared" si="801"/>
        <v>0</v>
      </c>
      <c r="EI132" s="426">
        <f t="shared" si="802"/>
        <v>0</v>
      </c>
      <c r="EJ132" s="395">
        <f t="shared" si="803"/>
        <v>0</v>
      </c>
      <c r="EK132" s="427">
        <f t="shared" si="804"/>
        <v>0</v>
      </c>
      <c r="EL132" s="394">
        <f t="shared" si="805"/>
        <v>0</v>
      </c>
      <c r="EM132" s="395">
        <f t="shared" si="806"/>
        <v>0</v>
      </c>
      <c r="EN132" s="428">
        <f t="shared" si="807"/>
        <v>0</v>
      </c>
      <c r="EO132" s="394">
        <f t="shared" si="808"/>
        <v>0</v>
      </c>
      <c r="EP132" s="395">
        <f t="shared" si="809"/>
        <v>0</v>
      </c>
      <c r="EQ132" s="428">
        <f t="shared" si="810"/>
        <v>0</v>
      </c>
      <c r="ER132" s="394">
        <f t="shared" si="811"/>
        <v>0</v>
      </c>
      <c r="ES132" s="395">
        <f t="shared" si="812"/>
        <v>0</v>
      </c>
      <c r="ET132" s="427">
        <f t="shared" si="813"/>
        <v>0</v>
      </c>
      <c r="EU132" s="394">
        <f t="shared" si="814"/>
        <v>0</v>
      </c>
      <c r="EV132" s="395">
        <f t="shared" si="815"/>
        <v>0</v>
      </c>
      <c r="EW132" s="396">
        <f t="shared" si="816"/>
        <v>0</v>
      </c>
      <c r="EX132" s="426">
        <f t="shared" si="817"/>
        <v>0</v>
      </c>
      <c r="EY132" s="395">
        <f t="shared" si="818"/>
        <v>0</v>
      </c>
      <c r="EZ132" s="427">
        <f t="shared" si="819"/>
        <v>0</v>
      </c>
      <c r="FA132" s="394">
        <f t="shared" si="820"/>
        <v>0</v>
      </c>
      <c r="FB132" s="395">
        <f t="shared" si="821"/>
        <v>0</v>
      </c>
      <c r="FC132" s="428">
        <f t="shared" si="822"/>
        <v>0</v>
      </c>
      <c r="FD132" s="394">
        <f t="shared" si="823"/>
        <v>0</v>
      </c>
      <c r="FE132" s="395">
        <f t="shared" si="824"/>
        <v>0</v>
      </c>
      <c r="FF132" s="428">
        <f t="shared" si="825"/>
        <v>0</v>
      </c>
      <c r="FG132" s="394">
        <f t="shared" si="826"/>
        <v>0</v>
      </c>
      <c r="FH132" s="395">
        <f t="shared" si="827"/>
        <v>0</v>
      </c>
      <c r="FI132" s="427">
        <f t="shared" si="828"/>
        <v>0</v>
      </c>
      <c r="FJ132" s="394">
        <f t="shared" si="829"/>
        <v>0</v>
      </c>
      <c r="FK132" s="395">
        <f t="shared" si="830"/>
        <v>0</v>
      </c>
      <c r="FL132" s="396">
        <f t="shared" si="831"/>
        <v>0</v>
      </c>
      <c r="FM132" s="426">
        <f t="shared" si="832"/>
        <v>0</v>
      </c>
      <c r="FN132" s="395">
        <f t="shared" si="833"/>
        <v>0</v>
      </c>
      <c r="FO132" s="427">
        <f t="shared" si="834"/>
        <v>0</v>
      </c>
      <c r="FP132" s="394">
        <f t="shared" si="835"/>
        <v>0</v>
      </c>
      <c r="FQ132" s="395">
        <f t="shared" si="836"/>
        <v>0</v>
      </c>
      <c r="FR132" s="428">
        <f t="shared" si="837"/>
        <v>0</v>
      </c>
      <c r="FS132" s="394">
        <f t="shared" si="838"/>
        <v>0</v>
      </c>
      <c r="FT132" s="395">
        <f t="shared" si="839"/>
        <v>0</v>
      </c>
      <c r="FU132" s="428">
        <f t="shared" si="840"/>
        <v>0</v>
      </c>
      <c r="FV132" s="394">
        <f t="shared" si="841"/>
        <v>0</v>
      </c>
      <c r="FW132" s="395">
        <f t="shared" si="842"/>
        <v>0</v>
      </c>
      <c r="FX132" s="427">
        <f t="shared" si="843"/>
        <v>0</v>
      </c>
      <c r="FY132" s="394">
        <f t="shared" si="844"/>
        <v>0</v>
      </c>
      <c r="FZ132" s="395">
        <f t="shared" si="845"/>
        <v>0</v>
      </c>
      <c r="GA132" s="396">
        <f t="shared" si="846"/>
        <v>0</v>
      </c>
      <c r="GB132" s="426">
        <f t="shared" si="847"/>
        <v>0</v>
      </c>
      <c r="GC132" s="395">
        <f t="shared" si="848"/>
        <v>0</v>
      </c>
      <c r="GD132" s="427">
        <f t="shared" si="849"/>
        <v>0</v>
      </c>
      <c r="GE132" s="394">
        <f t="shared" si="850"/>
        <v>0</v>
      </c>
      <c r="GF132" s="395">
        <f t="shared" si="851"/>
        <v>0</v>
      </c>
      <c r="GG132" s="428">
        <f t="shared" si="852"/>
        <v>0</v>
      </c>
      <c r="GH132" s="394">
        <f t="shared" si="853"/>
        <v>0</v>
      </c>
      <c r="GI132" s="395">
        <f t="shared" si="854"/>
        <v>0</v>
      </c>
      <c r="GJ132" s="428">
        <f t="shared" si="855"/>
        <v>0</v>
      </c>
      <c r="GK132" s="394">
        <f t="shared" si="856"/>
        <v>0</v>
      </c>
      <c r="GL132" s="395">
        <f t="shared" si="857"/>
        <v>0</v>
      </c>
      <c r="GM132" s="427">
        <f t="shared" si="858"/>
        <v>0</v>
      </c>
      <c r="GN132" s="394">
        <f t="shared" si="859"/>
        <v>0</v>
      </c>
      <c r="GO132" s="395">
        <f t="shared" si="860"/>
        <v>0</v>
      </c>
      <c r="GP132" s="396">
        <f t="shared" si="861"/>
        <v>0</v>
      </c>
      <c r="GQ132" s="776">
        <f t="shared" si="862"/>
        <v>0</v>
      </c>
      <c r="GR132" s="777">
        <f t="shared" si="863"/>
        <v>0</v>
      </c>
      <c r="GS132" s="777">
        <f t="shared" si="864"/>
        <v>0</v>
      </c>
      <c r="GT132" s="777">
        <f t="shared" si="865"/>
        <v>0</v>
      </c>
      <c r="GU132" s="778">
        <f t="shared" si="866"/>
        <v>0</v>
      </c>
      <c r="GV132" s="426">
        <f t="shared" si="867"/>
        <v>0</v>
      </c>
      <c r="GW132" s="395">
        <f t="shared" si="868"/>
        <v>0</v>
      </c>
      <c r="GX132" s="427">
        <f t="shared" si="869"/>
        <v>0</v>
      </c>
      <c r="GY132" s="394">
        <f t="shared" si="870"/>
        <v>0</v>
      </c>
      <c r="GZ132" s="395">
        <f t="shared" si="871"/>
        <v>0</v>
      </c>
      <c r="HA132" s="428">
        <f t="shared" si="872"/>
        <v>0</v>
      </c>
      <c r="HB132" s="394">
        <f t="shared" si="873"/>
        <v>0</v>
      </c>
      <c r="HC132" s="395">
        <f t="shared" si="874"/>
        <v>0</v>
      </c>
      <c r="HD132" s="428">
        <f t="shared" si="875"/>
        <v>0</v>
      </c>
      <c r="HE132" s="394">
        <f t="shared" si="876"/>
        <v>0</v>
      </c>
      <c r="HF132" s="395">
        <f t="shared" si="877"/>
        <v>0</v>
      </c>
      <c r="HG132" s="427">
        <f t="shared" si="878"/>
        <v>0</v>
      </c>
      <c r="HH132" s="394">
        <f t="shared" si="879"/>
        <v>0</v>
      </c>
      <c r="HI132" s="395">
        <f t="shared" si="880"/>
        <v>0</v>
      </c>
      <c r="HJ132" s="396">
        <f t="shared" si="881"/>
        <v>0</v>
      </c>
      <c r="HK132" s="776">
        <f t="shared" si="882"/>
        <v>0</v>
      </c>
      <c r="HL132" s="777">
        <f t="shared" si="883"/>
        <v>0</v>
      </c>
      <c r="HM132" s="777">
        <f t="shared" si="884"/>
        <v>0</v>
      </c>
      <c r="HN132" s="777">
        <f t="shared" si="885"/>
        <v>0</v>
      </c>
      <c r="HO132" s="778">
        <f t="shared" si="886"/>
        <v>0</v>
      </c>
      <c r="HP132" s="946"/>
      <c r="HQ132" s="946"/>
      <c r="HR132" s="426">
        <f t="shared" si="887"/>
        <v>0</v>
      </c>
      <c r="HS132" s="395">
        <f t="shared" si="888"/>
        <v>0</v>
      </c>
      <c r="HT132" s="396">
        <f t="shared" si="889"/>
        <v>0</v>
      </c>
      <c r="HU132" s="426">
        <f t="shared" si="890"/>
        <v>0</v>
      </c>
      <c r="HV132" s="395">
        <f t="shared" si="891"/>
        <v>0</v>
      </c>
      <c r="HW132" s="396">
        <f t="shared" si="892"/>
        <v>0</v>
      </c>
      <c r="HX132" s="426">
        <f t="shared" si="1077"/>
        <v>0</v>
      </c>
      <c r="HY132" s="395">
        <f t="shared" si="1078"/>
        <v>0</v>
      </c>
      <c r="HZ132" s="396">
        <f t="shared" si="893"/>
        <v>0</v>
      </c>
      <c r="IA132" s="426">
        <f t="shared" si="1079"/>
        <v>0</v>
      </c>
      <c r="IB132" s="395">
        <f t="shared" si="1080"/>
        <v>0</v>
      </c>
      <c r="IC132" s="396">
        <f t="shared" si="895"/>
        <v>0</v>
      </c>
      <c r="ID132" s="426">
        <f t="shared" si="896"/>
        <v>0</v>
      </c>
      <c r="IE132" s="395">
        <f t="shared" si="897"/>
        <v>0</v>
      </c>
      <c r="IF132" s="396">
        <f t="shared" si="898"/>
        <v>0</v>
      </c>
      <c r="IG132" s="427"/>
      <c r="IH132" s="426">
        <f t="shared" si="899"/>
        <v>0</v>
      </c>
      <c r="II132" s="395">
        <f t="shared" si="900"/>
        <v>0</v>
      </c>
      <c r="IJ132" s="427">
        <f t="shared" si="901"/>
        <v>0</v>
      </c>
      <c r="IK132" s="426">
        <f t="shared" si="902"/>
        <v>0</v>
      </c>
      <c r="IL132" s="395">
        <f t="shared" si="903"/>
        <v>0</v>
      </c>
      <c r="IM132" s="427">
        <f t="shared" si="904"/>
        <v>0</v>
      </c>
      <c r="IN132" s="776">
        <f t="shared" si="905"/>
        <v>0</v>
      </c>
      <c r="IO132" s="777">
        <f t="shared" si="906"/>
        <v>0</v>
      </c>
      <c r="IP132" s="777">
        <f t="shared" si="907"/>
        <v>0</v>
      </c>
      <c r="IQ132" s="777">
        <f t="shared" si="908"/>
        <v>0</v>
      </c>
      <c r="IR132" s="779">
        <f t="shared" si="909"/>
        <v>0</v>
      </c>
      <c r="IS132" s="427"/>
      <c r="IT132" s="780"/>
      <c r="IU132" s="426">
        <f t="shared" si="910"/>
        <v>0</v>
      </c>
      <c r="IV132" s="395">
        <f t="shared" si="911"/>
        <v>0</v>
      </c>
      <c r="IW132" s="396">
        <f t="shared" si="912"/>
        <v>0</v>
      </c>
      <c r="IX132" s="426">
        <f t="shared" si="913"/>
        <v>0</v>
      </c>
      <c r="IY132" s="395">
        <f t="shared" si="914"/>
        <v>0</v>
      </c>
      <c r="IZ132" s="396">
        <f t="shared" si="915"/>
        <v>0</v>
      </c>
      <c r="JA132" s="426">
        <f t="shared" si="916"/>
        <v>0</v>
      </c>
      <c r="JB132" s="395">
        <f t="shared" si="917"/>
        <v>0</v>
      </c>
      <c r="JC132" s="396">
        <f t="shared" si="918"/>
        <v>0</v>
      </c>
      <c r="JD132" s="781"/>
      <c r="JE132" s="782">
        <f t="shared" si="1033"/>
        <v>0</v>
      </c>
      <c r="JF132" s="783">
        <f t="shared" si="1034"/>
        <v>0</v>
      </c>
      <c r="JG132" s="784">
        <f t="shared" si="919"/>
        <v>0</v>
      </c>
      <c r="JH132" s="781"/>
      <c r="JI132" s="782">
        <f t="shared" si="1035"/>
        <v>0</v>
      </c>
      <c r="JJ132" s="783">
        <f t="shared" si="1036"/>
        <v>0</v>
      </c>
      <c r="JK132" s="784">
        <f t="shared" si="920"/>
        <v>0</v>
      </c>
      <c r="JL132" s="781"/>
      <c r="JM132" s="782">
        <f t="shared" si="1037"/>
        <v>0</v>
      </c>
      <c r="JN132" s="783">
        <f t="shared" si="1038"/>
        <v>0</v>
      </c>
      <c r="JO132" s="784">
        <f t="shared" si="921"/>
        <v>0</v>
      </c>
      <c r="JP132" s="781"/>
      <c r="JQ132" s="782">
        <f t="shared" si="1039"/>
        <v>0</v>
      </c>
      <c r="JR132" s="783">
        <f t="shared" si="1040"/>
        <v>0</v>
      </c>
      <c r="JS132" s="784">
        <f t="shared" si="922"/>
        <v>0</v>
      </c>
      <c r="JT132" s="781"/>
      <c r="JU132" s="782">
        <f t="shared" si="1041"/>
        <v>0</v>
      </c>
      <c r="JV132" s="783">
        <f t="shared" si="1042"/>
        <v>0</v>
      </c>
      <c r="JW132" s="784">
        <f t="shared" si="923"/>
        <v>0</v>
      </c>
      <c r="JX132" s="781"/>
      <c r="JY132" s="782">
        <f t="shared" si="1043"/>
        <v>0</v>
      </c>
      <c r="JZ132" s="783">
        <f t="shared" si="1044"/>
        <v>0</v>
      </c>
      <c r="KA132" s="784">
        <f t="shared" si="924"/>
        <v>0</v>
      </c>
      <c r="KB132" s="781"/>
      <c r="KC132" s="782">
        <f t="shared" si="1045"/>
        <v>0</v>
      </c>
      <c r="KD132" s="783">
        <f t="shared" si="1046"/>
        <v>0</v>
      </c>
      <c r="KE132" s="784">
        <f t="shared" si="925"/>
        <v>0</v>
      </c>
      <c r="KF132" s="781"/>
      <c r="KG132" s="782">
        <f t="shared" si="1047"/>
        <v>0</v>
      </c>
      <c r="KH132" s="783">
        <f t="shared" si="1048"/>
        <v>0</v>
      </c>
      <c r="KI132" s="784">
        <f t="shared" si="926"/>
        <v>0</v>
      </c>
      <c r="KJ132" s="781"/>
      <c r="KK132" s="782">
        <f t="shared" si="1049"/>
        <v>0</v>
      </c>
      <c r="KL132" s="783">
        <f t="shared" si="1050"/>
        <v>0</v>
      </c>
      <c r="KM132" s="784">
        <f t="shared" si="927"/>
        <v>0</v>
      </c>
      <c r="KN132" s="426">
        <f t="shared" si="928"/>
        <v>0</v>
      </c>
      <c r="KO132" s="395">
        <f t="shared" si="929"/>
        <v>0</v>
      </c>
      <c r="KP132" s="396">
        <f t="shared" si="930"/>
        <v>0</v>
      </c>
      <c r="KQ132" s="426">
        <f t="shared" si="931"/>
        <v>0</v>
      </c>
      <c r="KR132" s="395">
        <f t="shared" si="932"/>
        <v>0</v>
      </c>
      <c r="KS132" s="396">
        <f t="shared" si="933"/>
        <v>0</v>
      </c>
      <c r="KT132" s="891"/>
      <c r="KU132" s="786">
        <f t="shared" si="1051"/>
        <v>0</v>
      </c>
      <c r="KV132" s="787">
        <f t="shared" si="1052"/>
        <v>0</v>
      </c>
      <c r="KW132" s="788">
        <f t="shared" si="934"/>
        <v>0</v>
      </c>
      <c r="KX132" s="426">
        <f t="shared" si="935"/>
        <v>0</v>
      </c>
      <c r="KY132" s="395">
        <f t="shared" si="936"/>
        <v>0</v>
      </c>
      <c r="KZ132" s="396">
        <f t="shared" si="937"/>
        <v>0</v>
      </c>
      <c r="LA132" s="781"/>
      <c r="LB132" s="782">
        <f t="shared" si="1053"/>
        <v>0</v>
      </c>
      <c r="LC132" s="783">
        <f t="shared" si="1054"/>
        <v>0</v>
      </c>
      <c r="LD132" s="784">
        <f t="shared" si="938"/>
        <v>0</v>
      </c>
      <c r="LE132" s="781"/>
      <c r="LF132" s="782">
        <f t="shared" si="1055"/>
        <v>0</v>
      </c>
      <c r="LG132" s="783">
        <f t="shared" si="1056"/>
        <v>0</v>
      </c>
      <c r="LH132" s="784">
        <f t="shared" si="939"/>
        <v>0</v>
      </c>
      <c r="LI132" s="781"/>
      <c r="LJ132" s="782">
        <f t="shared" si="1057"/>
        <v>0</v>
      </c>
      <c r="LK132" s="783">
        <f t="shared" si="1058"/>
        <v>0</v>
      </c>
      <c r="LL132" s="784">
        <f t="shared" si="940"/>
        <v>0</v>
      </c>
      <c r="LM132" s="426">
        <f t="shared" si="941"/>
        <v>0</v>
      </c>
      <c r="LN132" s="395">
        <f t="shared" si="942"/>
        <v>0</v>
      </c>
      <c r="LO132" s="396">
        <f t="shared" si="943"/>
        <v>0</v>
      </c>
      <c r="LP132" s="426">
        <f t="shared" si="944"/>
        <v>0</v>
      </c>
      <c r="LQ132" s="395">
        <f t="shared" si="945"/>
        <v>0</v>
      </c>
      <c r="LR132" s="396">
        <f t="shared" si="946"/>
        <v>0</v>
      </c>
      <c r="LS132" s="426">
        <f t="shared" si="947"/>
        <v>0</v>
      </c>
      <c r="LT132" s="395">
        <f t="shared" si="948"/>
        <v>0</v>
      </c>
      <c r="LU132" s="396">
        <f t="shared" si="949"/>
        <v>0</v>
      </c>
      <c r="LV132" s="891"/>
      <c r="LW132" s="786">
        <f t="shared" si="1059"/>
        <v>0</v>
      </c>
      <c r="LX132" s="787">
        <f t="shared" si="1060"/>
        <v>0</v>
      </c>
      <c r="LY132" s="788">
        <f t="shared" si="950"/>
        <v>0</v>
      </c>
      <c r="LZ132" s="426">
        <f t="shared" si="951"/>
        <v>0</v>
      </c>
      <c r="MA132" s="395">
        <f t="shared" si="952"/>
        <v>0</v>
      </c>
      <c r="MB132" s="396">
        <f t="shared" si="953"/>
        <v>0</v>
      </c>
      <c r="MC132" s="781"/>
      <c r="MD132" s="782">
        <f t="shared" si="1061"/>
        <v>0</v>
      </c>
      <c r="ME132" s="783">
        <f t="shared" si="1062"/>
        <v>0</v>
      </c>
      <c r="MF132" s="784">
        <f t="shared" si="954"/>
        <v>0</v>
      </c>
      <c r="MG132" s="781"/>
      <c r="MH132" s="782">
        <f t="shared" si="1063"/>
        <v>0</v>
      </c>
      <c r="MI132" s="783">
        <f t="shared" si="1064"/>
        <v>0</v>
      </c>
      <c r="MJ132" s="784">
        <f t="shared" si="955"/>
        <v>0</v>
      </c>
      <c r="MK132" s="781"/>
      <c r="ML132" s="782">
        <f t="shared" si="1065"/>
        <v>0</v>
      </c>
      <c r="MM132" s="783">
        <f t="shared" si="1066"/>
        <v>0</v>
      </c>
      <c r="MN132" s="784">
        <f t="shared" si="956"/>
        <v>0</v>
      </c>
      <c r="MO132" s="426">
        <f t="shared" si="957"/>
        <v>0</v>
      </c>
      <c r="MP132" s="395">
        <f t="shared" si="958"/>
        <v>0</v>
      </c>
      <c r="MQ132" s="396">
        <f t="shared" si="959"/>
        <v>0</v>
      </c>
      <c r="MR132" s="426">
        <f t="shared" si="960"/>
        <v>0</v>
      </c>
      <c r="MS132" s="395">
        <f t="shared" si="961"/>
        <v>0</v>
      </c>
      <c r="MT132" s="396">
        <f t="shared" si="962"/>
        <v>0</v>
      </c>
      <c r="MU132" s="426">
        <f t="shared" si="963"/>
        <v>0</v>
      </c>
      <c r="MV132" s="395">
        <f t="shared" si="964"/>
        <v>0</v>
      </c>
      <c r="MW132" s="396">
        <f t="shared" si="965"/>
        <v>0</v>
      </c>
      <c r="MX132" s="891"/>
      <c r="MY132" s="786">
        <f t="shared" si="1067"/>
        <v>0</v>
      </c>
      <c r="MZ132" s="787">
        <f t="shared" si="1068"/>
        <v>0</v>
      </c>
      <c r="NA132" s="788">
        <f t="shared" si="966"/>
        <v>0</v>
      </c>
      <c r="NB132" s="891"/>
      <c r="NC132" s="786">
        <f t="shared" si="1069"/>
        <v>0</v>
      </c>
      <c r="ND132" s="787">
        <f t="shared" si="1070"/>
        <v>0</v>
      </c>
      <c r="NE132" s="788">
        <f t="shared" si="967"/>
        <v>0</v>
      </c>
      <c r="NF132" s="786">
        <f t="shared" si="968"/>
        <v>0</v>
      </c>
      <c r="NG132" s="789">
        <f t="shared" si="969"/>
        <v>0</v>
      </c>
      <c r="NH132" s="776">
        <f t="shared" si="970"/>
        <v>0</v>
      </c>
      <c r="NI132" s="777">
        <f t="shared" si="971"/>
        <v>0</v>
      </c>
      <c r="NJ132" s="777">
        <f t="shared" si="972"/>
        <v>0</v>
      </c>
      <c r="NK132" s="777">
        <f t="shared" si="973"/>
        <v>0</v>
      </c>
      <c r="NL132" s="779">
        <f t="shared" si="974"/>
        <v>0</v>
      </c>
      <c r="NM132" s="891"/>
      <c r="NN132" s="786">
        <f t="shared" si="1071"/>
        <v>0</v>
      </c>
      <c r="NO132" s="787">
        <f t="shared" si="1072"/>
        <v>0</v>
      </c>
      <c r="NP132" s="788">
        <f t="shared" si="975"/>
        <v>0</v>
      </c>
      <c r="NQ132" s="891"/>
      <c r="NR132" s="786">
        <f t="shared" si="1073"/>
        <v>0</v>
      </c>
      <c r="NS132" s="787">
        <f t="shared" si="1074"/>
        <v>0</v>
      </c>
      <c r="NT132" s="788">
        <f t="shared" si="976"/>
        <v>0</v>
      </c>
      <c r="NU132" s="891"/>
      <c r="NV132" s="786">
        <f t="shared" si="1075"/>
        <v>0</v>
      </c>
      <c r="NW132" s="787">
        <f t="shared" si="1076"/>
        <v>0</v>
      </c>
      <c r="NX132" s="788">
        <f t="shared" si="977"/>
        <v>0</v>
      </c>
      <c r="OH132" s="426">
        <f t="shared" si="978"/>
        <v>0</v>
      </c>
      <c r="OI132" s="395">
        <f t="shared" si="979"/>
        <v>0</v>
      </c>
      <c r="OJ132" s="396">
        <f t="shared" si="980"/>
        <v>0</v>
      </c>
      <c r="OK132" s="426">
        <f t="shared" si="981"/>
        <v>0</v>
      </c>
      <c r="OL132" s="395">
        <f t="shared" si="982"/>
        <v>0</v>
      </c>
      <c r="OM132" s="396">
        <f t="shared" si="983"/>
        <v>0</v>
      </c>
      <c r="ON132" s="426">
        <f t="shared" si="984"/>
        <v>0</v>
      </c>
      <c r="OO132" s="395">
        <f t="shared" si="985"/>
        <v>0</v>
      </c>
      <c r="OP132" s="396">
        <f t="shared" si="986"/>
        <v>0</v>
      </c>
      <c r="OQ132" s="426">
        <f t="shared" si="987"/>
        <v>0</v>
      </c>
      <c r="OR132" s="395">
        <f t="shared" si="988"/>
        <v>0</v>
      </c>
      <c r="OS132" s="396">
        <f t="shared" si="989"/>
        <v>0</v>
      </c>
      <c r="OT132" s="426">
        <f t="shared" si="990"/>
        <v>0</v>
      </c>
      <c r="OU132" s="395">
        <f t="shared" si="991"/>
        <v>0</v>
      </c>
      <c r="OV132" s="396">
        <f t="shared" si="992"/>
        <v>0</v>
      </c>
      <c r="OW132" s="426">
        <f t="shared" si="993"/>
        <v>0</v>
      </c>
      <c r="OX132" s="395">
        <f t="shared" si="994"/>
        <v>0</v>
      </c>
      <c r="OY132" s="427">
        <f t="shared" si="995"/>
        <v>0</v>
      </c>
      <c r="OZ132" s="426">
        <f t="shared" si="996"/>
        <v>0</v>
      </c>
      <c r="PA132" s="395">
        <f t="shared" si="997"/>
        <v>0</v>
      </c>
      <c r="PB132" s="427">
        <f t="shared" si="998"/>
        <v>0</v>
      </c>
      <c r="PC132" s="426">
        <f t="shared" si="999"/>
        <v>0</v>
      </c>
      <c r="PD132" s="395">
        <f t="shared" si="1000"/>
        <v>0</v>
      </c>
      <c r="PE132" s="427">
        <f t="shared" si="1001"/>
        <v>0</v>
      </c>
      <c r="PF132" s="426">
        <f t="shared" si="1002"/>
        <v>0</v>
      </c>
      <c r="PG132" s="395">
        <f t="shared" si="1003"/>
        <v>0</v>
      </c>
      <c r="PH132" s="427">
        <f t="shared" si="1004"/>
        <v>0</v>
      </c>
      <c r="PI132" s="426">
        <f t="shared" si="1005"/>
        <v>0</v>
      </c>
      <c r="PJ132" s="395">
        <f t="shared" si="1006"/>
        <v>0</v>
      </c>
      <c r="PK132" s="427">
        <f t="shared" si="1007"/>
        <v>0</v>
      </c>
      <c r="PL132" s="426">
        <f t="shared" si="1008"/>
        <v>0</v>
      </c>
      <c r="PM132" s="395">
        <f t="shared" si="1009"/>
        <v>0</v>
      </c>
      <c r="PN132" s="427">
        <f t="shared" si="1010"/>
        <v>0</v>
      </c>
      <c r="PO132" s="776">
        <f t="shared" si="1011"/>
        <v>0</v>
      </c>
      <c r="PP132" s="777">
        <f t="shared" si="1012"/>
        <v>0</v>
      </c>
      <c r="PQ132" s="777">
        <f t="shared" si="1013"/>
        <v>0</v>
      </c>
      <c r="PR132" s="777">
        <f t="shared" si="1014"/>
        <v>0</v>
      </c>
      <c r="PS132" s="779">
        <f t="shared" si="1015"/>
        <v>0</v>
      </c>
      <c r="PT132" s="426">
        <f t="shared" si="1016"/>
        <v>0</v>
      </c>
      <c r="PU132" s="395">
        <f t="shared" si="1017"/>
        <v>0</v>
      </c>
      <c r="PV132" s="396">
        <f t="shared" si="1018"/>
        <v>0</v>
      </c>
      <c r="PW132" s="426">
        <f t="shared" si="1019"/>
        <v>0</v>
      </c>
      <c r="PX132" s="395">
        <f t="shared" si="1020"/>
        <v>0</v>
      </c>
      <c r="PY132" s="396">
        <f t="shared" si="1021"/>
        <v>0</v>
      </c>
      <c r="PZ132" s="426">
        <f t="shared" si="1022"/>
        <v>0</v>
      </c>
      <c r="QA132" s="395">
        <f t="shared" si="1023"/>
        <v>0</v>
      </c>
      <c r="QB132" s="396">
        <f t="shared" si="1024"/>
        <v>0</v>
      </c>
      <c r="QC132" s="426">
        <f t="shared" si="1025"/>
        <v>0</v>
      </c>
      <c r="QD132" s="395">
        <f t="shared" si="1026"/>
        <v>0</v>
      </c>
      <c r="QE132" s="396">
        <f t="shared" si="1027"/>
        <v>0</v>
      </c>
      <c r="QF132" s="776">
        <f t="shared" si="1028"/>
        <v>0</v>
      </c>
      <c r="QG132" s="777">
        <f t="shared" si="1029"/>
        <v>0</v>
      </c>
      <c r="QH132" s="777">
        <f t="shared" si="1030"/>
        <v>0</v>
      </c>
      <c r="QI132" s="777">
        <f t="shared" si="1031"/>
        <v>0</v>
      </c>
      <c r="QJ132" s="779">
        <f t="shared" si="1032"/>
        <v>0</v>
      </c>
      <c r="QK132" s="790"/>
      <c r="QL132" s="791"/>
    </row>
    <row r="133" spans="2:454" ht="10.199999999999999">
      <c r="B133" s="836" t="s">
        <v>571</v>
      </c>
      <c r="C133" s="837" t="s">
        <v>571</v>
      </c>
      <c r="D133" s="771"/>
      <c r="E133" s="772"/>
      <c r="F133" s="772"/>
      <c r="G133" s="772"/>
      <c r="H133" s="772"/>
      <c r="I133" s="772"/>
      <c r="J133" s="772"/>
      <c r="K133" s="772"/>
      <c r="L133" s="772"/>
      <c r="M133" s="772"/>
      <c r="N133" s="772"/>
      <c r="O133" s="772"/>
      <c r="P133" s="772"/>
      <c r="Q133" s="772"/>
      <c r="R133" s="772"/>
      <c r="S133" s="772"/>
      <c r="T133" s="772"/>
      <c r="U133" s="772"/>
      <c r="V133" s="772"/>
      <c r="W133" s="772"/>
      <c r="X133" s="772"/>
      <c r="Y133" s="772"/>
      <c r="Z133" s="772"/>
      <c r="AA133" s="772"/>
      <c r="AB133" s="772"/>
      <c r="AC133" s="772"/>
      <c r="AD133" s="772"/>
      <c r="AE133" s="772"/>
      <c r="AF133" s="772"/>
      <c r="AG133" s="772"/>
      <c r="AH133" s="772"/>
      <c r="AI133" s="772"/>
      <c r="AJ133" s="772"/>
      <c r="AK133" s="772"/>
      <c r="AL133" s="772"/>
      <c r="AM133" s="772"/>
      <c r="AN133" s="772"/>
      <c r="AO133" s="772"/>
      <c r="AP133" s="772"/>
      <c r="AQ133" s="772"/>
      <c r="AR133" s="772"/>
      <c r="AS133" s="772"/>
      <c r="AT133" s="772"/>
      <c r="AU133" s="772"/>
      <c r="AV133" s="772"/>
      <c r="AW133" s="772"/>
      <c r="AX133" s="772"/>
      <c r="AY133" s="772"/>
      <c r="AZ133" s="772"/>
      <c r="BA133" s="775"/>
      <c r="BB133" s="774">
        <f t="shared" si="721"/>
        <v>0</v>
      </c>
      <c r="BC133" s="651"/>
      <c r="BD133" s="652"/>
      <c r="BE133" s="775"/>
      <c r="BF133" s="774">
        <f t="shared" si="722"/>
        <v>0</v>
      </c>
      <c r="BG133" s="775"/>
      <c r="BH133" s="774">
        <f t="shared" si="723"/>
        <v>0</v>
      </c>
      <c r="BI133" s="426">
        <f t="shared" si="724"/>
        <v>0</v>
      </c>
      <c r="BJ133" s="395">
        <f t="shared" si="725"/>
        <v>0</v>
      </c>
      <c r="BK133" s="396">
        <f t="shared" si="726"/>
        <v>0</v>
      </c>
      <c r="BL133" s="426">
        <f t="shared" si="727"/>
        <v>0</v>
      </c>
      <c r="BM133" s="395">
        <f t="shared" si="728"/>
        <v>0</v>
      </c>
      <c r="BN133" s="427">
        <f t="shared" si="729"/>
        <v>0</v>
      </c>
      <c r="BO133" s="394">
        <f t="shared" si="730"/>
        <v>0</v>
      </c>
      <c r="BP133" s="395">
        <f t="shared" si="731"/>
        <v>0</v>
      </c>
      <c r="BQ133" s="428">
        <f t="shared" si="732"/>
        <v>0</v>
      </c>
      <c r="BR133" s="394">
        <f t="shared" si="733"/>
        <v>0</v>
      </c>
      <c r="BS133" s="395">
        <f t="shared" si="734"/>
        <v>0</v>
      </c>
      <c r="BT133" s="428">
        <f t="shared" si="735"/>
        <v>0</v>
      </c>
      <c r="BU133" s="394">
        <f t="shared" si="736"/>
        <v>0</v>
      </c>
      <c r="BV133" s="395">
        <f t="shared" si="737"/>
        <v>0</v>
      </c>
      <c r="BW133" s="427">
        <f t="shared" si="738"/>
        <v>0</v>
      </c>
      <c r="BX133" s="394">
        <f t="shared" si="739"/>
        <v>0</v>
      </c>
      <c r="BY133" s="395">
        <f t="shared" si="740"/>
        <v>0</v>
      </c>
      <c r="BZ133" s="396">
        <f t="shared" si="741"/>
        <v>0</v>
      </c>
      <c r="CA133" s="426">
        <f t="shared" si="742"/>
        <v>0</v>
      </c>
      <c r="CB133" s="395">
        <f t="shared" si="743"/>
        <v>0</v>
      </c>
      <c r="CC133" s="427">
        <f t="shared" si="744"/>
        <v>0</v>
      </c>
      <c r="CD133" s="394">
        <f t="shared" si="745"/>
        <v>0</v>
      </c>
      <c r="CE133" s="395">
        <f t="shared" si="746"/>
        <v>0</v>
      </c>
      <c r="CF133" s="428">
        <f t="shared" si="747"/>
        <v>0</v>
      </c>
      <c r="CG133" s="394">
        <f t="shared" si="748"/>
        <v>0</v>
      </c>
      <c r="CH133" s="395">
        <f t="shared" si="749"/>
        <v>0</v>
      </c>
      <c r="CI133" s="428">
        <f t="shared" si="750"/>
        <v>0</v>
      </c>
      <c r="CJ133" s="394">
        <f t="shared" si="751"/>
        <v>0</v>
      </c>
      <c r="CK133" s="395">
        <f t="shared" si="752"/>
        <v>0</v>
      </c>
      <c r="CL133" s="427">
        <f t="shared" si="753"/>
        <v>0</v>
      </c>
      <c r="CM133" s="394">
        <f t="shared" si="754"/>
        <v>0</v>
      </c>
      <c r="CN133" s="395">
        <f t="shared" si="755"/>
        <v>0</v>
      </c>
      <c r="CO133" s="396">
        <f t="shared" si="756"/>
        <v>0</v>
      </c>
      <c r="CP133" s="426">
        <f t="shared" si="757"/>
        <v>0</v>
      </c>
      <c r="CQ133" s="395">
        <f t="shared" si="758"/>
        <v>0</v>
      </c>
      <c r="CR133" s="427">
        <f t="shared" si="759"/>
        <v>0</v>
      </c>
      <c r="CS133" s="394">
        <f t="shared" si="760"/>
        <v>0</v>
      </c>
      <c r="CT133" s="395">
        <f t="shared" si="761"/>
        <v>0</v>
      </c>
      <c r="CU133" s="428">
        <f t="shared" si="762"/>
        <v>0</v>
      </c>
      <c r="CV133" s="394">
        <f t="shared" si="763"/>
        <v>0</v>
      </c>
      <c r="CW133" s="395">
        <f t="shared" si="764"/>
        <v>0</v>
      </c>
      <c r="CX133" s="428">
        <f t="shared" si="765"/>
        <v>0</v>
      </c>
      <c r="CY133" s="394">
        <f t="shared" si="766"/>
        <v>0</v>
      </c>
      <c r="CZ133" s="395">
        <f t="shared" si="767"/>
        <v>0</v>
      </c>
      <c r="DA133" s="427">
        <f t="shared" si="768"/>
        <v>0</v>
      </c>
      <c r="DB133" s="394">
        <f t="shared" si="769"/>
        <v>0</v>
      </c>
      <c r="DC133" s="395">
        <f t="shared" si="770"/>
        <v>0</v>
      </c>
      <c r="DD133" s="396">
        <f t="shared" si="771"/>
        <v>0</v>
      </c>
      <c r="DE133" s="426">
        <f t="shared" si="772"/>
        <v>0</v>
      </c>
      <c r="DF133" s="395">
        <f t="shared" si="773"/>
        <v>0</v>
      </c>
      <c r="DG133" s="427">
        <f t="shared" si="774"/>
        <v>0</v>
      </c>
      <c r="DH133" s="394">
        <f t="shared" si="775"/>
        <v>0</v>
      </c>
      <c r="DI133" s="395">
        <f t="shared" si="776"/>
        <v>0</v>
      </c>
      <c r="DJ133" s="428">
        <f t="shared" si="777"/>
        <v>0</v>
      </c>
      <c r="DK133" s="394">
        <f t="shared" si="778"/>
        <v>0</v>
      </c>
      <c r="DL133" s="395">
        <f t="shared" si="779"/>
        <v>0</v>
      </c>
      <c r="DM133" s="428">
        <f t="shared" si="780"/>
        <v>0</v>
      </c>
      <c r="DN133" s="394">
        <f t="shared" si="781"/>
        <v>0</v>
      </c>
      <c r="DO133" s="395">
        <f t="shared" si="782"/>
        <v>0</v>
      </c>
      <c r="DP133" s="427">
        <f t="shared" si="783"/>
        <v>0</v>
      </c>
      <c r="DQ133" s="394">
        <f t="shared" si="784"/>
        <v>0</v>
      </c>
      <c r="DR133" s="395">
        <f t="shared" si="785"/>
        <v>0</v>
      </c>
      <c r="DS133" s="396">
        <f t="shared" si="786"/>
        <v>0</v>
      </c>
      <c r="DT133" s="426">
        <f t="shared" si="787"/>
        <v>0</v>
      </c>
      <c r="DU133" s="395">
        <f t="shared" si="788"/>
        <v>0</v>
      </c>
      <c r="DV133" s="427">
        <f t="shared" si="789"/>
        <v>0</v>
      </c>
      <c r="DW133" s="394">
        <f t="shared" si="790"/>
        <v>0</v>
      </c>
      <c r="DX133" s="395">
        <f t="shared" si="791"/>
        <v>0</v>
      </c>
      <c r="DY133" s="428">
        <f t="shared" si="792"/>
        <v>0</v>
      </c>
      <c r="DZ133" s="394">
        <f t="shared" si="793"/>
        <v>0</v>
      </c>
      <c r="EA133" s="395">
        <f t="shared" si="794"/>
        <v>0</v>
      </c>
      <c r="EB133" s="428">
        <f t="shared" si="795"/>
        <v>0</v>
      </c>
      <c r="EC133" s="394">
        <f t="shared" si="796"/>
        <v>0</v>
      </c>
      <c r="ED133" s="395">
        <f t="shared" si="797"/>
        <v>0</v>
      </c>
      <c r="EE133" s="427">
        <f t="shared" si="798"/>
        <v>0</v>
      </c>
      <c r="EF133" s="394">
        <f t="shared" si="799"/>
        <v>0</v>
      </c>
      <c r="EG133" s="395">
        <f t="shared" si="800"/>
        <v>0</v>
      </c>
      <c r="EH133" s="396">
        <f t="shared" si="801"/>
        <v>0</v>
      </c>
      <c r="EI133" s="426">
        <f t="shared" si="802"/>
        <v>0</v>
      </c>
      <c r="EJ133" s="395">
        <f t="shared" si="803"/>
        <v>0</v>
      </c>
      <c r="EK133" s="427">
        <f t="shared" si="804"/>
        <v>0</v>
      </c>
      <c r="EL133" s="394">
        <f t="shared" si="805"/>
        <v>0</v>
      </c>
      <c r="EM133" s="395">
        <f t="shared" si="806"/>
        <v>0</v>
      </c>
      <c r="EN133" s="428">
        <f t="shared" si="807"/>
        <v>0</v>
      </c>
      <c r="EO133" s="394">
        <f t="shared" si="808"/>
        <v>0</v>
      </c>
      <c r="EP133" s="395">
        <f t="shared" si="809"/>
        <v>0</v>
      </c>
      <c r="EQ133" s="428">
        <f t="shared" si="810"/>
        <v>0</v>
      </c>
      <c r="ER133" s="394">
        <f t="shared" si="811"/>
        <v>0</v>
      </c>
      <c r="ES133" s="395">
        <f t="shared" si="812"/>
        <v>0</v>
      </c>
      <c r="ET133" s="427">
        <f t="shared" si="813"/>
        <v>0</v>
      </c>
      <c r="EU133" s="394">
        <f t="shared" si="814"/>
        <v>0</v>
      </c>
      <c r="EV133" s="395">
        <f t="shared" si="815"/>
        <v>0</v>
      </c>
      <c r="EW133" s="396">
        <f t="shared" si="816"/>
        <v>0</v>
      </c>
      <c r="EX133" s="426">
        <f t="shared" si="817"/>
        <v>0</v>
      </c>
      <c r="EY133" s="395">
        <f t="shared" si="818"/>
        <v>0</v>
      </c>
      <c r="EZ133" s="427">
        <f t="shared" si="819"/>
        <v>0</v>
      </c>
      <c r="FA133" s="394">
        <f t="shared" si="820"/>
        <v>0</v>
      </c>
      <c r="FB133" s="395">
        <f t="shared" si="821"/>
        <v>0</v>
      </c>
      <c r="FC133" s="428">
        <f t="shared" si="822"/>
        <v>0</v>
      </c>
      <c r="FD133" s="394">
        <f t="shared" si="823"/>
        <v>0</v>
      </c>
      <c r="FE133" s="395">
        <f t="shared" si="824"/>
        <v>0</v>
      </c>
      <c r="FF133" s="428">
        <f t="shared" si="825"/>
        <v>0</v>
      </c>
      <c r="FG133" s="394">
        <f t="shared" si="826"/>
        <v>0</v>
      </c>
      <c r="FH133" s="395">
        <f t="shared" si="827"/>
        <v>0</v>
      </c>
      <c r="FI133" s="427">
        <f t="shared" si="828"/>
        <v>0</v>
      </c>
      <c r="FJ133" s="394">
        <f t="shared" si="829"/>
        <v>0</v>
      </c>
      <c r="FK133" s="395">
        <f t="shared" si="830"/>
        <v>0</v>
      </c>
      <c r="FL133" s="396">
        <f t="shared" si="831"/>
        <v>0</v>
      </c>
      <c r="FM133" s="426">
        <f t="shared" si="832"/>
        <v>0</v>
      </c>
      <c r="FN133" s="395">
        <f t="shared" si="833"/>
        <v>0</v>
      </c>
      <c r="FO133" s="427">
        <f t="shared" si="834"/>
        <v>0</v>
      </c>
      <c r="FP133" s="394">
        <f t="shared" si="835"/>
        <v>0</v>
      </c>
      <c r="FQ133" s="395">
        <f t="shared" si="836"/>
        <v>0</v>
      </c>
      <c r="FR133" s="428">
        <f t="shared" si="837"/>
        <v>0</v>
      </c>
      <c r="FS133" s="394">
        <f t="shared" si="838"/>
        <v>0</v>
      </c>
      <c r="FT133" s="395">
        <f t="shared" si="839"/>
        <v>0</v>
      </c>
      <c r="FU133" s="428">
        <f t="shared" si="840"/>
        <v>0</v>
      </c>
      <c r="FV133" s="394">
        <f t="shared" si="841"/>
        <v>0</v>
      </c>
      <c r="FW133" s="395">
        <f t="shared" si="842"/>
        <v>0</v>
      </c>
      <c r="FX133" s="427">
        <f t="shared" si="843"/>
        <v>0</v>
      </c>
      <c r="FY133" s="394">
        <f t="shared" si="844"/>
        <v>0</v>
      </c>
      <c r="FZ133" s="395">
        <f t="shared" si="845"/>
        <v>0</v>
      </c>
      <c r="GA133" s="396">
        <f t="shared" si="846"/>
        <v>0</v>
      </c>
      <c r="GB133" s="426">
        <f t="shared" si="847"/>
        <v>0</v>
      </c>
      <c r="GC133" s="395">
        <f t="shared" si="848"/>
        <v>0</v>
      </c>
      <c r="GD133" s="427">
        <f t="shared" si="849"/>
        <v>0</v>
      </c>
      <c r="GE133" s="394">
        <f t="shared" si="850"/>
        <v>0</v>
      </c>
      <c r="GF133" s="395">
        <f t="shared" si="851"/>
        <v>0</v>
      </c>
      <c r="GG133" s="428">
        <f t="shared" si="852"/>
        <v>0</v>
      </c>
      <c r="GH133" s="394">
        <f t="shared" si="853"/>
        <v>0</v>
      </c>
      <c r="GI133" s="395">
        <f t="shared" si="854"/>
        <v>0</v>
      </c>
      <c r="GJ133" s="428">
        <f t="shared" si="855"/>
        <v>0</v>
      </c>
      <c r="GK133" s="394">
        <f t="shared" si="856"/>
        <v>0</v>
      </c>
      <c r="GL133" s="395">
        <f t="shared" si="857"/>
        <v>0</v>
      </c>
      <c r="GM133" s="427">
        <f t="shared" si="858"/>
        <v>0</v>
      </c>
      <c r="GN133" s="394">
        <f t="shared" si="859"/>
        <v>0</v>
      </c>
      <c r="GO133" s="395">
        <f t="shared" si="860"/>
        <v>0</v>
      </c>
      <c r="GP133" s="396">
        <f t="shared" si="861"/>
        <v>0</v>
      </c>
      <c r="GQ133" s="776">
        <f t="shared" si="862"/>
        <v>0</v>
      </c>
      <c r="GR133" s="777">
        <f t="shared" si="863"/>
        <v>0</v>
      </c>
      <c r="GS133" s="777">
        <f t="shared" si="864"/>
        <v>0</v>
      </c>
      <c r="GT133" s="777">
        <f t="shared" si="865"/>
        <v>0</v>
      </c>
      <c r="GU133" s="778">
        <f t="shared" si="866"/>
        <v>0</v>
      </c>
      <c r="GV133" s="426">
        <f t="shared" si="867"/>
        <v>0</v>
      </c>
      <c r="GW133" s="395">
        <f t="shared" si="868"/>
        <v>0</v>
      </c>
      <c r="GX133" s="427">
        <f t="shared" si="869"/>
        <v>0</v>
      </c>
      <c r="GY133" s="394">
        <f t="shared" si="870"/>
        <v>0</v>
      </c>
      <c r="GZ133" s="395">
        <f t="shared" si="871"/>
        <v>0</v>
      </c>
      <c r="HA133" s="428">
        <f t="shared" si="872"/>
        <v>0</v>
      </c>
      <c r="HB133" s="394">
        <f t="shared" si="873"/>
        <v>0</v>
      </c>
      <c r="HC133" s="395">
        <f t="shared" si="874"/>
        <v>0</v>
      </c>
      <c r="HD133" s="428">
        <f t="shared" si="875"/>
        <v>0</v>
      </c>
      <c r="HE133" s="394">
        <f t="shared" si="876"/>
        <v>0</v>
      </c>
      <c r="HF133" s="395">
        <f t="shared" si="877"/>
        <v>0</v>
      </c>
      <c r="HG133" s="427">
        <f t="shared" si="878"/>
        <v>0</v>
      </c>
      <c r="HH133" s="394">
        <f t="shared" si="879"/>
        <v>0</v>
      </c>
      <c r="HI133" s="395">
        <f t="shared" si="880"/>
        <v>0</v>
      </c>
      <c r="HJ133" s="396">
        <f t="shared" si="881"/>
        <v>0</v>
      </c>
      <c r="HK133" s="776">
        <f t="shared" si="882"/>
        <v>0</v>
      </c>
      <c r="HL133" s="777">
        <f t="shared" si="883"/>
        <v>0</v>
      </c>
      <c r="HM133" s="777">
        <f t="shared" si="884"/>
        <v>0</v>
      </c>
      <c r="HN133" s="777">
        <f t="shared" si="885"/>
        <v>0</v>
      </c>
      <c r="HO133" s="778">
        <f t="shared" si="886"/>
        <v>0</v>
      </c>
      <c r="HP133" s="946"/>
      <c r="HQ133" s="946"/>
      <c r="HR133" s="426">
        <f t="shared" si="887"/>
        <v>0</v>
      </c>
      <c r="HS133" s="395">
        <f t="shared" si="888"/>
        <v>0</v>
      </c>
      <c r="HT133" s="396">
        <f t="shared" si="889"/>
        <v>0</v>
      </c>
      <c r="HU133" s="426">
        <f t="shared" si="890"/>
        <v>0</v>
      </c>
      <c r="HV133" s="395">
        <f t="shared" si="891"/>
        <v>0</v>
      </c>
      <c r="HW133" s="396">
        <f t="shared" si="892"/>
        <v>0</v>
      </c>
      <c r="HX133" s="426">
        <f t="shared" si="1077"/>
        <v>0</v>
      </c>
      <c r="HY133" s="395">
        <f t="shared" si="1078"/>
        <v>0</v>
      </c>
      <c r="HZ133" s="396">
        <f t="shared" si="893"/>
        <v>0</v>
      </c>
      <c r="IA133" s="426">
        <f t="shared" si="1079"/>
        <v>0</v>
      </c>
      <c r="IB133" s="395">
        <f t="shared" si="1080"/>
        <v>0</v>
      </c>
      <c r="IC133" s="396">
        <f t="shared" si="895"/>
        <v>0</v>
      </c>
      <c r="ID133" s="426">
        <f t="shared" si="896"/>
        <v>0</v>
      </c>
      <c r="IE133" s="395">
        <f t="shared" si="897"/>
        <v>0</v>
      </c>
      <c r="IF133" s="396">
        <f t="shared" si="898"/>
        <v>0</v>
      </c>
      <c r="IG133" s="427"/>
      <c r="IH133" s="426">
        <f t="shared" si="899"/>
        <v>0</v>
      </c>
      <c r="II133" s="395">
        <f t="shared" si="900"/>
        <v>0</v>
      </c>
      <c r="IJ133" s="427">
        <f t="shared" si="901"/>
        <v>0</v>
      </c>
      <c r="IK133" s="426">
        <f t="shared" si="902"/>
        <v>0</v>
      </c>
      <c r="IL133" s="395">
        <f t="shared" si="903"/>
        <v>0</v>
      </c>
      <c r="IM133" s="427">
        <f t="shared" si="904"/>
        <v>0</v>
      </c>
      <c r="IN133" s="776">
        <f t="shared" si="905"/>
        <v>0</v>
      </c>
      <c r="IO133" s="777">
        <f t="shared" si="906"/>
        <v>0</v>
      </c>
      <c r="IP133" s="777">
        <f t="shared" si="907"/>
        <v>0</v>
      </c>
      <c r="IQ133" s="777">
        <f t="shared" si="908"/>
        <v>0</v>
      </c>
      <c r="IR133" s="779">
        <f t="shared" si="909"/>
        <v>0</v>
      </c>
      <c r="IS133" s="427"/>
      <c r="IT133" s="780"/>
      <c r="IU133" s="426">
        <f t="shared" si="910"/>
        <v>0</v>
      </c>
      <c r="IV133" s="395">
        <f t="shared" si="911"/>
        <v>0</v>
      </c>
      <c r="IW133" s="396">
        <f t="shared" si="912"/>
        <v>0</v>
      </c>
      <c r="IX133" s="426">
        <f t="shared" si="913"/>
        <v>0</v>
      </c>
      <c r="IY133" s="395">
        <f t="shared" si="914"/>
        <v>0</v>
      </c>
      <c r="IZ133" s="396">
        <f t="shared" si="915"/>
        <v>0</v>
      </c>
      <c r="JA133" s="426">
        <f t="shared" si="916"/>
        <v>0</v>
      </c>
      <c r="JB133" s="395">
        <f t="shared" si="917"/>
        <v>0</v>
      </c>
      <c r="JC133" s="396">
        <f t="shared" si="918"/>
        <v>0</v>
      </c>
      <c r="JD133" s="781"/>
      <c r="JE133" s="782">
        <f t="shared" si="1033"/>
        <v>0</v>
      </c>
      <c r="JF133" s="783">
        <f t="shared" si="1034"/>
        <v>0</v>
      </c>
      <c r="JG133" s="784">
        <f t="shared" si="919"/>
        <v>0</v>
      </c>
      <c r="JH133" s="781"/>
      <c r="JI133" s="782">
        <f t="shared" si="1035"/>
        <v>0</v>
      </c>
      <c r="JJ133" s="783">
        <f t="shared" si="1036"/>
        <v>0</v>
      </c>
      <c r="JK133" s="784">
        <f t="shared" si="920"/>
        <v>0</v>
      </c>
      <c r="JL133" s="781"/>
      <c r="JM133" s="782">
        <f t="shared" si="1037"/>
        <v>0</v>
      </c>
      <c r="JN133" s="783">
        <f t="shared" si="1038"/>
        <v>0</v>
      </c>
      <c r="JO133" s="784">
        <f t="shared" si="921"/>
        <v>0</v>
      </c>
      <c r="JP133" s="781"/>
      <c r="JQ133" s="782">
        <f t="shared" si="1039"/>
        <v>0</v>
      </c>
      <c r="JR133" s="783">
        <f t="shared" si="1040"/>
        <v>0</v>
      </c>
      <c r="JS133" s="784">
        <f t="shared" si="922"/>
        <v>0</v>
      </c>
      <c r="JT133" s="781"/>
      <c r="JU133" s="782">
        <f t="shared" si="1041"/>
        <v>0</v>
      </c>
      <c r="JV133" s="783">
        <f t="shared" si="1042"/>
        <v>0</v>
      </c>
      <c r="JW133" s="784">
        <f t="shared" si="923"/>
        <v>0</v>
      </c>
      <c r="JX133" s="781"/>
      <c r="JY133" s="782">
        <f t="shared" si="1043"/>
        <v>0</v>
      </c>
      <c r="JZ133" s="783">
        <f t="shared" si="1044"/>
        <v>0</v>
      </c>
      <c r="KA133" s="784">
        <f t="shared" si="924"/>
        <v>0</v>
      </c>
      <c r="KB133" s="781"/>
      <c r="KC133" s="782">
        <f t="shared" si="1045"/>
        <v>0</v>
      </c>
      <c r="KD133" s="783">
        <f t="shared" si="1046"/>
        <v>0</v>
      </c>
      <c r="KE133" s="784">
        <f t="shared" si="925"/>
        <v>0</v>
      </c>
      <c r="KF133" s="781"/>
      <c r="KG133" s="782">
        <f t="shared" si="1047"/>
        <v>0</v>
      </c>
      <c r="KH133" s="783">
        <f t="shared" si="1048"/>
        <v>0</v>
      </c>
      <c r="KI133" s="784">
        <f t="shared" si="926"/>
        <v>0</v>
      </c>
      <c r="KJ133" s="781"/>
      <c r="KK133" s="782">
        <f t="shared" si="1049"/>
        <v>0</v>
      </c>
      <c r="KL133" s="783">
        <f t="shared" si="1050"/>
        <v>0</v>
      </c>
      <c r="KM133" s="784">
        <f t="shared" si="927"/>
        <v>0</v>
      </c>
      <c r="KN133" s="426">
        <f t="shared" si="928"/>
        <v>0</v>
      </c>
      <c r="KO133" s="395">
        <f t="shared" si="929"/>
        <v>0</v>
      </c>
      <c r="KP133" s="396">
        <f t="shared" si="930"/>
        <v>0</v>
      </c>
      <c r="KQ133" s="426">
        <f t="shared" si="931"/>
        <v>0</v>
      </c>
      <c r="KR133" s="395">
        <f t="shared" si="932"/>
        <v>0</v>
      </c>
      <c r="KS133" s="396">
        <f t="shared" si="933"/>
        <v>0</v>
      </c>
      <c r="KT133" s="891"/>
      <c r="KU133" s="786">
        <f t="shared" si="1051"/>
        <v>0</v>
      </c>
      <c r="KV133" s="787">
        <f t="shared" si="1052"/>
        <v>0</v>
      </c>
      <c r="KW133" s="788">
        <f t="shared" si="934"/>
        <v>0</v>
      </c>
      <c r="KX133" s="426">
        <f t="shared" si="935"/>
        <v>0</v>
      </c>
      <c r="KY133" s="395">
        <f t="shared" si="936"/>
        <v>0</v>
      </c>
      <c r="KZ133" s="396">
        <f t="shared" si="937"/>
        <v>0</v>
      </c>
      <c r="LA133" s="781"/>
      <c r="LB133" s="782">
        <f t="shared" si="1053"/>
        <v>0</v>
      </c>
      <c r="LC133" s="783">
        <f t="shared" si="1054"/>
        <v>0</v>
      </c>
      <c r="LD133" s="784">
        <f t="shared" si="938"/>
        <v>0</v>
      </c>
      <c r="LE133" s="781"/>
      <c r="LF133" s="782">
        <f t="shared" si="1055"/>
        <v>0</v>
      </c>
      <c r="LG133" s="783">
        <f t="shared" si="1056"/>
        <v>0</v>
      </c>
      <c r="LH133" s="784">
        <f t="shared" si="939"/>
        <v>0</v>
      </c>
      <c r="LI133" s="781"/>
      <c r="LJ133" s="782">
        <f t="shared" si="1057"/>
        <v>0</v>
      </c>
      <c r="LK133" s="783">
        <f t="shared" si="1058"/>
        <v>0</v>
      </c>
      <c r="LL133" s="784">
        <f t="shared" si="940"/>
        <v>0</v>
      </c>
      <c r="LM133" s="426">
        <f t="shared" si="941"/>
        <v>0</v>
      </c>
      <c r="LN133" s="395">
        <f t="shared" si="942"/>
        <v>0</v>
      </c>
      <c r="LO133" s="396">
        <f t="shared" si="943"/>
        <v>0</v>
      </c>
      <c r="LP133" s="426">
        <f t="shared" si="944"/>
        <v>0</v>
      </c>
      <c r="LQ133" s="395">
        <f t="shared" si="945"/>
        <v>0</v>
      </c>
      <c r="LR133" s="396">
        <f t="shared" si="946"/>
        <v>0</v>
      </c>
      <c r="LS133" s="426">
        <f t="shared" si="947"/>
        <v>0</v>
      </c>
      <c r="LT133" s="395">
        <f t="shared" si="948"/>
        <v>0</v>
      </c>
      <c r="LU133" s="396">
        <f t="shared" si="949"/>
        <v>0</v>
      </c>
      <c r="LV133" s="891"/>
      <c r="LW133" s="786">
        <f t="shared" si="1059"/>
        <v>0</v>
      </c>
      <c r="LX133" s="787">
        <f t="shared" si="1060"/>
        <v>0</v>
      </c>
      <c r="LY133" s="788">
        <f t="shared" si="950"/>
        <v>0</v>
      </c>
      <c r="LZ133" s="426">
        <f t="shared" si="951"/>
        <v>0</v>
      </c>
      <c r="MA133" s="395">
        <f t="shared" si="952"/>
        <v>0</v>
      </c>
      <c r="MB133" s="396">
        <f t="shared" si="953"/>
        <v>0</v>
      </c>
      <c r="MC133" s="781"/>
      <c r="MD133" s="782">
        <f t="shared" si="1061"/>
        <v>0</v>
      </c>
      <c r="ME133" s="783">
        <f t="shared" si="1062"/>
        <v>0</v>
      </c>
      <c r="MF133" s="784">
        <f t="shared" si="954"/>
        <v>0</v>
      </c>
      <c r="MG133" s="781"/>
      <c r="MH133" s="782">
        <f t="shared" si="1063"/>
        <v>0</v>
      </c>
      <c r="MI133" s="783">
        <f t="shared" si="1064"/>
        <v>0</v>
      </c>
      <c r="MJ133" s="784">
        <f t="shared" si="955"/>
        <v>0</v>
      </c>
      <c r="MK133" s="781"/>
      <c r="ML133" s="782">
        <f t="shared" si="1065"/>
        <v>0</v>
      </c>
      <c r="MM133" s="783">
        <f t="shared" si="1066"/>
        <v>0</v>
      </c>
      <c r="MN133" s="784">
        <f t="shared" si="956"/>
        <v>0</v>
      </c>
      <c r="MO133" s="426">
        <f t="shared" si="957"/>
        <v>0</v>
      </c>
      <c r="MP133" s="395">
        <f t="shared" si="958"/>
        <v>0</v>
      </c>
      <c r="MQ133" s="396">
        <f t="shared" si="959"/>
        <v>0</v>
      </c>
      <c r="MR133" s="426">
        <f t="shared" si="960"/>
        <v>0</v>
      </c>
      <c r="MS133" s="395">
        <f t="shared" si="961"/>
        <v>0</v>
      </c>
      <c r="MT133" s="396">
        <f t="shared" si="962"/>
        <v>0</v>
      </c>
      <c r="MU133" s="426">
        <f t="shared" si="963"/>
        <v>0</v>
      </c>
      <c r="MV133" s="395">
        <f t="shared" si="964"/>
        <v>0</v>
      </c>
      <c r="MW133" s="396">
        <f t="shared" si="965"/>
        <v>0</v>
      </c>
      <c r="MX133" s="891"/>
      <c r="MY133" s="786">
        <f t="shared" si="1067"/>
        <v>0</v>
      </c>
      <c r="MZ133" s="787">
        <f t="shared" si="1068"/>
        <v>0</v>
      </c>
      <c r="NA133" s="788">
        <f t="shared" si="966"/>
        <v>0</v>
      </c>
      <c r="NB133" s="891"/>
      <c r="NC133" s="786">
        <f t="shared" si="1069"/>
        <v>0</v>
      </c>
      <c r="ND133" s="787">
        <f t="shared" si="1070"/>
        <v>0</v>
      </c>
      <c r="NE133" s="788">
        <f t="shared" si="967"/>
        <v>0</v>
      </c>
      <c r="NF133" s="786">
        <f t="shared" si="968"/>
        <v>0</v>
      </c>
      <c r="NG133" s="789">
        <f t="shared" si="969"/>
        <v>0</v>
      </c>
      <c r="NH133" s="776">
        <f t="shared" si="970"/>
        <v>0</v>
      </c>
      <c r="NI133" s="777">
        <f t="shared" si="971"/>
        <v>0</v>
      </c>
      <c r="NJ133" s="777">
        <f t="shared" si="972"/>
        <v>0</v>
      </c>
      <c r="NK133" s="777">
        <f t="shared" si="973"/>
        <v>0</v>
      </c>
      <c r="NL133" s="779">
        <f t="shared" si="974"/>
        <v>0</v>
      </c>
      <c r="NM133" s="891"/>
      <c r="NN133" s="786">
        <f t="shared" si="1071"/>
        <v>0</v>
      </c>
      <c r="NO133" s="787">
        <f t="shared" si="1072"/>
        <v>0</v>
      </c>
      <c r="NP133" s="788">
        <f t="shared" si="975"/>
        <v>0</v>
      </c>
      <c r="NQ133" s="891"/>
      <c r="NR133" s="786">
        <f t="shared" si="1073"/>
        <v>0</v>
      </c>
      <c r="NS133" s="787">
        <f t="shared" si="1074"/>
        <v>0</v>
      </c>
      <c r="NT133" s="788">
        <f t="shared" si="976"/>
        <v>0</v>
      </c>
      <c r="NU133" s="891"/>
      <c r="NV133" s="786">
        <f t="shared" si="1075"/>
        <v>0</v>
      </c>
      <c r="NW133" s="787">
        <f t="shared" si="1076"/>
        <v>0</v>
      </c>
      <c r="NX133" s="788">
        <f t="shared" si="977"/>
        <v>0</v>
      </c>
      <c r="OH133" s="426">
        <f t="shared" si="978"/>
        <v>0</v>
      </c>
      <c r="OI133" s="395">
        <f t="shared" si="979"/>
        <v>0</v>
      </c>
      <c r="OJ133" s="396">
        <f t="shared" si="980"/>
        <v>0</v>
      </c>
      <c r="OK133" s="426">
        <f t="shared" si="981"/>
        <v>0</v>
      </c>
      <c r="OL133" s="395">
        <f t="shared" si="982"/>
        <v>0</v>
      </c>
      <c r="OM133" s="396">
        <f t="shared" si="983"/>
        <v>0</v>
      </c>
      <c r="ON133" s="426">
        <f t="shared" si="984"/>
        <v>0</v>
      </c>
      <c r="OO133" s="395">
        <f t="shared" si="985"/>
        <v>0</v>
      </c>
      <c r="OP133" s="396">
        <f t="shared" si="986"/>
        <v>0</v>
      </c>
      <c r="OQ133" s="426">
        <f t="shared" si="987"/>
        <v>0</v>
      </c>
      <c r="OR133" s="395">
        <f t="shared" si="988"/>
        <v>0</v>
      </c>
      <c r="OS133" s="396">
        <f t="shared" si="989"/>
        <v>0</v>
      </c>
      <c r="OT133" s="426">
        <f t="shared" si="990"/>
        <v>0</v>
      </c>
      <c r="OU133" s="395">
        <f t="shared" si="991"/>
        <v>0</v>
      </c>
      <c r="OV133" s="396">
        <f t="shared" si="992"/>
        <v>0</v>
      </c>
      <c r="OW133" s="426">
        <f t="shared" si="993"/>
        <v>0</v>
      </c>
      <c r="OX133" s="395">
        <f t="shared" si="994"/>
        <v>0</v>
      </c>
      <c r="OY133" s="427">
        <f t="shared" si="995"/>
        <v>0</v>
      </c>
      <c r="OZ133" s="426">
        <f t="shared" si="996"/>
        <v>0</v>
      </c>
      <c r="PA133" s="395">
        <f t="shared" si="997"/>
        <v>0</v>
      </c>
      <c r="PB133" s="427">
        <f t="shared" si="998"/>
        <v>0</v>
      </c>
      <c r="PC133" s="426">
        <f t="shared" si="999"/>
        <v>0</v>
      </c>
      <c r="PD133" s="395">
        <f t="shared" si="1000"/>
        <v>0</v>
      </c>
      <c r="PE133" s="427">
        <f t="shared" si="1001"/>
        <v>0</v>
      </c>
      <c r="PF133" s="426">
        <f t="shared" si="1002"/>
        <v>0</v>
      </c>
      <c r="PG133" s="395">
        <f t="shared" si="1003"/>
        <v>0</v>
      </c>
      <c r="PH133" s="427">
        <f t="shared" si="1004"/>
        <v>0</v>
      </c>
      <c r="PI133" s="426">
        <f t="shared" si="1005"/>
        <v>0</v>
      </c>
      <c r="PJ133" s="395">
        <f t="shared" si="1006"/>
        <v>0</v>
      </c>
      <c r="PK133" s="427">
        <f t="shared" si="1007"/>
        <v>0</v>
      </c>
      <c r="PL133" s="426">
        <f t="shared" si="1008"/>
        <v>0</v>
      </c>
      <c r="PM133" s="395">
        <f t="shared" si="1009"/>
        <v>0</v>
      </c>
      <c r="PN133" s="427">
        <f t="shared" si="1010"/>
        <v>0</v>
      </c>
      <c r="PO133" s="776">
        <f t="shared" si="1011"/>
        <v>0</v>
      </c>
      <c r="PP133" s="777">
        <f t="shared" si="1012"/>
        <v>0</v>
      </c>
      <c r="PQ133" s="777">
        <f t="shared" si="1013"/>
        <v>0</v>
      </c>
      <c r="PR133" s="777">
        <f t="shared" si="1014"/>
        <v>0</v>
      </c>
      <c r="PS133" s="779">
        <f t="shared" si="1015"/>
        <v>0</v>
      </c>
      <c r="PT133" s="426">
        <f t="shared" si="1016"/>
        <v>0</v>
      </c>
      <c r="PU133" s="395">
        <f t="shared" si="1017"/>
        <v>0</v>
      </c>
      <c r="PV133" s="396">
        <f t="shared" si="1018"/>
        <v>0</v>
      </c>
      <c r="PW133" s="426">
        <f t="shared" si="1019"/>
        <v>0</v>
      </c>
      <c r="PX133" s="395">
        <f t="shared" si="1020"/>
        <v>0</v>
      </c>
      <c r="PY133" s="396">
        <f t="shared" si="1021"/>
        <v>0</v>
      </c>
      <c r="PZ133" s="426">
        <f t="shared" si="1022"/>
        <v>0</v>
      </c>
      <c r="QA133" s="395">
        <f t="shared" si="1023"/>
        <v>0</v>
      </c>
      <c r="QB133" s="396">
        <f t="shared" si="1024"/>
        <v>0</v>
      </c>
      <c r="QC133" s="426">
        <f t="shared" si="1025"/>
        <v>0</v>
      </c>
      <c r="QD133" s="395">
        <f t="shared" si="1026"/>
        <v>0</v>
      </c>
      <c r="QE133" s="396">
        <f t="shared" si="1027"/>
        <v>0</v>
      </c>
      <c r="QF133" s="776">
        <f t="shared" si="1028"/>
        <v>0</v>
      </c>
      <c r="QG133" s="777">
        <f t="shared" si="1029"/>
        <v>0</v>
      </c>
      <c r="QH133" s="777">
        <f t="shared" si="1030"/>
        <v>0</v>
      </c>
      <c r="QI133" s="777">
        <f t="shared" si="1031"/>
        <v>0</v>
      </c>
      <c r="QJ133" s="779">
        <f t="shared" si="1032"/>
        <v>0</v>
      </c>
      <c r="QK133" s="790"/>
      <c r="QL133" s="791"/>
    </row>
    <row r="134" spans="2:454" ht="10.8" thickBot="1">
      <c r="B134" s="892" t="s">
        <v>571</v>
      </c>
      <c r="C134" s="893" t="s">
        <v>571</v>
      </c>
      <c r="D134" s="894"/>
      <c r="E134" s="895"/>
      <c r="F134" s="895"/>
      <c r="G134" s="895"/>
      <c r="H134" s="895"/>
      <c r="I134" s="895"/>
      <c r="J134" s="895"/>
      <c r="K134" s="895"/>
      <c r="L134" s="895"/>
      <c r="M134" s="895"/>
      <c r="N134" s="895"/>
      <c r="O134" s="895"/>
      <c r="P134" s="895"/>
      <c r="Q134" s="895"/>
      <c r="R134" s="895"/>
      <c r="S134" s="895"/>
      <c r="T134" s="895"/>
      <c r="U134" s="895"/>
      <c r="V134" s="895"/>
      <c r="W134" s="895"/>
      <c r="X134" s="895"/>
      <c r="Y134" s="895"/>
      <c r="Z134" s="895"/>
      <c r="AA134" s="895"/>
      <c r="AB134" s="895"/>
      <c r="AC134" s="895"/>
      <c r="AD134" s="895"/>
      <c r="AE134" s="895"/>
      <c r="AF134" s="895"/>
      <c r="AG134" s="895"/>
      <c r="AH134" s="895"/>
      <c r="AI134" s="895"/>
      <c r="AJ134" s="895"/>
      <c r="AK134" s="895"/>
      <c r="AL134" s="895"/>
      <c r="AM134" s="895"/>
      <c r="AN134" s="895"/>
      <c r="AO134" s="895"/>
      <c r="AP134" s="895"/>
      <c r="AQ134" s="895"/>
      <c r="AR134" s="895"/>
      <c r="AS134" s="895"/>
      <c r="AT134" s="895"/>
      <c r="AU134" s="895"/>
      <c r="AV134" s="895"/>
      <c r="AW134" s="895"/>
      <c r="AX134" s="895"/>
      <c r="AY134" s="895"/>
      <c r="AZ134" s="895"/>
      <c r="BA134" s="896"/>
      <c r="BB134" s="897">
        <f t="shared" si="721"/>
        <v>0</v>
      </c>
      <c r="BC134" s="842"/>
      <c r="BD134" s="843"/>
      <c r="BE134" s="896"/>
      <c r="BF134" s="897">
        <f t="shared" si="722"/>
        <v>0</v>
      </c>
      <c r="BG134" s="896"/>
      <c r="BH134" s="897">
        <f t="shared" si="723"/>
        <v>0</v>
      </c>
      <c r="BI134" s="433">
        <f t="shared" si="724"/>
        <v>0</v>
      </c>
      <c r="BJ134" s="405">
        <f t="shared" si="725"/>
        <v>0</v>
      </c>
      <c r="BK134" s="406">
        <f t="shared" si="726"/>
        <v>0</v>
      </c>
      <c r="BL134" s="433">
        <f t="shared" si="727"/>
        <v>0</v>
      </c>
      <c r="BM134" s="405">
        <f t="shared" si="728"/>
        <v>0</v>
      </c>
      <c r="BN134" s="434">
        <f t="shared" si="729"/>
        <v>0</v>
      </c>
      <c r="BO134" s="404">
        <f t="shared" si="730"/>
        <v>0</v>
      </c>
      <c r="BP134" s="405">
        <f t="shared" si="731"/>
        <v>0</v>
      </c>
      <c r="BQ134" s="435">
        <f t="shared" si="732"/>
        <v>0</v>
      </c>
      <c r="BR134" s="404">
        <f t="shared" si="733"/>
        <v>0</v>
      </c>
      <c r="BS134" s="405">
        <f t="shared" si="734"/>
        <v>0</v>
      </c>
      <c r="BT134" s="435">
        <f t="shared" si="735"/>
        <v>0</v>
      </c>
      <c r="BU134" s="404">
        <f t="shared" si="736"/>
        <v>0</v>
      </c>
      <c r="BV134" s="405">
        <f t="shared" si="737"/>
        <v>0</v>
      </c>
      <c r="BW134" s="434">
        <f t="shared" si="738"/>
        <v>0</v>
      </c>
      <c r="BX134" s="404">
        <f t="shared" si="739"/>
        <v>0</v>
      </c>
      <c r="BY134" s="405">
        <f t="shared" si="740"/>
        <v>0</v>
      </c>
      <c r="BZ134" s="406">
        <f t="shared" si="741"/>
        <v>0</v>
      </c>
      <c r="CA134" s="433">
        <f t="shared" si="742"/>
        <v>0</v>
      </c>
      <c r="CB134" s="405">
        <f t="shared" si="743"/>
        <v>0</v>
      </c>
      <c r="CC134" s="434">
        <f t="shared" si="744"/>
        <v>0</v>
      </c>
      <c r="CD134" s="404">
        <f t="shared" si="745"/>
        <v>0</v>
      </c>
      <c r="CE134" s="405">
        <f t="shared" si="746"/>
        <v>0</v>
      </c>
      <c r="CF134" s="435">
        <f t="shared" si="747"/>
        <v>0</v>
      </c>
      <c r="CG134" s="404">
        <f t="shared" si="748"/>
        <v>0</v>
      </c>
      <c r="CH134" s="405">
        <f t="shared" si="749"/>
        <v>0</v>
      </c>
      <c r="CI134" s="435">
        <f t="shared" si="750"/>
        <v>0</v>
      </c>
      <c r="CJ134" s="404">
        <f t="shared" si="751"/>
        <v>0</v>
      </c>
      <c r="CK134" s="405">
        <f t="shared" si="752"/>
        <v>0</v>
      </c>
      <c r="CL134" s="434">
        <f t="shared" si="753"/>
        <v>0</v>
      </c>
      <c r="CM134" s="404">
        <f t="shared" si="754"/>
        <v>0</v>
      </c>
      <c r="CN134" s="405">
        <f t="shared" si="755"/>
        <v>0</v>
      </c>
      <c r="CO134" s="406">
        <f t="shared" si="756"/>
        <v>0</v>
      </c>
      <c r="CP134" s="433">
        <f t="shared" si="757"/>
        <v>0</v>
      </c>
      <c r="CQ134" s="405">
        <f t="shared" si="758"/>
        <v>0</v>
      </c>
      <c r="CR134" s="434">
        <f t="shared" si="759"/>
        <v>0</v>
      </c>
      <c r="CS134" s="404">
        <f t="shared" si="760"/>
        <v>0</v>
      </c>
      <c r="CT134" s="405">
        <f t="shared" si="761"/>
        <v>0</v>
      </c>
      <c r="CU134" s="435">
        <f t="shared" si="762"/>
        <v>0</v>
      </c>
      <c r="CV134" s="404">
        <f t="shared" si="763"/>
        <v>0</v>
      </c>
      <c r="CW134" s="405">
        <f t="shared" si="764"/>
        <v>0</v>
      </c>
      <c r="CX134" s="435">
        <f t="shared" si="765"/>
        <v>0</v>
      </c>
      <c r="CY134" s="404">
        <f t="shared" si="766"/>
        <v>0</v>
      </c>
      <c r="CZ134" s="405">
        <f t="shared" si="767"/>
        <v>0</v>
      </c>
      <c r="DA134" s="434">
        <f t="shared" si="768"/>
        <v>0</v>
      </c>
      <c r="DB134" s="404">
        <f t="shared" si="769"/>
        <v>0</v>
      </c>
      <c r="DC134" s="405">
        <f t="shared" si="770"/>
        <v>0</v>
      </c>
      <c r="DD134" s="406">
        <f t="shared" si="771"/>
        <v>0</v>
      </c>
      <c r="DE134" s="433">
        <f t="shared" si="772"/>
        <v>0</v>
      </c>
      <c r="DF134" s="405">
        <f t="shared" si="773"/>
        <v>0</v>
      </c>
      <c r="DG134" s="434">
        <f t="shared" si="774"/>
        <v>0</v>
      </c>
      <c r="DH134" s="404">
        <f t="shared" si="775"/>
        <v>0</v>
      </c>
      <c r="DI134" s="405">
        <f t="shared" si="776"/>
        <v>0</v>
      </c>
      <c r="DJ134" s="435">
        <f t="shared" si="777"/>
        <v>0</v>
      </c>
      <c r="DK134" s="404">
        <f t="shared" si="778"/>
        <v>0</v>
      </c>
      <c r="DL134" s="405">
        <f t="shared" si="779"/>
        <v>0</v>
      </c>
      <c r="DM134" s="435">
        <f t="shared" si="780"/>
        <v>0</v>
      </c>
      <c r="DN134" s="404">
        <f t="shared" si="781"/>
        <v>0</v>
      </c>
      <c r="DO134" s="405">
        <f t="shared" si="782"/>
        <v>0</v>
      </c>
      <c r="DP134" s="434">
        <f t="shared" si="783"/>
        <v>0</v>
      </c>
      <c r="DQ134" s="404">
        <f t="shared" si="784"/>
        <v>0</v>
      </c>
      <c r="DR134" s="405">
        <f t="shared" si="785"/>
        <v>0</v>
      </c>
      <c r="DS134" s="406">
        <f t="shared" si="786"/>
        <v>0</v>
      </c>
      <c r="DT134" s="433">
        <f t="shared" si="787"/>
        <v>0</v>
      </c>
      <c r="DU134" s="405">
        <f t="shared" si="788"/>
        <v>0</v>
      </c>
      <c r="DV134" s="434">
        <f t="shared" si="789"/>
        <v>0</v>
      </c>
      <c r="DW134" s="404">
        <f t="shared" si="790"/>
        <v>0</v>
      </c>
      <c r="DX134" s="405">
        <f t="shared" si="791"/>
        <v>0</v>
      </c>
      <c r="DY134" s="435">
        <f t="shared" si="792"/>
        <v>0</v>
      </c>
      <c r="DZ134" s="404">
        <f t="shared" si="793"/>
        <v>0</v>
      </c>
      <c r="EA134" s="405">
        <f t="shared" si="794"/>
        <v>0</v>
      </c>
      <c r="EB134" s="435">
        <f t="shared" si="795"/>
        <v>0</v>
      </c>
      <c r="EC134" s="404">
        <f t="shared" si="796"/>
        <v>0</v>
      </c>
      <c r="ED134" s="405">
        <f t="shared" si="797"/>
        <v>0</v>
      </c>
      <c r="EE134" s="434">
        <f t="shared" si="798"/>
        <v>0</v>
      </c>
      <c r="EF134" s="404">
        <f t="shared" si="799"/>
        <v>0</v>
      </c>
      <c r="EG134" s="405">
        <f t="shared" si="800"/>
        <v>0</v>
      </c>
      <c r="EH134" s="406">
        <f t="shared" si="801"/>
        <v>0</v>
      </c>
      <c r="EI134" s="433">
        <f t="shared" si="802"/>
        <v>0</v>
      </c>
      <c r="EJ134" s="405">
        <f t="shared" si="803"/>
        <v>0</v>
      </c>
      <c r="EK134" s="434">
        <f t="shared" si="804"/>
        <v>0</v>
      </c>
      <c r="EL134" s="404">
        <f t="shared" si="805"/>
        <v>0</v>
      </c>
      <c r="EM134" s="405">
        <f t="shared" si="806"/>
        <v>0</v>
      </c>
      <c r="EN134" s="435">
        <f t="shared" si="807"/>
        <v>0</v>
      </c>
      <c r="EO134" s="404">
        <f t="shared" si="808"/>
        <v>0</v>
      </c>
      <c r="EP134" s="405">
        <f t="shared" si="809"/>
        <v>0</v>
      </c>
      <c r="EQ134" s="435">
        <f t="shared" si="810"/>
        <v>0</v>
      </c>
      <c r="ER134" s="404">
        <f t="shared" si="811"/>
        <v>0</v>
      </c>
      <c r="ES134" s="405">
        <f t="shared" si="812"/>
        <v>0</v>
      </c>
      <c r="ET134" s="434">
        <f t="shared" si="813"/>
        <v>0</v>
      </c>
      <c r="EU134" s="404">
        <f t="shared" si="814"/>
        <v>0</v>
      </c>
      <c r="EV134" s="405">
        <f t="shared" si="815"/>
        <v>0</v>
      </c>
      <c r="EW134" s="406">
        <f t="shared" si="816"/>
        <v>0</v>
      </c>
      <c r="EX134" s="433">
        <f t="shared" si="817"/>
        <v>0</v>
      </c>
      <c r="EY134" s="405">
        <f t="shared" si="818"/>
        <v>0</v>
      </c>
      <c r="EZ134" s="434">
        <f t="shared" si="819"/>
        <v>0</v>
      </c>
      <c r="FA134" s="404">
        <f t="shared" si="820"/>
        <v>0</v>
      </c>
      <c r="FB134" s="405">
        <f t="shared" si="821"/>
        <v>0</v>
      </c>
      <c r="FC134" s="435">
        <f t="shared" si="822"/>
        <v>0</v>
      </c>
      <c r="FD134" s="404">
        <f t="shared" si="823"/>
        <v>0</v>
      </c>
      <c r="FE134" s="405">
        <f t="shared" si="824"/>
        <v>0</v>
      </c>
      <c r="FF134" s="435">
        <f t="shared" si="825"/>
        <v>0</v>
      </c>
      <c r="FG134" s="404">
        <f t="shared" si="826"/>
        <v>0</v>
      </c>
      <c r="FH134" s="405">
        <f t="shared" si="827"/>
        <v>0</v>
      </c>
      <c r="FI134" s="434">
        <f t="shared" si="828"/>
        <v>0</v>
      </c>
      <c r="FJ134" s="404">
        <f t="shared" si="829"/>
        <v>0</v>
      </c>
      <c r="FK134" s="405">
        <f t="shared" si="830"/>
        <v>0</v>
      </c>
      <c r="FL134" s="406">
        <f t="shared" si="831"/>
        <v>0</v>
      </c>
      <c r="FM134" s="433">
        <f t="shared" si="832"/>
        <v>0</v>
      </c>
      <c r="FN134" s="405">
        <f t="shared" si="833"/>
        <v>0</v>
      </c>
      <c r="FO134" s="434">
        <f t="shared" si="834"/>
        <v>0</v>
      </c>
      <c r="FP134" s="404">
        <f t="shared" si="835"/>
        <v>0</v>
      </c>
      <c r="FQ134" s="405">
        <f t="shared" si="836"/>
        <v>0</v>
      </c>
      <c r="FR134" s="435">
        <f t="shared" si="837"/>
        <v>0</v>
      </c>
      <c r="FS134" s="404">
        <f t="shared" si="838"/>
        <v>0</v>
      </c>
      <c r="FT134" s="405">
        <f t="shared" si="839"/>
        <v>0</v>
      </c>
      <c r="FU134" s="435">
        <f t="shared" si="840"/>
        <v>0</v>
      </c>
      <c r="FV134" s="404">
        <f t="shared" si="841"/>
        <v>0</v>
      </c>
      <c r="FW134" s="405">
        <f t="shared" si="842"/>
        <v>0</v>
      </c>
      <c r="FX134" s="434">
        <f t="shared" si="843"/>
        <v>0</v>
      </c>
      <c r="FY134" s="404">
        <f t="shared" si="844"/>
        <v>0</v>
      </c>
      <c r="FZ134" s="405">
        <f t="shared" si="845"/>
        <v>0</v>
      </c>
      <c r="GA134" s="406">
        <f t="shared" si="846"/>
        <v>0</v>
      </c>
      <c r="GB134" s="433">
        <f t="shared" si="847"/>
        <v>0</v>
      </c>
      <c r="GC134" s="405">
        <f t="shared" si="848"/>
        <v>0</v>
      </c>
      <c r="GD134" s="434">
        <f t="shared" si="849"/>
        <v>0</v>
      </c>
      <c r="GE134" s="404">
        <f t="shared" si="850"/>
        <v>0</v>
      </c>
      <c r="GF134" s="405">
        <f t="shared" si="851"/>
        <v>0</v>
      </c>
      <c r="GG134" s="435">
        <f t="shared" si="852"/>
        <v>0</v>
      </c>
      <c r="GH134" s="404">
        <f t="shared" si="853"/>
        <v>0</v>
      </c>
      <c r="GI134" s="405">
        <f t="shared" si="854"/>
        <v>0</v>
      </c>
      <c r="GJ134" s="435">
        <f t="shared" si="855"/>
        <v>0</v>
      </c>
      <c r="GK134" s="404">
        <f t="shared" si="856"/>
        <v>0</v>
      </c>
      <c r="GL134" s="405">
        <f t="shared" si="857"/>
        <v>0</v>
      </c>
      <c r="GM134" s="434">
        <f t="shared" si="858"/>
        <v>0</v>
      </c>
      <c r="GN134" s="404">
        <f t="shared" si="859"/>
        <v>0</v>
      </c>
      <c r="GO134" s="405">
        <f t="shared" si="860"/>
        <v>0</v>
      </c>
      <c r="GP134" s="406">
        <f t="shared" si="861"/>
        <v>0</v>
      </c>
      <c r="GQ134" s="898">
        <f t="shared" si="862"/>
        <v>0</v>
      </c>
      <c r="GR134" s="899">
        <f t="shared" si="863"/>
        <v>0</v>
      </c>
      <c r="GS134" s="899">
        <f t="shared" si="864"/>
        <v>0</v>
      </c>
      <c r="GT134" s="899">
        <f t="shared" si="865"/>
        <v>0</v>
      </c>
      <c r="GU134" s="900">
        <f t="shared" si="866"/>
        <v>0</v>
      </c>
      <c r="GV134" s="433">
        <f t="shared" si="867"/>
        <v>0</v>
      </c>
      <c r="GW134" s="405">
        <f t="shared" si="868"/>
        <v>0</v>
      </c>
      <c r="GX134" s="434">
        <f t="shared" si="869"/>
        <v>0</v>
      </c>
      <c r="GY134" s="404">
        <f t="shared" si="870"/>
        <v>0</v>
      </c>
      <c r="GZ134" s="405">
        <f t="shared" si="871"/>
        <v>0</v>
      </c>
      <c r="HA134" s="435">
        <f t="shared" si="872"/>
        <v>0</v>
      </c>
      <c r="HB134" s="404">
        <f t="shared" si="873"/>
        <v>0</v>
      </c>
      <c r="HC134" s="405">
        <f t="shared" si="874"/>
        <v>0</v>
      </c>
      <c r="HD134" s="435">
        <f t="shared" si="875"/>
        <v>0</v>
      </c>
      <c r="HE134" s="404">
        <f t="shared" si="876"/>
        <v>0</v>
      </c>
      <c r="HF134" s="405">
        <f t="shared" si="877"/>
        <v>0</v>
      </c>
      <c r="HG134" s="434">
        <f t="shared" si="878"/>
        <v>0</v>
      </c>
      <c r="HH134" s="404">
        <f t="shared" si="879"/>
        <v>0</v>
      </c>
      <c r="HI134" s="405">
        <f t="shared" si="880"/>
        <v>0</v>
      </c>
      <c r="HJ134" s="406">
        <f t="shared" si="881"/>
        <v>0</v>
      </c>
      <c r="HK134" s="898">
        <f t="shared" si="882"/>
        <v>0</v>
      </c>
      <c r="HL134" s="899">
        <f t="shared" si="883"/>
        <v>0</v>
      </c>
      <c r="HM134" s="899">
        <f t="shared" si="884"/>
        <v>0</v>
      </c>
      <c r="HN134" s="899">
        <f t="shared" si="885"/>
        <v>0</v>
      </c>
      <c r="HO134" s="900">
        <f t="shared" si="886"/>
        <v>0</v>
      </c>
      <c r="HP134" s="948"/>
      <c r="HQ134" s="948"/>
      <c r="HR134" s="433">
        <f t="shared" si="887"/>
        <v>0</v>
      </c>
      <c r="HS134" s="405">
        <f t="shared" si="888"/>
        <v>0</v>
      </c>
      <c r="HT134" s="406">
        <f t="shared" si="889"/>
        <v>0</v>
      </c>
      <c r="HU134" s="433">
        <f t="shared" si="890"/>
        <v>0</v>
      </c>
      <c r="HV134" s="405">
        <f t="shared" si="891"/>
        <v>0</v>
      </c>
      <c r="HW134" s="406">
        <f t="shared" si="892"/>
        <v>0</v>
      </c>
      <c r="HX134" s="433">
        <f t="shared" si="1077"/>
        <v>0</v>
      </c>
      <c r="HY134" s="405">
        <f t="shared" si="1078"/>
        <v>0</v>
      </c>
      <c r="HZ134" s="406">
        <f t="shared" si="893"/>
        <v>0</v>
      </c>
      <c r="IA134" s="433">
        <f t="shared" si="1079"/>
        <v>0</v>
      </c>
      <c r="IB134" s="405">
        <f t="shared" si="1080"/>
        <v>0</v>
      </c>
      <c r="IC134" s="406">
        <f t="shared" si="895"/>
        <v>0</v>
      </c>
      <c r="ID134" s="433">
        <f t="shared" si="896"/>
        <v>0</v>
      </c>
      <c r="IE134" s="405">
        <f t="shared" si="897"/>
        <v>0</v>
      </c>
      <c r="IF134" s="406">
        <f t="shared" si="898"/>
        <v>0</v>
      </c>
      <c r="IG134" s="434"/>
      <c r="IH134" s="433">
        <f t="shared" si="899"/>
        <v>0</v>
      </c>
      <c r="II134" s="405">
        <f t="shared" si="900"/>
        <v>0</v>
      </c>
      <c r="IJ134" s="434">
        <f t="shared" si="901"/>
        <v>0</v>
      </c>
      <c r="IK134" s="433">
        <f t="shared" si="902"/>
        <v>0</v>
      </c>
      <c r="IL134" s="405">
        <f t="shared" si="903"/>
        <v>0</v>
      </c>
      <c r="IM134" s="434">
        <f t="shared" si="904"/>
        <v>0</v>
      </c>
      <c r="IN134" s="898">
        <f t="shared" si="905"/>
        <v>0</v>
      </c>
      <c r="IO134" s="899">
        <f t="shared" si="906"/>
        <v>0</v>
      </c>
      <c r="IP134" s="899">
        <f t="shared" si="907"/>
        <v>0</v>
      </c>
      <c r="IQ134" s="899">
        <f t="shared" si="908"/>
        <v>0</v>
      </c>
      <c r="IR134" s="901">
        <f t="shared" si="909"/>
        <v>0</v>
      </c>
      <c r="IS134" s="434"/>
      <c r="IT134" s="902"/>
      <c r="IU134" s="433">
        <f t="shared" si="910"/>
        <v>0</v>
      </c>
      <c r="IV134" s="405">
        <f t="shared" si="911"/>
        <v>0</v>
      </c>
      <c r="IW134" s="406">
        <f t="shared" si="912"/>
        <v>0</v>
      </c>
      <c r="IX134" s="433">
        <f t="shared" si="913"/>
        <v>0</v>
      </c>
      <c r="IY134" s="405">
        <f t="shared" si="914"/>
        <v>0</v>
      </c>
      <c r="IZ134" s="406">
        <f t="shared" si="915"/>
        <v>0</v>
      </c>
      <c r="JA134" s="433">
        <f t="shared" si="916"/>
        <v>0</v>
      </c>
      <c r="JB134" s="405">
        <f t="shared" si="917"/>
        <v>0</v>
      </c>
      <c r="JC134" s="406">
        <f t="shared" si="918"/>
        <v>0</v>
      </c>
      <c r="JD134" s="903"/>
      <c r="JE134" s="904">
        <f t="shared" si="1033"/>
        <v>0</v>
      </c>
      <c r="JF134" s="905">
        <f t="shared" si="1034"/>
        <v>0</v>
      </c>
      <c r="JG134" s="906">
        <f t="shared" si="919"/>
        <v>0</v>
      </c>
      <c r="JH134" s="903"/>
      <c r="JI134" s="904">
        <f t="shared" si="1035"/>
        <v>0</v>
      </c>
      <c r="JJ134" s="905">
        <f t="shared" si="1036"/>
        <v>0</v>
      </c>
      <c r="JK134" s="906">
        <f t="shared" si="920"/>
        <v>0</v>
      </c>
      <c r="JL134" s="903"/>
      <c r="JM134" s="904">
        <f t="shared" si="1037"/>
        <v>0</v>
      </c>
      <c r="JN134" s="905">
        <f t="shared" si="1038"/>
        <v>0</v>
      </c>
      <c r="JO134" s="906">
        <f t="shared" si="921"/>
        <v>0</v>
      </c>
      <c r="JP134" s="903"/>
      <c r="JQ134" s="904">
        <f t="shared" si="1039"/>
        <v>0</v>
      </c>
      <c r="JR134" s="905">
        <f t="shared" si="1040"/>
        <v>0</v>
      </c>
      <c r="JS134" s="906">
        <f t="shared" si="922"/>
        <v>0</v>
      </c>
      <c r="JT134" s="903"/>
      <c r="JU134" s="904">
        <f t="shared" si="1041"/>
        <v>0</v>
      </c>
      <c r="JV134" s="905">
        <f t="shared" si="1042"/>
        <v>0</v>
      </c>
      <c r="JW134" s="906">
        <f t="shared" si="923"/>
        <v>0</v>
      </c>
      <c r="JX134" s="903"/>
      <c r="JY134" s="904">
        <f t="shared" si="1043"/>
        <v>0</v>
      </c>
      <c r="JZ134" s="905">
        <f t="shared" si="1044"/>
        <v>0</v>
      </c>
      <c r="KA134" s="906">
        <f t="shared" si="924"/>
        <v>0</v>
      </c>
      <c r="KB134" s="903"/>
      <c r="KC134" s="904">
        <f t="shared" si="1045"/>
        <v>0</v>
      </c>
      <c r="KD134" s="905">
        <f t="shared" si="1046"/>
        <v>0</v>
      </c>
      <c r="KE134" s="906">
        <f t="shared" si="925"/>
        <v>0</v>
      </c>
      <c r="KF134" s="903"/>
      <c r="KG134" s="904">
        <f t="shared" si="1047"/>
        <v>0</v>
      </c>
      <c r="KH134" s="905">
        <f t="shared" si="1048"/>
        <v>0</v>
      </c>
      <c r="KI134" s="906">
        <f t="shared" si="926"/>
        <v>0</v>
      </c>
      <c r="KJ134" s="903"/>
      <c r="KK134" s="904">
        <f t="shared" si="1049"/>
        <v>0</v>
      </c>
      <c r="KL134" s="905">
        <f t="shared" si="1050"/>
        <v>0</v>
      </c>
      <c r="KM134" s="906">
        <f t="shared" si="927"/>
        <v>0</v>
      </c>
      <c r="KN134" s="433">
        <f t="shared" si="928"/>
        <v>0</v>
      </c>
      <c r="KO134" s="405">
        <f t="shared" si="929"/>
        <v>0</v>
      </c>
      <c r="KP134" s="406">
        <f t="shared" si="930"/>
        <v>0</v>
      </c>
      <c r="KQ134" s="433">
        <f t="shared" si="931"/>
        <v>0</v>
      </c>
      <c r="KR134" s="405">
        <f t="shared" si="932"/>
        <v>0</v>
      </c>
      <c r="KS134" s="406">
        <f t="shared" si="933"/>
        <v>0</v>
      </c>
      <c r="KT134" s="907"/>
      <c r="KU134" s="854">
        <f t="shared" si="1051"/>
        <v>0</v>
      </c>
      <c r="KV134" s="908">
        <f t="shared" si="1052"/>
        <v>0</v>
      </c>
      <c r="KW134" s="909">
        <f t="shared" si="934"/>
        <v>0</v>
      </c>
      <c r="KX134" s="433">
        <f t="shared" si="935"/>
        <v>0</v>
      </c>
      <c r="KY134" s="405">
        <f t="shared" si="936"/>
        <v>0</v>
      </c>
      <c r="KZ134" s="406">
        <f t="shared" si="937"/>
        <v>0</v>
      </c>
      <c r="LA134" s="903"/>
      <c r="LB134" s="904">
        <f t="shared" si="1053"/>
        <v>0</v>
      </c>
      <c r="LC134" s="905">
        <f t="shared" si="1054"/>
        <v>0</v>
      </c>
      <c r="LD134" s="906">
        <f t="shared" si="938"/>
        <v>0</v>
      </c>
      <c r="LE134" s="903"/>
      <c r="LF134" s="904">
        <f t="shared" si="1055"/>
        <v>0</v>
      </c>
      <c r="LG134" s="905">
        <f t="shared" si="1056"/>
        <v>0</v>
      </c>
      <c r="LH134" s="906">
        <f t="shared" si="939"/>
        <v>0</v>
      </c>
      <c r="LI134" s="903"/>
      <c r="LJ134" s="904">
        <f t="shared" si="1057"/>
        <v>0</v>
      </c>
      <c r="LK134" s="905">
        <f t="shared" si="1058"/>
        <v>0</v>
      </c>
      <c r="LL134" s="906">
        <f t="shared" si="940"/>
        <v>0</v>
      </c>
      <c r="LM134" s="433">
        <f t="shared" si="941"/>
        <v>0</v>
      </c>
      <c r="LN134" s="405">
        <f t="shared" si="942"/>
        <v>0</v>
      </c>
      <c r="LO134" s="406">
        <f t="shared" si="943"/>
        <v>0</v>
      </c>
      <c r="LP134" s="433">
        <f t="shared" si="944"/>
        <v>0</v>
      </c>
      <c r="LQ134" s="405">
        <f t="shared" si="945"/>
        <v>0</v>
      </c>
      <c r="LR134" s="406">
        <f t="shared" si="946"/>
        <v>0</v>
      </c>
      <c r="LS134" s="433">
        <f t="shared" si="947"/>
        <v>0</v>
      </c>
      <c r="LT134" s="405">
        <f t="shared" si="948"/>
        <v>0</v>
      </c>
      <c r="LU134" s="406">
        <f t="shared" si="949"/>
        <v>0</v>
      </c>
      <c r="LV134" s="907"/>
      <c r="LW134" s="854">
        <f t="shared" si="1059"/>
        <v>0</v>
      </c>
      <c r="LX134" s="908">
        <f t="shared" si="1060"/>
        <v>0</v>
      </c>
      <c r="LY134" s="909">
        <f t="shared" si="950"/>
        <v>0</v>
      </c>
      <c r="LZ134" s="433">
        <f t="shared" si="951"/>
        <v>0</v>
      </c>
      <c r="MA134" s="405">
        <f t="shared" si="952"/>
        <v>0</v>
      </c>
      <c r="MB134" s="406">
        <f t="shared" si="953"/>
        <v>0</v>
      </c>
      <c r="MC134" s="903"/>
      <c r="MD134" s="904">
        <f t="shared" si="1061"/>
        <v>0</v>
      </c>
      <c r="ME134" s="905">
        <f t="shared" si="1062"/>
        <v>0</v>
      </c>
      <c r="MF134" s="906">
        <f t="shared" si="954"/>
        <v>0</v>
      </c>
      <c r="MG134" s="903"/>
      <c r="MH134" s="904">
        <f t="shared" si="1063"/>
        <v>0</v>
      </c>
      <c r="MI134" s="905">
        <f t="shared" si="1064"/>
        <v>0</v>
      </c>
      <c r="MJ134" s="906">
        <f t="shared" si="955"/>
        <v>0</v>
      </c>
      <c r="MK134" s="903"/>
      <c r="ML134" s="904">
        <f t="shared" si="1065"/>
        <v>0</v>
      </c>
      <c r="MM134" s="905">
        <f t="shared" si="1066"/>
        <v>0</v>
      </c>
      <c r="MN134" s="906">
        <f t="shared" si="956"/>
        <v>0</v>
      </c>
      <c r="MO134" s="433">
        <f t="shared" si="957"/>
        <v>0</v>
      </c>
      <c r="MP134" s="405">
        <f t="shared" si="958"/>
        <v>0</v>
      </c>
      <c r="MQ134" s="406">
        <f t="shared" si="959"/>
        <v>0</v>
      </c>
      <c r="MR134" s="433">
        <f t="shared" si="960"/>
        <v>0</v>
      </c>
      <c r="MS134" s="405">
        <f t="shared" si="961"/>
        <v>0</v>
      </c>
      <c r="MT134" s="406">
        <f t="shared" si="962"/>
        <v>0</v>
      </c>
      <c r="MU134" s="433">
        <f t="shared" si="963"/>
        <v>0</v>
      </c>
      <c r="MV134" s="405">
        <f t="shared" si="964"/>
        <v>0</v>
      </c>
      <c r="MW134" s="406">
        <f t="shared" si="965"/>
        <v>0</v>
      </c>
      <c r="MX134" s="907"/>
      <c r="MY134" s="854">
        <f t="shared" si="1067"/>
        <v>0</v>
      </c>
      <c r="MZ134" s="908">
        <f t="shared" si="1068"/>
        <v>0</v>
      </c>
      <c r="NA134" s="909">
        <f t="shared" si="966"/>
        <v>0</v>
      </c>
      <c r="NB134" s="907"/>
      <c r="NC134" s="854">
        <f t="shared" si="1069"/>
        <v>0</v>
      </c>
      <c r="ND134" s="908">
        <f t="shared" si="1070"/>
        <v>0</v>
      </c>
      <c r="NE134" s="909">
        <f t="shared" si="967"/>
        <v>0</v>
      </c>
      <c r="NF134" s="910">
        <f t="shared" si="968"/>
        <v>0</v>
      </c>
      <c r="NG134" s="911">
        <f t="shared" si="969"/>
        <v>0</v>
      </c>
      <c r="NH134" s="898">
        <f t="shared" si="970"/>
        <v>0</v>
      </c>
      <c r="NI134" s="899">
        <f t="shared" si="971"/>
        <v>0</v>
      </c>
      <c r="NJ134" s="899">
        <f t="shared" si="972"/>
        <v>0</v>
      </c>
      <c r="NK134" s="899">
        <f t="shared" si="973"/>
        <v>0</v>
      </c>
      <c r="NL134" s="901">
        <f t="shared" si="974"/>
        <v>0</v>
      </c>
      <c r="NM134" s="907"/>
      <c r="NN134" s="854">
        <f t="shared" si="1071"/>
        <v>0</v>
      </c>
      <c r="NO134" s="908">
        <f t="shared" si="1072"/>
        <v>0</v>
      </c>
      <c r="NP134" s="909">
        <f t="shared" si="975"/>
        <v>0</v>
      </c>
      <c r="NQ134" s="907"/>
      <c r="NR134" s="854">
        <f t="shared" si="1073"/>
        <v>0</v>
      </c>
      <c r="NS134" s="908">
        <f t="shared" si="1074"/>
        <v>0</v>
      </c>
      <c r="NT134" s="909">
        <f t="shared" si="976"/>
        <v>0</v>
      </c>
      <c r="NU134" s="907"/>
      <c r="NV134" s="854">
        <f t="shared" si="1075"/>
        <v>0</v>
      </c>
      <c r="NW134" s="908">
        <f t="shared" si="1076"/>
        <v>0</v>
      </c>
      <c r="NX134" s="909">
        <f t="shared" si="977"/>
        <v>0</v>
      </c>
      <c r="OH134" s="433">
        <f t="shared" si="978"/>
        <v>0</v>
      </c>
      <c r="OI134" s="405">
        <f t="shared" si="979"/>
        <v>0</v>
      </c>
      <c r="OJ134" s="406">
        <f t="shared" si="980"/>
        <v>0</v>
      </c>
      <c r="OK134" s="433">
        <f t="shared" si="981"/>
        <v>0</v>
      </c>
      <c r="OL134" s="405">
        <f t="shared" si="982"/>
        <v>0</v>
      </c>
      <c r="OM134" s="406">
        <f t="shared" si="983"/>
        <v>0</v>
      </c>
      <c r="ON134" s="433">
        <f t="shared" si="984"/>
        <v>0</v>
      </c>
      <c r="OO134" s="405">
        <f t="shared" si="985"/>
        <v>0</v>
      </c>
      <c r="OP134" s="406">
        <f t="shared" si="986"/>
        <v>0</v>
      </c>
      <c r="OQ134" s="433">
        <f t="shared" si="987"/>
        <v>0</v>
      </c>
      <c r="OR134" s="405">
        <f t="shared" si="988"/>
        <v>0</v>
      </c>
      <c r="OS134" s="406">
        <f t="shared" si="989"/>
        <v>0</v>
      </c>
      <c r="OT134" s="433">
        <f t="shared" si="990"/>
        <v>0</v>
      </c>
      <c r="OU134" s="405">
        <f t="shared" si="991"/>
        <v>0</v>
      </c>
      <c r="OV134" s="406">
        <f t="shared" si="992"/>
        <v>0</v>
      </c>
      <c r="OW134" s="433">
        <f t="shared" si="993"/>
        <v>0</v>
      </c>
      <c r="OX134" s="405">
        <f t="shared" si="994"/>
        <v>0</v>
      </c>
      <c r="OY134" s="434">
        <f t="shared" si="995"/>
        <v>0</v>
      </c>
      <c r="OZ134" s="433">
        <f t="shared" si="996"/>
        <v>0</v>
      </c>
      <c r="PA134" s="405">
        <f t="shared" si="997"/>
        <v>0</v>
      </c>
      <c r="PB134" s="434">
        <f t="shared" si="998"/>
        <v>0</v>
      </c>
      <c r="PC134" s="433">
        <f t="shared" si="999"/>
        <v>0</v>
      </c>
      <c r="PD134" s="405">
        <f t="shared" si="1000"/>
        <v>0</v>
      </c>
      <c r="PE134" s="434">
        <f t="shared" si="1001"/>
        <v>0</v>
      </c>
      <c r="PF134" s="433">
        <f t="shared" si="1002"/>
        <v>0</v>
      </c>
      <c r="PG134" s="405">
        <f t="shared" si="1003"/>
        <v>0</v>
      </c>
      <c r="PH134" s="434">
        <f t="shared" si="1004"/>
        <v>0</v>
      </c>
      <c r="PI134" s="433">
        <f t="shared" si="1005"/>
        <v>0</v>
      </c>
      <c r="PJ134" s="405">
        <f t="shared" si="1006"/>
        <v>0</v>
      </c>
      <c r="PK134" s="434">
        <f t="shared" si="1007"/>
        <v>0</v>
      </c>
      <c r="PL134" s="433">
        <f t="shared" si="1008"/>
        <v>0</v>
      </c>
      <c r="PM134" s="405">
        <f t="shared" si="1009"/>
        <v>0</v>
      </c>
      <c r="PN134" s="434">
        <f t="shared" si="1010"/>
        <v>0</v>
      </c>
      <c r="PO134" s="898">
        <f t="shared" si="1011"/>
        <v>0</v>
      </c>
      <c r="PP134" s="899">
        <f t="shared" si="1012"/>
        <v>0</v>
      </c>
      <c r="PQ134" s="899">
        <f t="shared" si="1013"/>
        <v>0</v>
      </c>
      <c r="PR134" s="899">
        <f t="shared" si="1014"/>
        <v>0</v>
      </c>
      <c r="PS134" s="901">
        <f t="shared" si="1015"/>
        <v>0</v>
      </c>
      <c r="PT134" s="433">
        <f t="shared" si="1016"/>
        <v>0</v>
      </c>
      <c r="PU134" s="405">
        <f t="shared" si="1017"/>
        <v>0</v>
      </c>
      <c r="PV134" s="406">
        <f t="shared" si="1018"/>
        <v>0</v>
      </c>
      <c r="PW134" s="433">
        <f t="shared" si="1019"/>
        <v>0</v>
      </c>
      <c r="PX134" s="405">
        <f t="shared" si="1020"/>
        <v>0</v>
      </c>
      <c r="PY134" s="406">
        <f t="shared" si="1021"/>
        <v>0</v>
      </c>
      <c r="PZ134" s="433">
        <f t="shared" si="1022"/>
        <v>0</v>
      </c>
      <c r="QA134" s="405">
        <f t="shared" si="1023"/>
        <v>0</v>
      </c>
      <c r="QB134" s="406">
        <f t="shared" si="1024"/>
        <v>0</v>
      </c>
      <c r="QC134" s="433">
        <f t="shared" si="1025"/>
        <v>0</v>
      </c>
      <c r="QD134" s="405">
        <f t="shared" si="1026"/>
        <v>0</v>
      </c>
      <c r="QE134" s="406">
        <f t="shared" si="1027"/>
        <v>0</v>
      </c>
      <c r="QF134" s="898">
        <f t="shared" si="1028"/>
        <v>0</v>
      </c>
      <c r="QG134" s="899">
        <f t="shared" si="1029"/>
        <v>0</v>
      </c>
      <c r="QH134" s="899">
        <f t="shared" si="1030"/>
        <v>0</v>
      </c>
      <c r="QI134" s="899">
        <f t="shared" si="1031"/>
        <v>0</v>
      </c>
      <c r="QJ134" s="901">
        <f t="shared" si="1032"/>
        <v>0</v>
      </c>
      <c r="QK134" s="790"/>
      <c r="QL134" s="912"/>
    </row>
    <row r="135" spans="2:454" ht="10.8" thickBot="1">
      <c r="B135" s="859" t="s">
        <v>627</v>
      </c>
      <c r="C135" s="860"/>
      <c r="D135" s="861"/>
      <c r="E135" s="862"/>
      <c r="F135" s="862"/>
      <c r="G135" s="862"/>
      <c r="H135" s="862"/>
      <c r="I135" s="862"/>
      <c r="J135" s="862"/>
      <c r="K135" s="862"/>
      <c r="L135" s="862"/>
      <c r="M135" s="862"/>
      <c r="N135" s="862"/>
      <c r="O135" s="862"/>
      <c r="P135" s="862"/>
      <c r="Q135" s="862"/>
      <c r="R135" s="862"/>
      <c r="S135" s="862"/>
      <c r="T135" s="862"/>
      <c r="U135" s="862"/>
      <c r="V135" s="862"/>
      <c r="W135" s="862"/>
      <c r="X135" s="862"/>
      <c r="Y135" s="862"/>
      <c r="Z135" s="862"/>
      <c r="AA135" s="862"/>
      <c r="AB135" s="862"/>
      <c r="AC135" s="862"/>
      <c r="AD135" s="862"/>
      <c r="AE135" s="862"/>
      <c r="AF135" s="862"/>
      <c r="AG135" s="862"/>
      <c r="AH135" s="862"/>
      <c r="AI135" s="862"/>
      <c r="AJ135" s="862"/>
      <c r="AK135" s="862"/>
      <c r="AL135" s="862"/>
      <c r="AM135" s="862"/>
      <c r="AN135" s="862"/>
      <c r="AO135" s="862"/>
      <c r="AP135" s="862"/>
      <c r="AQ135" s="862"/>
      <c r="AR135" s="862"/>
      <c r="AS135" s="862"/>
      <c r="AT135" s="862"/>
      <c r="AU135" s="862"/>
      <c r="AV135" s="862"/>
      <c r="AW135" s="862"/>
      <c r="AX135" s="862"/>
      <c r="AY135" s="862"/>
      <c r="AZ135" s="862"/>
      <c r="BA135" s="488"/>
      <c r="BB135" s="863">
        <f>SUBTOTAL(9,BB111:BB134)</f>
        <v>1</v>
      </c>
      <c r="BC135" s="864"/>
      <c r="BD135" s="865"/>
      <c r="BE135" s="488"/>
      <c r="BF135" s="863">
        <f>SUBTOTAL(9,BF111:BF134)</f>
        <v>64</v>
      </c>
      <c r="BG135" s="488"/>
      <c r="BH135" s="863">
        <f t="shared" ref="BH135:DS135" si="1081">SUBTOTAL(9,BH111:BH134)</f>
        <v>64</v>
      </c>
      <c r="BI135" s="401">
        <f t="shared" si="1081"/>
        <v>27</v>
      </c>
      <c r="BJ135" s="401">
        <f t="shared" si="1081"/>
        <v>25</v>
      </c>
      <c r="BK135" s="402">
        <f t="shared" si="1081"/>
        <v>52</v>
      </c>
      <c r="BL135" s="401">
        <f t="shared" si="1081"/>
        <v>0</v>
      </c>
      <c r="BM135" s="401">
        <f t="shared" si="1081"/>
        <v>0</v>
      </c>
      <c r="BN135" s="403">
        <f t="shared" si="1081"/>
        <v>0</v>
      </c>
      <c r="BO135" s="400">
        <f t="shared" si="1081"/>
        <v>0</v>
      </c>
      <c r="BP135" s="401">
        <f t="shared" si="1081"/>
        <v>0</v>
      </c>
      <c r="BQ135" s="432">
        <f t="shared" si="1081"/>
        <v>0</v>
      </c>
      <c r="BR135" s="400">
        <f t="shared" si="1081"/>
        <v>0</v>
      </c>
      <c r="BS135" s="401">
        <f t="shared" si="1081"/>
        <v>0</v>
      </c>
      <c r="BT135" s="432">
        <f t="shared" si="1081"/>
        <v>0</v>
      </c>
      <c r="BU135" s="400">
        <f t="shared" si="1081"/>
        <v>0</v>
      </c>
      <c r="BV135" s="401">
        <f t="shared" si="1081"/>
        <v>0</v>
      </c>
      <c r="BW135" s="403">
        <f t="shared" si="1081"/>
        <v>0</v>
      </c>
      <c r="BX135" s="400">
        <f t="shared" si="1081"/>
        <v>0</v>
      </c>
      <c r="BY135" s="401">
        <f t="shared" si="1081"/>
        <v>0</v>
      </c>
      <c r="BZ135" s="866">
        <f>SUBTOTAL(9,BZ111:BZ134)</f>
        <v>0</v>
      </c>
      <c r="CA135" s="401">
        <f t="shared" si="1081"/>
        <v>0</v>
      </c>
      <c r="CB135" s="401">
        <f t="shared" si="1081"/>
        <v>0</v>
      </c>
      <c r="CC135" s="403">
        <f t="shared" si="1081"/>
        <v>0</v>
      </c>
      <c r="CD135" s="400">
        <f t="shared" si="1081"/>
        <v>0</v>
      </c>
      <c r="CE135" s="401">
        <f t="shared" si="1081"/>
        <v>0</v>
      </c>
      <c r="CF135" s="432">
        <f t="shared" si="1081"/>
        <v>0</v>
      </c>
      <c r="CG135" s="400">
        <f t="shared" si="1081"/>
        <v>0</v>
      </c>
      <c r="CH135" s="401">
        <f t="shared" si="1081"/>
        <v>0</v>
      </c>
      <c r="CI135" s="432">
        <f t="shared" si="1081"/>
        <v>0</v>
      </c>
      <c r="CJ135" s="400">
        <f t="shared" si="1081"/>
        <v>0</v>
      </c>
      <c r="CK135" s="401">
        <f t="shared" si="1081"/>
        <v>0</v>
      </c>
      <c r="CL135" s="403">
        <f t="shared" si="1081"/>
        <v>0</v>
      </c>
      <c r="CM135" s="400">
        <f t="shared" si="1081"/>
        <v>0</v>
      </c>
      <c r="CN135" s="401">
        <f t="shared" si="1081"/>
        <v>0</v>
      </c>
      <c r="CO135" s="402">
        <f t="shared" si="1081"/>
        <v>0</v>
      </c>
      <c r="CP135" s="401">
        <f t="shared" si="1081"/>
        <v>0</v>
      </c>
      <c r="CQ135" s="401">
        <f t="shared" si="1081"/>
        <v>0</v>
      </c>
      <c r="CR135" s="403">
        <f t="shared" si="1081"/>
        <v>0</v>
      </c>
      <c r="CS135" s="400">
        <f t="shared" si="1081"/>
        <v>0</v>
      </c>
      <c r="CT135" s="401">
        <f t="shared" si="1081"/>
        <v>0</v>
      </c>
      <c r="CU135" s="432">
        <f t="shared" si="1081"/>
        <v>0</v>
      </c>
      <c r="CV135" s="400">
        <f t="shared" si="1081"/>
        <v>0</v>
      </c>
      <c r="CW135" s="401">
        <f t="shared" si="1081"/>
        <v>0</v>
      </c>
      <c r="CX135" s="432">
        <f t="shared" si="1081"/>
        <v>0</v>
      </c>
      <c r="CY135" s="400">
        <f t="shared" si="1081"/>
        <v>0</v>
      </c>
      <c r="CZ135" s="401">
        <f t="shared" si="1081"/>
        <v>0</v>
      </c>
      <c r="DA135" s="403">
        <f t="shared" si="1081"/>
        <v>0</v>
      </c>
      <c r="DB135" s="400">
        <f t="shared" si="1081"/>
        <v>0</v>
      </c>
      <c r="DC135" s="401">
        <f t="shared" si="1081"/>
        <v>0</v>
      </c>
      <c r="DD135" s="402">
        <f t="shared" si="1081"/>
        <v>0</v>
      </c>
      <c r="DE135" s="401">
        <f t="shared" si="1081"/>
        <v>0</v>
      </c>
      <c r="DF135" s="401">
        <f t="shared" si="1081"/>
        <v>0</v>
      </c>
      <c r="DG135" s="403">
        <f t="shared" si="1081"/>
        <v>0</v>
      </c>
      <c r="DH135" s="400">
        <f t="shared" si="1081"/>
        <v>0</v>
      </c>
      <c r="DI135" s="401">
        <f t="shared" si="1081"/>
        <v>0</v>
      </c>
      <c r="DJ135" s="432">
        <f t="shared" si="1081"/>
        <v>0</v>
      </c>
      <c r="DK135" s="400">
        <f t="shared" si="1081"/>
        <v>0</v>
      </c>
      <c r="DL135" s="401">
        <f t="shared" si="1081"/>
        <v>0</v>
      </c>
      <c r="DM135" s="432">
        <f t="shared" si="1081"/>
        <v>0</v>
      </c>
      <c r="DN135" s="400">
        <f t="shared" si="1081"/>
        <v>0</v>
      </c>
      <c r="DO135" s="401">
        <f t="shared" si="1081"/>
        <v>0</v>
      </c>
      <c r="DP135" s="403">
        <f t="shared" si="1081"/>
        <v>0</v>
      </c>
      <c r="DQ135" s="400">
        <f t="shared" si="1081"/>
        <v>0</v>
      </c>
      <c r="DR135" s="401">
        <f t="shared" si="1081"/>
        <v>0</v>
      </c>
      <c r="DS135" s="402">
        <f t="shared" si="1081"/>
        <v>0</v>
      </c>
      <c r="DT135" s="401">
        <f t="shared" ref="DT135:GE135" si="1082">SUBTOTAL(9,DT111:DT134)</f>
        <v>0</v>
      </c>
      <c r="DU135" s="401">
        <f t="shared" si="1082"/>
        <v>0</v>
      </c>
      <c r="DV135" s="403">
        <f t="shared" si="1082"/>
        <v>0</v>
      </c>
      <c r="DW135" s="400">
        <f t="shared" si="1082"/>
        <v>0</v>
      </c>
      <c r="DX135" s="401">
        <f t="shared" si="1082"/>
        <v>0</v>
      </c>
      <c r="DY135" s="432">
        <f t="shared" si="1082"/>
        <v>0</v>
      </c>
      <c r="DZ135" s="400">
        <f t="shared" si="1082"/>
        <v>0</v>
      </c>
      <c r="EA135" s="401">
        <f t="shared" si="1082"/>
        <v>0</v>
      </c>
      <c r="EB135" s="432">
        <f t="shared" si="1082"/>
        <v>0</v>
      </c>
      <c r="EC135" s="400">
        <f t="shared" si="1082"/>
        <v>0</v>
      </c>
      <c r="ED135" s="401">
        <f t="shared" si="1082"/>
        <v>0</v>
      </c>
      <c r="EE135" s="403">
        <f t="shared" si="1082"/>
        <v>0</v>
      </c>
      <c r="EF135" s="400">
        <f t="shared" si="1082"/>
        <v>0</v>
      </c>
      <c r="EG135" s="401">
        <f t="shared" si="1082"/>
        <v>0</v>
      </c>
      <c r="EH135" s="402">
        <f t="shared" si="1082"/>
        <v>0</v>
      </c>
      <c r="EI135" s="401">
        <f t="shared" si="1082"/>
        <v>0</v>
      </c>
      <c r="EJ135" s="401">
        <f t="shared" si="1082"/>
        <v>0</v>
      </c>
      <c r="EK135" s="403">
        <f t="shared" si="1082"/>
        <v>0</v>
      </c>
      <c r="EL135" s="400">
        <f t="shared" si="1082"/>
        <v>0</v>
      </c>
      <c r="EM135" s="401">
        <f t="shared" si="1082"/>
        <v>0</v>
      </c>
      <c r="EN135" s="432">
        <f t="shared" si="1082"/>
        <v>0</v>
      </c>
      <c r="EO135" s="400">
        <f t="shared" si="1082"/>
        <v>0</v>
      </c>
      <c r="EP135" s="401">
        <f t="shared" si="1082"/>
        <v>0</v>
      </c>
      <c r="EQ135" s="432">
        <f t="shared" si="1082"/>
        <v>0</v>
      </c>
      <c r="ER135" s="400">
        <f t="shared" si="1082"/>
        <v>0</v>
      </c>
      <c r="ES135" s="401">
        <f t="shared" si="1082"/>
        <v>0</v>
      </c>
      <c r="ET135" s="403">
        <f t="shared" si="1082"/>
        <v>0</v>
      </c>
      <c r="EU135" s="400">
        <f t="shared" si="1082"/>
        <v>0</v>
      </c>
      <c r="EV135" s="401">
        <f t="shared" si="1082"/>
        <v>0</v>
      </c>
      <c r="EW135" s="402">
        <f t="shared" si="1082"/>
        <v>0</v>
      </c>
      <c r="EX135" s="401">
        <f t="shared" si="1082"/>
        <v>0</v>
      </c>
      <c r="EY135" s="401">
        <f t="shared" si="1082"/>
        <v>0</v>
      </c>
      <c r="EZ135" s="403">
        <f t="shared" si="1082"/>
        <v>0</v>
      </c>
      <c r="FA135" s="400">
        <f t="shared" si="1082"/>
        <v>0</v>
      </c>
      <c r="FB135" s="401">
        <f t="shared" si="1082"/>
        <v>0</v>
      </c>
      <c r="FC135" s="432">
        <f t="shared" si="1082"/>
        <v>0</v>
      </c>
      <c r="FD135" s="400">
        <f t="shared" si="1082"/>
        <v>0</v>
      </c>
      <c r="FE135" s="401">
        <f t="shared" si="1082"/>
        <v>0</v>
      </c>
      <c r="FF135" s="432">
        <f t="shared" si="1082"/>
        <v>0</v>
      </c>
      <c r="FG135" s="400">
        <f t="shared" si="1082"/>
        <v>0</v>
      </c>
      <c r="FH135" s="401">
        <f t="shared" si="1082"/>
        <v>0</v>
      </c>
      <c r="FI135" s="403">
        <f t="shared" si="1082"/>
        <v>0</v>
      </c>
      <c r="FJ135" s="400">
        <f t="shared" si="1082"/>
        <v>0</v>
      </c>
      <c r="FK135" s="401">
        <f t="shared" si="1082"/>
        <v>0</v>
      </c>
      <c r="FL135" s="402">
        <f t="shared" si="1082"/>
        <v>0</v>
      </c>
      <c r="FM135" s="401">
        <f t="shared" si="1082"/>
        <v>0</v>
      </c>
      <c r="FN135" s="401">
        <f t="shared" si="1082"/>
        <v>0</v>
      </c>
      <c r="FO135" s="403">
        <f t="shared" si="1082"/>
        <v>0</v>
      </c>
      <c r="FP135" s="400">
        <f t="shared" si="1082"/>
        <v>0</v>
      </c>
      <c r="FQ135" s="401">
        <f t="shared" si="1082"/>
        <v>0</v>
      </c>
      <c r="FR135" s="432">
        <f t="shared" si="1082"/>
        <v>0</v>
      </c>
      <c r="FS135" s="400">
        <f t="shared" si="1082"/>
        <v>0</v>
      </c>
      <c r="FT135" s="401">
        <f t="shared" si="1082"/>
        <v>0</v>
      </c>
      <c r="FU135" s="432">
        <f t="shared" si="1082"/>
        <v>0</v>
      </c>
      <c r="FV135" s="400">
        <f t="shared" si="1082"/>
        <v>0</v>
      </c>
      <c r="FW135" s="401">
        <f t="shared" si="1082"/>
        <v>0</v>
      </c>
      <c r="FX135" s="403">
        <f t="shared" si="1082"/>
        <v>0</v>
      </c>
      <c r="FY135" s="400">
        <f t="shared" si="1082"/>
        <v>0</v>
      </c>
      <c r="FZ135" s="401">
        <f t="shared" si="1082"/>
        <v>0</v>
      </c>
      <c r="GA135" s="402">
        <f t="shared" si="1082"/>
        <v>0</v>
      </c>
      <c r="GB135" s="401">
        <f t="shared" si="1082"/>
        <v>0</v>
      </c>
      <c r="GC135" s="401">
        <f t="shared" si="1082"/>
        <v>0</v>
      </c>
      <c r="GD135" s="403">
        <f t="shared" si="1082"/>
        <v>0</v>
      </c>
      <c r="GE135" s="400">
        <f t="shared" si="1082"/>
        <v>0</v>
      </c>
      <c r="GF135" s="401">
        <f t="shared" ref="GF135:IM135" si="1083">SUBTOTAL(9,GF111:GF134)</f>
        <v>0</v>
      </c>
      <c r="GG135" s="432">
        <f t="shared" si="1083"/>
        <v>0</v>
      </c>
      <c r="GH135" s="400">
        <f t="shared" si="1083"/>
        <v>0</v>
      </c>
      <c r="GI135" s="401">
        <f t="shared" si="1083"/>
        <v>0</v>
      </c>
      <c r="GJ135" s="432">
        <f t="shared" si="1083"/>
        <v>0</v>
      </c>
      <c r="GK135" s="400">
        <f t="shared" si="1083"/>
        <v>0</v>
      </c>
      <c r="GL135" s="401">
        <f t="shared" si="1083"/>
        <v>0</v>
      </c>
      <c r="GM135" s="403">
        <f t="shared" si="1083"/>
        <v>0</v>
      </c>
      <c r="GN135" s="400">
        <f t="shared" si="1083"/>
        <v>0</v>
      </c>
      <c r="GO135" s="401">
        <f t="shared" si="1083"/>
        <v>0</v>
      </c>
      <c r="GP135" s="402">
        <f t="shared" si="1083"/>
        <v>0</v>
      </c>
      <c r="GQ135" s="867">
        <f t="shared" si="1083"/>
        <v>30</v>
      </c>
      <c r="GR135" s="868">
        <f t="shared" si="1083"/>
        <v>30</v>
      </c>
      <c r="GS135" s="868">
        <f t="shared" si="1083"/>
        <v>60</v>
      </c>
      <c r="GT135" s="869">
        <f t="shared" si="1083"/>
        <v>0</v>
      </c>
      <c r="GU135" s="865">
        <f t="shared" si="1083"/>
        <v>60</v>
      </c>
      <c r="GV135" s="401">
        <f t="shared" si="1083"/>
        <v>0</v>
      </c>
      <c r="GW135" s="401">
        <f t="shared" si="1083"/>
        <v>0</v>
      </c>
      <c r="GX135" s="403">
        <f t="shared" si="1083"/>
        <v>0</v>
      </c>
      <c r="GY135" s="400">
        <f t="shared" si="1083"/>
        <v>0</v>
      </c>
      <c r="GZ135" s="401">
        <f t="shared" si="1083"/>
        <v>0</v>
      </c>
      <c r="HA135" s="432">
        <f t="shared" si="1083"/>
        <v>0</v>
      </c>
      <c r="HB135" s="400">
        <f t="shared" si="1083"/>
        <v>0</v>
      </c>
      <c r="HC135" s="401">
        <f t="shared" si="1083"/>
        <v>0</v>
      </c>
      <c r="HD135" s="432">
        <f t="shared" si="1083"/>
        <v>0</v>
      </c>
      <c r="HE135" s="400">
        <f t="shared" si="1083"/>
        <v>0</v>
      </c>
      <c r="HF135" s="401">
        <f t="shared" si="1083"/>
        <v>0</v>
      </c>
      <c r="HG135" s="403">
        <f t="shared" si="1083"/>
        <v>0</v>
      </c>
      <c r="HH135" s="400">
        <f t="shared" si="1083"/>
        <v>0</v>
      </c>
      <c r="HI135" s="401">
        <f t="shared" si="1083"/>
        <v>0</v>
      </c>
      <c r="HJ135" s="402">
        <f t="shared" si="1083"/>
        <v>0</v>
      </c>
      <c r="HK135" s="870">
        <f t="shared" si="1083"/>
        <v>28</v>
      </c>
      <c r="HL135" s="869">
        <f t="shared" si="1083"/>
        <v>36</v>
      </c>
      <c r="HM135" s="869">
        <f t="shared" si="1083"/>
        <v>64</v>
      </c>
      <c r="HN135" s="869">
        <f t="shared" si="1083"/>
        <v>0</v>
      </c>
      <c r="HO135" s="871">
        <f t="shared" si="1083"/>
        <v>64</v>
      </c>
      <c r="HP135" s="403"/>
      <c r="HQ135" s="403"/>
      <c r="HR135" s="872">
        <f t="shared" si="1083"/>
        <v>0</v>
      </c>
      <c r="HS135" s="401">
        <f t="shared" si="1083"/>
        <v>0</v>
      </c>
      <c r="HT135" s="402">
        <f t="shared" si="1083"/>
        <v>0</v>
      </c>
      <c r="HU135" s="872">
        <f t="shared" si="1083"/>
        <v>0</v>
      </c>
      <c r="HV135" s="401">
        <f t="shared" si="1083"/>
        <v>0</v>
      </c>
      <c r="HW135" s="402">
        <f t="shared" si="1083"/>
        <v>0</v>
      </c>
      <c r="HX135" s="872">
        <f t="shared" si="1083"/>
        <v>0</v>
      </c>
      <c r="HY135" s="401">
        <f t="shared" si="1083"/>
        <v>0</v>
      </c>
      <c r="HZ135" s="874">
        <f t="shared" si="1083"/>
        <v>0</v>
      </c>
      <c r="IA135" s="872">
        <f t="shared" si="1083"/>
        <v>0</v>
      </c>
      <c r="IB135" s="401">
        <f t="shared" si="1083"/>
        <v>0</v>
      </c>
      <c r="IC135" s="874">
        <f t="shared" si="1083"/>
        <v>0</v>
      </c>
      <c r="ID135" s="872">
        <f t="shared" si="1083"/>
        <v>0</v>
      </c>
      <c r="IE135" s="401">
        <f t="shared" si="1083"/>
        <v>0</v>
      </c>
      <c r="IF135" s="402">
        <f t="shared" si="1083"/>
        <v>0</v>
      </c>
      <c r="IG135" s="403"/>
      <c r="IH135" s="872">
        <f t="shared" si="1083"/>
        <v>0</v>
      </c>
      <c r="II135" s="401">
        <f t="shared" si="1083"/>
        <v>0</v>
      </c>
      <c r="IJ135" s="403">
        <f t="shared" si="1083"/>
        <v>0</v>
      </c>
      <c r="IK135" s="872">
        <f t="shared" si="1083"/>
        <v>0</v>
      </c>
      <c r="IL135" s="401">
        <f t="shared" si="1083"/>
        <v>0</v>
      </c>
      <c r="IM135" s="403">
        <f t="shared" si="1083"/>
        <v>0</v>
      </c>
      <c r="IN135" s="870">
        <f>SUBTOTAL(9,IN111:IN134)</f>
        <v>27</v>
      </c>
      <c r="IO135" s="869">
        <f>SUBTOTAL(9,IO111:IO134)</f>
        <v>36</v>
      </c>
      <c r="IP135" s="869">
        <f>SUBTOTAL(9,IP111:IP134)</f>
        <v>63</v>
      </c>
      <c r="IQ135" s="869">
        <f>SUBTOTAL(9,IQ111:IQ134)</f>
        <v>0</v>
      </c>
      <c r="IR135" s="865">
        <f>SUBTOTAL(9,IR111:IR134)</f>
        <v>63</v>
      </c>
      <c r="IS135" s="403"/>
      <c r="IT135" s="875"/>
      <c r="IU135" s="872">
        <f t="shared" ref="IU135:JC135" si="1084">SUBTOTAL(9,IU111:IU134)</f>
        <v>0</v>
      </c>
      <c r="IV135" s="401">
        <f t="shared" si="1084"/>
        <v>0</v>
      </c>
      <c r="IW135" s="402">
        <f t="shared" si="1084"/>
        <v>0</v>
      </c>
      <c r="IX135" s="872">
        <f t="shared" si="1084"/>
        <v>0</v>
      </c>
      <c r="IY135" s="401">
        <f t="shared" si="1084"/>
        <v>0</v>
      </c>
      <c r="IZ135" s="402">
        <f t="shared" si="1084"/>
        <v>0</v>
      </c>
      <c r="JA135" s="872">
        <f t="shared" si="1084"/>
        <v>0</v>
      </c>
      <c r="JB135" s="401">
        <f t="shared" si="1084"/>
        <v>0</v>
      </c>
      <c r="JC135" s="402">
        <f t="shared" si="1084"/>
        <v>0</v>
      </c>
      <c r="JD135" s="876"/>
      <c r="JE135" s="877">
        <f>SUBTOTAL(9,JE111:JE134)</f>
        <v>0</v>
      </c>
      <c r="JF135" s="878">
        <f t="shared" ref="JF135:JG135" si="1085">SUBTOTAL(9,JF111:JF134)</f>
        <v>0</v>
      </c>
      <c r="JG135" s="879">
        <f t="shared" si="1085"/>
        <v>0</v>
      </c>
      <c r="JH135" s="876"/>
      <c r="JI135" s="877">
        <f>SUBTOTAL(9,JI111:JI134)</f>
        <v>0</v>
      </c>
      <c r="JJ135" s="878">
        <f t="shared" ref="JJ135:JK135" si="1086">SUBTOTAL(9,JJ111:JJ134)</f>
        <v>0</v>
      </c>
      <c r="JK135" s="879">
        <f t="shared" si="1086"/>
        <v>0</v>
      </c>
      <c r="JL135" s="876"/>
      <c r="JM135" s="877">
        <f>SUBTOTAL(9,JM111:JM134)</f>
        <v>0</v>
      </c>
      <c r="JN135" s="878">
        <f t="shared" ref="JN135:JO135" si="1087">SUBTOTAL(9,JN111:JN134)</f>
        <v>0</v>
      </c>
      <c r="JO135" s="879">
        <f t="shared" si="1087"/>
        <v>0</v>
      </c>
      <c r="JP135" s="876"/>
      <c r="JQ135" s="877">
        <f>SUBTOTAL(9,JQ111:JQ134)</f>
        <v>0</v>
      </c>
      <c r="JR135" s="878">
        <f t="shared" ref="JR135:JS135" si="1088">SUBTOTAL(9,JR111:JR134)</f>
        <v>0</v>
      </c>
      <c r="JS135" s="879">
        <f t="shared" si="1088"/>
        <v>0</v>
      </c>
      <c r="JT135" s="876"/>
      <c r="JU135" s="877">
        <f>SUBTOTAL(9,JU111:JU134)</f>
        <v>0</v>
      </c>
      <c r="JV135" s="878">
        <f t="shared" ref="JV135:JW135" si="1089">SUBTOTAL(9,JV111:JV134)</f>
        <v>0</v>
      </c>
      <c r="JW135" s="879">
        <f t="shared" si="1089"/>
        <v>0</v>
      </c>
      <c r="JX135" s="876"/>
      <c r="JY135" s="877">
        <f>SUBTOTAL(9,JY111:JY134)</f>
        <v>0</v>
      </c>
      <c r="JZ135" s="878">
        <f t="shared" ref="JZ135:KA135" si="1090">SUBTOTAL(9,JZ111:JZ134)</f>
        <v>0</v>
      </c>
      <c r="KA135" s="879">
        <f t="shared" si="1090"/>
        <v>0</v>
      </c>
      <c r="KB135" s="876"/>
      <c r="KC135" s="877">
        <f>SUBTOTAL(9,KC111:KC134)</f>
        <v>0</v>
      </c>
      <c r="KD135" s="878">
        <f t="shared" ref="KD135:KE135" si="1091">SUBTOTAL(9,KD111:KD134)</f>
        <v>0</v>
      </c>
      <c r="KE135" s="879">
        <f t="shared" si="1091"/>
        <v>0</v>
      </c>
      <c r="KF135" s="876"/>
      <c r="KG135" s="877">
        <f>SUBTOTAL(9,KG111:KG134)</f>
        <v>0</v>
      </c>
      <c r="KH135" s="878">
        <f t="shared" ref="KH135:KI135" si="1092">SUBTOTAL(9,KH111:KH134)</f>
        <v>0</v>
      </c>
      <c r="KI135" s="879">
        <f t="shared" si="1092"/>
        <v>0</v>
      </c>
      <c r="KJ135" s="876"/>
      <c r="KK135" s="877">
        <f>SUBTOTAL(9,KK111:KK134)</f>
        <v>0</v>
      </c>
      <c r="KL135" s="878">
        <f t="shared" ref="KL135:KS135" si="1093">SUBTOTAL(9,KL111:KL134)</f>
        <v>0</v>
      </c>
      <c r="KM135" s="879">
        <f t="shared" si="1093"/>
        <v>0</v>
      </c>
      <c r="KN135" s="872">
        <f t="shared" si="1093"/>
        <v>0</v>
      </c>
      <c r="KO135" s="401">
        <f t="shared" si="1093"/>
        <v>0</v>
      </c>
      <c r="KP135" s="402">
        <f t="shared" si="1093"/>
        <v>0</v>
      </c>
      <c r="KQ135" s="872">
        <f t="shared" si="1093"/>
        <v>0</v>
      </c>
      <c r="KR135" s="401">
        <f t="shared" si="1093"/>
        <v>0</v>
      </c>
      <c r="KS135" s="402">
        <f t="shared" si="1093"/>
        <v>0</v>
      </c>
      <c r="KT135" s="913"/>
      <c r="KU135" s="881">
        <f>SUBTOTAL(9,KU111:KU134)</f>
        <v>0</v>
      </c>
      <c r="KV135" s="882">
        <f>SUBTOTAL(9,KV111:KV134)</f>
        <v>0</v>
      </c>
      <c r="KW135" s="883">
        <f>SUM(KW111:KW134)</f>
        <v>0</v>
      </c>
      <c r="KX135" s="872">
        <f t="shared" ref="KX135:KZ135" si="1094">SUBTOTAL(9,KX111:KX134)</f>
        <v>0</v>
      </c>
      <c r="KY135" s="401">
        <f t="shared" si="1094"/>
        <v>0</v>
      </c>
      <c r="KZ135" s="402">
        <f t="shared" si="1094"/>
        <v>0</v>
      </c>
      <c r="LA135" s="876"/>
      <c r="LB135" s="877">
        <f>SUBTOTAL(9,LB111:LB134)</f>
        <v>0</v>
      </c>
      <c r="LC135" s="878">
        <f t="shared" ref="LC135:LD135" si="1095">SUBTOTAL(9,LC111:LC134)</f>
        <v>0</v>
      </c>
      <c r="LD135" s="879">
        <f t="shared" si="1095"/>
        <v>0</v>
      </c>
      <c r="LE135" s="876"/>
      <c r="LF135" s="877">
        <f>SUBTOTAL(9,LF111:LF134)</f>
        <v>0</v>
      </c>
      <c r="LG135" s="878">
        <f t="shared" ref="LG135:LH135" si="1096">SUBTOTAL(9,LG111:LG134)</f>
        <v>0</v>
      </c>
      <c r="LH135" s="879">
        <f t="shared" si="1096"/>
        <v>0</v>
      </c>
      <c r="LI135" s="876"/>
      <c r="LJ135" s="877">
        <f>SUBTOTAL(9,LJ111:LJ134)</f>
        <v>0</v>
      </c>
      <c r="LK135" s="878">
        <f t="shared" ref="LK135:LU135" si="1097">SUBTOTAL(9,LK111:LK134)</f>
        <v>0</v>
      </c>
      <c r="LL135" s="879">
        <f t="shared" si="1097"/>
        <v>0</v>
      </c>
      <c r="LM135" s="872">
        <f t="shared" si="1097"/>
        <v>0</v>
      </c>
      <c r="LN135" s="401">
        <f t="shared" si="1097"/>
        <v>0</v>
      </c>
      <c r="LO135" s="402">
        <f t="shared" si="1097"/>
        <v>0</v>
      </c>
      <c r="LP135" s="872">
        <f t="shared" si="1097"/>
        <v>0</v>
      </c>
      <c r="LQ135" s="401">
        <f t="shared" si="1097"/>
        <v>0</v>
      </c>
      <c r="LR135" s="402">
        <f t="shared" si="1097"/>
        <v>0</v>
      </c>
      <c r="LS135" s="872">
        <f t="shared" si="1097"/>
        <v>0</v>
      </c>
      <c r="LT135" s="401">
        <f t="shared" si="1097"/>
        <v>0</v>
      </c>
      <c r="LU135" s="402">
        <f t="shared" si="1097"/>
        <v>0</v>
      </c>
      <c r="LV135" s="913"/>
      <c r="LW135" s="881">
        <f>SUBTOTAL(9,LW111:LW134)</f>
        <v>0</v>
      </c>
      <c r="LX135" s="882">
        <f>SUBTOTAL(9,LX111:LX134)</f>
        <v>0</v>
      </c>
      <c r="LY135" s="883">
        <f>SUM(LY111:LY134)</f>
        <v>0</v>
      </c>
      <c r="LZ135" s="872">
        <f t="shared" ref="LZ135:MB135" si="1098">SUBTOTAL(9,LZ111:LZ134)</f>
        <v>0</v>
      </c>
      <c r="MA135" s="401">
        <f t="shared" si="1098"/>
        <v>0</v>
      </c>
      <c r="MB135" s="402">
        <f t="shared" si="1098"/>
        <v>0</v>
      </c>
      <c r="MC135" s="876"/>
      <c r="MD135" s="877">
        <f>SUBTOTAL(9,MD111:MD134)</f>
        <v>0</v>
      </c>
      <c r="ME135" s="878">
        <f t="shared" ref="ME135:MF135" si="1099">SUBTOTAL(9,ME111:ME134)</f>
        <v>1.8788900000000002</v>
      </c>
      <c r="MF135" s="879">
        <f t="shared" si="1099"/>
        <v>1.8788900000000002</v>
      </c>
      <c r="MG135" s="876"/>
      <c r="MH135" s="877">
        <f>SUBTOTAL(9,MH111:MH134)</f>
        <v>0</v>
      </c>
      <c r="MI135" s="878">
        <f t="shared" ref="MI135:MJ135" si="1100">SUBTOTAL(9,MI111:MI134)</f>
        <v>0</v>
      </c>
      <c r="MJ135" s="879">
        <f t="shared" si="1100"/>
        <v>0</v>
      </c>
      <c r="MK135" s="876"/>
      <c r="ML135" s="877">
        <f>SUBTOTAL(9,ML111:ML134)</f>
        <v>0</v>
      </c>
      <c r="MM135" s="878">
        <f t="shared" ref="MM135:MW135" si="1101">SUBTOTAL(9,MM111:MM134)</f>
        <v>0</v>
      </c>
      <c r="MN135" s="879">
        <f t="shared" si="1101"/>
        <v>0</v>
      </c>
      <c r="MO135" s="872">
        <f t="shared" si="1101"/>
        <v>0</v>
      </c>
      <c r="MP135" s="401">
        <f t="shared" si="1101"/>
        <v>0</v>
      </c>
      <c r="MQ135" s="402">
        <f t="shared" si="1101"/>
        <v>0</v>
      </c>
      <c r="MR135" s="872">
        <f t="shared" si="1101"/>
        <v>0</v>
      </c>
      <c r="MS135" s="401">
        <f t="shared" si="1101"/>
        <v>0</v>
      </c>
      <c r="MT135" s="402">
        <f t="shared" si="1101"/>
        <v>0</v>
      </c>
      <c r="MU135" s="872">
        <f t="shared" si="1101"/>
        <v>0</v>
      </c>
      <c r="MV135" s="401">
        <f t="shared" si="1101"/>
        <v>0</v>
      </c>
      <c r="MW135" s="402">
        <f t="shared" si="1101"/>
        <v>0</v>
      </c>
      <c r="MX135" s="913"/>
      <c r="MY135" s="881">
        <f>SUBTOTAL(9,MY111:MY134)</f>
        <v>0</v>
      </c>
      <c r="MZ135" s="882">
        <f>SUBTOTAL(9,MZ111:MZ134)</f>
        <v>0</v>
      </c>
      <c r="NA135" s="883">
        <f>SUM(NA111:NA134)</f>
        <v>0</v>
      </c>
      <c r="NB135" s="913"/>
      <c r="NC135" s="881">
        <f>SUBTOTAL(9,NC111:NC134)</f>
        <v>0</v>
      </c>
      <c r="ND135" s="882">
        <f>SUBTOTAL(9,ND111:ND134)</f>
        <v>0</v>
      </c>
      <c r="NE135" s="883">
        <f>SUM(NE111:NE134)</f>
        <v>0</v>
      </c>
      <c r="NF135" s="881">
        <f>SUM(NF111:NF134)</f>
        <v>0</v>
      </c>
      <c r="NG135" s="883">
        <f>SUM(NG111:NG134)</f>
        <v>0</v>
      </c>
      <c r="NH135" s="870">
        <f>SUBTOTAL(9,NH111:NH134)</f>
        <v>0</v>
      </c>
      <c r="NI135" s="869">
        <f>SUBTOTAL(9,NI111:NI134)</f>
        <v>0</v>
      </c>
      <c r="NJ135" s="869">
        <f>SUBTOTAL(9,NJ111:NJ134)</f>
        <v>0</v>
      </c>
      <c r="NK135" s="869">
        <f>SUBTOTAL(9,NK111:NK134)</f>
        <v>0</v>
      </c>
      <c r="NL135" s="865">
        <f>SUBTOTAL(9,NL111:NL134)</f>
        <v>0</v>
      </c>
      <c r="NM135" s="913"/>
      <c r="NN135" s="881">
        <f>SUBTOTAL(9,NN111:NN134)</f>
        <v>0</v>
      </c>
      <c r="NO135" s="882">
        <f>SUBTOTAL(9,NO111:NO134)</f>
        <v>0</v>
      </c>
      <c r="NP135" s="883">
        <f>SUM(NP111:NP134)</f>
        <v>0</v>
      </c>
      <c r="NQ135" s="913"/>
      <c r="NR135" s="881">
        <f>SUBTOTAL(9,NR111:NR134)</f>
        <v>0</v>
      </c>
      <c r="NS135" s="882">
        <f>SUBTOTAL(9,NS111:NS134)</f>
        <v>0</v>
      </c>
      <c r="NT135" s="883">
        <f>SUM(NT111:NT134)</f>
        <v>0</v>
      </c>
      <c r="NU135" s="913"/>
      <c r="NV135" s="881">
        <f>SUBTOTAL(9,NV111:NV134)</f>
        <v>0</v>
      </c>
      <c r="NW135" s="882">
        <f>SUBTOTAL(9,NW111:NW134)</f>
        <v>0</v>
      </c>
      <c r="NX135" s="883">
        <f>SUM(NX111:NX134)</f>
        <v>0</v>
      </c>
      <c r="OH135" s="872">
        <f t="shared" ref="OH135:PN135" si="1102">SUBTOTAL(9,OH111:OH134)</f>
        <v>0</v>
      </c>
      <c r="OI135" s="401">
        <f t="shared" si="1102"/>
        <v>0</v>
      </c>
      <c r="OJ135" s="402">
        <f t="shared" si="1102"/>
        <v>0</v>
      </c>
      <c r="OK135" s="872">
        <f t="shared" si="1102"/>
        <v>0</v>
      </c>
      <c r="OL135" s="401">
        <f t="shared" si="1102"/>
        <v>0</v>
      </c>
      <c r="OM135" s="402">
        <f t="shared" si="1102"/>
        <v>0</v>
      </c>
      <c r="ON135" s="872">
        <f t="shared" si="1102"/>
        <v>0</v>
      </c>
      <c r="OO135" s="401">
        <f t="shared" si="1102"/>
        <v>0</v>
      </c>
      <c r="OP135" s="402">
        <f t="shared" si="1102"/>
        <v>0</v>
      </c>
      <c r="OQ135" s="872">
        <f t="shared" si="1102"/>
        <v>0</v>
      </c>
      <c r="OR135" s="401">
        <f t="shared" si="1102"/>
        <v>0</v>
      </c>
      <c r="OS135" s="402">
        <f t="shared" si="1102"/>
        <v>0</v>
      </c>
      <c r="OT135" s="872">
        <f t="shared" si="1102"/>
        <v>0</v>
      </c>
      <c r="OU135" s="401">
        <f t="shared" si="1102"/>
        <v>0</v>
      </c>
      <c r="OV135" s="402">
        <f t="shared" si="1102"/>
        <v>0</v>
      </c>
      <c r="OW135" s="872">
        <f t="shared" si="1102"/>
        <v>0</v>
      </c>
      <c r="OX135" s="401">
        <f t="shared" si="1102"/>
        <v>0</v>
      </c>
      <c r="OY135" s="403">
        <f t="shared" si="1102"/>
        <v>0</v>
      </c>
      <c r="OZ135" s="872">
        <f t="shared" si="1102"/>
        <v>0</v>
      </c>
      <c r="PA135" s="401">
        <f t="shared" si="1102"/>
        <v>0</v>
      </c>
      <c r="PB135" s="403">
        <f t="shared" si="1102"/>
        <v>0</v>
      </c>
      <c r="PC135" s="872">
        <f t="shared" si="1102"/>
        <v>0</v>
      </c>
      <c r="PD135" s="401">
        <f t="shared" si="1102"/>
        <v>0</v>
      </c>
      <c r="PE135" s="403">
        <f t="shared" si="1102"/>
        <v>0</v>
      </c>
      <c r="PF135" s="872">
        <f t="shared" si="1102"/>
        <v>0</v>
      </c>
      <c r="PG135" s="401">
        <f t="shared" si="1102"/>
        <v>0</v>
      </c>
      <c r="PH135" s="403">
        <f t="shared" si="1102"/>
        <v>0</v>
      </c>
      <c r="PI135" s="872">
        <f t="shared" si="1102"/>
        <v>0</v>
      </c>
      <c r="PJ135" s="401">
        <f t="shared" si="1102"/>
        <v>0</v>
      </c>
      <c r="PK135" s="403">
        <f t="shared" si="1102"/>
        <v>0</v>
      </c>
      <c r="PL135" s="872">
        <f t="shared" si="1102"/>
        <v>0</v>
      </c>
      <c r="PM135" s="401">
        <f t="shared" si="1102"/>
        <v>0</v>
      </c>
      <c r="PN135" s="403">
        <f t="shared" si="1102"/>
        <v>0</v>
      </c>
      <c r="PO135" s="870">
        <f>SUBTOTAL(9,PO111:PO134)</f>
        <v>31</v>
      </c>
      <c r="PP135" s="869">
        <f>SUBTOTAL(9,PP111:PP134)</f>
        <v>30</v>
      </c>
      <c r="PQ135" s="869">
        <f>SUBTOTAL(9,PQ111:PQ134)</f>
        <v>61</v>
      </c>
      <c r="PR135" s="869">
        <f>SUBTOTAL(9,PR111:PR134)</f>
        <v>0</v>
      </c>
      <c r="PS135" s="865">
        <f>SUBTOTAL(9,PS111:PS134)</f>
        <v>61</v>
      </c>
      <c r="PT135" s="872">
        <f t="shared" ref="PT135:QE135" si="1103">SUBTOTAL(9,PT111:PT134)</f>
        <v>0</v>
      </c>
      <c r="PU135" s="401">
        <f t="shared" si="1103"/>
        <v>0</v>
      </c>
      <c r="PV135" s="402">
        <f t="shared" si="1103"/>
        <v>0</v>
      </c>
      <c r="PW135" s="872">
        <f t="shared" si="1103"/>
        <v>0</v>
      </c>
      <c r="PX135" s="401">
        <f t="shared" si="1103"/>
        <v>0</v>
      </c>
      <c r="PY135" s="402">
        <f t="shared" si="1103"/>
        <v>0</v>
      </c>
      <c r="PZ135" s="872">
        <f t="shared" si="1103"/>
        <v>0</v>
      </c>
      <c r="QA135" s="401">
        <f t="shared" si="1103"/>
        <v>0</v>
      </c>
      <c r="QB135" s="402">
        <f t="shared" si="1103"/>
        <v>0</v>
      </c>
      <c r="QC135" s="872">
        <f t="shared" si="1103"/>
        <v>0</v>
      </c>
      <c r="QD135" s="401">
        <f t="shared" si="1103"/>
        <v>0</v>
      </c>
      <c r="QE135" s="402">
        <f t="shared" si="1103"/>
        <v>0</v>
      </c>
      <c r="QF135" s="870">
        <f>SUBTOTAL(9,QF111:QF134)</f>
        <v>1</v>
      </c>
      <c r="QG135" s="869">
        <f>SUBTOTAL(9,QG111:QG134)</f>
        <v>0</v>
      </c>
      <c r="QH135" s="869">
        <f>SUBTOTAL(9,QH111:QH134)</f>
        <v>1</v>
      </c>
      <c r="QI135" s="869">
        <f>SUBTOTAL(9,QI111:QI134)</f>
        <v>0</v>
      </c>
      <c r="QJ135" s="865">
        <f>SUBTOTAL(9,QJ111:QJ134)</f>
        <v>1</v>
      </c>
      <c r="QK135" s="884"/>
      <c r="QL135" s="755"/>
    </row>
    <row r="137" spans="2:454" ht="10.199999999999999">
      <c r="IC137" s="374">
        <f>IC135-HZ135</f>
        <v>0</v>
      </c>
    </row>
    <row r="143" spans="2:454" ht="10.199999999999999">
      <c r="B143" s="472"/>
      <c r="C143" s="472"/>
    </row>
    <row r="168" spans="70:70" ht="10.199999999999999">
      <c r="BR168" s="411"/>
    </row>
    <row r="180" spans="2:2" ht="10.199999999999999">
      <c r="B180" s="374">
        <v>3</v>
      </c>
    </row>
    <row r="181" spans="2:2" ht="10.199999999999999">
      <c r="B181" s="374">
        <v>4</v>
      </c>
    </row>
    <row r="182" spans="2:2" ht="10.199999999999999">
      <c r="B182" s="374">
        <v>7</v>
      </c>
    </row>
    <row r="183" spans="2:2" ht="10.199999999999999">
      <c r="B183" s="374">
        <v>14</v>
      </c>
    </row>
    <row r="184" spans="2:2" ht="10.199999999999999">
      <c r="B184" s="374">
        <v>15</v>
      </c>
    </row>
    <row r="185" spans="2:2" ht="10.199999999999999">
      <c r="B185" s="374">
        <v>20</v>
      </c>
    </row>
    <row r="186" spans="2:2" ht="10.199999999999999">
      <c r="B186" s="374">
        <v>25</v>
      </c>
    </row>
    <row r="187" spans="2:2" ht="10.199999999999999">
      <c r="B187" s="374">
        <v>36</v>
      </c>
    </row>
    <row r="188" spans="2:2" ht="10.199999999999999">
      <c r="B188" s="374">
        <v>46</v>
      </c>
    </row>
    <row r="189" spans="2:2" ht="10.199999999999999">
      <c r="B189" s="374">
        <v>52</v>
      </c>
    </row>
    <row r="190" spans="2:2" ht="10.199999999999999">
      <c r="B190" s="374">
        <v>53</v>
      </c>
    </row>
    <row r="191" spans="2:2" ht="10.199999999999999">
      <c r="B191" s="374">
        <v>55</v>
      </c>
    </row>
    <row r="192" spans="2:2" ht="10.199999999999999">
      <c r="B192" s="374">
        <v>56</v>
      </c>
    </row>
    <row r="193" spans="2:2" ht="10.199999999999999">
      <c r="B193" s="374">
        <v>57</v>
      </c>
    </row>
    <row r="194" spans="2:2" ht="10.199999999999999">
      <c r="B194" s="374">
        <v>58</v>
      </c>
    </row>
    <row r="195" spans="2:2" ht="10.199999999999999">
      <c r="B195" s="374">
        <v>59</v>
      </c>
    </row>
    <row r="196" spans="2:2" ht="10.199999999999999">
      <c r="B196" s="374">
        <v>61</v>
      </c>
    </row>
    <row r="197" spans="2:2" ht="10.199999999999999">
      <c r="B197" s="374">
        <v>63</v>
      </c>
    </row>
    <row r="198" spans="2:2" ht="10.199999999999999">
      <c r="B198" s="374">
        <v>64</v>
      </c>
    </row>
    <row r="199" spans="2:2" ht="10.199999999999999">
      <c r="B199" s="374">
        <v>71</v>
      </c>
    </row>
    <row r="200" spans="2:2" ht="10.199999999999999">
      <c r="B200" s="374">
        <v>74</v>
      </c>
    </row>
    <row r="201" spans="2:2" ht="10.199999999999999">
      <c r="B201" s="374">
        <v>82</v>
      </c>
    </row>
    <row r="202" spans="2:2" ht="10.199999999999999">
      <c r="B202" s="374">
        <v>85</v>
      </c>
    </row>
    <row r="203" spans="2:2" ht="10.199999999999999">
      <c r="B203" s="374">
        <v>96</v>
      </c>
    </row>
    <row r="204" spans="2:2" ht="10.199999999999999">
      <c r="B204" s="374">
        <v>104</v>
      </c>
    </row>
    <row r="205" spans="2:2" ht="10.199999999999999">
      <c r="B205" s="374">
        <v>105</v>
      </c>
    </row>
    <row r="206" spans="2:2" ht="10.199999999999999">
      <c r="B206" s="374">
        <v>107</v>
      </c>
    </row>
    <row r="207" spans="2:2" ht="10.199999999999999">
      <c r="B207" s="374">
        <v>108</v>
      </c>
    </row>
    <row r="208" spans="2:2" ht="10.199999999999999">
      <c r="B208" s="374">
        <v>110</v>
      </c>
    </row>
    <row r="209" spans="2:2" ht="10.199999999999999">
      <c r="B209" s="374">
        <v>113</v>
      </c>
    </row>
    <row r="210" spans="2:2" ht="10.199999999999999">
      <c r="B210" s="374">
        <v>115</v>
      </c>
    </row>
    <row r="211" spans="2:2" ht="10.199999999999999">
      <c r="B211" s="374">
        <v>116</v>
      </c>
    </row>
    <row r="212" spans="2:2" ht="10.199999999999999">
      <c r="B212" s="374">
        <v>118</v>
      </c>
    </row>
    <row r="213" spans="2:2" ht="10.199999999999999">
      <c r="B213" s="374">
        <v>119</v>
      </c>
    </row>
    <row r="214" spans="2:2" ht="10.199999999999999">
      <c r="B214" s="374">
        <v>120</v>
      </c>
    </row>
    <row r="215" spans="2:2" ht="10.199999999999999">
      <c r="B215" s="374">
        <v>121</v>
      </c>
    </row>
    <row r="216" spans="2:2" ht="10.199999999999999">
      <c r="B216" s="374">
        <v>122</v>
      </c>
    </row>
    <row r="217" spans="2:2" ht="10.199999999999999">
      <c r="B217" s="374">
        <v>123</v>
      </c>
    </row>
    <row r="218" spans="2:2" ht="10.199999999999999">
      <c r="B218" s="374">
        <v>124</v>
      </c>
    </row>
    <row r="219" spans="2:2" ht="10.199999999999999">
      <c r="B219" s="374">
        <v>128</v>
      </c>
    </row>
    <row r="220" spans="2:2" ht="10.199999999999999">
      <c r="B220" s="374">
        <v>130</v>
      </c>
    </row>
    <row r="221" spans="2:2" ht="10.199999999999999">
      <c r="B221" s="374">
        <v>131</v>
      </c>
    </row>
    <row r="222" spans="2:2" ht="10.199999999999999">
      <c r="B222" s="374">
        <v>134</v>
      </c>
    </row>
    <row r="223" spans="2:2" ht="10.199999999999999">
      <c r="B223" s="374">
        <v>136</v>
      </c>
    </row>
    <row r="224" spans="2:2" ht="10.199999999999999">
      <c r="B224" s="374">
        <v>138</v>
      </c>
    </row>
    <row r="225" spans="2:2" ht="10.199999999999999">
      <c r="B225" s="374">
        <v>139</v>
      </c>
    </row>
    <row r="226" spans="2:2" ht="10.199999999999999">
      <c r="B226" s="374">
        <v>141</v>
      </c>
    </row>
    <row r="227" spans="2:2" ht="10.199999999999999">
      <c r="B227" s="374">
        <v>143</v>
      </c>
    </row>
    <row r="228" spans="2:2" ht="10.199999999999999"/>
  </sheetData>
  <sheetProtection selectLockedCells="1" selectUnlockedCells="1"/>
  <autoFilter ref="A11:QT106" xr:uid="{00000000-0001-0000-0400-000000000000}"/>
  <mergeCells count="132">
    <mergeCell ref="KX9:LU9"/>
    <mergeCell ref="LP10:LR10"/>
    <mergeCell ref="BE10:BF10"/>
    <mergeCell ref="BG10:BH10"/>
    <mergeCell ref="PL10:PN10"/>
    <mergeCell ref="GN10:GP10"/>
    <mergeCell ref="GK10:GM10"/>
    <mergeCell ref="PC10:PE10"/>
    <mergeCell ref="PF10:PH10"/>
    <mergeCell ref="OH10:OJ10"/>
    <mergeCell ref="OK10:OM10"/>
    <mergeCell ref="ON10:OP10"/>
    <mergeCell ref="OQ10:OS10"/>
    <mergeCell ref="OT10:OV10"/>
    <mergeCell ref="OW10:OY10"/>
    <mergeCell ref="EX10:EZ10"/>
    <mergeCell ref="JD10:JG10"/>
    <mergeCell ref="OZ10:PB10"/>
    <mergeCell ref="PI10:PK10"/>
    <mergeCell ref="EI10:EK10"/>
    <mergeCell ref="IU10:IW10"/>
    <mergeCell ref="FV10:FX10"/>
    <mergeCell ref="KF10:KI10"/>
    <mergeCell ref="KJ10:KM10"/>
    <mergeCell ref="KN10:KP10"/>
    <mergeCell ref="KQ10:KS10"/>
    <mergeCell ref="FY10:GA10"/>
    <mergeCell ref="HB10:HD10"/>
    <mergeCell ref="HE10:HG10"/>
    <mergeCell ref="HH10:HJ10"/>
    <mergeCell ref="JP10:JS10"/>
    <mergeCell ref="JT10:JW10"/>
    <mergeCell ref="JX10:KA10"/>
    <mergeCell ref="JA10:JC10"/>
    <mergeCell ref="IH10:IJ10"/>
    <mergeCell ref="GY10:HA10"/>
    <mergeCell ref="LM10:LO10"/>
    <mergeCell ref="FP10:FR10"/>
    <mergeCell ref="GV10:GX10"/>
    <mergeCell ref="CA10:CC10"/>
    <mergeCell ref="CD10:CF10"/>
    <mergeCell ref="CG10:CI10"/>
    <mergeCell ref="DT10:DV10"/>
    <mergeCell ref="EL10:EN10"/>
    <mergeCell ref="IX9:KS9"/>
    <mergeCell ref="IU9:IW9"/>
    <mergeCell ref="FS10:FU10"/>
    <mergeCell ref="CP10:CR10"/>
    <mergeCell ref="CS10:CU10"/>
    <mergeCell ref="CV10:CX10"/>
    <mergeCell ref="CY10:DA10"/>
    <mergeCell ref="DB10:DD10"/>
    <mergeCell ref="DW10:DY10"/>
    <mergeCell ref="EO10:EQ10"/>
    <mergeCell ref="ER10:ET10"/>
    <mergeCell ref="EU10:EW10"/>
    <mergeCell ref="DQ10:DS10"/>
    <mergeCell ref="KX10:KZ10"/>
    <mergeCell ref="JL10:JO10"/>
    <mergeCell ref="KB10:KE10"/>
    <mergeCell ref="GB9:GP9"/>
    <mergeCell ref="J10:M10"/>
    <mergeCell ref="O10:R10"/>
    <mergeCell ref="BA8:BD8"/>
    <mergeCell ref="OB8:OD8"/>
    <mergeCell ref="OE8:OG8"/>
    <mergeCell ref="GQ9:GU9"/>
    <mergeCell ref="HK9:HO9"/>
    <mergeCell ref="KT9:KW9"/>
    <mergeCell ref="LV9:LY9"/>
    <mergeCell ref="MX9:NA9"/>
    <mergeCell ref="NM9:NP9"/>
    <mergeCell ref="NQ9:NT9"/>
    <mergeCell ref="NU9:NX9"/>
    <mergeCell ref="BL9:BZ9"/>
    <mergeCell ref="BL10:BN10"/>
    <mergeCell ref="BO10:BQ10"/>
    <mergeCell ref="BI10:BK10"/>
    <mergeCell ref="BR10:BT10"/>
    <mergeCell ref="BU10:BW10"/>
    <mergeCell ref="BX10:BZ10"/>
    <mergeCell ref="CA9:CO9"/>
    <mergeCell ref="CJ10:CL10"/>
    <mergeCell ref="FM9:GA9"/>
    <mergeCell ref="LI10:LL10"/>
    <mergeCell ref="BE8:GU8"/>
    <mergeCell ref="CP9:DD9"/>
    <mergeCell ref="DE9:DS9"/>
    <mergeCell ref="BE9:BF9"/>
    <mergeCell ref="BG9:BH9"/>
    <mergeCell ref="DE10:DG10"/>
    <mergeCell ref="DH10:DJ10"/>
    <mergeCell ref="DK10:DM10"/>
    <mergeCell ref="DN10:DP10"/>
    <mergeCell ref="GE10:GG10"/>
    <mergeCell ref="GB10:GD10"/>
    <mergeCell ref="CM10:CO10"/>
    <mergeCell ref="GH10:GJ10"/>
    <mergeCell ref="BI9:BK9"/>
    <mergeCell ref="DT9:EH9"/>
    <mergeCell ref="EI9:EW9"/>
    <mergeCell ref="DZ10:EB10"/>
    <mergeCell ref="EC10:EE10"/>
    <mergeCell ref="EF10:EH10"/>
    <mergeCell ref="FA10:FC10"/>
    <mergeCell ref="FD10:FF10"/>
    <mergeCell ref="EX9:FL9"/>
    <mergeCell ref="FM10:FO10"/>
    <mergeCell ref="LZ9:MW9"/>
    <mergeCell ref="QR10:QT10"/>
    <mergeCell ref="QO10:QQ10"/>
    <mergeCell ref="GV9:HJ9"/>
    <mergeCell ref="HR8:IR8"/>
    <mergeCell ref="HR10:HT10"/>
    <mergeCell ref="HU10:HW10"/>
    <mergeCell ref="HX10:HZ10"/>
    <mergeCell ref="IA10:IC10"/>
    <mergeCell ref="ID10:IF10"/>
    <mergeCell ref="HR9:IM9"/>
    <mergeCell ref="IK10:IM10"/>
    <mergeCell ref="JH10:JK10"/>
    <mergeCell ref="IX10:IZ10"/>
    <mergeCell ref="MO10:MQ10"/>
    <mergeCell ref="MR10:MT10"/>
    <mergeCell ref="MU10:MW10"/>
    <mergeCell ref="LS10:LU10"/>
    <mergeCell ref="LZ10:MB10"/>
    <mergeCell ref="MC10:MF10"/>
    <mergeCell ref="MG10:MJ10"/>
    <mergeCell ref="MK10:MN10"/>
    <mergeCell ref="LA10:LD10"/>
    <mergeCell ref="LE10:LH10"/>
  </mergeCells>
  <phoneticPr fontId="21" type="noConversion"/>
  <conditionalFormatting sqref="B12:B76">
    <cfRule type="expression" dxfId="192" priority="34">
      <formula>EV12=100%</formula>
    </cfRule>
  </conditionalFormatting>
  <conditionalFormatting sqref="AX12:AX76">
    <cfRule type="dataBar" priority="19882">
      <dataBar>
        <cfvo type="percent" val="$AX$52"/>
        <cfvo type="percent" val="100"/>
        <color rgb="FFB0DD7F"/>
      </dataBar>
      <extLst>
        <ext xmlns:x14="http://schemas.microsoft.com/office/spreadsheetml/2009/9/main" uri="{B025F937-C7B1-47D3-B67F-A62EFF666E3E}">
          <x14:id>{125C80AD-BE77-43CD-95CE-94BEDBCB9E45}</x14:id>
        </ext>
      </extLst>
    </cfRule>
  </conditionalFormatting>
  <conditionalFormatting sqref="AX77:AX78">
    <cfRule type="expression" dxfId="191" priority="49">
      <formula>AND(AW77="",AX77&lt;&gt;"")</formula>
    </cfRule>
    <cfRule type="expression" dxfId="190" priority="50">
      <formula>AND(AW77="NO",AX77&lt;&gt;"",AX77&lt;&gt;"P",AX77&lt;&gt;"R")</formula>
    </cfRule>
    <cfRule type="expression" dxfId="189" priority="51">
      <formula>AND(AW77="SI",OR(AX77&lt;0%,AX77&gt;100%))</formula>
    </cfRule>
  </conditionalFormatting>
  <conditionalFormatting sqref="AY12:AY76">
    <cfRule type="containsText" dxfId="188" priority="36" operator="containsText" text="SI">
      <formula>NOT(ISERROR(SEARCH("SI",AY12)))</formula>
    </cfRule>
  </conditionalFormatting>
  <conditionalFormatting sqref="AY36:AZ36 AY76:AZ76 AZ12:AZ35 AZ37:AZ75">
    <cfRule type="containsText" dxfId="187" priority="44" operator="containsText" text="SI UT">
      <formula>NOT(ISERROR(SEARCH("SI UT",AY12)))</formula>
    </cfRule>
    <cfRule type="containsText" dxfId="186" priority="45" operator="containsText" text="SI TEC">
      <formula>NOT(ISERROR(SEARCH("SI TEC",AY12)))</formula>
    </cfRule>
  </conditionalFormatting>
  <conditionalFormatting sqref="AZ12:AZ35 AY36:AZ36 AZ37:AZ75 AY76:AZ76">
    <cfRule type="containsText" dxfId="185" priority="46" operator="containsText" text="SI PRE">
      <formula>NOT(ISERROR(SEARCH("SI PRE",AY12)))</formula>
    </cfRule>
  </conditionalFormatting>
  <conditionalFormatting sqref="EV79:EV80">
    <cfRule type="cellIs" dxfId="184" priority="24" operator="equal">
      <formula>1</formula>
    </cfRule>
  </conditionalFormatting>
  <conditionalFormatting sqref="FX79:FY79">
    <cfRule type="cellIs" dxfId="183" priority="22" operator="equal">
      <formula>1</formula>
    </cfRule>
  </conditionalFormatting>
  <conditionalFormatting sqref="FZ79:FZ80">
    <cfRule type="cellIs" dxfId="182" priority="25" operator="equal">
      <formula>1</formula>
    </cfRule>
  </conditionalFormatting>
  <conditionalFormatting sqref="GQ3:GQ12 GQ78:GQ1048576">
    <cfRule type="cellIs" dxfId="181" priority="32" operator="equal">
      <formula>1</formula>
    </cfRule>
  </conditionalFormatting>
  <conditionalFormatting sqref="GQ13:GQ77 GQ2">
    <cfRule type="dataBar" priority="19888">
      <dataBar>
        <cfvo type="min"/>
        <cfvo type="max"/>
        <color rgb="FF63C384"/>
      </dataBar>
      <extLst>
        <ext xmlns:x14="http://schemas.microsoft.com/office/spreadsheetml/2009/9/main" uri="{B025F937-C7B1-47D3-B67F-A62EFF666E3E}">
          <x14:id>{7F234F15-4099-45BC-A716-23C4DCE3263D}</x14:id>
        </ext>
      </extLst>
    </cfRule>
  </conditionalFormatting>
  <conditionalFormatting sqref="HH79">
    <cfRule type="cellIs" dxfId="180" priority="6" operator="equal">
      <formula>1</formula>
    </cfRule>
  </conditionalFormatting>
  <conditionalFormatting sqref="HI79:HI80">
    <cfRule type="cellIs" dxfId="179" priority="7" operator="equal">
      <formula>1</formula>
    </cfRule>
  </conditionalFormatting>
  <conditionalFormatting sqref="HS79:HS80">
    <cfRule type="cellIs" dxfId="178" priority="10" operator="equal">
      <formula>1</formula>
    </cfRule>
  </conditionalFormatting>
  <conditionalFormatting sqref="HV79:HV80">
    <cfRule type="cellIs" dxfId="177" priority="16" operator="equal">
      <formula>1</formula>
    </cfRule>
  </conditionalFormatting>
  <conditionalFormatting sqref="HY79:HY80">
    <cfRule type="cellIs" dxfId="176" priority="18" operator="equal">
      <formula>1</formula>
    </cfRule>
  </conditionalFormatting>
  <conditionalFormatting sqref="IB12:IB76">
    <cfRule type="expression" dxfId="175" priority="48">
      <formula>UT12=1</formula>
    </cfRule>
  </conditionalFormatting>
  <conditionalFormatting sqref="IB79:IB80">
    <cfRule type="cellIs" dxfId="174" priority="20" operator="equal">
      <formula>1</formula>
    </cfRule>
  </conditionalFormatting>
  <conditionalFormatting sqref="IE47">
    <cfRule type="expression" dxfId="173" priority="9">
      <formula>UW47=1</formula>
    </cfRule>
  </conditionalFormatting>
  <conditionalFormatting sqref="IE79:IE80">
    <cfRule type="cellIs" dxfId="172" priority="14" operator="equal">
      <formula>1</formula>
    </cfRule>
  </conditionalFormatting>
  <conditionalFormatting sqref="II79:II80">
    <cfRule type="cellIs" dxfId="171" priority="5" operator="equal">
      <formula>1</formula>
    </cfRule>
  </conditionalFormatting>
  <conditionalFormatting sqref="IL79:IL80">
    <cfRule type="cellIs" dxfId="170" priority="4" operator="equal">
      <formula>1</formula>
    </cfRule>
  </conditionalFormatting>
  <conditionalFormatting sqref="IN12:IN77 IN2">
    <cfRule type="dataBar" priority="19893">
      <dataBar>
        <cfvo type="min"/>
        <cfvo type="max"/>
        <color rgb="FF63C384"/>
      </dataBar>
      <extLst>
        <ext xmlns:x14="http://schemas.microsoft.com/office/spreadsheetml/2009/9/main" uri="{B025F937-C7B1-47D3-B67F-A62EFF666E3E}">
          <x14:id>{2133BBF8-8D3B-44CE-B598-E8AF9C1F5DFA}</x14:id>
        </ext>
      </extLst>
    </cfRule>
  </conditionalFormatting>
  <conditionalFormatting sqref="IN79:IN80">
    <cfRule type="cellIs" dxfId="169" priority="26" operator="equal">
      <formula>1</formula>
    </cfRule>
  </conditionalFormatting>
  <conditionalFormatting sqref="JB79:JB80">
    <cfRule type="cellIs" dxfId="168" priority="3" operator="equal">
      <formula>1</formula>
    </cfRule>
  </conditionalFormatting>
  <conditionalFormatting sqref="KY79:KY80">
    <cfRule type="cellIs" dxfId="167" priority="2" operator="equal">
      <formula>1</formula>
    </cfRule>
  </conditionalFormatting>
  <conditionalFormatting sqref="MA79:MA80">
    <cfRule type="cellIs" dxfId="166" priority="1" operator="equal">
      <formula>1</formula>
    </cfRule>
  </conditionalFormatting>
  <conditionalFormatting sqref="OR12:OR76">
    <cfRule type="expression" dxfId="165" priority="43">
      <formula>ABF12=1</formula>
    </cfRule>
  </conditionalFormatting>
  <conditionalFormatting sqref="QD12:QD76">
    <cfRule type="expression" dxfId="164" priority="42">
      <formula>ACO12=1</formula>
    </cfRule>
  </conditionalFormatting>
  <dataValidations count="11">
    <dataValidation allowBlank="1" showInputMessage="1" showErrorMessage="1" errorTitle="Fechas de Lib. Predial y Acta Ve" error="La entrada no es una Fecha o no esta dentro del rango definido para el proyecto. 2 meses antes del inicio y 3 meses despues de su terminación" sqref="T16 T33 T62:T76" xr:uid="{00000000-0002-0000-0400-000002000000}"/>
    <dataValidation type="list" allowBlank="1" showInputMessage="1" showErrorMessage="1" sqref="C77:C78 D76" xr:uid="{00000000-0002-0000-0400-000003000000}">
      <formula1>INDIRECT("TablaFrente[Frente]")</formula1>
    </dataValidation>
    <dataValidation allowBlank="1" showInputMessage="1" showErrorMessage="1" promptTitle="Opciones Liberacion Arqueogica" prompt="Monitoreo = &quot;NO&quot;:_x000a_  * La letra &quot;P&quot;, indica Prospección _x000a_  * La letra &quot;R&quot;, indica Rescate _x000a_Monitoreo = &quot;SI&quot;: Se pone avance entre 0% y 100%" sqref="AX11" xr:uid="{00000000-0002-0000-0400-000004000000}"/>
    <dataValidation type="list" allowBlank="1" showInputMessage="1" showErrorMessage="1" sqref="W77:W78 AW14:AW20 AW22:AW55 AW77:AW78" xr:uid="{00000000-0002-0000-0400-000005000000}">
      <formula1>INDIRECT("TablaSN[SN]")</formula1>
    </dataValidation>
    <dataValidation type="list" allowBlank="1" showInputMessage="1" showErrorMessage="1" sqref="G77:G78 G69:G70 G72:G75" xr:uid="{00000000-0002-0000-0400-000006000000}">
      <formula1>INDIRECT("TablaConstructor[NOMBRE RESUMIDO]")</formula1>
    </dataValidation>
    <dataValidation type="list" allowBlank="1" showInputMessage="1" showErrorMessage="1" sqref="Z77" xr:uid="{00000000-0002-0000-0400-000007000000}">
      <formula1>INDIRECT("TablaTransporte[NOMENCLATURA]")</formula1>
    </dataValidation>
    <dataValidation type="decimal" allowBlank="1" showInputMessage="1" showErrorMessage="1" errorTitle="Numero Invalido" error="Valores entre 0% a 100%" sqref="BJ78:BK78 FZ12:FZ35 MP12:MP78 JN12:JN78 FN12:FN78 NI12:NI76 HS12:HS78 BS12:BS78 DO12:DO78 LC12:LC78 FT12:FT78 CQ12:CQ78 LQ12:LQ78 FQ12:FQ78 JB12:JB78 LT12:LT78 GZ12:GZ78 PM12:PM78 JJ12:JJ78 GW12:GW78 EV12:EV78 FZ37:FZ78 PJ12:PJ78 KH12:KH78 HI12:HI78 FW12:FW78 CH12:CH78 ED12:ED78 PU12:PU78 OU12:OU78 BJ12:BJ77 JZ12:JZ78 CN12:CN78 HC12:HC78 PX12:PX78 GF12:GF78 QA12:QA78 KY12:KY78 JV12:JV78 DI12:DI78 JR12:JR78 DC12:DC78 II12:II78 IV12:IV78 CB12:CB78 GO12:GO78 JF12:JF78 HV12:HV78 ME12:ME78 KD12:KD78 MV12:MV78 LN12:LN78 KO12:KO78 LG12:LG78 MS12:MS78 OO12:OO78 OL12:OL78 BF12:BF78 OX12:OX78 OI12:OI78 PG12:PG78 OR12:OR78 EP12:EP78 FE12:FE78 ES12:ES78 DL12:DL78 CZ12:CZ78 BH12:BH78 KR12:KR78 EM12:EM78 EG12:EG78 BY12:BY78 DX12:DX78 MM12:MM78 EA12:EA78 FK12:FK78 PA12:PA78 EY12:EY78 FB12:FB78 FH12:FH78 EJ12:EJ78 DR12:DR78 IY12:IY78 BM12:BM78 GI12:GI78 BP12:BP78 CK12:CK78 PD12:PD78 HY12:HY78 QD12:QD78 CW12:CW78 IB12:IB78 CT12:CT78 GC12:GC78 GL12:GL78 OF12:OF77 OC12:OC77 NZ12:NZ77 BV12:BV78 DF12:DF78 CE12:CE78 DU12:DU78 KL12:KL78 LK12:LK78 MA12:MA78 IL12:IL78 MI12:MI78 IE12:IE78 HF12:HF78" xr:uid="{00000000-0002-0000-0400-000009000000}">
      <formula1>0</formula1>
      <formula2>1</formula2>
    </dataValidation>
    <dataValidation allowBlank="1" showInputMessage="1" sqref="U12:U76" xr:uid="{00000000-0002-0000-0400-000001000000}"/>
    <dataValidation type="list" allowBlank="1" showInputMessage="1" showErrorMessage="1" sqref="O12:R77" xr:uid="{00000000-0002-0000-0400-000008000000}">
      <formula1>INDIRECT("TablaCimentacion[NOMENCLATURA]")</formula1>
    </dataValidation>
    <dataValidation allowBlank="1" showInputMessage="1" showErrorMessage="1" errorTitle="Fecha no Valida" error="La fecha no esta dentro del periodo de Ejecucion del contrato" sqref="QL1:QL3 QL5:QL1048576" xr:uid="{00000000-0002-0000-0400-000000000000}"/>
    <dataValidation allowBlank="1" showInputMessage="1" showErrorMessage="1" sqref="I12:N78" xr:uid="{11C7F2A9-7517-4416-B8C4-C2230B1A5DAF}"/>
  </dataValidations>
  <pageMargins left="0.7" right="0.7" top="0.75" bottom="0.75" header="0.3" footer="0.3"/>
  <pageSetup paperSize="9" scale="93" orientation="landscape" horizontalDpi="4294967293" r:id="rId1"/>
  <colBreaks count="1" manualBreakCount="1">
    <brk id="18" max="309" man="1"/>
  </colBreaks>
  <drawing r:id="rId2"/>
  <legacyDrawing r:id="rId3"/>
  <extLst>
    <ext xmlns:x14="http://schemas.microsoft.com/office/spreadsheetml/2009/9/main" uri="{78C0D931-6437-407d-A8EE-F0AAD7539E65}">
      <x14:conditionalFormattings>
        <x14:conditionalFormatting xmlns:xm="http://schemas.microsoft.com/office/excel/2006/main">
          <x14:cfRule type="dataBar" id="{125C80AD-BE77-43CD-95CE-94BEDBCB9E45}">
            <x14:dataBar minLength="0" maxLength="100" gradient="0">
              <x14:cfvo type="percent">
                <xm:f>$AX$52</xm:f>
              </x14:cfvo>
              <x14:cfvo type="percent">
                <xm:f>100</xm:f>
              </x14:cfvo>
              <x14:negativeFillColor rgb="FFFF0000"/>
              <x14:axisColor rgb="FF000000"/>
            </x14:dataBar>
          </x14:cfRule>
          <xm:sqref>AX12:AX76</xm:sqref>
        </x14:conditionalFormatting>
        <x14:conditionalFormatting xmlns:xm="http://schemas.microsoft.com/office/excel/2006/main">
          <x14:cfRule type="dataBar" id="{7F234F15-4099-45BC-A716-23C4DCE3263D}">
            <x14:dataBar minLength="0" maxLength="100" border="1" negativeBarBorderColorSameAsPositive="0">
              <x14:cfvo type="autoMin"/>
              <x14:cfvo type="autoMax"/>
              <x14:borderColor rgb="FF63C384"/>
              <x14:negativeFillColor rgb="FFFF0000"/>
              <x14:negativeBorderColor rgb="FFFF0000"/>
              <x14:axisColor rgb="FF000000"/>
            </x14:dataBar>
          </x14:cfRule>
          <xm:sqref>GQ13:GQ77 GQ2</xm:sqref>
        </x14:conditionalFormatting>
        <x14:conditionalFormatting xmlns:xm="http://schemas.microsoft.com/office/excel/2006/main">
          <x14:cfRule type="dataBar" id="{2133BBF8-8D3B-44CE-B598-E8AF9C1F5DFA}">
            <x14:dataBar minLength="0" maxLength="100" border="1" negativeBarBorderColorSameAsPositive="0">
              <x14:cfvo type="autoMin"/>
              <x14:cfvo type="autoMax"/>
              <x14:borderColor rgb="FF63C384"/>
              <x14:negativeFillColor rgb="FFFF0000"/>
              <x14:negativeBorderColor rgb="FFFF0000"/>
              <x14:axisColor rgb="FF000000"/>
            </x14:dataBar>
          </x14:cfRule>
          <xm:sqref>IN12:IN77 IN2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AG73"/>
  <sheetViews>
    <sheetView topLeftCell="A10" workbookViewId="0"/>
  </sheetViews>
  <sheetFormatPr baseColWidth="10" defaultColWidth="11.44140625" defaultRowHeight="15.6"/>
  <cols>
    <col min="1" max="1" width="2.5546875" style="152" customWidth="1"/>
    <col min="2" max="2" width="19.44140625" style="190" hidden="1" customWidth="1"/>
    <col min="3" max="3" width="15.6640625" style="190" hidden="1" customWidth="1"/>
    <col min="4" max="4" width="16.44140625" style="190" hidden="1" customWidth="1"/>
    <col min="5" max="5" width="13" style="152" hidden="1" customWidth="1"/>
    <col min="6" max="6" width="12.5546875" style="152" customWidth="1"/>
    <col min="7" max="7" width="40" style="152" customWidth="1"/>
    <col min="8" max="8" width="20.33203125" style="152" customWidth="1"/>
    <col min="9" max="9" width="27.88671875" style="152" customWidth="1"/>
    <col min="10" max="10" width="21.44140625" style="191" customWidth="1"/>
    <col min="11" max="11" width="3" style="191" hidden="1" customWidth="1"/>
    <col min="12" max="12" width="18.6640625" style="191" customWidth="1"/>
    <col min="13" max="13" width="2.44140625" style="191" hidden="1" customWidth="1"/>
    <col min="14" max="14" width="12.33203125" style="192" bestFit="1" customWidth="1"/>
    <col min="15" max="15" width="4.109375" style="191" hidden="1" customWidth="1"/>
    <col min="16" max="16" width="13.44140625" style="193" bestFit="1" customWidth="1"/>
    <col min="17" max="17" width="10.6640625" style="191" hidden="1" customWidth="1"/>
    <col min="18" max="18" width="15.5546875" style="193" customWidth="1"/>
    <col min="19" max="19" width="2.44140625" style="191" hidden="1" customWidth="1"/>
    <col min="20" max="20" width="15.5546875" style="192" customWidth="1"/>
    <col min="21" max="21" width="2.44140625" style="191" hidden="1" customWidth="1"/>
    <col min="22" max="22" width="16" style="194" customWidth="1"/>
    <col min="23" max="23" width="3" style="191" hidden="1" customWidth="1"/>
    <col min="24" max="24" width="17.6640625" style="194" customWidth="1"/>
    <col min="25" max="25" width="3" style="191" hidden="1" customWidth="1"/>
    <col min="26" max="26" width="18.5546875" style="154" customWidth="1"/>
    <col min="27" max="27" width="51.33203125" style="152" customWidth="1"/>
    <col min="28" max="28" width="13.6640625" style="152" bestFit="1" customWidth="1"/>
    <col min="29" max="16384" width="11.44140625" style="152"/>
  </cols>
  <sheetData>
    <row r="1" spans="2:33" ht="114" customHeight="1">
      <c r="B1" s="152"/>
      <c r="C1" s="2267" t="s">
        <v>633</v>
      </c>
      <c r="D1" s="2267"/>
      <c r="E1" s="2267"/>
      <c r="F1" s="2267"/>
      <c r="G1" s="2267"/>
      <c r="H1" s="2267"/>
      <c r="I1" s="2267"/>
      <c r="J1" s="2267"/>
      <c r="K1" s="2267"/>
      <c r="L1" s="2267"/>
      <c r="M1" s="2267"/>
      <c r="N1" s="2267"/>
      <c r="O1" s="2267"/>
      <c r="P1" s="2267"/>
      <c r="Q1" s="2267"/>
      <c r="R1" s="2267"/>
      <c r="S1" s="2267"/>
      <c r="T1" s="2267"/>
      <c r="U1" s="2267"/>
      <c r="V1" s="2267"/>
      <c r="W1" s="2267"/>
      <c r="X1" s="2267"/>
      <c r="Y1" s="2267"/>
      <c r="Z1" s="2267"/>
      <c r="AA1" s="2267"/>
      <c r="AC1" s="153"/>
    </row>
    <row r="2" spans="2:33" s="154" customFormat="1" ht="27.6" customHeight="1">
      <c r="B2" s="2268" t="s">
        <v>634</v>
      </c>
      <c r="C2" s="2268" t="s">
        <v>635</v>
      </c>
      <c r="D2" s="2268" t="s">
        <v>636</v>
      </c>
      <c r="E2" s="2268" t="s">
        <v>637</v>
      </c>
      <c r="F2" s="2268" t="s">
        <v>322</v>
      </c>
      <c r="G2" s="2265" t="s">
        <v>638</v>
      </c>
      <c r="H2" s="2265" t="s">
        <v>639</v>
      </c>
      <c r="I2" s="2265" t="s">
        <v>640</v>
      </c>
      <c r="J2" s="2269" t="s">
        <v>641</v>
      </c>
      <c r="K2" s="223"/>
      <c r="L2" s="2263" t="s">
        <v>642</v>
      </c>
      <c r="M2" s="223"/>
      <c r="N2" s="2269" t="s">
        <v>643</v>
      </c>
      <c r="O2" s="2269"/>
      <c r="P2" s="2269"/>
      <c r="Q2" s="2269"/>
      <c r="R2" s="2269"/>
      <c r="S2" s="2269"/>
      <c r="T2" s="2269"/>
      <c r="U2" s="2269"/>
      <c r="V2" s="2269" t="s">
        <v>644</v>
      </c>
      <c r="W2" s="224"/>
      <c r="X2" s="2263" t="s">
        <v>645</v>
      </c>
      <c r="Y2" s="223"/>
      <c r="Z2" s="2265" t="s">
        <v>646</v>
      </c>
      <c r="AA2" s="2265" t="s">
        <v>647</v>
      </c>
      <c r="AC2" s="155"/>
    </row>
    <row r="3" spans="2:33" s="154" customFormat="1" ht="42" customHeight="1">
      <c r="B3" s="2268"/>
      <c r="C3" s="2268"/>
      <c r="D3" s="2268"/>
      <c r="E3" s="2268"/>
      <c r="F3" s="2268"/>
      <c r="G3" s="2266"/>
      <c r="H3" s="2266"/>
      <c r="I3" s="2266"/>
      <c r="J3" s="2269"/>
      <c r="K3" s="225"/>
      <c r="L3" s="2270"/>
      <c r="M3" s="226"/>
      <c r="N3" s="222" t="s">
        <v>648</v>
      </c>
      <c r="O3" s="226"/>
      <c r="P3" s="223" t="s">
        <v>649</v>
      </c>
      <c r="Q3" s="226"/>
      <c r="R3" s="223" t="s">
        <v>650</v>
      </c>
      <c r="S3" s="226"/>
      <c r="T3" s="2263" t="s">
        <v>651</v>
      </c>
      <c r="U3" s="2263"/>
      <c r="V3" s="2263"/>
      <c r="W3" s="227"/>
      <c r="X3" s="2264"/>
      <c r="Y3" s="226"/>
      <c r="Z3" s="2266"/>
      <c r="AA3" s="2266"/>
      <c r="AC3" s="155"/>
    </row>
    <row r="4" spans="2:33" ht="30" customHeight="1">
      <c r="B4" s="2282" t="s">
        <v>652</v>
      </c>
      <c r="C4" s="2289" t="s">
        <v>653</v>
      </c>
      <c r="D4" s="196" t="s">
        <v>654</v>
      </c>
      <c r="E4" s="156" t="s">
        <v>655</v>
      </c>
      <c r="F4" s="157" t="s">
        <v>656</v>
      </c>
      <c r="G4" s="158" t="s">
        <v>657</v>
      </c>
      <c r="H4" s="159" t="s">
        <v>658</v>
      </c>
      <c r="I4" s="158" t="s">
        <v>656</v>
      </c>
      <c r="J4" s="2309">
        <v>45505</v>
      </c>
      <c r="K4" s="160">
        <f>IF(J4="",0,1)</f>
        <v>1</v>
      </c>
      <c r="L4" s="161">
        <v>45505</v>
      </c>
      <c r="M4" s="157">
        <f>IF(L4="",0,1)</f>
        <v>1</v>
      </c>
      <c r="N4" s="174"/>
      <c r="O4" s="162">
        <f>IF(N4="",0,1)</f>
        <v>0</v>
      </c>
      <c r="P4" s="174"/>
      <c r="Q4" s="162">
        <f t="shared" ref="Q4:Q69" si="0">IF(P4="",0,1)</f>
        <v>0</v>
      </c>
      <c r="R4" s="174"/>
      <c r="S4" s="162">
        <f>IF(R4="",0,1)</f>
        <v>0</v>
      </c>
      <c r="T4" s="174"/>
      <c r="U4" s="157">
        <f>IF(T4="",0,1)</f>
        <v>0</v>
      </c>
      <c r="V4" s="206"/>
      <c r="W4" s="157">
        <f>IF(V4="SI",1,0)</f>
        <v>0</v>
      </c>
      <c r="X4" s="163"/>
      <c r="Y4" s="157">
        <f>IF(X4="SI",1,0)</f>
        <v>0</v>
      </c>
      <c r="Z4" s="164" t="str">
        <f>IF(AND(OR(ISNUMBER(J4),J4="NA"),OR(ISNUMBER(L4),L4="NA"),OR(ISNUMBER(N4),N4="NA"),OR(ISNUMBER(P4),P4="NA"),OR(ISNUMBER(R4),R4="NA"),OR(ISNUMBER(T4),T4="NA"),OR(V4="SI",V4="NA"),OR(X4="SI",X4="NA")),"OK","")</f>
        <v/>
      </c>
      <c r="AA4" s="165"/>
      <c r="AC4" s="153"/>
    </row>
    <row r="5" spans="2:33" ht="20.100000000000001" customHeight="1">
      <c r="B5" s="2283"/>
      <c r="C5" s="2290"/>
      <c r="D5" s="2295" t="s">
        <v>659</v>
      </c>
      <c r="E5" s="2285"/>
      <c r="F5" s="157" t="s">
        <v>54</v>
      </c>
      <c r="G5" s="2285" t="s">
        <v>660</v>
      </c>
      <c r="H5" s="2285">
        <v>3102330100</v>
      </c>
      <c r="I5" s="2275" t="s">
        <v>661</v>
      </c>
      <c r="J5" s="2310"/>
      <c r="K5" s="160">
        <f t="shared" ref="K5:K69" si="1">IF(J5="",0,1)</f>
        <v>0</v>
      </c>
      <c r="L5" s="2311">
        <v>45505</v>
      </c>
      <c r="M5" s="157">
        <f t="shared" ref="M5:M69" si="2">IF(L5="",0,1)</f>
        <v>1</v>
      </c>
      <c r="N5" s="353">
        <v>45310</v>
      </c>
      <c r="O5" s="919">
        <f t="shared" ref="O5:O15" si="3">IF(N5="",0,1)</f>
        <v>1</v>
      </c>
      <c r="P5" s="353">
        <v>45310</v>
      </c>
      <c r="Q5" s="353">
        <v>45310</v>
      </c>
      <c r="R5" s="353">
        <v>45554</v>
      </c>
      <c r="S5" s="353">
        <v>45554</v>
      </c>
      <c r="T5" s="353">
        <v>45554</v>
      </c>
      <c r="U5" s="157">
        <f t="shared" ref="U5:U69" si="4">IF(T5="",0,1)</f>
        <v>1</v>
      </c>
      <c r="V5" s="206" t="s">
        <v>564</v>
      </c>
      <c r="W5" s="157">
        <f>IF(V5="SI",1,0)</f>
        <v>1</v>
      </c>
      <c r="X5" s="2313"/>
      <c r="Y5" s="157">
        <f>IF(X5="SI",1,0)</f>
        <v>0</v>
      </c>
      <c r="Z5" s="164" t="str">
        <f>IF(AND(OR(ISNUMBER($J$4),$J$4="NA"),OR(ISNUMBER($L$5),$L$5="NA"),OR(ISNUMBER(N5),N5="NA"),OR(ISNUMBER(P5),P5="NA"),OR(ISNUMBER(R5),R5="NA"),OR(ISNUMBER(T5),T5="NA"),OR(V5="SI",V5="NA")),"OK","")</f>
        <v>OK</v>
      </c>
      <c r="AA5" s="165"/>
      <c r="AC5" s="153"/>
      <c r="AG5" s="152" t="s">
        <v>564</v>
      </c>
    </row>
    <row r="6" spans="2:33" ht="20.100000000000001" customHeight="1">
      <c r="B6" s="2283"/>
      <c r="C6" s="2290"/>
      <c r="D6" s="2296"/>
      <c r="E6" s="2286"/>
      <c r="F6" s="157" t="s">
        <v>63</v>
      </c>
      <c r="G6" s="2286"/>
      <c r="H6" s="2286"/>
      <c r="I6" s="2276"/>
      <c r="J6" s="2310"/>
      <c r="K6" s="160">
        <f t="shared" si="1"/>
        <v>0</v>
      </c>
      <c r="L6" s="2311"/>
      <c r="M6" s="157">
        <f t="shared" si="2"/>
        <v>0</v>
      </c>
      <c r="N6" s="918">
        <v>45559</v>
      </c>
      <c r="O6" s="919">
        <f t="shared" si="3"/>
        <v>1</v>
      </c>
      <c r="P6" s="918" t="s">
        <v>662</v>
      </c>
      <c r="Q6" s="919">
        <f t="shared" si="0"/>
        <v>1</v>
      </c>
      <c r="R6" s="918">
        <v>45698</v>
      </c>
      <c r="S6" s="162">
        <f t="shared" ref="S6:S15" si="5">IF(R6="",0,1)</f>
        <v>1</v>
      </c>
      <c r="T6" s="174">
        <v>45698</v>
      </c>
      <c r="U6" s="157">
        <f t="shared" si="4"/>
        <v>1</v>
      </c>
      <c r="V6" s="206" t="s">
        <v>564</v>
      </c>
      <c r="W6" s="157">
        <f>IF(V6="SI",1,0)</f>
        <v>1</v>
      </c>
      <c r="X6" s="2313"/>
      <c r="Y6" s="157">
        <f>IF(X6="SI",1,0)</f>
        <v>0</v>
      </c>
      <c r="Z6" s="164" t="str">
        <f t="shared" ref="Z6:Z12" si="6">IF(AND(OR(ISNUMBER($J$4),$J$4="NA"),OR(ISNUMBER($L$5),$L$5="NA"),OR(ISNUMBER(N6),N6="NA"),OR(ISNUMBER(P6),P6="NA"),OR(ISNUMBER(R6),R6="NA"),OR(ISNUMBER(T6),T6="NA"),OR(V6="SI",V6="NA")),"OK","")</f>
        <v>OK</v>
      </c>
      <c r="AA6" s="165"/>
      <c r="AC6" s="153"/>
    </row>
    <row r="7" spans="2:33" ht="20.100000000000001" customHeight="1">
      <c r="B7" s="2283"/>
      <c r="C7" s="2290"/>
      <c r="D7" s="2296"/>
      <c r="E7" s="2286"/>
      <c r="F7" s="157" t="s">
        <v>67</v>
      </c>
      <c r="G7" s="2286"/>
      <c r="H7" s="2286"/>
      <c r="I7" s="2276"/>
      <c r="J7" s="2310"/>
      <c r="K7" s="160">
        <f t="shared" si="1"/>
        <v>0</v>
      </c>
      <c r="L7" s="2311"/>
      <c r="M7" s="157">
        <f t="shared" si="2"/>
        <v>0</v>
      </c>
      <c r="N7" s="918">
        <v>45559</v>
      </c>
      <c r="O7" s="919">
        <f t="shared" si="3"/>
        <v>1</v>
      </c>
      <c r="P7" s="918" t="s">
        <v>662</v>
      </c>
      <c r="Q7" s="919">
        <f t="shared" si="0"/>
        <v>1</v>
      </c>
      <c r="R7" s="918">
        <v>45698</v>
      </c>
      <c r="S7" s="162">
        <f t="shared" si="5"/>
        <v>1</v>
      </c>
      <c r="T7" s="174">
        <v>45698</v>
      </c>
      <c r="U7" s="157">
        <f t="shared" si="4"/>
        <v>1</v>
      </c>
      <c r="V7" s="206" t="s">
        <v>564</v>
      </c>
      <c r="W7" s="157">
        <f t="shared" ref="W7:W69" si="7">IF(V7="SI",1,0)</f>
        <v>1</v>
      </c>
      <c r="X7" s="2313"/>
      <c r="Y7" s="157">
        <f t="shared" ref="Y7:Y9" si="8">IF(X7="SI",1,0)</f>
        <v>0</v>
      </c>
      <c r="Z7" s="164" t="str">
        <f t="shared" si="6"/>
        <v>OK</v>
      </c>
      <c r="AA7" s="165"/>
      <c r="AC7" s="153"/>
    </row>
    <row r="8" spans="2:33" ht="20.100000000000001" customHeight="1">
      <c r="B8" s="2283"/>
      <c r="C8" s="2290"/>
      <c r="D8" s="2296"/>
      <c r="E8" s="2286"/>
      <c r="F8" s="157" t="s">
        <v>70</v>
      </c>
      <c r="G8" s="2286"/>
      <c r="H8" s="2286"/>
      <c r="I8" s="2276"/>
      <c r="J8" s="2310"/>
      <c r="K8" s="160">
        <f t="shared" si="1"/>
        <v>0</v>
      </c>
      <c r="L8" s="2311"/>
      <c r="M8" s="157">
        <f t="shared" si="2"/>
        <v>0</v>
      </c>
      <c r="N8" s="918">
        <v>45559</v>
      </c>
      <c r="O8" s="919">
        <f t="shared" si="3"/>
        <v>1</v>
      </c>
      <c r="P8" s="918" t="s">
        <v>662</v>
      </c>
      <c r="Q8" s="919">
        <f t="shared" si="0"/>
        <v>1</v>
      </c>
      <c r="R8" s="918">
        <v>45698</v>
      </c>
      <c r="S8" s="162">
        <f t="shared" si="5"/>
        <v>1</v>
      </c>
      <c r="T8" s="174">
        <v>45698</v>
      </c>
      <c r="U8" s="157">
        <f t="shared" si="4"/>
        <v>1</v>
      </c>
      <c r="V8" s="206" t="s">
        <v>564</v>
      </c>
      <c r="W8" s="157">
        <f t="shared" si="7"/>
        <v>1</v>
      </c>
      <c r="X8" s="2313"/>
      <c r="Y8" s="157">
        <f t="shared" si="8"/>
        <v>0</v>
      </c>
      <c r="Z8" s="164" t="str">
        <f t="shared" si="6"/>
        <v>OK</v>
      </c>
      <c r="AA8" s="165"/>
      <c r="AC8" s="153"/>
    </row>
    <row r="9" spans="2:33" ht="20.100000000000001" customHeight="1">
      <c r="B9" s="2283"/>
      <c r="C9" s="2290"/>
      <c r="D9" s="2296"/>
      <c r="E9" s="2286"/>
      <c r="F9" s="157" t="s">
        <v>74</v>
      </c>
      <c r="G9" s="2286"/>
      <c r="H9" s="2286"/>
      <c r="I9" s="2277"/>
      <c r="J9" s="2310"/>
      <c r="K9" s="160">
        <f t="shared" si="1"/>
        <v>0</v>
      </c>
      <c r="L9" s="2311"/>
      <c r="M9" s="157">
        <f t="shared" si="2"/>
        <v>0</v>
      </c>
      <c r="N9" s="918">
        <v>45559</v>
      </c>
      <c r="O9" s="919">
        <f t="shared" si="3"/>
        <v>1</v>
      </c>
      <c r="P9" s="918" t="s">
        <v>662</v>
      </c>
      <c r="Q9" s="919">
        <f t="shared" si="0"/>
        <v>1</v>
      </c>
      <c r="R9" s="918">
        <v>45698</v>
      </c>
      <c r="S9" s="162">
        <f t="shared" si="5"/>
        <v>1</v>
      </c>
      <c r="T9" s="174">
        <v>45698</v>
      </c>
      <c r="U9" s="157">
        <f t="shared" si="4"/>
        <v>1</v>
      </c>
      <c r="V9" s="206" t="s">
        <v>564</v>
      </c>
      <c r="W9" s="157">
        <f t="shared" si="7"/>
        <v>1</v>
      </c>
      <c r="X9" s="2313"/>
      <c r="Y9" s="157">
        <f t="shared" si="8"/>
        <v>0</v>
      </c>
      <c r="Z9" s="164" t="str">
        <f t="shared" si="6"/>
        <v>OK</v>
      </c>
      <c r="AA9" s="165"/>
      <c r="AC9" s="153"/>
    </row>
    <row r="10" spans="2:33" ht="20.100000000000001" customHeight="1">
      <c r="B10" s="2283"/>
      <c r="C10" s="2290"/>
      <c r="D10" s="2296"/>
      <c r="E10" s="2286"/>
      <c r="F10" s="157" t="s">
        <v>77</v>
      </c>
      <c r="G10" s="2286"/>
      <c r="H10" s="2286"/>
      <c r="I10" s="2273" t="s">
        <v>663</v>
      </c>
      <c r="J10" s="2310"/>
      <c r="K10" s="160">
        <f t="shared" si="1"/>
        <v>0</v>
      </c>
      <c r="L10" s="2311"/>
      <c r="M10" s="157">
        <f t="shared" si="2"/>
        <v>0</v>
      </c>
      <c r="N10" s="918">
        <v>45559</v>
      </c>
      <c r="O10" s="919">
        <f t="shared" si="3"/>
        <v>1</v>
      </c>
      <c r="P10" s="918" t="s">
        <v>662</v>
      </c>
      <c r="Q10" s="919">
        <f t="shared" si="0"/>
        <v>1</v>
      </c>
      <c r="R10" s="918">
        <v>45698</v>
      </c>
      <c r="S10" s="162">
        <f t="shared" si="5"/>
        <v>1</v>
      </c>
      <c r="T10" s="174">
        <v>45698</v>
      </c>
      <c r="U10" s="157">
        <f t="shared" si="4"/>
        <v>1</v>
      </c>
      <c r="V10" s="206" t="s">
        <v>564</v>
      </c>
      <c r="W10" s="157">
        <f t="shared" si="7"/>
        <v>1</v>
      </c>
      <c r="X10" s="2313"/>
      <c r="Y10" s="157"/>
      <c r="Z10" s="164" t="str">
        <f t="shared" si="6"/>
        <v>OK</v>
      </c>
      <c r="AA10" s="165"/>
      <c r="AC10" s="153"/>
    </row>
    <row r="11" spans="2:33" ht="20.100000000000001" customHeight="1">
      <c r="B11" s="2283"/>
      <c r="C11" s="2290"/>
      <c r="D11" s="2296"/>
      <c r="E11" s="2286"/>
      <c r="F11" s="157" t="s">
        <v>80</v>
      </c>
      <c r="G11" s="2286"/>
      <c r="H11" s="2286"/>
      <c r="I11" s="2273"/>
      <c r="J11" s="2310"/>
      <c r="K11" s="160">
        <f t="shared" si="1"/>
        <v>0</v>
      </c>
      <c r="L11" s="2311"/>
      <c r="M11" s="157">
        <f t="shared" si="2"/>
        <v>0</v>
      </c>
      <c r="N11" s="918">
        <v>45559</v>
      </c>
      <c r="O11" s="919">
        <f t="shared" si="3"/>
        <v>1</v>
      </c>
      <c r="P11" s="918" t="s">
        <v>662</v>
      </c>
      <c r="Q11" s="919">
        <f t="shared" si="0"/>
        <v>1</v>
      </c>
      <c r="R11" s="918">
        <v>45698</v>
      </c>
      <c r="S11" s="162">
        <f t="shared" si="5"/>
        <v>1</v>
      </c>
      <c r="T11" s="174">
        <v>45698</v>
      </c>
      <c r="U11" s="157">
        <f t="shared" si="4"/>
        <v>1</v>
      </c>
      <c r="V11" s="206" t="s">
        <v>564</v>
      </c>
      <c r="W11" s="157">
        <f t="shared" si="7"/>
        <v>1</v>
      </c>
      <c r="X11" s="2313"/>
      <c r="Y11" s="157">
        <f t="shared" ref="Y11:Y70" si="9">IF(X11="SI",1,0)</f>
        <v>0</v>
      </c>
      <c r="Z11" s="164" t="str">
        <f t="shared" si="6"/>
        <v>OK</v>
      </c>
      <c r="AA11" s="165"/>
      <c r="AC11" s="153"/>
    </row>
    <row r="12" spans="2:33" ht="20.100000000000001" customHeight="1">
      <c r="B12" s="2283"/>
      <c r="C12" s="2290"/>
      <c r="D12" s="2296"/>
      <c r="E12" s="2286"/>
      <c r="F12" s="157" t="s">
        <v>82</v>
      </c>
      <c r="G12" s="2287"/>
      <c r="H12" s="2287"/>
      <c r="I12" s="2273"/>
      <c r="J12" s="2310"/>
      <c r="K12" s="160">
        <f t="shared" si="1"/>
        <v>0</v>
      </c>
      <c r="L12" s="2311"/>
      <c r="M12" s="157">
        <f t="shared" si="2"/>
        <v>0</v>
      </c>
      <c r="N12" s="918">
        <v>45559</v>
      </c>
      <c r="O12" s="919">
        <f t="shared" si="3"/>
        <v>1</v>
      </c>
      <c r="P12" s="918" t="s">
        <v>662</v>
      </c>
      <c r="Q12" s="919">
        <f t="shared" si="0"/>
        <v>1</v>
      </c>
      <c r="R12" s="918">
        <v>45698</v>
      </c>
      <c r="S12" s="162">
        <f t="shared" si="5"/>
        <v>1</v>
      </c>
      <c r="T12" s="174">
        <v>45698</v>
      </c>
      <c r="U12" s="157">
        <f t="shared" si="4"/>
        <v>1</v>
      </c>
      <c r="V12" s="206" t="s">
        <v>564</v>
      </c>
      <c r="W12" s="157">
        <f t="shared" si="7"/>
        <v>1</v>
      </c>
      <c r="X12" s="2313"/>
      <c r="Y12" s="157">
        <f t="shared" si="9"/>
        <v>0</v>
      </c>
      <c r="Z12" s="164" t="str">
        <f t="shared" si="6"/>
        <v>OK</v>
      </c>
      <c r="AA12" s="167"/>
      <c r="AC12" s="153"/>
    </row>
    <row r="13" spans="2:33" ht="30.75" customHeight="1">
      <c r="B13" s="2283"/>
      <c r="C13" s="2290"/>
      <c r="D13" s="2296"/>
      <c r="E13" s="2286"/>
      <c r="F13" s="157" t="s">
        <v>85</v>
      </c>
      <c r="G13" s="158" t="s">
        <v>664</v>
      </c>
      <c r="H13" s="158">
        <v>3175004885</v>
      </c>
      <c r="I13" s="2274" t="s">
        <v>665</v>
      </c>
      <c r="J13" s="2310"/>
      <c r="K13" s="160">
        <f t="shared" si="1"/>
        <v>0</v>
      </c>
      <c r="L13" s="2311"/>
      <c r="M13" s="157">
        <f t="shared" si="2"/>
        <v>0</v>
      </c>
      <c r="N13" s="918">
        <v>45574</v>
      </c>
      <c r="O13" s="919">
        <f t="shared" si="3"/>
        <v>1</v>
      </c>
      <c r="P13" s="918" t="s">
        <v>662</v>
      </c>
      <c r="Q13" s="919">
        <f t="shared" si="0"/>
        <v>1</v>
      </c>
      <c r="R13" s="918">
        <v>45691</v>
      </c>
      <c r="S13" s="162">
        <f t="shared" si="5"/>
        <v>1</v>
      </c>
      <c r="T13" s="174">
        <v>45691</v>
      </c>
      <c r="U13" s="157">
        <f t="shared" si="4"/>
        <v>1</v>
      </c>
      <c r="V13" s="206" t="s">
        <v>564</v>
      </c>
      <c r="W13" s="157">
        <f t="shared" si="7"/>
        <v>1</v>
      </c>
      <c r="X13" s="2313"/>
      <c r="Y13" s="157">
        <f t="shared" si="9"/>
        <v>0</v>
      </c>
      <c r="Z13" s="164" t="str">
        <f t="shared" ref="Z13:Z16" si="10">IF(AND(OR(ISNUMBER($J$4),$J$4="NA"),OR(ISNUMBER($L$5),$L$5="NA"),OR(ISNUMBER(N13),N13="NA"),OR(ISNUMBER(P13),P13="NA"),OR(ISNUMBER(R13),R13="NA"),OR(ISNUMBER(T13),T13="NA"),OR(V13="SI",V13="NA")),"OK","")</f>
        <v>OK</v>
      </c>
      <c r="AA13" s="168"/>
      <c r="AC13" s="153"/>
    </row>
    <row r="14" spans="2:33" ht="36" customHeight="1">
      <c r="B14" s="2283"/>
      <c r="C14" s="2290"/>
      <c r="D14" s="2296"/>
      <c r="E14" s="2286"/>
      <c r="F14" s="157" t="s">
        <v>88</v>
      </c>
      <c r="G14" s="158" t="s">
        <v>666</v>
      </c>
      <c r="H14" s="158">
        <v>3208525250</v>
      </c>
      <c r="I14" s="2274"/>
      <c r="J14" s="2310"/>
      <c r="K14" s="160">
        <f t="shared" si="1"/>
        <v>0</v>
      </c>
      <c r="L14" s="2311"/>
      <c r="M14" s="157">
        <f t="shared" si="2"/>
        <v>0</v>
      </c>
      <c r="N14" s="918">
        <v>45574</v>
      </c>
      <c r="O14" s="919">
        <f t="shared" si="3"/>
        <v>1</v>
      </c>
      <c r="P14" s="918" t="s">
        <v>662</v>
      </c>
      <c r="Q14" s="919">
        <f t="shared" si="0"/>
        <v>1</v>
      </c>
      <c r="R14" s="918">
        <v>45691</v>
      </c>
      <c r="S14" s="162">
        <f t="shared" si="5"/>
        <v>1</v>
      </c>
      <c r="T14" s="174">
        <v>45691</v>
      </c>
      <c r="U14" s="157">
        <f t="shared" si="4"/>
        <v>1</v>
      </c>
      <c r="V14" s="206" t="s">
        <v>564</v>
      </c>
      <c r="W14" s="157">
        <f t="shared" si="7"/>
        <v>1</v>
      </c>
      <c r="X14" s="2313"/>
      <c r="Y14" s="157">
        <f t="shared" si="9"/>
        <v>0</v>
      </c>
      <c r="Z14" s="164" t="str">
        <f t="shared" si="10"/>
        <v>OK</v>
      </c>
      <c r="AA14" s="167"/>
      <c r="AC14" s="153"/>
    </row>
    <row r="15" spans="2:33" ht="20.100000000000001" customHeight="1">
      <c r="B15" s="2283"/>
      <c r="C15" s="2290"/>
      <c r="D15" s="2296"/>
      <c r="E15" s="2286"/>
      <c r="F15" s="157" t="s">
        <v>91</v>
      </c>
      <c r="G15" s="158" t="s">
        <v>667</v>
      </c>
      <c r="H15" s="158">
        <v>3013938792</v>
      </c>
      <c r="I15" s="2274"/>
      <c r="J15" s="2310"/>
      <c r="K15" s="160">
        <f t="shared" si="1"/>
        <v>0</v>
      </c>
      <c r="L15" s="2311"/>
      <c r="M15" s="157">
        <f t="shared" si="2"/>
        <v>0</v>
      </c>
      <c r="N15" s="918">
        <v>45574</v>
      </c>
      <c r="O15" s="919">
        <f t="shared" si="3"/>
        <v>1</v>
      </c>
      <c r="P15" s="918" t="s">
        <v>662</v>
      </c>
      <c r="Q15" s="919">
        <f t="shared" si="0"/>
        <v>1</v>
      </c>
      <c r="R15" s="918">
        <v>45691</v>
      </c>
      <c r="S15" s="162">
        <f t="shared" si="5"/>
        <v>1</v>
      </c>
      <c r="T15" s="174">
        <v>45691</v>
      </c>
      <c r="U15" s="157">
        <f t="shared" si="4"/>
        <v>1</v>
      </c>
      <c r="V15" s="206" t="s">
        <v>564</v>
      </c>
      <c r="W15" s="157">
        <f t="shared" si="7"/>
        <v>1</v>
      </c>
      <c r="X15" s="2313"/>
      <c r="Y15" s="157">
        <f t="shared" si="9"/>
        <v>0</v>
      </c>
      <c r="Z15" s="164" t="str">
        <f t="shared" si="10"/>
        <v>OK</v>
      </c>
      <c r="AA15" s="167"/>
      <c r="AC15" s="153"/>
    </row>
    <row r="16" spans="2:33" ht="37.5" customHeight="1">
      <c r="B16" s="2283"/>
      <c r="C16" s="2290"/>
      <c r="D16" s="2297"/>
      <c r="E16" s="2287"/>
      <c r="F16" s="157" t="s">
        <v>94</v>
      </c>
      <c r="G16" s="158" t="s">
        <v>668</v>
      </c>
      <c r="H16" s="159" t="s">
        <v>669</v>
      </c>
      <c r="I16" s="198" t="s">
        <v>670</v>
      </c>
      <c r="J16" s="2310"/>
      <c r="K16" s="160">
        <f t="shared" si="1"/>
        <v>0</v>
      </c>
      <c r="L16" s="2311"/>
      <c r="M16" s="157">
        <f t="shared" si="2"/>
        <v>0</v>
      </c>
      <c r="N16" s="918">
        <v>45544</v>
      </c>
      <c r="O16" s="919">
        <f>IF(N16="",0,1)</f>
        <v>1</v>
      </c>
      <c r="P16" s="918" t="s">
        <v>662</v>
      </c>
      <c r="Q16" s="919">
        <f t="shared" si="0"/>
        <v>1</v>
      </c>
      <c r="R16" s="918">
        <v>45694</v>
      </c>
      <c r="S16" s="919">
        <f>IF(R16="",0,1)</f>
        <v>1</v>
      </c>
      <c r="T16" s="918">
        <v>45694</v>
      </c>
      <c r="U16" s="157">
        <f t="shared" si="4"/>
        <v>1</v>
      </c>
      <c r="V16" s="206" t="s">
        <v>564</v>
      </c>
      <c r="W16" s="157">
        <f t="shared" si="7"/>
        <v>1</v>
      </c>
      <c r="X16" s="2313"/>
      <c r="Y16" s="157">
        <f t="shared" si="9"/>
        <v>0</v>
      </c>
      <c r="Z16" s="164" t="str">
        <f t="shared" si="10"/>
        <v>OK</v>
      </c>
      <c r="AA16" s="167"/>
    </row>
    <row r="17" spans="2:29" ht="20.100000000000001" customHeight="1">
      <c r="B17" s="2283"/>
      <c r="C17" s="2290"/>
      <c r="D17" s="2292" t="s">
        <v>671</v>
      </c>
      <c r="E17" s="2299"/>
      <c r="F17" s="157" t="s">
        <v>97</v>
      </c>
      <c r="G17" s="158" t="s">
        <v>672</v>
      </c>
      <c r="H17" s="159" t="s">
        <v>673</v>
      </c>
      <c r="I17" s="197" t="s">
        <v>674</v>
      </c>
      <c r="J17" s="2310"/>
      <c r="K17" s="160">
        <f t="shared" si="1"/>
        <v>0</v>
      </c>
      <c r="L17" s="2311">
        <v>45505</v>
      </c>
      <c r="M17" s="157">
        <f t="shared" si="2"/>
        <v>1</v>
      </c>
      <c r="N17" s="918">
        <v>45562</v>
      </c>
      <c r="O17" s="919">
        <f>IF(N17="",0,1)</f>
        <v>1</v>
      </c>
      <c r="P17" s="918">
        <v>45562</v>
      </c>
      <c r="Q17" s="162">
        <f t="shared" si="0"/>
        <v>1</v>
      </c>
      <c r="R17" s="174">
        <v>45678</v>
      </c>
      <c r="S17" s="162">
        <f>IF(R17="",0,1)</f>
        <v>1</v>
      </c>
      <c r="T17" s="174">
        <v>45678</v>
      </c>
      <c r="U17" s="157">
        <f t="shared" si="4"/>
        <v>1</v>
      </c>
      <c r="V17" s="206" t="s">
        <v>564</v>
      </c>
      <c r="W17" s="157">
        <f t="shared" si="7"/>
        <v>1</v>
      </c>
      <c r="X17" s="2274"/>
      <c r="Y17" s="157">
        <f t="shared" si="9"/>
        <v>0</v>
      </c>
      <c r="Z17" s="164" t="str">
        <f>IF(AND(OR(ISNUMBER($J$4),$J$4="NA"),OR(ISNUMBER($L$17),$L$17="NA"),OR(ISNUMBER(N17),N17="NA"),OR(ISNUMBER(P17),P17="NA"),OR(ISNUMBER(R17),R17="NA"),OR(ISNUMBER(T17),T17="NA"),OR(V17="SI",V17="NA")),"OK","")</f>
        <v>OK</v>
      </c>
      <c r="AA17" s="167"/>
      <c r="AC17" s="153"/>
    </row>
    <row r="18" spans="2:29" ht="20.100000000000001" customHeight="1">
      <c r="B18" s="2283"/>
      <c r="C18" s="2290"/>
      <c r="D18" s="2293"/>
      <c r="E18" s="2299"/>
      <c r="F18" s="157" t="s">
        <v>100</v>
      </c>
      <c r="G18" s="2275" t="s">
        <v>675</v>
      </c>
      <c r="H18" s="2271" t="s">
        <v>676</v>
      </c>
      <c r="I18" s="2300" t="s">
        <v>677</v>
      </c>
      <c r="J18" s="2310"/>
      <c r="K18" s="160">
        <f t="shared" si="1"/>
        <v>0</v>
      </c>
      <c r="L18" s="2312"/>
      <c r="M18" s="157">
        <f t="shared" si="2"/>
        <v>0</v>
      </c>
      <c r="N18" s="918">
        <v>45551</v>
      </c>
      <c r="O18" s="919">
        <f t="shared" ref="O18:O70" si="11">IF(N18="",0,1)</f>
        <v>1</v>
      </c>
      <c r="P18" s="918">
        <v>45562</v>
      </c>
      <c r="Q18" s="919">
        <f t="shared" si="0"/>
        <v>1</v>
      </c>
      <c r="R18" s="918">
        <v>45644</v>
      </c>
      <c r="S18" s="919">
        <f t="shared" ref="S18:S70" si="12">IF(R18="",0,1)</f>
        <v>1</v>
      </c>
      <c r="T18" s="918">
        <v>45644</v>
      </c>
      <c r="U18" s="157">
        <f t="shared" si="4"/>
        <v>1</v>
      </c>
      <c r="V18" s="206" t="s">
        <v>564</v>
      </c>
      <c r="W18" s="157">
        <f t="shared" si="7"/>
        <v>1</v>
      </c>
      <c r="X18" s="2274"/>
      <c r="Y18" s="157">
        <f t="shared" si="9"/>
        <v>0</v>
      </c>
      <c r="Z18" s="164" t="s">
        <v>678</v>
      </c>
      <c r="AA18" s="167"/>
      <c r="AC18" s="153"/>
    </row>
    <row r="19" spans="2:29" ht="20.100000000000001" customHeight="1">
      <c r="B19" s="2283"/>
      <c r="C19" s="2290"/>
      <c r="D19" s="2293"/>
      <c r="E19" s="2299"/>
      <c r="F19" s="157" t="s">
        <v>102</v>
      </c>
      <c r="G19" s="2276"/>
      <c r="H19" s="2303"/>
      <c r="I19" s="2301"/>
      <c r="J19" s="2310"/>
      <c r="K19" s="160">
        <f t="shared" si="1"/>
        <v>0</v>
      </c>
      <c r="L19" s="2312"/>
      <c r="M19" s="157">
        <f t="shared" si="2"/>
        <v>0</v>
      </c>
      <c r="N19" s="918">
        <v>45551</v>
      </c>
      <c r="O19" s="919">
        <f t="shared" si="11"/>
        <v>1</v>
      </c>
      <c r="P19" s="918">
        <v>45562</v>
      </c>
      <c r="Q19" s="919">
        <f t="shared" si="0"/>
        <v>1</v>
      </c>
      <c r="R19" s="918">
        <v>45644</v>
      </c>
      <c r="S19" s="919">
        <f t="shared" si="12"/>
        <v>1</v>
      </c>
      <c r="T19" s="918">
        <v>45644</v>
      </c>
      <c r="U19" s="157">
        <f t="shared" si="4"/>
        <v>1</v>
      </c>
      <c r="V19" s="206" t="s">
        <v>564</v>
      </c>
      <c r="W19" s="157">
        <f t="shared" si="7"/>
        <v>1</v>
      </c>
      <c r="X19" s="2274"/>
      <c r="Y19" s="157">
        <f t="shared" si="9"/>
        <v>0</v>
      </c>
      <c r="Z19" s="164" t="str">
        <f t="shared" ref="Z19:Z57" si="13">IF(AND(OR(ISNUMBER($J$4),$J$4="NA"),OR(ISNUMBER($L$17),$L$17="NA"),OR(ISNUMBER(N19),N19="NA"),OR(ISNUMBER(P19),P19="NA"),OR(ISNUMBER(R19),R19="NA"),OR(ISNUMBER(T19),T19="NA"),OR(V19="SI",V19="NA")),"OK","")</f>
        <v>OK</v>
      </c>
      <c r="AA19" s="195"/>
      <c r="AC19" s="153"/>
    </row>
    <row r="20" spans="2:29" ht="20.100000000000001" customHeight="1">
      <c r="B20" s="2283"/>
      <c r="C20" s="2290"/>
      <c r="D20" s="2293"/>
      <c r="E20" s="2299"/>
      <c r="F20" s="157" t="s">
        <v>104</v>
      </c>
      <c r="G20" s="2276"/>
      <c r="H20" s="2303"/>
      <c r="I20" s="2300" t="s">
        <v>679</v>
      </c>
      <c r="J20" s="2310"/>
      <c r="K20" s="160">
        <f t="shared" si="1"/>
        <v>0</v>
      </c>
      <c r="L20" s="2312"/>
      <c r="M20" s="157">
        <f t="shared" si="2"/>
        <v>0</v>
      </c>
      <c r="N20" s="918">
        <v>45551</v>
      </c>
      <c r="O20" s="919">
        <f t="shared" si="11"/>
        <v>1</v>
      </c>
      <c r="P20" s="918">
        <v>45562</v>
      </c>
      <c r="Q20" s="919">
        <f t="shared" si="0"/>
        <v>1</v>
      </c>
      <c r="R20" s="918">
        <v>45644</v>
      </c>
      <c r="S20" s="919">
        <f t="shared" si="12"/>
        <v>1</v>
      </c>
      <c r="T20" s="918">
        <v>45644</v>
      </c>
      <c r="U20" s="157">
        <f t="shared" si="4"/>
        <v>1</v>
      </c>
      <c r="V20" s="206" t="s">
        <v>564</v>
      </c>
      <c r="W20" s="157">
        <f t="shared" si="7"/>
        <v>1</v>
      </c>
      <c r="X20" s="2274"/>
      <c r="Y20" s="157">
        <f t="shared" si="9"/>
        <v>0</v>
      </c>
      <c r="Z20" s="164" t="str">
        <f t="shared" si="13"/>
        <v>OK</v>
      </c>
      <c r="AA20" s="195"/>
      <c r="AC20" s="153"/>
    </row>
    <row r="21" spans="2:29" ht="20.100000000000001" customHeight="1">
      <c r="B21" s="2283"/>
      <c r="C21" s="2290"/>
      <c r="D21" s="2293"/>
      <c r="E21" s="2299"/>
      <c r="F21" s="157" t="s">
        <v>107</v>
      </c>
      <c r="G21" s="2276"/>
      <c r="H21" s="2303"/>
      <c r="I21" s="2302"/>
      <c r="J21" s="2310"/>
      <c r="K21" s="160">
        <f t="shared" si="1"/>
        <v>0</v>
      </c>
      <c r="L21" s="2312"/>
      <c r="M21" s="157">
        <f t="shared" si="2"/>
        <v>0</v>
      </c>
      <c r="N21" s="918">
        <v>45551</v>
      </c>
      <c r="O21" s="919">
        <f t="shared" si="11"/>
        <v>1</v>
      </c>
      <c r="P21" s="918">
        <v>45562</v>
      </c>
      <c r="Q21" s="919">
        <f t="shared" si="0"/>
        <v>1</v>
      </c>
      <c r="R21" s="918">
        <v>45644</v>
      </c>
      <c r="S21" s="919">
        <f t="shared" si="12"/>
        <v>1</v>
      </c>
      <c r="T21" s="918">
        <v>45644</v>
      </c>
      <c r="U21" s="157">
        <f t="shared" si="4"/>
        <v>1</v>
      </c>
      <c r="V21" s="206" t="s">
        <v>564</v>
      </c>
      <c r="W21" s="157">
        <f t="shared" si="7"/>
        <v>1</v>
      </c>
      <c r="X21" s="2274"/>
      <c r="Y21" s="157">
        <f t="shared" si="9"/>
        <v>0</v>
      </c>
      <c r="Z21" s="164" t="str">
        <f t="shared" si="13"/>
        <v>OK</v>
      </c>
      <c r="AA21" s="169"/>
      <c r="AC21" s="153"/>
    </row>
    <row r="22" spans="2:29" ht="20.100000000000001" customHeight="1">
      <c r="B22" s="2283"/>
      <c r="C22" s="2290"/>
      <c r="D22" s="2293"/>
      <c r="E22" s="2299"/>
      <c r="F22" s="157" t="s">
        <v>110</v>
      </c>
      <c r="G22" s="2276"/>
      <c r="H22" s="2303"/>
      <c r="I22" s="2302"/>
      <c r="J22" s="2310"/>
      <c r="K22" s="160">
        <f t="shared" si="1"/>
        <v>0</v>
      </c>
      <c r="L22" s="2312"/>
      <c r="M22" s="157">
        <f t="shared" si="2"/>
        <v>0</v>
      </c>
      <c r="N22" s="918">
        <v>45551</v>
      </c>
      <c r="O22" s="919">
        <f t="shared" si="11"/>
        <v>1</v>
      </c>
      <c r="P22" s="918">
        <v>45562</v>
      </c>
      <c r="Q22" s="919">
        <f t="shared" si="0"/>
        <v>1</v>
      </c>
      <c r="R22" s="918">
        <v>45644</v>
      </c>
      <c r="S22" s="919">
        <f t="shared" si="12"/>
        <v>1</v>
      </c>
      <c r="T22" s="918">
        <v>45644</v>
      </c>
      <c r="U22" s="157">
        <f t="shared" si="4"/>
        <v>1</v>
      </c>
      <c r="V22" s="206" t="s">
        <v>564</v>
      </c>
      <c r="W22" s="157">
        <f t="shared" si="7"/>
        <v>1</v>
      </c>
      <c r="X22" s="2274"/>
      <c r="Y22" s="157">
        <f t="shared" si="9"/>
        <v>0</v>
      </c>
      <c r="Z22" s="164" t="str">
        <f t="shared" si="13"/>
        <v>OK</v>
      </c>
      <c r="AA22" s="170"/>
      <c r="AC22" s="153"/>
    </row>
    <row r="23" spans="2:29" ht="20.100000000000001" customHeight="1">
      <c r="B23" s="2283"/>
      <c r="C23" s="2290"/>
      <c r="D23" s="2293"/>
      <c r="E23" s="2299"/>
      <c r="F23" s="157" t="s">
        <v>114</v>
      </c>
      <c r="G23" s="2276"/>
      <c r="H23" s="2303"/>
      <c r="I23" s="2301"/>
      <c r="J23" s="2310"/>
      <c r="K23" s="160">
        <f t="shared" si="1"/>
        <v>0</v>
      </c>
      <c r="L23" s="2312"/>
      <c r="M23" s="157">
        <f t="shared" si="2"/>
        <v>0</v>
      </c>
      <c r="N23" s="918">
        <v>45551</v>
      </c>
      <c r="O23" s="919">
        <f t="shared" si="11"/>
        <v>1</v>
      </c>
      <c r="P23" s="918">
        <v>45562</v>
      </c>
      <c r="Q23" s="919">
        <f t="shared" si="0"/>
        <v>1</v>
      </c>
      <c r="R23" s="918">
        <v>45644</v>
      </c>
      <c r="S23" s="919">
        <f t="shared" si="12"/>
        <v>1</v>
      </c>
      <c r="T23" s="918">
        <v>45644</v>
      </c>
      <c r="U23" s="157">
        <f t="shared" si="4"/>
        <v>1</v>
      </c>
      <c r="V23" s="206" t="s">
        <v>564</v>
      </c>
      <c r="W23" s="157">
        <f t="shared" si="7"/>
        <v>1</v>
      </c>
      <c r="X23" s="2274"/>
      <c r="Y23" s="157">
        <f t="shared" si="9"/>
        <v>0</v>
      </c>
      <c r="Z23" s="164" t="str">
        <f t="shared" si="13"/>
        <v>OK</v>
      </c>
      <c r="AA23" s="170"/>
      <c r="AC23" s="153"/>
    </row>
    <row r="24" spans="2:29" ht="20.100000000000001" customHeight="1">
      <c r="B24" s="2283"/>
      <c r="C24" s="2290"/>
      <c r="D24" s="2293"/>
      <c r="E24" s="2299"/>
      <c r="F24" s="157" t="s">
        <v>116</v>
      </c>
      <c r="G24" s="2276"/>
      <c r="H24" s="2303"/>
      <c r="I24" s="2300" t="s">
        <v>680</v>
      </c>
      <c r="J24" s="2310"/>
      <c r="K24" s="160">
        <f t="shared" si="1"/>
        <v>0</v>
      </c>
      <c r="L24" s="2312"/>
      <c r="M24" s="157">
        <f t="shared" si="2"/>
        <v>0</v>
      </c>
      <c r="N24" s="918">
        <v>45551</v>
      </c>
      <c r="O24" s="919">
        <f t="shared" si="11"/>
        <v>1</v>
      </c>
      <c r="P24" s="918">
        <v>45562</v>
      </c>
      <c r="Q24" s="919">
        <f t="shared" si="0"/>
        <v>1</v>
      </c>
      <c r="R24" s="918">
        <v>45644</v>
      </c>
      <c r="S24" s="919">
        <f t="shared" si="12"/>
        <v>1</v>
      </c>
      <c r="T24" s="918">
        <v>45644</v>
      </c>
      <c r="U24" s="157">
        <f t="shared" si="4"/>
        <v>1</v>
      </c>
      <c r="V24" s="206" t="s">
        <v>564</v>
      </c>
      <c r="W24" s="157">
        <f t="shared" si="7"/>
        <v>1</v>
      </c>
      <c r="X24" s="2274"/>
      <c r="Y24" s="157">
        <f t="shared" si="9"/>
        <v>0</v>
      </c>
      <c r="Z24" s="164" t="str">
        <f t="shared" si="13"/>
        <v>OK</v>
      </c>
      <c r="AA24" s="195"/>
      <c r="AC24" s="153"/>
    </row>
    <row r="25" spans="2:29" ht="20.100000000000001" customHeight="1">
      <c r="B25" s="2283"/>
      <c r="C25" s="2290"/>
      <c r="D25" s="2293"/>
      <c r="E25" s="2299"/>
      <c r="F25" s="157" t="s">
        <v>120</v>
      </c>
      <c r="G25" s="2277"/>
      <c r="H25" s="2272"/>
      <c r="I25" s="2301"/>
      <c r="J25" s="2310"/>
      <c r="K25" s="160">
        <f t="shared" si="1"/>
        <v>0</v>
      </c>
      <c r="L25" s="2312"/>
      <c r="M25" s="157">
        <f t="shared" si="2"/>
        <v>0</v>
      </c>
      <c r="N25" s="918">
        <v>45551</v>
      </c>
      <c r="O25" s="919">
        <f t="shared" si="11"/>
        <v>1</v>
      </c>
      <c r="P25" s="918">
        <v>45562</v>
      </c>
      <c r="Q25" s="919">
        <f t="shared" si="0"/>
        <v>1</v>
      </c>
      <c r="R25" s="918">
        <v>45644</v>
      </c>
      <c r="S25" s="919">
        <f t="shared" si="12"/>
        <v>1</v>
      </c>
      <c r="T25" s="918">
        <v>45644</v>
      </c>
      <c r="U25" s="157">
        <f t="shared" si="4"/>
        <v>1</v>
      </c>
      <c r="V25" s="206" t="s">
        <v>564</v>
      </c>
      <c r="W25" s="157">
        <f t="shared" si="7"/>
        <v>1</v>
      </c>
      <c r="X25" s="2274"/>
      <c r="Y25" s="157">
        <f t="shared" si="9"/>
        <v>0</v>
      </c>
      <c r="Z25" s="164" t="str">
        <f>IF(AND(OR(ISNUMBER($J$4),$J$4="NA"),OR(ISNUMBER($L$17),$L$17="NA"),OR(ISNUMBER(N25),N25="NA"),OR(ISNUMBER(P25),P25="NA"),OR(ISNUMBER(R25),R25="NA"),OR(ISNUMBER(T25),T25="NA"),OR(V25="SI",V25="NA")),"OK","")</f>
        <v>OK</v>
      </c>
      <c r="AA25" s="195"/>
      <c r="AC25" s="153"/>
    </row>
    <row r="26" spans="2:29" ht="20.100000000000001" customHeight="1">
      <c r="B26" s="2283"/>
      <c r="C26" s="2290"/>
      <c r="D26" s="2293"/>
      <c r="E26" s="2299"/>
      <c r="F26" s="157" t="s">
        <v>124</v>
      </c>
      <c r="G26" s="914" t="s">
        <v>681</v>
      </c>
      <c r="H26" s="915" t="s">
        <v>682</v>
      </c>
      <c r="I26" s="203" t="s">
        <v>683</v>
      </c>
      <c r="J26" s="2310"/>
      <c r="K26" s="160">
        <f t="shared" si="1"/>
        <v>0</v>
      </c>
      <c r="L26" s="2312"/>
      <c r="M26" s="157">
        <f t="shared" si="2"/>
        <v>0</v>
      </c>
      <c r="N26" s="918">
        <v>45562</v>
      </c>
      <c r="O26" s="919">
        <f t="shared" si="11"/>
        <v>1</v>
      </c>
      <c r="P26" s="918">
        <v>45562</v>
      </c>
      <c r="Q26" s="919">
        <f t="shared" si="0"/>
        <v>1</v>
      </c>
      <c r="R26" s="918">
        <v>45706</v>
      </c>
      <c r="S26" s="919">
        <f t="shared" si="12"/>
        <v>1</v>
      </c>
      <c r="T26" s="918">
        <v>45706</v>
      </c>
      <c r="U26" s="157">
        <f t="shared" si="4"/>
        <v>1</v>
      </c>
      <c r="V26" s="206" t="s">
        <v>564</v>
      </c>
      <c r="W26" s="157">
        <f t="shared" si="7"/>
        <v>1</v>
      </c>
      <c r="X26" s="2274"/>
      <c r="Y26" s="157">
        <f t="shared" si="9"/>
        <v>0</v>
      </c>
      <c r="Z26" s="164" t="str">
        <f t="shared" si="13"/>
        <v>OK</v>
      </c>
      <c r="AA26" s="195"/>
      <c r="AC26" s="153"/>
    </row>
    <row r="27" spans="2:29" ht="20.100000000000001" customHeight="1">
      <c r="B27" s="2283"/>
      <c r="C27" s="2290"/>
      <c r="D27" s="2293"/>
      <c r="E27" s="2299"/>
      <c r="F27" s="157" t="s">
        <v>128</v>
      </c>
      <c r="G27" s="158" t="s">
        <v>684</v>
      </c>
      <c r="H27" s="159" t="s">
        <v>685</v>
      </c>
      <c r="I27" s="203" t="s">
        <v>686</v>
      </c>
      <c r="J27" s="2310"/>
      <c r="K27" s="160">
        <f t="shared" si="1"/>
        <v>0</v>
      </c>
      <c r="L27" s="2312"/>
      <c r="M27" s="157">
        <f t="shared" si="2"/>
        <v>0</v>
      </c>
      <c r="N27" s="918">
        <v>45562</v>
      </c>
      <c r="O27" s="919">
        <f t="shared" si="11"/>
        <v>1</v>
      </c>
      <c r="P27" s="918">
        <v>45562</v>
      </c>
      <c r="Q27" s="919">
        <f t="shared" si="0"/>
        <v>1</v>
      </c>
      <c r="R27" s="918">
        <v>45715</v>
      </c>
      <c r="S27" s="919">
        <f t="shared" si="12"/>
        <v>1</v>
      </c>
      <c r="T27" s="918">
        <v>45715</v>
      </c>
      <c r="U27" s="157">
        <f t="shared" si="4"/>
        <v>1</v>
      </c>
      <c r="V27" s="206" t="s">
        <v>564</v>
      </c>
      <c r="W27" s="157">
        <f t="shared" si="7"/>
        <v>1</v>
      </c>
      <c r="X27" s="2274"/>
      <c r="Y27" s="157">
        <f t="shared" si="9"/>
        <v>0</v>
      </c>
      <c r="Z27" s="164" t="str">
        <f t="shared" si="13"/>
        <v>OK</v>
      </c>
      <c r="AA27" s="195"/>
      <c r="AC27" s="153"/>
    </row>
    <row r="28" spans="2:29" ht="19.95" customHeight="1">
      <c r="B28" s="2283"/>
      <c r="C28" s="2290"/>
      <c r="D28" s="2293"/>
      <c r="E28" s="2299"/>
      <c r="F28" s="157" t="s">
        <v>130</v>
      </c>
      <c r="G28" s="209" t="s">
        <v>687</v>
      </c>
      <c r="H28" s="159" t="s">
        <v>688</v>
      </c>
      <c r="I28" s="198" t="s">
        <v>689</v>
      </c>
      <c r="J28" s="2310"/>
      <c r="K28" s="160">
        <f t="shared" si="1"/>
        <v>0</v>
      </c>
      <c r="L28" s="2312"/>
      <c r="M28" s="157">
        <f t="shared" si="2"/>
        <v>0</v>
      </c>
      <c r="N28" s="918">
        <v>45553</v>
      </c>
      <c r="O28" s="919">
        <f t="shared" si="11"/>
        <v>1</v>
      </c>
      <c r="P28" s="918">
        <v>45562</v>
      </c>
      <c r="Q28" s="162">
        <f t="shared" si="0"/>
        <v>1</v>
      </c>
      <c r="R28" s="918">
        <v>45715</v>
      </c>
      <c r="S28" s="919">
        <f t="shared" ref="S28" si="14">IF(R28="",0,1)</f>
        <v>1</v>
      </c>
      <c r="T28" s="918">
        <v>45715</v>
      </c>
      <c r="U28" s="157">
        <f t="shared" si="4"/>
        <v>1</v>
      </c>
      <c r="V28" s="206" t="s">
        <v>564</v>
      </c>
      <c r="W28" s="157">
        <f t="shared" si="7"/>
        <v>1</v>
      </c>
      <c r="X28" s="2274"/>
      <c r="Y28" s="157">
        <f t="shared" si="9"/>
        <v>0</v>
      </c>
      <c r="Z28" s="164" t="str">
        <f t="shared" si="13"/>
        <v>OK</v>
      </c>
      <c r="AA28" s="195"/>
      <c r="AC28" s="153"/>
    </row>
    <row r="29" spans="2:29" ht="20.100000000000001" customHeight="1">
      <c r="B29" s="2283"/>
      <c r="C29" s="2290"/>
      <c r="D29" s="2293"/>
      <c r="E29" s="2299"/>
      <c r="F29" s="157" t="s">
        <v>132</v>
      </c>
      <c r="G29" s="2278" t="s">
        <v>690</v>
      </c>
      <c r="H29" s="2271" t="s">
        <v>688</v>
      </c>
      <c r="I29" s="2304" t="s">
        <v>691</v>
      </c>
      <c r="J29" s="2310"/>
      <c r="K29" s="160">
        <f t="shared" si="1"/>
        <v>0</v>
      </c>
      <c r="L29" s="2312"/>
      <c r="M29" s="157">
        <f t="shared" si="2"/>
        <v>0</v>
      </c>
      <c r="N29" s="918"/>
      <c r="O29" s="919">
        <f t="shared" si="11"/>
        <v>0</v>
      </c>
      <c r="P29" s="918"/>
      <c r="Q29" s="919">
        <f t="shared" si="0"/>
        <v>0</v>
      </c>
      <c r="R29" s="918"/>
      <c r="S29" s="919">
        <f t="shared" si="12"/>
        <v>0</v>
      </c>
      <c r="T29" s="920"/>
      <c r="U29" s="157">
        <f t="shared" si="4"/>
        <v>0</v>
      </c>
      <c r="V29" s="206" t="s">
        <v>564</v>
      </c>
      <c r="W29" s="157">
        <f t="shared" si="7"/>
        <v>1</v>
      </c>
      <c r="X29" s="2274"/>
      <c r="Y29" s="157">
        <f t="shared" si="9"/>
        <v>0</v>
      </c>
      <c r="Z29" s="164" t="str">
        <f t="shared" si="13"/>
        <v/>
      </c>
      <c r="AA29" s="171"/>
      <c r="AC29" s="153"/>
    </row>
    <row r="30" spans="2:29" ht="20.100000000000001" customHeight="1">
      <c r="B30" s="2283"/>
      <c r="C30" s="2290"/>
      <c r="D30" s="2293"/>
      <c r="E30" s="2299"/>
      <c r="F30" s="157" t="s">
        <v>134</v>
      </c>
      <c r="G30" s="2278"/>
      <c r="H30" s="2272"/>
      <c r="I30" s="2305"/>
      <c r="J30" s="2310"/>
      <c r="K30" s="160">
        <f t="shared" si="1"/>
        <v>0</v>
      </c>
      <c r="L30" s="2312"/>
      <c r="M30" s="157">
        <f t="shared" si="2"/>
        <v>0</v>
      </c>
      <c r="N30" s="918">
        <v>45553</v>
      </c>
      <c r="O30" s="919">
        <f t="shared" si="11"/>
        <v>1</v>
      </c>
      <c r="P30" s="918">
        <v>45562</v>
      </c>
      <c r="Q30" s="919">
        <f t="shared" si="0"/>
        <v>1</v>
      </c>
      <c r="R30" s="918">
        <v>45715</v>
      </c>
      <c r="S30" s="919">
        <f t="shared" si="12"/>
        <v>1</v>
      </c>
      <c r="T30" s="918">
        <v>45715</v>
      </c>
      <c r="U30" s="157">
        <f t="shared" si="4"/>
        <v>1</v>
      </c>
      <c r="V30" s="206" t="s">
        <v>564</v>
      </c>
      <c r="W30" s="157">
        <f t="shared" si="7"/>
        <v>1</v>
      </c>
      <c r="X30" s="2274"/>
      <c r="Y30" s="157">
        <f t="shared" si="9"/>
        <v>0</v>
      </c>
      <c r="Z30" s="164" t="str">
        <f t="shared" si="13"/>
        <v>OK</v>
      </c>
      <c r="AA30" s="171"/>
      <c r="AC30" s="153"/>
    </row>
    <row r="31" spans="2:29" ht="20.100000000000001" customHeight="1">
      <c r="B31" s="2283"/>
      <c r="C31" s="2290"/>
      <c r="D31" s="2293"/>
      <c r="E31" s="2299"/>
      <c r="F31" s="157" t="s">
        <v>136</v>
      </c>
      <c r="G31" s="209" t="s">
        <v>692</v>
      </c>
      <c r="H31" s="159" t="s">
        <v>693</v>
      </c>
      <c r="I31" s="210" t="s">
        <v>694</v>
      </c>
      <c r="J31" s="2310"/>
      <c r="K31" s="160">
        <f t="shared" si="1"/>
        <v>0</v>
      </c>
      <c r="L31" s="2312"/>
      <c r="M31" s="157">
        <f t="shared" si="2"/>
        <v>0</v>
      </c>
      <c r="N31" s="918">
        <v>45544</v>
      </c>
      <c r="O31" s="919">
        <f t="shared" si="11"/>
        <v>1</v>
      </c>
      <c r="P31" s="918">
        <v>45562</v>
      </c>
      <c r="Q31" s="919">
        <f t="shared" si="0"/>
        <v>1</v>
      </c>
      <c r="R31" s="918">
        <v>45680</v>
      </c>
      <c r="S31" s="919">
        <f t="shared" si="12"/>
        <v>1</v>
      </c>
      <c r="T31" s="918">
        <v>45680</v>
      </c>
      <c r="U31" s="157">
        <f t="shared" si="4"/>
        <v>1</v>
      </c>
      <c r="V31" s="206" t="s">
        <v>564</v>
      </c>
      <c r="W31" s="157">
        <f t="shared" si="7"/>
        <v>1</v>
      </c>
      <c r="X31" s="2274"/>
      <c r="Y31" s="157">
        <f t="shared" si="9"/>
        <v>0</v>
      </c>
      <c r="Z31" s="164" t="str">
        <f t="shared" si="13"/>
        <v>OK</v>
      </c>
      <c r="AA31" s="173"/>
      <c r="AC31" s="153"/>
    </row>
    <row r="32" spans="2:29" ht="34.5" customHeight="1">
      <c r="B32" s="2283"/>
      <c r="C32" s="2290"/>
      <c r="D32" s="2293"/>
      <c r="E32" s="2299"/>
      <c r="F32" s="157" t="s">
        <v>138</v>
      </c>
      <c r="G32" s="209" t="s">
        <v>695</v>
      </c>
      <c r="H32" s="159" t="s">
        <v>696</v>
      </c>
      <c r="I32" s="210" t="s">
        <v>691</v>
      </c>
      <c r="J32" s="2310"/>
      <c r="K32" s="160">
        <f t="shared" si="1"/>
        <v>0</v>
      </c>
      <c r="L32" s="2312"/>
      <c r="M32" s="157">
        <f t="shared" si="2"/>
        <v>0</v>
      </c>
      <c r="N32" s="918">
        <v>45555</v>
      </c>
      <c r="O32" s="919">
        <f t="shared" si="11"/>
        <v>1</v>
      </c>
      <c r="P32" s="918">
        <v>45562</v>
      </c>
      <c r="Q32" s="919">
        <f t="shared" si="0"/>
        <v>1</v>
      </c>
      <c r="R32" s="918">
        <v>45730</v>
      </c>
      <c r="S32" s="162">
        <f t="shared" si="12"/>
        <v>1</v>
      </c>
      <c r="T32" s="918">
        <v>45730</v>
      </c>
      <c r="U32" s="157">
        <f t="shared" si="4"/>
        <v>1</v>
      </c>
      <c r="V32" s="206" t="s">
        <v>564</v>
      </c>
      <c r="W32" s="157">
        <f t="shared" si="7"/>
        <v>1</v>
      </c>
      <c r="X32" s="2274"/>
      <c r="Y32" s="157">
        <f t="shared" si="9"/>
        <v>0</v>
      </c>
      <c r="Z32" s="164" t="str">
        <f t="shared" si="13"/>
        <v>OK</v>
      </c>
      <c r="AA32" s="173"/>
      <c r="AC32" s="153"/>
    </row>
    <row r="33" spans="2:29" ht="19.95" customHeight="1">
      <c r="B33" s="2283"/>
      <c r="C33" s="2290"/>
      <c r="D33" s="2293"/>
      <c r="E33" s="2299"/>
      <c r="F33" s="157" t="s">
        <v>140</v>
      </c>
      <c r="G33" s="209" t="s">
        <v>697</v>
      </c>
      <c r="H33" s="159" t="s">
        <v>698</v>
      </c>
      <c r="I33" s="210" t="s">
        <v>699</v>
      </c>
      <c r="J33" s="2310"/>
      <c r="K33" s="160">
        <f t="shared" si="1"/>
        <v>0</v>
      </c>
      <c r="L33" s="2312"/>
      <c r="M33" s="157">
        <f t="shared" si="2"/>
        <v>0</v>
      </c>
      <c r="N33" s="918">
        <v>45547</v>
      </c>
      <c r="O33" s="919">
        <f t="shared" si="11"/>
        <v>1</v>
      </c>
      <c r="P33" s="918">
        <v>45562</v>
      </c>
      <c r="Q33" s="919">
        <f t="shared" si="0"/>
        <v>1</v>
      </c>
      <c r="R33" s="918">
        <v>45547</v>
      </c>
      <c r="S33" s="162">
        <f t="shared" si="12"/>
        <v>1</v>
      </c>
      <c r="T33" s="174">
        <v>45927</v>
      </c>
      <c r="U33" s="157">
        <f t="shared" si="4"/>
        <v>1</v>
      </c>
      <c r="V33" s="206" t="s">
        <v>564</v>
      </c>
      <c r="W33" s="157">
        <f t="shared" si="7"/>
        <v>1</v>
      </c>
      <c r="X33" s="2274"/>
      <c r="Y33" s="157">
        <f t="shared" si="9"/>
        <v>0</v>
      </c>
      <c r="Z33" s="164" t="str">
        <f>IF(AND(OR(ISNUMBER($J$4),$J$4="NA"),OR(ISNUMBER($L$17),$L$17="NA"),OR(ISNUMBER(N33),N33="NA"),OR(ISNUMBER(P33),P33="NA"),OR(ISNUMBER(R33),R33="NA"),OR(ISNUMBER(T33),T33="NA"),OR(V33="SI",V33="NA")),"OK","")</f>
        <v>OK</v>
      </c>
      <c r="AA33" s="170"/>
      <c r="AC33" s="153"/>
    </row>
    <row r="34" spans="2:29" ht="19.95" customHeight="1">
      <c r="B34" s="2283"/>
      <c r="C34" s="2290"/>
      <c r="D34" s="2293"/>
      <c r="E34" s="2299"/>
      <c r="F34" s="157" t="s">
        <v>143</v>
      </c>
      <c r="G34" s="209" t="s">
        <v>700</v>
      </c>
      <c r="H34" s="159" t="s">
        <v>701</v>
      </c>
      <c r="I34" s="210" t="s">
        <v>702</v>
      </c>
      <c r="J34" s="2310"/>
      <c r="K34" s="160">
        <f t="shared" si="1"/>
        <v>0</v>
      </c>
      <c r="L34" s="2312"/>
      <c r="M34" s="157">
        <f t="shared" si="2"/>
        <v>0</v>
      </c>
      <c r="N34" s="918">
        <v>45562</v>
      </c>
      <c r="O34" s="919">
        <f t="shared" si="11"/>
        <v>1</v>
      </c>
      <c r="P34" s="918">
        <v>45697</v>
      </c>
      <c r="Q34" s="162">
        <f t="shared" si="0"/>
        <v>1</v>
      </c>
      <c r="R34" s="918">
        <v>45697</v>
      </c>
      <c r="S34" s="162">
        <f t="shared" si="12"/>
        <v>1</v>
      </c>
      <c r="T34" s="918">
        <v>45697</v>
      </c>
      <c r="U34" s="157">
        <f t="shared" si="4"/>
        <v>1</v>
      </c>
      <c r="V34" s="206" t="s">
        <v>564</v>
      </c>
      <c r="W34" s="157">
        <f t="shared" si="7"/>
        <v>1</v>
      </c>
      <c r="X34" s="2274"/>
      <c r="Y34" s="157">
        <f t="shared" si="9"/>
        <v>0</v>
      </c>
      <c r="Z34" s="164" t="str">
        <f t="shared" si="13"/>
        <v>OK</v>
      </c>
      <c r="AA34" s="170"/>
      <c r="AC34" s="153"/>
    </row>
    <row r="35" spans="2:29" ht="19.95" customHeight="1">
      <c r="B35" s="2283"/>
      <c r="C35" s="2290"/>
      <c r="D35" s="2293"/>
      <c r="E35" s="2299"/>
      <c r="F35" s="157" t="s">
        <v>145</v>
      </c>
      <c r="G35" s="209" t="s">
        <v>703</v>
      </c>
      <c r="H35" s="199" t="s">
        <v>704</v>
      </c>
      <c r="I35" s="210" t="s">
        <v>705</v>
      </c>
      <c r="J35" s="2310"/>
      <c r="K35" s="160">
        <f t="shared" si="1"/>
        <v>0</v>
      </c>
      <c r="L35" s="2312"/>
      <c r="M35" s="157">
        <f t="shared" si="2"/>
        <v>0</v>
      </c>
      <c r="N35" s="918">
        <v>45716</v>
      </c>
      <c r="O35" s="919">
        <f t="shared" si="11"/>
        <v>1</v>
      </c>
      <c r="P35" s="918">
        <v>45786</v>
      </c>
      <c r="Q35" s="918">
        <v>45786</v>
      </c>
      <c r="R35" s="918">
        <v>45786</v>
      </c>
      <c r="S35" s="918">
        <v>45786</v>
      </c>
      <c r="T35" s="918">
        <v>45786</v>
      </c>
      <c r="U35" s="157">
        <f t="shared" si="4"/>
        <v>1</v>
      </c>
      <c r="V35" s="206" t="s">
        <v>564</v>
      </c>
      <c r="W35" s="157">
        <f t="shared" si="7"/>
        <v>1</v>
      </c>
      <c r="X35" s="2274"/>
      <c r="Y35" s="157">
        <f t="shared" si="9"/>
        <v>0</v>
      </c>
      <c r="Z35" s="164" t="str">
        <f t="shared" si="13"/>
        <v>OK</v>
      </c>
      <c r="AA35" s="170"/>
    </row>
    <row r="36" spans="2:29" ht="19.95" customHeight="1">
      <c r="B36" s="2283"/>
      <c r="C36" s="2290"/>
      <c r="D36" s="2293"/>
      <c r="E36" s="2299"/>
      <c r="F36" s="157" t="s">
        <v>148</v>
      </c>
      <c r="G36" s="2278" t="s">
        <v>706</v>
      </c>
      <c r="H36" s="2271" t="s">
        <v>707</v>
      </c>
      <c r="I36" s="2304" t="s">
        <v>708</v>
      </c>
      <c r="J36" s="2310"/>
      <c r="K36" s="160">
        <f t="shared" si="1"/>
        <v>0</v>
      </c>
      <c r="L36" s="2312"/>
      <c r="M36" s="157">
        <f t="shared" si="2"/>
        <v>0</v>
      </c>
      <c r="N36" s="918">
        <v>45694</v>
      </c>
      <c r="O36" s="919">
        <f t="shared" si="11"/>
        <v>1</v>
      </c>
      <c r="P36" s="918">
        <v>45615</v>
      </c>
      <c r="Q36" s="919">
        <f t="shared" si="0"/>
        <v>1</v>
      </c>
      <c r="R36" s="918">
        <v>45702</v>
      </c>
      <c r="S36" s="918">
        <v>45702</v>
      </c>
      <c r="T36" s="918">
        <v>45615</v>
      </c>
      <c r="U36" s="157">
        <f t="shared" si="4"/>
        <v>1</v>
      </c>
      <c r="V36" s="206" t="s">
        <v>564</v>
      </c>
      <c r="W36" s="157">
        <f t="shared" si="7"/>
        <v>1</v>
      </c>
      <c r="X36" s="2274"/>
      <c r="Y36" s="157">
        <f t="shared" si="9"/>
        <v>0</v>
      </c>
      <c r="Z36" s="164" t="str">
        <f t="shared" si="13"/>
        <v>OK</v>
      </c>
      <c r="AA36" s="170"/>
    </row>
    <row r="37" spans="2:29" ht="19.95" customHeight="1">
      <c r="B37" s="2283"/>
      <c r="C37" s="2290"/>
      <c r="D37" s="2293"/>
      <c r="E37" s="2299"/>
      <c r="F37" s="157" t="s">
        <v>150</v>
      </c>
      <c r="G37" s="2278"/>
      <c r="H37" s="2272"/>
      <c r="I37" s="2305"/>
      <c r="J37" s="2310"/>
      <c r="K37" s="160">
        <f t="shared" si="1"/>
        <v>0</v>
      </c>
      <c r="L37" s="2312"/>
      <c r="M37" s="157">
        <f t="shared" si="2"/>
        <v>0</v>
      </c>
      <c r="N37" s="918">
        <v>45694</v>
      </c>
      <c r="O37" s="919">
        <f t="shared" si="11"/>
        <v>1</v>
      </c>
      <c r="P37" s="918">
        <v>45615</v>
      </c>
      <c r="Q37" s="162">
        <f t="shared" si="0"/>
        <v>1</v>
      </c>
      <c r="R37" s="918">
        <v>45702</v>
      </c>
      <c r="S37" s="918">
        <v>45702</v>
      </c>
      <c r="T37" s="918">
        <v>45615</v>
      </c>
      <c r="U37" s="157">
        <f t="shared" si="4"/>
        <v>1</v>
      </c>
      <c r="V37" s="206" t="s">
        <v>564</v>
      </c>
      <c r="W37" s="157">
        <f t="shared" si="7"/>
        <v>1</v>
      </c>
      <c r="X37" s="2274"/>
      <c r="Y37" s="157">
        <f t="shared" si="9"/>
        <v>0</v>
      </c>
      <c r="Z37" s="164" t="str">
        <f>IF(AND(OR(ISNUMBER($J$4),$J$4="NA"),OR(ISNUMBER($L$17),$L$17="NA"),OR(ISNUMBER(N37),N37="NA"),OR(ISNUMBER(P37),P37="NA"),OR(ISNUMBER(R37),R37="NA"),OR(ISNUMBER(T37),T37="NA"),OR(V37="SI",V37="NA")),"OK","")</f>
        <v>OK</v>
      </c>
      <c r="AA37" s="170"/>
    </row>
    <row r="38" spans="2:29" ht="19.95" customHeight="1">
      <c r="B38" s="2283"/>
      <c r="C38" s="2290"/>
      <c r="D38" s="2293"/>
      <c r="E38" s="2299"/>
      <c r="F38" s="157" t="s">
        <v>152</v>
      </c>
      <c r="G38" s="209" t="s">
        <v>709</v>
      </c>
      <c r="H38" s="159" t="s">
        <v>710</v>
      </c>
      <c r="I38" s="210" t="s">
        <v>711</v>
      </c>
      <c r="J38" s="2310"/>
      <c r="K38" s="160">
        <f t="shared" si="1"/>
        <v>0</v>
      </c>
      <c r="L38" s="2312"/>
      <c r="M38" s="157">
        <f t="shared" si="2"/>
        <v>0</v>
      </c>
      <c r="N38" s="352">
        <v>45556</v>
      </c>
      <c r="O38" s="162">
        <f t="shared" si="11"/>
        <v>1</v>
      </c>
      <c r="P38" s="351">
        <v>45615</v>
      </c>
      <c r="Q38" s="162">
        <f t="shared" si="0"/>
        <v>1</v>
      </c>
      <c r="R38" s="352">
        <v>45556</v>
      </c>
      <c r="S38" s="352">
        <v>45557</v>
      </c>
      <c r="T38" s="174">
        <v>45615</v>
      </c>
      <c r="U38" s="157">
        <f t="shared" si="4"/>
        <v>1</v>
      </c>
      <c r="V38" s="206" t="s">
        <v>564</v>
      </c>
      <c r="W38" s="157">
        <f t="shared" si="7"/>
        <v>1</v>
      </c>
      <c r="X38" s="2274"/>
      <c r="Y38" s="157">
        <f t="shared" si="9"/>
        <v>0</v>
      </c>
      <c r="Z38" s="164" t="str">
        <f t="shared" si="13"/>
        <v>OK</v>
      </c>
      <c r="AA38" s="170"/>
    </row>
    <row r="39" spans="2:29" ht="33" customHeight="1">
      <c r="B39" s="2283"/>
      <c r="C39" s="2290"/>
      <c r="D39" s="2293"/>
      <c r="E39" s="2299"/>
      <c r="F39" s="157" t="s">
        <v>154</v>
      </c>
      <c r="G39" s="2278" t="s">
        <v>712</v>
      </c>
      <c r="H39" s="2271" t="s">
        <v>713</v>
      </c>
      <c r="I39" s="2304" t="s">
        <v>714</v>
      </c>
      <c r="J39" s="2310"/>
      <c r="K39" s="160">
        <f t="shared" si="1"/>
        <v>0</v>
      </c>
      <c r="L39" s="2312"/>
      <c r="M39" s="157">
        <f t="shared" si="2"/>
        <v>0</v>
      </c>
      <c r="N39" s="918">
        <v>45705</v>
      </c>
      <c r="O39" s="919">
        <f t="shared" si="11"/>
        <v>1</v>
      </c>
      <c r="P39" s="918">
        <v>45733</v>
      </c>
      <c r="Q39" s="919">
        <f t="shared" si="0"/>
        <v>1</v>
      </c>
      <c r="R39" s="918">
        <v>45705</v>
      </c>
      <c r="S39" s="919">
        <f t="shared" si="12"/>
        <v>1</v>
      </c>
      <c r="T39" s="918">
        <v>45733</v>
      </c>
      <c r="U39" s="157">
        <f t="shared" si="4"/>
        <v>1</v>
      </c>
      <c r="V39" s="206" t="s">
        <v>564</v>
      </c>
      <c r="W39" s="157">
        <f t="shared" si="7"/>
        <v>1</v>
      </c>
      <c r="X39" s="2274"/>
      <c r="Y39" s="157">
        <f t="shared" si="9"/>
        <v>0</v>
      </c>
      <c r="Z39" s="164" t="str">
        <f t="shared" si="13"/>
        <v>OK</v>
      </c>
      <c r="AA39" s="170"/>
    </row>
    <row r="40" spans="2:29" ht="20.100000000000001" customHeight="1">
      <c r="B40" s="2283"/>
      <c r="C40" s="2290"/>
      <c r="D40" s="2293"/>
      <c r="E40" s="2299"/>
      <c r="F40" s="157" t="s">
        <v>156</v>
      </c>
      <c r="G40" s="2278"/>
      <c r="H40" s="2303"/>
      <c r="I40" s="2306"/>
      <c r="J40" s="2310"/>
      <c r="K40" s="160">
        <f t="shared" si="1"/>
        <v>0</v>
      </c>
      <c r="L40" s="2312"/>
      <c r="M40" s="157">
        <f t="shared" si="2"/>
        <v>0</v>
      </c>
      <c r="N40" s="918">
        <v>45705</v>
      </c>
      <c r="O40" s="919">
        <f t="shared" si="11"/>
        <v>1</v>
      </c>
      <c r="P40" s="918">
        <v>45733</v>
      </c>
      <c r="Q40" s="919">
        <f t="shared" si="0"/>
        <v>1</v>
      </c>
      <c r="R40" s="918">
        <v>45705</v>
      </c>
      <c r="S40" s="919">
        <f t="shared" ref="S40:S42" si="15">IF(R40="",0,1)</f>
        <v>1</v>
      </c>
      <c r="T40" s="918">
        <v>45733</v>
      </c>
      <c r="U40" s="157">
        <f t="shared" si="4"/>
        <v>1</v>
      </c>
      <c r="V40" s="206" t="s">
        <v>564</v>
      </c>
      <c r="W40" s="157">
        <f t="shared" si="7"/>
        <v>1</v>
      </c>
      <c r="X40" s="2274"/>
      <c r="Y40" s="157">
        <f t="shared" si="9"/>
        <v>0</v>
      </c>
      <c r="Z40" s="164" t="str">
        <f t="shared" si="13"/>
        <v>OK</v>
      </c>
      <c r="AA40" s="173"/>
    </row>
    <row r="41" spans="2:29" ht="20.100000000000001" customHeight="1">
      <c r="B41" s="2283"/>
      <c r="C41" s="2290"/>
      <c r="D41" s="2293"/>
      <c r="E41" s="2299"/>
      <c r="F41" s="157" t="s">
        <v>159</v>
      </c>
      <c r="G41" s="2278"/>
      <c r="H41" s="2303"/>
      <c r="I41" s="2306"/>
      <c r="J41" s="2310"/>
      <c r="K41" s="160">
        <f t="shared" si="1"/>
        <v>0</v>
      </c>
      <c r="L41" s="2312"/>
      <c r="M41" s="157">
        <f t="shared" si="2"/>
        <v>0</v>
      </c>
      <c r="N41" s="918">
        <v>45705</v>
      </c>
      <c r="O41" s="919">
        <f t="shared" si="11"/>
        <v>1</v>
      </c>
      <c r="P41" s="918">
        <v>45733</v>
      </c>
      <c r="Q41" s="919">
        <f t="shared" si="0"/>
        <v>1</v>
      </c>
      <c r="R41" s="918">
        <v>45705</v>
      </c>
      <c r="S41" s="919">
        <f t="shared" si="15"/>
        <v>1</v>
      </c>
      <c r="T41" s="918">
        <v>45733</v>
      </c>
      <c r="U41" s="157">
        <f t="shared" si="4"/>
        <v>1</v>
      </c>
      <c r="V41" s="206" t="s">
        <v>564</v>
      </c>
      <c r="W41" s="157">
        <f t="shared" si="7"/>
        <v>1</v>
      </c>
      <c r="X41" s="2274"/>
      <c r="Y41" s="157">
        <f t="shared" si="9"/>
        <v>0</v>
      </c>
      <c r="Z41" s="164" t="str">
        <f>IF(AND(OR(ISNUMBER($J$4),$J$4="NA"),OR(ISNUMBER($L$17),$L$17="NA"),OR(ISNUMBER(N41),N41="NA"),OR(ISNUMBER(P41),P41="NA"),OR(ISNUMBER(R41),R41="NA"),OR(ISNUMBER(T41),T41="NA"),OR(V41="SI",V41="NA")),"OK","")</f>
        <v>OK</v>
      </c>
      <c r="AA41" s="171"/>
    </row>
    <row r="42" spans="2:29" ht="20.100000000000001" customHeight="1">
      <c r="B42" s="2283"/>
      <c r="C42" s="2290"/>
      <c r="D42" s="2293"/>
      <c r="E42" s="2299"/>
      <c r="F42" s="157" t="s">
        <v>162</v>
      </c>
      <c r="G42" s="2278"/>
      <c r="H42" s="2272"/>
      <c r="I42" s="2305"/>
      <c r="J42" s="2310"/>
      <c r="K42" s="160">
        <f t="shared" si="1"/>
        <v>0</v>
      </c>
      <c r="L42" s="2312"/>
      <c r="M42" s="157">
        <f t="shared" si="2"/>
        <v>0</v>
      </c>
      <c r="N42" s="918">
        <v>45705</v>
      </c>
      <c r="O42" s="919">
        <f t="shared" si="11"/>
        <v>1</v>
      </c>
      <c r="P42" s="918">
        <v>45733</v>
      </c>
      <c r="Q42" s="919">
        <f t="shared" si="0"/>
        <v>1</v>
      </c>
      <c r="R42" s="918">
        <v>45705</v>
      </c>
      <c r="S42" s="919">
        <f t="shared" si="15"/>
        <v>1</v>
      </c>
      <c r="T42" s="918">
        <v>45733</v>
      </c>
      <c r="U42" s="157">
        <f t="shared" si="4"/>
        <v>1</v>
      </c>
      <c r="V42" s="206" t="s">
        <v>564</v>
      </c>
      <c r="W42" s="157">
        <f t="shared" si="7"/>
        <v>1</v>
      </c>
      <c r="X42" s="2274"/>
      <c r="Y42" s="157">
        <f t="shared" si="9"/>
        <v>0</v>
      </c>
      <c r="Z42" s="164" t="str">
        <f t="shared" si="13"/>
        <v>OK</v>
      </c>
      <c r="AA42" s="171"/>
    </row>
    <row r="43" spans="2:29" ht="20.100000000000001" customHeight="1">
      <c r="B43" s="2283"/>
      <c r="C43" s="2290"/>
      <c r="D43" s="2293"/>
      <c r="E43" s="2299"/>
      <c r="F43" s="157" t="s">
        <v>164</v>
      </c>
      <c r="G43" s="2278" t="s">
        <v>715</v>
      </c>
      <c r="H43" s="2271" t="s">
        <v>716</v>
      </c>
      <c r="I43" s="2304" t="s">
        <v>717</v>
      </c>
      <c r="J43" s="2310"/>
      <c r="K43" s="160">
        <f t="shared" si="1"/>
        <v>0</v>
      </c>
      <c r="L43" s="2312"/>
      <c r="M43" s="157">
        <f t="shared" si="2"/>
        <v>0</v>
      </c>
      <c r="N43" s="352">
        <v>45555</v>
      </c>
      <c r="O43" s="162">
        <f t="shared" si="11"/>
        <v>1</v>
      </c>
      <c r="P43" s="351">
        <v>45562</v>
      </c>
      <c r="Q43" s="162">
        <f t="shared" si="0"/>
        <v>1</v>
      </c>
      <c r="R43" s="174">
        <v>45623</v>
      </c>
      <c r="S43" s="162">
        <f t="shared" si="12"/>
        <v>1</v>
      </c>
      <c r="T43" s="174">
        <v>45623</v>
      </c>
      <c r="U43" s="157">
        <f t="shared" si="4"/>
        <v>1</v>
      </c>
      <c r="V43" s="206" t="s">
        <v>564</v>
      </c>
      <c r="W43" s="157">
        <f t="shared" si="7"/>
        <v>1</v>
      </c>
      <c r="X43" s="2274"/>
      <c r="Y43" s="157">
        <f t="shared" si="9"/>
        <v>0</v>
      </c>
      <c r="Z43" s="164" t="str">
        <f t="shared" si="13"/>
        <v>OK</v>
      </c>
      <c r="AA43" s="171"/>
    </row>
    <row r="44" spans="2:29" ht="20.100000000000001" customHeight="1">
      <c r="B44" s="2283"/>
      <c r="C44" s="2290"/>
      <c r="D44" s="2293"/>
      <c r="E44" s="2299"/>
      <c r="F44" s="157" t="s">
        <v>166</v>
      </c>
      <c r="G44" s="2278"/>
      <c r="H44" s="2303"/>
      <c r="I44" s="2306"/>
      <c r="J44" s="2310"/>
      <c r="K44" s="160">
        <f t="shared" si="1"/>
        <v>0</v>
      </c>
      <c r="L44" s="2312"/>
      <c r="M44" s="157">
        <f t="shared" si="2"/>
        <v>0</v>
      </c>
      <c r="N44" s="352">
        <v>45555</v>
      </c>
      <c r="O44" s="162">
        <f t="shared" si="11"/>
        <v>1</v>
      </c>
      <c r="P44" s="351">
        <v>45562</v>
      </c>
      <c r="Q44" s="162">
        <f t="shared" si="0"/>
        <v>1</v>
      </c>
      <c r="R44" s="174">
        <v>45623</v>
      </c>
      <c r="S44" s="162">
        <f t="shared" si="12"/>
        <v>1</v>
      </c>
      <c r="T44" s="174">
        <v>45623</v>
      </c>
      <c r="U44" s="157">
        <f t="shared" si="4"/>
        <v>1</v>
      </c>
      <c r="V44" s="206" t="s">
        <v>564</v>
      </c>
      <c r="W44" s="157">
        <f t="shared" si="7"/>
        <v>1</v>
      </c>
      <c r="X44" s="2274"/>
      <c r="Y44" s="157">
        <f t="shared" si="9"/>
        <v>0</v>
      </c>
      <c r="Z44" s="164" t="str">
        <f t="shared" si="13"/>
        <v>OK</v>
      </c>
      <c r="AA44" s="171"/>
    </row>
    <row r="45" spans="2:29" ht="20.100000000000001" customHeight="1">
      <c r="B45" s="2283"/>
      <c r="C45" s="2290"/>
      <c r="D45" s="2293"/>
      <c r="E45" s="2299"/>
      <c r="F45" s="157" t="s">
        <v>169</v>
      </c>
      <c r="G45" s="2278"/>
      <c r="H45" s="2303"/>
      <c r="I45" s="2306"/>
      <c r="J45" s="2310"/>
      <c r="K45" s="160">
        <f t="shared" si="1"/>
        <v>0</v>
      </c>
      <c r="L45" s="2312"/>
      <c r="M45" s="157">
        <f t="shared" si="2"/>
        <v>0</v>
      </c>
      <c r="N45" s="352">
        <v>45555</v>
      </c>
      <c r="O45" s="162">
        <f t="shared" si="11"/>
        <v>1</v>
      </c>
      <c r="P45" s="351">
        <v>45562</v>
      </c>
      <c r="Q45" s="162">
        <f t="shared" si="0"/>
        <v>1</v>
      </c>
      <c r="R45" s="174">
        <v>45623</v>
      </c>
      <c r="S45" s="162">
        <f t="shared" si="12"/>
        <v>1</v>
      </c>
      <c r="T45" s="174">
        <v>45623</v>
      </c>
      <c r="U45" s="157">
        <f t="shared" si="4"/>
        <v>1</v>
      </c>
      <c r="V45" s="206" t="s">
        <v>564</v>
      </c>
      <c r="W45" s="157">
        <f t="shared" si="7"/>
        <v>1</v>
      </c>
      <c r="X45" s="2274"/>
      <c r="Y45" s="157">
        <f t="shared" si="9"/>
        <v>0</v>
      </c>
      <c r="Z45" s="164" t="str">
        <f>IF(AND(OR(ISNUMBER($J$4),$J$4="NA"),OR(ISNUMBER($L$17),$L$17="NA"),OR(ISNUMBER(N45),N45="NA"),OR(ISNUMBER(P45),P45="NA"),OR(ISNUMBER(R45),R45="NA"),OR(ISNUMBER(T45),T45="NA"),OR(V45="SI",V45="NA")),"OK","")</f>
        <v>OK</v>
      </c>
      <c r="AA45" s="171"/>
    </row>
    <row r="46" spans="2:29" ht="20.100000000000001" customHeight="1">
      <c r="B46" s="2283"/>
      <c r="C46" s="2290"/>
      <c r="D46" s="2293"/>
      <c r="E46" s="2299"/>
      <c r="F46" s="157" t="s">
        <v>171</v>
      </c>
      <c r="G46" s="2278"/>
      <c r="H46" s="2272"/>
      <c r="I46" s="2305"/>
      <c r="J46" s="2310"/>
      <c r="K46" s="160">
        <f t="shared" si="1"/>
        <v>0</v>
      </c>
      <c r="L46" s="2312"/>
      <c r="M46" s="157">
        <f t="shared" si="2"/>
        <v>0</v>
      </c>
      <c r="N46" s="352">
        <v>45555</v>
      </c>
      <c r="O46" s="162">
        <f t="shared" si="11"/>
        <v>1</v>
      </c>
      <c r="P46" s="351">
        <v>45562</v>
      </c>
      <c r="Q46" s="162">
        <f t="shared" si="0"/>
        <v>1</v>
      </c>
      <c r="R46" s="174">
        <v>45623</v>
      </c>
      <c r="S46" s="162">
        <f t="shared" si="12"/>
        <v>1</v>
      </c>
      <c r="T46" s="174">
        <v>45623</v>
      </c>
      <c r="U46" s="157">
        <f t="shared" si="4"/>
        <v>1</v>
      </c>
      <c r="V46" s="206" t="s">
        <v>564</v>
      </c>
      <c r="W46" s="157">
        <f t="shared" si="7"/>
        <v>1</v>
      </c>
      <c r="X46" s="2274"/>
      <c r="Y46" s="157">
        <f t="shared" si="9"/>
        <v>0</v>
      </c>
      <c r="Z46" s="164" t="str">
        <f t="shared" si="13"/>
        <v>OK</v>
      </c>
      <c r="AA46" s="171"/>
    </row>
    <row r="47" spans="2:29" ht="20.100000000000001" customHeight="1">
      <c r="B47" s="2283"/>
      <c r="C47" s="2290"/>
      <c r="D47" s="2293"/>
      <c r="E47" s="2299"/>
      <c r="F47" s="157" t="s">
        <v>173</v>
      </c>
      <c r="G47" s="2278" t="s">
        <v>718</v>
      </c>
      <c r="H47" s="2271" t="s">
        <v>719</v>
      </c>
      <c r="I47" s="2304" t="s">
        <v>720</v>
      </c>
      <c r="J47" s="2310"/>
      <c r="K47" s="160">
        <f t="shared" si="1"/>
        <v>0</v>
      </c>
      <c r="L47" s="2312"/>
      <c r="M47" s="157">
        <f t="shared" si="2"/>
        <v>0</v>
      </c>
      <c r="N47" s="351">
        <v>45554</v>
      </c>
      <c r="O47" s="162">
        <f t="shared" si="11"/>
        <v>1</v>
      </c>
      <c r="P47" s="351">
        <v>45615</v>
      </c>
      <c r="Q47" s="162">
        <f t="shared" si="0"/>
        <v>1</v>
      </c>
      <c r="R47" s="351">
        <v>45554</v>
      </c>
      <c r="S47" s="162">
        <f t="shared" si="12"/>
        <v>1</v>
      </c>
      <c r="T47" s="174">
        <v>45615</v>
      </c>
      <c r="U47" s="157">
        <f t="shared" si="4"/>
        <v>1</v>
      </c>
      <c r="V47" s="206" t="s">
        <v>564</v>
      </c>
      <c r="W47" s="157">
        <f t="shared" si="7"/>
        <v>1</v>
      </c>
      <c r="X47" s="2274"/>
      <c r="Y47" s="157">
        <f t="shared" si="9"/>
        <v>0</v>
      </c>
      <c r="Z47" s="164" t="str">
        <f t="shared" si="13"/>
        <v>OK</v>
      </c>
      <c r="AA47" s="171"/>
    </row>
    <row r="48" spans="2:29" ht="20.100000000000001" customHeight="1">
      <c r="B48" s="2283"/>
      <c r="C48" s="2290"/>
      <c r="D48" s="2293"/>
      <c r="E48" s="2299"/>
      <c r="F48" s="157" t="s">
        <v>176</v>
      </c>
      <c r="G48" s="2278"/>
      <c r="H48" s="2303"/>
      <c r="I48" s="2306"/>
      <c r="J48" s="2310"/>
      <c r="K48" s="160">
        <f t="shared" si="1"/>
        <v>0</v>
      </c>
      <c r="L48" s="2312"/>
      <c r="M48" s="157">
        <f t="shared" si="2"/>
        <v>0</v>
      </c>
      <c r="N48" s="351">
        <v>45554</v>
      </c>
      <c r="O48" s="162">
        <f t="shared" si="11"/>
        <v>1</v>
      </c>
      <c r="P48" s="351">
        <v>45616</v>
      </c>
      <c r="Q48" s="162">
        <f t="shared" si="0"/>
        <v>1</v>
      </c>
      <c r="R48" s="351">
        <v>45554</v>
      </c>
      <c r="S48" s="162">
        <f t="shared" si="12"/>
        <v>1</v>
      </c>
      <c r="T48" s="174">
        <v>45615</v>
      </c>
      <c r="U48" s="157">
        <f t="shared" si="4"/>
        <v>1</v>
      </c>
      <c r="V48" s="206" t="s">
        <v>564</v>
      </c>
      <c r="W48" s="157">
        <f t="shared" si="7"/>
        <v>1</v>
      </c>
      <c r="X48" s="2274"/>
      <c r="Y48" s="157">
        <f t="shared" si="9"/>
        <v>0</v>
      </c>
      <c r="Z48" s="164" t="str">
        <f t="shared" si="13"/>
        <v>OK</v>
      </c>
      <c r="AA48" s="173"/>
    </row>
    <row r="49" spans="2:29" ht="20.100000000000001" customHeight="1">
      <c r="B49" s="2283"/>
      <c r="C49" s="2290"/>
      <c r="D49" s="2293"/>
      <c r="E49" s="2299"/>
      <c r="F49" s="157" t="s">
        <v>178</v>
      </c>
      <c r="G49" s="2278"/>
      <c r="H49" s="2303"/>
      <c r="I49" s="2306"/>
      <c r="J49" s="2310"/>
      <c r="K49" s="160">
        <f t="shared" si="1"/>
        <v>0</v>
      </c>
      <c r="L49" s="2312"/>
      <c r="M49" s="157">
        <f t="shared" si="2"/>
        <v>0</v>
      </c>
      <c r="N49" s="351">
        <v>45554</v>
      </c>
      <c r="O49" s="162">
        <f t="shared" si="11"/>
        <v>1</v>
      </c>
      <c r="P49" s="351">
        <v>45617</v>
      </c>
      <c r="Q49" s="162">
        <f t="shared" si="0"/>
        <v>1</v>
      </c>
      <c r="R49" s="351">
        <v>45554</v>
      </c>
      <c r="S49" s="162">
        <f t="shared" si="12"/>
        <v>1</v>
      </c>
      <c r="T49" s="174">
        <v>45615</v>
      </c>
      <c r="U49" s="157">
        <f t="shared" si="4"/>
        <v>1</v>
      </c>
      <c r="V49" s="206" t="s">
        <v>564</v>
      </c>
      <c r="W49" s="157">
        <f t="shared" si="7"/>
        <v>1</v>
      </c>
      <c r="X49" s="2274"/>
      <c r="Y49" s="157">
        <f t="shared" si="9"/>
        <v>0</v>
      </c>
      <c r="Z49" s="164" t="str">
        <f t="shared" si="13"/>
        <v>OK</v>
      </c>
      <c r="AA49" s="157"/>
    </row>
    <row r="50" spans="2:29" ht="20.100000000000001" customHeight="1">
      <c r="B50" s="2283"/>
      <c r="C50" s="2290"/>
      <c r="D50" s="2293"/>
      <c r="E50" s="2299"/>
      <c r="F50" s="157" t="s">
        <v>180</v>
      </c>
      <c r="G50" s="2278"/>
      <c r="H50" s="2303"/>
      <c r="I50" s="2306"/>
      <c r="J50" s="2310"/>
      <c r="K50" s="160">
        <f t="shared" si="1"/>
        <v>0</v>
      </c>
      <c r="L50" s="2312"/>
      <c r="M50" s="157">
        <f t="shared" si="2"/>
        <v>0</v>
      </c>
      <c r="N50" s="351">
        <v>45554</v>
      </c>
      <c r="O50" s="162">
        <f t="shared" si="11"/>
        <v>1</v>
      </c>
      <c r="P50" s="351">
        <v>45618</v>
      </c>
      <c r="Q50" s="162">
        <f t="shared" si="0"/>
        <v>1</v>
      </c>
      <c r="R50" s="351">
        <v>45554</v>
      </c>
      <c r="S50" s="162">
        <f t="shared" si="12"/>
        <v>1</v>
      </c>
      <c r="T50" s="174">
        <v>45615</v>
      </c>
      <c r="U50" s="157">
        <f t="shared" si="4"/>
        <v>1</v>
      </c>
      <c r="V50" s="206" t="s">
        <v>564</v>
      </c>
      <c r="W50" s="157">
        <f t="shared" si="7"/>
        <v>1</v>
      </c>
      <c r="X50" s="2274"/>
      <c r="Y50" s="157">
        <f t="shared" si="9"/>
        <v>0</v>
      </c>
      <c r="Z50" s="164" t="str">
        <f t="shared" si="13"/>
        <v>OK</v>
      </c>
      <c r="AA50" s="157"/>
    </row>
    <row r="51" spans="2:29" ht="20.100000000000001" customHeight="1">
      <c r="B51" s="2283"/>
      <c r="C51" s="2290"/>
      <c r="D51" s="2293"/>
      <c r="E51" s="2299"/>
      <c r="F51" s="157" t="s">
        <v>182</v>
      </c>
      <c r="G51" s="2278"/>
      <c r="H51" s="2303"/>
      <c r="I51" s="2306"/>
      <c r="J51" s="2310"/>
      <c r="K51" s="160">
        <f t="shared" si="1"/>
        <v>0</v>
      </c>
      <c r="L51" s="2312"/>
      <c r="M51" s="157">
        <f t="shared" si="2"/>
        <v>0</v>
      </c>
      <c r="N51" s="351">
        <v>45554</v>
      </c>
      <c r="O51" s="162">
        <f t="shared" si="11"/>
        <v>1</v>
      </c>
      <c r="P51" s="351">
        <v>45619</v>
      </c>
      <c r="Q51" s="162">
        <f t="shared" si="0"/>
        <v>1</v>
      </c>
      <c r="R51" s="351">
        <v>45554</v>
      </c>
      <c r="S51" s="162">
        <f t="shared" si="12"/>
        <v>1</v>
      </c>
      <c r="T51" s="174">
        <v>45615</v>
      </c>
      <c r="U51" s="157">
        <f t="shared" si="4"/>
        <v>1</v>
      </c>
      <c r="V51" s="206" t="s">
        <v>564</v>
      </c>
      <c r="W51" s="157">
        <f t="shared" si="7"/>
        <v>1</v>
      </c>
      <c r="X51" s="2274"/>
      <c r="Y51" s="157">
        <f t="shared" si="9"/>
        <v>0</v>
      </c>
      <c r="Z51" s="164" t="str">
        <f t="shared" si="13"/>
        <v>OK</v>
      </c>
      <c r="AA51" s="157"/>
    </row>
    <row r="52" spans="2:29" ht="20.100000000000001" customHeight="1">
      <c r="B52" s="2283"/>
      <c r="C52" s="2290"/>
      <c r="D52" s="2293"/>
      <c r="E52" s="2299"/>
      <c r="F52" s="157" t="s">
        <v>184</v>
      </c>
      <c r="G52" s="2278"/>
      <c r="H52" s="2272"/>
      <c r="I52" s="2305"/>
      <c r="J52" s="2310"/>
      <c r="K52" s="160">
        <f t="shared" si="1"/>
        <v>0</v>
      </c>
      <c r="L52" s="2312"/>
      <c r="M52" s="157">
        <f t="shared" si="2"/>
        <v>0</v>
      </c>
      <c r="N52" s="351">
        <v>45554</v>
      </c>
      <c r="O52" s="162">
        <f t="shared" si="11"/>
        <v>1</v>
      </c>
      <c r="P52" s="351">
        <v>45620</v>
      </c>
      <c r="Q52" s="162">
        <f t="shared" si="0"/>
        <v>1</v>
      </c>
      <c r="R52" s="351">
        <v>45554</v>
      </c>
      <c r="S52" s="162">
        <f t="shared" si="12"/>
        <v>1</v>
      </c>
      <c r="T52" s="174">
        <v>45615</v>
      </c>
      <c r="U52" s="157">
        <f t="shared" si="4"/>
        <v>1</v>
      </c>
      <c r="V52" s="206" t="s">
        <v>564</v>
      </c>
      <c r="W52" s="157">
        <f t="shared" si="7"/>
        <v>1</v>
      </c>
      <c r="X52" s="2274"/>
      <c r="Y52" s="157">
        <f t="shared" si="9"/>
        <v>0</v>
      </c>
      <c r="Z52" s="164" t="str">
        <f t="shared" si="13"/>
        <v>OK</v>
      </c>
      <c r="AA52" s="157"/>
    </row>
    <row r="53" spans="2:29" ht="20.100000000000001" customHeight="1">
      <c r="B53" s="2283"/>
      <c r="C53" s="2290"/>
      <c r="D53" s="2293"/>
      <c r="E53" s="2299"/>
      <c r="F53" s="157" t="s">
        <v>186</v>
      </c>
      <c r="G53" s="2278" t="s">
        <v>721</v>
      </c>
      <c r="H53" s="2271" t="s">
        <v>722</v>
      </c>
      <c r="I53" s="2304" t="s">
        <v>723</v>
      </c>
      <c r="J53" s="2310"/>
      <c r="K53" s="160">
        <f t="shared" si="1"/>
        <v>0</v>
      </c>
      <c r="L53" s="2312"/>
      <c r="M53" s="157">
        <f t="shared" si="2"/>
        <v>0</v>
      </c>
      <c r="N53" s="174">
        <v>45666</v>
      </c>
      <c r="O53" s="162">
        <f t="shared" si="11"/>
        <v>1</v>
      </c>
      <c r="P53" s="174">
        <v>45666</v>
      </c>
      <c r="Q53" s="174">
        <v>45666</v>
      </c>
      <c r="R53" s="174">
        <v>45666</v>
      </c>
      <c r="S53" s="174">
        <v>45666</v>
      </c>
      <c r="T53" s="174">
        <v>45666</v>
      </c>
      <c r="U53" s="157">
        <f t="shared" si="4"/>
        <v>1</v>
      </c>
      <c r="V53" s="206" t="s">
        <v>564</v>
      </c>
      <c r="W53" s="157">
        <f t="shared" si="7"/>
        <v>1</v>
      </c>
      <c r="X53" s="2274"/>
      <c r="Y53" s="157">
        <f t="shared" si="9"/>
        <v>0</v>
      </c>
      <c r="Z53" s="164" t="str">
        <f t="shared" si="13"/>
        <v>OK</v>
      </c>
      <c r="AA53" s="157"/>
    </row>
    <row r="54" spans="2:29" ht="20.100000000000001" customHeight="1">
      <c r="B54" s="2283"/>
      <c r="C54" s="2290"/>
      <c r="D54" s="2293"/>
      <c r="E54" s="2299"/>
      <c r="F54" s="157" t="s">
        <v>188</v>
      </c>
      <c r="G54" s="2278"/>
      <c r="H54" s="2303"/>
      <c r="I54" s="2305"/>
      <c r="J54" s="2310"/>
      <c r="K54" s="160">
        <f t="shared" si="1"/>
        <v>0</v>
      </c>
      <c r="L54" s="2312"/>
      <c r="M54" s="157">
        <f t="shared" si="2"/>
        <v>0</v>
      </c>
      <c r="N54" s="174">
        <v>45666</v>
      </c>
      <c r="O54" s="162">
        <f t="shared" si="11"/>
        <v>1</v>
      </c>
      <c r="P54" s="174">
        <v>45666</v>
      </c>
      <c r="Q54" s="174">
        <v>45666</v>
      </c>
      <c r="R54" s="174">
        <v>45666</v>
      </c>
      <c r="S54" s="174">
        <v>45666</v>
      </c>
      <c r="T54" s="174">
        <v>45666</v>
      </c>
      <c r="U54" s="157">
        <f t="shared" si="4"/>
        <v>1</v>
      </c>
      <c r="V54" s="206" t="s">
        <v>564</v>
      </c>
      <c r="W54" s="157">
        <f t="shared" si="7"/>
        <v>1</v>
      </c>
      <c r="X54" s="2274"/>
      <c r="Y54" s="157">
        <f t="shared" si="9"/>
        <v>0</v>
      </c>
      <c r="Z54" s="164" t="str">
        <f t="shared" si="13"/>
        <v>OK</v>
      </c>
      <c r="AA54" s="157"/>
    </row>
    <row r="55" spans="2:29" ht="20.100000000000001" customHeight="1">
      <c r="B55" s="2283"/>
      <c r="C55" s="2290"/>
      <c r="D55" s="2293"/>
      <c r="E55" s="2299"/>
      <c r="F55" s="157" t="s">
        <v>191</v>
      </c>
      <c r="G55" s="2278"/>
      <c r="H55" s="2303"/>
      <c r="I55" s="2304" t="s">
        <v>724</v>
      </c>
      <c r="J55" s="2310"/>
      <c r="K55" s="160">
        <f t="shared" si="1"/>
        <v>0</v>
      </c>
      <c r="L55" s="2312"/>
      <c r="M55" s="157">
        <f t="shared" si="2"/>
        <v>0</v>
      </c>
      <c r="N55" s="174">
        <v>45666</v>
      </c>
      <c r="O55" s="162">
        <f t="shared" si="11"/>
        <v>1</v>
      </c>
      <c r="P55" s="174">
        <v>45666</v>
      </c>
      <c r="Q55" s="174">
        <v>45666</v>
      </c>
      <c r="R55" s="174">
        <v>45666</v>
      </c>
      <c r="S55" s="174">
        <v>45666</v>
      </c>
      <c r="T55" s="174">
        <v>45666</v>
      </c>
      <c r="U55" s="157">
        <f t="shared" si="4"/>
        <v>1</v>
      </c>
      <c r="V55" s="206" t="s">
        <v>564</v>
      </c>
      <c r="W55" s="157">
        <f t="shared" si="7"/>
        <v>1</v>
      </c>
      <c r="X55" s="2274"/>
      <c r="Y55" s="157">
        <f t="shared" si="9"/>
        <v>0</v>
      </c>
      <c r="Z55" s="164" t="str">
        <f t="shared" si="13"/>
        <v>OK</v>
      </c>
      <c r="AA55" s="157"/>
    </row>
    <row r="56" spans="2:29" ht="20.100000000000001" customHeight="1">
      <c r="B56" s="2283"/>
      <c r="C56" s="2290"/>
      <c r="D56" s="2293"/>
      <c r="E56" s="2299"/>
      <c r="F56" s="157" t="s">
        <v>193</v>
      </c>
      <c r="G56" s="2278"/>
      <c r="H56" s="2303"/>
      <c r="I56" s="2306"/>
      <c r="J56" s="2310"/>
      <c r="K56" s="160">
        <f t="shared" si="1"/>
        <v>0</v>
      </c>
      <c r="L56" s="2312"/>
      <c r="M56" s="157">
        <f t="shared" si="2"/>
        <v>0</v>
      </c>
      <c r="N56" s="174">
        <v>45666</v>
      </c>
      <c r="O56" s="162">
        <f t="shared" si="11"/>
        <v>1</v>
      </c>
      <c r="P56" s="174">
        <v>45666</v>
      </c>
      <c r="Q56" s="174">
        <v>45666</v>
      </c>
      <c r="R56" s="174">
        <v>45666</v>
      </c>
      <c r="S56" s="174">
        <v>45666</v>
      </c>
      <c r="T56" s="174">
        <v>45666</v>
      </c>
      <c r="U56" s="157">
        <f t="shared" si="4"/>
        <v>1</v>
      </c>
      <c r="V56" s="206" t="s">
        <v>564</v>
      </c>
      <c r="W56" s="157">
        <f t="shared" si="7"/>
        <v>1</v>
      </c>
      <c r="X56" s="2274"/>
      <c r="Y56" s="157">
        <f t="shared" si="9"/>
        <v>0</v>
      </c>
      <c r="Z56" s="164" t="str">
        <f t="shared" si="13"/>
        <v>OK</v>
      </c>
      <c r="AA56" s="157"/>
      <c r="AB56" s="175"/>
      <c r="AC56" s="175"/>
    </row>
    <row r="57" spans="2:29" ht="20.100000000000001" customHeight="1">
      <c r="B57" s="2283"/>
      <c r="C57" s="2291"/>
      <c r="D57" s="2294"/>
      <c r="E57" s="2299"/>
      <c r="F57" s="157" t="s">
        <v>195</v>
      </c>
      <c r="G57" s="2278"/>
      <c r="H57" s="2272"/>
      <c r="I57" s="2305"/>
      <c r="J57" s="2310"/>
      <c r="K57" s="160">
        <f t="shared" si="1"/>
        <v>0</v>
      </c>
      <c r="L57" s="2312"/>
      <c r="M57" s="157">
        <f t="shared" si="2"/>
        <v>0</v>
      </c>
      <c r="N57" s="174">
        <v>45666</v>
      </c>
      <c r="O57" s="162">
        <f t="shared" si="11"/>
        <v>1</v>
      </c>
      <c r="P57" s="174">
        <v>45666</v>
      </c>
      <c r="Q57" s="174">
        <v>45666</v>
      </c>
      <c r="R57" s="174">
        <v>45666</v>
      </c>
      <c r="S57" s="174">
        <v>45666</v>
      </c>
      <c r="T57" s="174">
        <v>45666</v>
      </c>
      <c r="U57" s="157">
        <f t="shared" si="4"/>
        <v>1</v>
      </c>
      <c r="V57" s="206" t="s">
        <v>564</v>
      </c>
      <c r="W57" s="157">
        <f t="shared" si="7"/>
        <v>1</v>
      </c>
      <c r="X57" s="2274"/>
      <c r="Y57" s="157">
        <f t="shared" si="9"/>
        <v>0</v>
      </c>
      <c r="Z57" s="164" t="str">
        <f t="shared" si="13"/>
        <v>OK</v>
      </c>
      <c r="AA57" s="157"/>
      <c r="AB57" s="175"/>
      <c r="AC57" s="175"/>
    </row>
    <row r="58" spans="2:29" ht="20.100000000000001" customHeight="1">
      <c r="B58" s="2283"/>
      <c r="C58" s="2288" t="s">
        <v>725</v>
      </c>
      <c r="D58" s="2292" t="s">
        <v>726</v>
      </c>
      <c r="E58" s="2273"/>
      <c r="F58" s="157" t="s">
        <v>197</v>
      </c>
      <c r="G58" s="914" t="s">
        <v>727</v>
      </c>
      <c r="H58" s="915" t="s">
        <v>728</v>
      </c>
      <c r="I58" s="210" t="s">
        <v>729</v>
      </c>
      <c r="J58" s="2310"/>
      <c r="K58" s="160">
        <f t="shared" si="1"/>
        <v>0</v>
      </c>
      <c r="L58" s="2311">
        <v>45505</v>
      </c>
      <c r="M58" s="157">
        <f t="shared" si="2"/>
        <v>1</v>
      </c>
      <c r="N58" s="351">
        <v>45553</v>
      </c>
      <c r="O58" s="162">
        <f t="shared" si="11"/>
        <v>1</v>
      </c>
      <c r="P58" s="351">
        <v>45562</v>
      </c>
      <c r="Q58" s="162">
        <f t="shared" si="0"/>
        <v>1</v>
      </c>
      <c r="R58" s="351">
        <v>45553</v>
      </c>
      <c r="S58" s="162">
        <f t="shared" si="12"/>
        <v>1</v>
      </c>
      <c r="T58" s="174">
        <v>45615</v>
      </c>
      <c r="U58" s="157">
        <f t="shared" si="4"/>
        <v>1</v>
      </c>
      <c r="V58" s="206" t="s">
        <v>564</v>
      </c>
      <c r="W58" s="157">
        <f t="shared" si="7"/>
        <v>1</v>
      </c>
      <c r="X58" s="2274"/>
      <c r="Y58" s="157">
        <f t="shared" si="9"/>
        <v>0</v>
      </c>
      <c r="Z58" s="164" t="str">
        <f>IF(AND(OR(ISNUMBER($J$4),$J$4="NA"),OR(ISNUMBER($L$58),$L$58="NA"),OR(ISNUMBER(N58),N58="NA"),OR(ISNUMBER(P58),P58="NA"),OR(ISNUMBER(R58),R58="NA"),OR(ISNUMBER(T58),T58="NA"),OR(V58="SI",V58="NA")),"OK","")</f>
        <v>OK</v>
      </c>
      <c r="AA58" s="157"/>
      <c r="AB58" s="175"/>
      <c r="AC58" s="175"/>
    </row>
    <row r="59" spans="2:29" ht="20.100000000000001" customHeight="1">
      <c r="B59" s="2283"/>
      <c r="C59" s="2288"/>
      <c r="D59" s="2293"/>
      <c r="E59" s="2273"/>
      <c r="F59" s="157" t="s">
        <v>201</v>
      </c>
      <c r="G59" s="2278" t="s">
        <v>730</v>
      </c>
      <c r="H59" s="2271" t="s">
        <v>731</v>
      </c>
      <c r="I59" s="2304" t="s">
        <v>732</v>
      </c>
      <c r="J59" s="2310"/>
      <c r="K59" s="160">
        <f t="shared" si="1"/>
        <v>0</v>
      </c>
      <c r="L59" s="2312"/>
      <c r="M59" s="157">
        <f t="shared" si="2"/>
        <v>0</v>
      </c>
      <c r="N59" s="174">
        <v>45688</v>
      </c>
      <c r="O59" s="162">
        <f t="shared" si="11"/>
        <v>1</v>
      </c>
      <c r="P59" s="351">
        <v>45675</v>
      </c>
      <c r="Q59" s="162">
        <f t="shared" si="0"/>
        <v>1</v>
      </c>
      <c r="R59" s="174">
        <v>45688</v>
      </c>
      <c r="S59" s="162">
        <f t="shared" si="12"/>
        <v>1</v>
      </c>
      <c r="T59" s="174">
        <v>45675</v>
      </c>
      <c r="U59" s="157">
        <f t="shared" si="4"/>
        <v>1</v>
      </c>
      <c r="V59" s="206" t="s">
        <v>564</v>
      </c>
      <c r="W59" s="157">
        <f t="shared" si="7"/>
        <v>1</v>
      </c>
      <c r="X59" s="2274"/>
      <c r="Y59" s="157">
        <f t="shared" si="9"/>
        <v>0</v>
      </c>
      <c r="Z59" s="164" t="str">
        <f t="shared" ref="Z59:Z60" si="16">IF(AND(OR(ISNUMBER($J$4),$J$4="NA"),OR(ISNUMBER($L$58),$L$58="NA"),OR(ISNUMBER(N59),N59="NA"),OR(ISNUMBER(P59),P59="NA"),OR(ISNUMBER(R59),R59="NA"),OR(ISNUMBER(T59),T59="NA"),OR(V59="SI",V59="NA")),"OK","")</f>
        <v>OK</v>
      </c>
      <c r="AA59" s="157"/>
      <c r="AB59" s="175"/>
      <c r="AC59" s="175"/>
    </row>
    <row r="60" spans="2:29" ht="20.100000000000001" customHeight="1">
      <c r="B60" s="2283"/>
      <c r="C60" s="2288"/>
      <c r="D60" s="2294"/>
      <c r="E60" s="2273"/>
      <c r="F60" s="157" t="s">
        <v>204</v>
      </c>
      <c r="G60" s="2278"/>
      <c r="H60" s="2272"/>
      <c r="I60" s="2305"/>
      <c r="J60" s="2310"/>
      <c r="K60" s="160">
        <f t="shared" si="1"/>
        <v>0</v>
      </c>
      <c r="L60" s="2312"/>
      <c r="M60" s="157">
        <f t="shared" si="2"/>
        <v>0</v>
      </c>
      <c r="N60" s="174">
        <v>45688</v>
      </c>
      <c r="O60" s="162">
        <f t="shared" ref="O60" si="17">IF(N60="",0,1)</f>
        <v>1</v>
      </c>
      <c r="P60" s="351">
        <v>45675</v>
      </c>
      <c r="Q60" s="162">
        <f t="shared" ref="Q60" si="18">IF(P60="",0,1)</f>
        <v>1</v>
      </c>
      <c r="R60" s="174">
        <v>45688</v>
      </c>
      <c r="S60" s="162">
        <f t="shared" ref="S60" si="19">IF(R60="",0,1)</f>
        <v>1</v>
      </c>
      <c r="T60" s="174">
        <v>45675</v>
      </c>
      <c r="U60" s="157">
        <f t="shared" si="4"/>
        <v>1</v>
      </c>
      <c r="V60" s="206" t="s">
        <v>564</v>
      </c>
      <c r="W60" s="157">
        <f t="shared" si="7"/>
        <v>1</v>
      </c>
      <c r="X60" s="2274"/>
      <c r="Y60" s="157">
        <f t="shared" si="9"/>
        <v>0</v>
      </c>
      <c r="Z60" s="164" t="str">
        <f t="shared" si="16"/>
        <v>OK</v>
      </c>
      <c r="AA60" s="157"/>
      <c r="AB60" s="175"/>
      <c r="AC60" s="175"/>
    </row>
    <row r="61" spans="2:29" ht="20.100000000000001" customHeight="1">
      <c r="B61" s="2283"/>
      <c r="C61" s="2288" t="s">
        <v>653</v>
      </c>
      <c r="D61" s="2292" t="s">
        <v>733</v>
      </c>
      <c r="E61" s="2273"/>
      <c r="F61" s="157" t="s">
        <v>206</v>
      </c>
      <c r="G61" s="2278" t="s">
        <v>734</v>
      </c>
      <c r="H61" s="2271" t="s">
        <v>735</v>
      </c>
      <c r="I61" s="2304" t="s">
        <v>736</v>
      </c>
      <c r="J61" s="2310"/>
      <c r="K61" s="160">
        <f t="shared" si="1"/>
        <v>0</v>
      </c>
      <c r="L61" s="2311">
        <v>45505</v>
      </c>
      <c r="M61" s="157">
        <f t="shared" si="2"/>
        <v>1</v>
      </c>
      <c r="N61" s="351">
        <v>45552</v>
      </c>
      <c r="O61" s="162">
        <f t="shared" si="11"/>
        <v>1</v>
      </c>
      <c r="P61" s="351">
        <v>45615</v>
      </c>
      <c r="Q61" s="162">
        <f t="shared" si="0"/>
        <v>1</v>
      </c>
      <c r="R61" s="351">
        <v>45552</v>
      </c>
      <c r="S61" s="162">
        <f t="shared" si="12"/>
        <v>1</v>
      </c>
      <c r="T61" s="174">
        <v>45615</v>
      </c>
      <c r="U61" s="157">
        <f t="shared" si="4"/>
        <v>1</v>
      </c>
      <c r="V61" s="206" t="s">
        <v>564</v>
      </c>
      <c r="W61" s="157">
        <f t="shared" si="7"/>
        <v>1</v>
      </c>
      <c r="X61" s="2274"/>
      <c r="Y61" s="157">
        <f t="shared" si="9"/>
        <v>0</v>
      </c>
      <c r="Z61" s="164" t="str">
        <f>IF(AND(OR(ISNUMBER($J$4),$J$4="NA"),OR(ISNUMBER($L$61),$L$61="NA"),OR(ISNUMBER(N61),N61="NA"),OR(ISNUMBER(P61),P61="NA"),OR(ISNUMBER(R61),R61="NA"),OR(ISNUMBER(T61),T61="NA"),OR(V61="SI",V61="NA")),"OK","")</f>
        <v>OK</v>
      </c>
      <c r="AA61" s="176"/>
      <c r="AB61" s="175"/>
      <c r="AC61" s="175"/>
    </row>
    <row r="62" spans="2:29" ht="20.100000000000001" customHeight="1">
      <c r="B62" s="2283"/>
      <c r="C62" s="2288"/>
      <c r="D62" s="2293"/>
      <c r="E62" s="2273"/>
      <c r="F62" s="157" t="s">
        <v>208</v>
      </c>
      <c r="G62" s="2278"/>
      <c r="H62" s="2303"/>
      <c r="I62" s="2306"/>
      <c r="J62" s="2310"/>
      <c r="K62" s="160">
        <f t="shared" si="1"/>
        <v>0</v>
      </c>
      <c r="L62" s="2312"/>
      <c r="M62" s="157">
        <f t="shared" si="2"/>
        <v>0</v>
      </c>
      <c r="N62" s="351">
        <v>45552</v>
      </c>
      <c r="O62" s="162">
        <f t="shared" si="11"/>
        <v>1</v>
      </c>
      <c r="P62" s="351">
        <v>45615</v>
      </c>
      <c r="Q62" s="162">
        <f t="shared" si="0"/>
        <v>1</v>
      </c>
      <c r="R62" s="351">
        <v>45552</v>
      </c>
      <c r="S62" s="162">
        <f t="shared" si="12"/>
        <v>1</v>
      </c>
      <c r="T62" s="174">
        <v>45615</v>
      </c>
      <c r="U62" s="157">
        <f t="shared" si="4"/>
        <v>1</v>
      </c>
      <c r="V62" s="206" t="s">
        <v>564</v>
      </c>
      <c r="W62" s="157">
        <f t="shared" si="7"/>
        <v>1</v>
      </c>
      <c r="X62" s="2274"/>
      <c r="Y62" s="157">
        <f t="shared" si="9"/>
        <v>0</v>
      </c>
      <c r="Z62" s="164" t="str">
        <f t="shared" ref="Z62:Z67" si="20">IF(AND(OR(ISNUMBER($J$4),$J$4="NA"),OR(ISNUMBER($L$61),$L$61="NA"),OR(ISNUMBER(N62),N62="NA"),OR(ISNUMBER(P62),P62="NA"),OR(ISNUMBER(R62),R62="NA"),OR(ISNUMBER(T62),T62="NA"),OR(V62="SI",V62="NA")),"OK","")</f>
        <v>OK</v>
      </c>
      <c r="AA62" s="176"/>
      <c r="AB62" s="175"/>
      <c r="AC62" s="175"/>
    </row>
    <row r="63" spans="2:29" ht="20.100000000000001" customHeight="1">
      <c r="B63" s="2283"/>
      <c r="C63" s="2288"/>
      <c r="D63" s="2293"/>
      <c r="E63" s="2273"/>
      <c r="F63" s="157" t="s">
        <v>210</v>
      </c>
      <c r="G63" s="2278"/>
      <c r="H63" s="2303"/>
      <c r="I63" s="2305"/>
      <c r="J63" s="2310"/>
      <c r="K63" s="160">
        <f t="shared" si="1"/>
        <v>0</v>
      </c>
      <c r="L63" s="2312"/>
      <c r="M63" s="157">
        <f t="shared" si="2"/>
        <v>0</v>
      </c>
      <c r="N63" s="351">
        <v>45552</v>
      </c>
      <c r="O63" s="162">
        <f t="shared" si="11"/>
        <v>1</v>
      </c>
      <c r="P63" s="351">
        <v>45615</v>
      </c>
      <c r="Q63" s="162">
        <f t="shared" si="0"/>
        <v>1</v>
      </c>
      <c r="R63" s="351">
        <v>45552</v>
      </c>
      <c r="S63" s="162">
        <f t="shared" si="12"/>
        <v>1</v>
      </c>
      <c r="T63" s="174">
        <v>45615</v>
      </c>
      <c r="U63" s="157">
        <f t="shared" si="4"/>
        <v>1</v>
      </c>
      <c r="V63" s="206" t="s">
        <v>564</v>
      </c>
      <c r="W63" s="157">
        <f t="shared" si="7"/>
        <v>1</v>
      </c>
      <c r="X63" s="2274"/>
      <c r="Y63" s="157">
        <f t="shared" si="9"/>
        <v>0</v>
      </c>
      <c r="Z63" s="164" t="str">
        <f t="shared" si="20"/>
        <v>OK</v>
      </c>
      <c r="AA63" s="176"/>
      <c r="AB63" s="175"/>
      <c r="AC63" s="175"/>
    </row>
    <row r="64" spans="2:29" ht="20.100000000000001" customHeight="1">
      <c r="B64" s="2283"/>
      <c r="C64" s="2288"/>
      <c r="D64" s="2293"/>
      <c r="E64" s="2273"/>
      <c r="F64" s="157" t="s">
        <v>212</v>
      </c>
      <c r="G64" s="2278"/>
      <c r="H64" s="2303"/>
      <c r="I64" s="2304" t="s">
        <v>737</v>
      </c>
      <c r="J64" s="2310"/>
      <c r="K64" s="160">
        <f t="shared" si="1"/>
        <v>0</v>
      </c>
      <c r="L64" s="2312"/>
      <c r="M64" s="157">
        <f t="shared" si="2"/>
        <v>0</v>
      </c>
      <c r="N64" s="351">
        <v>45552</v>
      </c>
      <c r="O64" s="162">
        <f t="shared" si="11"/>
        <v>1</v>
      </c>
      <c r="P64" s="351">
        <v>45705</v>
      </c>
      <c r="Q64" s="162">
        <f t="shared" si="0"/>
        <v>1</v>
      </c>
      <c r="R64" s="351">
        <v>45552</v>
      </c>
      <c r="S64" s="162">
        <f t="shared" si="12"/>
        <v>1</v>
      </c>
      <c r="T64" s="351">
        <v>45705</v>
      </c>
      <c r="U64" s="157">
        <f t="shared" si="4"/>
        <v>1</v>
      </c>
      <c r="V64" s="206" t="s">
        <v>564</v>
      </c>
      <c r="W64" s="157">
        <f t="shared" si="7"/>
        <v>1</v>
      </c>
      <c r="X64" s="2274"/>
      <c r="Y64" s="157">
        <f t="shared" si="9"/>
        <v>0</v>
      </c>
      <c r="Z64" s="164" t="str">
        <f t="shared" si="20"/>
        <v>OK</v>
      </c>
      <c r="AA64" s="176"/>
      <c r="AB64" s="175"/>
      <c r="AC64" s="175"/>
    </row>
    <row r="65" spans="2:29" ht="20.100000000000001" customHeight="1">
      <c r="B65" s="2283"/>
      <c r="C65" s="2288"/>
      <c r="D65" s="2293"/>
      <c r="E65" s="2273"/>
      <c r="F65" s="157" t="s">
        <v>214</v>
      </c>
      <c r="G65" s="2278"/>
      <c r="H65" s="2272"/>
      <c r="I65" s="2305"/>
      <c r="J65" s="2310"/>
      <c r="K65" s="160">
        <f t="shared" si="1"/>
        <v>0</v>
      </c>
      <c r="L65" s="2312"/>
      <c r="M65" s="157">
        <f t="shared" si="2"/>
        <v>0</v>
      </c>
      <c r="N65" s="351">
        <v>45552</v>
      </c>
      <c r="O65" s="162">
        <f t="shared" si="11"/>
        <v>1</v>
      </c>
      <c r="P65" s="351">
        <v>45705</v>
      </c>
      <c r="Q65" s="162">
        <f t="shared" si="0"/>
        <v>1</v>
      </c>
      <c r="R65" s="351">
        <v>45552</v>
      </c>
      <c r="S65" s="162">
        <f t="shared" si="12"/>
        <v>1</v>
      </c>
      <c r="T65" s="351">
        <v>45705</v>
      </c>
      <c r="U65" s="157">
        <f t="shared" si="4"/>
        <v>1</v>
      </c>
      <c r="V65" s="206" t="s">
        <v>564</v>
      </c>
      <c r="W65" s="157">
        <f t="shared" si="7"/>
        <v>1</v>
      </c>
      <c r="X65" s="2274"/>
      <c r="Y65" s="157">
        <f t="shared" si="9"/>
        <v>0</v>
      </c>
      <c r="Z65" s="164" t="str">
        <f t="shared" si="20"/>
        <v>OK</v>
      </c>
      <c r="AA65" s="157"/>
      <c r="AB65" s="175"/>
      <c r="AC65" s="175"/>
    </row>
    <row r="66" spans="2:29" ht="20.100000000000001" customHeight="1">
      <c r="B66" s="2283"/>
      <c r="C66" s="2288"/>
      <c r="D66" s="2293"/>
      <c r="E66" s="2273"/>
      <c r="F66" s="157" t="s">
        <v>217</v>
      </c>
      <c r="G66" s="2278" t="s">
        <v>738</v>
      </c>
      <c r="H66" s="2271" t="s">
        <v>739</v>
      </c>
      <c r="I66" s="210" t="s">
        <v>740</v>
      </c>
      <c r="J66" s="2310"/>
      <c r="K66" s="160">
        <f t="shared" si="1"/>
        <v>0</v>
      </c>
      <c r="L66" s="2312"/>
      <c r="M66" s="157">
        <f t="shared" si="2"/>
        <v>0</v>
      </c>
      <c r="N66" s="351">
        <v>45552</v>
      </c>
      <c r="O66" s="162">
        <f t="shared" si="11"/>
        <v>1</v>
      </c>
      <c r="P66" s="351">
        <v>45705</v>
      </c>
      <c r="Q66" s="162">
        <f t="shared" si="0"/>
        <v>1</v>
      </c>
      <c r="R66" s="351">
        <v>45552</v>
      </c>
      <c r="S66" s="162">
        <f t="shared" si="12"/>
        <v>1</v>
      </c>
      <c r="T66" s="351">
        <v>45705</v>
      </c>
      <c r="U66" s="157">
        <f t="shared" si="4"/>
        <v>1</v>
      </c>
      <c r="V66" s="206" t="s">
        <v>564</v>
      </c>
      <c r="W66" s="157">
        <f t="shared" si="7"/>
        <v>1</v>
      </c>
      <c r="X66" s="2274"/>
      <c r="Y66" s="157">
        <f t="shared" si="9"/>
        <v>0</v>
      </c>
      <c r="Z66" s="164" t="str">
        <f t="shared" si="20"/>
        <v>OK</v>
      </c>
      <c r="AA66" s="157"/>
      <c r="AB66" s="175"/>
      <c r="AC66" s="175"/>
    </row>
    <row r="67" spans="2:29" ht="32.25" customHeight="1">
      <c r="B67" s="2284"/>
      <c r="C67" s="2288"/>
      <c r="D67" s="2294"/>
      <c r="E67" s="2273"/>
      <c r="F67" s="157" t="s">
        <v>219</v>
      </c>
      <c r="G67" s="2278"/>
      <c r="H67" s="2272"/>
      <c r="I67" s="210" t="s">
        <v>741</v>
      </c>
      <c r="J67" s="2310"/>
      <c r="K67" s="160">
        <f t="shared" si="1"/>
        <v>0</v>
      </c>
      <c r="L67" s="2312"/>
      <c r="M67" s="157">
        <f t="shared" si="2"/>
        <v>0</v>
      </c>
      <c r="N67" s="351">
        <v>45552</v>
      </c>
      <c r="O67" s="162">
        <f t="shared" si="11"/>
        <v>1</v>
      </c>
      <c r="P67" s="351">
        <v>45615</v>
      </c>
      <c r="Q67" s="162">
        <f t="shared" si="0"/>
        <v>1</v>
      </c>
      <c r="R67" s="351">
        <v>45552</v>
      </c>
      <c r="S67" s="162">
        <f t="shared" si="12"/>
        <v>1</v>
      </c>
      <c r="T67" s="174">
        <v>45615</v>
      </c>
      <c r="U67" s="157">
        <f t="shared" si="4"/>
        <v>1</v>
      </c>
      <c r="V67" s="206" t="s">
        <v>564</v>
      </c>
      <c r="W67" s="157">
        <f t="shared" si="7"/>
        <v>1</v>
      </c>
      <c r="X67" s="2274"/>
      <c r="Y67" s="157">
        <f t="shared" si="9"/>
        <v>0</v>
      </c>
      <c r="Z67" s="164" t="str">
        <f t="shared" si="20"/>
        <v>OK</v>
      </c>
      <c r="AA67" s="157"/>
      <c r="AB67" s="175"/>
      <c r="AC67" s="175"/>
    </row>
    <row r="68" spans="2:29" ht="20.100000000000001" customHeight="1">
      <c r="B68" s="2279" t="s">
        <v>742</v>
      </c>
      <c r="C68" s="2288" t="s">
        <v>743</v>
      </c>
      <c r="D68" s="2298" t="s">
        <v>744</v>
      </c>
      <c r="E68" s="2273"/>
      <c r="F68" s="157" t="s">
        <v>222</v>
      </c>
      <c r="G68" s="204" t="s">
        <v>745</v>
      </c>
      <c r="H68" s="205" t="s">
        <v>745</v>
      </c>
      <c r="I68" s="210" t="s">
        <v>746</v>
      </c>
      <c r="J68" s="2307">
        <v>45505</v>
      </c>
      <c r="K68" s="160">
        <f t="shared" si="1"/>
        <v>1</v>
      </c>
      <c r="L68" s="2311">
        <v>45505</v>
      </c>
      <c r="M68" s="157">
        <f t="shared" si="2"/>
        <v>1</v>
      </c>
      <c r="N68" s="353">
        <v>45723</v>
      </c>
      <c r="O68" s="162">
        <f t="shared" si="11"/>
        <v>1</v>
      </c>
      <c r="P68" s="353">
        <v>45723</v>
      </c>
      <c r="Q68" s="162">
        <f t="shared" si="0"/>
        <v>1</v>
      </c>
      <c r="R68" s="353">
        <v>45723</v>
      </c>
      <c r="S68" s="162">
        <f t="shared" si="12"/>
        <v>1</v>
      </c>
      <c r="T68" s="353">
        <v>45723</v>
      </c>
      <c r="U68" s="157">
        <f t="shared" si="4"/>
        <v>1</v>
      </c>
      <c r="V68" s="206" t="s">
        <v>564</v>
      </c>
      <c r="W68" s="157">
        <f t="shared" si="7"/>
        <v>1</v>
      </c>
      <c r="X68" s="2274"/>
      <c r="Y68" s="157">
        <f t="shared" si="9"/>
        <v>0</v>
      </c>
      <c r="Z68" s="164" t="str">
        <f>IF(AND(OR(ISNUMBER($J$68),$J$68="NA"),OR(ISNUMBER($L$68),$L$68="NA"),OR(ISNUMBER(N68),N68="NA"),OR(ISNUMBER(P68),P68="NA"),OR(ISNUMBER(R68),R68="NA"),OR(ISNUMBER(T68),T68="NA"),OR(V68="SI",V68="NA")),"OK","")</f>
        <v>OK</v>
      </c>
      <c r="AA68" s="157"/>
      <c r="AB68" s="175"/>
      <c r="AC68" s="175"/>
    </row>
    <row r="69" spans="2:29" ht="30.75" customHeight="1">
      <c r="B69" s="2280"/>
      <c r="C69" s="2288"/>
      <c r="D69" s="2298"/>
      <c r="E69" s="2273"/>
      <c r="F69" s="157" t="s">
        <v>224</v>
      </c>
      <c r="G69" s="204" t="s">
        <v>745</v>
      </c>
      <c r="H69" s="205" t="s">
        <v>745</v>
      </c>
      <c r="I69" s="210" t="s">
        <v>747</v>
      </c>
      <c r="J69" s="2308"/>
      <c r="K69" s="160">
        <f t="shared" si="1"/>
        <v>0</v>
      </c>
      <c r="L69" s="2312"/>
      <c r="M69" s="157">
        <f t="shared" si="2"/>
        <v>0</v>
      </c>
      <c r="N69" s="353">
        <v>45723</v>
      </c>
      <c r="O69" s="162">
        <f t="shared" si="11"/>
        <v>1</v>
      </c>
      <c r="P69" s="353">
        <v>45723</v>
      </c>
      <c r="Q69" s="162">
        <f t="shared" si="0"/>
        <v>1</v>
      </c>
      <c r="R69" s="353">
        <v>45723</v>
      </c>
      <c r="S69" s="162">
        <f t="shared" si="12"/>
        <v>1</v>
      </c>
      <c r="T69" s="353">
        <v>45723</v>
      </c>
      <c r="U69" s="157">
        <f t="shared" si="4"/>
        <v>1</v>
      </c>
      <c r="V69" s="206" t="s">
        <v>564</v>
      </c>
      <c r="W69" s="157">
        <f t="shared" si="7"/>
        <v>1</v>
      </c>
      <c r="X69" s="2274"/>
      <c r="Y69" s="157">
        <f t="shared" si="9"/>
        <v>0</v>
      </c>
      <c r="Z69" s="164" t="str">
        <f>IF(AND(OR(ISNUMBER($J$68),$J$68="NA"),OR(ISNUMBER($L$68),$L$68="NA"),OR(ISNUMBER(N69),N69="NA"),OR(ISNUMBER(P69),P69="NA"),OR(ISNUMBER(R69),R69="NA"),OR(ISNUMBER(T69),T69="NA"),OR(V69="SI",V69="NA")),"OK","")</f>
        <v>OK</v>
      </c>
      <c r="AA69" s="157"/>
    </row>
    <row r="70" spans="2:29" ht="42.75" customHeight="1">
      <c r="B70" s="2281"/>
      <c r="C70" s="202" t="s">
        <v>748</v>
      </c>
      <c r="D70" s="166" t="s">
        <v>749</v>
      </c>
      <c r="E70" s="157" t="s">
        <v>655</v>
      </c>
      <c r="F70" s="157" t="s">
        <v>750</v>
      </c>
      <c r="G70" s="200"/>
      <c r="H70" s="199"/>
      <c r="I70" s="172"/>
      <c r="J70" s="208"/>
      <c r="K70" s="160">
        <f t="shared" ref="K70" si="21">IF(J70="",0,1)</f>
        <v>0</v>
      </c>
      <c r="L70" s="160"/>
      <c r="M70" s="157">
        <f t="shared" ref="M70" si="22">IF(L70="",0,1)</f>
        <v>0</v>
      </c>
      <c r="N70" s="207"/>
      <c r="O70" s="162">
        <f t="shared" si="11"/>
        <v>0</v>
      </c>
      <c r="P70" s="207"/>
      <c r="Q70" s="162">
        <f t="shared" ref="Q70" si="23">IF(P70="",0,1)</f>
        <v>0</v>
      </c>
      <c r="R70" s="207"/>
      <c r="S70" s="162">
        <f t="shared" si="12"/>
        <v>0</v>
      </c>
      <c r="T70" s="207"/>
      <c r="U70" s="157">
        <f t="shared" ref="U70" si="24">IF(T70="",0,1)</f>
        <v>0</v>
      </c>
      <c r="V70" s="206"/>
      <c r="W70" s="157">
        <f t="shared" ref="W70:W71" si="25">IF(V70="SI",1,0)</f>
        <v>0</v>
      </c>
      <c r="X70" s="201"/>
      <c r="Y70" s="157">
        <f t="shared" si="9"/>
        <v>0</v>
      </c>
      <c r="Z70" s="164" t="str">
        <f>IF(AND(OR(ISNUMBER($J$45),$J$45="NA"),OR(ISNUMBER($L$63),$L$63="NA"),OR(ISNUMBER(N70),N70="NA"),OR(ISNUMBER(P70),P70="NA"),OR(ISNUMBER(R70),R70="NA"),OR(ISNUMBER(T70),T70="NA"),OR(V70="SI",V70="NA")),"OK","")</f>
        <v/>
      </c>
      <c r="AA70" s="177"/>
    </row>
    <row r="71" spans="2:29" ht="47.1" customHeight="1">
      <c r="B71" s="178" t="s">
        <v>627</v>
      </c>
      <c r="C71" s="178" t="s">
        <v>627</v>
      </c>
      <c r="D71" s="179"/>
      <c r="E71" s="180"/>
      <c r="F71" s="180"/>
      <c r="G71" s="180"/>
      <c r="H71" s="180"/>
      <c r="I71" s="180"/>
      <c r="J71" s="181">
        <f>COUNTIF(K4:K70,1)/2</f>
        <v>1</v>
      </c>
      <c r="K71" s="182"/>
      <c r="L71" s="181">
        <f>COUNTIF(M4:M69,1)/6</f>
        <v>1</v>
      </c>
      <c r="M71" s="157">
        <f t="shared" ref="M71" si="26">IF(L71="",0,1)</f>
        <v>1</v>
      </c>
      <c r="N71" s="181">
        <f>COUNTIF(O5:O69,1)/64</f>
        <v>1</v>
      </c>
      <c r="O71" s="162">
        <f t="shared" ref="O71" si="27">IF(N71="",0,1)</f>
        <v>1</v>
      </c>
      <c r="P71" s="181">
        <f>COUNTIF(Q5:Q69,1)/65</f>
        <v>0.87692307692307692</v>
      </c>
      <c r="Q71" s="162">
        <f t="shared" ref="Q71" si="28">IF(P71="",0,1)</f>
        <v>1</v>
      </c>
      <c r="R71" s="181">
        <f>COUNTIF(S5:S69,1)/65</f>
        <v>0.83076923076923082</v>
      </c>
      <c r="S71" s="162">
        <f t="shared" ref="S71" si="29">IF(R71="",0,1)</f>
        <v>1</v>
      </c>
      <c r="T71" s="181">
        <f>COUNTIF(U5:U69,1)/65</f>
        <v>0.98461538461538467</v>
      </c>
      <c r="U71" s="157">
        <f t="shared" ref="U71" si="30">IF(T71="",0,1)</f>
        <v>1</v>
      </c>
      <c r="V71" s="181">
        <f>COUNTIF(W5:W69,1)/65</f>
        <v>1</v>
      </c>
      <c r="W71" s="157">
        <f t="shared" si="25"/>
        <v>0</v>
      </c>
      <c r="X71" s="184">
        <f>COUNTIF(Y4:Y69,1)/6</f>
        <v>0</v>
      </c>
      <c r="Y71" s="183"/>
      <c r="Z71" s="184">
        <f>COUNTIF(Z4:Z70,"OK")/64</f>
        <v>1</v>
      </c>
      <c r="AA71" s="180"/>
    </row>
    <row r="72" spans="2:29">
      <c r="B72" s="185"/>
      <c r="C72" s="185"/>
      <c r="D72" s="185"/>
      <c r="E72" s="186"/>
      <c r="F72" s="186"/>
      <c r="G72" s="186"/>
      <c r="H72" s="186"/>
      <c r="I72" s="186"/>
      <c r="J72" s="153"/>
      <c r="K72" s="153"/>
      <c r="L72" s="153"/>
      <c r="M72" s="153"/>
      <c r="N72" s="187"/>
      <c r="O72" s="153"/>
      <c r="P72" s="155"/>
      <c r="Q72" s="153"/>
      <c r="R72" s="155"/>
      <c r="S72" s="153"/>
      <c r="T72" s="187"/>
      <c r="U72" s="153"/>
      <c r="V72" s="206" t="s">
        <v>564</v>
      </c>
      <c r="W72" s="153"/>
      <c r="X72" s="188"/>
      <c r="Y72" s="153"/>
      <c r="Z72" s="355" t="s">
        <v>678</v>
      </c>
      <c r="AA72" s="186"/>
    </row>
    <row r="73" spans="2:29">
      <c r="U73" s="354">
        <f t="shared" ref="U73" si="31">+COUNTIF(U5:U69,"SI")</f>
        <v>0</v>
      </c>
      <c r="V73" s="354">
        <f>+COUNTIF(V5:V69,"SI")</f>
        <v>65</v>
      </c>
      <c r="Z73" s="354">
        <f>+COUNTIF(Z5:Z69,"OK")</f>
        <v>64</v>
      </c>
    </row>
  </sheetData>
  <autoFilter ref="C2:AA71" xr:uid="{00000000-0009-0000-0000-000001000000}">
    <filterColumn colId="11" showButton="0"/>
    <filterColumn colId="12" showButton="0"/>
    <filterColumn colId="13" showButton="0"/>
    <filterColumn colId="14" showButton="0"/>
    <filterColumn colId="15" showButton="0"/>
    <filterColumn colId="16" showButton="0"/>
    <filterColumn colId="17" showButton="0"/>
  </autoFilter>
  <mergeCells count="83">
    <mergeCell ref="X5:X16"/>
    <mergeCell ref="X17:X57"/>
    <mergeCell ref="X58:X60"/>
    <mergeCell ref="X61:X67"/>
    <mergeCell ref="X68:X69"/>
    <mergeCell ref="J68:J69"/>
    <mergeCell ref="H61:H65"/>
    <mergeCell ref="J4:J67"/>
    <mergeCell ref="L5:L16"/>
    <mergeCell ref="L17:L57"/>
    <mergeCell ref="L58:L60"/>
    <mergeCell ref="L61:L67"/>
    <mergeCell ref="L68:L69"/>
    <mergeCell ref="I61:I63"/>
    <mergeCell ref="I64:I65"/>
    <mergeCell ref="H36:H37"/>
    <mergeCell ref="H39:H42"/>
    <mergeCell ref="H43:H46"/>
    <mergeCell ref="H47:H52"/>
    <mergeCell ref="H53:H57"/>
    <mergeCell ref="H59:H60"/>
    <mergeCell ref="E68:E69"/>
    <mergeCell ref="I18:I19"/>
    <mergeCell ref="I20:I23"/>
    <mergeCell ref="I24:I25"/>
    <mergeCell ref="G18:G25"/>
    <mergeCell ref="H18:H25"/>
    <mergeCell ref="G61:G65"/>
    <mergeCell ref="G66:G67"/>
    <mergeCell ref="I29:I30"/>
    <mergeCell ref="I36:I37"/>
    <mergeCell ref="I39:I42"/>
    <mergeCell ref="I43:I46"/>
    <mergeCell ref="I47:I52"/>
    <mergeCell ref="I53:I54"/>
    <mergeCell ref="I55:I57"/>
    <mergeCell ref="I59:I60"/>
    <mergeCell ref="B68:B70"/>
    <mergeCell ref="B4:B67"/>
    <mergeCell ref="G5:G12"/>
    <mergeCell ref="H5:H12"/>
    <mergeCell ref="C58:C60"/>
    <mergeCell ref="C61:C67"/>
    <mergeCell ref="C4:C57"/>
    <mergeCell ref="D58:D60"/>
    <mergeCell ref="D61:D67"/>
    <mergeCell ref="D5:D16"/>
    <mergeCell ref="E5:E16"/>
    <mergeCell ref="G29:G30"/>
    <mergeCell ref="D17:D57"/>
    <mergeCell ref="C68:C69"/>
    <mergeCell ref="D68:D69"/>
    <mergeCell ref="E17:E57"/>
    <mergeCell ref="B2:B3"/>
    <mergeCell ref="H66:H67"/>
    <mergeCell ref="H29:H30"/>
    <mergeCell ref="N2:U2"/>
    <mergeCell ref="V2:V3"/>
    <mergeCell ref="I10:I12"/>
    <mergeCell ref="I13:I15"/>
    <mergeCell ref="I5:I9"/>
    <mergeCell ref="E58:E60"/>
    <mergeCell ref="E61:E67"/>
    <mergeCell ref="G36:G37"/>
    <mergeCell ref="G39:G42"/>
    <mergeCell ref="G43:G46"/>
    <mergeCell ref="G47:G52"/>
    <mergeCell ref="G53:G57"/>
    <mergeCell ref="G59:G60"/>
    <mergeCell ref="X2:X3"/>
    <mergeCell ref="Z2:Z3"/>
    <mergeCell ref="AA2:AA3"/>
    <mergeCell ref="T3:U3"/>
    <mergeCell ref="C1:AA1"/>
    <mergeCell ref="C2:C3"/>
    <mergeCell ref="D2:D3"/>
    <mergeCell ref="E2:E3"/>
    <mergeCell ref="F2:F3"/>
    <mergeCell ref="G2:G3"/>
    <mergeCell ref="H2:H3"/>
    <mergeCell ref="I2:I3"/>
    <mergeCell ref="J2:J3"/>
    <mergeCell ref="L2:L3"/>
  </mergeCells>
  <phoneticPr fontId="21" type="noConversion"/>
  <conditionalFormatting sqref="V4:V70">
    <cfRule type="containsText" dxfId="163" priority="6" operator="containsText" text="NO">
      <formula>NOT(ISERROR(SEARCH("NO",V4)))</formula>
    </cfRule>
  </conditionalFormatting>
  <conditionalFormatting sqref="V72">
    <cfRule type="containsText" dxfId="162" priority="2" operator="containsText" text="NO">
      <formula>NOT(ISERROR(SEARCH("NO",V72)))</formula>
    </cfRule>
  </conditionalFormatting>
  <conditionalFormatting sqref="Z4:Z70">
    <cfRule type="cellIs" dxfId="161" priority="7" operator="equal">
      <formula>""</formula>
    </cfRule>
    <cfRule type="cellIs" dxfId="160" priority="8" operator="equal">
      <formula>"OK"</formula>
    </cfRule>
  </conditionalFormatting>
  <conditionalFormatting sqref="Z72">
    <cfRule type="containsText" dxfId="159" priority="1" operator="containsText" text="NO">
      <formula>NOT(ISERROR(SEARCH("NO",Z72)))</formula>
    </cfRule>
  </conditionalFormatting>
  <dataValidations count="2">
    <dataValidation allowBlank="1" showInputMessage="1" showErrorMessage="1" errorTitle="ERROR" error="no es fecha" sqref="Q71:Q1048576 S71:S1048576 O71:O1048576 M71:M1048576 U1:U3 S1:S3 Q1:Q3 O1:O3 M1:M3 U71:U72 U74:U1048576" xr:uid="{00000000-0002-0000-0100-000000000000}"/>
    <dataValidation showInputMessage="1" showErrorMessage="1" errorTitle="ERROR" error="no es fecha" sqref="K1:K3 K71:K1048576" xr:uid="{00000000-0002-0000-0100-000001000000}"/>
  </dataValidation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AI73"/>
  <sheetViews>
    <sheetView tabSelected="1" workbookViewId="0"/>
  </sheetViews>
  <sheetFormatPr baseColWidth="10" defaultColWidth="11.44140625" defaultRowHeight="15.6"/>
  <cols>
    <col min="1" max="1" width="2.5546875" style="152" customWidth="1"/>
    <col min="2" max="2" width="19.44140625" style="190" customWidth="1"/>
    <col min="3" max="3" width="15.6640625" style="190" customWidth="1"/>
    <col min="4" max="4" width="16.44140625" style="190" customWidth="1"/>
    <col min="5" max="5" width="26.5546875" style="152" customWidth="1"/>
    <col min="6" max="6" width="21.44140625" style="191" customWidth="1"/>
    <col min="7" max="7" width="3" style="191" hidden="1" customWidth="1"/>
    <col min="8" max="8" width="18.6640625" style="191" customWidth="1"/>
    <col min="9" max="9" width="2.44140625" style="191" hidden="1" customWidth="1"/>
    <col min="10" max="10" width="13.44140625" style="191" customWidth="1"/>
    <col min="11" max="11" width="16.6640625" style="925" bestFit="1" customWidth="1"/>
    <col min="12" max="12" width="0.33203125" style="191" customWidth="1"/>
    <col min="13" max="13" width="17.44140625" style="193" bestFit="1" customWidth="1"/>
    <col min="14" max="14" width="10.6640625" style="191" hidden="1" customWidth="1"/>
    <col min="15" max="15" width="17.5546875" style="193" customWidth="1"/>
    <col min="16" max="16" width="0.44140625" style="191" hidden="1" customWidth="1"/>
    <col min="17" max="17" width="38.5546875" style="193" customWidth="1"/>
    <col min="18" max="18" width="38.5546875" style="191" customWidth="1"/>
    <col min="19" max="19" width="38.5546875" style="192" customWidth="1"/>
    <col min="20" max="20" width="2.44140625" style="191" hidden="1" customWidth="1"/>
    <col min="21" max="21" width="17.44140625" style="194" customWidth="1"/>
    <col min="22" max="23" width="3" style="191" hidden="1" customWidth="1"/>
    <col min="24" max="24" width="18.5546875" style="154" customWidth="1"/>
    <col min="25" max="25" width="14.33203125" style="154" customWidth="1"/>
    <col min="26" max="26" width="3.33203125" style="154" hidden="1" customWidth="1"/>
    <col min="27" max="27" width="17.44140625" style="154" customWidth="1"/>
    <col min="28" max="28" width="3" style="154" hidden="1" customWidth="1"/>
    <col min="29" max="29" width="51.33203125" style="152" customWidth="1"/>
    <col min="30" max="30" width="13.6640625" style="152" bestFit="1" customWidth="1"/>
    <col min="31" max="16384" width="11.44140625" style="152"/>
  </cols>
  <sheetData>
    <row r="1" spans="2:35" ht="114" customHeight="1">
      <c r="B1" s="152"/>
      <c r="C1" s="2314" t="s">
        <v>751</v>
      </c>
      <c r="D1" s="2315"/>
      <c r="E1" s="2315"/>
      <c r="F1" s="2315"/>
      <c r="G1" s="2315"/>
      <c r="H1" s="2315"/>
      <c r="I1" s="2315"/>
      <c r="J1" s="2315"/>
      <c r="K1" s="2315"/>
      <c r="L1" s="2315"/>
      <c r="M1" s="2315"/>
      <c r="N1" s="2315"/>
      <c r="O1" s="2315"/>
      <c r="P1" s="2315"/>
      <c r="Q1" s="2315"/>
      <c r="R1" s="2315"/>
      <c r="S1" s="2315"/>
      <c r="T1" s="2315"/>
      <c r="U1" s="2315"/>
      <c r="V1" s="2315"/>
      <c r="W1" s="2315"/>
      <c r="X1" s="2315"/>
      <c r="Y1" s="2315"/>
      <c r="Z1" s="2315"/>
      <c r="AA1" s="2315"/>
      <c r="AB1" s="2315"/>
      <c r="AC1" s="2316"/>
      <c r="AE1" s="153"/>
    </row>
    <row r="2" spans="2:35" s="154" customFormat="1" ht="27.6" customHeight="1">
      <c r="B2" s="2325" t="s">
        <v>634</v>
      </c>
      <c r="C2" s="2325" t="s">
        <v>635</v>
      </c>
      <c r="D2" s="2325" t="s">
        <v>636</v>
      </c>
      <c r="E2" s="2317" t="s">
        <v>640</v>
      </c>
      <c r="F2" s="2324" t="s">
        <v>641</v>
      </c>
      <c r="G2" s="212"/>
      <c r="H2" s="2319" t="s">
        <v>642</v>
      </c>
      <c r="I2" s="212"/>
      <c r="J2" s="2325" t="s">
        <v>322</v>
      </c>
      <c r="K2" s="2321" t="s">
        <v>404</v>
      </c>
      <c r="L2" s="2322"/>
      <c r="M2" s="2322"/>
      <c r="N2" s="2322"/>
      <c r="O2" s="2322"/>
      <c r="P2" s="2322"/>
      <c r="Q2" s="2322"/>
      <c r="R2" s="2322"/>
      <c r="S2" s="2323"/>
      <c r="T2" s="221"/>
      <c r="U2" s="2324" t="s">
        <v>644</v>
      </c>
      <c r="V2" s="213"/>
      <c r="W2" s="212"/>
      <c r="X2" s="2317" t="s">
        <v>752</v>
      </c>
      <c r="Y2" s="2317" t="s">
        <v>753</v>
      </c>
      <c r="Z2" s="211"/>
      <c r="AA2" s="2319" t="s">
        <v>754</v>
      </c>
      <c r="AB2" s="211"/>
      <c r="AC2" s="2317" t="s">
        <v>647</v>
      </c>
      <c r="AE2" s="155"/>
    </row>
    <row r="3" spans="2:35" s="154" customFormat="1" ht="42" customHeight="1">
      <c r="B3" s="2325"/>
      <c r="C3" s="2325"/>
      <c r="D3" s="2325"/>
      <c r="E3" s="2318"/>
      <c r="F3" s="2324"/>
      <c r="G3" s="215"/>
      <c r="H3" s="2320"/>
      <c r="I3" s="216"/>
      <c r="J3" s="2325"/>
      <c r="K3" s="921" t="s">
        <v>755</v>
      </c>
      <c r="L3" s="218"/>
      <c r="M3" s="217" t="s">
        <v>756</v>
      </c>
      <c r="N3" s="218"/>
      <c r="O3" s="217" t="s">
        <v>757</v>
      </c>
      <c r="P3" s="218"/>
      <c r="Q3" s="217" t="s">
        <v>758</v>
      </c>
      <c r="R3" s="218" t="s">
        <v>759</v>
      </c>
      <c r="S3" s="217" t="s">
        <v>760</v>
      </c>
      <c r="T3" s="220"/>
      <c r="U3" s="2319"/>
      <c r="V3" s="219"/>
      <c r="W3" s="216"/>
      <c r="X3" s="2318"/>
      <c r="Y3" s="2318"/>
      <c r="Z3" s="214"/>
      <c r="AA3" s="2320"/>
      <c r="AB3" s="214"/>
      <c r="AC3" s="2318"/>
      <c r="AE3" s="155"/>
    </row>
    <row r="4" spans="2:35" ht="30" customHeight="1">
      <c r="B4" s="2282" t="s">
        <v>652</v>
      </c>
      <c r="C4" s="2289" t="s">
        <v>653</v>
      </c>
      <c r="D4" s="196" t="s">
        <v>654</v>
      </c>
      <c r="E4" s="158" t="s">
        <v>656</v>
      </c>
      <c r="F4" s="2309">
        <v>45505</v>
      </c>
      <c r="G4" s="160">
        <f>IF(F4="",0,1)</f>
        <v>1</v>
      </c>
      <c r="H4" s="161">
        <v>45505</v>
      </c>
      <c r="I4" s="157">
        <f>IF(H4="",0,1)</f>
        <v>1</v>
      </c>
      <c r="J4" s="157" t="s">
        <v>656</v>
      </c>
      <c r="K4" s="926">
        <v>45625</v>
      </c>
      <c r="L4" s="162">
        <f>IF(K4="",0,1)</f>
        <v>1</v>
      </c>
      <c r="M4" s="930" t="s">
        <v>559</v>
      </c>
      <c r="N4" s="162">
        <f t="shared" ref="N4:N15" si="0">IF(O4="",0,1)</f>
        <v>1</v>
      </c>
      <c r="O4" s="174" t="s">
        <v>678</v>
      </c>
      <c r="P4" s="162">
        <f>IF(O4="",0,1)</f>
        <v>1</v>
      </c>
      <c r="Q4" s="916"/>
      <c r="R4" s="162"/>
      <c r="S4" s="174"/>
      <c r="T4" s="157">
        <f>IF(S4="",0,1)</f>
        <v>0</v>
      </c>
      <c r="U4" s="206"/>
      <c r="V4" s="206"/>
      <c r="W4" s="206"/>
      <c r="X4" s="164" t="str">
        <f t="shared" ref="X4:X16" si="1">IF(AND(OR(ISNUMBER($F$4),$F$4="NA"),OR(ISNUMBER($H$5),$H$5="NA"),OR(ISNUMBER(K4),K4="NA"),OR(ISNUMBER(O4),O4="NA"),OR(ISNUMBER(Q4),Q4="NA"),OR(ISNUMBER(S4),S4="NA"),OR(U4="SI",U4="NA")),"OK","")</f>
        <v/>
      </c>
      <c r="Y4" s="206" t="s">
        <v>559</v>
      </c>
      <c r="Z4" s="157">
        <f t="shared" ref="Z4" si="2">IF(Y4="",0,1)</f>
        <v>1</v>
      </c>
      <c r="AA4" s="206"/>
      <c r="AB4" s="157">
        <f>IF(AA4="",0,1)</f>
        <v>0</v>
      </c>
      <c r="AC4" s="165"/>
      <c r="AE4" s="153"/>
    </row>
    <row r="5" spans="2:35" ht="24.75" customHeight="1">
      <c r="B5" s="2283"/>
      <c r="C5" s="2290"/>
      <c r="D5" s="2295" t="s">
        <v>659</v>
      </c>
      <c r="E5" s="2275" t="s">
        <v>661</v>
      </c>
      <c r="F5" s="2310"/>
      <c r="G5" s="160">
        <f t="shared" ref="G5:G69" si="3">IF(F5="",0,1)</f>
        <v>0</v>
      </c>
      <c r="H5" s="2311">
        <v>45505</v>
      </c>
      <c r="I5" s="157">
        <f t="shared" ref="I5:I69" si="4">IF(H5="",0,1)</f>
        <v>1</v>
      </c>
      <c r="J5" s="157" t="s">
        <v>54</v>
      </c>
      <c r="K5" s="927" t="s">
        <v>569</v>
      </c>
      <c r="L5" s="162">
        <f t="shared" ref="L5:L18" si="5">IF(K5="",0,1)</f>
        <v>1</v>
      </c>
      <c r="M5" s="931" t="s">
        <v>559</v>
      </c>
      <c r="N5" s="162">
        <f t="shared" si="0"/>
        <v>1</v>
      </c>
      <c r="O5" s="174" t="s">
        <v>678</v>
      </c>
      <c r="P5" s="162">
        <f t="shared" ref="P5:P68" si="6">IF(O5="",0,1)</f>
        <v>1</v>
      </c>
      <c r="Q5" s="174"/>
      <c r="R5" s="162"/>
      <c r="S5" s="174"/>
      <c r="T5" s="157">
        <f t="shared" ref="T5:T69" si="7">IF(S5="",0,1)</f>
        <v>0</v>
      </c>
      <c r="U5" s="206" t="str">
        <f>'SOCIO-PREDIAL'!V5</f>
        <v>SI</v>
      </c>
      <c r="V5" s="157">
        <f>IF(U5="SI",1,0)</f>
        <v>1</v>
      </c>
      <c r="W5" s="157" t="e">
        <f>IF(#REF!="SI",1,0)</f>
        <v>#REF!</v>
      </c>
      <c r="X5" s="164" t="str">
        <f t="shared" si="1"/>
        <v/>
      </c>
      <c r="Y5" s="206" t="s">
        <v>559</v>
      </c>
      <c r="Z5" s="157">
        <f t="shared" ref="Z5:AB69" si="8">IF(Y5="",0,1)</f>
        <v>1</v>
      </c>
      <c r="AA5" s="206"/>
      <c r="AB5" s="157">
        <f t="shared" si="8"/>
        <v>0</v>
      </c>
      <c r="AC5" s="165"/>
      <c r="AE5" s="153"/>
      <c r="AI5" s="152" t="s">
        <v>564</v>
      </c>
    </row>
    <row r="6" spans="2:35" ht="20.100000000000001" customHeight="1">
      <c r="B6" s="2283"/>
      <c r="C6" s="2290"/>
      <c r="D6" s="2296"/>
      <c r="E6" s="2276"/>
      <c r="F6" s="2310"/>
      <c r="G6" s="160">
        <f t="shared" si="3"/>
        <v>0</v>
      </c>
      <c r="H6" s="2311"/>
      <c r="I6" s="157">
        <f t="shared" si="4"/>
        <v>0</v>
      </c>
      <c r="J6" s="157" t="s">
        <v>63</v>
      </c>
      <c r="K6" s="928">
        <v>45700</v>
      </c>
      <c r="L6" s="162">
        <f t="shared" si="5"/>
        <v>1</v>
      </c>
      <c r="M6" s="931" t="s">
        <v>559</v>
      </c>
      <c r="N6" s="162">
        <f t="shared" si="0"/>
        <v>1</v>
      </c>
      <c r="O6" s="174" t="s">
        <v>678</v>
      </c>
      <c r="P6" s="162">
        <f t="shared" si="6"/>
        <v>1</v>
      </c>
      <c r="Q6" s="916"/>
      <c r="R6" s="162"/>
      <c r="S6" s="174"/>
      <c r="T6" s="157">
        <f t="shared" si="7"/>
        <v>0</v>
      </c>
      <c r="U6" s="206" t="str">
        <f>'SOCIO-PREDIAL'!V6</f>
        <v>SI</v>
      </c>
      <c r="V6" s="157">
        <f>IF(U6="SI",1,0)</f>
        <v>1</v>
      </c>
      <c r="W6" s="157" t="e">
        <f>IF(#REF!="SI",1,0)</f>
        <v>#REF!</v>
      </c>
      <c r="X6" s="164" t="str">
        <f t="shared" si="1"/>
        <v/>
      </c>
      <c r="Y6" s="206" t="s">
        <v>559</v>
      </c>
      <c r="Z6" s="157">
        <f t="shared" si="8"/>
        <v>1</v>
      </c>
      <c r="AA6" s="206"/>
      <c r="AB6" s="157">
        <f t="shared" si="8"/>
        <v>0</v>
      </c>
      <c r="AC6" s="165"/>
      <c r="AE6" s="153"/>
    </row>
    <row r="7" spans="2:35" ht="20.100000000000001" customHeight="1">
      <c r="B7" s="2283"/>
      <c r="C7" s="2290"/>
      <c r="D7" s="2296"/>
      <c r="E7" s="2276"/>
      <c r="F7" s="2310"/>
      <c r="G7" s="160">
        <f t="shared" si="3"/>
        <v>0</v>
      </c>
      <c r="H7" s="2311"/>
      <c r="I7" s="157">
        <f t="shared" si="4"/>
        <v>0</v>
      </c>
      <c r="J7" s="157" t="s">
        <v>67</v>
      </c>
      <c r="K7" s="929" t="s">
        <v>354</v>
      </c>
      <c r="L7" s="162">
        <f t="shared" si="5"/>
        <v>1</v>
      </c>
      <c r="M7" s="931" t="s">
        <v>559</v>
      </c>
      <c r="N7" s="162">
        <f t="shared" si="0"/>
        <v>1</v>
      </c>
      <c r="O7" s="174" t="s">
        <v>678</v>
      </c>
      <c r="P7" s="162">
        <f t="shared" si="6"/>
        <v>1</v>
      </c>
      <c r="Q7" s="916"/>
      <c r="R7" s="162"/>
      <c r="S7" s="174"/>
      <c r="T7" s="157">
        <f t="shared" si="7"/>
        <v>0</v>
      </c>
      <c r="U7" s="206" t="str">
        <f>'SOCIO-PREDIAL'!V7</f>
        <v>SI</v>
      </c>
      <c r="V7" s="157">
        <f t="shared" ref="V7:V70" si="9">IF(U7="SI",1,0)</f>
        <v>1</v>
      </c>
      <c r="W7" s="157" t="e">
        <f>IF(#REF!="SI",1,0)</f>
        <v>#REF!</v>
      </c>
      <c r="X7" s="164" t="str">
        <f t="shared" si="1"/>
        <v/>
      </c>
      <c r="Y7" s="206" t="s">
        <v>559</v>
      </c>
      <c r="Z7" s="157">
        <f t="shared" si="8"/>
        <v>1</v>
      </c>
      <c r="AA7" s="206"/>
      <c r="AB7" s="157">
        <f t="shared" si="8"/>
        <v>0</v>
      </c>
      <c r="AC7" s="165"/>
      <c r="AE7" s="153"/>
    </row>
    <row r="8" spans="2:35" ht="20.100000000000001" customHeight="1">
      <c r="B8" s="2283"/>
      <c r="C8" s="2290"/>
      <c r="D8" s="2296"/>
      <c r="E8" s="2276"/>
      <c r="F8" s="2310"/>
      <c r="G8" s="160">
        <f t="shared" si="3"/>
        <v>0</v>
      </c>
      <c r="H8" s="2311"/>
      <c r="I8" s="157">
        <f t="shared" si="4"/>
        <v>0</v>
      </c>
      <c r="J8" s="157" t="s">
        <v>70</v>
      </c>
      <c r="K8" s="928">
        <v>45705</v>
      </c>
      <c r="L8" s="162">
        <f t="shared" si="5"/>
        <v>1</v>
      </c>
      <c r="M8" s="931" t="s">
        <v>559</v>
      </c>
      <c r="N8" s="162">
        <f t="shared" si="0"/>
        <v>1</v>
      </c>
      <c r="O8" s="174" t="s">
        <v>678</v>
      </c>
      <c r="P8" s="162">
        <f t="shared" si="6"/>
        <v>1</v>
      </c>
      <c r="Q8" s="916"/>
      <c r="R8" s="162"/>
      <c r="S8" s="174"/>
      <c r="T8" s="157">
        <f t="shared" si="7"/>
        <v>0</v>
      </c>
      <c r="U8" s="206" t="str">
        <f>'SOCIO-PREDIAL'!V8</f>
        <v>SI</v>
      </c>
      <c r="V8" s="157">
        <f t="shared" si="9"/>
        <v>1</v>
      </c>
      <c r="W8" s="157" t="e">
        <f>IF(#REF!="SI",1,0)</f>
        <v>#REF!</v>
      </c>
      <c r="X8" s="164" t="str">
        <f t="shared" si="1"/>
        <v/>
      </c>
      <c r="Y8" s="206" t="s">
        <v>559</v>
      </c>
      <c r="Z8" s="157">
        <f t="shared" si="8"/>
        <v>1</v>
      </c>
      <c r="AA8" s="206"/>
      <c r="AB8" s="157">
        <f t="shared" si="8"/>
        <v>0</v>
      </c>
      <c r="AC8" s="165"/>
      <c r="AE8" s="153"/>
    </row>
    <row r="9" spans="2:35" ht="20.100000000000001" customHeight="1">
      <c r="B9" s="2283"/>
      <c r="C9" s="2290"/>
      <c r="D9" s="2296"/>
      <c r="E9" s="2277"/>
      <c r="F9" s="2310"/>
      <c r="G9" s="160">
        <f t="shared" si="3"/>
        <v>0</v>
      </c>
      <c r="H9" s="2311"/>
      <c r="I9" s="157">
        <f t="shared" si="4"/>
        <v>0</v>
      </c>
      <c r="J9" s="157" t="s">
        <v>74</v>
      </c>
      <c r="K9" s="928">
        <v>45703</v>
      </c>
      <c r="L9" s="162">
        <f t="shared" si="5"/>
        <v>1</v>
      </c>
      <c r="M9" s="931" t="s">
        <v>559</v>
      </c>
      <c r="N9" s="162">
        <f t="shared" si="0"/>
        <v>1</v>
      </c>
      <c r="O9" s="174" t="s">
        <v>678</v>
      </c>
      <c r="P9" s="162">
        <f t="shared" si="6"/>
        <v>1</v>
      </c>
      <c r="Q9" s="916"/>
      <c r="R9" s="162"/>
      <c r="S9" s="174"/>
      <c r="T9" s="157">
        <f t="shared" si="7"/>
        <v>0</v>
      </c>
      <c r="U9" s="206" t="str">
        <f>'SOCIO-PREDIAL'!V9</f>
        <v>SI</v>
      </c>
      <c r="V9" s="157">
        <f t="shared" si="9"/>
        <v>1</v>
      </c>
      <c r="W9" s="157" t="e">
        <f>IF(#REF!="SI",1,0)</f>
        <v>#REF!</v>
      </c>
      <c r="X9" s="164" t="str">
        <f t="shared" si="1"/>
        <v/>
      </c>
      <c r="Y9" s="206" t="s">
        <v>559</v>
      </c>
      <c r="Z9" s="157">
        <f t="shared" si="8"/>
        <v>1</v>
      </c>
      <c r="AA9" s="206"/>
      <c r="AB9" s="157">
        <f t="shared" si="8"/>
        <v>0</v>
      </c>
      <c r="AC9" s="165"/>
      <c r="AE9" s="153"/>
    </row>
    <row r="10" spans="2:35" ht="20.100000000000001" customHeight="1">
      <c r="B10" s="2283"/>
      <c r="C10" s="2290"/>
      <c r="D10" s="2296"/>
      <c r="E10" s="2273" t="s">
        <v>663</v>
      </c>
      <c r="F10" s="2310"/>
      <c r="G10" s="160">
        <f t="shared" si="3"/>
        <v>0</v>
      </c>
      <c r="H10" s="2311"/>
      <c r="I10" s="157">
        <f t="shared" si="4"/>
        <v>0</v>
      </c>
      <c r="J10" s="157" t="s">
        <v>77</v>
      </c>
      <c r="K10" s="928">
        <v>45723</v>
      </c>
      <c r="L10" s="162">
        <f t="shared" si="5"/>
        <v>1</v>
      </c>
      <c r="M10" s="931" t="s">
        <v>559</v>
      </c>
      <c r="N10" s="162">
        <f t="shared" si="0"/>
        <v>1</v>
      </c>
      <c r="O10" s="174" t="s">
        <v>678</v>
      </c>
      <c r="P10" s="162">
        <f t="shared" si="6"/>
        <v>1</v>
      </c>
      <c r="Q10" s="916"/>
      <c r="R10" s="162"/>
      <c r="S10" s="174"/>
      <c r="T10" s="157">
        <f t="shared" si="7"/>
        <v>0</v>
      </c>
      <c r="U10" s="206" t="str">
        <f>'SOCIO-PREDIAL'!V10</f>
        <v>SI</v>
      </c>
      <c r="V10" s="157">
        <f t="shared" si="9"/>
        <v>1</v>
      </c>
      <c r="W10" s="157"/>
      <c r="X10" s="164" t="str">
        <f t="shared" si="1"/>
        <v/>
      </c>
      <c r="Y10" s="206" t="s">
        <v>559</v>
      </c>
      <c r="Z10" s="157">
        <f t="shared" si="8"/>
        <v>1</v>
      </c>
      <c r="AA10" s="206"/>
      <c r="AB10" s="157">
        <f t="shared" si="8"/>
        <v>0</v>
      </c>
      <c r="AC10" s="165"/>
      <c r="AE10" s="153"/>
    </row>
    <row r="11" spans="2:35" ht="20.100000000000001" customHeight="1">
      <c r="B11" s="2283"/>
      <c r="C11" s="2290"/>
      <c r="D11" s="2296"/>
      <c r="E11" s="2273"/>
      <c r="F11" s="2310"/>
      <c r="G11" s="160">
        <f t="shared" si="3"/>
        <v>0</v>
      </c>
      <c r="H11" s="2311"/>
      <c r="I11" s="157">
        <f t="shared" si="4"/>
        <v>0</v>
      </c>
      <c r="J11" s="157" t="s">
        <v>80</v>
      </c>
      <c r="K11" s="928">
        <v>45721</v>
      </c>
      <c r="L11" s="162">
        <f t="shared" si="5"/>
        <v>1</v>
      </c>
      <c r="M11" s="931" t="s">
        <v>559</v>
      </c>
      <c r="N11" s="162">
        <f t="shared" si="0"/>
        <v>1</v>
      </c>
      <c r="O11" s="174" t="s">
        <v>678</v>
      </c>
      <c r="P11" s="162">
        <f t="shared" si="6"/>
        <v>1</v>
      </c>
      <c r="Q11" s="916"/>
      <c r="R11" s="162"/>
      <c r="S11" s="174"/>
      <c r="T11" s="157">
        <f t="shared" si="7"/>
        <v>0</v>
      </c>
      <c r="U11" s="206" t="str">
        <f>'SOCIO-PREDIAL'!V11</f>
        <v>SI</v>
      </c>
      <c r="V11" s="157">
        <f t="shared" si="9"/>
        <v>1</v>
      </c>
      <c r="W11" s="157" t="e">
        <f>IF(#REF!="SI",1,0)</f>
        <v>#REF!</v>
      </c>
      <c r="X11" s="164" t="str">
        <f t="shared" si="1"/>
        <v/>
      </c>
      <c r="Y11" s="206" t="s">
        <v>559</v>
      </c>
      <c r="Z11" s="157">
        <f t="shared" si="8"/>
        <v>1</v>
      </c>
      <c r="AA11" s="206"/>
      <c r="AB11" s="157">
        <f t="shared" si="8"/>
        <v>0</v>
      </c>
      <c r="AC11" s="165"/>
      <c r="AE11" s="153"/>
    </row>
    <row r="12" spans="2:35" ht="20.100000000000001" customHeight="1">
      <c r="B12" s="2283"/>
      <c r="C12" s="2290"/>
      <c r="D12" s="2296"/>
      <c r="E12" s="2273"/>
      <c r="F12" s="2310"/>
      <c r="G12" s="160">
        <f t="shared" si="3"/>
        <v>0</v>
      </c>
      <c r="H12" s="2311"/>
      <c r="I12" s="157">
        <f t="shared" si="4"/>
        <v>0</v>
      </c>
      <c r="J12" s="157" t="s">
        <v>82</v>
      </c>
      <c r="K12" s="928">
        <v>45724</v>
      </c>
      <c r="L12" s="162">
        <f t="shared" si="5"/>
        <v>1</v>
      </c>
      <c r="M12" s="931" t="s">
        <v>559</v>
      </c>
      <c r="N12" s="162">
        <f t="shared" si="0"/>
        <v>1</v>
      </c>
      <c r="O12" s="174" t="s">
        <v>678</v>
      </c>
      <c r="P12" s="162">
        <f t="shared" si="6"/>
        <v>1</v>
      </c>
      <c r="Q12" s="916"/>
      <c r="R12" s="162"/>
      <c r="S12" s="174"/>
      <c r="T12" s="157">
        <f t="shared" si="7"/>
        <v>0</v>
      </c>
      <c r="U12" s="206" t="str">
        <f>'SOCIO-PREDIAL'!V12</f>
        <v>SI</v>
      </c>
      <c r="V12" s="157">
        <f t="shared" si="9"/>
        <v>1</v>
      </c>
      <c r="W12" s="157" t="e">
        <f>IF(#REF!="SI",1,0)</f>
        <v>#REF!</v>
      </c>
      <c r="X12" s="164" t="str">
        <f t="shared" si="1"/>
        <v/>
      </c>
      <c r="Y12" s="206" t="s">
        <v>559</v>
      </c>
      <c r="Z12" s="157">
        <f t="shared" si="8"/>
        <v>1</v>
      </c>
      <c r="AA12" s="206"/>
      <c r="AB12" s="157">
        <f t="shared" si="8"/>
        <v>0</v>
      </c>
      <c r="AC12" s="167"/>
      <c r="AE12" s="153"/>
    </row>
    <row r="13" spans="2:35" ht="20.100000000000001" customHeight="1">
      <c r="B13" s="2283"/>
      <c r="C13" s="2290"/>
      <c r="D13" s="2296"/>
      <c r="E13" s="2274" t="s">
        <v>665</v>
      </c>
      <c r="F13" s="2310"/>
      <c r="G13" s="160">
        <f t="shared" si="3"/>
        <v>0</v>
      </c>
      <c r="H13" s="2311"/>
      <c r="I13" s="157">
        <f t="shared" si="4"/>
        <v>0</v>
      </c>
      <c r="J13" s="157" t="s">
        <v>85</v>
      </c>
      <c r="K13" s="928">
        <v>45698</v>
      </c>
      <c r="L13" s="162">
        <f t="shared" si="5"/>
        <v>1</v>
      </c>
      <c r="M13" s="932">
        <v>45708</v>
      </c>
      <c r="N13" s="162">
        <f t="shared" si="0"/>
        <v>1</v>
      </c>
      <c r="O13" s="174" t="s">
        <v>678</v>
      </c>
      <c r="P13" s="162">
        <f t="shared" si="6"/>
        <v>1</v>
      </c>
      <c r="Q13" s="916"/>
      <c r="R13" s="162"/>
      <c r="S13" s="174"/>
      <c r="T13" s="157">
        <f t="shared" si="7"/>
        <v>0</v>
      </c>
      <c r="U13" s="206" t="str">
        <f>'SOCIO-PREDIAL'!V13</f>
        <v>SI</v>
      </c>
      <c r="V13" s="157">
        <f t="shared" si="9"/>
        <v>1</v>
      </c>
      <c r="W13" s="157" t="e">
        <f>IF(#REF!="SI",1,0)</f>
        <v>#REF!</v>
      </c>
      <c r="X13" s="164" t="str">
        <f t="shared" si="1"/>
        <v/>
      </c>
      <c r="Y13" s="206" t="s">
        <v>559</v>
      </c>
      <c r="Z13" s="157">
        <f t="shared" si="8"/>
        <v>1</v>
      </c>
      <c r="AA13" s="206"/>
      <c r="AB13" s="157">
        <f t="shared" si="8"/>
        <v>0</v>
      </c>
      <c r="AC13" s="168"/>
      <c r="AE13" s="153"/>
    </row>
    <row r="14" spans="2:35" ht="20.100000000000001" customHeight="1">
      <c r="B14" s="2283"/>
      <c r="C14" s="2290"/>
      <c r="D14" s="2296"/>
      <c r="E14" s="2274"/>
      <c r="F14" s="2310"/>
      <c r="G14" s="160">
        <f t="shared" si="3"/>
        <v>0</v>
      </c>
      <c r="H14" s="2311"/>
      <c r="I14" s="157">
        <f t="shared" si="4"/>
        <v>0</v>
      </c>
      <c r="J14" s="157" t="s">
        <v>88</v>
      </c>
      <c r="K14" s="928">
        <v>45698</v>
      </c>
      <c r="L14" s="162">
        <f t="shared" si="5"/>
        <v>1</v>
      </c>
      <c r="M14" s="931" t="s">
        <v>559</v>
      </c>
      <c r="N14" s="162">
        <f t="shared" si="0"/>
        <v>1</v>
      </c>
      <c r="O14" s="174" t="s">
        <v>678</v>
      </c>
      <c r="P14" s="162">
        <f t="shared" si="6"/>
        <v>1</v>
      </c>
      <c r="Q14" s="916"/>
      <c r="R14" s="162"/>
      <c r="S14" s="174"/>
      <c r="T14" s="157">
        <f t="shared" si="7"/>
        <v>0</v>
      </c>
      <c r="U14" s="206" t="str">
        <f>'SOCIO-PREDIAL'!V14</f>
        <v>SI</v>
      </c>
      <c r="V14" s="157">
        <f t="shared" si="9"/>
        <v>1</v>
      </c>
      <c r="W14" s="157" t="e">
        <f>IF(#REF!="SI",1,0)</f>
        <v>#REF!</v>
      </c>
      <c r="X14" s="164" t="str">
        <f t="shared" si="1"/>
        <v/>
      </c>
      <c r="Y14" s="206" t="s">
        <v>559</v>
      </c>
      <c r="Z14" s="157">
        <f t="shared" si="8"/>
        <v>1</v>
      </c>
      <c r="AA14" s="206"/>
      <c r="AB14" s="157">
        <f t="shared" si="8"/>
        <v>0</v>
      </c>
      <c r="AC14" s="167"/>
      <c r="AE14" s="153"/>
    </row>
    <row r="15" spans="2:35" ht="20.100000000000001" customHeight="1">
      <c r="B15" s="2283"/>
      <c r="C15" s="2290"/>
      <c r="D15" s="2296"/>
      <c r="E15" s="2274"/>
      <c r="F15" s="2310"/>
      <c r="G15" s="160">
        <f t="shared" si="3"/>
        <v>0</v>
      </c>
      <c r="H15" s="2311"/>
      <c r="I15" s="157">
        <f t="shared" si="4"/>
        <v>0</v>
      </c>
      <c r="J15" s="157" t="s">
        <v>91</v>
      </c>
      <c r="K15" s="929" t="s">
        <v>354</v>
      </c>
      <c r="L15" s="162">
        <f t="shared" si="5"/>
        <v>1</v>
      </c>
      <c r="M15" s="931" t="s">
        <v>559</v>
      </c>
      <c r="N15" s="162">
        <f t="shared" si="0"/>
        <v>1</v>
      </c>
      <c r="O15" s="174" t="s">
        <v>678</v>
      </c>
      <c r="P15" s="162">
        <f t="shared" si="6"/>
        <v>1</v>
      </c>
      <c r="Q15" s="916"/>
      <c r="R15" s="162"/>
      <c r="S15" s="174"/>
      <c r="T15" s="157">
        <f t="shared" si="7"/>
        <v>0</v>
      </c>
      <c r="U15" s="206" t="str">
        <f>'SOCIO-PREDIAL'!V15</f>
        <v>SI</v>
      </c>
      <c r="V15" s="157">
        <f t="shared" si="9"/>
        <v>1</v>
      </c>
      <c r="W15" s="157" t="e">
        <f>IF(#REF!="SI",1,0)</f>
        <v>#REF!</v>
      </c>
      <c r="X15" s="164" t="str">
        <f t="shared" si="1"/>
        <v/>
      </c>
      <c r="Y15" s="206" t="s">
        <v>559</v>
      </c>
      <c r="Z15" s="157">
        <f t="shared" si="8"/>
        <v>1</v>
      </c>
      <c r="AA15" s="206"/>
      <c r="AB15" s="157">
        <f t="shared" si="8"/>
        <v>0</v>
      </c>
      <c r="AC15" s="167"/>
      <c r="AE15" s="153"/>
    </row>
    <row r="16" spans="2:35" ht="20.100000000000001" customHeight="1">
      <c r="B16" s="2283"/>
      <c r="C16" s="2290"/>
      <c r="D16" s="2297"/>
      <c r="E16" s="198" t="s">
        <v>670</v>
      </c>
      <c r="F16" s="2310"/>
      <c r="G16" s="160">
        <f t="shared" si="3"/>
        <v>0</v>
      </c>
      <c r="H16" s="2311"/>
      <c r="I16" s="157">
        <f t="shared" si="4"/>
        <v>0</v>
      </c>
      <c r="J16" s="157" t="s">
        <v>94</v>
      </c>
      <c r="K16" s="928">
        <v>45713</v>
      </c>
      <c r="L16" s="162">
        <f t="shared" si="5"/>
        <v>1</v>
      </c>
      <c r="M16" s="931" t="s">
        <v>559</v>
      </c>
      <c r="N16" s="162"/>
      <c r="O16" s="174" t="s">
        <v>678</v>
      </c>
      <c r="P16" s="162">
        <f t="shared" si="6"/>
        <v>1</v>
      </c>
      <c r="Q16" s="916"/>
      <c r="R16" s="162"/>
      <c r="S16" s="174"/>
      <c r="T16" s="157">
        <f t="shared" si="7"/>
        <v>0</v>
      </c>
      <c r="U16" s="206" t="str">
        <f>'SOCIO-PREDIAL'!V16</f>
        <v>SI</v>
      </c>
      <c r="V16" s="157">
        <f t="shared" si="9"/>
        <v>1</v>
      </c>
      <c r="W16" s="157" t="e">
        <f>IF(#REF!="SI",1,0)</f>
        <v>#REF!</v>
      </c>
      <c r="X16" s="164" t="str">
        <f t="shared" si="1"/>
        <v/>
      </c>
      <c r="Y16" s="206" t="s">
        <v>559</v>
      </c>
      <c r="Z16" s="157">
        <f t="shared" si="8"/>
        <v>1</v>
      </c>
      <c r="AA16" s="206"/>
      <c r="AB16" s="157">
        <f t="shared" si="8"/>
        <v>0</v>
      </c>
      <c r="AC16" s="167"/>
    </row>
    <row r="17" spans="2:31" ht="20.100000000000001" customHeight="1">
      <c r="B17" s="2283"/>
      <c r="C17" s="2290"/>
      <c r="D17" s="2292" t="s">
        <v>761</v>
      </c>
      <c r="E17" s="197" t="s">
        <v>674</v>
      </c>
      <c r="F17" s="2310"/>
      <c r="G17" s="160">
        <f t="shared" si="3"/>
        <v>0</v>
      </c>
      <c r="H17" s="2311">
        <v>45505</v>
      </c>
      <c r="I17" s="157">
        <f t="shared" si="4"/>
        <v>1</v>
      </c>
      <c r="J17" s="157" t="s">
        <v>97</v>
      </c>
      <c r="K17" s="928">
        <v>45715</v>
      </c>
      <c r="L17" s="162">
        <f t="shared" si="5"/>
        <v>1</v>
      </c>
      <c r="M17" s="931" t="s">
        <v>559</v>
      </c>
      <c r="N17" s="162"/>
      <c r="O17" s="174" t="s">
        <v>678</v>
      </c>
      <c r="P17" s="162">
        <f t="shared" si="6"/>
        <v>1</v>
      </c>
      <c r="Q17" s="916"/>
      <c r="R17" s="162"/>
      <c r="S17" s="174"/>
      <c r="T17" s="157">
        <f t="shared" si="7"/>
        <v>0</v>
      </c>
      <c r="U17" s="206" t="str">
        <f>'SOCIO-PREDIAL'!V17</f>
        <v>SI</v>
      </c>
      <c r="V17" s="157">
        <f t="shared" si="9"/>
        <v>1</v>
      </c>
      <c r="W17" s="157" t="e">
        <f>IF(#REF!="SI",1,0)</f>
        <v>#REF!</v>
      </c>
      <c r="X17" s="164" t="str">
        <f t="shared" ref="X17:X57" si="10">IF(AND(OR(ISNUMBER($F$4),$F$4="NA"),OR(ISNUMBER($H$17),$H$17="NA"),OR(ISNUMBER(K17),K17="NA"),OR(ISNUMBER(O17),O17="NA"),OR(ISNUMBER(Q17),Q17="NA"),OR(ISNUMBER(S17),S17="NA"),OR(U17="SI",U17="NA")),"OK","")</f>
        <v/>
      </c>
      <c r="Y17" s="206" t="s">
        <v>559</v>
      </c>
      <c r="Z17" s="157">
        <f t="shared" si="8"/>
        <v>1</v>
      </c>
      <c r="AA17" s="206"/>
      <c r="AB17" s="157">
        <f t="shared" si="8"/>
        <v>0</v>
      </c>
      <c r="AC17" s="167"/>
      <c r="AE17" s="153"/>
    </row>
    <row r="18" spans="2:31" ht="20.100000000000001" customHeight="1">
      <c r="B18" s="2283"/>
      <c r="C18" s="2290"/>
      <c r="D18" s="2293"/>
      <c r="E18" s="2300" t="s">
        <v>677</v>
      </c>
      <c r="F18" s="2310"/>
      <c r="G18" s="160">
        <f t="shared" si="3"/>
        <v>0</v>
      </c>
      <c r="H18" s="2312"/>
      <c r="I18" s="157">
        <f t="shared" si="4"/>
        <v>0</v>
      </c>
      <c r="J18" s="157" t="s">
        <v>100</v>
      </c>
      <c r="K18" s="928">
        <v>45688</v>
      </c>
      <c r="L18" s="162">
        <f t="shared" si="5"/>
        <v>1</v>
      </c>
      <c r="M18" s="931" t="s">
        <v>559</v>
      </c>
      <c r="N18" s="162"/>
      <c r="O18" s="174" t="s">
        <v>678</v>
      </c>
      <c r="P18" s="162">
        <f t="shared" si="6"/>
        <v>1</v>
      </c>
      <c r="Q18" s="916"/>
      <c r="R18" s="162"/>
      <c r="S18" s="174"/>
      <c r="T18" s="157">
        <f t="shared" si="7"/>
        <v>0</v>
      </c>
      <c r="U18" s="206" t="str">
        <f>'SOCIO-PREDIAL'!V18</f>
        <v>SI</v>
      </c>
      <c r="V18" s="157">
        <f t="shared" si="9"/>
        <v>1</v>
      </c>
      <c r="W18" s="157" t="e">
        <f>IF(#REF!="SI",1,0)</f>
        <v>#REF!</v>
      </c>
      <c r="X18" s="164" t="str">
        <f t="shared" si="10"/>
        <v/>
      </c>
      <c r="Y18" s="206" t="s">
        <v>559</v>
      </c>
      <c r="Z18" s="157">
        <f t="shared" si="8"/>
        <v>1</v>
      </c>
      <c r="AA18" s="206"/>
      <c r="AB18" s="157">
        <f t="shared" si="8"/>
        <v>0</v>
      </c>
      <c r="AC18" s="167"/>
      <c r="AE18" s="153"/>
    </row>
    <row r="19" spans="2:31" ht="20.100000000000001" customHeight="1">
      <c r="B19" s="2283"/>
      <c r="C19" s="2290"/>
      <c r="D19" s="2293"/>
      <c r="E19" s="2301"/>
      <c r="F19" s="2310"/>
      <c r="G19" s="160">
        <f t="shared" si="3"/>
        <v>0</v>
      </c>
      <c r="H19" s="2312"/>
      <c r="I19" s="157">
        <f t="shared" si="4"/>
        <v>0</v>
      </c>
      <c r="J19" s="157" t="s">
        <v>102</v>
      </c>
      <c r="K19" s="928">
        <v>45708</v>
      </c>
      <c r="L19" s="162">
        <f t="shared" ref="L19:L71" si="11">IF(K19="",0,1)</f>
        <v>1</v>
      </c>
      <c r="M19" s="932">
        <v>45709</v>
      </c>
      <c r="N19" s="162">
        <f t="shared" ref="N19:N46" si="12">IF(O19="",0,1)</f>
        <v>1</v>
      </c>
      <c r="O19" s="174" t="s">
        <v>678</v>
      </c>
      <c r="P19" s="162">
        <f t="shared" si="6"/>
        <v>1</v>
      </c>
      <c r="Q19" s="916"/>
      <c r="R19" s="162"/>
      <c r="S19" s="174"/>
      <c r="T19" s="157">
        <f t="shared" si="7"/>
        <v>0</v>
      </c>
      <c r="U19" s="206" t="str">
        <f>'SOCIO-PREDIAL'!V19</f>
        <v>SI</v>
      </c>
      <c r="V19" s="157">
        <f t="shared" si="9"/>
        <v>1</v>
      </c>
      <c r="W19" s="157" t="e">
        <f>IF(#REF!="SI",1,0)</f>
        <v>#REF!</v>
      </c>
      <c r="X19" s="164" t="str">
        <f t="shared" si="10"/>
        <v/>
      </c>
      <c r="Y19" s="206" t="s">
        <v>559</v>
      </c>
      <c r="Z19" s="157">
        <f t="shared" si="8"/>
        <v>1</v>
      </c>
      <c r="AA19" s="206"/>
      <c r="AB19" s="157">
        <f t="shared" si="8"/>
        <v>0</v>
      </c>
      <c r="AC19" s="195"/>
      <c r="AE19" s="153"/>
    </row>
    <row r="20" spans="2:31" ht="20.100000000000001" customHeight="1">
      <c r="B20" s="2283"/>
      <c r="C20" s="2290"/>
      <c r="D20" s="2293"/>
      <c r="E20" s="2300" t="s">
        <v>679</v>
      </c>
      <c r="F20" s="2310"/>
      <c r="G20" s="160">
        <f t="shared" si="3"/>
        <v>0</v>
      </c>
      <c r="H20" s="2312"/>
      <c r="I20" s="157">
        <f t="shared" si="4"/>
        <v>0</v>
      </c>
      <c r="J20" s="157" t="s">
        <v>104</v>
      </c>
      <c r="K20" s="928">
        <v>45717</v>
      </c>
      <c r="L20" s="162">
        <f t="shared" si="11"/>
        <v>1</v>
      </c>
      <c r="M20" s="931" t="s">
        <v>559</v>
      </c>
      <c r="N20" s="162">
        <f t="shared" si="12"/>
        <v>1</v>
      </c>
      <c r="O20" s="174" t="s">
        <v>678</v>
      </c>
      <c r="P20" s="162">
        <f t="shared" si="6"/>
        <v>1</v>
      </c>
      <c r="Q20" s="916"/>
      <c r="R20" s="162"/>
      <c r="S20" s="174"/>
      <c r="T20" s="157">
        <f t="shared" si="7"/>
        <v>0</v>
      </c>
      <c r="U20" s="206" t="str">
        <f>'SOCIO-PREDIAL'!V20</f>
        <v>SI</v>
      </c>
      <c r="V20" s="157">
        <f t="shared" si="9"/>
        <v>1</v>
      </c>
      <c r="W20" s="157" t="e">
        <f>IF(#REF!="SI",1,0)</f>
        <v>#REF!</v>
      </c>
      <c r="X20" s="164" t="str">
        <f t="shared" si="10"/>
        <v/>
      </c>
      <c r="Y20" s="206" t="s">
        <v>559</v>
      </c>
      <c r="Z20" s="157">
        <f t="shared" si="8"/>
        <v>1</v>
      </c>
      <c r="AA20" s="206"/>
      <c r="AB20" s="157">
        <f t="shared" si="8"/>
        <v>0</v>
      </c>
      <c r="AC20" s="195"/>
      <c r="AE20" s="153"/>
    </row>
    <row r="21" spans="2:31" ht="20.100000000000001" customHeight="1">
      <c r="B21" s="2283"/>
      <c r="C21" s="2290"/>
      <c r="D21" s="2293"/>
      <c r="E21" s="2302"/>
      <c r="F21" s="2310"/>
      <c r="G21" s="160">
        <f t="shared" si="3"/>
        <v>0</v>
      </c>
      <c r="H21" s="2312"/>
      <c r="I21" s="157">
        <f t="shared" si="4"/>
        <v>0</v>
      </c>
      <c r="J21" s="157" t="s">
        <v>107</v>
      </c>
      <c r="K21" s="928">
        <v>45720</v>
      </c>
      <c r="L21" s="162">
        <f t="shared" si="11"/>
        <v>1</v>
      </c>
      <c r="M21" s="931" t="s">
        <v>559</v>
      </c>
      <c r="N21" s="162">
        <f t="shared" si="12"/>
        <v>1</v>
      </c>
      <c r="O21" s="174" t="s">
        <v>678</v>
      </c>
      <c r="P21" s="162">
        <f t="shared" si="6"/>
        <v>1</v>
      </c>
      <c r="Q21" s="916"/>
      <c r="R21" s="162"/>
      <c r="S21" s="174"/>
      <c r="T21" s="157">
        <f t="shared" si="7"/>
        <v>0</v>
      </c>
      <c r="U21" s="206" t="str">
        <f>'SOCIO-PREDIAL'!V21</f>
        <v>SI</v>
      </c>
      <c r="V21" s="157">
        <f t="shared" si="9"/>
        <v>1</v>
      </c>
      <c r="W21" s="157" t="e">
        <f>IF(#REF!="SI",1,0)</f>
        <v>#REF!</v>
      </c>
      <c r="X21" s="164" t="str">
        <f t="shared" si="10"/>
        <v/>
      </c>
      <c r="Y21" s="206" t="s">
        <v>559</v>
      </c>
      <c r="Z21" s="157">
        <f t="shared" si="8"/>
        <v>1</v>
      </c>
      <c r="AA21" s="206"/>
      <c r="AB21" s="157">
        <f t="shared" si="8"/>
        <v>0</v>
      </c>
      <c r="AC21" s="169"/>
      <c r="AE21" s="153"/>
    </row>
    <row r="22" spans="2:31" ht="20.100000000000001" customHeight="1">
      <c r="B22" s="2283"/>
      <c r="C22" s="2290"/>
      <c r="D22" s="2293"/>
      <c r="E22" s="2302"/>
      <c r="F22" s="2310"/>
      <c r="G22" s="160">
        <f t="shared" si="3"/>
        <v>0</v>
      </c>
      <c r="H22" s="2312"/>
      <c r="I22" s="157">
        <f t="shared" si="4"/>
        <v>0</v>
      </c>
      <c r="J22" s="157" t="s">
        <v>110</v>
      </c>
      <c r="K22" s="928">
        <v>45684</v>
      </c>
      <c r="L22" s="162">
        <f t="shared" si="11"/>
        <v>1</v>
      </c>
      <c r="M22" s="931" t="s">
        <v>559</v>
      </c>
      <c r="N22" s="162">
        <f t="shared" si="12"/>
        <v>1</v>
      </c>
      <c r="O22" s="174" t="s">
        <v>678</v>
      </c>
      <c r="P22" s="162">
        <f t="shared" si="6"/>
        <v>1</v>
      </c>
      <c r="Q22" s="916"/>
      <c r="R22" s="162"/>
      <c r="S22" s="174"/>
      <c r="T22" s="157">
        <f t="shared" si="7"/>
        <v>0</v>
      </c>
      <c r="U22" s="206" t="str">
        <f>'SOCIO-PREDIAL'!V22</f>
        <v>SI</v>
      </c>
      <c r="V22" s="157">
        <f t="shared" si="9"/>
        <v>1</v>
      </c>
      <c r="W22" s="157" t="e">
        <f>IF(#REF!="SI",1,0)</f>
        <v>#REF!</v>
      </c>
      <c r="X22" s="164" t="str">
        <f t="shared" si="10"/>
        <v/>
      </c>
      <c r="Y22" s="206" t="s">
        <v>559</v>
      </c>
      <c r="Z22" s="157">
        <f t="shared" si="8"/>
        <v>1</v>
      </c>
      <c r="AA22" s="206"/>
      <c r="AB22" s="157">
        <f t="shared" si="8"/>
        <v>0</v>
      </c>
      <c r="AC22" s="170"/>
      <c r="AE22" s="153"/>
    </row>
    <row r="23" spans="2:31" ht="20.100000000000001" customHeight="1">
      <c r="B23" s="2283"/>
      <c r="C23" s="2290"/>
      <c r="D23" s="2293"/>
      <c r="E23" s="2301"/>
      <c r="F23" s="2310"/>
      <c r="G23" s="160">
        <f t="shared" si="3"/>
        <v>0</v>
      </c>
      <c r="H23" s="2312"/>
      <c r="I23" s="157">
        <f t="shared" si="4"/>
        <v>0</v>
      </c>
      <c r="J23" s="157" t="s">
        <v>114</v>
      </c>
      <c r="K23" s="928">
        <v>45709</v>
      </c>
      <c r="L23" s="162">
        <f t="shared" si="11"/>
        <v>1</v>
      </c>
      <c r="M23" s="932">
        <v>45712</v>
      </c>
      <c r="N23" s="162">
        <f t="shared" si="12"/>
        <v>1</v>
      </c>
      <c r="O23" s="174" t="s">
        <v>678</v>
      </c>
      <c r="P23" s="162">
        <f t="shared" si="6"/>
        <v>1</v>
      </c>
      <c r="Q23" s="916"/>
      <c r="R23" s="162"/>
      <c r="S23" s="174"/>
      <c r="T23" s="157">
        <f t="shared" si="7"/>
        <v>0</v>
      </c>
      <c r="U23" s="206" t="str">
        <f>'SOCIO-PREDIAL'!V23</f>
        <v>SI</v>
      </c>
      <c r="V23" s="157">
        <f t="shared" si="9"/>
        <v>1</v>
      </c>
      <c r="W23" s="157" t="e">
        <f>IF(#REF!="SI",1,0)</f>
        <v>#REF!</v>
      </c>
      <c r="X23" s="164" t="str">
        <f t="shared" si="10"/>
        <v/>
      </c>
      <c r="Y23" s="206" t="s">
        <v>559</v>
      </c>
      <c r="Z23" s="157">
        <f t="shared" si="8"/>
        <v>1</v>
      </c>
      <c r="AA23" s="206"/>
      <c r="AB23" s="157">
        <f t="shared" si="8"/>
        <v>0</v>
      </c>
      <c r="AC23" s="170"/>
      <c r="AE23" s="153"/>
    </row>
    <row r="24" spans="2:31" ht="20.100000000000001" customHeight="1">
      <c r="B24" s="2283"/>
      <c r="C24" s="2290"/>
      <c r="D24" s="2293"/>
      <c r="E24" s="2300" t="s">
        <v>680</v>
      </c>
      <c r="F24" s="2310"/>
      <c r="G24" s="160">
        <f t="shared" si="3"/>
        <v>0</v>
      </c>
      <c r="H24" s="2312"/>
      <c r="I24" s="157">
        <f t="shared" si="4"/>
        <v>0</v>
      </c>
      <c r="J24" s="157" t="s">
        <v>116</v>
      </c>
      <c r="K24" s="928">
        <v>45633</v>
      </c>
      <c r="L24" s="162">
        <f t="shared" si="11"/>
        <v>1</v>
      </c>
      <c r="M24" s="931" t="s">
        <v>559</v>
      </c>
      <c r="N24" s="162">
        <f t="shared" si="12"/>
        <v>1</v>
      </c>
      <c r="O24" s="174" t="s">
        <v>678</v>
      </c>
      <c r="P24" s="162">
        <f t="shared" si="6"/>
        <v>1</v>
      </c>
      <c r="Q24" s="916"/>
      <c r="R24" s="162"/>
      <c r="S24" s="174"/>
      <c r="T24" s="157">
        <f t="shared" si="7"/>
        <v>0</v>
      </c>
      <c r="U24" s="206" t="str">
        <f>'SOCIO-PREDIAL'!V24</f>
        <v>SI</v>
      </c>
      <c r="V24" s="157">
        <f t="shared" si="9"/>
        <v>1</v>
      </c>
      <c r="W24" s="157" t="e">
        <f>IF(#REF!="SI",1,0)</f>
        <v>#REF!</v>
      </c>
      <c r="X24" s="164" t="str">
        <f t="shared" si="10"/>
        <v/>
      </c>
      <c r="Y24" s="206" t="s">
        <v>559</v>
      </c>
      <c r="Z24" s="157">
        <f t="shared" si="8"/>
        <v>1</v>
      </c>
      <c r="AA24" s="206"/>
      <c r="AB24" s="157">
        <f t="shared" si="8"/>
        <v>0</v>
      </c>
      <c r="AC24" s="195"/>
      <c r="AE24" s="153"/>
    </row>
    <row r="25" spans="2:31" ht="20.100000000000001" customHeight="1">
      <c r="B25" s="2283"/>
      <c r="C25" s="2290"/>
      <c r="D25" s="2293"/>
      <c r="E25" s="2301"/>
      <c r="F25" s="2310"/>
      <c r="G25" s="160">
        <f t="shared" si="3"/>
        <v>0</v>
      </c>
      <c r="H25" s="2312"/>
      <c r="I25" s="157">
        <f t="shared" si="4"/>
        <v>0</v>
      </c>
      <c r="J25" s="157" t="s">
        <v>120</v>
      </c>
      <c r="K25" s="928">
        <v>45741</v>
      </c>
      <c r="L25" s="162">
        <f t="shared" si="11"/>
        <v>1</v>
      </c>
      <c r="M25" s="931" t="s">
        <v>559</v>
      </c>
      <c r="N25" s="162">
        <f t="shared" si="12"/>
        <v>1</v>
      </c>
      <c r="O25" s="174" t="s">
        <v>678</v>
      </c>
      <c r="P25" s="162">
        <f t="shared" si="6"/>
        <v>1</v>
      </c>
      <c r="Q25" s="916"/>
      <c r="R25" s="162"/>
      <c r="S25" s="174"/>
      <c r="T25" s="157">
        <f t="shared" si="7"/>
        <v>0</v>
      </c>
      <c r="U25" s="206" t="str">
        <f>'SOCIO-PREDIAL'!V25</f>
        <v>SI</v>
      </c>
      <c r="V25" s="157">
        <f t="shared" si="9"/>
        <v>1</v>
      </c>
      <c r="W25" s="157" t="e">
        <f>IF(#REF!="SI",1,0)</f>
        <v>#REF!</v>
      </c>
      <c r="X25" s="164" t="str">
        <f t="shared" si="10"/>
        <v/>
      </c>
      <c r="Y25" s="206" t="s">
        <v>559</v>
      </c>
      <c r="Z25" s="157">
        <f t="shared" si="8"/>
        <v>1</v>
      </c>
      <c r="AA25" s="206"/>
      <c r="AB25" s="157">
        <f t="shared" si="8"/>
        <v>0</v>
      </c>
      <c r="AC25" s="195"/>
      <c r="AE25" s="153"/>
    </row>
    <row r="26" spans="2:31" ht="20.100000000000001" customHeight="1">
      <c r="B26" s="2283"/>
      <c r="C26" s="2290"/>
      <c r="D26" s="2293"/>
      <c r="E26" s="203" t="s">
        <v>683</v>
      </c>
      <c r="F26" s="2310"/>
      <c r="G26" s="160">
        <f t="shared" si="3"/>
        <v>0</v>
      </c>
      <c r="H26" s="2312"/>
      <c r="I26" s="157">
        <f t="shared" si="4"/>
        <v>0</v>
      </c>
      <c r="J26" s="157" t="s">
        <v>124</v>
      </c>
      <c r="K26" s="928">
        <v>45748</v>
      </c>
      <c r="L26" s="162">
        <f t="shared" si="11"/>
        <v>1</v>
      </c>
      <c r="M26" s="931" t="s">
        <v>559</v>
      </c>
      <c r="N26" s="162">
        <f t="shared" si="12"/>
        <v>1</v>
      </c>
      <c r="O26" s="174" t="s">
        <v>678</v>
      </c>
      <c r="P26" s="162">
        <f t="shared" si="6"/>
        <v>1</v>
      </c>
      <c r="Q26" s="916"/>
      <c r="R26" s="162"/>
      <c r="S26" s="174"/>
      <c r="T26" s="157">
        <f t="shared" si="7"/>
        <v>0</v>
      </c>
      <c r="U26" s="206" t="str">
        <f>'SOCIO-PREDIAL'!V26</f>
        <v>SI</v>
      </c>
      <c r="V26" s="157">
        <f t="shared" si="9"/>
        <v>1</v>
      </c>
      <c r="W26" s="157" t="e">
        <f>IF(#REF!="SI",1,0)</f>
        <v>#REF!</v>
      </c>
      <c r="X26" s="164" t="str">
        <f t="shared" si="10"/>
        <v/>
      </c>
      <c r="Y26" s="206" t="s">
        <v>559</v>
      </c>
      <c r="Z26" s="157">
        <f t="shared" si="8"/>
        <v>1</v>
      </c>
      <c r="AA26" s="206"/>
      <c r="AB26" s="157">
        <f t="shared" si="8"/>
        <v>0</v>
      </c>
      <c r="AC26" s="195"/>
      <c r="AE26" s="153"/>
    </row>
    <row r="27" spans="2:31" ht="20.100000000000001" customHeight="1">
      <c r="B27" s="2283"/>
      <c r="C27" s="2290"/>
      <c r="D27" s="2293"/>
      <c r="E27" s="203" t="s">
        <v>686</v>
      </c>
      <c r="F27" s="2310"/>
      <c r="G27" s="160">
        <f t="shared" si="3"/>
        <v>0</v>
      </c>
      <c r="H27" s="2312"/>
      <c r="I27" s="157">
        <f t="shared" si="4"/>
        <v>0</v>
      </c>
      <c r="J27" s="157" t="s">
        <v>128</v>
      </c>
      <c r="K27" s="928">
        <v>45723</v>
      </c>
      <c r="L27" s="162">
        <f t="shared" si="11"/>
        <v>1</v>
      </c>
      <c r="M27" s="932">
        <v>45723</v>
      </c>
      <c r="N27" s="162">
        <f t="shared" si="12"/>
        <v>1</v>
      </c>
      <c r="O27" s="174" t="s">
        <v>678</v>
      </c>
      <c r="P27" s="162">
        <f t="shared" si="6"/>
        <v>1</v>
      </c>
      <c r="Q27" s="916"/>
      <c r="R27" s="162"/>
      <c r="S27" s="174"/>
      <c r="T27" s="157">
        <f t="shared" si="7"/>
        <v>0</v>
      </c>
      <c r="U27" s="206" t="str">
        <f>'SOCIO-PREDIAL'!V27</f>
        <v>SI</v>
      </c>
      <c r="V27" s="157">
        <f t="shared" si="9"/>
        <v>1</v>
      </c>
      <c r="W27" s="157" t="e">
        <f>IF(#REF!="SI",1,0)</f>
        <v>#REF!</v>
      </c>
      <c r="X27" s="164" t="str">
        <f t="shared" si="10"/>
        <v/>
      </c>
      <c r="Y27" s="206" t="s">
        <v>559</v>
      </c>
      <c r="Z27" s="157">
        <f t="shared" si="8"/>
        <v>1</v>
      </c>
      <c r="AA27" s="206"/>
      <c r="AB27" s="157">
        <f t="shared" si="8"/>
        <v>0</v>
      </c>
      <c r="AC27" s="195"/>
      <c r="AE27" s="153"/>
    </row>
    <row r="28" spans="2:31" ht="20.100000000000001" customHeight="1">
      <c r="B28" s="2283"/>
      <c r="C28" s="2290"/>
      <c r="D28" s="2293"/>
      <c r="E28" s="198" t="s">
        <v>689</v>
      </c>
      <c r="F28" s="2310"/>
      <c r="G28" s="160">
        <f t="shared" si="3"/>
        <v>0</v>
      </c>
      <c r="H28" s="2312"/>
      <c r="I28" s="157">
        <f t="shared" si="4"/>
        <v>0</v>
      </c>
      <c r="J28" s="157" t="s">
        <v>130</v>
      </c>
      <c r="K28" s="928">
        <v>45742</v>
      </c>
      <c r="L28" s="162">
        <f t="shared" si="11"/>
        <v>1</v>
      </c>
      <c r="M28" s="931" t="s">
        <v>559</v>
      </c>
      <c r="N28" s="162">
        <f t="shared" si="12"/>
        <v>1</v>
      </c>
      <c r="O28" s="174" t="s">
        <v>678</v>
      </c>
      <c r="P28" s="162">
        <f t="shared" si="6"/>
        <v>1</v>
      </c>
      <c r="Q28" s="916"/>
      <c r="R28" s="162"/>
      <c r="S28" s="174"/>
      <c r="T28" s="157">
        <f t="shared" si="7"/>
        <v>0</v>
      </c>
      <c r="U28" s="206" t="str">
        <f>'SOCIO-PREDIAL'!V28</f>
        <v>SI</v>
      </c>
      <c r="V28" s="157">
        <f t="shared" si="9"/>
        <v>1</v>
      </c>
      <c r="W28" s="157" t="e">
        <f>IF(#REF!="SI",1,0)</f>
        <v>#REF!</v>
      </c>
      <c r="X28" s="164" t="str">
        <f t="shared" si="10"/>
        <v/>
      </c>
      <c r="Y28" s="206" t="s">
        <v>559</v>
      </c>
      <c r="Z28" s="157">
        <f t="shared" si="8"/>
        <v>1</v>
      </c>
      <c r="AA28" s="206"/>
      <c r="AB28" s="157">
        <f t="shared" si="8"/>
        <v>0</v>
      </c>
      <c r="AC28" s="195"/>
      <c r="AE28" s="153"/>
    </row>
    <row r="29" spans="2:31" ht="20.100000000000001" customHeight="1">
      <c r="B29" s="2283"/>
      <c r="C29" s="2290"/>
      <c r="D29" s="2293"/>
      <c r="E29" s="2304" t="s">
        <v>691</v>
      </c>
      <c r="F29" s="2310"/>
      <c r="G29" s="160">
        <f t="shared" si="3"/>
        <v>0</v>
      </c>
      <c r="H29" s="2312"/>
      <c r="I29" s="157">
        <f t="shared" si="4"/>
        <v>0</v>
      </c>
      <c r="J29" s="157" t="s">
        <v>132</v>
      </c>
      <c r="K29" s="174" t="s">
        <v>559</v>
      </c>
      <c r="L29" s="162">
        <f t="shared" si="11"/>
        <v>1</v>
      </c>
      <c r="M29" s="930" t="s">
        <v>559</v>
      </c>
      <c r="N29" s="162">
        <f t="shared" si="12"/>
        <v>1</v>
      </c>
      <c r="O29" s="174" t="s">
        <v>678</v>
      </c>
      <c r="P29" s="162">
        <f t="shared" si="6"/>
        <v>1</v>
      </c>
      <c r="Q29" s="916"/>
      <c r="R29" s="162"/>
      <c r="S29" s="174"/>
      <c r="T29" s="157">
        <f t="shared" si="7"/>
        <v>0</v>
      </c>
      <c r="U29" s="206" t="str">
        <f>'SOCIO-PREDIAL'!V29</f>
        <v>SI</v>
      </c>
      <c r="V29" s="157">
        <f t="shared" si="9"/>
        <v>1</v>
      </c>
      <c r="W29" s="157" t="e">
        <f>IF(#REF!="SI",1,0)</f>
        <v>#REF!</v>
      </c>
      <c r="X29" s="164" t="str">
        <f t="shared" si="10"/>
        <v/>
      </c>
      <c r="Y29" s="206" t="s">
        <v>559</v>
      </c>
      <c r="Z29" s="157">
        <f t="shared" si="8"/>
        <v>1</v>
      </c>
      <c r="AA29" s="206"/>
      <c r="AB29" s="157">
        <f t="shared" si="8"/>
        <v>0</v>
      </c>
      <c r="AC29" s="171"/>
      <c r="AE29" s="153"/>
    </row>
    <row r="30" spans="2:31" ht="20.100000000000001" customHeight="1">
      <c r="B30" s="2283"/>
      <c r="C30" s="2290"/>
      <c r="D30" s="2293"/>
      <c r="E30" s="2305"/>
      <c r="F30" s="2310"/>
      <c r="G30" s="160">
        <f t="shared" si="3"/>
        <v>0</v>
      </c>
      <c r="H30" s="2312"/>
      <c r="I30" s="157">
        <f t="shared" si="4"/>
        <v>0</v>
      </c>
      <c r="J30" s="157" t="s">
        <v>134</v>
      </c>
      <c r="K30" s="926">
        <v>45729</v>
      </c>
      <c r="L30" s="162">
        <f t="shared" si="11"/>
        <v>1</v>
      </c>
      <c r="M30" s="931" t="s">
        <v>559</v>
      </c>
      <c r="N30" s="162">
        <f t="shared" si="12"/>
        <v>1</v>
      </c>
      <c r="O30" s="174" t="s">
        <v>678</v>
      </c>
      <c r="P30" s="162">
        <f t="shared" si="6"/>
        <v>1</v>
      </c>
      <c r="Q30" s="916"/>
      <c r="R30" s="162"/>
      <c r="S30" s="174"/>
      <c r="T30" s="157">
        <f t="shared" si="7"/>
        <v>0</v>
      </c>
      <c r="U30" s="206" t="str">
        <f>'SOCIO-PREDIAL'!V30</f>
        <v>SI</v>
      </c>
      <c r="V30" s="157">
        <f t="shared" si="9"/>
        <v>1</v>
      </c>
      <c r="W30" s="157" t="e">
        <f>IF(#REF!="SI",1,0)</f>
        <v>#REF!</v>
      </c>
      <c r="X30" s="164" t="str">
        <f t="shared" si="10"/>
        <v/>
      </c>
      <c r="Y30" s="206" t="s">
        <v>559</v>
      </c>
      <c r="Z30" s="157">
        <f t="shared" si="8"/>
        <v>1</v>
      </c>
      <c r="AA30" s="206"/>
      <c r="AB30" s="157">
        <f t="shared" si="8"/>
        <v>0</v>
      </c>
      <c r="AC30" s="171"/>
      <c r="AE30" s="153"/>
    </row>
    <row r="31" spans="2:31" ht="20.100000000000001" customHeight="1">
      <c r="B31" s="2283"/>
      <c r="C31" s="2290"/>
      <c r="D31" s="2293"/>
      <c r="E31" s="210" t="s">
        <v>694</v>
      </c>
      <c r="F31" s="2310"/>
      <c r="G31" s="160">
        <f t="shared" si="3"/>
        <v>0</v>
      </c>
      <c r="H31" s="2312"/>
      <c r="I31" s="157">
        <f t="shared" si="4"/>
        <v>0</v>
      </c>
      <c r="J31" s="157" t="s">
        <v>136</v>
      </c>
      <c r="K31" s="928">
        <v>45728</v>
      </c>
      <c r="L31" s="162">
        <f t="shared" si="11"/>
        <v>1</v>
      </c>
      <c r="M31" s="931" t="s">
        <v>559</v>
      </c>
      <c r="N31" s="162">
        <f t="shared" si="12"/>
        <v>1</v>
      </c>
      <c r="O31" s="174" t="s">
        <v>678</v>
      </c>
      <c r="P31" s="162">
        <f t="shared" si="6"/>
        <v>1</v>
      </c>
      <c r="Q31" s="916"/>
      <c r="R31" s="162"/>
      <c r="S31" s="174"/>
      <c r="T31" s="157">
        <f t="shared" si="7"/>
        <v>0</v>
      </c>
      <c r="U31" s="206" t="str">
        <f>'SOCIO-PREDIAL'!V31</f>
        <v>SI</v>
      </c>
      <c r="V31" s="157">
        <f t="shared" si="9"/>
        <v>1</v>
      </c>
      <c r="W31" s="157" t="e">
        <f>IF(#REF!="SI",1,0)</f>
        <v>#REF!</v>
      </c>
      <c r="X31" s="164" t="str">
        <f t="shared" si="10"/>
        <v/>
      </c>
      <c r="Y31" s="206" t="s">
        <v>559</v>
      </c>
      <c r="Z31" s="157">
        <f t="shared" si="8"/>
        <v>1</v>
      </c>
      <c r="AA31" s="206"/>
      <c r="AB31" s="157">
        <f t="shared" si="8"/>
        <v>0</v>
      </c>
      <c r="AC31" s="173"/>
      <c r="AE31" s="153"/>
    </row>
    <row r="32" spans="2:31" ht="20.100000000000001" customHeight="1">
      <c r="B32" s="2283"/>
      <c r="C32" s="2290"/>
      <c r="D32" s="2293"/>
      <c r="E32" s="210" t="s">
        <v>691</v>
      </c>
      <c r="F32" s="2310"/>
      <c r="G32" s="160">
        <f t="shared" si="3"/>
        <v>0</v>
      </c>
      <c r="H32" s="2312"/>
      <c r="I32" s="157">
        <f t="shared" si="4"/>
        <v>0</v>
      </c>
      <c r="J32" s="157" t="s">
        <v>138</v>
      </c>
      <c r="K32" s="928">
        <v>45735</v>
      </c>
      <c r="L32" s="162">
        <f t="shared" si="11"/>
        <v>1</v>
      </c>
      <c r="M32" s="931" t="s">
        <v>559</v>
      </c>
      <c r="N32" s="162">
        <f t="shared" si="12"/>
        <v>1</v>
      </c>
      <c r="O32" s="174" t="s">
        <v>678</v>
      </c>
      <c r="P32" s="162">
        <f t="shared" si="6"/>
        <v>1</v>
      </c>
      <c r="Q32" s="916"/>
      <c r="R32" s="162"/>
      <c r="S32" s="174"/>
      <c r="T32" s="157">
        <f t="shared" si="7"/>
        <v>0</v>
      </c>
      <c r="U32" s="206" t="str">
        <f>'SOCIO-PREDIAL'!V32</f>
        <v>SI</v>
      </c>
      <c r="V32" s="157">
        <f t="shared" si="9"/>
        <v>1</v>
      </c>
      <c r="W32" s="157" t="e">
        <f>IF(#REF!="SI",1,0)</f>
        <v>#REF!</v>
      </c>
      <c r="X32" s="164" t="str">
        <f t="shared" si="10"/>
        <v/>
      </c>
      <c r="Y32" s="206" t="s">
        <v>559</v>
      </c>
      <c r="Z32" s="157">
        <f t="shared" si="8"/>
        <v>1</v>
      </c>
      <c r="AA32" s="206"/>
      <c r="AB32" s="157">
        <f t="shared" si="8"/>
        <v>0</v>
      </c>
      <c r="AC32" s="173"/>
      <c r="AE32" s="153"/>
    </row>
    <row r="33" spans="2:31" ht="20.100000000000001" customHeight="1">
      <c r="B33" s="2283"/>
      <c r="C33" s="2290"/>
      <c r="D33" s="2293"/>
      <c r="E33" s="210" t="s">
        <v>699</v>
      </c>
      <c r="F33" s="2310"/>
      <c r="G33" s="160">
        <f t="shared" si="3"/>
        <v>0</v>
      </c>
      <c r="H33" s="2312"/>
      <c r="I33" s="157">
        <f t="shared" si="4"/>
        <v>0</v>
      </c>
      <c r="J33" s="157" t="s">
        <v>140</v>
      </c>
      <c r="K33" s="929" t="s">
        <v>354</v>
      </c>
      <c r="L33" s="162">
        <f t="shared" si="11"/>
        <v>1</v>
      </c>
      <c r="M33" s="931" t="s">
        <v>559</v>
      </c>
      <c r="N33" s="162">
        <f t="shared" si="12"/>
        <v>1</v>
      </c>
      <c r="O33" s="174" t="s">
        <v>678</v>
      </c>
      <c r="P33" s="162">
        <f t="shared" si="6"/>
        <v>1</v>
      </c>
      <c r="Q33" s="916"/>
      <c r="R33" s="162"/>
      <c r="S33" s="174"/>
      <c r="T33" s="157">
        <f t="shared" si="7"/>
        <v>0</v>
      </c>
      <c r="U33" s="206" t="str">
        <f>'SOCIO-PREDIAL'!V33</f>
        <v>SI</v>
      </c>
      <c r="V33" s="157">
        <f t="shared" si="9"/>
        <v>1</v>
      </c>
      <c r="W33" s="157" t="e">
        <f>IF(#REF!="SI",1,0)</f>
        <v>#REF!</v>
      </c>
      <c r="X33" s="164" t="str">
        <f t="shared" si="10"/>
        <v/>
      </c>
      <c r="Y33" s="206" t="s">
        <v>559</v>
      </c>
      <c r="Z33" s="157">
        <f t="shared" si="8"/>
        <v>1</v>
      </c>
      <c r="AA33" s="206"/>
      <c r="AB33" s="157">
        <f t="shared" si="8"/>
        <v>0</v>
      </c>
      <c r="AC33" s="170"/>
      <c r="AE33" s="153"/>
    </row>
    <row r="34" spans="2:31" ht="20.100000000000001" customHeight="1">
      <c r="B34" s="2283"/>
      <c r="C34" s="2290"/>
      <c r="D34" s="2293"/>
      <c r="E34" s="210" t="s">
        <v>702</v>
      </c>
      <c r="F34" s="2310"/>
      <c r="G34" s="160">
        <f t="shared" si="3"/>
        <v>0</v>
      </c>
      <c r="H34" s="2312"/>
      <c r="I34" s="157">
        <f t="shared" si="4"/>
        <v>0</v>
      </c>
      <c r="J34" s="157" t="s">
        <v>143</v>
      </c>
      <c r="K34" s="928">
        <v>45755</v>
      </c>
      <c r="L34" s="162">
        <f t="shared" si="11"/>
        <v>1</v>
      </c>
      <c r="M34" s="931" t="s">
        <v>559</v>
      </c>
      <c r="N34" s="162">
        <f t="shared" si="12"/>
        <v>1</v>
      </c>
      <c r="O34" s="174" t="s">
        <v>678</v>
      </c>
      <c r="P34" s="162">
        <f t="shared" si="6"/>
        <v>1</v>
      </c>
      <c r="Q34" s="916"/>
      <c r="R34" s="162"/>
      <c r="S34" s="174"/>
      <c r="T34" s="157">
        <f t="shared" si="7"/>
        <v>0</v>
      </c>
      <c r="U34" s="206" t="str">
        <f>'SOCIO-PREDIAL'!V34</f>
        <v>SI</v>
      </c>
      <c r="V34" s="157">
        <f t="shared" si="9"/>
        <v>1</v>
      </c>
      <c r="W34" s="157" t="e">
        <f>IF(#REF!="SI",1,0)</f>
        <v>#REF!</v>
      </c>
      <c r="X34" s="164" t="str">
        <f t="shared" si="10"/>
        <v/>
      </c>
      <c r="Y34" s="206" t="s">
        <v>559</v>
      </c>
      <c r="Z34" s="157">
        <f t="shared" si="8"/>
        <v>1</v>
      </c>
      <c r="AA34" s="206"/>
      <c r="AB34" s="157">
        <f t="shared" si="8"/>
        <v>0</v>
      </c>
      <c r="AC34" s="170"/>
      <c r="AE34" s="153"/>
    </row>
    <row r="35" spans="2:31" ht="20.100000000000001" customHeight="1">
      <c r="B35" s="2283"/>
      <c r="C35" s="2290"/>
      <c r="D35" s="2293"/>
      <c r="E35" s="210" t="s">
        <v>705</v>
      </c>
      <c r="F35" s="2310"/>
      <c r="G35" s="160">
        <f t="shared" si="3"/>
        <v>0</v>
      </c>
      <c r="H35" s="2312"/>
      <c r="I35" s="157">
        <f t="shared" si="4"/>
        <v>0</v>
      </c>
      <c r="J35" s="157" t="s">
        <v>145</v>
      </c>
      <c r="K35" s="929" t="s">
        <v>354</v>
      </c>
      <c r="L35" s="162">
        <f t="shared" si="11"/>
        <v>1</v>
      </c>
      <c r="M35" s="932"/>
      <c r="N35" s="162">
        <f t="shared" si="12"/>
        <v>1</v>
      </c>
      <c r="O35" s="174" t="s">
        <v>678</v>
      </c>
      <c r="P35" s="162">
        <f t="shared" si="6"/>
        <v>1</v>
      </c>
      <c r="Q35" s="916"/>
      <c r="R35" s="162"/>
      <c r="S35" s="174"/>
      <c r="T35" s="157">
        <f t="shared" si="7"/>
        <v>0</v>
      </c>
      <c r="U35" s="206" t="str">
        <f>'SOCIO-PREDIAL'!V35</f>
        <v>SI</v>
      </c>
      <c r="V35" s="157">
        <f t="shared" si="9"/>
        <v>1</v>
      </c>
      <c r="W35" s="157" t="e">
        <f>IF(#REF!="SI",1,0)</f>
        <v>#REF!</v>
      </c>
      <c r="X35" s="164" t="str">
        <f t="shared" si="10"/>
        <v/>
      </c>
      <c r="Y35" s="206" t="s">
        <v>559</v>
      </c>
      <c r="Z35" s="157">
        <f t="shared" si="8"/>
        <v>1</v>
      </c>
      <c r="AA35" s="206"/>
      <c r="AB35" s="157">
        <f t="shared" si="8"/>
        <v>0</v>
      </c>
      <c r="AC35" s="170"/>
    </row>
    <row r="36" spans="2:31" ht="20.100000000000001" customHeight="1">
      <c r="B36" s="2283"/>
      <c r="C36" s="2290"/>
      <c r="D36" s="2293"/>
      <c r="E36" s="2304" t="s">
        <v>708</v>
      </c>
      <c r="F36" s="2310"/>
      <c r="G36" s="160">
        <f t="shared" si="3"/>
        <v>0</v>
      </c>
      <c r="H36" s="2312"/>
      <c r="I36" s="157">
        <f t="shared" si="4"/>
        <v>0</v>
      </c>
      <c r="J36" s="157" t="s">
        <v>148</v>
      </c>
      <c r="K36" s="928">
        <v>45713</v>
      </c>
      <c r="L36" s="162">
        <f t="shared" si="11"/>
        <v>1</v>
      </c>
      <c r="M36" s="932">
        <v>45713</v>
      </c>
      <c r="N36" s="162">
        <f t="shared" si="12"/>
        <v>1</v>
      </c>
      <c r="O36" s="174" t="s">
        <v>678</v>
      </c>
      <c r="P36" s="162">
        <f t="shared" si="6"/>
        <v>1</v>
      </c>
      <c r="Q36" s="916"/>
      <c r="R36" s="162"/>
      <c r="S36" s="174"/>
      <c r="T36" s="157">
        <f t="shared" si="7"/>
        <v>0</v>
      </c>
      <c r="U36" s="206" t="str">
        <f>'SOCIO-PREDIAL'!V36</f>
        <v>SI</v>
      </c>
      <c r="V36" s="157">
        <f t="shared" si="9"/>
        <v>1</v>
      </c>
      <c r="W36" s="157" t="e">
        <f>IF(#REF!="SI",1,0)</f>
        <v>#REF!</v>
      </c>
      <c r="X36" s="164" t="str">
        <f t="shared" si="10"/>
        <v/>
      </c>
      <c r="Y36" s="206" t="s">
        <v>559</v>
      </c>
      <c r="Z36" s="157">
        <f t="shared" si="8"/>
        <v>1</v>
      </c>
      <c r="AA36" s="206"/>
      <c r="AB36" s="157">
        <f t="shared" si="8"/>
        <v>0</v>
      </c>
      <c r="AC36" s="170"/>
    </row>
    <row r="37" spans="2:31" ht="20.100000000000001" customHeight="1">
      <c r="B37" s="2283"/>
      <c r="C37" s="2290"/>
      <c r="D37" s="2293"/>
      <c r="E37" s="2305"/>
      <c r="F37" s="2310"/>
      <c r="G37" s="160">
        <f t="shared" si="3"/>
        <v>0</v>
      </c>
      <c r="H37" s="2312"/>
      <c r="I37" s="157">
        <f t="shared" si="4"/>
        <v>0</v>
      </c>
      <c r="J37" s="157" t="s">
        <v>150</v>
      </c>
      <c r="K37" s="928">
        <v>45713</v>
      </c>
      <c r="L37" s="162">
        <f t="shared" si="11"/>
        <v>1</v>
      </c>
      <c r="M37" s="932">
        <v>45714</v>
      </c>
      <c r="N37" s="162">
        <f t="shared" si="12"/>
        <v>1</v>
      </c>
      <c r="O37" s="174" t="s">
        <v>678</v>
      </c>
      <c r="P37" s="162">
        <f t="shared" si="6"/>
        <v>1</v>
      </c>
      <c r="Q37" s="916"/>
      <c r="R37" s="162"/>
      <c r="S37" s="174"/>
      <c r="T37" s="157">
        <f t="shared" si="7"/>
        <v>0</v>
      </c>
      <c r="U37" s="206" t="str">
        <f>'SOCIO-PREDIAL'!V37</f>
        <v>SI</v>
      </c>
      <c r="V37" s="157">
        <f t="shared" si="9"/>
        <v>1</v>
      </c>
      <c r="W37" s="157" t="e">
        <f>IF(#REF!="SI",1,0)</f>
        <v>#REF!</v>
      </c>
      <c r="X37" s="164" t="str">
        <f t="shared" si="10"/>
        <v/>
      </c>
      <c r="Y37" s="206" t="s">
        <v>559</v>
      </c>
      <c r="Z37" s="157">
        <f t="shared" si="8"/>
        <v>1</v>
      </c>
      <c r="AA37" s="206"/>
      <c r="AB37" s="157">
        <f t="shared" si="8"/>
        <v>0</v>
      </c>
      <c r="AC37" s="170"/>
    </row>
    <row r="38" spans="2:31" ht="20.100000000000001" customHeight="1">
      <c r="B38" s="2283"/>
      <c r="C38" s="2290"/>
      <c r="D38" s="2293"/>
      <c r="E38" s="210" t="s">
        <v>711</v>
      </c>
      <c r="F38" s="2310"/>
      <c r="G38" s="160">
        <f t="shared" si="3"/>
        <v>0</v>
      </c>
      <c r="H38" s="2312"/>
      <c r="I38" s="157">
        <f t="shared" si="4"/>
        <v>0</v>
      </c>
      <c r="J38" s="157" t="s">
        <v>152</v>
      </c>
      <c r="K38" s="928">
        <v>45713</v>
      </c>
      <c r="L38" s="162">
        <f t="shared" si="11"/>
        <v>1</v>
      </c>
      <c r="M38" s="932">
        <v>45715</v>
      </c>
      <c r="N38" s="162">
        <f t="shared" si="12"/>
        <v>1</v>
      </c>
      <c r="O38" s="174" t="s">
        <v>678</v>
      </c>
      <c r="P38" s="162">
        <f t="shared" si="6"/>
        <v>1</v>
      </c>
      <c r="Q38" s="916"/>
      <c r="R38" s="162"/>
      <c r="S38" s="174"/>
      <c r="T38" s="157">
        <f t="shared" si="7"/>
        <v>0</v>
      </c>
      <c r="U38" s="206" t="str">
        <f>'SOCIO-PREDIAL'!V38</f>
        <v>SI</v>
      </c>
      <c r="V38" s="157">
        <f t="shared" si="9"/>
        <v>1</v>
      </c>
      <c r="W38" s="157" t="e">
        <f>IF(#REF!="SI",1,0)</f>
        <v>#REF!</v>
      </c>
      <c r="X38" s="164" t="str">
        <f t="shared" si="10"/>
        <v/>
      </c>
      <c r="Y38" s="206" t="s">
        <v>559</v>
      </c>
      <c r="Z38" s="157">
        <f t="shared" si="8"/>
        <v>1</v>
      </c>
      <c r="AA38" s="206"/>
      <c r="AB38" s="157">
        <f t="shared" si="8"/>
        <v>0</v>
      </c>
      <c r="AC38" s="170"/>
    </row>
    <row r="39" spans="2:31" ht="20.100000000000001" customHeight="1">
      <c r="B39" s="2283"/>
      <c r="C39" s="2290"/>
      <c r="D39" s="2293"/>
      <c r="E39" s="2304" t="s">
        <v>714</v>
      </c>
      <c r="F39" s="2310"/>
      <c r="G39" s="160">
        <f t="shared" si="3"/>
        <v>0</v>
      </c>
      <c r="H39" s="2312"/>
      <c r="I39" s="157">
        <f t="shared" si="4"/>
        <v>0</v>
      </c>
      <c r="J39" s="157" t="s">
        <v>154</v>
      </c>
      <c r="K39" s="928">
        <v>45750</v>
      </c>
      <c r="L39" s="162">
        <f t="shared" si="11"/>
        <v>1</v>
      </c>
      <c r="M39" s="931" t="s">
        <v>559</v>
      </c>
      <c r="N39" s="162">
        <f t="shared" si="12"/>
        <v>1</v>
      </c>
      <c r="O39" s="174" t="s">
        <v>678</v>
      </c>
      <c r="P39" s="162">
        <f t="shared" si="6"/>
        <v>1</v>
      </c>
      <c r="Q39" s="916"/>
      <c r="R39" s="162"/>
      <c r="S39" s="174"/>
      <c r="T39" s="157">
        <f t="shared" si="7"/>
        <v>0</v>
      </c>
      <c r="U39" s="206" t="str">
        <f>'SOCIO-PREDIAL'!V39</f>
        <v>SI</v>
      </c>
      <c r="V39" s="157">
        <f t="shared" si="9"/>
        <v>1</v>
      </c>
      <c r="W39" s="157" t="e">
        <f>IF(#REF!="SI",1,0)</f>
        <v>#REF!</v>
      </c>
      <c r="X39" s="164" t="str">
        <f t="shared" si="10"/>
        <v/>
      </c>
      <c r="Y39" s="206" t="s">
        <v>559</v>
      </c>
      <c r="Z39" s="157">
        <f t="shared" si="8"/>
        <v>1</v>
      </c>
      <c r="AA39" s="206"/>
      <c r="AB39" s="157">
        <f t="shared" si="8"/>
        <v>0</v>
      </c>
      <c r="AC39" s="170"/>
    </row>
    <row r="40" spans="2:31" ht="20.100000000000001" customHeight="1">
      <c r="B40" s="2283"/>
      <c r="C40" s="2290"/>
      <c r="D40" s="2293"/>
      <c r="E40" s="2306"/>
      <c r="F40" s="2310"/>
      <c r="G40" s="160">
        <f t="shared" si="3"/>
        <v>0</v>
      </c>
      <c r="H40" s="2312"/>
      <c r="I40" s="157">
        <f t="shared" si="4"/>
        <v>0</v>
      </c>
      <c r="J40" s="157" t="s">
        <v>156</v>
      </c>
      <c r="K40" s="928">
        <v>45751</v>
      </c>
      <c r="L40" s="162">
        <f t="shared" si="11"/>
        <v>1</v>
      </c>
      <c r="M40" s="931" t="s">
        <v>559</v>
      </c>
      <c r="N40" s="162">
        <f t="shared" si="12"/>
        <v>1</v>
      </c>
      <c r="O40" s="174" t="s">
        <v>678</v>
      </c>
      <c r="P40" s="162">
        <f t="shared" si="6"/>
        <v>1</v>
      </c>
      <c r="Q40" s="916"/>
      <c r="R40" s="162"/>
      <c r="S40" s="174"/>
      <c r="T40" s="157">
        <f t="shared" si="7"/>
        <v>0</v>
      </c>
      <c r="U40" s="206" t="str">
        <f>'SOCIO-PREDIAL'!V40</f>
        <v>SI</v>
      </c>
      <c r="V40" s="157">
        <f t="shared" si="9"/>
        <v>1</v>
      </c>
      <c r="W40" s="157" t="e">
        <f>IF(#REF!="SI",1,0)</f>
        <v>#REF!</v>
      </c>
      <c r="X40" s="164" t="str">
        <f t="shared" si="10"/>
        <v/>
      </c>
      <c r="Y40" s="206" t="s">
        <v>559</v>
      </c>
      <c r="Z40" s="157">
        <f t="shared" si="8"/>
        <v>1</v>
      </c>
      <c r="AA40" s="206"/>
      <c r="AB40" s="157">
        <f t="shared" si="8"/>
        <v>0</v>
      </c>
      <c r="AC40" s="173"/>
    </row>
    <row r="41" spans="2:31" ht="20.100000000000001" customHeight="1">
      <c r="B41" s="2283"/>
      <c r="C41" s="2290"/>
      <c r="D41" s="2293"/>
      <c r="E41" s="2306"/>
      <c r="F41" s="2310"/>
      <c r="G41" s="160">
        <f t="shared" si="3"/>
        <v>0</v>
      </c>
      <c r="H41" s="2312"/>
      <c r="I41" s="157">
        <f t="shared" si="4"/>
        <v>0</v>
      </c>
      <c r="J41" s="157" t="s">
        <v>159</v>
      </c>
      <c r="K41" s="928">
        <v>45751</v>
      </c>
      <c r="L41" s="162">
        <f t="shared" si="11"/>
        <v>1</v>
      </c>
      <c r="M41" s="931" t="s">
        <v>559</v>
      </c>
      <c r="N41" s="162">
        <f t="shared" si="12"/>
        <v>1</v>
      </c>
      <c r="O41" s="174" t="s">
        <v>678</v>
      </c>
      <c r="P41" s="162">
        <f t="shared" si="6"/>
        <v>1</v>
      </c>
      <c r="Q41" s="916"/>
      <c r="R41" s="162"/>
      <c r="S41" s="174"/>
      <c r="T41" s="157">
        <f t="shared" si="7"/>
        <v>0</v>
      </c>
      <c r="U41" s="206" t="str">
        <f>'SOCIO-PREDIAL'!V41</f>
        <v>SI</v>
      </c>
      <c r="V41" s="157">
        <f t="shared" si="9"/>
        <v>1</v>
      </c>
      <c r="W41" s="157" t="e">
        <f>IF(#REF!="SI",1,0)</f>
        <v>#REF!</v>
      </c>
      <c r="X41" s="164" t="str">
        <f t="shared" si="10"/>
        <v/>
      </c>
      <c r="Y41" s="206" t="s">
        <v>559</v>
      </c>
      <c r="Z41" s="157">
        <f t="shared" si="8"/>
        <v>1</v>
      </c>
      <c r="AA41" s="206"/>
      <c r="AB41" s="157">
        <f t="shared" si="8"/>
        <v>0</v>
      </c>
      <c r="AC41" s="171"/>
    </row>
    <row r="42" spans="2:31" ht="20.100000000000001" customHeight="1">
      <c r="B42" s="2283"/>
      <c r="C42" s="2290"/>
      <c r="D42" s="2293"/>
      <c r="E42" s="2305"/>
      <c r="F42" s="2310"/>
      <c r="G42" s="160">
        <f t="shared" si="3"/>
        <v>0</v>
      </c>
      <c r="H42" s="2312"/>
      <c r="I42" s="157">
        <f t="shared" si="4"/>
        <v>0</v>
      </c>
      <c r="J42" s="157" t="s">
        <v>162</v>
      </c>
      <c r="K42" s="928">
        <v>45751</v>
      </c>
      <c r="L42" s="162">
        <f t="shared" si="11"/>
        <v>1</v>
      </c>
      <c r="M42" s="931" t="s">
        <v>559</v>
      </c>
      <c r="N42" s="162">
        <f t="shared" si="12"/>
        <v>1</v>
      </c>
      <c r="O42" s="174" t="s">
        <v>678</v>
      </c>
      <c r="P42" s="162">
        <f t="shared" si="6"/>
        <v>1</v>
      </c>
      <c r="Q42" s="916"/>
      <c r="R42" s="162"/>
      <c r="S42" s="174"/>
      <c r="T42" s="157">
        <f t="shared" si="7"/>
        <v>0</v>
      </c>
      <c r="U42" s="206" t="str">
        <f>'SOCIO-PREDIAL'!V42</f>
        <v>SI</v>
      </c>
      <c r="V42" s="157">
        <f t="shared" si="9"/>
        <v>1</v>
      </c>
      <c r="W42" s="157" t="e">
        <f>IF(#REF!="SI",1,0)</f>
        <v>#REF!</v>
      </c>
      <c r="X42" s="164" t="str">
        <f t="shared" si="10"/>
        <v/>
      </c>
      <c r="Y42" s="206" t="s">
        <v>559</v>
      </c>
      <c r="Z42" s="157">
        <f t="shared" si="8"/>
        <v>1</v>
      </c>
      <c r="AA42" s="206"/>
      <c r="AB42" s="157">
        <f t="shared" si="8"/>
        <v>0</v>
      </c>
      <c r="AC42" s="171"/>
    </row>
    <row r="43" spans="2:31" ht="20.100000000000001" customHeight="1">
      <c r="B43" s="2283"/>
      <c r="C43" s="2290"/>
      <c r="D43" s="2293"/>
      <c r="E43" s="2304" t="s">
        <v>717</v>
      </c>
      <c r="F43" s="2310"/>
      <c r="G43" s="160">
        <f t="shared" si="3"/>
        <v>0</v>
      </c>
      <c r="H43" s="2312"/>
      <c r="I43" s="157">
        <f t="shared" si="4"/>
        <v>0</v>
      </c>
      <c r="J43" s="157" t="s">
        <v>164</v>
      </c>
      <c r="K43" s="927" t="s">
        <v>588</v>
      </c>
      <c r="L43" s="162">
        <f t="shared" si="11"/>
        <v>1</v>
      </c>
      <c r="M43" s="931" t="s">
        <v>559</v>
      </c>
      <c r="N43" s="162">
        <f t="shared" si="12"/>
        <v>1</v>
      </c>
      <c r="O43" s="174" t="s">
        <v>678</v>
      </c>
      <c r="P43" s="162">
        <f t="shared" si="6"/>
        <v>1</v>
      </c>
      <c r="Q43" s="917"/>
      <c r="R43" s="162"/>
      <c r="S43" s="174"/>
      <c r="T43" s="157">
        <f t="shared" si="7"/>
        <v>0</v>
      </c>
      <c r="U43" s="206" t="str">
        <f>'SOCIO-PREDIAL'!V43</f>
        <v>SI</v>
      </c>
      <c r="V43" s="157">
        <f t="shared" si="9"/>
        <v>1</v>
      </c>
      <c r="W43" s="157" t="e">
        <f>IF(#REF!="SI",1,0)</f>
        <v>#REF!</v>
      </c>
      <c r="X43" s="164" t="str">
        <f t="shared" si="10"/>
        <v/>
      </c>
      <c r="Y43" s="206" t="s">
        <v>559</v>
      </c>
      <c r="Z43" s="157">
        <f t="shared" si="8"/>
        <v>1</v>
      </c>
      <c r="AA43" s="206"/>
      <c r="AB43" s="157">
        <f t="shared" si="8"/>
        <v>0</v>
      </c>
      <c r="AC43" s="171"/>
    </row>
    <row r="44" spans="2:31" ht="20.100000000000001" customHeight="1">
      <c r="B44" s="2283"/>
      <c r="C44" s="2290"/>
      <c r="D44" s="2293"/>
      <c r="E44" s="2306"/>
      <c r="F44" s="2310"/>
      <c r="G44" s="160">
        <f t="shared" si="3"/>
        <v>0</v>
      </c>
      <c r="H44" s="2312"/>
      <c r="I44" s="157">
        <f t="shared" si="4"/>
        <v>0</v>
      </c>
      <c r="J44" s="157" t="s">
        <v>166</v>
      </c>
      <c r="K44" s="927" t="s">
        <v>591</v>
      </c>
      <c r="L44" s="162">
        <f t="shared" si="11"/>
        <v>1</v>
      </c>
      <c r="M44" s="931" t="s">
        <v>559</v>
      </c>
      <c r="N44" s="162">
        <f t="shared" si="12"/>
        <v>1</v>
      </c>
      <c r="O44" s="174" t="s">
        <v>678</v>
      </c>
      <c r="P44" s="162">
        <f t="shared" si="6"/>
        <v>1</v>
      </c>
      <c r="Q44" s="917"/>
      <c r="R44" s="162"/>
      <c r="S44" s="174"/>
      <c r="T44" s="157">
        <f t="shared" si="7"/>
        <v>0</v>
      </c>
      <c r="U44" s="206" t="str">
        <f>'SOCIO-PREDIAL'!V44</f>
        <v>SI</v>
      </c>
      <c r="V44" s="157">
        <f t="shared" si="9"/>
        <v>1</v>
      </c>
      <c r="W44" s="157" t="e">
        <f>IF(#REF!="SI",1,0)</f>
        <v>#REF!</v>
      </c>
      <c r="X44" s="164" t="str">
        <f t="shared" si="10"/>
        <v/>
      </c>
      <c r="Y44" s="206" t="s">
        <v>559</v>
      </c>
      <c r="Z44" s="157">
        <f t="shared" si="8"/>
        <v>1</v>
      </c>
      <c r="AA44" s="206"/>
      <c r="AB44" s="157">
        <f t="shared" si="8"/>
        <v>0</v>
      </c>
      <c r="AC44" s="171"/>
    </row>
    <row r="45" spans="2:31" ht="20.100000000000001" customHeight="1">
      <c r="B45" s="2283"/>
      <c r="C45" s="2290"/>
      <c r="D45" s="2293"/>
      <c r="E45" s="2306"/>
      <c r="F45" s="2310"/>
      <c r="G45" s="160">
        <f t="shared" si="3"/>
        <v>0</v>
      </c>
      <c r="H45" s="2312"/>
      <c r="I45" s="157">
        <f t="shared" si="4"/>
        <v>0</v>
      </c>
      <c r="J45" s="157" t="s">
        <v>169</v>
      </c>
      <c r="K45" s="927" t="s">
        <v>591</v>
      </c>
      <c r="L45" s="162">
        <f t="shared" si="11"/>
        <v>1</v>
      </c>
      <c r="M45" s="931" t="s">
        <v>559</v>
      </c>
      <c r="N45" s="162">
        <f t="shared" si="12"/>
        <v>1</v>
      </c>
      <c r="O45" s="174" t="s">
        <v>678</v>
      </c>
      <c r="P45" s="162">
        <f t="shared" si="6"/>
        <v>1</v>
      </c>
      <c r="Q45" s="916"/>
      <c r="R45" s="162"/>
      <c r="S45" s="174"/>
      <c r="T45" s="157">
        <f t="shared" si="7"/>
        <v>0</v>
      </c>
      <c r="U45" s="206" t="str">
        <f>'SOCIO-PREDIAL'!V45</f>
        <v>SI</v>
      </c>
      <c r="V45" s="157">
        <f t="shared" si="9"/>
        <v>1</v>
      </c>
      <c r="W45" s="157" t="e">
        <f>IF(#REF!="SI",1,0)</f>
        <v>#REF!</v>
      </c>
      <c r="X45" s="164" t="str">
        <f t="shared" si="10"/>
        <v/>
      </c>
      <c r="Y45" s="206" t="s">
        <v>559</v>
      </c>
      <c r="Z45" s="157">
        <f t="shared" si="8"/>
        <v>1</v>
      </c>
      <c r="AA45" s="206"/>
      <c r="AB45" s="157">
        <f t="shared" si="8"/>
        <v>0</v>
      </c>
      <c r="AC45" s="171"/>
    </row>
    <row r="46" spans="2:31" ht="20.100000000000001" customHeight="1">
      <c r="B46" s="2283"/>
      <c r="C46" s="2290"/>
      <c r="D46" s="2293"/>
      <c r="E46" s="2305"/>
      <c r="F46" s="2310"/>
      <c r="G46" s="160">
        <f t="shared" si="3"/>
        <v>0</v>
      </c>
      <c r="H46" s="2312"/>
      <c r="I46" s="157">
        <f t="shared" si="4"/>
        <v>0</v>
      </c>
      <c r="J46" s="157" t="s">
        <v>171</v>
      </c>
      <c r="K46" s="928">
        <v>45630</v>
      </c>
      <c r="L46" s="162">
        <f t="shared" si="11"/>
        <v>1</v>
      </c>
      <c r="M46" s="931" t="s">
        <v>559</v>
      </c>
      <c r="N46" s="162">
        <f t="shared" si="12"/>
        <v>1</v>
      </c>
      <c r="O46" s="174" t="s">
        <v>678</v>
      </c>
      <c r="P46" s="162">
        <f t="shared" si="6"/>
        <v>1</v>
      </c>
      <c r="Q46" s="916"/>
      <c r="R46" s="162"/>
      <c r="S46" s="174"/>
      <c r="T46" s="157">
        <f t="shared" si="7"/>
        <v>0</v>
      </c>
      <c r="U46" s="206" t="str">
        <f>'SOCIO-PREDIAL'!V46</f>
        <v>SI</v>
      </c>
      <c r="V46" s="157">
        <f t="shared" si="9"/>
        <v>1</v>
      </c>
      <c r="W46" s="157" t="e">
        <f>IF(#REF!="SI",1,0)</f>
        <v>#REF!</v>
      </c>
      <c r="X46" s="164" t="str">
        <f t="shared" si="10"/>
        <v/>
      </c>
      <c r="Y46" s="206" t="s">
        <v>559</v>
      </c>
      <c r="Z46" s="157">
        <f t="shared" si="8"/>
        <v>1</v>
      </c>
      <c r="AA46" s="206"/>
      <c r="AB46" s="157">
        <f t="shared" si="8"/>
        <v>0</v>
      </c>
      <c r="AC46" s="171"/>
    </row>
    <row r="47" spans="2:31" ht="20.100000000000001" customHeight="1">
      <c r="B47" s="2283"/>
      <c r="C47" s="2290"/>
      <c r="D47" s="2293"/>
      <c r="E47" s="2304" t="s">
        <v>720</v>
      </c>
      <c r="F47" s="2310"/>
      <c r="G47" s="160">
        <f t="shared" si="3"/>
        <v>0</v>
      </c>
      <c r="H47" s="2312"/>
      <c r="I47" s="157">
        <f t="shared" si="4"/>
        <v>0</v>
      </c>
      <c r="J47" s="157" t="s">
        <v>173</v>
      </c>
      <c r="K47" s="928">
        <v>45326</v>
      </c>
      <c r="L47" s="162">
        <f t="shared" si="11"/>
        <v>1</v>
      </c>
      <c r="M47" s="931" t="s">
        <v>559</v>
      </c>
      <c r="N47" s="162"/>
      <c r="O47" s="174" t="s">
        <v>678</v>
      </c>
      <c r="P47" s="162">
        <f t="shared" si="6"/>
        <v>1</v>
      </c>
      <c r="Q47" s="916"/>
      <c r="R47" s="162"/>
      <c r="S47" s="174"/>
      <c r="T47" s="157">
        <f t="shared" si="7"/>
        <v>0</v>
      </c>
      <c r="U47" s="206" t="str">
        <f>'SOCIO-PREDIAL'!V47</f>
        <v>SI</v>
      </c>
      <c r="V47" s="157">
        <f t="shared" si="9"/>
        <v>1</v>
      </c>
      <c r="W47" s="157" t="e">
        <f>IF(#REF!="SI",1,0)</f>
        <v>#REF!</v>
      </c>
      <c r="X47" s="164" t="str">
        <f t="shared" si="10"/>
        <v/>
      </c>
      <c r="Y47" s="206" t="s">
        <v>559</v>
      </c>
      <c r="Z47" s="157">
        <f t="shared" si="8"/>
        <v>1</v>
      </c>
      <c r="AA47" s="206"/>
      <c r="AB47" s="157">
        <f t="shared" si="8"/>
        <v>0</v>
      </c>
      <c r="AC47" s="171"/>
    </row>
    <row r="48" spans="2:31" ht="20.100000000000001" customHeight="1">
      <c r="B48" s="2283"/>
      <c r="C48" s="2290"/>
      <c r="D48" s="2293"/>
      <c r="E48" s="2306"/>
      <c r="F48" s="2310"/>
      <c r="G48" s="160">
        <f t="shared" si="3"/>
        <v>0</v>
      </c>
      <c r="H48" s="2312"/>
      <c r="I48" s="157">
        <f t="shared" si="4"/>
        <v>0</v>
      </c>
      <c r="J48" s="157" t="s">
        <v>176</v>
      </c>
      <c r="K48" s="928">
        <v>45703</v>
      </c>
      <c r="L48" s="162">
        <f t="shared" si="11"/>
        <v>1</v>
      </c>
      <c r="M48" s="931" t="s">
        <v>559</v>
      </c>
      <c r="N48" s="162">
        <f t="shared" ref="N48:N70" si="13">IF(O48="",0,1)</f>
        <v>1</v>
      </c>
      <c r="O48" s="174" t="s">
        <v>678</v>
      </c>
      <c r="P48" s="162">
        <f t="shared" si="6"/>
        <v>1</v>
      </c>
      <c r="Q48" s="916"/>
      <c r="R48" s="162"/>
      <c r="S48" s="174"/>
      <c r="T48" s="157">
        <f t="shared" si="7"/>
        <v>0</v>
      </c>
      <c r="U48" s="206" t="str">
        <f>'SOCIO-PREDIAL'!V48</f>
        <v>SI</v>
      </c>
      <c r="V48" s="157">
        <f t="shared" si="9"/>
        <v>1</v>
      </c>
      <c r="W48" s="157" t="e">
        <f>IF(#REF!="SI",1,0)</f>
        <v>#REF!</v>
      </c>
      <c r="X48" s="164" t="str">
        <f t="shared" si="10"/>
        <v/>
      </c>
      <c r="Y48" s="206" t="s">
        <v>559</v>
      </c>
      <c r="Z48" s="157">
        <f t="shared" si="8"/>
        <v>1</v>
      </c>
      <c r="AA48" s="206"/>
      <c r="AB48" s="157">
        <f t="shared" si="8"/>
        <v>0</v>
      </c>
      <c r="AC48" s="173"/>
    </row>
    <row r="49" spans="2:31" ht="20.100000000000001" customHeight="1">
      <c r="B49" s="2283"/>
      <c r="C49" s="2290"/>
      <c r="D49" s="2293"/>
      <c r="E49" s="2306"/>
      <c r="F49" s="2310"/>
      <c r="G49" s="160">
        <f t="shared" si="3"/>
        <v>0</v>
      </c>
      <c r="H49" s="2312"/>
      <c r="I49" s="157">
        <f t="shared" si="4"/>
        <v>0</v>
      </c>
      <c r="J49" s="157" t="s">
        <v>178</v>
      </c>
      <c r="K49" s="928">
        <v>45684</v>
      </c>
      <c r="L49" s="162">
        <f t="shared" si="11"/>
        <v>1</v>
      </c>
      <c r="M49" s="931" t="s">
        <v>559</v>
      </c>
      <c r="N49" s="162">
        <f t="shared" si="13"/>
        <v>1</v>
      </c>
      <c r="O49" s="174" t="s">
        <v>678</v>
      </c>
      <c r="P49" s="162">
        <f t="shared" si="6"/>
        <v>1</v>
      </c>
      <c r="Q49" s="916"/>
      <c r="R49" s="162"/>
      <c r="S49" s="174"/>
      <c r="T49" s="157">
        <f t="shared" si="7"/>
        <v>0</v>
      </c>
      <c r="U49" s="206" t="str">
        <f>'SOCIO-PREDIAL'!V49</f>
        <v>SI</v>
      </c>
      <c r="V49" s="157">
        <f t="shared" si="9"/>
        <v>1</v>
      </c>
      <c r="W49" s="157" t="e">
        <f>IF(#REF!="SI",1,0)</f>
        <v>#REF!</v>
      </c>
      <c r="X49" s="164" t="str">
        <f t="shared" si="10"/>
        <v/>
      </c>
      <c r="Y49" s="206" t="s">
        <v>559</v>
      </c>
      <c r="Z49" s="157">
        <f t="shared" si="8"/>
        <v>1</v>
      </c>
      <c r="AA49" s="206"/>
      <c r="AB49" s="157">
        <f t="shared" si="8"/>
        <v>0</v>
      </c>
      <c r="AC49" s="157"/>
    </row>
    <row r="50" spans="2:31" ht="20.100000000000001" customHeight="1">
      <c r="B50" s="2283"/>
      <c r="C50" s="2290"/>
      <c r="D50" s="2293"/>
      <c r="E50" s="2306"/>
      <c r="F50" s="2310"/>
      <c r="G50" s="160">
        <f t="shared" si="3"/>
        <v>0</v>
      </c>
      <c r="H50" s="2312"/>
      <c r="I50" s="157">
        <f t="shared" si="4"/>
        <v>0</v>
      </c>
      <c r="J50" s="157" t="s">
        <v>180</v>
      </c>
      <c r="K50" s="928">
        <v>45633</v>
      </c>
      <c r="L50" s="162">
        <f t="shared" si="11"/>
        <v>1</v>
      </c>
      <c r="M50" s="931" t="s">
        <v>559</v>
      </c>
      <c r="N50" s="162">
        <f t="shared" si="13"/>
        <v>1</v>
      </c>
      <c r="O50" s="174" t="s">
        <v>678</v>
      </c>
      <c r="P50" s="162">
        <f t="shared" si="6"/>
        <v>1</v>
      </c>
      <c r="Q50" s="916"/>
      <c r="R50" s="162"/>
      <c r="S50" s="174"/>
      <c r="T50" s="157">
        <f t="shared" si="7"/>
        <v>0</v>
      </c>
      <c r="U50" s="206" t="str">
        <f>'SOCIO-PREDIAL'!V50</f>
        <v>SI</v>
      </c>
      <c r="V50" s="157">
        <f t="shared" si="9"/>
        <v>1</v>
      </c>
      <c r="W50" s="157" t="e">
        <f>IF(#REF!="SI",1,0)</f>
        <v>#REF!</v>
      </c>
      <c r="X50" s="164" t="str">
        <f t="shared" si="10"/>
        <v/>
      </c>
      <c r="Y50" s="206" t="s">
        <v>559</v>
      </c>
      <c r="Z50" s="157">
        <f t="shared" si="8"/>
        <v>1</v>
      </c>
      <c r="AA50" s="206"/>
      <c r="AB50" s="157">
        <f t="shared" si="8"/>
        <v>0</v>
      </c>
      <c r="AC50" s="157"/>
    </row>
    <row r="51" spans="2:31" ht="20.100000000000001" customHeight="1">
      <c r="B51" s="2283"/>
      <c r="C51" s="2290"/>
      <c r="D51" s="2293"/>
      <c r="E51" s="2306"/>
      <c r="F51" s="2310"/>
      <c r="G51" s="160">
        <f t="shared" si="3"/>
        <v>0</v>
      </c>
      <c r="H51" s="2312"/>
      <c r="I51" s="157">
        <f t="shared" si="4"/>
        <v>0</v>
      </c>
      <c r="J51" s="157" t="s">
        <v>182</v>
      </c>
      <c r="K51" s="928">
        <v>45677</v>
      </c>
      <c r="L51" s="162">
        <f t="shared" si="11"/>
        <v>1</v>
      </c>
      <c r="M51" s="931" t="s">
        <v>559</v>
      </c>
      <c r="N51" s="162">
        <f t="shared" si="13"/>
        <v>1</v>
      </c>
      <c r="O51" s="174" t="s">
        <v>678</v>
      </c>
      <c r="P51" s="162">
        <f t="shared" si="6"/>
        <v>1</v>
      </c>
      <c r="Q51" s="916"/>
      <c r="R51" s="162"/>
      <c r="S51" s="174"/>
      <c r="T51" s="157">
        <f t="shared" si="7"/>
        <v>0</v>
      </c>
      <c r="U51" s="206" t="str">
        <f>'SOCIO-PREDIAL'!V51</f>
        <v>SI</v>
      </c>
      <c r="V51" s="157">
        <f t="shared" si="9"/>
        <v>1</v>
      </c>
      <c r="W51" s="157" t="e">
        <f>IF(#REF!="SI",1,0)</f>
        <v>#REF!</v>
      </c>
      <c r="X51" s="164" t="str">
        <f t="shared" si="10"/>
        <v/>
      </c>
      <c r="Y51" s="206" t="s">
        <v>559</v>
      </c>
      <c r="Z51" s="157">
        <f t="shared" si="8"/>
        <v>1</v>
      </c>
      <c r="AA51" s="206"/>
      <c r="AB51" s="157">
        <f t="shared" si="8"/>
        <v>0</v>
      </c>
      <c r="AC51" s="157"/>
    </row>
    <row r="52" spans="2:31" ht="20.100000000000001" customHeight="1">
      <c r="B52" s="2283"/>
      <c r="C52" s="2290"/>
      <c r="D52" s="2293"/>
      <c r="E52" s="2305"/>
      <c r="F52" s="2310"/>
      <c r="G52" s="160">
        <f t="shared" si="3"/>
        <v>0</v>
      </c>
      <c r="H52" s="2312"/>
      <c r="I52" s="157">
        <f t="shared" si="4"/>
        <v>0</v>
      </c>
      <c r="J52" s="157" t="s">
        <v>184</v>
      </c>
      <c r="K52" s="928">
        <v>45701</v>
      </c>
      <c r="L52" s="162">
        <f t="shared" si="11"/>
        <v>1</v>
      </c>
      <c r="M52" s="932">
        <v>45715</v>
      </c>
      <c r="N52" s="162">
        <f t="shared" si="13"/>
        <v>1</v>
      </c>
      <c r="O52" s="174" t="s">
        <v>678</v>
      </c>
      <c r="P52" s="162">
        <f t="shared" si="6"/>
        <v>1</v>
      </c>
      <c r="Q52" s="916"/>
      <c r="R52" s="162"/>
      <c r="S52" s="174"/>
      <c r="T52" s="157">
        <f t="shared" si="7"/>
        <v>0</v>
      </c>
      <c r="U52" s="206" t="str">
        <f>'SOCIO-PREDIAL'!V52</f>
        <v>SI</v>
      </c>
      <c r="V52" s="157">
        <f t="shared" si="9"/>
        <v>1</v>
      </c>
      <c r="W52" s="157" t="e">
        <f>IF(#REF!="SI",1,0)</f>
        <v>#REF!</v>
      </c>
      <c r="X52" s="164" t="str">
        <f t="shared" si="10"/>
        <v/>
      </c>
      <c r="Y52" s="206" t="s">
        <v>559</v>
      </c>
      <c r="Z52" s="157">
        <f t="shared" si="8"/>
        <v>1</v>
      </c>
      <c r="AA52" s="206"/>
      <c r="AB52" s="157">
        <f t="shared" si="8"/>
        <v>0</v>
      </c>
      <c r="AC52" s="157"/>
    </row>
    <row r="53" spans="2:31" ht="20.100000000000001" customHeight="1">
      <c r="B53" s="2283"/>
      <c r="C53" s="2290"/>
      <c r="D53" s="2293"/>
      <c r="E53" s="2304" t="s">
        <v>723</v>
      </c>
      <c r="F53" s="2310"/>
      <c r="G53" s="160">
        <f t="shared" si="3"/>
        <v>0</v>
      </c>
      <c r="H53" s="2312"/>
      <c r="I53" s="157">
        <f t="shared" si="4"/>
        <v>0</v>
      </c>
      <c r="J53" s="157" t="s">
        <v>186</v>
      </c>
      <c r="K53" s="928">
        <v>45715</v>
      </c>
      <c r="L53" s="162">
        <f t="shared" si="11"/>
        <v>1</v>
      </c>
      <c r="M53" s="932">
        <v>45716</v>
      </c>
      <c r="N53" s="162">
        <f t="shared" si="13"/>
        <v>1</v>
      </c>
      <c r="O53" s="174" t="s">
        <v>678</v>
      </c>
      <c r="P53" s="162">
        <f t="shared" si="6"/>
        <v>1</v>
      </c>
      <c r="Q53" s="916"/>
      <c r="R53" s="162"/>
      <c r="S53" s="174"/>
      <c r="T53" s="157">
        <f t="shared" si="7"/>
        <v>0</v>
      </c>
      <c r="U53" s="206" t="str">
        <f>'SOCIO-PREDIAL'!V53</f>
        <v>SI</v>
      </c>
      <c r="V53" s="157">
        <f t="shared" si="9"/>
        <v>1</v>
      </c>
      <c r="W53" s="157" t="e">
        <f>IF(#REF!="SI",1,0)</f>
        <v>#REF!</v>
      </c>
      <c r="X53" s="164" t="str">
        <f t="shared" si="10"/>
        <v/>
      </c>
      <c r="Y53" s="206" t="s">
        <v>559</v>
      </c>
      <c r="Z53" s="157">
        <f t="shared" si="8"/>
        <v>1</v>
      </c>
      <c r="AA53" s="206"/>
      <c r="AB53" s="157">
        <f t="shared" si="8"/>
        <v>0</v>
      </c>
      <c r="AC53" s="157"/>
    </row>
    <row r="54" spans="2:31" ht="20.100000000000001" customHeight="1">
      <c r="B54" s="2283"/>
      <c r="C54" s="2290"/>
      <c r="D54" s="2293"/>
      <c r="E54" s="2305"/>
      <c r="F54" s="2310"/>
      <c r="G54" s="160">
        <f t="shared" si="3"/>
        <v>0</v>
      </c>
      <c r="H54" s="2312"/>
      <c r="I54" s="157">
        <f t="shared" si="4"/>
        <v>0</v>
      </c>
      <c r="J54" s="157" t="s">
        <v>188</v>
      </c>
      <c r="K54" s="928">
        <v>45715</v>
      </c>
      <c r="L54" s="162">
        <f t="shared" si="11"/>
        <v>1</v>
      </c>
      <c r="M54" s="931" t="s">
        <v>559</v>
      </c>
      <c r="N54" s="162">
        <f t="shared" si="13"/>
        <v>1</v>
      </c>
      <c r="O54" s="174" t="s">
        <v>678</v>
      </c>
      <c r="P54" s="162">
        <f t="shared" si="6"/>
        <v>1</v>
      </c>
      <c r="Q54" s="916"/>
      <c r="R54" s="162"/>
      <c r="S54" s="174"/>
      <c r="T54" s="157">
        <f t="shared" si="7"/>
        <v>0</v>
      </c>
      <c r="U54" s="206" t="str">
        <f>'SOCIO-PREDIAL'!V54</f>
        <v>SI</v>
      </c>
      <c r="V54" s="157">
        <f t="shared" si="9"/>
        <v>1</v>
      </c>
      <c r="W54" s="157" t="e">
        <f>IF(#REF!="SI",1,0)</f>
        <v>#REF!</v>
      </c>
      <c r="X54" s="164" t="str">
        <f t="shared" si="10"/>
        <v/>
      </c>
      <c r="Y54" s="206" t="s">
        <v>559</v>
      </c>
      <c r="Z54" s="157">
        <f t="shared" si="8"/>
        <v>1</v>
      </c>
      <c r="AA54" s="206"/>
      <c r="AB54" s="157">
        <f t="shared" si="8"/>
        <v>0</v>
      </c>
      <c r="AC54" s="157"/>
    </row>
    <row r="55" spans="2:31" ht="20.100000000000001" customHeight="1">
      <c r="B55" s="2283"/>
      <c r="C55" s="2290"/>
      <c r="D55" s="2293"/>
      <c r="E55" s="2304" t="s">
        <v>724</v>
      </c>
      <c r="F55" s="2310"/>
      <c r="G55" s="160">
        <f t="shared" si="3"/>
        <v>0</v>
      </c>
      <c r="H55" s="2312"/>
      <c r="I55" s="157">
        <f t="shared" si="4"/>
        <v>0</v>
      </c>
      <c r="J55" s="157" t="s">
        <v>191</v>
      </c>
      <c r="K55" s="928">
        <v>45668</v>
      </c>
      <c r="L55" s="162">
        <f t="shared" si="11"/>
        <v>1</v>
      </c>
      <c r="M55" s="932">
        <v>45716</v>
      </c>
      <c r="N55" s="162">
        <f t="shared" si="13"/>
        <v>1</v>
      </c>
      <c r="O55" s="174" t="s">
        <v>678</v>
      </c>
      <c r="P55" s="162">
        <f t="shared" si="6"/>
        <v>1</v>
      </c>
      <c r="Q55" s="916"/>
      <c r="R55" s="162"/>
      <c r="S55" s="174"/>
      <c r="T55" s="157">
        <f t="shared" si="7"/>
        <v>0</v>
      </c>
      <c r="U55" s="206" t="str">
        <f>'SOCIO-PREDIAL'!V55</f>
        <v>SI</v>
      </c>
      <c r="V55" s="157">
        <f t="shared" si="9"/>
        <v>1</v>
      </c>
      <c r="W55" s="157" t="e">
        <f>IF(#REF!="SI",1,0)</f>
        <v>#REF!</v>
      </c>
      <c r="X55" s="164" t="str">
        <f t="shared" si="10"/>
        <v/>
      </c>
      <c r="Y55" s="206" t="s">
        <v>559</v>
      </c>
      <c r="Z55" s="157">
        <f t="shared" si="8"/>
        <v>1</v>
      </c>
      <c r="AA55" s="206"/>
      <c r="AB55" s="157">
        <f t="shared" si="8"/>
        <v>0</v>
      </c>
      <c r="AC55" s="157"/>
    </row>
    <row r="56" spans="2:31" ht="20.100000000000001" customHeight="1">
      <c r="B56" s="2283"/>
      <c r="C56" s="2290"/>
      <c r="D56" s="2293"/>
      <c r="E56" s="2306"/>
      <c r="F56" s="2310"/>
      <c r="G56" s="160">
        <f t="shared" si="3"/>
        <v>0</v>
      </c>
      <c r="H56" s="2312"/>
      <c r="I56" s="157">
        <f t="shared" si="4"/>
        <v>0</v>
      </c>
      <c r="J56" s="157" t="s">
        <v>193</v>
      </c>
      <c r="K56" s="928">
        <v>45715</v>
      </c>
      <c r="L56" s="162">
        <f t="shared" si="11"/>
        <v>1</v>
      </c>
      <c r="M56" s="932">
        <v>45720</v>
      </c>
      <c r="N56" s="162">
        <f t="shared" si="13"/>
        <v>1</v>
      </c>
      <c r="O56" s="174" t="s">
        <v>678</v>
      </c>
      <c r="P56" s="162">
        <f t="shared" si="6"/>
        <v>1</v>
      </c>
      <c r="Q56" s="916"/>
      <c r="R56" s="162"/>
      <c r="S56" s="174"/>
      <c r="T56" s="157">
        <f t="shared" si="7"/>
        <v>0</v>
      </c>
      <c r="U56" s="206" t="str">
        <f>'SOCIO-PREDIAL'!V56</f>
        <v>SI</v>
      </c>
      <c r="V56" s="157">
        <f t="shared" si="9"/>
        <v>1</v>
      </c>
      <c r="W56" s="157" t="e">
        <f>IF(#REF!="SI",1,0)</f>
        <v>#REF!</v>
      </c>
      <c r="X56" s="164" t="str">
        <f t="shared" si="10"/>
        <v/>
      </c>
      <c r="Y56" s="206" t="s">
        <v>559</v>
      </c>
      <c r="Z56" s="157">
        <f t="shared" si="8"/>
        <v>1</v>
      </c>
      <c r="AA56" s="206"/>
      <c r="AB56" s="157">
        <f t="shared" si="8"/>
        <v>0</v>
      </c>
      <c r="AC56" s="157"/>
      <c r="AD56" s="175"/>
      <c r="AE56" s="175"/>
    </row>
    <row r="57" spans="2:31" ht="20.100000000000001" customHeight="1">
      <c r="B57" s="2283"/>
      <c r="C57" s="2291"/>
      <c r="D57" s="2294"/>
      <c r="E57" s="2305"/>
      <c r="F57" s="2310"/>
      <c r="G57" s="160">
        <f t="shared" si="3"/>
        <v>0</v>
      </c>
      <c r="H57" s="2312"/>
      <c r="I57" s="157">
        <f t="shared" si="4"/>
        <v>0</v>
      </c>
      <c r="J57" s="157" t="s">
        <v>195</v>
      </c>
      <c r="K57" s="928">
        <v>45715</v>
      </c>
      <c r="L57" s="162">
        <f t="shared" si="11"/>
        <v>1</v>
      </c>
      <c r="M57" s="932">
        <v>45720</v>
      </c>
      <c r="N57" s="162">
        <f t="shared" si="13"/>
        <v>1</v>
      </c>
      <c r="O57" s="174" t="s">
        <v>678</v>
      </c>
      <c r="P57" s="162">
        <f t="shared" si="6"/>
        <v>1</v>
      </c>
      <c r="Q57" s="916"/>
      <c r="R57" s="162"/>
      <c r="S57" s="174"/>
      <c r="T57" s="157">
        <f t="shared" si="7"/>
        <v>0</v>
      </c>
      <c r="U57" s="206" t="str">
        <f>'SOCIO-PREDIAL'!V57</f>
        <v>SI</v>
      </c>
      <c r="V57" s="157">
        <f t="shared" si="9"/>
        <v>1</v>
      </c>
      <c r="W57" s="157" t="e">
        <f>IF(#REF!="SI",1,0)</f>
        <v>#REF!</v>
      </c>
      <c r="X57" s="164" t="str">
        <f t="shared" si="10"/>
        <v/>
      </c>
      <c r="Y57" s="206" t="s">
        <v>559</v>
      </c>
      <c r="Z57" s="157">
        <f t="shared" si="8"/>
        <v>1</v>
      </c>
      <c r="AA57" s="206"/>
      <c r="AB57" s="157">
        <f t="shared" si="8"/>
        <v>0</v>
      </c>
      <c r="AC57" s="157"/>
      <c r="AD57" s="175"/>
      <c r="AE57" s="175"/>
    </row>
    <row r="58" spans="2:31" ht="20.100000000000001" customHeight="1">
      <c r="B58" s="2283"/>
      <c r="C58" s="2288" t="s">
        <v>725</v>
      </c>
      <c r="D58" s="2292" t="s">
        <v>726</v>
      </c>
      <c r="E58" s="210" t="s">
        <v>729</v>
      </c>
      <c r="F58" s="2310"/>
      <c r="G58" s="160">
        <f t="shared" si="3"/>
        <v>0</v>
      </c>
      <c r="H58" s="2311">
        <v>45505</v>
      </c>
      <c r="I58" s="157">
        <f t="shared" si="4"/>
        <v>1</v>
      </c>
      <c r="J58" s="157" t="s">
        <v>197</v>
      </c>
      <c r="K58" s="929" t="s">
        <v>354</v>
      </c>
      <c r="L58" s="162">
        <f t="shared" si="11"/>
        <v>1</v>
      </c>
      <c r="M58" s="931" t="s">
        <v>559</v>
      </c>
      <c r="N58" s="162">
        <f t="shared" si="13"/>
        <v>1</v>
      </c>
      <c r="O58" s="174" t="s">
        <v>678</v>
      </c>
      <c r="P58" s="162">
        <f t="shared" si="6"/>
        <v>1</v>
      </c>
      <c r="Q58" s="916"/>
      <c r="R58" s="162"/>
      <c r="S58" s="174"/>
      <c r="T58" s="157">
        <f t="shared" si="7"/>
        <v>0</v>
      </c>
      <c r="U58" s="206" t="str">
        <f>'SOCIO-PREDIAL'!V58</f>
        <v>SI</v>
      </c>
      <c r="V58" s="157">
        <f t="shared" si="9"/>
        <v>1</v>
      </c>
      <c r="W58" s="157" t="e">
        <f>IF(#REF!="SI",1,0)</f>
        <v>#REF!</v>
      </c>
      <c r="X58" s="164" t="str">
        <f>IF(AND(OR(ISNUMBER($F$4),$F$4="NA"),OR(ISNUMBER($H$58),$H$58="NA"),OR(ISNUMBER(K58),K58="NA"),OR(ISNUMBER(O58),O58="NA"),OR(ISNUMBER(Q58),Q58="NA"),OR(ISNUMBER(S58),S58="NA"),OR(U58="SI",U58="NA")),"OK","")</f>
        <v/>
      </c>
      <c r="Y58" s="206" t="s">
        <v>559</v>
      </c>
      <c r="Z58" s="157">
        <f t="shared" si="8"/>
        <v>1</v>
      </c>
      <c r="AA58" s="206"/>
      <c r="AB58" s="157">
        <f t="shared" si="8"/>
        <v>0</v>
      </c>
      <c r="AC58" s="157"/>
      <c r="AD58" s="175"/>
      <c r="AE58" s="175"/>
    </row>
    <row r="59" spans="2:31" ht="20.100000000000001" customHeight="1">
      <c r="B59" s="2283"/>
      <c r="C59" s="2288"/>
      <c r="D59" s="2293"/>
      <c r="E59" s="2304" t="s">
        <v>732</v>
      </c>
      <c r="F59" s="2310"/>
      <c r="G59" s="160">
        <f t="shared" si="3"/>
        <v>0</v>
      </c>
      <c r="H59" s="2312"/>
      <c r="I59" s="157">
        <f t="shared" si="4"/>
        <v>0</v>
      </c>
      <c r="J59" s="157" t="s">
        <v>201</v>
      </c>
      <c r="K59" s="928">
        <v>45717</v>
      </c>
      <c r="L59" s="162">
        <f t="shared" si="11"/>
        <v>1</v>
      </c>
      <c r="M59" s="932">
        <v>45721</v>
      </c>
      <c r="N59" s="162">
        <f t="shared" si="13"/>
        <v>1</v>
      </c>
      <c r="O59" s="174" t="s">
        <v>678</v>
      </c>
      <c r="P59" s="162">
        <f t="shared" si="6"/>
        <v>1</v>
      </c>
      <c r="Q59" s="916"/>
      <c r="R59" s="162"/>
      <c r="S59" s="174"/>
      <c r="T59" s="157">
        <f t="shared" si="7"/>
        <v>0</v>
      </c>
      <c r="U59" s="206" t="str">
        <f>'SOCIO-PREDIAL'!V59</f>
        <v>SI</v>
      </c>
      <c r="V59" s="157">
        <f t="shared" si="9"/>
        <v>1</v>
      </c>
      <c r="W59" s="157" t="e">
        <f>IF(#REF!="SI",1,0)</f>
        <v>#REF!</v>
      </c>
      <c r="X59" s="164" t="str">
        <f>IF(AND(OR(ISNUMBER($F$4),$F$4="NA"),OR(ISNUMBER($H$58),$H$58="NA"),OR(ISNUMBER(K59),K59="NA"),OR(ISNUMBER(O59),O59="NA"),OR(ISNUMBER(Q59),Q59="NA"),OR(ISNUMBER(S59),S59="NA"),OR(U59="SI",U59="NA")),"OK","")</f>
        <v/>
      </c>
      <c r="Y59" s="206" t="s">
        <v>559</v>
      </c>
      <c r="Z59" s="157">
        <f t="shared" si="8"/>
        <v>1</v>
      </c>
      <c r="AA59" s="206"/>
      <c r="AB59" s="157">
        <f t="shared" si="8"/>
        <v>0</v>
      </c>
      <c r="AC59" s="157"/>
      <c r="AD59" s="175"/>
      <c r="AE59" s="175"/>
    </row>
    <row r="60" spans="2:31" ht="20.100000000000001" customHeight="1">
      <c r="B60" s="2283"/>
      <c r="C60" s="2288"/>
      <c r="D60" s="2294"/>
      <c r="E60" s="2305"/>
      <c r="F60" s="2310"/>
      <c r="G60" s="160">
        <f t="shared" si="3"/>
        <v>0</v>
      </c>
      <c r="H60" s="2312"/>
      <c r="I60" s="157">
        <f t="shared" si="4"/>
        <v>0</v>
      </c>
      <c r="J60" s="157" t="s">
        <v>204</v>
      </c>
      <c r="K60" s="928">
        <v>45723</v>
      </c>
      <c r="L60" s="162">
        <f t="shared" si="11"/>
        <v>1</v>
      </c>
      <c r="M60" s="931" t="s">
        <v>559</v>
      </c>
      <c r="N60" s="162">
        <f t="shared" si="13"/>
        <v>1</v>
      </c>
      <c r="O60" s="174" t="s">
        <v>678</v>
      </c>
      <c r="P60" s="162">
        <f t="shared" si="6"/>
        <v>1</v>
      </c>
      <c r="Q60" s="916"/>
      <c r="R60" s="162"/>
      <c r="S60" s="174"/>
      <c r="T60" s="157">
        <f t="shared" si="7"/>
        <v>0</v>
      </c>
      <c r="U60" s="206" t="str">
        <f>'SOCIO-PREDIAL'!V60</f>
        <v>SI</v>
      </c>
      <c r="V60" s="157">
        <f t="shared" si="9"/>
        <v>1</v>
      </c>
      <c r="W60" s="157" t="e">
        <f>IF(#REF!="SI",1,0)</f>
        <v>#REF!</v>
      </c>
      <c r="X60" s="164" t="str">
        <f>IF(AND(OR(ISNUMBER($F$4),$F$4="NA"),OR(ISNUMBER($H$58),$H$58="NA"),OR(ISNUMBER(K60),K60="NA"),OR(ISNUMBER(O60),O60="NA"),OR(ISNUMBER(Q60),Q60="NA"),OR(ISNUMBER(S60),S60="NA"),OR(U60="SI",U60="NA")),"OK","")</f>
        <v/>
      </c>
      <c r="Y60" s="206" t="s">
        <v>559</v>
      </c>
      <c r="Z60" s="157">
        <f t="shared" si="8"/>
        <v>1</v>
      </c>
      <c r="AA60" s="206"/>
      <c r="AB60" s="157">
        <f t="shared" si="8"/>
        <v>0</v>
      </c>
      <c r="AC60" s="157"/>
      <c r="AD60" s="175"/>
      <c r="AE60" s="175"/>
    </row>
    <row r="61" spans="2:31" ht="20.100000000000001" customHeight="1">
      <c r="B61" s="2283"/>
      <c r="C61" s="2288" t="s">
        <v>653</v>
      </c>
      <c r="D61" s="2292" t="s">
        <v>733</v>
      </c>
      <c r="E61" s="2304" t="s">
        <v>736</v>
      </c>
      <c r="F61" s="2310"/>
      <c r="G61" s="160">
        <f t="shared" si="3"/>
        <v>0</v>
      </c>
      <c r="H61" s="2311">
        <v>45505</v>
      </c>
      <c r="I61" s="157">
        <f t="shared" si="4"/>
        <v>1</v>
      </c>
      <c r="J61" s="157" t="s">
        <v>206</v>
      </c>
      <c r="K61" s="928">
        <v>45758</v>
      </c>
      <c r="L61" s="162">
        <f t="shared" si="11"/>
        <v>1</v>
      </c>
      <c r="M61" s="931" t="s">
        <v>559</v>
      </c>
      <c r="N61" s="162">
        <f t="shared" si="13"/>
        <v>1</v>
      </c>
      <c r="O61" s="174" t="s">
        <v>678</v>
      </c>
      <c r="P61" s="162">
        <f t="shared" si="6"/>
        <v>1</v>
      </c>
      <c r="Q61" s="916"/>
      <c r="R61" s="162"/>
      <c r="S61" s="174"/>
      <c r="T61" s="157">
        <f t="shared" si="7"/>
        <v>0</v>
      </c>
      <c r="U61" s="206" t="str">
        <f>'SOCIO-PREDIAL'!V61</f>
        <v>SI</v>
      </c>
      <c r="V61" s="157">
        <f t="shared" si="9"/>
        <v>1</v>
      </c>
      <c r="W61" s="157" t="e">
        <f>IF(#REF!="SI",1,0)</f>
        <v>#REF!</v>
      </c>
      <c r="X61" s="164" t="str">
        <f t="shared" ref="X61:X65" si="14">IF(AND(OR(ISNUMBER($F$4),$F$4="NA"),OR(ISNUMBER($H$61),$H$61="NA"),OR(ISNUMBER(K61),K61="NA"),OR(ISNUMBER(O61),O61="NA"),OR(ISNUMBER(Q61),Q61="NA"),OR(ISNUMBER(S61),S61="NA"),OR(U61="SI",U61="NA")),"OK","")</f>
        <v/>
      </c>
      <c r="Y61" s="206" t="s">
        <v>559</v>
      </c>
      <c r="Z61" s="157">
        <f t="shared" si="8"/>
        <v>1</v>
      </c>
      <c r="AA61" s="206"/>
      <c r="AB61" s="157">
        <f t="shared" si="8"/>
        <v>0</v>
      </c>
      <c r="AC61" s="176"/>
      <c r="AD61" s="175"/>
      <c r="AE61" s="175"/>
    </row>
    <row r="62" spans="2:31" ht="20.100000000000001" customHeight="1">
      <c r="B62" s="2283"/>
      <c r="C62" s="2288"/>
      <c r="D62" s="2293"/>
      <c r="E62" s="2306"/>
      <c r="F62" s="2310"/>
      <c r="G62" s="160">
        <f t="shared" si="3"/>
        <v>0</v>
      </c>
      <c r="H62" s="2312"/>
      <c r="I62" s="157">
        <f t="shared" si="4"/>
        <v>0</v>
      </c>
      <c r="J62" s="157" t="s">
        <v>208</v>
      </c>
      <c r="K62" s="928">
        <v>45696</v>
      </c>
      <c r="L62" s="162">
        <f t="shared" si="11"/>
        <v>1</v>
      </c>
      <c r="M62" s="931" t="s">
        <v>559</v>
      </c>
      <c r="N62" s="162">
        <f t="shared" si="13"/>
        <v>1</v>
      </c>
      <c r="O62" s="174" t="s">
        <v>678</v>
      </c>
      <c r="P62" s="162">
        <f t="shared" si="6"/>
        <v>1</v>
      </c>
      <c r="Q62" s="916"/>
      <c r="R62" s="162"/>
      <c r="S62" s="174"/>
      <c r="T62" s="157">
        <f t="shared" si="7"/>
        <v>0</v>
      </c>
      <c r="U62" s="206" t="str">
        <f>'SOCIO-PREDIAL'!V62</f>
        <v>SI</v>
      </c>
      <c r="V62" s="157">
        <f t="shared" si="9"/>
        <v>1</v>
      </c>
      <c r="W62" s="157" t="e">
        <f>IF(#REF!="SI",1,0)</f>
        <v>#REF!</v>
      </c>
      <c r="X62" s="164" t="str">
        <f t="shared" si="14"/>
        <v/>
      </c>
      <c r="Y62" s="206" t="s">
        <v>559</v>
      </c>
      <c r="Z62" s="157">
        <f t="shared" si="8"/>
        <v>1</v>
      </c>
      <c r="AA62" s="206"/>
      <c r="AB62" s="157">
        <f t="shared" si="8"/>
        <v>0</v>
      </c>
      <c r="AC62" s="176"/>
      <c r="AD62" s="175"/>
      <c r="AE62" s="175"/>
    </row>
    <row r="63" spans="2:31" ht="20.100000000000001" customHeight="1">
      <c r="B63" s="2283"/>
      <c r="C63" s="2288"/>
      <c r="D63" s="2293"/>
      <c r="E63" s="2305"/>
      <c r="F63" s="2310"/>
      <c r="G63" s="160">
        <f t="shared" si="3"/>
        <v>0</v>
      </c>
      <c r="H63" s="2312"/>
      <c r="I63" s="157">
        <f t="shared" si="4"/>
        <v>0</v>
      </c>
      <c r="J63" s="157" t="s">
        <v>210</v>
      </c>
      <c r="K63" s="929" t="s">
        <v>354</v>
      </c>
      <c r="L63" s="162">
        <f t="shared" si="11"/>
        <v>1</v>
      </c>
      <c r="M63" s="931" t="s">
        <v>559</v>
      </c>
      <c r="N63" s="162">
        <f t="shared" si="13"/>
        <v>1</v>
      </c>
      <c r="O63" s="174" t="s">
        <v>678</v>
      </c>
      <c r="P63" s="162">
        <f t="shared" si="6"/>
        <v>1</v>
      </c>
      <c r="Q63" s="916"/>
      <c r="R63" s="162"/>
      <c r="S63" s="174"/>
      <c r="T63" s="157">
        <f t="shared" si="7"/>
        <v>0</v>
      </c>
      <c r="U63" s="206" t="str">
        <f>'SOCIO-PREDIAL'!V63</f>
        <v>SI</v>
      </c>
      <c r="V63" s="157">
        <f t="shared" si="9"/>
        <v>1</v>
      </c>
      <c r="W63" s="157" t="e">
        <f>IF(#REF!="SI",1,0)</f>
        <v>#REF!</v>
      </c>
      <c r="X63" s="164" t="str">
        <f t="shared" si="14"/>
        <v/>
      </c>
      <c r="Y63" s="206" t="s">
        <v>559</v>
      </c>
      <c r="Z63" s="157">
        <f t="shared" si="8"/>
        <v>1</v>
      </c>
      <c r="AA63" s="206"/>
      <c r="AB63" s="157">
        <f t="shared" si="8"/>
        <v>0</v>
      </c>
      <c r="AC63" s="176"/>
      <c r="AD63" s="175"/>
      <c r="AE63" s="175"/>
    </row>
    <row r="64" spans="2:31" ht="20.100000000000001" customHeight="1">
      <c r="B64" s="2283"/>
      <c r="C64" s="2288"/>
      <c r="D64" s="2293"/>
      <c r="E64" s="2304" t="s">
        <v>737</v>
      </c>
      <c r="F64" s="2310"/>
      <c r="G64" s="160">
        <f t="shared" si="3"/>
        <v>0</v>
      </c>
      <c r="H64" s="2312"/>
      <c r="I64" s="157">
        <f t="shared" si="4"/>
        <v>0</v>
      </c>
      <c r="J64" s="157" t="s">
        <v>212</v>
      </c>
      <c r="K64" s="929" t="s">
        <v>354</v>
      </c>
      <c r="L64" s="162">
        <f t="shared" si="11"/>
        <v>1</v>
      </c>
      <c r="M64" s="931" t="s">
        <v>559</v>
      </c>
      <c r="N64" s="162">
        <f t="shared" si="13"/>
        <v>1</v>
      </c>
      <c r="O64" s="174" t="s">
        <v>678</v>
      </c>
      <c r="P64" s="162">
        <f t="shared" si="6"/>
        <v>1</v>
      </c>
      <c r="Q64" s="916"/>
      <c r="R64" s="162"/>
      <c r="S64" s="174"/>
      <c r="T64" s="157">
        <f t="shared" si="7"/>
        <v>0</v>
      </c>
      <c r="U64" s="206" t="str">
        <f>'SOCIO-PREDIAL'!V64</f>
        <v>SI</v>
      </c>
      <c r="V64" s="157">
        <f t="shared" si="9"/>
        <v>1</v>
      </c>
      <c r="W64" s="157" t="e">
        <f>IF(#REF!="SI",1,0)</f>
        <v>#REF!</v>
      </c>
      <c r="X64" s="164" t="str">
        <f t="shared" si="14"/>
        <v/>
      </c>
      <c r="Y64" s="206" t="s">
        <v>559</v>
      </c>
      <c r="Z64" s="157">
        <f t="shared" si="8"/>
        <v>1</v>
      </c>
      <c r="AA64" s="206"/>
      <c r="AB64" s="157">
        <f t="shared" si="8"/>
        <v>0</v>
      </c>
      <c r="AC64" s="176"/>
      <c r="AD64" s="175"/>
      <c r="AE64" s="175"/>
    </row>
    <row r="65" spans="2:31" ht="20.100000000000001" customHeight="1">
      <c r="B65" s="2283"/>
      <c r="C65" s="2288"/>
      <c r="D65" s="2293"/>
      <c r="E65" s="2305"/>
      <c r="F65" s="2310"/>
      <c r="G65" s="160">
        <f t="shared" si="3"/>
        <v>0</v>
      </c>
      <c r="H65" s="2312"/>
      <c r="I65" s="157">
        <f t="shared" si="4"/>
        <v>0</v>
      </c>
      <c r="J65" s="157" t="s">
        <v>214</v>
      </c>
      <c r="K65" s="929" t="s">
        <v>354</v>
      </c>
      <c r="L65" s="162">
        <f t="shared" si="11"/>
        <v>1</v>
      </c>
      <c r="M65" s="931" t="s">
        <v>559</v>
      </c>
      <c r="N65" s="162">
        <f t="shared" si="13"/>
        <v>1</v>
      </c>
      <c r="O65" s="174" t="s">
        <v>678</v>
      </c>
      <c r="P65" s="162">
        <f t="shared" si="6"/>
        <v>1</v>
      </c>
      <c r="Q65" s="916"/>
      <c r="R65" s="162"/>
      <c r="S65" s="174"/>
      <c r="T65" s="157">
        <f t="shared" si="7"/>
        <v>0</v>
      </c>
      <c r="U65" s="206" t="str">
        <f>'SOCIO-PREDIAL'!V65</f>
        <v>SI</v>
      </c>
      <c r="V65" s="157">
        <f t="shared" si="9"/>
        <v>1</v>
      </c>
      <c r="W65" s="157" t="e">
        <f>IF(#REF!="SI",1,0)</f>
        <v>#REF!</v>
      </c>
      <c r="X65" s="164" t="str">
        <f t="shared" si="14"/>
        <v/>
      </c>
      <c r="Y65" s="206" t="s">
        <v>559</v>
      </c>
      <c r="Z65" s="157">
        <f t="shared" si="8"/>
        <v>1</v>
      </c>
      <c r="AA65" s="206"/>
      <c r="AB65" s="157">
        <f t="shared" si="8"/>
        <v>0</v>
      </c>
      <c r="AC65" s="157"/>
      <c r="AD65" s="175"/>
      <c r="AE65" s="175"/>
    </row>
    <row r="66" spans="2:31" ht="20.100000000000001" customHeight="1">
      <c r="B66" s="2283"/>
      <c r="C66" s="2288"/>
      <c r="D66" s="2293"/>
      <c r="E66" s="210" t="s">
        <v>740</v>
      </c>
      <c r="F66" s="2310"/>
      <c r="G66" s="160">
        <f t="shared" si="3"/>
        <v>0</v>
      </c>
      <c r="H66" s="2312"/>
      <c r="I66" s="157">
        <f t="shared" si="4"/>
        <v>0</v>
      </c>
      <c r="J66" s="157" t="s">
        <v>217</v>
      </c>
      <c r="K66" s="928">
        <v>45758</v>
      </c>
      <c r="L66" s="162">
        <f t="shared" si="11"/>
        <v>1</v>
      </c>
      <c r="M66" s="931" t="s">
        <v>559</v>
      </c>
      <c r="N66" s="162">
        <f t="shared" si="13"/>
        <v>1</v>
      </c>
      <c r="O66" s="174" t="s">
        <v>678</v>
      </c>
      <c r="P66" s="162">
        <f t="shared" si="6"/>
        <v>1</v>
      </c>
      <c r="Q66" s="916"/>
      <c r="R66" s="162"/>
      <c r="S66" s="174"/>
      <c r="T66" s="157">
        <f t="shared" si="7"/>
        <v>0</v>
      </c>
      <c r="U66" s="206" t="str">
        <f>'SOCIO-PREDIAL'!V66</f>
        <v>SI</v>
      </c>
      <c r="V66" s="157">
        <f t="shared" si="9"/>
        <v>1</v>
      </c>
      <c r="W66" s="157" t="e">
        <f>IF(#REF!="SI",1,0)</f>
        <v>#REF!</v>
      </c>
      <c r="X66" s="164" t="str">
        <f>IF(AND(OR(ISNUMBER($F$4),$F$4="NA"),OR(ISNUMBER($H$61),$H$61="NA"),OR(ISNUMBER(K66),K66="NA"),OR(ISNUMBER(O66),O66="NA"),OR(ISNUMBER(Q67),Q67="NA"),OR(ISNUMBER(S66),S66="NA"),OR(U66="SI",U66="NA")),"OK","")</f>
        <v/>
      </c>
      <c r="Y66" s="206" t="s">
        <v>559</v>
      </c>
      <c r="Z66" s="157">
        <f t="shared" si="8"/>
        <v>1</v>
      </c>
      <c r="AA66" s="206"/>
      <c r="AB66" s="157">
        <f t="shared" si="8"/>
        <v>0</v>
      </c>
      <c r="AC66" s="157"/>
      <c r="AD66" s="175"/>
      <c r="AE66" s="175"/>
    </row>
    <row r="67" spans="2:31" ht="20.100000000000001" customHeight="1">
      <c r="B67" s="2284"/>
      <c r="C67" s="2288"/>
      <c r="D67" s="2294"/>
      <c r="E67" s="210" t="s">
        <v>741</v>
      </c>
      <c r="F67" s="2310"/>
      <c r="G67" s="160">
        <f t="shared" si="3"/>
        <v>0</v>
      </c>
      <c r="H67" s="2312"/>
      <c r="I67" s="157">
        <f t="shared" si="4"/>
        <v>0</v>
      </c>
      <c r="J67" s="157" t="s">
        <v>219</v>
      </c>
      <c r="K67" s="928">
        <v>45774</v>
      </c>
      <c r="L67" s="162">
        <f t="shared" si="11"/>
        <v>1</v>
      </c>
      <c r="M67" s="931" t="s">
        <v>354</v>
      </c>
      <c r="N67" s="162">
        <f t="shared" si="13"/>
        <v>0</v>
      </c>
      <c r="O67" s="174"/>
      <c r="P67" s="162">
        <f t="shared" si="6"/>
        <v>0</v>
      </c>
      <c r="Q67" s="916"/>
      <c r="R67" s="162"/>
      <c r="S67" s="174"/>
      <c r="T67" s="157">
        <f t="shared" si="7"/>
        <v>0</v>
      </c>
      <c r="U67" s="206" t="str">
        <f>'SOCIO-PREDIAL'!V67</f>
        <v>SI</v>
      </c>
      <c r="V67" s="157">
        <f t="shared" si="9"/>
        <v>1</v>
      </c>
      <c r="W67" s="157" t="e">
        <f>IF(#REF!="SI",1,0)</f>
        <v>#REF!</v>
      </c>
      <c r="X67" s="164" t="e">
        <f>IF(AND(OR(ISNUMBER($F$4),$F$4="NA"),OR(ISNUMBER($H$61),$H$61="NA"),OR(ISNUMBER(K67),K67="NA"),OR(ISNUMBER(O67),O67="NA"),OR(ISNUMBER(#REF!),#REF!="NA"),OR(ISNUMBER(S67),S67="NA"),OR(U67="SI",U67="NA")),"OK","")</f>
        <v>#REF!</v>
      </c>
      <c r="Y67" s="206" t="s">
        <v>559</v>
      </c>
      <c r="Z67" s="157">
        <f t="shared" si="8"/>
        <v>1</v>
      </c>
      <c r="AA67" s="206"/>
      <c r="AB67" s="157">
        <f t="shared" si="8"/>
        <v>0</v>
      </c>
      <c r="AC67" s="157"/>
      <c r="AD67" s="175"/>
      <c r="AE67" s="175"/>
    </row>
    <row r="68" spans="2:31" ht="20.100000000000001" customHeight="1">
      <c r="B68" s="2279" t="s">
        <v>742</v>
      </c>
      <c r="C68" s="2288" t="s">
        <v>743</v>
      </c>
      <c r="D68" s="2298" t="s">
        <v>744</v>
      </c>
      <c r="E68" s="210" t="s">
        <v>746</v>
      </c>
      <c r="F68" s="2307">
        <v>45505</v>
      </c>
      <c r="G68" s="160">
        <f t="shared" si="3"/>
        <v>1</v>
      </c>
      <c r="H68" s="2311">
        <v>45505</v>
      </c>
      <c r="I68" s="157">
        <f t="shared" si="4"/>
        <v>1</v>
      </c>
      <c r="J68" s="157" t="s">
        <v>222</v>
      </c>
      <c r="K68" s="928">
        <v>45716</v>
      </c>
      <c r="L68" s="162">
        <f t="shared" si="11"/>
        <v>1</v>
      </c>
      <c r="M68" s="931"/>
      <c r="N68" s="162">
        <f t="shared" si="13"/>
        <v>1</v>
      </c>
      <c r="O68" s="174" t="s">
        <v>678</v>
      </c>
      <c r="P68" s="162">
        <f t="shared" si="6"/>
        <v>1</v>
      </c>
      <c r="Q68" s="916"/>
      <c r="R68" s="162"/>
      <c r="S68" s="174"/>
      <c r="T68" s="157">
        <f t="shared" si="7"/>
        <v>0</v>
      </c>
      <c r="U68" s="206" t="str">
        <f>'SOCIO-PREDIAL'!V68</f>
        <v>SI</v>
      </c>
      <c r="V68" s="157">
        <f t="shared" si="9"/>
        <v>1</v>
      </c>
      <c r="W68" s="157" t="e">
        <f>IF(#REF!="SI",1,0)</f>
        <v>#REF!</v>
      </c>
      <c r="X68" s="164" t="str">
        <f>IF(AND(OR(ISNUMBER($F$68),$F$68="NA"),OR(ISNUMBER($H$68),$H$68="NA"),OR(ISNUMBER(K68),K68="NA"),OR(ISNUMBER(O68),O68="NA"),OR(ISNUMBER(Q68),Q68="NA"),OR(ISNUMBER(S68),S68="NA"),OR(U68="SI",U68="NA")),"OK","")</f>
        <v/>
      </c>
      <c r="Y68" s="206" t="s">
        <v>559</v>
      </c>
      <c r="Z68" s="157">
        <f t="shared" si="8"/>
        <v>1</v>
      </c>
      <c r="AA68" s="206"/>
      <c r="AB68" s="157">
        <f t="shared" si="8"/>
        <v>0</v>
      </c>
      <c r="AC68" s="157"/>
      <c r="AD68" s="175"/>
      <c r="AE68" s="175"/>
    </row>
    <row r="69" spans="2:31" ht="20.100000000000001" customHeight="1">
      <c r="B69" s="2280"/>
      <c r="C69" s="2288"/>
      <c r="D69" s="2298"/>
      <c r="E69" s="210" t="s">
        <v>747</v>
      </c>
      <c r="F69" s="2308"/>
      <c r="G69" s="160">
        <f t="shared" si="3"/>
        <v>0</v>
      </c>
      <c r="H69" s="2312"/>
      <c r="I69" s="157">
        <f t="shared" si="4"/>
        <v>0</v>
      </c>
      <c r="J69" s="157" t="s">
        <v>224</v>
      </c>
      <c r="K69" s="929" t="s">
        <v>354</v>
      </c>
      <c r="L69" s="162">
        <f t="shared" si="11"/>
        <v>1</v>
      </c>
      <c r="M69" s="207"/>
      <c r="N69" s="162">
        <f t="shared" si="13"/>
        <v>1</v>
      </c>
      <c r="O69" s="174" t="s">
        <v>678</v>
      </c>
      <c r="P69" s="162">
        <f t="shared" ref="P69:P70" si="15">IF(O69="",0,1)</f>
        <v>1</v>
      </c>
      <c r="Q69" s="916"/>
      <c r="R69" s="162"/>
      <c r="S69" s="174"/>
      <c r="T69" s="157">
        <f t="shared" si="7"/>
        <v>0</v>
      </c>
      <c r="U69" s="206" t="str">
        <f>'SOCIO-PREDIAL'!V69</f>
        <v>SI</v>
      </c>
      <c r="V69" s="157">
        <f t="shared" si="9"/>
        <v>1</v>
      </c>
      <c r="W69" s="157" t="e">
        <f>IF(#REF!="SI",1,0)</f>
        <v>#REF!</v>
      </c>
      <c r="X69" s="164" t="str">
        <f>IF(AND(OR(ISNUMBER($F$68),$F$68="NA"),OR(ISNUMBER($H$68),$H$68="NA"),OR(ISNUMBER(K69),K69="NA"),OR(ISNUMBER(O69),O69="NA"),OR(ISNUMBER(Q69),Q69="NA"),OR(ISNUMBER(S69),S69="NA"),OR(U69="SI",U69="NA")),"OK","")</f>
        <v/>
      </c>
      <c r="Y69" s="206" t="s">
        <v>559</v>
      </c>
      <c r="Z69" s="157">
        <f t="shared" si="8"/>
        <v>1</v>
      </c>
      <c r="AA69" s="206"/>
      <c r="AB69" s="157">
        <f t="shared" si="8"/>
        <v>0</v>
      </c>
      <c r="AC69" s="157"/>
    </row>
    <row r="70" spans="2:31" ht="30" customHeight="1">
      <c r="B70" s="2281"/>
      <c r="C70" s="202" t="s">
        <v>748</v>
      </c>
      <c r="D70" s="166" t="s">
        <v>749</v>
      </c>
      <c r="E70" s="172"/>
      <c r="F70" s="208"/>
      <c r="G70" s="160">
        <f t="shared" ref="G70" si="16">IF(F70="",0,1)</f>
        <v>0</v>
      </c>
      <c r="H70" s="160"/>
      <c r="I70" s="157">
        <f t="shared" ref="I70:I71" si="17">IF(H70="",0,1)</f>
        <v>0</v>
      </c>
      <c r="J70" s="157" t="s">
        <v>750</v>
      </c>
      <c r="K70" s="922"/>
      <c r="L70" s="162">
        <f t="shared" si="11"/>
        <v>0</v>
      </c>
      <c r="M70" s="207"/>
      <c r="N70" s="162">
        <f t="shared" si="13"/>
        <v>0</v>
      </c>
      <c r="O70" s="207"/>
      <c r="P70" s="162">
        <f t="shared" si="15"/>
        <v>0</v>
      </c>
      <c r="Q70" s="916"/>
      <c r="R70" s="162"/>
      <c r="S70" s="174"/>
      <c r="T70" s="157">
        <f t="shared" ref="T70:T71" si="18">IF(S70="",0,1)</f>
        <v>0</v>
      </c>
      <c r="U70" s="206"/>
      <c r="V70" s="157">
        <f t="shared" si="9"/>
        <v>0</v>
      </c>
      <c r="W70" s="157" t="e">
        <f>IF(#REF!="SI",1,0)</f>
        <v>#REF!</v>
      </c>
      <c r="X70" s="164" t="str">
        <f>IF(AND(OR(ISNUMBER($F$45),$F$45="NA"),OR(ISNUMBER($H$63),$H$63="NA"),OR(ISNUMBER(K70),K70="NA"),OR(ISNUMBER(O70),O70="NA"),OR(ISNUMBER(Q70),Q70="NA"),OR(ISNUMBER(S70),S70="NA"),OR(U70="SI",U70="NA")),"OK","")</f>
        <v/>
      </c>
      <c r="Y70" s="206" t="s">
        <v>559</v>
      </c>
      <c r="Z70" s="206"/>
      <c r="AA70" s="206"/>
      <c r="AB70" s="206"/>
      <c r="AC70" s="177"/>
    </row>
    <row r="71" spans="2:31" ht="47.1" customHeight="1">
      <c r="B71" s="178" t="s">
        <v>627</v>
      </c>
      <c r="C71" s="178" t="s">
        <v>627</v>
      </c>
      <c r="D71" s="179"/>
      <c r="E71" s="180"/>
      <c r="F71" s="181">
        <f>COUNTIF(G4:G70,1)/2</f>
        <v>1</v>
      </c>
      <c r="G71" s="182"/>
      <c r="H71" s="181">
        <f>COUNTIF(I4:I69,1)/6</f>
        <v>1</v>
      </c>
      <c r="I71" s="157">
        <f t="shared" si="17"/>
        <v>1</v>
      </c>
      <c r="J71" s="180"/>
      <c r="K71" s="923">
        <f>COUNTIF(L4:L69,1)/65</f>
        <v>1.0153846153846153</v>
      </c>
      <c r="L71" s="162">
        <f t="shared" si="11"/>
        <v>1</v>
      </c>
      <c r="M71" s="181">
        <f>COUNTIF(N5:N69,1)/65</f>
        <v>0.92307692307692313</v>
      </c>
      <c r="N71" s="162">
        <f t="shared" ref="N71" si="19">IF(M71="",0,1)</f>
        <v>1</v>
      </c>
      <c r="O71" s="181">
        <f>COUNTIF(P5:P69,1)/65</f>
        <v>0.98461538461538467</v>
      </c>
      <c r="P71" s="162">
        <f t="shared" ref="P71:R71" si="20">IF(O71="",0,1)</f>
        <v>1</v>
      </c>
      <c r="Q71" s="181">
        <f>COUNTA(Q5:Q69)/64</f>
        <v>0</v>
      </c>
      <c r="R71" s="162">
        <f t="shared" si="20"/>
        <v>1</v>
      </c>
      <c r="S71" s="181">
        <f>COUNTIF(T5:T69,1)/65</f>
        <v>0</v>
      </c>
      <c r="T71" s="157">
        <f t="shared" si="18"/>
        <v>1</v>
      </c>
      <c r="U71" s="181">
        <f>COUNTIF(V5:V69,1)/65</f>
        <v>1</v>
      </c>
      <c r="V71" s="157">
        <f t="shared" ref="V71" si="21">IF(U71="SI",1,0)</f>
        <v>0</v>
      </c>
      <c r="W71" s="183"/>
      <c r="X71" s="184">
        <f>COUNTIF(X4:X70,"OK")/65</f>
        <v>0</v>
      </c>
      <c r="Y71" s="181">
        <f>COUNTIF(Z5:Z69,1)/65</f>
        <v>1</v>
      </c>
      <c r="Z71" s="184"/>
      <c r="AA71" s="181">
        <f>COUNTIF(AB5:AB69,1)/65</f>
        <v>0</v>
      </c>
      <c r="AB71" s="184"/>
      <c r="AC71" s="180"/>
    </row>
    <row r="72" spans="2:31">
      <c r="B72" s="185"/>
      <c r="C72" s="185"/>
      <c r="D72" s="185"/>
      <c r="E72" s="186"/>
      <c r="F72" s="153"/>
      <c r="G72" s="153"/>
      <c r="H72" s="153"/>
      <c r="I72" s="153"/>
      <c r="J72" s="153"/>
      <c r="K72" s="924"/>
      <c r="L72" s="153"/>
      <c r="M72" s="155"/>
      <c r="N72" s="153"/>
      <c r="O72" s="155"/>
      <c r="P72" s="153"/>
      <c r="Q72" s="155"/>
      <c r="R72" s="153"/>
      <c r="S72" s="187"/>
      <c r="T72" s="153"/>
      <c r="U72" s="206" t="s">
        <v>564</v>
      </c>
      <c r="V72" s="153"/>
      <c r="W72" s="153"/>
      <c r="X72" s="355" t="s">
        <v>678</v>
      </c>
      <c r="Y72" s="189"/>
      <c r="Z72" s="189"/>
      <c r="AA72" s="189"/>
      <c r="AB72" s="189"/>
      <c r="AC72" s="186"/>
    </row>
    <row r="73" spans="2:31">
      <c r="U73" s="354">
        <f>+COUNTIF(U5:U69,"SI")</f>
        <v>65</v>
      </c>
      <c r="X73" s="354">
        <f>+COUNTIF(X5:X69,"OK")</f>
        <v>0</v>
      </c>
    </row>
  </sheetData>
  <mergeCells count="48">
    <mergeCell ref="H2:H3"/>
    <mergeCell ref="U2:U3"/>
    <mergeCell ref="X2:X3"/>
    <mergeCell ref="AC2:AC3"/>
    <mergeCell ref="B2:B3"/>
    <mergeCell ref="C2:C3"/>
    <mergeCell ref="D2:D3"/>
    <mergeCell ref="E2:E3"/>
    <mergeCell ref="F2:F3"/>
    <mergeCell ref="J2:J3"/>
    <mergeCell ref="D17:D57"/>
    <mergeCell ref="H17:H57"/>
    <mergeCell ref="B4:B67"/>
    <mergeCell ref="C4:C57"/>
    <mergeCell ref="F4:F67"/>
    <mergeCell ref="D5:D16"/>
    <mergeCell ref="E5:E9"/>
    <mergeCell ref="E18:E19"/>
    <mergeCell ref="E20:E23"/>
    <mergeCell ref="E24:E25"/>
    <mergeCell ref="E29:E30"/>
    <mergeCell ref="E36:E37"/>
    <mergeCell ref="H5:H16"/>
    <mergeCell ref="E10:E12"/>
    <mergeCell ref="E13:E15"/>
    <mergeCell ref="B68:B70"/>
    <mergeCell ref="C68:C69"/>
    <mergeCell ref="D68:D69"/>
    <mergeCell ref="F68:F69"/>
    <mergeCell ref="C61:C67"/>
    <mergeCell ref="D61:D67"/>
    <mergeCell ref="E61:E63"/>
    <mergeCell ref="C1:AC1"/>
    <mergeCell ref="H68:H69"/>
    <mergeCell ref="Y2:Y3"/>
    <mergeCell ref="AA2:AA3"/>
    <mergeCell ref="K2:S2"/>
    <mergeCell ref="H61:H67"/>
    <mergeCell ref="E64:E65"/>
    <mergeCell ref="C58:C60"/>
    <mergeCell ref="D58:D60"/>
    <mergeCell ref="H58:H60"/>
    <mergeCell ref="E59:E60"/>
    <mergeCell ref="E47:E52"/>
    <mergeCell ref="E53:E54"/>
    <mergeCell ref="E55:E57"/>
    <mergeCell ref="E39:E42"/>
    <mergeCell ref="E43:E46"/>
  </mergeCells>
  <conditionalFormatting sqref="U72">
    <cfRule type="containsText" dxfId="158" priority="2" operator="containsText" text="NO">
      <formula>NOT(ISERROR(SEARCH("NO",U72)))</formula>
    </cfRule>
  </conditionalFormatting>
  <conditionalFormatting sqref="V4:W4 U4:U70">
    <cfRule type="containsText" dxfId="157" priority="6" operator="containsText" text="NO">
      <formula>NOT(ISERROR(SEARCH("NO",U4)))</formula>
    </cfRule>
  </conditionalFormatting>
  <conditionalFormatting sqref="X4:X70">
    <cfRule type="cellIs" dxfId="156" priority="7" operator="equal">
      <formula>""</formula>
    </cfRule>
    <cfRule type="cellIs" dxfId="155" priority="8" operator="equal">
      <formula>"OK"</formula>
    </cfRule>
  </conditionalFormatting>
  <conditionalFormatting sqref="X72">
    <cfRule type="containsText" dxfId="154" priority="1" operator="containsText" text="NO">
      <formula>NOT(ISERROR(SEARCH("NO",X72)))</formula>
    </cfRule>
  </conditionalFormatting>
  <conditionalFormatting sqref="Y4:Y70 Z70 AB70">
    <cfRule type="containsText" dxfId="153" priority="5" operator="containsText" text="NO">
      <formula>NOT(ISERROR(SEARCH("NO",Y4)))</formula>
    </cfRule>
  </conditionalFormatting>
  <conditionalFormatting sqref="AA4:AA70">
    <cfRule type="containsText" dxfId="152" priority="4" operator="containsText" text="NO">
      <formula>NOT(ISERROR(SEARCH("NO",AA4)))</formula>
    </cfRule>
  </conditionalFormatting>
  <dataValidations count="2">
    <dataValidation showInputMessage="1" showErrorMessage="1" errorTitle="ERROR" error="no es fecha" sqref="G71:G1048576 G2:G3" xr:uid="{00000000-0002-0000-0200-000000000000}"/>
    <dataValidation allowBlank="1" showInputMessage="1" showErrorMessage="1" errorTitle="ERROR" error="no es fecha" sqref="N3 R71:T1048576 I2:I3 P3 L3 L71:L1048576 T2:T3 R3:S3 N71:N1048576 P71:P1048576 I71:I1048576 J72:J1048576" xr:uid="{00000000-0002-0000-0200-000001000000}"/>
  </dataValidation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VQ99"/>
  <sheetViews>
    <sheetView workbookViewId="0"/>
  </sheetViews>
  <sheetFormatPr baseColWidth="10" defaultColWidth="11.44140625" defaultRowHeight="13.2"/>
  <cols>
    <col min="1" max="1" width="18" style="286" bestFit="1" customWidth="1"/>
    <col min="2" max="3" width="7.5546875" style="286" hidden="1" customWidth="1"/>
    <col min="4" max="4" width="12" style="286" hidden="1" customWidth="1"/>
    <col min="5" max="6" width="7.5546875" style="286" hidden="1" customWidth="1"/>
    <col min="7" max="7" width="12" style="286" hidden="1" customWidth="1"/>
    <col min="8" max="9" width="7.5546875" style="286" hidden="1" customWidth="1"/>
    <col min="10" max="10" width="12" style="286" hidden="1" customWidth="1"/>
    <col min="11" max="11" width="8.44140625" style="286" hidden="1" customWidth="1"/>
    <col min="12" max="12" width="10.6640625" style="286" hidden="1" customWidth="1"/>
    <col min="13" max="13" width="12.5546875" style="286" hidden="1" customWidth="1"/>
    <col min="14" max="15" width="7.5546875" style="286" hidden="1" customWidth="1"/>
    <col min="16" max="16" width="12" style="286" hidden="1" customWidth="1"/>
    <col min="17" max="18" width="7.5546875" style="286" hidden="1" customWidth="1"/>
    <col min="19" max="19" width="12" style="286" hidden="1" customWidth="1"/>
    <col min="20" max="21" width="7.5546875" style="286" hidden="1" customWidth="1"/>
    <col min="22" max="22" width="12" style="286" hidden="1" customWidth="1"/>
    <col min="23" max="523" width="0" style="286" hidden="1" customWidth="1"/>
    <col min="524" max="16384" width="11.44140625" style="286"/>
  </cols>
  <sheetData>
    <row r="1" spans="1:589" ht="13.8" thickBot="1">
      <c r="B1" s="2393">
        <v>45670</v>
      </c>
      <c r="C1" s="2394"/>
      <c r="D1" s="2395"/>
      <c r="E1" s="2393">
        <v>45671</v>
      </c>
      <c r="F1" s="2394"/>
      <c r="G1" s="2395"/>
      <c r="H1" s="2386">
        <v>45672</v>
      </c>
      <c r="I1" s="2387"/>
      <c r="J1" s="2388"/>
      <c r="K1" s="2386">
        <v>45673</v>
      </c>
      <c r="L1" s="2387"/>
      <c r="M1" s="2388"/>
      <c r="N1" s="2386">
        <v>45674</v>
      </c>
      <c r="O1" s="2387"/>
      <c r="P1" s="2388"/>
      <c r="Q1" s="2386">
        <v>45675</v>
      </c>
      <c r="R1" s="2387"/>
      <c r="S1" s="2388"/>
      <c r="T1" s="2386">
        <v>45676</v>
      </c>
      <c r="U1" s="2387"/>
      <c r="V1" s="2388"/>
      <c r="W1" s="2386">
        <v>45677</v>
      </c>
      <c r="X1" s="2387"/>
      <c r="Y1" s="2388"/>
      <c r="Z1" s="2386">
        <v>45678</v>
      </c>
      <c r="AA1" s="2387"/>
      <c r="AB1" s="2388"/>
      <c r="AC1" s="2386">
        <v>45679</v>
      </c>
      <c r="AD1" s="2387"/>
      <c r="AE1" s="2388"/>
      <c r="AF1" s="2386">
        <v>45680</v>
      </c>
      <c r="AG1" s="2387"/>
      <c r="AH1" s="2388"/>
      <c r="AI1" s="2386">
        <v>45681</v>
      </c>
      <c r="AJ1" s="2387"/>
      <c r="AK1" s="2388"/>
      <c r="AL1" s="2386">
        <v>45682</v>
      </c>
      <c r="AM1" s="2387"/>
      <c r="AN1" s="2388"/>
      <c r="AO1" s="2386">
        <v>45683</v>
      </c>
      <c r="AP1" s="2387"/>
      <c r="AQ1" s="2388"/>
      <c r="AR1" s="2386">
        <v>45684</v>
      </c>
      <c r="AS1" s="2387"/>
      <c r="AT1" s="2388"/>
      <c r="AU1" s="2386">
        <v>45685</v>
      </c>
      <c r="AV1" s="2387"/>
      <c r="AW1" s="2388"/>
      <c r="AX1" s="2393">
        <v>45686</v>
      </c>
      <c r="AY1" s="2394"/>
      <c r="AZ1" s="2395"/>
      <c r="BA1" s="2393">
        <v>45687</v>
      </c>
      <c r="BB1" s="2394"/>
      <c r="BC1" s="2395"/>
      <c r="BD1" s="2393">
        <v>45688</v>
      </c>
      <c r="BE1" s="2394"/>
      <c r="BF1" s="2395"/>
      <c r="BG1" s="2393">
        <v>45689</v>
      </c>
      <c r="BH1" s="2394"/>
      <c r="BI1" s="2395"/>
      <c r="BJ1" s="2393">
        <v>45690</v>
      </c>
      <c r="BK1" s="2394"/>
      <c r="BL1" s="2395"/>
      <c r="BM1" s="2393">
        <v>45691</v>
      </c>
      <c r="BN1" s="2394"/>
      <c r="BO1" s="2395"/>
      <c r="BP1" s="2393">
        <v>45692</v>
      </c>
      <c r="BQ1" s="2394"/>
      <c r="BR1" s="2395"/>
      <c r="BS1" s="2393">
        <v>45693</v>
      </c>
      <c r="BT1" s="2394"/>
      <c r="BU1" s="2395"/>
      <c r="BV1" s="2393">
        <v>45694</v>
      </c>
      <c r="BW1" s="2394"/>
      <c r="BX1" s="2395"/>
      <c r="BY1" s="2393">
        <v>45695</v>
      </c>
      <c r="BZ1" s="2394"/>
      <c r="CA1" s="2395"/>
      <c r="CB1" s="2393">
        <v>45696</v>
      </c>
      <c r="CC1" s="2394"/>
      <c r="CD1" s="2395"/>
      <c r="CE1" s="2393">
        <v>45697</v>
      </c>
      <c r="CF1" s="2394"/>
      <c r="CG1" s="2395"/>
      <c r="CH1" s="2393">
        <v>45698</v>
      </c>
      <c r="CI1" s="2394"/>
      <c r="CJ1" s="2395"/>
      <c r="CK1" s="2393">
        <v>45699</v>
      </c>
      <c r="CL1" s="2394"/>
      <c r="CM1" s="2395"/>
      <c r="CN1" s="2393">
        <v>45700</v>
      </c>
      <c r="CO1" s="2394"/>
      <c r="CP1" s="2395"/>
      <c r="CQ1" s="2393">
        <v>45701</v>
      </c>
      <c r="CR1" s="2394"/>
      <c r="CS1" s="2395"/>
      <c r="CT1" s="2393">
        <v>45702</v>
      </c>
      <c r="CU1" s="2394"/>
      <c r="CV1" s="2395"/>
      <c r="CW1" s="2393">
        <v>45703</v>
      </c>
      <c r="CX1" s="2394"/>
      <c r="CY1" s="2395"/>
      <c r="CZ1" s="2393">
        <v>45704</v>
      </c>
      <c r="DA1" s="2394"/>
      <c r="DB1" s="2395"/>
      <c r="DC1" s="2393">
        <v>45705</v>
      </c>
      <c r="DD1" s="2394"/>
      <c r="DE1" s="2395"/>
      <c r="DF1" s="2393">
        <v>45706</v>
      </c>
      <c r="DG1" s="2394"/>
      <c r="DH1" s="2395"/>
      <c r="DI1" s="2393">
        <v>45707</v>
      </c>
      <c r="DJ1" s="2394"/>
      <c r="DK1" s="2395"/>
      <c r="DL1" s="2393">
        <v>45708</v>
      </c>
      <c r="DM1" s="2394"/>
      <c r="DN1" s="2395"/>
      <c r="DO1" s="2393">
        <v>45709</v>
      </c>
      <c r="DP1" s="2394"/>
      <c r="DQ1" s="2395"/>
      <c r="DR1" s="2393">
        <v>45710</v>
      </c>
      <c r="DS1" s="2394"/>
      <c r="DT1" s="2395"/>
      <c r="DU1" s="2393">
        <v>45711</v>
      </c>
      <c r="DV1" s="2394"/>
      <c r="DW1" s="2395"/>
      <c r="DX1" s="2393">
        <v>45712</v>
      </c>
      <c r="DY1" s="2394"/>
      <c r="DZ1" s="2395"/>
      <c r="EA1" s="2393">
        <v>45713</v>
      </c>
      <c r="EB1" s="2394"/>
      <c r="EC1" s="2395"/>
      <c r="ED1" s="2393">
        <v>45714</v>
      </c>
      <c r="EE1" s="2394"/>
      <c r="EF1" s="2395"/>
      <c r="EG1" s="2393">
        <v>45715</v>
      </c>
      <c r="EH1" s="2394"/>
      <c r="EI1" s="2395"/>
      <c r="EJ1" s="2393">
        <v>45716</v>
      </c>
      <c r="EK1" s="2394"/>
      <c r="EL1" s="2395"/>
      <c r="EM1" s="2393">
        <v>45717</v>
      </c>
      <c r="EN1" s="2394"/>
      <c r="EO1" s="2395"/>
      <c r="EP1" s="2393">
        <v>45718</v>
      </c>
      <c r="EQ1" s="2394"/>
      <c r="ER1" s="2395"/>
      <c r="ES1" s="2393">
        <v>45719</v>
      </c>
      <c r="ET1" s="2394"/>
      <c r="EU1" s="2395"/>
      <c r="EV1" s="2393">
        <v>45720</v>
      </c>
      <c r="EW1" s="2394"/>
      <c r="EX1" s="2395"/>
      <c r="EY1" s="2393">
        <v>45721</v>
      </c>
      <c r="EZ1" s="2394"/>
      <c r="FA1" s="2395"/>
      <c r="FB1" s="2393">
        <v>45722</v>
      </c>
      <c r="FC1" s="2394"/>
      <c r="FD1" s="2395"/>
      <c r="FE1" s="2393">
        <v>45723</v>
      </c>
      <c r="FF1" s="2394"/>
      <c r="FG1" s="2395"/>
      <c r="FH1" s="2393">
        <v>45724</v>
      </c>
      <c r="FI1" s="2394"/>
      <c r="FJ1" s="2395"/>
      <c r="FK1" s="2393">
        <v>45725</v>
      </c>
      <c r="FL1" s="2394"/>
      <c r="FM1" s="2395"/>
      <c r="FN1" s="2393">
        <v>45726</v>
      </c>
      <c r="FO1" s="2394"/>
      <c r="FP1" s="2395"/>
      <c r="FQ1" s="2393">
        <v>45727</v>
      </c>
      <c r="FR1" s="2394"/>
      <c r="FS1" s="2395"/>
      <c r="FT1" s="2393">
        <v>45728</v>
      </c>
      <c r="FU1" s="2394"/>
      <c r="FV1" s="2395"/>
      <c r="FW1" s="2393">
        <v>45729</v>
      </c>
      <c r="FX1" s="2394"/>
      <c r="FY1" s="2395"/>
      <c r="FZ1" s="2393">
        <v>45730</v>
      </c>
      <c r="GA1" s="2394"/>
      <c r="GB1" s="2395"/>
      <c r="GC1" s="2393">
        <v>45731</v>
      </c>
      <c r="GD1" s="2394"/>
      <c r="GE1" s="2395"/>
      <c r="GF1" s="2393">
        <v>45732</v>
      </c>
      <c r="GG1" s="2394"/>
      <c r="GH1" s="2395"/>
      <c r="GI1" s="2393">
        <v>45733</v>
      </c>
      <c r="GJ1" s="2394"/>
      <c r="GK1" s="2395"/>
      <c r="GL1" s="2393">
        <v>45734</v>
      </c>
      <c r="GM1" s="2394"/>
      <c r="GN1" s="2395"/>
      <c r="GO1" s="2393">
        <v>45735</v>
      </c>
      <c r="GP1" s="2394"/>
      <c r="GQ1" s="2395"/>
      <c r="GR1" s="2393">
        <v>45736</v>
      </c>
      <c r="GS1" s="2394"/>
      <c r="GT1" s="2395"/>
      <c r="GU1" s="2393">
        <v>45737</v>
      </c>
      <c r="GV1" s="2394"/>
      <c r="GW1" s="2395"/>
      <c r="GX1" s="2393">
        <v>45738</v>
      </c>
      <c r="GY1" s="2394"/>
      <c r="GZ1" s="2395"/>
      <c r="HA1" s="2393">
        <v>45739</v>
      </c>
      <c r="HB1" s="2394"/>
      <c r="HC1" s="2395"/>
      <c r="HD1" s="2393">
        <v>45740</v>
      </c>
      <c r="HE1" s="2394"/>
      <c r="HF1" s="2395"/>
      <c r="HG1" s="2393">
        <v>45741</v>
      </c>
      <c r="HH1" s="2394"/>
      <c r="HI1" s="2395"/>
      <c r="HJ1" s="2393">
        <v>45742</v>
      </c>
      <c r="HK1" s="2394"/>
      <c r="HL1" s="2395"/>
      <c r="HM1" s="2393">
        <v>45743</v>
      </c>
      <c r="HN1" s="2394"/>
      <c r="HO1" s="2395"/>
      <c r="HP1" s="2393">
        <v>45744</v>
      </c>
      <c r="HQ1" s="2394"/>
      <c r="HR1" s="2395"/>
      <c r="HS1" s="2393">
        <v>45745</v>
      </c>
      <c r="HT1" s="2394"/>
      <c r="HU1" s="2395"/>
      <c r="HV1" s="2393">
        <v>45746</v>
      </c>
      <c r="HW1" s="2394"/>
      <c r="HX1" s="2395"/>
      <c r="HY1" s="2393">
        <v>45747</v>
      </c>
      <c r="HZ1" s="2394"/>
      <c r="IA1" s="2395"/>
      <c r="IB1" s="2393">
        <v>45748</v>
      </c>
      <c r="IC1" s="2394"/>
      <c r="ID1" s="2395"/>
      <c r="IE1" s="2393">
        <v>45749</v>
      </c>
      <c r="IF1" s="2394"/>
      <c r="IG1" s="2395"/>
      <c r="IH1" s="2393">
        <v>45750</v>
      </c>
      <c r="II1" s="2394"/>
      <c r="IJ1" s="2395"/>
      <c r="IK1" s="2393">
        <v>45751</v>
      </c>
      <c r="IL1" s="2394"/>
      <c r="IM1" s="2395"/>
      <c r="IN1" s="2393">
        <v>45752</v>
      </c>
      <c r="IO1" s="2394"/>
      <c r="IP1" s="2395"/>
      <c r="IQ1" s="2393">
        <v>45753</v>
      </c>
      <c r="IR1" s="2394"/>
      <c r="IS1" s="2395"/>
      <c r="IT1" s="2393">
        <v>45754</v>
      </c>
      <c r="IU1" s="2394"/>
      <c r="IV1" s="2395"/>
      <c r="IW1" s="2393">
        <v>45755</v>
      </c>
      <c r="IX1" s="2394"/>
      <c r="IY1" s="2395"/>
      <c r="IZ1" s="2393">
        <v>45756</v>
      </c>
      <c r="JA1" s="2394"/>
      <c r="JB1" s="2395"/>
      <c r="JC1" s="2393">
        <v>45757</v>
      </c>
      <c r="JD1" s="2394"/>
      <c r="JE1" s="2395"/>
      <c r="JF1" s="2393">
        <v>45758</v>
      </c>
      <c r="JG1" s="2394"/>
      <c r="JH1" s="2395"/>
      <c r="JI1" s="2393">
        <v>45759</v>
      </c>
      <c r="JJ1" s="2394"/>
      <c r="JK1" s="2395"/>
      <c r="JL1" s="2393">
        <v>45760</v>
      </c>
      <c r="JM1" s="2394"/>
      <c r="JN1" s="2395"/>
      <c r="JO1" s="2393">
        <v>45761</v>
      </c>
      <c r="JP1" s="2394"/>
      <c r="JQ1" s="2395"/>
      <c r="JR1" s="2393">
        <v>45762</v>
      </c>
      <c r="JS1" s="2394"/>
      <c r="JT1" s="2395"/>
      <c r="JU1" s="2393">
        <v>45763</v>
      </c>
      <c r="JV1" s="2394"/>
      <c r="JW1" s="2395"/>
      <c r="JX1" s="2393">
        <v>45764</v>
      </c>
      <c r="JY1" s="2394"/>
      <c r="JZ1" s="2395"/>
      <c r="KA1" s="2393">
        <v>45765</v>
      </c>
      <c r="KB1" s="2394"/>
      <c r="KC1" s="2395"/>
      <c r="KD1" s="2393">
        <v>45766</v>
      </c>
      <c r="KE1" s="2394"/>
      <c r="KF1" s="2395"/>
      <c r="KG1" s="2393">
        <v>45767</v>
      </c>
      <c r="KH1" s="2394"/>
      <c r="KI1" s="2395"/>
      <c r="KJ1" s="2393">
        <v>45768</v>
      </c>
      <c r="KK1" s="2394"/>
      <c r="KL1" s="2395"/>
      <c r="KM1" s="2393">
        <v>45769</v>
      </c>
      <c r="KN1" s="2394"/>
      <c r="KO1" s="2395"/>
      <c r="KP1" s="2393">
        <v>45770</v>
      </c>
      <c r="KQ1" s="2394"/>
      <c r="KR1" s="2395"/>
      <c r="KS1" s="2393">
        <v>45771</v>
      </c>
      <c r="KT1" s="2394"/>
      <c r="KU1" s="2395"/>
      <c r="KV1" s="2393">
        <v>45772</v>
      </c>
      <c r="KW1" s="2394"/>
      <c r="KX1" s="2395"/>
      <c r="KY1" s="2393">
        <v>45773</v>
      </c>
      <c r="KZ1" s="2394"/>
      <c r="LA1" s="2395"/>
      <c r="LB1" s="2393">
        <v>45774</v>
      </c>
      <c r="LC1" s="2394"/>
      <c r="LD1" s="2395"/>
      <c r="LE1" s="2393">
        <v>45775</v>
      </c>
      <c r="LF1" s="2394"/>
      <c r="LG1" s="2395"/>
      <c r="LH1" s="2393">
        <v>45776</v>
      </c>
      <c r="LI1" s="2394"/>
      <c r="LJ1" s="2395"/>
      <c r="LK1" s="2393">
        <v>45777</v>
      </c>
      <c r="LL1" s="2394"/>
      <c r="LM1" s="2395"/>
      <c r="LN1" s="2393">
        <v>45778</v>
      </c>
      <c r="LO1" s="2394"/>
      <c r="LP1" s="2395"/>
      <c r="LQ1" s="2393">
        <v>45779</v>
      </c>
      <c r="LR1" s="2394"/>
      <c r="LS1" s="2395"/>
      <c r="LT1" s="2393">
        <v>45780</v>
      </c>
      <c r="LU1" s="2394"/>
      <c r="LV1" s="2395"/>
      <c r="LW1" s="2393">
        <v>45781</v>
      </c>
      <c r="LX1" s="2394"/>
      <c r="LY1" s="2395"/>
      <c r="LZ1" s="2393">
        <v>45782</v>
      </c>
      <c r="MA1" s="2394"/>
      <c r="MB1" s="2395"/>
      <c r="MC1" s="2393">
        <v>45783</v>
      </c>
      <c r="MD1" s="2394"/>
      <c r="ME1" s="2395"/>
      <c r="MF1" s="2393">
        <v>45784</v>
      </c>
      <c r="MG1" s="2394"/>
      <c r="MH1" s="2395"/>
      <c r="MI1" s="2393">
        <v>45785</v>
      </c>
      <c r="MJ1" s="2394"/>
      <c r="MK1" s="2395"/>
      <c r="ML1" s="2393">
        <v>45786</v>
      </c>
      <c r="MM1" s="2394"/>
      <c r="MN1" s="2395"/>
      <c r="MO1" s="2393">
        <v>45787</v>
      </c>
      <c r="MP1" s="2394"/>
      <c r="MQ1" s="2395"/>
      <c r="MR1" s="2393">
        <v>45788</v>
      </c>
      <c r="MS1" s="2394"/>
      <c r="MT1" s="2395"/>
      <c r="MU1" s="2393">
        <v>45789</v>
      </c>
      <c r="MV1" s="2394"/>
      <c r="MW1" s="2395"/>
      <c r="MX1" s="2393">
        <v>45790</v>
      </c>
      <c r="MY1" s="2394"/>
      <c r="MZ1" s="2395"/>
      <c r="NA1" s="2393">
        <v>45791</v>
      </c>
      <c r="NB1" s="2394"/>
      <c r="NC1" s="2395"/>
      <c r="ND1" s="2393">
        <v>45792</v>
      </c>
      <c r="NE1" s="2394"/>
      <c r="NF1" s="2395"/>
      <c r="NG1" s="2393">
        <v>45793</v>
      </c>
      <c r="NH1" s="2394"/>
      <c r="NI1" s="2395"/>
      <c r="NJ1" s="2393">
        <v>45794</v>
      </c>
      <c r="NK1" s="2394"/>
      <c r="NL1" s="2395"/>
      <c r="NM1" s="2393">
        <v>45795</v>
      </c>
      <c r="NN1" s="2394"/>
      <c r="NO1" s="2395"/>
      <c r="NP1" s="2393">
        <v>45796</v>
      </c>
      <c r="NQ1" s="2394"/>
      <c r="NR1" s="2395"/>
      <c r="NS1" s="2393">
        <v>45797</v>
      </c>
      <c r="NT1" s="2394"/>
      <c r="NU1" s="2395"/>
      <c r="NV1" s="2393">
        <v>45798</v>
      </c>
      <c r="NW1" s="2394"/>
      <c r="NX1" s="2395"/>
      <c r="NY1" s="2393">
        <v>45799</v>
      </c>
      <c r="NZ1" s="2394"/>
      <c r="OA1" s="2395"/>
      <c r="OB1" s="2393">
        <v>45800</v>
      </c>
      <c r="OC1" s="2394"/>
      <c r="OD1" s="2395"/>
      <c r="OE1" s="2393">
        <v>45801</v>
      </c>
      <c r="OF1" s="2394"/>
      <c r="OG1" s="2395"/>
      <c r="OH1" s="2393">
        <v>45802</v>
      </c>
      <c r="OI1" s="2394"/>
      <c r="OJ1" s="2395"/>
      <c r="OK1" s="2393">
        <v>45803</v>
      </c>
      <c r="OL1" s="2394"/>
      <c r="OM1" s="2395"/>
      <c r="ON1" s="2393">
        <v>45804</v>
      </c>
      <c r="OO1" s="2394"/>
      <c r="OP1" s="2395"/>
      <c r="OQ1" s="2393">
        <v>45805</v>
      </c>
      <c r="OR1" s="2394"/>
      <c r="OS1" s="2395"/>
      <c r="OT1" s="2393">
        <v>45806</v>
      </c>
      <c r="OU1" s="2394"/>
      <c r="OV1" s="2395"/>
      <c r="OW1" s="2393">
        <v>45807</v>
      </c>
      <c r="OX1" s="2394"/>
      <c r="OY1" s="2395"/>
      <c r="OZ1" s="2393">
        <v>45808</v>
      </c>
      <c r="PA1" s="2394"/>
      <c r="PB1" s="2395"/>
      <c r="PC1" s="2393">
        <v>45809</v>
      </c>
      <c r="PD1" s="2394"/>
      <c r="PE1" s="2395"/>
      <c r="PF1" s="2393">
        <v>45810</v>
      </c>
      <c r="PG1" s="2394"/>
      <c r="PH1" s="2395"/>
      <c r="PI1" s="2393">
        <v>45811</v>
      </c>
      <c r="PJ1" s="2394"/>
      <c r="PK1" s="2395"/>
      <c r="PL1" s="2393">
        <v>45812</v>
      </c>
      <c r="PM1" s="2394"/>
      <c r="PN1" s="2395"/>
      <c r="PO1" s="2393">
        <v>45813</v>
      </c>
      <c r="PP1" s="2394"/>
      <c r="PQ1" s="2395"/>
      <c r="PR1" s="2393">
        <v>45901</v>
      </c>
      <c r="PS1" s="2394"/>
      <c r="PT1" s="2395"/>
      <c r="PU1" s="2393">
        <f>PR1+1</f>
        <v>45902</v>
      </c>
      <c r="PV1" s="2394"/>
      <c r="PW1" s="2395"/>
      <c r="PX1" s="2393">
        <f t="shared" ref="PX1" si="0">PU1+1</f>
        <v>45903</v>
      </c>
      <c r="PY1" s="2394"/>
      <c r="PZ1" s="2395"/>
      <c r="QA1" s="2393">
        <f t="shared" ref="QA1" si="1">PX1+1</f>
        <v>45904</v>
      </c>
      <c r="QB1" s="2394"/>
      <c r="QC1" s="2395"/>
      <c r="QD1" s="2393">
        <f t="shared" ref="QD1" si="2">QA1+1</f>
        <v>45905</v>
      </c>
      <c r="QE1" s="2394"/>
      <c r="QF1" s="2395"/>
      <c r="QG1" s="2393">
        <f t="shared" ref="QG1" si="3">QD1+1</f>
        <v>45906</v>
      </c>
      <c r="QH1" s="2394"/>
      <c r="QI1" s="2395"/>
      <c r="QJ1" s="2393">
        <f t="shared" ref="QJ1" si="4">QG1+1</f>
        <v>45907</v>
      </c>
      <c r="QK1" s="2394"/>
      <c r="QL1" s="2395"/>
      <c r="QM1" s="2393">
        <f t="shared" ref="QM1" si="5">QJ1+1</f>
        <v>45908</v>
      </c>
      <c r="QN1" s="2394"/>
      <c r="QO1" s="2395"/>
      <c r="QP1" s="2393">
        <f t="shared" ref="QP1" si="6">QM1+1</f>
        <v>45909</v>
      </c>
      <c r="QQ1" s="2394"/>
      <c r="QR1" s="2395"/>
      <c r="QS1" s="2393">
        <f t="shared" ref="QS1" si="7">QP1+1</f>
        <v>45910</v>
      </c>
      <c r="QT1" s="2394"/>
      <c r="QU1" s="2395"/>
      <c r="QV1" s="2393">
        <f t="shared" ref="QV1" si="8">QS1+1</f>
        <v>45911</v>
      </c>
      <c r="QW1" s="2394"/>
      <c r="QX1" s="2395"/>
      <c r="QY1" s="2393">
        <f t="shared" ref="QY1" si="9">QV1+1</f>
        <v>45912</v>
      </c>
      <c r="QZ1" s="2394"/>
      <c r="RA1" s="2395"/>
      <c r="RB1" s="2393">
        <f t="shared" ref="RB1" si="10">QY1+1</f>
        <v>45913</v>
      </c>
      <c r="RC1" s="2394"/>
      <c r="RD1" s="2395"/>
      <c r="RE1" s="2393">
        <f t="shared" ref="RE1" si="11">RB1+1</f>
        <v>45914</v>
      </c>
      <c r="RF1" s="2394"/>
      <c r="RG1" s="2395"/>
      <c r="RH1" s="2393">
        <f t="shared" ref="RH1" si="12">RE1+1</f>
        <v>45915</v>
      </c>
      <c r="RI1" s="2394"/>
      <c r="RJ1" s="2395"/>
      <c r="RK1" s="2393">
        <f t="shared" ref="RK1" si="13">RH1+1</f>
        <v>45916</v>
      </c>
      <c r="RL1" s="2394"/>
      <c r="RM1" s="2395"/>
      <c r="RN1" s="2393">
        <f t="shared" ref="RN1" si="14">RK1+1</f>
        <v>45917</v>
      </c>
      <c r="RO1" s="2394"/>
      <c r="RP1" s="2395"/>
      <c r="RQ1" s="2393">
        <f t="shared" ref="RQ1" si="15">RN1+1</f>
        <v>45918</v>
      </c>
      <c r="RR1" s="2394"/>
      <c r="RS1" s="2395"/>
      <c r="RT1" s="2393">
        <f t="shared" ref="RT1" si="16">RQ1+1</f>
        <v>45919</v>
      </c>
      <c r="RU1" s="2394"/>
      <c r="RV1" s="2395"/>
      <c r="RW1" s="2393">
        <f t="shared" ref="RW1" si="17">RT1+1</f>
        <v>45920</v>
      </c>
      <c r="RX1" s="2394"/>
      <c r="RY1" s="2395"/>
      <c r="RZ1" s="2393">
        <f t="shared" ref="RZ1" si="18">RW1+1</f>
        <v>45921</v>
      </c>
      <c r="SA1" s="2394"/>
      <c r="SB1" s="2395"/>
      <c r="SC1" s="2393">
        <f t="shared" ref="SC1" si="19">RZ1+1</f>
        <v>45922</v>
      </c>
      <c r="SD1" s="2394"/>
      <c r="SE1" s="2395"/>
      <c r="SF1" s="2393">
        <f t="shared" ref="SF1" si="20">SC1+1</f>
        <v>45923</v>
      </c>
      <c r="SG1" s="2394"/>
      <c r="SH1" s="2395"/>
      <c r="SI1" s="2393">
        <f t="shared" ref="SI1" si="21">SF1+1</f>
        <v>45924</v>
      </c>
      <c r="SJ1" s="2394"/>
      <c r="SK1" s="2395"/>
      <c r="SL1" s="2393">
        <f t="shared" ref="SL1" si="22">SI1+1</f>
        <v>45925</v>
      </c>
      <c r="SM1" s="2394"/>
      <c r="SN1" s="2395"/>
      <c r="SO1" s="2393">
        <f t="shared" ref="SO1" si="23">SL1+1</f>
        <v>45926</v>
      </c>
      <c r="SP1" s="2394"/>
      <c r="SQ1" s="2395"/>
      <c r="SR1" s="2393">
        <f t="shared" ref="SR1" si="24">SO1+1</f>
        <v>45927</v>
      </c>
      <c r="SS1" s="2394"/>
      <c r="ST1" s="2395"/>
      <c r="SU1" s="2393">
        <f t="shared" ref="SU1" si="25">SR1+1</f>
        <v>45928</v>
      </c>
      <c r="SV1" s="2394"/>
      <c r="SW1" s="2395"/>
      <c r="SX1" s="2393">
        <f t="shared" ref="SX1" si="26">SU1+1</f>
        <v>45929</v>
      </c>
      <c r="SY1" s="2394"/>
      <c r="SZ1" s="2395"/>
      <c r="TA1" s="2393">
        <f t="shared" ref="TA1" si="27">SX1+1</f>
        <v>45930</v>
      </c>
      <c r="TB1" s="2394"/>
      <c r="TC1" s="2395"/>
      <c r="TD1" s="2393">
        <f t="shared" ref="TD1" si="28">TA1+1</f>
        <v>45931</v>
      </c>
      <c r="TE1" s="2394"/>
      <c r="TF1" s="2395"/>
      <c r="TG1" s="2393">
        <f t="shared" ref="TG1" si="29">TD1+1</f>
        <v>45932</v>
      </c>
      <c r="TH1" s="2394"/>
      <c r="TI1" s="2395"/>
      <c r="TJ1" s="2393">
        <f t="shared" ref="TJ1" si="30">TG1+1</f>
        <v>45933</v>
      </c>
      <c r="TK1" s="2394"/>
      <c r="TL1" s="2395"/>
      <c r="TM1" s="2393">
        <f t="shared" ref="TM1" si="31">TJ1+1</f>
        <v>45934</v>
      </c>
      <c r="TN1" s="2394"/>
      <c r="TO1" s="2395"/>
      <c r="TP1" s="2393">
        <f t="shared" ref="TP1" si="32">TM1+1</f>
        <v>45935</v>
      </c>
      <c r="TQ1" s="2394"/>
      <c r="TR1" s="2395"/>
      <c r="TS1" s="2393">
        <f t="shared" ref="TS1" si="33">TP1+1</f>
        <v>45936</v>
      </c>
      <c r="TT1" s="2394"/>
      <c r="TU1" s="2395"/>
      <c r="TV1" s="2393">
        <f t="shared" ref="TV1" si="34">TS1+1</f>
        <v>45937</v>
      </c>
      <c r="TW1" s="2394"/>
      <c r="TX1" s="2395"/>
      <c r="TY1" s="2393">
        <f t="shared" ref="TY1" si="35">TV1+1</f>
        <v>45938</v>
      </c>
      <c r="TZ1" s="2394"/>
      <c r="UA1" s="2395"/>
      <c r="UB1" s="2393">
        <f t="shared" ref="UB1" si="36">TY1+1</f>
        <v>45939</v>
      </c>
      <c r="UC1" s="2394"/>
      <c r="UD1" s="2395"/>
      <c r="UE1" s="2393">
        <f t="shared" ref="UE1" si="37">UB1+1</f>
        <v>45940</v>
      </c>
      <c r="UF1" s="2394"/>
      <c r="UG1" s="2395"/>
      <c r="UH1" s="2393">
        <f t="shared" ref="UH1" si="38">UE1+1</f>
        <v>45941</v>
      </c>
      <c r="UI1" s="2394"/>
      <c r="UJ1" s="2395"/>
      <c r="UK1" s="2393">
        <f t="shared" ref="UK1" si="39">UH1+1</f>
        <v>45942</v>
      </c>
      <c r="UL1" s="2394"/>
      <c r="UM1" s="2395"/>
      <c r="UN1" s="2393">
        <f t="shared" ref="UN1" si="40">UK1+1</f>
        <v>45943</v>
      </c>
      <c r="UO1" s="2394"/>
      <c r="UP1" s="2395"/>
      <c r="UQ1" s="2393">
        <f t="shared" ref="UQ1" si="41">UN1+1</f>
        <v>45944</v>
      </c>
      <c r="UR1" s="2394"/>
      <c r="US1" s="2395"/>
      <c r="UT1" s="2393">
        <f t="shared" ref="UT1" si="42">UQ1+1</f>
        <v>45945</v>
      </c>
      <c r="UU1" s="2394"/>
      <c r="UV1" s="2395"/>
      <c r="UW1" s="2393">
        <f t="shared" ref="UW1" si="43">UT1+1</f>
        <v>45946</v>
      </c>
      <c r="UX1" s="2394"/>
      <c r="UY1" s="2395"/>
      <c r="UZ1" s="2393">
        <f t="shared" ref="UZ1" si="44">UW1+1</f>
        <v>45947</v>
      </c>
      <c r="VA1" s="2394"/>
      <c r="VB1" s="2395"/>
      <c r="VC1" s="2393">
        <f t="shared" ref="VC1" si="45">UZ1+1</f>
        <v>45948</v>
      </c>
      <c r="VD1" s="2394"/>
      <c r="VE1" s="2395"/>
      <c r="VF1" s="2393">
        <f t="shared" ref="VF1" si="46">VC1+1</f>
        <v>45949</v>
      </c>
      <c r="VG1" s="2394"/>
      <c r="VH1" s="2395"/>
      <c r="VI1" s="2393">
        <f t="shared" ref="VI1" si="47">VF1+1</f>
        <v>45950</v>
      </c>
      <c r="VJ1" s="2394"/>
      <c r="VK1" s="2395"/>
      <c r="VL1" s="2393">
        <f t="shared" ref="VL1" si="48">VI1+1</f>
        <v>45951</v>
      </c>
      <c r="VM1" s="2394"/>
      <c r="VN1" s="2395"/>
      <c r="VO1" s="2393">
        <f t="shared" ref="VO1" si="49">VL1+1</f>
        <v>45952</v>
      </c>
      <c r="VP1" s="2394"/>
      <c r="VQ1" s="2395"/>
    </row>
    <row r="2" spans="1:589">
      <c r="A2" s="287" t="s">
        <v>433</v>
      </c>
      <c r="B2" s="2389" t="s">
        <v>762</v>
      </c>
      <c r="C2" s="2390"/>
      <c r="D2" s="288"/>
      <c r="E2" s="2389" t="s">
        <v>762</v>
      </c>
      <c r="F2" s="2390"/>
      <c r="G2" s="288"/>
      <c r="H2" s="2389" t="s">
        <v>762</v>
      </c>
      <c r="I2" s="2390"/>
      <c r="J2" s="288"/>
      <c r="K2" s="2389" t="s">
        <v>762</v>
      </c>
      <c r="L2" s="2390"/>
      <c r="M2" s="288"/>
      <c r="N2" s="2389" t="s">
        <v>762</v>
      </c>
      <c r="O2" s="2390"/>
      <c r="P2" s="288"/>
      <c r="Q2" s="2389" t="s">
        <v>762</v>
      </c>
      <c r="R2" s="2390"/>
      <c r="S2" s="288"/>
      <c r="T2" s="2389" t="s">
        <v>762</v>
      </c>
      <c r="U2" s="2390"/>
      <c r="V2" s="288"/>
      <c r="W2" s="2389" t="s">
        <v>762</v>
      </c>
      <c r="X2" s="2390"/>
      <c r="Y2" s="288"/>
      <c r="Z2" s="2389" t="s">
        <v>762</v>
      </c>
      <c r="AA2" s="2390"/>
      <c r="AB2" s="288"/>
      <c r="AC2" s="2389" t="s">
        <v>762</v>
      </c>
      <c r="AD2" s="2390"/>
      <c r="AE2" s="288"/>
      <c r="AF2" s="2389" t="s">
        <v>762</v>
      </c>
      <c r="AG2" s="2390"/>
      <c r="AH2" s="288"/>
      <c r="AI2" s="2389" t="s">
        <v>762</v>
      </c>
      <c r="AJ2" s="2390"/>
      <c r="AK2" s="288"/>
      <c r="AL2" s="2389" t="s">
        <v>762</v>
      </c>
      <c r="AM2" s="2390"/>
      <c r="AN2" s="288"/>
      <c r="AO2" s="2389" t="s">
        <v>762</v>
      </c>
      <c r="AP2" s="2390"/>
      <c r="AQ2" s="288"/>
      <c r="AR2" s="2389" t="s">
        <v>762</v>
      </c>
      <c r="AS2" s="2390"/>
      <c r="AT2" s="288"/>
      <c r="AU2" s="2389" t="s">
        <v>762</v>
      </c>
      <c r="AV2" s="2390"/>
      <c r="AW2" s="288"/>
      <c r="AX2" s="2389" t="s">
        <v>762</v>
      </c>
      <c r="AY2" s="2390"/>
      <c r="AZ2" s="288"/>
      <c r="BA2" s="2389" t="s">
        <v>762</v>
      </c>
      <c r="BB2" s="2390"/>
      <c r="BC2" s="288"/>
      <c r="BD2" s="2389" t="s">
        <v>762</v>
      </c>
      <c r="BE2" s="2390"/>
      <c r="BF2" s="288"/>
      <c r="BG2" s="2389" t="s">
        <v>762</v>
      </c>
      <c r="BH2" s="2390"/>
      <c r="BI2" s="288"/>
      <c r="BJ2" s="2389" t="s">
        <v>762</v>
      </c>
      <c r="BK2" s="2390"/>
      <c r="BL2" s="288"/>
      <c r="BM2" s="2389" t="s">
        <v>762</v>
      </c>
      <c r="BN2" s="2390"/>
      <c r="BO2" s="288"/>
      <c r="BP2" s="2389" t="s">
        <v>762</v>
      </c>
      <c r="BQ2" s="2390"/>
      <c r="BR2" s="288"/>
      <c r="BS2" s="2389" t="s">
        <v>762</v>
      </c>
      <c r="BT2" s="2390"/>
      <c r="BU2" s="288"/>
      <c r="BV2" s="2389" t="s">
        <v>762</v>
      </c>
      <c r="BW2" s="2390"/>
      <c r="BX2" s="288"/>
      <c r="BY2" s="2389" t="s">
        <v>762</v>
      </c>
      <c r="BZ2" s="2390"/>
      <c r="CA2" s="288"/>
      <c r="CB2" s="2389" t="s">
        <v>762</v>
      </c>
      <c r="CC2" s="2390"/>
      <c r="CD2" s="288"/>
      <c r="CE2" s="2389" t="s">
        <v>762</v>
      </c>
      <c r="CF2" s="2390"/>
      <c r="CG2" s="288"/>
      <c r="CH2" s="2389" t="s">
        <v>762</v>
      </c>
      <c r="CI2" s="2390"/>
      <c r="CJ2" s="288"/>
      <c r="CK2" s="2389" t="s">
        <v>762</v>
      </c>
      <c r="CL2" s="2390"/>
      <c r="CM2" s="288"/>
      <c r="CN2" s="2389" t="s">
        <v>762</v>
      </c>
      <c r="CO2" s="2390"/>
      <c r="CP2" s="288"/>
      <c r="CQ2" s="2389" t="s">
        <v>762</v>
      </c>
      <c r="CR2" s="2390"/>
      <c r="CS2" s="288"/>
      <c r="CT2" s="2389" t="s">
        <v>762</v>
      </c>
      <c r="CU2" s="2390"/>
      <c r="CV2" s="288"/>
      <c r="CW2" s="2389" t="s">
        <v>762</v>
      </c>
      <c r="CX2" s="2390"/>
      <c r="CY2" s="288"/>
      <c r="CZ2" s="2389" t="s">
        <v>762</v>
      </c>
      <c r="DA2" s="2390"/>
      <c r="DB2" s="288"/>
      <c r="DC2" s="2389" t="s">
        <v>762</v>
      </c>
      <c r="DD2" s="2390"/>
      <c r="DE2" s="288"/>
      <c r="DF2" s="2389" t="s">
        <v>762</v>
      </c>
      <c r="DG2" s="2390"/>
      <c r="DH2" s="288"/>
      <c r="DI2" s="2389" t="s">
        <v>762</v>
      </c>
      <c r="DJ2" s="2390"/>
      <c r="DK2" s="288"/>
      <c r="DL2" s="2389" t="s">
        <v>762</v>
      </c>
      <c r="DM2" s="2390"/>
      <c r="DN2" s="288"/>
      <c r="DO2" s="2389" t="s">
        <v>762</v>
      </c>
      <c r="DP2" s="2390"/>
      <c r="DQ2" s="288"/>
      <c r="DR2" s="2389" t="s">
        <v>762</v>
      </c>
      <c r="DS2" s="2390"/>
      <c r="DT2" s="288"/>
      <c r="DU2" s="2389" t="s">
        <v>762</v>
      </c>
      <c r="DV2" s="2390"/>
      <c r="DW2" s="288"/>
      <c r="DX2" s="2389" t="s">
        <v>762</v>
      </c>
      <c r="DY2" s="2390"/>
      <c r="DZ2" s="288"/>
      <c r="EA2" s="2389" t="s">
        <v>762</v>
      </c>
      <c r="EB2" s="2390"/>
      <c r="EC2" s="288"/>
      <c r="ED2" s="2389" t="s">
        <v>762</v>
      </c>
      <c r="EE2" s="2390"/>
      <c r="EF2" s="288"/>
      <c r="EG2" s="2389" t="s">
        <v>762</v>
      </c>
      <c r="EH2" s="2390"/>
      <c r="EI2" s="288"/>
      <c r="EJ2" s="2389" t="s">
        <v>762</v>
      </c>
      <c r="EK2" s="2390"/>
      <c r="EL2" s="288"/>
      <c r="EM2" s="2389" t="s">
        <v>762</v>
      </c>
      <c r="EN2" s="2390"/>
      <c r="EO2" s="288"/>
      <c r="EP2" s="2389" t="s">
        <v>762</v>
      </c>
      <c r="EQ2" s="2390"/>
      <c r="ER2" s="288"/>
      <c r="ES2" s="2389" t="s">
        <v>762</v>
      </c>
      <c r="ET2" s="2390"/>
      <c r="EU2" s="288"/>
      <c r="EV2" s="2389" t="s">
        <v>762</v>
      </c>
      <c r="EW2" s="2390"/>
      <c r="EX2" s="288"/>
      <c r="EY2" s="2389" t="s">
        <v>762</v>
      </c>
      <c r="EZ2" s="2390"/>
      <c r="FA2" s="288"/>
      <c r="FB2" s="2389" t="s">
        <v>762</v>
      </c>
      <c r="FC2" s="2390"/>
      <c r="FD2" s="288"/>
      <c r="FE2" s="2389" t="s">
        <v>762</v>
      </c>
      <c r="FF2" s="2390"/>
      <c r="FG2" s="288"/>
      <c r="FH2" s="2389" t="s">
        <v>762</v>
      </c>
      <c r="FI2" s="2390"/>
      <c r="FJ2" s="288"/>
      <c r="FK2" s="2389" t="s">
        <v>762</v>
      </c>
      <c r="FL2" s="2390"/>
      <c r="FM2" s="288"/>
      <c r="FN2" s="2389" t="s">
        <v>762</v>
      </c>
      <c r="FO2" s="2390"/>
      <c r="FP2" s="288"/>
      <c r="FQ2" s="2389" t="s">
        <v>762</v>
      </c>
      <c r="FR2" s="2390"/>
      <c r="FS2" s="288"/>
      <c r="FT2" s="2389" t="s">
        <v>762</v>
      </c>
      <c r="FU2" s="2390"/>
      <c r="FV2" s="288"/>
      <c r="FW2" s="2389" t="s">
        <v>762</v>
      </c>
      <c r="FX2" s="2390"/>
      <c r="FY2" s="288"/>
      <c r="FZ2" s="2389" t="s">
        <v>762</v>
      </c>
      <c r="GA2" s="2390"/>
      <c r="GB2" s="288"/>
      <c r="GC2" s="2389" t="s">
        <v>762</v>
      </c>
      <c r="GD2" s="2390"/>
      <c r="GE2" s="288"/>
      <c r="GF2" s="2389" t="s">
        <v>762</v>
      </c>
      <c r="GG2" s="2390"/>
      <c r="GH2" s="288"/>
      <c r="GI2" s="2389" t="s">
        <v>762</v>
      </c>
      <c r="GJ2" s="2390"/>
      <c r="GK2" s="288"/>
      <c r="GL2" s="2389" t="s">
        <v>762</v>
      </c>
      <c r="GM2" s="2390"/>
      <c r="GN2" s="288"/>
      <c r="GO2" s="2389" t="s">
        <v>762</v>
      </c>
      <c r="GP2" s="2390"/>
      <c r="GQ2" s="288"/>
      <c r="GR2" s="2389" t="s">
        <v>762</v>
      </c>
      <c r="GS2" s="2390"/>
      <c r="GT2" s="288"/>
      <c r="GU2" s="2389" t="s">
        <v>762</v>
      </c>
      <c r="GV2" s="2390"/>
      <c r="GW2" s="288"/>
      <c r="GX2" s="2389" t="s">
        <v>762</v>
      </c>
      <c r="GY2" s="2390"/>
      <c r="GZ2" s="288"/>
      <c r="HA2" s="2389" t="s">
        <v>762</v>
      </c>
      <c r="HB2" s="2390"/>
      <c r="HC2" s="288"/>
      <c r="HD2" s="2389" t="s">
        <v>762</v>
      </c>
      <c r="HE2" s="2390"/>
      <c r="HF2" s="288"/>
      <c r="HG2" s="2389" t="s">
        <v>762</v>
      </c>
      <c r="HH2" s="2390"/>
      <c r="HI2" s="288"/>
      <c r="HJ2" s="2389" t="s">
        <v>762</v>
      </c>
      <c r="HK2" s="2390"/>
      <c r="HL2" s="288"/>
      <c r="HM2" s="2389" t="s">
        <v>762</v>
      </c>
      <c r="HN2" s="2390"/>
      <c r="HO2" s="288"/>
      <c r="HP2" s="2389" t="s">
        <v>762</v>
      </c>
      <c r="HQ2" s="2390"/>
      <c r="HR2" s="288"/>
      <c r="HS2" s="2389" t="s">
        <v>762</v>
      </c>
      <c r="HT2" s="2390"/>
      <c r="HU2" s="288"/>
      <c r="HV2" s="2389" t="s">
        <v>762</v>
      </c>
      <c r="HW2" s="2390"/>
      <c r="HX2" s="288"/>
      <c r="HY2" s="2389" t="s">
        <v>762</v>
      </c>
      <c r="HZ2" s="2390"/>
      <c r="IA2" s="288"/>
      <c r="IB2" s="2389" t="s">
        <v>762</v>
      </c>
      <c r="IC2" s="2390"/>
      <c r="ID2" s="288"/>
      <c r="IE2" s="2389" t="s">
        <v>762</v>
      </c>
      <c r="IF2" s="2390"/>
      <c r="IG2" s="288"/>
      <c r="IH2" s="2389" t="s">
        <v>762</v>
      </c>
      <c r="II2" s="2390"/>
      <c r="IJ2" s="288"/>
      <c r="IK2" s="2389" t="s">
        <v>762</v>
      </c>
      <c r="IL2" s="2390"/>
      <c r="IM2" s="288"/>
      <c r="IN2" s="2389" t="s">
        <v>762</v>
      </c>
      <c r="IO2" s="2390"/>
      <c r="IP2" s="288"/>
      <c r="IQ2" s="2389" t="s">
        <v>762</v>
      </c>
      <c r="IR2" s="2390"/>
      <c r="IS2" s="288"/>
      <c r="IT2" s="2389" t="s">
        <v>762</v>
      </c>
      <c r="IU2" s="2390"/>
      <c r="IV2" s="288"/>
      <c r="IW2" s="2389" t="s">
        <v>762</v>
      </c>
      <c r="IX2" s="2390"/>
      <c r="IY2" s="288"/>
      <c r="IZ2" s="2389" t="s">
        <v>762</v>
      </c>
      <c r="JA2" s="2390"/>
      <c r="JB2" s="288"/>
      <c r="JC2" s="2389" t="s">
        <v>762</v>
      </c>
      <c r="JD2" s="2390"/>
      <c r="JE2" s="288"/>
      <c r="JF2" s="2389" t="s">
        <v>762</v>
      </c>
      <c r="JG2" s="2390"/>
      <c r="JH2" s="288"/>
      <c r="JI2" s="2389" t="s">
        <v>762</v>
      </c>
      <c r="JJ2" s="2390"/>
      <c r="JK2" s="288"/>
      <c r="JL2" s="2389" t="s">
        <v>762</v>
      </c>
      <c r="JM2" s="2390"/>
      <c r="JN2" s="288"/>
      <c r="JO2" s="2389" t="s">
        <v>762</v>
      </c>
      <c r="JP2" s="2390"/>
      <c r="JQ2" s="288"/>
      <c r="JR2" s="2389" t="s">
        <v>762</v>
      </c>
      <c r="JS2" s="2390"/>
      <c r="JT2" s="288"/>
      <c r="JU2" s="2389" t="s">
        <v>762</v>
      </c>
      <c r="JV2" s="2390"/>
      <c r="JW2" s="288"/>
      <c r="JX2" s="2389" t="s">
        <v>762</v>
      </c>
      <c r="JY2" s="2390"/>
      <c r="JZ2" s="288"/>
      <c r="KA2" s="2389" t="s">
        <v>762</v>
      </c>
      <c r="KB2" s="2390"/>
      <c r="KC2" s="288"/>
      <c r="KD2" s="2389" t="s">
        <v>762</v>
      </c>
      <c r="KE2" s="2390"/>
      <c r="KF2" s="288"/>
      <c r="KG2" s="2389" t="s">
        <v>762</v>
      </c>
      <c r="KH2" s="2390"/>
      <c r="KI2" s="288"/>
      <c r="KJ2" s="2389" t="s">
        <v>762</v>
      </c>
      <c r="KK2" s="2390"/>
      <c r="KL2" s="288"/>
      <c r="KM2" s="2389" t="s">
        <v>762</v>
      </c>
      <c r="KN2" s="2390"/>
      <c r="KO2" s="288"/>
      <c r="KP2" s="2389" t="s">
        <v>762</v>
      </c>
      <c r="KQ2" s="2390"/>
      <c r="KR2" s="288"/>
      <c r="KS2" s="2389" t="s">
        <v>762</v>
      </c>
      <c r="KT2" s="2390"/>
      <c r="KU2" s="288"/>
      <c r="KV2" s="2389" t="s">
        <v>762</v>
      </c>
      <c r="KW2" s="2390"/>
      <c r="KX2" s="288"/>
      <c r="KY2" s="2389" t="s">
        <v>762</v>
      </c>
      <c r="KZ2" s="2390"/>
      <c r="LA2" s="288"/>
      <c r="LB2" s="2389" t="s">
        <v>762</v>
      </c>
      <c r="LC2" s="2390"/>
      <c r="LD2" s="288"/>
      <c r="LE2" s="2389" t="s">
        <v>762</v>
      </c>
      <c r="LF2" s="2390"/>
      <c r="LG2" s="288"/>
      <c r="LH2" s="2389" t="s">
        <v>762</v>
      </c>
      <c r="LI2" s="2390"/>
      <c r="LJ2" s="288"/>
      <c r="LK2" s="2389" t="s">
        <v>762</v>
      </c>
      <c r="LL2" s="2390"/>
      <c r="LM2" s="288"/>
      <c r="LN2" s="2389" t="s">
        <v>762</v>
      </c>
      <c r="LO2" s="2390"/>
      <c r="LP2" s="288"/>
      <c r="LQ2" s="2389" t="s">
        <v>762</v>
      </c>
      <c r="LR2" s="2390"/>
      <c r="LS2" s="288"/>
      <c r="LT2" s="2389" t="s">
        <v>762</v>
      </c>
      <c r="LU2" s="2390"/>
      <c r="LV2" s="288"/>
      <c r="LW2" s="2389" t="s">
        <v>762</v>
      </c>
      <c r="LX2" s="2390"/>
      <c r="LY2" s="288"/>
      <c r="LZ2" s="2389" t="s">
        <v>762</v>
      </c>
      <c r="MA2" s="2390"/>
      <c r="MB2" s="288"/>
      <c r="MC2" s="2389" t="s">
        <v>762</v>
      </c>
      <c r="MD2" s="2390"/>
      <c r="ME2" s="288"/>
      <c r="MF2" s="2389" t="s">
        <v>762</v>
      </c>
      <c r="MG2" s="2390"/>
      <c r="MH2" s="288"/>
      <c r="MI2" s="2389" t="s">
        <v>762</v>
      </c>
      <c r="MJ2" s="2390"/>
      <c r="MK2" s="288"/>
      <c r="ML2" s="2389" t="s">
        <v>762</v>
      </c>
      <c r="MM2" s="2390"/>
      <c r="MN2" s="288"/>
      <c r="MO2" s="2389" t="s">
        <v>762</v>
      </c>
      <c r="MP2" s="2390"/>
      <c r="MQ2" s="288"/>
      <c r="MR2" s="2389" t="s">
        <v>762</v>
      </c>
      <c r="MS2" s="2390"/>
      <c r="MT2" s="288"/>
      <c r="MU2" s="2389" t="s">
        <v>762</v>
      </c>
      <c r="MV2" s="2390"/>
      <c r="MW2" s="288"/>
      <c r="MX2" s="2389" t="s">
        <v>762</v>
      </c>
      <c r="MY2" s="2390"/>
      <c r="MZ2" s="288"/>
      <c r="NA2" s="2389" t="s">
        <v>762</v>
      </c>
      <c r="NB2" s="2390"/>
      <c r="NC2" s="288"/>
      <c r="ND2" s="2389" t="s">
        <v>762</v>
      </c>
      <c r="NE2" s="2390"/>
      <c r="NF2" s="288"/>
      <c r="NG2" s="2389" t="s">
        <v>762</v>
      </c>
      <c r="NH2" s="2390"/>
      <c r="NI2" s="288"/>
      <c r="NJ2" s="2389" t="s">
        <v>762</v>
      </c>
      <c r="NK2" s="2390"/>
      <c r="NL2" s="288"/>
      <c r="NM2" s="2389" t="s">
        <v>762</v>
      </c>
      <c r="NN2" s="2390"/>
      <c r="NO2" s="288"/>
      <c r="NP2" s="2389" t="s">
        <v>762</v>
      </c>
      <c r="NQ2" s="2390"/>
      <c r="NR2" s="288"/>
      <c r="NS2" s="2389" t="s">
        <v>762</v>
      </c>
      <c r="NT2" s="2390"/>
      <c r="NU2" s="288"/>
      <c r="NV2" s="2389" t="s">
        <v>762</v>
      </c>
      <c r="NW2" s="2390"/>
      <c r="NX2" s="288"/>
      <c r="NY2" s="2389" t="s">
        <v>762</v>
      </c>
      <c r="NZ2" s="2390"/>
      <c r="OA2" s="288"/>
      <c r="OB2" s="2389" t="s">
        <v>762</v>
      </c>
      <c r="OC2" s="2390"/>
      <c r="OD2" s="288"/>
      <c r="OE2" s="2389" t="s">
        <v>762</v>
      </c>
      <c r="OF2" s="2390"/>
      <c r="OG2" s="288"/>
      <c r="OH2" s="2389" t="s">
        <v>762</v>
      </c>
      <c r="OI2" s="2390"/>
      <c r="OJ2" s="288"/>
      <c r="OK2" s="2389" t="s">
        <v>762</v>
      </c>
      <c r="OL2" s="2390"/>
      <c r="OM2" s="288"/>
      <c r="ON2" s="2389" t="s">
        <v>762</v>
      </c>
      <c r="OO2" s="2390"/>
      <c r="OP2" s="288"/>
      <c r="OQ2" s="2389" t="s">
        <v>762</v>
      </c>
      <c r="OR2" s="2390"/>
      <c r="OS2" s="288"/>
      <c r="OT2" s="2389" t="s">
        <v>762</v>
      </c>
      <c r="OU2" s="2390"/>
      <c r="OV2" s="288"/>
      <c r="OW2" s="2389" t="s">
        <v>762</v>
      </c>
      <c r="OX2" s="2390"/>
      <c r="OY2" s="288"/>
      <c r="OZ2" s="2389" t="s">
        <v>762</v>
      </c>
      <c r="PA2" s="2390"/>
      <c r="PB2" s="288"/>
      <c r="PC2" s="2389" t="s">
        <v>762</v>
      </c>
      <c r="PD2" s="2390"/>
      <c r="PE2" s="288"/>
      <c r="PF2" s="2389" t="s">
        <v>762</v>
      </c>
      <c r="PG2" s="2390"/>
      <c r="PH2" s="288"/>
      <c r="PI2" s="2389" t="s">
        <v>762</v>
      </c>
      <c r="PJ2" s="2390"/>
      <c r="PK2" s="288"/>
      <c r="PL2" s="2389" t="s">
        <v>762</v>
      </c>
      <c r="PM2" s="2390"/>
      <c r="PN2" s="288"/>
      <c r="PO2" s="2389" t="s">
        <v>762</v>
      </c>
      <c r="PP2" s="2390"/>
      <c r="PQ2" s="288"/>
      <c r="PR2" s="2389" t="s">
        <v>762</v>
      </c>
      <c r="PS2" s="2390"/>
      <c r="PT2" s="288"/>
      <c r="PU2" s="2389" t="s">
        <v>762</v>
      </c>
      <c r="PV2" s="2390"/>
      <c r="PW2" s="288"/>
      <c r="PX2" s="2389" t="s">
        <v>762</v>
      </c>
      <c r="PY2" s="2390"/>
      <c r="PZ2" s="288"/>
      <c r="QA2" s="2389" t="s">
        <v>762</v>
      </c>
      <c r="QB2" s="2390"/>
      <c r="QC2" s="288"/>
      <c r="QD2" s="2389" t="s">
        <v>762</v>
      </c>
      <c r="QE2" s="2390"/>
      <c r="QF2" s="288"/>
      <c r="QG2" s="2389" t="s">
        <v>762</v>
      </c>
      <c r="QH2" s="2390"/>
      <c r="QI2" s="288"/>
      <c r="QJ2" s="2389" t="s">
        <v>762</v>
      </c>
      <c r="QK2" s="2390"/>
      <c r="QL2" s="288"/>
      <c r="QM2" s="2389" t="s">
        <v>762</v>
      </c>
      <c r="QN2" s="2390"/>
      <c r="QO2" s="288"/>
      <c r="QP2" s="2389" t="s">
        <v>762</v>
      </c>
      <c r="QQ2" s="2390"/>
      <c r="QR2" s="288"/>
      <c r="QS2" s="2389" t="s">
        <v>762</v>
      </c>
      <c r="QT2" s="2390"/>
      <c r="QU2" s="288"/>
      <c r="QV2" s="2389" t="s">
        <v>762</v>
      </c>
      <c r="QW2" s="2390"/>
      <c r="QX2" s="288"/>
      <c r="QY2" s="2389" t="s">
        <v>762</v>
      </c>
      <c r="QZ2" s="2390"/>
      <c r="RA2" s="288"/>
      <c r="RB2" s="2389" t="s">
        <v>762</v>
      </c>
      <c r="RC2" s="2390"/>
      <c r="RD2" s="288"/>
      <c r="RE2" s="2389" t="s">
        <v>762</v>
      </c>
      <c r="RF2" s="2390"/>
      <c r="RG2" s="288"/>
      <c r="RH2" s="2389" t="s">
        <v>762</v>
      </c>
      <c r="RI2" s="2390"/>
      <c r="RJ2" s="288"/>
      <c r="RK2" s="2389" t="s">
        <v>762</v>
      </c>
      <c r="RL2" s="2390"/>
      <c r="RM2" s="288"/>
      <c r="RN2" s="2389" t="s">
        <v>762</v>
      </c>
      <c r="RO2" s="2390"/>
      <c r="RP2" s="288"/>
      <c r="RQ2" s="2389" t="s">
        <v>762</v>
      </c>
      <c r="RR2" s="2390"/>
      <c r="RS2" s="288"/>
      <c r="RT2" s="2389" t="s">
        <v>762</v>
      </c>
      <c r="RU2" s="2390"/>
      <c r="RV2" s="288"/>
      <c r="RW2" s="2389" t="s">
        <v>762</v>
      </c>
      <c r="RX2" s="2390"/>
      <c r="RY2" s="288"/>
      <c r="RZ2" s="2389" t="s">
        <v>762</v>
      </c>
      <c r="SA2" s="2390"/>
      <c r="SB2" s="288"/>
      <c r="SC2" s="2389" t="s">
        <v>762</v>
      </c>
      <c r="SD2" s="2390"/>
      <c r="SE2" s="288"/>
      <c r="SF2" s="2389" t="s">
        <v>762</v>
      </c>
      <c r="SG2" s="2390"/>
      <c r="SH2" s="288"/>
      <c r="SI2" s="2389" t="s">
        <v>762</v>
      </c>
      <c r="SJ2" s="2390"/>
      <c r="SK2" s="288"/>
      <c r="SL2" s="2389" t="s">
        <v>762</v>
      </c>
      <c r="SM2" s="2390"/>
      <c r="SN2" s="288"/>
      <c r="SO2" s="2389" t="s">
        <v>762</v>
      </c>
      <c r="SP2" s="2390"/>
      <c r="SQ2" s="288"/>
      <c r="SR2" s="2389" t="s">
        <v>762</v>
      </c>
      <c r="SS2" s="2390"/>
      <c r="ST2" s="288"/>
      <c r="SU2" s="2389" t="s">
        <v>762</v>
      </c>
      <c r="SV2" s="2390"/>
      <c r="SW2" s="288"/>
      <c r="SX2" s="2389" t="s">
        <v>762</v>
      </c>
      <c r="SY2" s="2390"/>
      <c r="SZ2" s="288"/>
      <c r="TA2" s="2389" t="s">
        <v>762</v>
      </c>
      <c r="TB2" s="2390"/>
      <c r="TC2" s="288"/>
      <c r="TD2" s="2389" t="s">
        <v>762</v>
      </c>
      <c r="TE2" s="2390"/>
      <c r="TF2" s="288"/>
      <c r="TG2" s="2389" t="s">
        <v>762</v>
      </c>
      <c r="TH2" s="2390"/>
      <c r="TI2" s="288"/>
      <c r="TJ2" s="2389" t="s">
        <v>762</v>
      </c>
      <c r="TK2" s="2390"/>
      <c r="TL2" s="288"/>
      <c r="TM2" s="2389" t="s">
        <v>762</v>
      </c>
      <c r="TN2" s="2390"/>
      <c r="TO2" s="288"/>
      <c r="TP2" s="2389" t="s">
        <v>762</v>
      </c>
      <c r="TQ2" s="2390"/>
      <c r="TR2" s="288"/>
      <c r="TS2" s="2389" t="s">
        <v>762</v>
      </c>
      <c r="TT2" s="2390"/>
      <c r="TU2" s="288"/>
      <c r="TV2" s="2389" t="s">
        <v>762</v>
      </c>
      <c r="TW2" s="2390"/>
      <c r="TX2" s="288"/>
      <c r="TY2" s="2389" t="s">
        <v>762</v>
      </c>
      <c r="TZ2" s="2390"/>
      <c r="UA2" s="288"/>
      <c r="UB2" s="2389" t="s">
        <v>762</v>
      </c>
      <c r="UC2" s="2390"/>
      <c r="UD2" s="288"/>
      <c r="UE2" s="2389" t="s">
        <v>762</v>
      </c>
      <c r="UF2" s="2390"/>
      <c r="UG2" s="288"/>
      <c r="UH2" s="2389" t="s">
        <v>762</v>
      </c>
      <c r="UI2" s="2390"/>
      <c r="UJ2" s="288"/>
      <c r="UK2" s="2389" t="s">
        <v>762</v>
      </c>
      <c r="UL2" s="2390"/>
      <c r="UM2" s="288"/>
      <c r="UN2" s="2389" t="s">
        <v>762</v>
      </c>
      <c r="UO2" s="2390"/>
      <c r="UP2" s="288"/>
      <c r="UQ2" s="2389" t="s">
        <v>762</v>
      </c>
      <c r="UR2" s="2390"/>
      <c r="US2" s="288"/>
      <c r="UT2" s="2389" t="s">
        <v>762</v>
      </c>
      <c r="UU2" s="2390"/>
      <c r="UV2" s="288"/>
      <c r="UW2" s="2389" t="s">
        <v>762</v>
      </c>
      <c r="UX2" s="2390"/>
      <c r="UY2" s="288"/>
      <c r="UZ2" s="2389" t="s">
        <v>762</v>
      </c>
      <c r="VA2" s="2390"/>
      <c r="VB2" s="288"/>
      <c r="VC2" s="2389" t="s">
        <v>762</v>
      </c>
      <c r="VD2" s="2390"/>
      <c r="VE2" s="288"/>
      <c r="VF2" s="2389" t="s">
        <v>762</v>
      </c>
      <c r="VG2" s="2390"/>
      <c r="VH2" s="288"/>
      <c r="VI2" s="2389" t="s">
        <v>762</v>
      </c>
      <c r="VJ2" s="2390"/>
      <c r="VK2" s="288"/>
      <c r="VL2" s="2389" t="s">
        <v>762</v>
      </c>
      <c r="VM2" s="2390"/>
      <c r="VN2" s="288"/>
      <c r="VO2" s="2389" t="s">
        <v>762</v>
      </c>
      <c r="VP2" s="2390"/>
      <c r="VQ2" s="288"/>
    </row>
    <row r="3" spans="1:589" ht="13.8" thickBot="1">
      <c r="A3" s="289" t="s">
        <v>322</v>
      </c>
      <c r="B3" s="290" t="s">
        <v>763</v>
      </c>
      <c r="C3" s="291" t="s">
        <v>764</v>
      </c>
      <c r="D3" s="292" t="s">
        <v>765</v>
      </c>
      <c r="E3" s="290" t="s">
        <v>763</v>
      </c>
      <c r="F3" s="291" t="s">
        <v>764</v>
      </c>
      <c r="G3" s="292" t="s">
        <v>765</v>
      </c>
      <c r="H3" s="290" t="s">
        <v>763</v>
      </c>
      <c r="I3" s="291" t="s">
        <v>764</v>
      </c>
      <c r="J3" s="292" t="s">
        <v>765</v>
      </c>
      <c r="K3" s="290" t="s">
        <v>763</v>
      </c>
      <c r="L3" s="291" t="s">
        <v>764</v>
      </c>
      <c r="M3" s="292" t="s">
        <v>765</v>
      </c>
      <c r="N3" s="290" t="s">
        <v>763</v>
      </c>
      <c r="O3" s="291" t="s">
        <v>764</v>
      </c>
      <c r="P3" s="292" t="s">
        <v>765</v>
      </c>
      <c r="Q3" s="290" t="s">
        <v>763</v>
      </c>
      <c r="R3" s="291" t="s">
        <v>764</v>
      </c>
      <c r="S3" s="292" t="s">
        <v>765</v>
      </c>
      <c r="T3" s="290" t="s">
        <v>763</v>
      </c>
      <c r="U3" s="291" t="s">
        <v>764</v>
      </c>
      <c r="V3" s="292" t="s">
        <v>765</v>
      </c>
      <c r="W3" s="290" t="s">
        <v>763</v>
      </c>
      <c r="X3" s="291" t="s">
        <v>764</v>
      </c>
      <c r="Y3" s="292" t="s">
        <v>765</v>
      </c>
      <c r="Z3" s="290" t="s">
        <v>763</v>
      </c>
      <c r="AA3" s="291" t="s">
        <v>764</v>
      </c>
      <c r="AB3" s="292" t="s">
        <v>765</v>
      </c>
      <c r="AC3" s="290" t="s">
        <v>763</v>
      </c>
      <c r="AD3" s="291" t="s">
        <v>764</v>
      </c>
      <c r="AE3" s="292" t="s">
        <v>765</v>
      </c>
      <c r="AF3" s="290" t="s">
        <v>763</v>
      </c>
      <c r="AG3" s="291" t="s">
        <v>764</v>
      </c>
      <c r="AH3" s="292" t="s">
        <v>765</v>
      </c>
      <c r="AI3" s="290" t="s">
        <v>763</v>
      </c>
      <c r="AJ3" s="291" t="s">
        <v>764</v>
      </c>
      <c r="AK3" s="292" t="s">
        <v>765</v>
      </c>
      <c r="AL3" s="290" t="s">
        <v>763</v>
      </c>
      <c r="AM3" s="291" t="s">
        <v>764</v>
      </c>
      <c r="AN3" s="292" t="s">
        <v>765</v>
      </c>
      <c r="AO3" s="290" t="s">
        <v>763</v>
      </c>
      <c r="AP3" s="291" t="s">
        <v>764</v>
      </c>
      <c r="AQ3" s="292" t="s">
        <v>765</v>
      </c>
      <c r="AR3" s="290" t="s">
        <v>763</v>
      </c>
      <c r="AS3" s="291" t="s">
        <v>764</v>
      </c>
      <c r="AT3" s="292" t="s">
        <v>765</v>
      </c>
      <c r="AU3" s="290" t="s">
        <v>763</v>
      </c>
      <c r="AV3" s="291" t="s">
        <v>764</v>
      </c>
      <c r="AW3" s="292" t="s">
        <v>765</v>
      </c>
      <c r="AX3" s="290" t="s">
        <v>763</v>
      </c>
      <c r="AY3" s="291" t="s">
        <v>764</v>
      </c>
      <c r="AZ3" s="292" t="s">
        <v>765</v>
      </c>
      <c r="BA3" s="290" t="s">
        <v>763</v>
      </c>
      <c r="BB3" s="291" t="s">
        <v>764</v>
      </c>
      <c r="BC3" s="292" t="s">
        <v>765</v>
      </c>
      <c r="BD3" s="290" t="s">
        <v>763</v>
      </c>
      <c r="BE3" s="291" t="s">
        <v>764</v>
      </c>
      <c r="BF3" s="292" t="s">
        <v>765</v>
      </c>
      <c r="BG3" s="290" t="s">
        <v>763</v>
      </c>
      <c r="BH3" s="291" t="s">
        <v>764</v>
      </c>
      <c r="BI3" s="292" t="s">
        <v>765</v>
      </c>
      <c r="BJ3" s="290" t="s">
        <v>763</v>
      </c>
      <c r="BK3" s="291" t="s">
        <v>764</v>
      </c>
      <c r="BL3" s="292" t="s">
        <v>765</v>
      </c>
      <c r="BM3" s="290" t="s">
        <v>763</v>
      </c>
      <c r="BN3" s="291" t="s">
        <v>764</v>
      </c>
      <c r="BO3" s="292" t="s">
        <v>765</v>
      </c>
      <c r="BP3" s="290" t="s">
        <v>763</v>
      </c>
      <c r="BQ3" s="291" t="s">
        <v>764</v>
      </c>
      <c r="BR3" s="292" t="s">
        <v>765</v>
      </c>
      <c r="BS3" s="290" t="s">
        <v>763</v>
      </c>
      <c r="BT3" s="291" t="s">
        <v>764</v>
      </c>
      <c r="BU3" s="292" t="s">
        <v>765</v>
      </c>
      <c r="BV3" s="290" t="s">
        <v>763</v>
      </c>
      <c r="BW3" s="291" t="s">
        <v>764</v>
      </c>
      <c r="BX3" s="292" t="s">
        <v>765</v>
      </c>
      <c r="BY3" s="290" t="s">
        <v>763</v>
      </c>
      <c r="BZ3" s="291" t="s">
        <v>764</v>
      </c>
      <c r="CA3" s="292" t="s">
        <v>765</v>
      </c>
      <c r="CB3" s="290" t="s">
        <v>763</v>
      </c>
      <c r="CC3" s="291" t="s">
        <v>764</v>
      </c>
      <c r="CD3" s="292" t="s">
        <v>765</v>
      </c>
      <c r="CE3" s="290" t="s">
        <v>763</v>
      </c>
      <c r="CF3" s="291" t="s">
        <v>764</v>
      </c>
      <c r="CG3" s="292" t="s">
        <v>765</v>
      </c>
      <c r="CH3" s="290" t="s">
        <v>763</v>
      </c>
      <c r="CI3" s="291" t="s">
        <v>764</v>
      </c>
      <c r="CJ3" s="292" t="s">
        <v>765</v>
      </c>
      <c r="CK3" s="290" t="s">
        <v>763</v>
      </c>
      <c r="CL3" s="291" t="s">
        <v>764</v>
      </c>
      <c r="CM3" s="292" t="s">
        <v>765</v>
      </c>
      <c r="CN3" s="290" t="s">
        <v>763</v>
      </c>
      <c r="CO3" s="291" t="s">
        <v>764</v>
      </c>
      <c r="CP3" s="292" t="s">
        <v>765</v>
      </c>
      <c r="CQ3" s="290" t="s">
        <v>763</v>
      </c>
      <c r="CR3" s="291" t="s">
        <v>764</v>
      </c>
      <c r="CS3" s="292" t="s">
        <v>765</v>
      </c>
      <c r="CT3" s="290" t="s">
        <v>763</v>
      </c>
      <c r="CU3" s="291" t="s">
        <v>764</v>
      </c>
      <c r="CV3" s="292" t="s">
        <v>765</v>
      </c>
      <c r="CW3" s="290" t="s">
        <v>763</v>
      </c>
      <c r="CX3" s="291" t="s">
        <v>764</v>
      </c>
      <c r="CY3" s="292" t="s">
        <v>765</v>
      </c>
      <c r="CZ3" s="290" t="s">
        <v>763</v>
      </c>
      <c r="DA3" s="291" t="s">
        <v>764</v>
      </c>
      <c r="DB3" s="292" t="s">
        <v>765</v>
      </c>
      <c r="DC3" s="290" t="s">
        <v>763</v>
      </c>
      <c r="DD3" s="291" t="s">
        <v>764</v>
      </c>
      <c r="DE3" s="292" t="s">
        <v>765</v>
      </c>
      <c r="DF3" s="290" t="s">
        <v>763</v>
      </c>
      <c r="DG3" s="291" t="s">
        <v>764</v>
      </c>
      <c r="DH3" s="292" t="s">
        <v>765</v>
      </c>
      <c r="DI3" s="290" t="s">
        <v>763</v>
      </c>
      <c r="DJ3" s="291" t="s">
        <v>764</v>
      </c>
      <c r="DK3" s="292" t="s">
        <v>765</v>
      </c>
      <c r="DL3" s="290" t="s">
        <v>763</v>
      </c>
      <c r="DM3" s="291" t="s">
        <v>764</v>
      </c>
      <c r="DN3" s="292" t="s">
        <v>765</v>
      </c>
      <c r="DO3" s="290" t="s">
        <v>763</v>
      </c>
      <c r="DP3" s="291" t="s">
        <v>764</v>
      </c>
      <c r="DQ3" s="292" t="s">
        <v>765</v>
      </c>
      <c r="DR3" s="290" t="s">
        <v>763</v>
      </c>
      <c r="DS3" s="291" t="s">
        <v>764</v>
      </c>
      <c r="DT3" s="292" t="s">
        <v>765</v>
      </c>
      <c r="DU3" s="290" t="s">
        <v>763</v>
      </c>
      <c r="DV3" s="291" t="s">
        <v>764</v>
      </c>
      <c r="DW3" s="292" t="s">
        <v>765</v>
      </c>
      <c r="DX3" s="290" t="s">
        <v>763</v>
      </c>
      <c r="DY3" s="291" t="s">
        <v>764</v>
      </c>
      <c r="DZ3" s="292" t="s">
        <v>765</v>
      </c>
      <c r="EA3" s="290" t="s">
        <v>763</v>
      </c>
      <c r="EB3" s="291" t="s">
        <v>764</v>
      </c>
      <c r="EC3" s="292" t="s">
        <v>765</v>
      </c>
      <c r="ED3" s="290" t="s">
        <v>763</v>
      </c>
      <c r="EE3" s="291" t="s">
        <v>764</v>
      </c>
      <c r="EF3" s="292" t="s">
        <v>765</v>
      </c>
      <c r="EG3" s="290" t="s">
        <v>763</v>
      </c>
      <c r="EH3" s="291" t="s">
        <v>764</v>
      </c>
      <c r="EI3" s="292" t="s">
        <v>765</v>
      </c>
      <c r="EJ3" s="290" t="s">
        <v>763</v>
      </c>
      <c r="EK3" s="291" t="s">
        <v>764</v>
      </c>
      <c r="EL3" s="292" t="s">
        <v>765</v>
      </c>
      <c r="EM3" s="290" t="s">
        <v>763</v>
      </c>
      <c r="EN3" s="291" t="s">
        <v>764</v>
      </c>
      <c r="EO3" s="292" t="s">
        <v>765</v>
      </c>
      <c r="EP3" s="290" t="s">
        <v>763</v>
      </c>
      <c r="EQ3" s="291" t="s">
        <v>764</v>
      </c>
      <c r="ER3" s="292" t="s">
        <v>765</v>
      </c>
      <c r="ES3" s="290" t="s">
        <v>763</v>
      </c>
      <c r="ET3" s="291" t="s">
        <v>764</v>
      </c>
      <c r="EU3" s="292" t="s">
        <v>765</v>
      </c>
      <c r="EV3" s="290" t="s">
        <v>763</v>
      </c>
      <c r="EW3" s="291" t="s">
        <v>764</v>
      </c>
      <c r="EX3" s="292" t="s">
        <v>765</v>
      </c>
      <c r="EY3" s="290" t="s">
        <v>763</v>
      </c>
      <c r="EZ3" s="291" t="s">
        <v>764</v>
      </c>
      <c r="FA3" s="292" t="s">
        <v>765</v>
      </c>
      <c r="FB3" s="290" t="s">
        <v>763</v>
      </c>
      <c r="FC3" s="291" t="s">
        <v>764</v>
      </c>
      <c r="FD3" s="292" t="s">
        <v>765</v>
      </c>
      <c r="FE3" s="290" t="s">
        <v>763</v>
      </c>
      <c r="FF3" s="291" t="s">
        <v>764</v>
      </c>
      <c r="FG3" s="292" t="s">
        <v>765</v>
      </c>
      <c r="FH3" s="290" t="s">
        <v>763</v>
      </c>
      <c r="FI3" s="291" t="s">
        <v>764</v>
      </c>
      <c r="FJ3" s="292" t="s">
        <v>765</v>
      </c>
      <c r="FK3" s="290" t="s">
        <v>763</v>
      </c>
      <c r="FL3" s="291" t="s">
        <v>764</v>
      </c>
      <c r="FM3" s="292" t="s">
        <v>765</v>
      </c>
      <c r="FN3" s="290" t="s">
        <v>763</v>
      </c>
      <c r="FO3" s="291" t="s">
        <v>764</v>
      </c>
      <c r="FP3" s="292" t="s">
        <v>765</v>
      </c>
      <c r="FQ3" s="290" t="s">
        <v>763</v>
      </c>
      <c r="FR3" s="291" t="s">
        <v>764</v>
      </c>
      <c r="FS3" s="292" t="s">
        <v>765</v>
      </c>
      <c r="FT3" s="290" t="s">
        <v>763</v>
      </c>
      <c r="FU3" s="291" t="s">
        <v>764</v>
      </c>
      <c r="FV3" s="292" t="s">
        <v>765</v>
      </c>
      <c r="FW3" s="290" t="s">
        <v>763</v>
      </c>
      <c r="FX3" s="291" t="s">
        <v>764</v>
      </c>
      <c r="FY3" s="292" t="s">
        <v>765</v>
      </c>
      <c r="FZ3" s="290" t="s">
        <v>763</v>
      </c>
      <c r="GA3" s="291" t="s">
        <v>764</v>
      </c>
      <c r="GB3" s="292" t="s">
        <v>765</v>
      </c>
      <c r="GC3" s="290" t="s">
        <v>763</v>
      </c>
      <c r="GD3" s="291" t="s">
        <v>764</v>
      </c>
      <c r="GE3" s="292" t="s">
        <v>765</v>
      </c>
      <c r="GF3" s="290" t="s">
        <v>763</v>
      </c>
      <c r="GG3" s="291" t="s">
        <v>764</v>
      </c>
      <c r="GH3" s="292" t="s">
        <v>765</v>
      </c>
      <c r="GI3" s="290" t="s">
        <v>763</v>
      </c>
      <c r="GJ3" s="291" t="s">
        <v>764</v>
      </c>
      <c r="GK3" s="292" t="s">
        <v>765</v>
      </c>
      <c r="GL3" s="290" t="s">
        <v>763</v>
      </c>
      <c r="GM3" s="291" t="s">
        <v>764</v>
      </c>
      <c r="GN3" s="292" t="s">
        <v>765</v>
      </c>
      <c r="GO3" s="290" t="s">
        <v>763</v>
      </c>
      <c r="GP3" s="291" t="s">
        <v>764</v>
      </c>
      <c r="GQ3" s="292" t="s">
        <v>765</v>
      </c>
      <c r="GR3" s="290" t="s">
        <v>763</v>
      </c>
      <c r="GS3" s="291" t="s">
        <v>764</v>
      </c>
      <c r="GT3" s="292" t="s">
        <v>765</v>
      </c>
      <c r="GU3" s="290" t="s">
        <v>763</v>
      </c>
      <c r="GV3" s="291" t="s">
        <v>764</v>
      </c>
      <c r="GW3" s="292" t="s">
        <v>765</v>
      </c>
      <c r="GX3" s="290" t="s">
        <v>763</v>
      </c>
      <c r="GY3" s="291" t="s">
        <v>764</v>
      </c>
      <c r="GZ3" s="292" t="s">
        <v>765</v>
      </c>
      <c r="HA3" s="290" t="s">
        <v>763</v>
      </c>
      <c r="HB3" s="291" t="s">
        <v>764</v>
      </c>
      <c r="HC3" s="292" t="s">
        <v>765</v>
      </c>
      <c r="HD3" s="290" t="s">
        <v>763</v>
      </c>
      <c r="HE3" s="291" t="s">
        <v>764</v>
      </c>
      <c r="HF3" s="292" t="s">
        <v>765</v>
      </c>
      <c r="HG3" s="290" t="s">
        <v>763</v>
      </c>
      <c r="HH3" s="291" t="s">
        <v>764</v>
      </c>
      <c r="HI3" s="292" t="s">
        <v>765</v>
      </c>
      <c r="HJ3" s="290" t="s">
        <v>763</v>
      </c>
      <c r="HK3" s="291" t="s">
        <v>764</v>
      </c>
      <c r="HL3" s="292" t="s">
        <v>765</v>
      </c>
      <c r="HM3" s="290" t="s">
        <v>763</v>
      </c>
      <c r="HN3" s="291" t="s">
        <v>764</v>
      </c>
      <c r="HO3" s="292" t="s">
        <v>765</v>
      </c>
      <c r="HP3" s="290" t="s">
        <v>763</v>
      </c>
      <c r="HQ3" s="291" t="s">
        <v>764</v>
      </c>
      <c r="HR3" s="292" t="s">
        <v>765</v>
      </c>
      <c r="HS3" s="290" t="s">
        <v>763</v>
      </c>
      <c r="HT3" s="291" t="s">
        <v>764</v>
      </c>
      <c r="HU3" s="292" t="s">
        <v>765</v>
      </c>
      <c r="HV3" s="290" t="s">
        <v>763</v>
      </c>
      <c r="HW3" s="291" t="s">
        <v>764</v>
      </c>
      <c r="HX3" s="292" t="s">
        <v>765</v>
      </c>
      <c r="HY3" s="290" t="s">
        <v>763</v>
      </c>
      <c r="HZ3" s="291" t="s">
        <v>764</v>
      </c>
      <c r="IA3" s="292" t="s">
        <v>765</v>
      </c>
      <c r="IB3" s="290" t="s">
        <v>763</v>
      </c>
      <c r="IC3" s="291" t="s">
        <v>764</v>
      </c>
      <c r="ID3" s="292" t="s">
        <v>765</v>
      </c>
      <c r="IE3" s="290" t="s">
        <v>763</v>
      </c>
      <c r="IF3" s="291" t="s">
        <v>764</v>
      </c>
      <c r="IG3" s="292" t="s">
        <v>765</v>
      </c>
      <c r="IH3" s="290" t="s">
        <v>763</v>
      </c>
      <c r="II3" s="291" t="s">
        <v>764</v>
      </c>
      <c r="IJ3" s="292" t="s">
        <v>765</v>
      </c>
      <c r="IK3" s="290" t="s">
        <v>763</v>
      </c>
      <c r="IL3" s="291" t="s">
        <v>764</v>
      </c>
      <c r="IM3" s="292" t="s">
        <v>765</v>
      </c>
      <c r="IN3" s="290" t="s">
        <v>763</v>
      </c>
      <c r="IO3" s="291" t="s">
        <v>764</v>
      </c>
      <c r="IP3" s="292" t="s">
        <v>765</v>
      </c>
      <c r="IQ3" s="290" t="s">
        <v>763</v>
      </c>
      <c r="IR3" s="291" t="s">
        <v>764</v>
      </c>
      <c r="IS3" s="292" t="s">
        <v>765</v>
      </c>
      <c r="IT3" s="290" t="s">
        <v>763</v>
      </c>
      <c r="IU3" s="291" t="s">
        <v>764</v>
      </c>
      <c r="IV3" s="292" t="s">
        <v>765</v>
      </c>
      <c r="IW3" s="290" t="s">
        <v>763</v>
      </c>
      <c r="IX3" s="291" t="s">
        <v>764</v>
      </c>
      <c r="IY3" s="292" t="s">
        <v>765</v>
      </c>
      <c r="IZ3" s="290" t="s">
        <v>763</v>
      </c>
      <c r="JA3" s="291" t="s">
        <v>764</v>
      </c>
      <c r="JB3" s="292" t="s">
        <v>765</v>
      </c>
      <c r="JC3" s="290" t="s">
        <v>763</v>
      </c>
      <c r="JD3" s="291" t="s">
        <v>764</v>
      </c>
      <c r="JE3" s="292" t="s">
        <v>765</v>
      </c>
      <c r="JF3" s="290" t="s">
        <v>763</v>
      </c>
      <c r="JG3" s="291" t="s">
        <v>764</v>
      </c>
      <c r="JH3" s="292" t="s">
        <v>765</v>
      </c>
      <c r="JI3" s="290" t="s">
        <v>763</v>
      </c>
      <c r="JJ3" s="291" t="s">
        <v>764</v>
      </c>
      <c r="JK3" s="292" t="s">
        <v>765</v>
      </c>
      <c r="JL3" s="290" t="s">
        <v>763</v>
      </c>
      <c r="JM3" s="291" t="s">
        <v>764</v>
      </c>
      <c r="JN3" s="292" t="s">
        <v>765</v>
      </c>
      <c r="JO3" s="290" t="s">
        <v>763</v>
      </c>
      <c r="JP3" s="291" t="s">
        <v>764</v>
      </c>
      <c r="JQ3" s="292" t="s">
        <v>765</v>
      </c>
      <c r="JR3" s="290" t="s">
        <v>763</v>
      </c>
      <c r="JS3" s="291" t="s">
        <v>764</v>
      </c>
      <c r="JT3" s="292" t="s">
        <v>765</v>
      </c>
      <c r="JU3" s="290" t="s">
        <v>763</v>
      </c>
      <c r="JV3" s="291" t="s">
        <v>764</v>
      </c>
      <c r="JW3" s="292" t="s">
        <v>765</v>
      </c>
      <c r="JX3" s="290" t="s">
        <v>763</v>
      </c>
      <c r="JY3" s="291" t="s">
        <v>764</v>
      </c>
      <c r="JZ3" s="292" t="s">
        <v>765</v>
      </c>
      <c r="KA3" s="290" t="s">
        <v>763</v>
      </c>
      <c r="KB3" s="291" t="s">
        <v>764</v>
      </c>
      <c r="KC3" s="292" t="s">
        <v>765</v>
      </c>
      <c r="KD3" s="290" t="s">
        <v>763</v>
      </c>
      <c r="KE3" s="291" t="s">
        <v>764</v>
      </c>
      <c r="KF3" s="292" t="s">
        <v>765</v>
      </c>
      <c r="KG3" s="290" t="s">
        <v>763</v>
      </c>
      <c r="KH3" s="291" t="s">
        <v>764</v>
      </c>
      <c r="KI3" s="292" t="s">
        <v>765</v>
      </c>
      <c r="KJ3" s="290" t="s">
        <v>763</v>
      </c>
      <c r="KK3" s="291" t="s">
        <v>764</v>
      </c>
      <c r="KL3" s="292" t="s">
        <v>765</v>
      </c>
      <c r="KM3" s="290" t="s">
        <v>763</v>
      </c>
      <c r="KN3" s="291" t="s">
        <v>764</v>
      </c>
      <c r="KO3" s="292" t="s">
        <v>765</v>
      </c>
      <c r="KP3" s="290" t="s">
        <v>763</v>
      </c>
      <c r="KQ3" s="291" t="s">
        <v>764</v>
      </c>
      <c r="KR3" s="292" t="s">
        <v>765</v>
      </c>
      <c r="KS3" s="290" t="s">
        <v>763</v>
      </c>
      <c r="KT3" s="291" t="s">
        <v>764</v>
      </c>
      <c r="KU3" s="292" t="s">
        <v>765</v>
      </c>
      <c r="KV3" s="290" t="s">
        <v>763</v>
      </c>
      <c r="KW3" s="291" t="s">
        <v>764</v>
      </c>
      <c r="KX3" s="292" t="s">
        <v>765</v>
      </c>
      <c r="KY3" s="290" t="s">
        <v>763</v>
      </c>
      <c r="KZ3" s="291" t="s">
        <v>764</v>
      </c>
      <c r="LA3" s="292" t="s">
        <v>765</v>
      </c>
      <c r="LB3" s="290" t="s">
        <v>763</v>
      </c>
      <c r="LC3" s="291" t="s">
        <v>764</v>
      </c>
      <c r="LD3" s="292" t="s">
        <v>765</v>
      </c>
      <c r="LE3" s="290" t="s">
        <v>763</v>
      </c>
      <c r="LF3" s="291" t="s">
        <v>764</v>
      </c>
      <c r="LG3" s="292" t="s">
        <v>765</v>
      </c>
      <c r="LH3" s="290" t="s">
        <v>763</v>
      </c>
      <c r="LI3" s="291" t="s">
        <v>764</v>
      </c>
      <c r="LJ3" s="292" t="s">
        <v>765</v>
      </c>
      <c r="LK3" s="290" t="s">
        <v>763</v>
      </c>
      <c r="LL3" s="291" t="s">
        <v>764</v>
      </c>
      <c r="LM3" s="292" t="s">
        <v>765</v>
      </c>
      <c r="LN3" s="290" t="s">
        <v>763</v>
      </c>
      <c r="LO3" s="291" t="s">
        <v>764</v>
      </c>
      <c r="LP3" s="292" t="s">
        <v>765</v>
      </c>
      <c r="LQ3" s="290" t="s">
        <v>763</v>
      </c>
      <c r="LR3" s="291" t="s">
        <v>764</v>
      </c>
      <c r="LS3" s="292" t="s">
        <v>765</v>
      </c>
      <c r="LT3" s="290" t="s">
        <v>763</v>
      </c>
      <c r="LU3" s="291" t="s">
        <v>764</v>
      </c>
      <c r="LV3" s="292" t="s">
        <v>765</v>
      </c>
      <c r="LW3" s="290" t="s">
        <v>763</v>
      </c>
      <c r="LX3" s="291" t="s">
        <v>764</v>
      </c>
      <c r="LY3" s="292" t="s">
        <v>765</v>
      </c>
      <c r="LZ3" s="290" t="s">
        <v>763</v>
      </c>
      <c r="MA3" s="291" t="s">
        <v>764</v>
      </c>
      <c r="MB3" s="292" t="s">
        <v>765</v>
      </c>
      <c r="MC3" s="290" t="s">
        <v>763</v>
      </c>
      <c r="MD3" s="291" t="s">
        <v>764</v>
      </c>
      <c r="ME3" s="292" t="s">
        <v>765</v>
      </c>
      <c r="MF3" s="290" t="s">
        <v>763</v>
      </c>
      <c r="MG3" s="291" t="s">
        <v>764</v>
      </c>
      <c r="MH3" s="292" t="s">
        <v>765</v>
      </c>
      <c r="MI3" s="290" t="s">
        <v>763</v>
      </c>
      <c r="MJ3" s="291" t="s">
        <v>764</v>
      </c>
      <c r="MK3" s="292" t="s">
        <v>765</v>
      </c>
      <c r="ML3" s="290" t="s">
        <v>763</v>
      </c>
      <c r="MM3" s="291" t="s">
        <v>764</v>
      </c>
      <c r="MN3" s="292" t="s">
        <v>765</v>
      </c>
      <c r="MO3" s="290" t="s">
        <v>763</v>
      </c>
      <c r="MP3" s="291" t="s">
        <v>764</v>
      </c>
      <c r="MQ3" s="292" t="s">
        <v>765</v>
      </c>
      <c r="MR3" s="290" t="s">
        <v>763</v>
      </c>
      <c r="MS3" s="291" t="s">
        <v>764</v>
      </c>
      <c r="MT3" s="292" t="s">
        <v>765</v>
      </c>
      <c r="MU3" s="290" t="s">
        <v>763</v>
      </c>
      <c r="MV3" s="291" t="s">
        <v>764</v>
      </c>
      <c r="MW3" s="292" t="s">
        <v>765</v>
      </c>
      <c r="MX3" s="290" t="s">
        <v>763</v>
      </c>
      <c r="MY3" s="291" t="s">
        <v>764</v>
      </c>
      <c r="MZ3" s="292" t="s">
        <v>765</v>
      </c>
      <c r="NA3" s="290" t="s">
        <v>763</v>
      </c>
      <c r="NB3" s="291" t="s">
        <v>764</v>
      </c>
      <c r="NC3" s="292" t="s">
        <v>765</v>
      </c>
      <c r="ND3" s="290" t="s">
        <v>763</v>
      </c>
      <c r="NE3" s="291" t="s">
        <v>764</v>
      </c>
      <c r="NF3" s="292" t="s">
        <v>765</v>
      </c>
      <c r="NG3" s="290" t="s">
        <v>763</v>
      </c>
      <c r="NH3" s="291" t="s">
        <v>764</v>
      </c>
      <c r="NI3" s="292" t="s">
        <v>765</v>
      </c>
      <c r="NJ3" s="290" t="s">
        <v>763</v>
      </c>
      <c r="NK3" s="291" t="s">
        <v>764</v>
      </c>
      <c r="NL3" s="292" t="s">
        <v>765</v>
      </c>
      <c r="NM3" s="290" t="s">
        <v>763</v>
      </c>
      <c r="NN3" s="291" t="s">
        <v>764</v>
      </c>
      <c r="NO3" s="292" t="s">
        <v>765</v>
      </c>
      <c r="NP3" s="290" t="s">
        <v>763</v>
      </c>
      <c r="NQ3" s="291" t="s">
        <v>764</v>
      </c>
      <c r="NR3" s="292" t="s">
        <v>765</v>
      </c>
      <c r="NS3" s="290" t="s">
        <v>763</v>
      </c>
      <c r="NT3" s="291" t="s">
        <v>764</v>
      </c>
      <c r="NU3" s="292" t="s">
        <v>765</v>
      </c>
      <c r="NV3" s="290" t="s">
        <v>763</v>
      </c>
      <c r="NW3" s="291" t="s">
        <v>764</v>
      </c>
      <c r="NX3" s="292" t="s">
        <v>765</v>
      </c>
      <c r="NY3" s="290" t="s">
        <v>763</v>
      </c>
      <c r="NZ3" s="291" t="s">
        <v>764</v>
      </c>
      <c r="OA3" s="292" t="s">
        <v>765</v>
      </c>
      <c r="OB3" s="290" t="s">
        <v>763</v>
      </c>
      <c r="OC3" s="291" t="s">
        <v>764</v>
      </c>
      <c r="OD3" s="292" t="s">
        <v>765</v>
      </c>
      <c r="OE3" s="290" t="s">
        <v>763</v>
      </c>
      <c r="OF3" s="291" t="s">
        <v>764</v>
      </c>
      <c r="OG3" s="292" t="s">
        <v>765</v>
      </c>
      <c r="OH3" s="290" t="s">
        <v>763</v>
      </c>
      <c r="OI3" s="291" t="s">
        <v>764</v>
      </c>
      <c r="OJ3" s="292" t="s">
        <v>765</v>
      </c>
      <c r="OK3" s="290" t="s">
        <v>763</v>
      </c>
      <c r="OL3" s="291" t="s">
        <v>764</v>
      </c>
      <c r="OM3" s="292" t="s">
        <v>765</v>
      </c>
      <c r="ON3" s="290" t="s">
        <v>763</v>
      </c>
      <c r="OO3" s="291" t="s">
        <v>764</v>
      </c>
      <c r="OP3" s="292" t="s">
        <v>765</v>
      </c>
      <c r="OQ3" s="290" t="s">
        <v>763</v>
      </c>
      <c r="OR3" s="291" t="s">
        <v>764</v>
      </c>
      <c r="OS3" s="292" t="s">
        <v>765</v>
      </c>
      <c r="OT3" s="290" t="s">
        <v>763</v>
      </c>
      <c r="OU3" s="291" t="s">
        <v>764</v>
      </c>
      <c r="OV3" s="292" t="s">
        <v>765</v>
      </c>
      <c r="OW3" s="290" t="s">
        <v>763</v>
      </c>
      <c r="OX3" s="291" t="s">
        <v>764</v>
      </c>
      <c r="OY3" s="292" t="s">
        <v>765</v>
      </c>
      <c r="OZ3" s="290" t="s">
        <v>763</v>
      </c>
      <c r="PA3" s="291" t="s">
        <v>764</v>
      </c>
      <c r="PB3" s="292" t="s">
        <v>765</v>
      </c>
      <c r="PC3" s="290" t="s">
        <v>763</v>
      </c>
      <c r="PD3" s="291" t="s">
        <v>764</v>
      </c>
      <c r="PE3" s="292" t="s">
        <v>765</v>
      </c>
      <c r="PF3" s="290" t="s">
        <v>763</v>
      </c>
      <c r="PG3" s="291" t="s">
        <v>764</v>
      </c>
      <c r="PH3" s="292" t="s">
        <v>765</v>
      </c>
      <c r="PI3" s="290" t="s">
        <v>763</v>
      </c>
      <c r="PJ3" s="291" t="s">
        <v>764</v>
      </c>
      <c r="PK3" s="292" t="s">
        <v>765</v>
      </c>
      <c r="PL3" s="290" t="s">
        <v>763</v>
      </c>
      <c r="PM3" s="291" t="s">
        <v>764</v>
      </c>
      <c r="PN3" s="292" t="s">
        <v>765</v>
      </c>
      <c r="PO3" s="290" t="s">
        <v>763</v>
      </c>
      <c r="PP3" s="291" t="s">
        <v>764</v>
      </c>
      <c r="PQ3" s="292" t="s">
        <v>765</v>
      </c>
      <c r="PR3" s="290" t="s">
        <v>763</v>
      </c>
      <c r="PS3" s="291" t="s">
        <v>764</v>
      </c>
      <c r="PT3" s="292" t="s">
        <v>765</v>
      </c>
      <c r="PU3" s="290" t="s">
        <v>763</v>
      </c>
      <c r="PV3" s="291" t="s">
        <v>764</v>
      </c>
      <c r="PW3" s="292" t="s">
        <v>765</v>
      </c>
      <c r="PX3" s="290" t="s">
        <v>763</v>
      </c>
      <c r="PY3" s="291" t="s">
        <v>764</v>
      </c>
      <c r="PZ3" s="292" t="s">
        <v>765</v>
      </c>
      <c r="QA3" s="290" t="s">
        <v>763</v>
      </c>
      <c r="QB3" s="291" t="s">
        <v>764</v>
      </c>
      <c r="QC3" s="292" t="s">
        <v>765</v>
      </c>
      <c r="QD3" s="290" t="s">
        <v>763</v>
      </c>
      <c r="QE3" s="291" t="s">
        <v>764</v>
      </c>
      <c r="QF3" s="292" t="s">
        <v>765</v>
      </c>
      <c r="QG3" s="290" t="s">
        <v>763</v>
      </c>
      <c r="QH3" s="291" t="s">
        <v>764</v>
      </c>
      <c r="QI3" s="292" t="s">
        <v>765</v>
      </c>
      <c r="QJ3" s="290" t="s">
        <v>763</v>
      </c>
      <c r="QK3" s="291" t="s">
        <v>764</v>
      </c>
      <c r="QL3" s="292" t="s">
        <v>765</v>
      </c>
      <c r="QM3" s="290" t="s">
        <v>763</v>
      </c>
      <c r="QN3" s="291" t="s">
        <v>764</v>
      </c>
      <c r="QO3" s="292" t="s">
        <v>765</v>
      </c>
      <c r="QP3" s="290" t="s">
        <v>763</v>
      </c>
      <c r="QQ3" s="291" t="s">
        <v>764</v>
      </c>
      <c r="QR3" s="292" t="s">
        <v>765</v>
      </c>
      <c r="QS3" s="290" t="s">
        <v>763</v>
      </c>
      <c r="QT3" s="291" t="s">
        <v>764</v>
      </c>
      <c r="QU3" s="292" t="s">
        <v>765</v>
      </c>
      <c r="QV3" s="290" t="s">
        <v>763</v>
      </c>
      <c r="QW3" s="291" t="s">
        <v>764</v>
      </c>
      <c r="QX3" s="292" t="s">
        <v>765</v>
      </c>
      <c r="QY3" s="290" t="s">
        <v>763</v>
      </c>
      <c r="QZ3" s="291" t="s">
        <v>764</v>
      </c>
      <c r="RA3" s="292" t="s">
        <v>765</v>
      </c>
      <c r="RB3" s="290" t="s">
        <v>763</v>
      </c>
      <c r="RC3" s="291" t="s">
        <v>764</v>
      </c>
      <c r="RD3" s="292" t="s">
        <v>765</v>
      </c>
      <c r="RE3" s="290" t="s">
        <v>763</v>
      </c>
      <c r="RF3" s="291" t="s">
        <v>764</v>
      </c>
      <c r="RG3" s="292" t="s">
        <v>765</v>
      </c>
      <c r="RH3" s="290" t="s">
        <v>763</v>
      </c>
      <c r="RI3" s="291" t="s">
        <v>764</v>
      </c>
      <c r="RJ3" s="292" t="s">
        <v>765</v>
      </c>
      <c r="RK3" s="290" t="s">
        <v>763</v>
      </c>
      <c r="RL3" s="291" t="s">
        <v>764</v>
      </c>
      <c r="RM3" s="292" t="s">
        <v>765</v>
      </c>
      <c r="RN3" s="290" t="s">
        <v>763</v>
      </c>
      <c r="RO3" s="291" t="s">
        <v>764</v>
      </c>
      <c r="RP3" s="292" t="s">
        <v>765</v>
      </c>
      <c r="RQ3" s="290" t="s">
        <v>763</v>
      </c>
      <c r="RR3" s="291" t="s">
        <v>764</v>
      </c>
      <c r="RS3" s="292" t="s">
        <v>765</v>
      </c>
      <c r="RT3" s="290" t="s">
        <v>763</v>
      </c>
      <c r="RU3" s="291" t="s">
        <v>764</v>
      </c>
      <c r="RV3" s="292" t="s">
        <v>765</v>
      </c>
      <c r="RW3" s="290" t="s">
        <v>763</v>
      </c>
      <c r="RX3" s="291" t="s">
        <v>764</v>
      </c>
      <c r="RY3" s="292" t="s">
        <v>765</v>
      </c>
      <c r="RZ3" s="290" t="s">
        <v>763</v>
      </c>
      <c r="SA3" s="291" t="s">
        <v>764</v>
      </c>
      <c r="SB3" s="292" t="s">
        <v>765</v>
      </c>
      <c r="SC3" s="290" t="s">
        <v>763</v>
      </c>
      <c r="SD3" s="291" t="s">
        <v>764</v>
      </c>
      <c r="SE3" s="292" t="s">
        <v>765</v>
      </c>
      <c r="SF3" s="290" t="s">
        <v>763</v>
      </c>
      <c r="SG3" s="291" t="s">
        <v>764</v>
      </c>
      <c r="SH3" s="292" t="s">
        <v>765</v>
      </c>
      <c r="SI3" s="290" t="s">
        <v>763</v>
      </c>
      <c r="SJ3" s="291" t="s">
        <v>764</v>
      </c>
      <c r="SK3" s="292" t="s">
        <v>765</v>
      </c>
      <c r="SL3" s="290" t="s">
        <v>763</v>
      </c>
      <c r="SM3" s="291" t="s">
        <v>764</v>
      </c>
      <c r="SN3" s="292" t="s">
        <v>765</v>
      </c>
      <c r="SO3" s="290" t="s">
        <v>763</v>
      </c>
      <c r="SP3" s="291" t="s">
        <v>764</v>
      </c>
      <c r="SQ3" s="292" t="s">
        <v>765</v>
      </c>
      <c r="SR3" s="290" t="s">
        <v>763</v>
      </c>
      <c r="SS3" s="291" t="s">
        <v>764</v>
      </c>
      <c r="ST3" s="292" t="s">
        <v>765</v>
      </c>
      <c r="SU3" s="290" t="s">
        <v>763</v>
      </c>
      <c r="SV3" s="291" t="s">
        <v>764</v>
      </c>
      <c r="SW3" s="292" t="s">
        <v>765</v>
      </c>
      <c r="SX3" s="290" t="s">
        <v>763</v>
      </c>
      <c r="SY3" s="291" t="s">
        <v>764</v>
      </c>
      <c r="SZ3" s="292" t="s">
        <v>765</v>
      </c>
      <c r="TA3" s="290" t="s">
        <v>763</v>
      </c>
      <c r="TB3" s="291" t="s">
        <v>764</v>
      </c>
      <c r="TC3" s="292" t="s">
        <v>765</v>
      </c>
      <c r="TD3" s="290" t="s">
        <v>763</v>
      </c>
      <c r="TE3" s="291" t="s">
        <v>764</v>
      </c>
      <c r="TF3" s="292" t="s">
        <v>765</v>
      </c>
      <c r="TG3" s="290" t="s">
        <v>763</v>
      </c>
      <c r="TH3" s="291" t="s">
        <v>764</v>
      </c>
      <c r="TI3" s="292" t="s">
        <v>765</v>
      </c>
      <c r="TJ3" s="290" t="s">
        <v>763</v>
      </c>
      <c r="TK3" s="291" t="s">
        <v>764</v>
      </c>
      <c r="TL3" s="292" t="s">
        <v>765</v>
      </c>
      <c r="TM3" s="290" t="s">
        <v>763</v>
      </c>
      <c r="TN3" s="291" t="s">
        <v>764</v>
      </c>
      <c r="TO3" s="292" t="s">
        <v>765</v>
      </c>
      <c r="TP3" s="290" t="s">
        <v>763</v>
      </c>
      <c r="TQ3" s="291" t="s">
        <v>764</v>
      </c>
      <c r="TR3" s="292" t="s">
        <v>765</v>
      </c>
      <c r="TS3" s="290" t="s">
        <v>763</v>
      </c>
      <c r="TT3" s="291" t="s">
        <v>764</v>
      </c>
      <c r="TU3" s="292" t="s">
        <v>765</v>
      </c>
      <c r="TV3" s="290" t="s">
        <v>763</v>
      </c>
      <c r="TW3" s="291" t="s">
        <v>764</v>
      </c>
      <c r="TX3" s="292" t="s">
        <v>765</v>
      </c>
      <c r="TY3" s="290" t="s">
        <v>763</v>
      </c>
      <c r="TZ3" s="291" t="s">
        <v>764</v>
      </c>
      <c r="UA3" s="292" t="s">
        <v>765</v>
      </c>
      <c r="UB3" s="290" t="s">
        <v>763</v>
      </c>
      <c r="UC3" s="291" t="s">
        <v>764</v>
      </c>
      <c r="UD3" s="292" t="s">
        <v>765</v>
      </c>
      <c r="UE3" s="290" t="s">
        <v>763</v>
      </c>
      <c r="UF3" s="291" t="s">
        <v>764</v>
      </c>
      <c r="UG3" s="292" t="s">
        <v>765</v>
      </c>
      <c r="UH3" s="290" t="s">
        <v>763</v>
      </c>
      <c r="UI3" s="291" t="s">
        <v>764</v>
      </c>
      <c r="UJ3" s="292" t="s">
        <v>765</v>
      </c>
      <c r="UK3" s="290" t="s">
        <v>763</v>
      </c>
      <c r="UL3" s="291" t="s">
        <v>764</v>
      </c>
      <c r="UM3" s="292" t="s">
        <v>765</v>
      </c>
      <c r="UN3" s="290" t="s">
        <v>763</v>
      </c>
      <c r="UO3" s="291" t="s">
        <v>764</v>
      </c>
      <c r="UP3" s="292" t="s">
        <v>765</v>
      </c>
      <c r="UQ3" s="290" t="s">
        <v>763</v>
      </c>
      <c r="UR3" s="291" t="s">
        <v>764</v>
      </c>
      <c r="US3" s="292" t="s">
        <v>765</v>
      </c>
      <c r="UT3" s="290" t="s">
        <v>763</v>
      </c>
      <c r="UU3" s="291" t="s">
        <v>764</v>
      </c>
      <c r="UV3" s="292" t="s">
        <v>765</v>
      </c>
      <c r="UW3" s="290" t="s">
        <v>763</v>
      </c>
      <c r="UX3" s="291" t="s">
        <v>764</v>
      </c>
      <c r="UY3" s="292" t="s">
        <v>765</v>
      </c>
      <c r="UZ3" s="290" t="s">
        <v>763</v>
      </c>
      <c r="VA3" s="291" t="s">
        <v>764</v>
      </c>
      <c r="VB3" s="292" t="s">
        <v>765</v>
      </c>
      <c r="VC3" s="290" t="s">
        <v>763</v>
      </c>
      <c r="VD3" s="291" t="s">
        <v>764</v>
      </c>
      <c r="VE3" s="292" t="s">
        <v>765</v>
      </c>
      <c r="VF3" s="290" t="s">
        <v>763</v>
      </c>
      <c r="VG3" s="291" t="s">
        <v>764</v>
      </c>
      <c r="VH3" s="292" t="s">
        <v>765</v>
      </c>
      <c r="VI3" s="290" t="s">
        <v>763</v>
      </c>
      <c r="VJ3" s="291" t="s">
        <v>764</v>
      </c>
      <c r="VK3" s="292" t="s">
        <v>765</v>
      </c>
      <c r="VL3" s="290" t="s">
        <v>763</v>
      </c>
      <c r="VM3" s="291" t="s">
        <v>764</v>
      </c>
      <c r="VN3" s="292" t="s">
        <v>765</v>
      </c>
      <c r="VO3" s="290" t="s">
        <v>763</v>
      </c>
      <c r="VP3" s="291" t="s">
        <v>764</v>
      </c>
      <c r="VQ3" s="292" t="s">
        <v>765</v>
      </c>
    </row>
    <row r="4" spans="1:589">
      <c r="A4" s="348" t="s">
        <v>766</v>
      </c>
      <c r="B4" s="340">
        <v>0</v>
      </c>
      <c r="C4" s="294">
        <v>0</v>
      </c>
      <c r="D4" s="297">
        <f>C4-B4</f>
        <v>0</v>
      </c>
      <c r="E4" s="293">
        <v>0</v>
      </c>
      <c r="F4" s="294">
        <v>0</v>
      </c>
      <c r="G4" s="297">
        <f>F4-E4</f>
        <v>0</v>
      </c>
      <c r="H4" s="293">
        <v>0</v>
      </c>
      <c r="I4" s="294">
        <v>0</v>
      </c>
      <c r="J4" s="297">
        <f>I4-H4</f>
        <v>0</v>
      </c>
      <c r="K4" s="293">
        <v>0</v>
      </c>
      <c r="L4" s="294">
        <v>0</v>
      </c>
      <c r="M4" s="297">
        <f>L4-K4</f>
        <v>0</v>
      </c>
      <c r="N4" s="293">
        <v>0</v>
      </c>
      <c r="O4" s="294">
        <v>0</v>
      </c>
      <c r="P4" s="297">
        <f>O4-N4</f>
        <v>0</v>
      </c>
      <c r="Q4" s="293">
        <v>0</v>
      </c>
      <c r="R4" s="294">
        <v>0</v>
      </c>
      <c r="S4" s="297">
        <f>R4-Q4</f>
        <v>0</v>
      </c>
      <c r="T4" s="293">
        <v>0</v>
      </c>
      <c r="U4" s="294">
        <v>0</v>
      </c>
      <c r="V4" s="297">
        <f>U4-T4</f>
        <v>0</v>
      </c>
      <c r="W4" s="340">
        <v>0</v>
      </c>
      <c r="X4" s="294">
        <v>0</v>
      </c>
      <c r="Y4" s="297">
        <f>X4-W4</f>
        <v>0</v>
      </c>
      <c r="Z4" s="293">
        <v>0</v>
      </c>
      <c r="AA4" s="294">
        <v>0</v>
      </c>
      <c r="AB4" s="297">
        <f>AA4-Z4</f>
        <v>0</v>
      </c>
      <c r="AC4" s="293">
        <v>0</v>
      </c>
      <c r="AD4" s="294">
        <v>0</v>
      </c>
      <c r="AE4" s="297">
        <f>AD4-AC4</f>
        <v>0</v>
      </c>
      <c r="AF4" s="293">
        <v>0</v>
      </c>
      <c r="AG4" s="294">
        <v>0</v>
      </c>
      <c r="AH4" s="297">
        <f>AG4-AF4</f>
        <v>0</v>
      </c>
      <c r="AI4" s="293">
        <v>0</v>
      </c>
      <c r="AJ4" s="294">
        <v>0</v>
      </c>
      <c r="AK4" s="297">
        <f>AJ4-AI4</f>
        <v>0</v>
      </c>
      <c r="AL4" s="293">
        <v>0</v>
      </c>
      <c r="AM4" s="294">
        <v>0</v>
      </c>
      <c r="AN4" s="297">
        <f>AM4-AL4</f>
        <v>0</v>
      </c>
      <c r="AO4" s="293">
        <v>0</v>
      </c>
      <c r="AP4" s="294">
        <v>0</v>
      </c>
      <c r="AQ4" s="297">
        <f>AP4-AO4</f>
        <v>0</v>
      </c>
      <c r="AR4" s="340">
        <v>0</v>
      </c>
      <c r="AS4" s="294">
        <v>0</v>
      </c>
      <c r="AT4" s="297">
        <f>AS4-AR4</f>
        <v>0</v>
      </c>
      <c r="AU4" s="293">
        <v>0</v>
      </c>
      <c r="AV4" s="294">
        <v>0</v>
      </c>
      <c r="AW4" s="297">
        <f>AV4-AU4</f>
        <v>0</v>
      </c>
      <c r="AX4" s="293">
        <v>0</v>
      </c>
      <c r="AY4" s="294">
        <v>0</v>
      </c>
      <c r="AZ4" s="297">
        <f>AY4-AX4</f>
        <v>0</v>
      </c>
      <c r="BA4" s="293">
        <v>0</v>
      </c>
      <c r="BB4" s="294">
        <v>0</v>
      </c>
      <c r="BC4" s="297">
        <f>BB4-BA4</f>
        <v>0</v>
      </c>
      <c r="BD4" s="293">
        <v>0</v>
      </c>
      <c r="BE4" s="294">
        <v>0</v>
      </c>
      <c r="BF4" s="297">
        <f>BE4-BD4</f>
        <v>0</v>
      </c>
      <c r="BG4" s="293">
        <v>0</v>
      </c>
      <c r="BH4" s="294">
        <v>0</v>
      </c>
      <c r="BI4" s="297">
        <f>BH4-BG4</f>
        <v>0</v>
      </c>
      <c r="BJ4" s="293">
        <v>0</v>
      </c>
      <c r="BK4" s="294">
        <v>0</v>
      </c>
      <c r="BL4" s="297">
        <f>BK4-BJ4</f>
        <v>0</v>
      </c>
      <c r="BM4" s="340">
        <v>0</v>
      </c>
      <c r="BN4" s="294">
        <v>0</v>
      </c>
      <c r="BO4" s="297">
        <f>BN4-BM4</f>
        <v>0</v>
      </c>
      <c r="BP4" s="293">
        <v>0</v>
      </c>
      <c r="BQ4" s="294">
        <v>0</v>
      </c>
      <c r="BR4" s="297">
        <f>BQ4-BP4</f>
        <v>0</v>
      </c>
      <c r="BS4" s="293">
        <v>0</v>
      </c>
      <c r="BT4" s="294">
        <v>0</v>
      </c>
      <c r="BU4" s="297">
        <f>BT4-BS4</f>
        <v>0</v>
      </c>
      <c r="BV4" s="293">
        <v>0</v>
      </c>
      <c r="BW4" s="294">
        <v>0</v>
      </c>
      <c r="BX4" s="297">
        <f>BW4-BV4</f>
        <v>0</v>
      </c>
      <c r="BY4" s="293">
        <v>0</v>
      </c>
      <c r="BZ4" s="294">
        <v>0</v>
      </c>
      <c r="CA4" s="297">
        <f>BZ4-BY4</f>
        <v>0</v>
      </c>
      <c r="CB4" s="293">
        <v>0</v>
      </c>
      <c r="CC4" s="294">
        <v>0</v>
      </c>
      <c r="CD4" s="297">
        <f>CC4-CB4</f>
        <v>0</v>
      </c>
      <c r="CE4" s="293">
        <v>0</v>
      </c>
      <c r="CF4" s="294">
        <v>0</v>
      </c>
      <c r="CG4" s="297">
        <f>CF4-CE4</f>
        <v>0</v>
      </c>
      <c r="CH4" s="340">
        <v>0</v>
      </c>
      <c r="CI4" s="294">
        <v>0</v>
      </c>
      <c r="CJ4" s="297">
        <f>CI4-CH4</f>
        <v>0</v>
      </c>
      <c r="CK4" s="293">
        <v>0</v>
      </c>
      <c r="CL4" s="294">
        <v>0</v>
      </c>
      <c r="CM4" s="297">
        <f>CL4-CK4</f>
        <v>0</v>
      </c>
      <c r="CN4" s="293">
        <v>0</v>
      </c>
      <c r="CO4" s="294">
        <v>0</v>
      </c>
      <c r="CP4" s="297">
        <f>CO4-CN4</f>
        <v>0</v>
      </c>
      <c r="CQ4" s="293">
        <v>0</v>
      </c>
      <c r="CR4" s="294">
        <v>0</v>
      </c>
      <c r="CS4" s="297">
        <f>CR4-CQ4</f>
        <v>0</v>
      </c>
      <c r="CT4" s="293">
        <v>0</v>
      </c>
      <c r="CU4" s="294">
        <v>0</v>
      </c>
      <c r="CV4" s="297">
        <f>CU4-CT4</f>
        <v>0</v>
      </c>
      <c r="CW4" s="293">
        <v>0</v>
      </c>
      <c r="CX4" s="294">
        <v>0</v>
      </c>
      <c r="CY4" s="297">
        <f>CX4-CW4</f>
        <v>0</v>
      </c>
      <c r="CZ4" s="293">
        <v>0</v>
      </c>
      <c r="DA4" s="294">
        <v>0</v>
      </c>
      <c r="DB4" s="297">
        <f>DA4-CZ4</f>
        <v>0</v>
      </c>
      <c r="DC4" s="340">
        <v>0</v>
      </c>
      <c r="DD4" s="294">
        <v>0</v>
      </c>
      <c r="DE4" s="297">
        <f>DD4-DC4</f>
        <v>0</v>
      </c>
      <c r="DF4" s="293">
        <v>0</v>
      </c>
      <c r="DG4" s="294">
        <v>0</v>
      </c>
      <c r="DH4" s="297">
        <f>DG4-DF4</f>
        <v>0</v>
      </c>
      <c r="DI4" s="293">
        <v>0</v>
      </c>
      <c r="DJ4" s="294">
        <v>0</v>
      </c>
      <c r="DK4" s="297">
        <f>DJ4-DI4</f>
        <v>0</v>
      </c>
      <c r="DL4" s="293">
        <v>0</v>
      </c>
      <c r="DM4" s="294">
        <v>0</v>
      </c>
      <c r="DN4" s="297">
        <f>DM4-DL4</f>
        <v>0</v>
      </c>
      <c r="DO4" s="293">
        <v>0</v>
      </c>
      <c r="DP4" s="294">
        <v>0</v>
      </c>
      <c r="DQ4" s="297">
        <f>DP4-DO4</f>
        <v>0</v>
      </c>
      <c r="DR4" s="293">
        <v>0</v>
      </c>
      <c r="DS4" s="294">
        <v>0</v>
      </c>
      <c r="DT4" s="297">
        <f>DS4-DR4</f>
        <v>0</v>
      </c>
      <c r="DU4" s="293">
        <v>0</v>
      </c>
      <c r="DV4" s="294">
        <v>0</v>
      </c>
      <c r="DW4" s="297">
        <f>DV4-DU4</f>
        <v>0</v>
      </c>
      <c r="DX4" s="340">
        <v>0</v>
      </c>
      <c r="DY4" s="294">
        <v>0</v>
      </c>
      <c r="DZ4" s="297">
        <f>DY4-DX4</f>
        <v>0</v>
      </c>
      <c r="EA4" s="293">
        <v>0</v>
      </c>
      <c r="EB4" s="294">
        <v>0</v>
      </c>
      <c r="EC4" s="297">
        <f>EB4-EA4</f>
        <v>0</v>
      </c>
      <c r="ED4" s="293">
        <v>0</v>
      </c>
      <c r="EE4" s="294">
        <v>0</v>
      </c>
      <c r="EF4" s="297">
        <f>EE4-ED4</f>
        <v>0</v>
      </c>
      <c r="EG4" s="293">
        <v>0</v>
      </c>
      <c r="EH4" s="294">
        <v>0</v>
      </c>
      <c r="EI4" s="297">
        <f>EH4-EG4</f>
        <v>0</v>
      </c>
      <c r="EJ4" s="293">
        <v>0</v>
      </c>
      <c r="EK4" s="294">
        <v>0</v>
      </c>
      <c r="EL4" s="297">
        <f>EK4-EJ4</f>
        <v>0</v>
      </c>
      <c r="EM4" s="293">
        <v>0</v>
      </c>
      <c r="EN4" s="294">
        <v>0</v>
      </c>
      <c r="EO4" s="297">
        <f>EN4-EM4</f>
        <v>0</v>
      </c>
      <c r="EP4" s="293">
        <v>0</v>
      </c>
      <c r="EQ4" s="294">
        <v>0</v>
      </c>
      <c r="ER4" s="297">
        <f>EQ4-EP4</f>
        <v>0</v>
      </c>
      <c r="ES4" s="340">
        <v>0</v>
      </c>
      <c r="ET4" s="294">
        <v>0</v>
      </c>
      <c r="EU4" s="297">
        <f>ET4-ES4</f>
        <v>0</v>
      </c>
      <c r="EV4" s="293">
        <v>0</v>
      </c>
      <c r="EW4" s="294">
        <v>0</v>
      </c>
      <c r="EX4" s="297">
        <f>EW4-EV4</f>
        <v>0</v>
      </c>
      <c r="EY4" s="293">
        <v>0</v>
      </c>
      <c r="EZ4" s="294">
        <v>0</v>
      </c>
      <c r="FA4" s="297">
        <f>EZ4-EY4</f>
        <v>0</v>
      </c>
      <c r="FB4" s="293">
        <v>0</v>
      </c>
      <c r="FC4" s="294">
        <v>0</v>
      </c>
      <c r="FD4" s="297">
        <f>FC4-FB4</f>
        <v>0</v>
      </c>
      <c r="FE4" s="293">
        <v>0</v>
      </c>
      <c r="FF4" s="294">
        <v>0</v>
      </c>
      <c r="FG4" s="297">
        <f>FF4-FE4</f>
        <v>0</v>
      </c>
      <c r="FH4" s="293">
        <v>0</v>
      </c>
      <c r="FI4" s="294">
        <v>0</v>
      </c>
      <c r="FJ4" s="297">
        <f>FI4-FH4</f>
        <v>0</v>
      </c>
      <c r="FK4" s="293">
        <v>0</v>
      </c>
      <c r="FL4" s="294">
        <v>0</v>
      </c>
      <c r="FM4" s="297">
        <f>FL4-FK4</f>
        <v>0</v>
      </c>
      <c r="FN4" s="293">
        <v>0</v>
      </c>
      <c r="FO4" s="294">
        <v>0</v>
      </c>
      <c r="FP4" s="297">
        <f>FO4-FN4</f>
        <v>0</v>
      </c>
      <c r="FQ4" s="340">
        <v>0</v>
      </c>
      <c r="FR4" s="294">
        <v>0</v>
      </c>
      <c r="FS4" s="297">
        <f>FR4-FQ4</f>
        <v>0</v>
      </c>
      <c r="FT4" s="293">
        <v>0</v>
      </c>
      <c r="FU4" s="294">
        <v>0</v>
      </c>
      <c r="FV4" s="297">
        <f>FU4-FT4</f>
        <v>0</v>
      </c>
      <c r="FW4" s="293">
        <v>0</v>
      </c>
      <c r="FX4" s="294">
        <v>0</v>
      </c>
      <c r="FY4" s="297">
        <f>FX4-FW4</f>
        <v>0</v>
      </c>
      <c r="FZ4" s="293">
        <v>0</v>
      </c>
      <c r="GA4" s="294">
        <v>0</v>
      </c>
      <c r="GB4" s="297">
        <f>GA4-FZ4</f>
        <v>0</v>
      </c>
      <c r="GC4" s="293">
        <v>0</v>
      </c>
      <c r="GD4" s="294">
        <v>0</v>
      </c>
      <c r="GE4" s="297">
        <f>GD4-GC4</f>
        <v>0</v>
      </c>
      <c r="GF4" s="293">
        <v>0</v>
      </c>
      <c r="GG4" s="294">
        <v>0</v>
      </c>
      <c r="GH4" s="297">
        <f>GG4-GF4</f>
        <v>0</v>
      </c>
      <c r="GI4" s="293">
        <v>0</v>
      </c>
      <c r="GJ4" s="294">
        <v>0</v>
      </c>
      <c r="GK4" s="297">
        <f>GJ4-GI4</f>
        <v>0</v>
      </c>
      <c r="GL4" s="293">
        <v>0</v>
      </c>
      <c r="GM4" s="294">
        <v>0</v>
      </c>
      <c r="GN4" s="297">
        <f t="shared" ref="GN4:GN67" si="50">GM4-GL4</f>
        <v>0</v>
      </c>
      <c r="GO4" s="340">
        <v>0</v>
      </c>
      <c r="GP4" s="294">
        <v>0</v>
      </c>
      <c r="GQ4" s="297">
        <f t="shared" ref="GQ4:GQ67" si="51">GP4-GO4</f>
        <v>0</v>
      </c>
      <c r="GR4" s="293">
        <v>0</v>
      </c>
      <c r="GS4" s="294">
        <v>0</v>
      </c>
      <c r="GT4" s="297">
        <f t="shared" ref="GT4:GT67" si="52">GS4-GR4</f>
        <v>0</v>
      </c>
      <c r="GU4" s="293">
        <v>0</v>
      </c>
      <c r="GV4" s="294">
        <v>0</v>
      </c>
      <c r="GW4" s="297">
        <f t="shared" ref="GW4:GW67" si="53">GV4-GU4</f>
        <v>0</v>
      </c>
      <c r="GX4" s="293">
        <v>0</v>
      </c>
      <c r="GY4" s="294">
        <v>0</v>
      </c>
      <c r="GZ4" s="297">
        <f t="shared" ref="GZ4:GZ67" si="54">GY4-GX4</f>
        <v>0</v>
      </c>
      <c r="HA4" s="293">
        <v>0</v>
      </c>
      <c r="HB4" s="294">
        <v>0</v>
      </c>
      <c r="HC4" s="297">
        <f t="shared" ref="HC4:HC67" si="55">HB4-HA4</f>
        <v>0</v>
      </c>
      <c r="HD4" s="293">
        <v>0</v>
      </c>
      <c r="HE4" s="294">
        <v>0</v>
      </c>
      <c r="HF4" s="297">
        <f t="shared" ref="HF4:HF67" si="56">HE4-HD4</f>
        <v>0</v>
      </c>
      <c r="HG4" s="293">
        <v>0</v>
      </c>
      <c r="HH4" s="294">
        <v>0</v>
      </c>
      <c r="HI4" s="297">
        <f t="shared" ref="HI4:HI67" si="57">HH4-HG4</f>
        <v>0</v>
      </c>
      <c r="HJ4" s="293">
        <v>0</v>
      </c>
      <c r="HK4" s="294">
        <v>0</v>
      </c>
      <c r="HL4" s="297">
        <f t="shared" ref="HL4:HL67" si="58">HK4-HJ4</f>
        <v>0</v>
      </c>
      <c r="HM4" s="340">
        <v>0</v>
      </c>
      <c r="HN4" s="294">
        <v>0</v>
      </c>
      <c r="HO4" s="297">
        <f t="shared" ref="HO4:HO67" si="59">HN4-HM4</f>
        <v>0</v>
      </c>
      <c r="HP4" s="295">
        <v>0.25</v>
      </c>
      <c r="HQ4" s="296">
        <v>0.375</v>
      </c>
      <c r="HR4" s="297">
        <f t="shared" ref="HR4:HR67" si="60">HQ4-HP4</f>
        <v>0.125</v>
      </c>
      <c r="HS4" s="293">
        <v>0</v>
      </c>
      <c r="HT4" s="294">
        <v>0</v>
      </c>
      <c r="HU4" s="297">
        <f t="shared" ref="HU4:HU67" si="61">HT4-HS4</f>
        <v>0</v>
      </c>
      <c r="HV4" s="293">
        <v>0</v>
      </c>
      <c r="HW4" s="294">
        <v>0</v>
      </c>
      <c r="HX4" s="297">
        <f t="shared" ref="HX4:HX67" si="62">HW4-HV4</f>
        <v>0</v>
      </c>
      <c r="HY4" s="293">
        <v>0</v>
      </c>
      <c r="HZ4" s="294">
        <v>0</v>
      </c>
      <c r="IA4" s="297">
        <f t="shared" ref="IA4:IA67" si="63">HZ4-HY4</f>
        <v>0</v>
      </c>
      <c r="IB4" s="293">
        <v>0</v>
      </c>
      <c r="IC4" s="294">
        <v>0</v>
      </c>
      <c r="ID4" s="297">
        <f t="shared" ref="ID4:ID67" si="64">IC4-IB4</f>
        <v>0</v>
      </c>
      <c r="IE4" s="293">
        <v>0</v>
      </c>
      <c r="IF4" s="294">
        <v>0</v>
      </c>
      <c r="IG4" s="297">
        <f t="shared" ref="IG4:IG67" si="65">IF4-IE4</f>
        <v>0</v>
      </c>
      <c r="IH4" s="293">
        <v>0</v>
      </c>
      <c r="II4" s="294">
        <v>0</v>
      </c>
      <c r="IJ4" s="297">
        <f t="shared" ref="IJ4:IJ67" si="66">II4-IH4</f>
        <v>0</v>
      </c>
      <c r="IK4" s="340">
        <v>0</v>
      </c>
      <c r="IL4" s="294">
        <v>0</v>
      </c>
      <c r="IM4" s="297">
        <f t="shared" ref="IM4:IM67" si="67">IL4-IK4</f>
        <v>0</v>
      </c>
      <c r="IN4" s="293">
        <v>0</v>
      </c>
      <c r="IO4" s="294">
        <v>0</v>
      </c>
      <c r="IP4" s="297">
        <f t="shared" ref="IP4:IP67" si="68">IO4-IN4</f>
        <v>0</v>
      </c>
      <c r="IQ4" s="293">
        <v>0</v>
      </c>
      <c r="IR4" s="294">
        <v>0</v>
      </c>
      <c r="IS4" s="297">
        <f t="shared" ref="IS4:IS67" si="69">IR4-IQ4</f>
        <v>0</v>
      </c>
      <c r="IT4" s="293">
        <v>0</v>
      </c>
      <c r="IU4" s="294">
        <v>0</v>
      </c>
      <c r="IV4" s="297">
        <f t="shared" ref="IV4:IV67" si="70">IU4-IT4</f>
        <v>0</v>
      </c>
      <c r="IW4" s="293">
        <v>0</v>
      </c>
      <c r="IX4" s="294">
        <v>0</v>
      </c>
      <c r="IY4" s="297">
        <f t="shared" ref="IY4:IY67" si="71">IX4-IW4</f>
        <v>0</v>
      </c>
      <c r="IZ4" s="293">
        <v>0</v>
      </c>
      <c r="JA4" s="294">
        <v>0</v>
      </c>
      <c r="JB4" s="297">
        <f t="shared" ref="JB4:JB67" si="72">JA4-IZ4</f>
        <v>0</v>
      </c>
      <c r="JC4" s="293">
        <v>0</v>
      </c>
      <c r="JD4" s="294">
        <v>0</v>
      </c>
      <c r="JE4" s="297">
        <f t="shared" ref="JE4:JE67" si="73">JD4-JC4</f>
        <v>0</v>
      </c>
      <c r="JF4" s="293">
        <v>0</v>
      </c>
      <c r="JG4" s="294">
        <v>0</v>
      </c>
      <c r="JH4" s="297">
        <f t="shared" ref="JH4:JH67" si="74">JG4-JF4</f>
        <v>0</v>
      </c>
      <c r="JI4" s="340">
        <v>0</v>
      </c>
      <c r="JJ4" s="294">
        <v>0</v>
      </c>
      <c r="JK4" s="297">
        <f t="shared" ref="JK4:JK67" si="75">JJ4-JI4</f>
        <v>0</v>
      </c>
      <c r="JL4" s="293">
        <v>0</v>
      </c>
      <c r="JM4" s="294">
        <v>0</v>
      </c>
      <c r="JN4" s="297">
        <f t="shared" ref="JN4:JN67" si="76">JM4-JL4</f>
        <v>0</v>
      </c>
      <c r="JO4" s="293">
        <v>0</v>
      </c>
      <c r="JP4" s="294">
        <v>0</v>
      </c>
      <c r="JQ4" s="297">
        <f t="shared" ref="JQ4:JQ67" si="77">JP4-JO4</f>
        <v>0</v>
      </c>
      <c r="JR4" s="293">
        <v>0</v>
      </c>
      <c r="JS4" s="294">
        <v>0</v>
      </c>
      <c r="JT4" s="297">
        <f t="shared" ref="JT4:JT67" si="78">JS4-JR4</f>
        <v>0</v>
      </c>
      <c r="JU4" s="293">
        <v>0</v>
      </c>
      <c r="JV4" s="294">
        <v>0</v>
      </c>
      <c r="JW4" s="297">
        <f t="shared" ref="JW4:JW67" si="79">JV4-JU4</f>
        <v>0</v>
      </c>
      <c r="JX4" s="293">
        <v>0</v>
      </c>
      <c r="JY4" s="294">
        <v>0</v>
      </c>
      <c r="JZ4" s="297">
        <f t="shared" ref="JZ4:JZ67" si="80">JY4-JX4</f>
        <v>0</v>
      </c>
      <c r="KA4" s="293">
        <v>0</v>
      </c>
      <c r="KB4" s="294">
        <v>0</v>
      </c>
      <c r="KC4" s="297">
        <f t="shared" ref="KC4:KC67" si="81">KB4-KA4</f>
        <v>0</v>
      </c>
      <c r="KD4" s="293">
        <v>0</v>
      </c>
      <c r="KE4" s="294">
        <v>0</v>
      </c>
      <c r="KF4" s="297">
        <f t="shared" ref="KF4:KF67" si="82">KE4-KD4</f>
        <v>0</v>
      </c>
      <c r="KG4" s="340">
        <v>0</v>
      </c>
      <c r="KH4" s="294">
        <v>0</v>
      </c>
      <c r="KI4" s="297">
        <f t="shared" ref="KI4:KI67" si="83">KH4-KG4</f>
        <v>0</v>
      </c>
      <c r="KJ4" s="293">
        <v>0</v>
      </c>
      <c r="KK4" s="294">
        <v>0</v>
      </c>
      <c r="KL4" s="297">
        <f t="shared" ref="KL4:KL67" si="84">KK4-KJ4</f>
        <v>0</v>
      </c>
      <c r="KM4" s="293">
        <v>0</v>
      </c>
      <c r="KN4" s="294">
        <v>0</v>
      </c>
      <c r="KO4" s="297">
        <f t="shared" ref="KO4:KO67" si="85">KN4-KM4</f>
        <v>0</v>
      </c>
      <c r="KP4" s="293">
        <v>0</v>
      </c>
      <c r="KQ4" s="294">
        <v>0</v>
      </c>
      <c r="KR4" s="297">
        <f t="shared" ref="KR4:KR67" si="86">KQ4-KP4</f>
        <v>0</v>
      </c>
      <c r="KS4" s="293">
        <v>0</v>
      </c>
      <c r="KT4" s="294">
        <v>0</v>
      </c>
      <c r="KU4" s="297">
        <f t="shared" ref="KU4:KU67" si="87">KT4-KS4</f>
        <v>0</v>
      </c>
      <c r="KV4" s="293">
        <v>0</v>
      </c>
      <c r="KW4" s="294">
        <v>0</v>
      </c>
      <c r="KX4" s="297">
        <f t="shared" ref="KX4:KX67" si="88">KW4-KV4</f>
        <v>0</v>
      </c>
      <c r="KY4" s="293">
        <v>0</v>
      </c>
      <c r="KZ4" s="294">
        <v>0</v>
      </c>
      <c r="LA4" s="297">
        <f t="shared" ref="LA4:LA67" si="89">KZ4-KY4</f>
        <v>0</v>
      </c>
      <c r="LB4" s="293">
        <v>0</v>
      </c>
      <c r="LC4" s="294">
        <v>0</v>
      </c>
      <c r="LD4" s="297">
        <f t="shared" ref="LD4:LD67" si="90">LC4-LB4</f>
        <v>0</v>
      </c>
      <c r="LE4" s="340">
        <v>0</v>
      </c>
      <c r="LF4" s="294">
        <v>0</v>
      </c>
      <c r="LG4" s="297">
        <f t="shared" ref="LG4:LG67" si="91">LF4-LE4</f>
        <v>0</v>
      </c>
      <c r="LH4" s="293">
        <v>0</v>
      </c>
      <c r="LI4" s="294">
        <v>0</v>
      </c>
      <c r="LJ4" s="297">
        <f t="shared" ref="LJ4:LJ67" si="92">LI4-LH4</f>
        <v>0</v>
      </c>
      <c r="LK4" s="293">
        <v>0</v>
      </c>
      <c r="LL4" s="294">
        <v>0</v>
      </c>
      <c r="LM4" s="297">
        <f t="shared" ref="LM4:LM67" si="93">LL4-LK4</f>
        <v>0</v>
      </c>
      <c r="LN4" s="293">
        <v>0</v>
      </c>
      <c r="LO4" s="294">
        <v>0</v>
      </c>
      <c r="LP4" s="297">
        <f t="shared" ref="LP4:LP67" si="94">LO4-LN4</f>
        <v>0</v>
      </c>
      <c r="LQ4" s="293">
        <v>0</v>
      </c>
      <c r="LR4" s="294">
        <v>0</v>
      </c>
      <c r="LS4" s="297">
        <f t="shared" ref="LS4:LS67" si="95">LR4-LQ4</f>
        <v>0</v>
      </c>
      <c r="LT4" s="293">
        <v>0</v>
      </c>
      <c r="LU4" s="294">
        <v>0</v>
      </c>
      <c r="LV4" s="297">
        <f t="shared" ref="LV4:LV67" si="96">LU4-LT4</f>
        <v>0</v>
      </c>
      <c r="LW4" s="293">
        <v>0</v>
      </c>
      <c r="LX4" s="294">
        <v>0</v>
      </c>
      <c r="LY4" s="297">
        <f t="shared" ref="LY4:LY67" si="97">LX4-LW4</f>
        <v>0</v>
      </c>
      <c r="LZ4" s="293">
        <v>0</v>
      </c>
      <c r="MA4" s="294">
        <v>0</v>
      </c>
      <c r="MB4" s="297">
        <f t="shared" ref="MB4:MB67" si="98">MA4-LZ4</f>
        <v>0</v>
      </c>
      <c r="MC4" s="293">
        <v>0</v>
      </c>
      <c r="MD4" s="294">
        <v>0</v>
      </c>
      <c r="ME4" s="297">
        <f t="shared" ref="ME4:ME67" si="99">MD4-MC4</f>
        <v>0</v>
      </c>
      <c r="MF4" s="293">
        <v>0</v>
      </c>
      <c r="MG4" s="294">
        <v>0</v>
      </c>
      <c r="MH4" s="297">
        <f t="shared" ref="MH4:MH67" si="100">MG4-MF4</f>
        <v>0</v>
      </c>
      <c r="MI4" s="293">
        <v>0</v>
      </c>
      <c r="MJ4" s="294">
        <v>0</v>
      </c>
      <c r="MK4" s="297">
        <f t="shared" ref="MK4:MK67" si="101">MJ4-MI4</f>
        <v>0</v>
      </c>
      <c r="ML4" s="293">
        <v>0</v>
      </c>
      <c r="MM4" s="294">
        <v>0</v>
      </c>
      <c r="MN4" s="297">
        <f t="shared" ref="MN4:MN67" si="102">MM4-ML4</f>
        <v>0</v>
      </c>
      <c r="MO4" s="293">
        <v>0</v>
      </c>
      <c r="MP4" s="294">
        <v>0</v>
      </c>
      <c r="MQ4" s="297">
        <f t="shared" ref="MQ4:MQ67" si="103">MP4-MO4</f>
        <v>0</v>
      </c>
      <c r="MR4" s="293">
        <v>0</v>
      </c>
      <c r="MS4" s="294">
        <v>0</v>
      </c>
      <c r="MT4" s="297">
        <f t="shared" ref="MT4:MT67" si="104">MS4-MR4</f>
        <v>0</v>
      </c>
      <c r="MU4" s="293">
        <v>0</v>
      </c>
      <c r="MV4" s="294">
        <v>0</v>
      </c>
      <c r="MW4" s="297">
        <f t="shared" ref="MW4:MW67" si="105">MV4-MU4</f>
        <v>0</v>
      </c>
      <c r="MX4" s="293">
        <v>0</v>
      </c>
      <c r="MY4" s="294">
        <v>0</v>
      </c>
      <c r="MZ4" s="297">
        <f t="shared" ref="MZ4:MZ67" si="106">MY4-MX4</f>
        <v>0</v>
      </c>
      <c r="NA4" s="293">
        <v>0</v>
      </c>
      <c r="NB4" s="294">
        <v>0</v>
      </c>
      <c r="NC4" s="297">
        <f t="shared" ref="NC4:NC67" si="107">NB4-NA4</f>
        <v>0</v>
      </c>
      <c r="ND4" s="293">
        <v>0</v>
      </c>
      <c r="NE4" s="294">
        <v>0</v>
      </c>
      <c r="NF4" s="297">
        <f t="shared" ref="NF4:NF67" si="108">NE4-ND4</f>
        <v>0</v>
      </c>
      <c r="NG4" s="293">
        <v>0</v>
      </c>
      <c r="NH4" s="294">
        <v>0</v>
      </c>
      <c r="NI4" s="297">
        <f t="shared" ref="NI4:NI67" si="109">NH4-NG4</f>
        <v>0</v>
      </c>
      <c r="NJ4" s="293">
        <v>0</v>
      </c>
      <c r="NK4" s="294">
        <v>0</v>
      </c>
      <c r="NL4" s="297">
        <f t="shared" ref="NL4:NL67" si="110">NK4-NJ4</f>
        <v>0</v>
      </c>
      <c r="NM4" s="293">
        <v>0</v>
      </c>
      <c r="NN4" s="294">
        <v>0</v>
      </c>
      <c r="NO4" s="297">
        <f t="shared" ref="NO4:NO67" si="111">NN4-NM4</f>
        <v>0</v>
      </c>
      <c r="NP4" s="293">
        <v>0</v>
      </c>
      <c r="NQ4" s="294">
        <v>0</v>
      </c>
      <c r="NR4" s="297">
        <f t="shared" ref="NR4:NR67" si="112">NQ4-NP4</f>
        <v>0</v>
      </c>
      <c r="NS4" s="293">
        <v>0</v>
      </c>
      <c r="NT4" s="294">
        <v>0</v>
      </c>
      <c r="NU4" s="297">
        <f t="shared" ref="NU4:NU67" si="113">NT4-NS4</f>
        <v>0</v>
      </c>
      <c r="NV4" s="293">
        <v>0</v>
      </c>
      <c r="NW4" s="294">
        <v>0</v>
      </c>
      <c r="NX4" s="297">
        <f t="shared" ref="NX4:NX67" si="114">NW4-NV4</f>
        <v>0</v>
      </c>
      <c r="NY4" s="293">
        <v>0</v>
      </c>
      <c r="NZ4" s="294">
        <v>0</v>
      </c>
      <c r="OA4" s="297">
        <f t="shared" ref="OA4:OA67" si="115">NZ4-NY4</f>
        <v>0</v>
      </c>
      <c r="OB4" s="293">
        <v>0</v>
      </c>
      <c r="OC4" s="294">
        <v>0</v>
      </c>
      <c r="OD4" s="297">
        <f t="shared" ref="OD4:OD67" si="116">OC4-OB4</f>
        <v>0</v>
      </c>
      <c r="OE4" s="293">
        <v>0</v>
      </c>
      <c r="OF4" s="294">
        <v>0</v>
      </c>
      <c r="OG4" s="297">
        <f t="shared" ref="OG4:OG67" si="117">OF4-OE4</f>
        <v>0</v>
      </c>
      <c r="OH4" s="293">
        <v>0</v>
      </c>
      <c r="OI4" s="294">
        <v>0</v>
      </c>
      <c r="OJ4" s="297">
        <f t="shared" ref="OJ4:OJ67" si="118">OI4-OH4</f>
        <v>0</v>
      </c>
      <c r="OK4" s="293">
        <v>0</v>
      </c>
      <c r="OL4" s="294">
        <v>0</v>
      </c>
      <c r="OM4" s="297">
        <f t="shared" ref="OM4:OM67" si="119">OL4-OK4</f>
        <v>0</v>
      </c>
      <c r="ON4" s="293">
        <v>0</v>
      </c>
      <c r="OO4" s="294">
        <v>0</v>
      </c>
      <c r="OP4" s="297">
        <f t="shared" ref="OP4:OP67" si="120">OO4-ON4</f>
        <v>0</v>
      </c>
      <c r="OQ4" s="293">
        <v>0</v>
      </c>
      <c r="OR4" s="294">
        <v>0</v>
      </c>
      <c r="OS4" s="297">
        <f t="shared" ref="OS4:OS67" si="121">OR4-OQ4</f>
        <v>0</v>
      </c>
      <c r="OT4" s="293">
        <v>0</v>
      </c>
      <c r="OU4" s="294">
        <v>0</v>
      </c>
      <c r="OV4" s="297">
        <f t="shared" ref="OV4:OV67" si="122">OU4-OT4</f>
        <v>0</v>
      </c>
      <c r="OW4" s="293">
        <v>0</v>
      </c>
      <c r="OX4" s="294">
        <v>0</v>
      </c>
      <c r="OY4" s="297">
        <f t="shared" ref="OY4:OY67" si="123">OX4-OW4</f>
        <v>0</v>
      </c>
      <c r="OZ4" s="293">
        <v>0</v>
      </c>
      <c r="PA4" s="294">
        <v>0</v>
      </c>
      <c r="PB4" s="297">
        <f t="shared" ref="PB4:PB67" si="124">PA4-OZ4</f>
        <v>0</v>
      </c>
      <c r="PC4" s="293">
        <v>0</v>
      </c>
      <c r="PD4" s="294">
        <v>0</v>
      </c>
      <c r="PE4" s="297">
        <f t="shared" ref="PE4:PE67" si="125">PD4-PC4</f>
        <v>0</v>
      </c>
      <c r="PF4" s="293">
        <v>0</v>
      </c>
      <c r="PG4" s="294">
        <v>0</v>
      </c>
      <c r="PH4" s="297">
        <f t="shared" ref="PH4:PH67" si="126">PG4-PF4</f>
        <v>0</v>
      </c>
      <c r="PI4" s="293">
        <v>0</v>
      </c>
      <c r="PJ4" s="294">
        <v>0</v>
      </c>
      <c r="PK4" s="297">
        <f t="shared" ref="PK4:PK67" si="127">PJ4-PI4</f>
        <v>0</v>
      </c>
      <c r="PL4" s="293">
        <v>0</v>
      </c>
      <c r="PM4" s="294">
        <v>0</v>
      </c>
      <c r="PN4" s="297">
        <f t="shared" ref="PN4:PN67" si="128">PM4-PL4</f>
        <v>0</v>
      </c>
      <c r="PO4" s="293">
        <v>0</v>
      </c>
      <c r="PP4" s="294">
        <v>0</v>
      </c>
      <c r="PQ4" s="297">
        <f t="shared" ref="PQ4:PQ67" si="129">PP4-PO4</f>
        <v>0</v>
      </c>
      <c r="PR4" s="293">
        <v>0</v>
      </c>
      <c r="PS4" s="294">
        <v>0</v>
      </c>
      <c r="PT4" s="297">
        <f t="shared" ref="PT4:PT67" si="130">PS4-PR4</f>
        <v>0</v>
      </c>
      <c r="PU4" s="293">
        <v>0</v>
      </c>
      <c r="PV4" s="294">
        <v>0</v>
      </c>
      <c r="PW4" s="297">
        <f t="shared" ref="PW4:PW67" si="131">PV4-PU4</f>
        <v>0</v>
      </c>
      <c r="PX4" s="293">
        <v>0</v>
      </c>
      <c r="PY4" s="294">
        <v>0</v>
      </c>
      <c r="PZ4" s="297">
        <f t="shared" ref="PZ4:PZ67" si="132">PY4-PX4</f>
        <v>0</v>
      </c>
      <c r="QA4" s="293">
        <v>0</v>
      </c>
      <c r="QB4" s="294">
        <v>0</v>
      </c>
      <c r="QC4" s="297">
        <f t="shared" ref="QC4:QC67" si="133">QB4-QA4</f>
        <v>0</v>
      </c>
      <c r="QD4" s="293">
        <v>0</v>
      </c>
      <c r="QE4" s="294">
        <v>0</v>
      </c>
      <c r="QF4" s="297">
        <f t="shared" ref="QF4:QF67" si="134">QE4-QD4</f>
        <v>0</v>
      </c>
      <c r="QG4" s="293">
        <v>0</v>
      </c>
      <c r="QH4" s="294">
        <v>0</v>
      </c>
      <c r="QI4" s="297">
        <f t="shared" ref="QI4:QI67" si="135">QH4-QG4</f>
        <v>0</v>
      </c>
      <c r="QJ4" s="293">
        <v>0</v>
      </c>
      <c r="QK4" s="294">
        <v>0</v>
      </c>
      <c r="QL4" s="297">
        <f t="shared" ref="QL4:QL67" si="136">QK4-QJ4</f>
        <v>0</v>
      </c>
      <c r="QM4" s="293">
        <v>0</v>
      </c>
      <c r="QN4" s="294">
        <v>0</v>
      </c>
      <c r="QO4" s="297">
        <f t="shared" ref="QO4:QO67" si="137">QN4-QM4</f>
        <v>0</v>
      </c>
      <c r="QP4" s="293">
        <v>0</v>
      </c>
      <c r="QQ4" s="294">
        <v>0</v>
      </c>
      <c r="QR4" s="297">
        <f t="shared" ref="QR4:QR67" si="138">QQ4-QP4</f>
        <v>0</v>
      </c>
      <c r="QS4" s="293">
        <v>0</v>
      </c>
      <c r="QT4" s="294">
        <v>0</v>
      </c>
      <c r="QU4" s="297">
        <f t="shared" ref="QU4:QU67" si="139">QT4-QS4</f>
        <v>0</v>
      </c>
      <c r="QV4" s="293">
        <v>0</v>
      </c>
      <c r="QW4" s="294">
        <v>0</v>
      </c>
      <c r="QX4" s="297">
        <f t="shared" ref="QX4:QX67" si="140">QW4-QV4</f>
        <v>0</v>
      </c>
      <c r="QY4" s="293">
        <v>0</v>
      </c>
      <c r="QZ4" s="294">
        <v>0</v>
      </c>
      <c r="RA4" s="297">
        <f t="shared" ref="RA4:RA67" si="141">QZ4-QY4</f>
        <v>0</v>
      </c>
      <c r="RB4" s="293">
        <v>0</v>
      </c>
      <c r="RC4" s="294">
        <v>0</v>
      </c>
      <c r="RD4" s="297">
        <f t="shared" ref="RD4:RD67" si="142">RC4-RB4</f>
        <v>0</v>
      </c>
      <c r="RE4" s="293">
        <v>0</v>
      </c>
      <c r="RF4" s="294">
        <v>0</v>
      </c>
      <c r="RG4" s="297">
        <f t="shared" ref="RG4:RG67" si="143">RF4-RE4</f>
        <v>0</v>
      </c>
      <c r="RH4" s="293">
        <v>0</v>
      </c>
      <c r="RI4" s="294">
        <v>0</v>
      </c>
      <c r="RJ4" s="297">
        <f t="shared" ref="RJ4:RJ67" si="144">RI4-RH4</f>
        <v>0</v>
      </c>
      <c r="RK4" s="293">
        <v>0</v>
      </c>
      <c r="RL4" s="294">
        <v>0</v>
      </c>
      <c r="RM4" s="297">
        <f t="shared" ref="RM4:RM67" si="145">RL4-RK4</f>
        <v>0</v>
      </c>
      <c r="RN4" s="293">
        <v>0</v>
      </c>
      <c r="RO4" s="294">
        <v>0</v>
      </c>
      <c r="RP4" s="297">
        <f t="shared" ref="RP4:RP67" si="146">RO4-RN4</f>
        <v>0</v>
      </c>
      <c r="RQ4" s="293">
        <v>0</v>
      </c>
      <c r="RR4" s="294">
        <v>0</v>
      </c>
      <c r="RS4" s="297">
        <f t="shared" ref="RS4:RS67" si="147">RR4-RQ4</f>
        <v>0</v>
      </c>
      <c r="RT4" s="293">
        <v>0</v>
      </c>
      <c r="RU4" s="294">
        <v>0</v>
      </c>
      <c r="RV4" s="297">
        <f t="shared" ref="RV4:RV67" si="148">RU4-RT4</f>
        <v>0</v>
      </c>
      <c r="RW4" s="293">
        <v>0</v>
      </c>
      <c r="RX4" s="294">
        <v>0</v>
      </c>
      <c r="RY4" s="297">
        <f t="shared" ref="RY4:RY67" si="149">RX4-RW4</f>
        <v>0</v>
      </c>
      <c r="RZ4" s="293">
        <v>0</v>
      </c>
      <c r="SA4" s="294">
        <v>0</v>
      </c>
      <c r="SB4" s="297">
        <f t="shared" ref="SB4:SB67" si="150">SA4-RZ4</f>
        <v>0</v>
      </c>
      <c r="SC4" s="293">
        <v>0</v>
      </c>
      <c r="SD4" s="294">
        <v>0</v>
      </c>
      <c r="SE4" s="297">
        <f t="shared" ref="SE4:SE67" si="151">SD4-SC4</f>
        <v>0</v>
      </c>
      <c r="SF4" s="293">
        <v>0</v>
      </c>
      <c r="SG4" s="294">
        <v>0</v>
      </c>
      <c r="SH4" s="297">
        <f t="shared" ref="SH4:SH67" si="152">SG4-SF4</f>
        <v>0</v>
      </c>
      <c r="SI4" s="293">
        <v>0</v>
      </c>
      <c r="SJ4" s="294">
        <v>0</v>
      </c>
      <c r="SK4" s="297">
        <f t="shared" ref="SK4:SK67" si="153">SJ4-SI4</f>
        <v>0</v>
      </c>
      <c r="SL4" s="293">
        <v>0</v>
      </c>
      <c r="SM4" s="294">
        <v>0</v>
      </c>
      <c r="SN4" s="297">
        <f t="shared" ref="SN4:SN67" si="154">SM4-SL4</f>
        <v>0</v>
      </c>
      <c r="SO4" s="293">
        <v>0</v>
      </c>
      <c r="SP4" s="294">
        <v>0</v>
      </c>
      <c r="SQ4" s="297">
        <f t="shared" ref="SQ4:SQ67" si="155">SP4-SO4</f>
        <v>0</v>
      </c>
      <c r="SR4" s="293">
        <v>0</v>
      </c>
      <c r="SS4" s="294">
        <v>0</v>
      </c>
      <c r="ST4" s="297">
        <f t="shared" ref="ST4:ST67" si="156">SS4-SR4</f>
        <v>0</v>
      </c>
      <c r="SU4" s="293">
        <v>0</v>
      </c>
      <c r="SV4" s="294">
        <v>0</v>
      </c>
      <c r="SW4" s="297">
        <f t="shared" ref="SW4:SW67" si="157">SV4-SU4</f>
        <v>0</v>
      </c>
      <c r="SX4" s="293">
        <v>0</v>
      </c>
      <c r="SY4" s="294">
        <v>0</v>
      </c>
      <c r="SZ4" s="297">
        <f t="shared" ref="SZ4:SZ67" si="158">SY4-SX4</f>
        <v>0</v>
      </c>
      <c r="TA4" s="293">
        <v>0</v>
      </c>
      <c r="TB4" s="294">
        <v>0</v>
      </c>
      <c r="TC4" s="297">
        <f t="shared" ref="TC4:TC67" si="159">TB4-TA4</f>
        <v>0</v>
      </c>
      <c r="TD4" s="293">
        <v>0</v>
      </c>
      <c r="TE4" s="294">
        <v>0</v>
      </c>
      <c r="TF4" s="297">
        <f t="shared" ref="TF4:TF67" si="160">TE4-TD4</f>
        <v>0</v>
      </c>
      <c r="TG4" s="293">
        <v>0</v>
      </c>
      <c r="TH4" s="294">
        <v>0</v>
      </c>
      <c r="TI4" s="297">
        <f t="shared" ref="TI4:TI67" si="161">TH4-TG4</f>
        <v>0</v>
      </c>
      <c r="TJ4" s="293">
        <v>0</v>
      </c>
      <c r="TK4" s="294">
        <v>0</v>
      </c>
      <c r="TL4" s="297">
        <f t="shared" ref="TL4:TL67" si="162">TK4-TJ4</f>
        <v>0</v>
      </c>
      <c r="TM4" s="293">
        <v>0</v>
      </c>
      <c r="TN4" s="294">
        <v>0</v>
      </c>
      <c r="TO4" s="297">
        <f t="shared" ref="TO4:TO67" si="163">TN4-TM4</f>
        <v>0</v>
      </c>
      <c r="TP4" s="293">
        <v>0</v>
      </c>
      <c r="TQ4" s="294">
        <v>0</v>
      </c>
      <c r="TR4" s="297">
        <f t="shared" ref="TR4:TR67" si="164">TQ4-TP4</f>
        <v>0</v>
      </c>
      <c r="TS4" s="293">
        <v>0</v>
      </c>
      <c r="TT4" s="294">
        <v>0</v>
      </c>
      <c r="TU4" s="297">
        <f t="shared" ref="TU4:TU67" si="165">TT4-TS4</f>
        <v>0</v>
      </c>
      <c r="TV4" s="293">
        <v>0</v>
      </c>
      <c r="TW4" s="294">
        <v>0</v>
      </c>
      <c r="TX4" s="297">
        <f t="shared" ref="TX4:TX67" si="166">TW4-TV4</f>
        <v>0</v>
      </c>
      <c r="TY4" s="293">
        <v>0</v>
      </c>
      <c r="TZ4" s="294">
        <v>0</v>
      </c>
      <c r="UA4" s="297">
        <f t="shared" ref="UA4:UA67" si="167">TZ4-TY4</f>
        <v>0</v>
      </c>
      <c r="UB4" s="293">
        <v>0</v>
      </c>
      <c r="UC4" s="294">
        <v>0</v>
      </c>
      <c r="UD4" s="297">
        <f t="shared" ref="UD4:UD67" si="168">UC4-UB4</f>
        <v>0</v>
      </c>
      <c r="UE4" s="293">
        <v>0</v>
      </c>
      <c r="UF4" s="294">
        <v>0</v>
      </c>
      <c r="UG4" s="297">
        <f t="shared" ref="UG4:UG67" si="169">UF4-UE4</f>
        <v>0</v>
      </c>
      <c r="UH4" s="293">
        <v>0</v>
      </c>
      <c r="UI4" s="294">
        <v>0</v>
      </c>
      <c r="UJ4" s="297">
        <f t="shared" ref="UJ4:UJ67" si="170">UI4-UH4</f>
        <v>0</v>
      </c>
      <c r="UK4" s="293">
        <v>0</v>
      </c>
      <c r="UL4" s="294">
        <v>0</v>
      </c>
      <c r="UM4" s="297">
        <f t="shared" ref="UM4:UM67" si="171">UL4-UK4</f>
        <v>0</v>
      </c>
      <c r="UN4" s="293">
        <v>0</v>
      </c>
      <c r="UO4" s="294">
        <v>0</v>
      </c>
      <c r="UP4" s="297">
        <f t="shared" ref="UP4:UP67" si="172">UO4-UN4</f>
        <v>0</v>
      </c>
      <c r="UQ4" s="293">
        <v>0</v>
      </c>
      <c r="UR4" s="294">
        <v>0</v>
      </c>
      <c r="US4" s="297">
        <f t="shared" ref="US4:US67" si="173">UR4-UQ4</f>
        <v>0</v>
      </c>
      <c r="UT4" s="293">
        <v>0</v>
      </c>
      <c r="UU4" s="294">
        <v>0</v>
      </c>
      <c r="UV4" s="297">
        <f t="shared" ref="UV4:UV67" si="174">UU4-UT4</f>
        <v>0</v>
      </c>
      <c r="UW4" s="293">
        <v>0</v>
      </c>
      <c r="UX4" s="294">
        <v>0</v>
      </c>
      <c r="UY4" s="297">
        <f t="shared" ref="UY4:UY67" si="175">UX4-UW4</f>
        <v>0</v>
      </c>
      <c r="UZ4" s="293">
        <v>0</v>
      </c>
      <c r="VA4" s="294">
        <v>0</v>
      </c>
      <c r="VB4" s="297">
        <f t="shared" ref="VB4:VB67" si="176">VA4-UZ4</f>
        <v>0</v>
      </c>
      <c r="VC4" s="293">
        <v>0</v>
      </c>
      <c r="VD4" s="294">
        <v>0</v>
      </c>
      <c r="VE4" s="297">
        <f t="shared" ref="VE4:VE67" si="177">VD4-VC4</f>
        <v>0</v>
      </c>
      <c r="VF4" s="293">
        <v>0</v>
      </c>
      <c r="VG4" s="294">
        <v>0</v>
      </c>
      <c r="VH4" s="297">
        <f t="shared" ref="VH4:VH67" si="178">VG4-VF4</f>
        <v>0</v>
      </c>
      <c r="VI4" s="293">
        <v>0</v>
      </c>
      <c r="VJ4" s="294">
        <v>0</v>
      </c>
      <c r="VK4" s="297">
        <f t="shared" ref="VK4:VK67" si="179">VJ4-VI4</f>
        <v>0</v>
      </c>
      <c r="VL4" s="293">
        <v>0</v>
      </c>
      <c r="VM4" s="294">
        <v>0</v>
      </c>
      <c r="VN4" s="297">
        <f t="shared" ref="VN4:VN67" si="180">VM4-VL4</f>
        <v>0</v>
      </c>
      <c r="VO4" s="293">
        <v>0</v>
      </c>
      <c r="VP4" s="294">
        <v>0</v>
      </c>
      <c r="VQ4" s="297">
        <f t="shared" ref="VQ4:VQ67" si="181">VP4-VO4</f>
        <v>0</v>
      </c>
    </row>
    <row r="5" spans="1:589">
      <c r="A5" s="349">
        <v>1</v>
      </c>
      <c r="B5" s="346"/>
      <c r="C5" s="296"/>
      <c r="D5" s="297">
        <f t="shared" ref="D5" si="182">C5-B5</f>
        <v>0</v>
      </c>
      <c r="E5" s="295"/>
      <c r="F5" s="296"/>
      <c r="G5" s="297">
        <f t="shared" ref="G5:G68" si="183">F5-E5</f>
        <v>0</v>
      </c>
      <c r="H5" s="295"/>
      <c r="I5" s="296"/>
      <c r="J5" s="297">
        <f t="shared" ref="J5:J68" si="184">I5-H5</f>
        <v>0</v>
      </c>
      <c r="K5" s="295"/>
      <c r="L5" s="296"/>
      <c r="M5" s="297">
        <f t="shared" ref="M5:M68" si="185">L5-K5</f>
        <v>0</v>
      </c>
      <c r="N5" s="295"/>
      <c r="O5" s="296"/>
      <c r="P5" s="297">
        <f t="shared" ref="P5" si="186">O5-N5</f>
        <v>0</v>
      </c>
      <c r="Q5" s="295"/>
      <c r="R5" s="296"/>
      <c r="S5" s="297">
        <f t="shared" ref="S5:S68" si="187">R5-Q5</f>
        <v>0</v>
      </c>
      <c r="T5" s="295"/>
      <c r="U5" s="296"/>
      <c r="V5" s="297">
        <f t="shared" ref="V5:V68" si="188">U5-T5</f>
        <v>0</v>
      </c>
      <c r="W5" s="346"/>
      <c r="X5" s="296"/>
      <c r="Y5" s="297">
        <f t="shared" ref="Y5:Y68" si="189">X5-W5</f>
        <v>0</v>
      </c>
      <c r="Z5" s="295"/>
      <c r="AA5" s="296"/>
      <c r="AB5" s="297">
        <f t="shared" ref="AB5:AB68" si="190">AA5-Z5</f>
        <v>0</v>
      </c>
      <c r="AC5" s="295"/>
      <c r="AD5" s="296"/>
      <c r="AE5" s="297">
        <f t="shared" ref="AE5:AE68" si="191">AD5-AC5</f>
        <v>0</v>
      </c>
      <c r="AF5" s="295"/>
      <c r="AG5" s="296"/>
      <c r="AH5" s="297">
        <f t="shared" ref="AH5:AH68" si="192">AG5-AF5</f>
        <v>0</v>
      </c>
      <c r="AI5" s="295"/>
      <c r="AJ5" s="296"/>
      <c r="AK5" s="297">
        <f t="shared" ref="AK5:AK68" si="193">AJ5-AI5</f>
        <v>0</v>
      </c>
      <c r="AL5" s="295"/>
      <c r="AM5" s="296"/>
      <c r="AN5" s="297">
        <f t="shared" ref="AN5:AN68" si="194">AM5-AL5</f>
        <v>0</v>
      </c>
      <c r="AO5" s="295"/>
      <c r="AP5" s="296"/>
      <c r="AQ5" s="297">
        <f t="shared" ref="AQ5:AQ68" si="195">AP5-AO5</f>
        <v>0</v>
      </c>
      <c r="AR5" s="346"/>
      <c r="AS5" s="296"/>
      <c r="AT5" s="297">
        <f t="shared" ref="AT5:AT68" si="196">AS5-AR5</f>
        <v>0</v>
      </c>
      <c r="AU5" s="295"/>
      <c r="AV5" s="296"/>
      <c r="AW5" s="297">
        <f t="shared" ref="AW5:AW68" si="197">AV5-AU5</f>
        <v>0</v>
      </c>
      <c r="AX5" s="295"/>
      <c r="AY5" s="296"/>
      <c r="AZ5" s="297">
        <f t="shared" ref="AZ5:AZ68" si="198">AY5-AX5</f>
        <v>0</v>
      </c>
      <c r="BA5" s="295"/>
      <c r="BB5" s="296"/>
      <c r="BC5" s="297">
        <f t="shared" ref="BC5:BC68" si="199">BB5-BA5</f>
        <v>0</v>
      </c>
      <c r="BD5" s="295"/>
      <c r="BE5" s="296"/>
      <c r="BF5" s="297">
        <f t="shared" ref="BF5:BF68" si="200">BE5-BD5</f>
        <v>0</v>
      </c>
      <c r="BG5" s="295"/>
      <c r="BH5" s="296"/>
      <c r="BI5" s="297">
        <f t="shared" ref="BI5:BI68" si="201">BH5-BG5</f>
        <v>0</v>
      </c>
      <c r="BJ5" s="295"/>
      <c r="BK5" s="296"/>
      <c r="BL5" s="297">
        <f t="shared" ref="BL5:BL68" si="202">BK5-BJ5</f>
        <v>0</v>
      </c>
      <c r="BM5" s="346"/>
      <c r="BN5" s="296"/>
      <c r="BO5" s="297">
        <f t="shared" ref="BO5:BO68" si="203">BN5-BM5</f>
        <v>0</v>
      </c>
      <c r="BP5" s="436"/>
      <c r="BQ5" s="437"/>
      <c r="BR5" s="438"/>
      <c r="BS5" s="295"/>
      <c r="BT5" s="296"/>
      <c r="BU5" s="297">
        <f t="shared" ref="BU5:BU68" si="204">BT5-BS5</f>
        <v>0</v>
      </c>
      <c r="BV5" s="295"/>
      <c r="BW5" s="296"/>
      <c r="BX5" s="297">
        <f t="shared" ref="BX5:BX68" si="205">BW5-BV5</f>
        <v>0</v>
      </c>
      <c r="BY5" s="295"/>
      <c r="BZ5" s="296"/>
      <c r="CA5" s="297">
        <f t="shared" ref="CA5:CA68" si="206">BZ5-BY5</f>
        <v>0</v>
      </c>
      <c r="CB5" s="295"/>
      <c r="CC5" s="296"/>
      <c r="CD5" s="297">
        <f t="shared" ref="CD5:CD68" si="207">CC5-CB5</f>
        <v>0</v>
      </c>
      <c r="CE5" s="295"/>
      <c r="CF5" s="296"/>
      <c r="CG5" s="297">
        <f t="shared" ref="CG5:CG68" si="208">CF5-CE5</f>
        <v>0</v>
      </c>
      <c r="CH5" s="346"/>
      <c r="CI5" s="296"/>
      <c r="CJ5" s="297">
        <f t="shared" ref="CJ5:CJ68" si="209">CI5-CH5</f>
        <v>0</v>
      </c>
      <c r="CK5" s="295"/>
      <c r="CL5" s="296"/>
      <c r="CM5" s="297">
        <f t="shared" ref="CM5:CM68" si="210">CL5-CK5</f>
        <v>0</v>
      </c>
      <c r="CN5" s="295"/>
      <c r="CO5" s="296"/>
      <c r="CP5" s="297">
        <f t="shared" ref="CP5:CP68" si="211">CO5-CN5</f>
        <v>0</v>
      </c>
      <c r="CQ5" s="295"/>
      <c r="CR5" s="296"/>
      <c r="CS5" s="297">
        <f t="shared" ref="CS5:CS68" si="212">CR5-CQ5</f>
        <v>0</v>
      </c>
      <c r="CT5" s="295"/>
      <c r="CU5" s="296"/>
      <c r="CV5" s="297">
        <f t="shared" ref="CV5:CV68" si="213">CU5-CT5</f>
        <v>0</v>
      </c>
      <c r="CW5" s="295"/>
      <c r="CX5" s="296"/>
      <c r="CY5" s="297">
        <f t="shared" ref="CY5:CY68" si="214">CX5-CW5</f>
        <v>0</v>
      </c>
      <c r="CZ5" s="295"/>
      <c r="DA5" s="296"/>
      <c r="DB5" s="297">
        <f t="shared" ref="DB5:DB68" si="215">DA5-CZ5</f>
        <v>0</v>
      </c>
      <c r="DC5" s="346"/>
      <c r="DD5" s="296"/>
      <c r="DE5" s="297">
        <f t="shared" ref="DE5:DE68" si="216">DD5-DC5</f>
        <v>0</v>
      </c>
      <c r="DF5" s="295"/>
      <c r="DG5" s="296"/>
      <c r="DH5" s="297">
        <f t="shared" ref="DH5:DH68" si="217">DG5-DF5</f>
        <v>0</v>
      </c>
      <c r="DI5" s="295"/>
      <c r="DJ5" s="296"/>
      <c r="DK5" s="297">
        <f t="shared" ref="DK5:DK68" si="218">DJ5-DI5</f>
        <v>0</v>
      </c>
      <c r="DL5" s="295"/>
      <c r="DM5" s="296"/>
      <c r="DN5" s="297">
        <f t="shared" ref="DN5:DN68" si="219">DM5-DL5</f>
        <v>0</v>
      </c>
      <c r="DO5" s="295"/>
      <c r="DP5" s="296"/>
      <c r="DQ5" s="297">
        <f t="shared" ref="DQ5:DQ68" si="220">DP5-DO5</f>
        <v>0</v>
      </c>
      <c r="DR5" s="295"/>
      <c r="DS5" s="296"/>
      <c r="DT5" s="297">
        <f t="shared" ref="DT5:DT68" si="221">DS5-DR5</f>
        <v>0</v>
      </c>
      <c r="DU5" s="295"/>
      <c r="DV5" s="296"/>
      <c r="DW5" s="297">
        <f t="shared" ref="DW5:DW68" si="222">DV5-DU5</f>
        <v>0</v>
      </c>
      <c r="DX5" s="346"/>
      <c r="DY5" s="296"/>
      <c r="DZ5" s="297">
        <f t="shared" ref="DZ5:DZ68" si="223">DY5-DX5</f>
        <v>0</v>
      </c>
      <c r="EA5" s="295"/>
      <c r="EB5" s="296"/>
      <c r="EC5" s="297">
        <f t="shared" ref="EC5:EC68" si="224">EB5-EA5</f>
        <v>0</v>
      </c>
      <c r="ED5" s="295"/>
      <c r="EE5" s="296"/>
      <c r="EF5" s="297">
        <f t="shared" ref="EF5:EF68" si="225">EE5-ED5</f>
        <v>0</v>
      </c>
      <c r="EG5" s="295"/>
      <c r="EH5" s="296"/>
      <c r="EI5" s="297">
        <f t="shared" ref="EI5:EI68" si="226">EH5-EG5</f>
        <v>0</v>
      </c>
      <c r="EJ5" s="295"/>
      <c r="EK5" s="296"/>
      <c r="EL5" s="297">
        <f t="shared" ref="EL5:EL68" si="227">EK5-EJ5</f>
        <v>0</v>
      </c>
      <c r="EM5" s="295"/>
      <c r="EN5" s="296"/>
      <c r="EO5" s="297">
        <f t="shared" ref="EO5:EO68" si="228">EN5-EM5</f>
        <v>0</v>
      </c>
      <c r="EP5" s="295"/>
      <c r="EQ5" s="296"/>
      <c r="ER5" s="297">
        <f t="shared" ref="ER5:ER68" si="229">EQ5-EP5</f>
        <v>0</v>
      </c>
      <c r="ES5" s="346"/>
      <c r="ET5" s="296"/>
      <c r="EU5" s="297">
        <f t="shared" ref="EU5:EU68" si="230">ET5-ES5</f>
        <v>0</v>
      </c>
      <c r="EV5" s="295"/>
      <c r="EW5" s="296"/>
      <c r="EX5" s="297">
        <f t="shared" ref="EX5:EX68" si="231">EW5-EV5</f>
        <v>0</v>
      </c>
      <c r="EY5" s="295"/>
      <c r="EZ5" s="296"/>
      <c r="FA5" s="297">
        <f t="shared" ref="FA5:FA68" si="232">EZ5-EY5</f>
        <v>0</v>
      </c>
      <c r="FB5" s="295"/>
      <c r="FC5" s="296"/>
      <c r="FD5" s="297">
        <f t="shared" ref="FD5:FD68" si="233">FC5-FB5</f>
        <v>0</v>
      </c>
      <c r="FE5" s="295"/>
      <c r="FF5" s="296"/>
      <c r="FG5" s="297">
        <f t="shared" ref="FG5:FG68" si="234">FF5-FE5</f>
        <v>0</v>
      </c>
      <c r="FH5" s="295"/>
      <c r="FI5" s="296"/>
      <c r="FJ5" s="297">
        <f t="shared" ref="FJ5:FJ68" si="235">FI5-FH5</f>
        <v>0</v>
      </c>
      <c r="FK5" s="295"/>
      <c r="FL5" s="296"/>
      <c r="FM5" s="297">
        <f t="shared" ref="FM5:FM68" si="236">FL5-FK5</f>
        <v>0</v>
      </c>
      <c r="FN5" s="295"/>
      <c r="FO5" s="296"/>
      <c r="FP5" s="297">
        <f t="shared" ref="FP5:FP68" si="237">FO5-FN5</f>
        <v>0</v>
      </c>
      <c r="FQ5" s="346"/>
      <c r="FR5" s="296"/>
      <c r="FS5" s="297">
        <f t="shared" ref="FS5:FS68" si="238">FR5-FQ5</f>
        <v>0</v>
      </c>
      <c r="FT5" s="295"/>
      <c r="FU5" s="296"/>
      <c r="FV5" s="297">
        <f t="shared" ref="FV5:FV68" si="239">FU5-FT5</f>
        <v>0</v>
      </c>
      <c r="FW5" s="295"/>
      <c r="FX5" s="296"/>
      <c r="FY5" s="297">
        <f t="shared" ref="FY5:FY68" si="240">FX5-FW5</f>
        <v>0</v>
      </c>
      <c r="FZ5" s="295"/>
      <c r="GA5" s="296"/>
      <c r="GB5" s="297">
        <f t="shared" ref="GB5:GB68" si="241">GA5-FZ5</f>
        <v>0</v>
      </c>
      <c r="GC5" s="295"/>
      <c r="GD5" s="296"/>
      <c r="GE5" s="297">
        <f t="shared" ref="GE5:GE68" si="242">GD5-GC5</f>
        <v>0</v>
      </c>
      <c r="GF5" s="295"/>
      <c r="GG5" s="296"/>
      <c r="GH5" s="297">
        <f t="shared" ref="GH5:GH68" si="243">GG5-GF5</f>
        <v>0</v>
      </c>
      <c r="GI5" s="295"/>
      <c r="GJ5" s="296"/>
      <c r="GK5" s="297">
        <f t="shared" ref="GK5:GK68" si="244">GJ5-GI5</f>
        <v>0</v>
      </c>
      <c r="GL5" s="295"/>
      <c r="GM5" s="296"/>
      <c r="GN5" s="297">
        <f t="shared" si="50"/>
        <v>0</v>
      </c>
      <c r="GO5" s="346"/>
      <c r="GP5" s="296"/>
      <c r="GQ5" s="297">
        <f t="shared" si="51"/>
        <v>0</v>
      </c>
      <c r="GR5" s="295"/>
      <c r="GS5" s="296"/>
      <c r="GT5" s="297">
        <f t="shared" si="52"/>
        <v>0</v>
      </c>
      <c r="GU5" s="295"/>
      <c r="GV5" s="296"/>
      <c r="GW5" s="297">
        <f t="shared" si="53"/>
        <v>0</v>
      </c>
      <c r="GX5" s="295"/>
      <c r="GY5" s="296"/>
      <c r="GZ5" s="297">
        <f t="shared" si="54"/>
        <v>0</v>
      </c>
      <c r="HA5" s="295"/>
      <c r="HB5" s="296"/>
      <c r="HC5" s="297">
        <f t="shared" si="55"/>
        <v>0</v>
      </c>
      <c r="HD5" s="295"/>
      <c r="HE5" s="296"/>
      <c r="HF5" s="297">
        <f t="shared" si="56"/>
        <v>0</v>
      </c>
      <c r="HG5" s="295"/>
      <c r="HH5" s="296"/>
      <c r="HI5" s="297">
        <f t="shared" si="57"/>
        <v>0</v>
      </c>
      <c r="HJ5" s="295"/>
      <c r="HK5" s="296"/>
      <c r="HL5" s="297">
        <f t="shared" si="58"/>
        <v>0</v>
      </c>
      <c r="HM5" s="346"/>
      <c r="HN5" s="296"/>
      <c r="HO5" s="297">
        <f t="shared" si="59"/>
        <v>0</v>
      </c>
      <c r="HP5" s="295"/>
      <c r="HQ5" s="296"/>
      <c r="HR5" s="297">
        <f t="shared" si="60"/>
        <v>0</v>
      </c>
      <c r="HS5" s="295"/>
      <c r="HT5" s="296"/>
      <c r="HU5" s="297">
        <f t="shared" si="61"/>
        <v>0</v>
      </c>
      <c r="HV5" s="295">
        <v>0.25</v>
      </c>
      <c r="HW5" s="296">
        <v>0.5</v>
      </c>
      <c r="HX5" s="297">
        <f t="shared" si="62"/>
        <v>0.25</v>
      </c>
      <c r="HY5" s="295"/>
      <c r="HZ5" s="296"/>
      <c r="IA5" s="297">
        <f t="shared" si="63"/>
        <v>0</v>
      </c>
      <c r="IB5" s="295"/>
      <c r="IC5" s="296"/>
      <c r="ID5" s="297">
        <f t="shared" si="64"/>
        <v>0</v>
      </c>
      <c r="IE5" s="295"/>
      <c r="IF5" s="296"/>
      <c r="IG5" s="297">
        <f t="shared" si="65"/>
        <v>0</v>
      </c>
      <c r="IH5" s="295"/>
      <c r="II5" s="296"/>
      <c r="IJ5" s="297">
        <f t="shared" si="66"/>
        <v>0</v>
      </c>
      <c r="IK5" s="346"/>
      <c r="IL5" s="296"/>
      <c r="IM5" s="297">
        <f t="shared" si="67"/>
        <v>0</v>
      </c>
      <c r="IN5" s="295"/>
      <c r="IO5" s="296"/>
      <c r="IP5" s="297">
        <f t="shared" si="68"/>
        <v>0</v>
      </c>
      <c r="IQ5" s="295"/>
      <c r="IR5" s="296"/>
      <c r="IS5" s="297">
        <f t="shared" si="69"/>
        <v>0</v>
      </c>
      <c r="IT5" s="295"/>
      <c r="IU5" s="296"/>
      <c r="IV5" s="297">
        <f t="shared" si="70"/>
        <v>0</v>
      </c>
      <c r="IW5" s="295"/>
      <c r="IX5" s="296"/>
      <c r="IY5" s="297">
        <f t="shared" si="71"/>
        <v>0</v>
      </c>
      <c r="IZ5" s="295"/>
      <c r="JA5" s="296"/>
      <c r="JB5" s="297">
        <f t="shared" si="72"/>
        <v>0</v>
      </c>
      <c r="JC5" s="295"/>
      <c r="JD5" s="296"/>
      <c r="JE5" s="297">
        <f t="shared" si="73"/>
        <v>0</v>
      </c>
      <c r="JF5" s="295"/>
      <c r="JG5" s="296"/>
      <c r="JH5" s="297">
        <f t="shared" si="74"/>
        <v>0</v>
      </c>
      <c r="JI5" s="346"/>
      <c r="JJ5" s="296"/>
      <c r="JK5" s="297">
        <f t="shared" si="75"/>
        <v>0</v>
      </c>
      <c r="JL5" s="295"/>
      <c r="JM5" s="296"/>
      <c r="JN5" s="297">
        <f t="shared" si="76"/>
        <v>0</v>
      </c>
      <c r="JO5" s="295"/>
      <c r="JP5" s="296"/>
      <c r="JQ5" s="297">
        <f t="shared" si="77"/>
        <v>0</v>
      </c>
      <c r="JR5" s="295"/>
      <c r="JS5" s="296"/>
      <c r="JT5" s="297">
        <f t="shared" si="78"/>
        <v>0</v>
      </c>
      <c r="JU5" s="295"/>
      <c r="JV5" s="296"/>
      <c r="JW5" s="297">
        <f t="shared" si="79"/>
        <v>0</v>
      </c>
      <c r="JX5" s="295"/>
      <c r="JY5" s="296"/>
      <c r="JZ5" s="297">
        <f t="shared" si="80"/>
        <v>0</v>
      </c>
      <c r="KA5" s="295"/>
      <c r="KB5" s="296"/>
      <c r="KC5" s="297">
        <f t="shared" si="81"/>
        <v>0</v>
      </c>
      <c r="KD5" s="295"/>
      <c r="KE5" s="296"/>
      <c r="KF5" s="297">
        <f t="shared" si="82"/>
        <v>0</v>
      </c>
      <c r="KG5" s="346"/>
      <c r="KH5" s="296"/>
      <c r="KI5" s="297">
        <f t="shared" si="83"/>
        <v>0</v>
      </c>
      <c r="KJ5" s="295"/>
      <c r="KK5" s="296"/>
      <c r="KL5" s="297">
        <f t="shared" si="84"/>
        <v>0</v>
      </c>
      <c r="KM5" s="295"/>
      <c r="KN5" s="296"/>
      <c r="KO5" s="297">
        <f t="shared" si="85"/>
        <v>0</v>
      </c>
      <c r="KP5" s="295"/>
      <c r="KQ5" s="296"/>
      <c r="KR5" s="297">
        <f t="shared" si="86"/>
        <v>0</v>
      </c>
      <c r="KS5" s="295"/>
      <c r="KT5" s="296"/>
      <c r="KU5" s="297">
        <f t="shared" si="87"/>
        <v>0</v>
      </c>
      <c r="KV5" s="295"/>
      <c r="KW5" s="296"/>
      <c r="KX5" s="297">
        <f t="shared" si="88"/>
        <v>0</v>
      </c>
      <c r="KY5" s="295"/>
      <c r="KZ5" s="296"/>
      <c r="LA5" s="297">
        <f t="shared" si="89"/>
        <v>0</v>
      </c>
      <c r="LB5" s="295"/>
      <c r="LC5" s="296"/>
      <c r="LD5" s="297">
        <f t="shared" si="90"/>
        <v>0</v>
      </c>
      <c r="LE5" s="346"/>
      <c r="LF5" s="296"/>
      <c r="LG5" s="297">
        <f t="shared" si="91"/>
        <v>0</v>
      </c>
      <c r="LH5" s="295"/>
      <c r="LI5" s="296"/>
      <c r="LJ5" s="297">
        <f t="shared" si="92"/>
        <v>0</v>
      </c>
      <c r="LK5" s="295"/>
      <c r="LL5" s="296"/>
      <c r="LM5" s="297">
        <f t="shared" si="93"/>
        <v>0</v>
      </c>
      <c r="LN5" s="295"/>
      <c r="LO5" s="296"/>
      <c r="LP5" s="297">
        <f t="shared" si="94"/>
        <v>0</v>
      </c>
      <c r="LQ5" s="295"/>
      <c r="LR5" s="296"/>
      <c r="LS5" s="297">
        <f t="shared" si="95"/>
        <v>0</v>
      </c>
      <c r="LT5" s="295"/>
      <c r="LU5" s="296"/>
      <c r="LV5" s="297">
        <f t="shared" si="96"/>
        <v>0</v>
      </c>
      <c r="LW5" s="295"/>
      <c r="LX5" s="296"/>
      <c r="LY5" s="297">
        <f t="shared" si="97"/>
        <v>0</v>
      </c>
      <c r="LZ5" s="295"/>
      <c r="MA5" s="296"/>
      <c r="MB5" s="297">
        <f t="shared" si="98"/>
        <v>0</v>
      </c>
      <c r="MC5" s="295"/>
      <c r="MD5" s="296"/>
      <c r="ME5" s="297">
        <f t="shared" si="99"/>
        <v>0</v>
      </c>
      <c r="MF5" s="295"/>
      <c r="MG5" s="296"/>
      <c r="MH5" s="297">
        <f t="shared" si="100"/>
        <v>0</v>
      </c>
      <c r="MI5" s="295"/>
      <c r="MJ5" s="296"/>
      <c r="MK5" s="297">
        <f t="shared" si="101"/>
        <v>0</v>
      </c>
      <c r="ML5" s="295"/>
      <c r="MM5" s="296"/>
      <c r="MN5" s="297">
        <f t="shared" si="102"/>
        <v>0</v>
      </c>
      <c r="MO5" s="295"/>
      <c r="MP5" s="296"/>
      <c r="MQ5" s="297">
        <f t="shared" si="103"/>
        <v>0</v>
      </c>
      <c r="MR5" s="295"/>
      <c r="MS5" s="296"/>
      <c r="MT5" s="297">
        <f t="shared" si="104"/>
        <v>0</v>
      </c>
      <c r="MU5" s="295"/>
      <c r="MV5" s="296"/>
      <c r="MW5" s="297">
        <f t="shared" si="105"/>
        <v>0</v>
      </c>
      <c r="MX5" s="295"/>
      <c r="MY5" s="296"/>
      <c r="MZ5" s="297">
        <f t="shared" si="106"/>
        <v>0</v>
      </c>
      <c r="NA5" s="295"/>
      <c r="NB5" s="296"/>
      <c r="NC5" s="297">
        <f t="shared" si="107"/>
        <v>0</v>
      </c>
      <c r="ND5" s="295"/>
      <c r="NE5" s="296"/>
      <c r="NF5" s="297">
        <f t="shared" si="108"/>
        <v>0</v>
      </c>
      <c r="NG5" s="295"/>
      <c r="NH5" s="296"/>
      <c r="NI5" s="297">
        <f t="shared" si="109"/>
        <v>0</v>
      </c>
      <c r="NJ5" s="295"/>
      <c r="NK5" s="296"/>
      <c r="NL5" s="297">
        <f t="shared" si="110"/>
        <v>0</v>
      </c>
      <c r="NM5" s="295"/>
      <c r="NN5" s="296"/>
      <c r="NO5" s="297">
        <f t="shared" si="111"/>
        <v>0</v>
      </c>
      <c r="NP5" s="295"/>
      <c r="NQ5" s="296"/>
      <c r="NR5" s="297">
        <f t="shared" si="112"/>
        <v>0</v>
      </c>
      <c r="NS5" s="295"/>
      <c r="NT5" s="296"/>
      <c r="NU5" s="297">
        <f t="shared" si="113"/>
        <v>0</v>
      </c>
      <c r="NV5" s="295"/>
      <c r="NW5" s="296"/>
      <c r="NX5" s="297">
        <f t="shared" si="114"/>
        <v>0</v>
      </c>
      <c r="NY5" s="295"/>
      <c r="NZ5" s="296"/>
      <c r="OA5" s="297">
        <f t="shared" si="115"/>
        <v>0</v>
      </c>
      <c r="OB5" s="295"/>
      <c r="OC5" s="296"/>
      <c r="OD5" s="297">
        <f t="shared" si="116"/>
        <v>0</v>
      </c>
      <c r="OE5" s="295"/>
      <c r="OF5" s="296"/>
      <c r="OG5" s="297">
        <f t="shared" si="117"/>
        <v>0</v>
      </c>
      <c r="OH5" s="295"/>
      <c r="OI5" s="296"/>
      <c r="OJ5" s="297">
        <f t="shared" si="118"/>
        <v>0</v>
      </c>
      <c r="OK5" s="295"/>
      <c r="OL5" s="296"/>
      <c r="OM5" s="297">
        <f t="shared" si="119"/>
        <v>0</v>
      </c>
      <c r="ON5" s="295"/>
      <c r="OO5" s="296"/>
      <c r="OP5" s="297">
        <f t="shared" si="120"/>
        <v>0</v>
      </c>
      <c r="OQ5" s="295"/>
      <c r="OR5" s="296"/>
      <c r="OS5" s="297">
        <f t="shared" si="121"/>
        <v>0</v>
      </c>
      <c r="OT5" s="295"/>
      <c r="OU5" s="296"/>
      <c r="OV5" s="297">
        <f t="shared" si="122"/>
        <v>0</v>
      </c>
      <c r="OW5" s="295"/>
      <c r="OX5" s="296"/>
      <c r="OY5" s="297">
        <f t="shared" si="123"/>
        <v>0</v>
      </c>
      <c r="OZ5" s="295"/>
      <c r="PA5" s="296"/>
      <c r="PB5" s="297">
        <f t="shared" si="124"/>
        <v>0</v>
      </c>
      <c r="PC5" s="295"/>
      <c r="PD5" s="296"/>
      <c r="PE5" s="297">
        <f t="shared" si="125"/>
        <v>0</v>
      </c>
      <c r="PF5" s="295"/>
      <c r="PG5" s="296"/>
      <c r="PH5" s="297">
        <f t="shared" si="126"/>
        <v>0</v>
      </c>
      <c r="PI5" s="295"/>
      <c r="PJ5" s="296"/>
      <c r="PK5" s="297">
        <f t="shared" si="127"/>
        <v>0</v>
      </c>
      <c r="PL5" s="295"/>
      <c r="PM5" s="296"/>
      <c r="PN5" s="297">
        <f t="shared" si="128"/>
        <v>0</v>
      </c>
      <c r="PO5" s="295"/>
      <c r="PP5" s="296"/>
      <c r="PQ5" s="297">
        <f t="shared" si="129"/>
        <v>0</v>
      </c>
      <c r="PR5" s="295"/>
      <c r="PS5" s="296"/>
      <c r="PT5" s="297">
        <f t="shared" si="130"/>
        <v>0</v>
      </c>
      <c r="PU5" s="295"/>
      <c r="PV5" s="296"/>
      <c r="PW5" s="297">
        <f t="shared" si="131"/>
        <v>0</v>
      </c>
      <c r="PX5" s="295"/>
      <c r="PY5" s="296"/>
      <c r="PZ5" s="297">
        <f t="shared" si="132"/>
        <v>0</v>
      </c>
      <c r="QA5" s="295"/>
      <c r="QB5" s="296"/>
      <c r="QC5" s="297">
        <f t="shared" si="133"/>
        <v>0</v>
      </c>
      <c r="QD5" s="295"/>
      <c r="QE5" s="296"/>
      <c r="QF5" s="297">
        <f t="shared" si="134"/>
        <v>0</v>
      </c>
      <c r="QG5" s="295"/>
      <c r="QH5" s="296"/>
      <c r="QI5" s="297">
        <f t="shared" si="135"/>
        <v>0</v>
      </c>
      <c r="QJ5" s="295"/>
      <c r="QK5" s="296"/>
      <c r="QL5" s="297">
        <f t="shared" si="136"/>
        <v>0</v>
      </c>
      <c r="QM5" s="295"/>
      <c r="QN5" s="296"/>
      <c r="QO5" s="297">
        <f t="shared" si="137"/>
        <v>0</v>
      </c>
      <c r="QP5" s="295"/>
      <c r="QQ5" s="296"/>
      <c r="QR5" s="297">
        <f t="shared" si="138"/>
        <v>0</v>
      </c>
      <c r="QS5" s="295"/>
      <c r="QT5" s="296"/>
      <c r="QU5" s="297">
        <f t="shared" si="139"/>
        <v>0</v>
      </c>
      <c r="QV5" s="295"/>
      <c r="QW5" s="296"/>
      <c r="QX5" s="297">
        <f t="shared" si="140"/>
        <v>0</v>
      </c>
      <c r="QY5" s="295"/>
      <c r="QZ5" s="296"/>
      <c r="RA5" s="297">
        <f t="shared" si="141"/>
        <v>0</v>
      </c>
      <c r="RB5" s="295"/>
      <c r="RC5" s="296"/>
      <c r="RD5" s="297">
        <f t="shared" si="142"/>
        <v>0</v>
      </c>
      <c r="RE5" s="295"/>
      <c r="RF5" s="296"/>
      <c r="RG5" s="297">
        <f t="shared" si="143"/>
        <v>0</v>
      </c>
      <c r="RH5" s="295"/>
      <c r="RI5" s="296"/>
      <c r="RJ5" s="297">
        <f t="shared" si="144"/>
        <v>0</v>
      </c>
      <c r="RK5" s="295"/>
      <c r="RL5" s="296"/>
      <c r="RM5" s="297">
        <f t="shared" si="145"/>
        <v>0</v>
      </c>
      <c r="RN5" s="295"/>
      <c r="RO5" s="296"/>
      <c r="RP5" s="297">
        <f t="shared" si="146"/>
        <v>0</v>
      </c>
      <c r="RQ5" s="295"/>
      <c r="RR5" s="296"/>
      <c r="RS5" s="297">
        <f t="shared" si="147"/>
        <v>0</v>
      </c>
      <c r="RT5" s="295"/>
      <c r="RU5" s="296"/>
      <c r="RV5" s="297">
        <f t="shared" si="148"/>
        <v>0</v>
      </c>
      <c r="RW5" s="295"/>
      <c r="RX5" s="296"/>
      <c r="RY5" s="297">
        <f t="shared" si="149"/>
        <v>0</v>
      </c>
      <c r="RZ5" s="295"/>
      <c r="SA5" s="296"/>
      <c r="SB5" s="297">
        <f t="shared" si="150"/>
        <v>0</v>
      </c>
      <c r="SC5" s="295"/>
      <c r="SD5" s="296"/>
      <c r="SE5" s="297">
        <f t="shared" si="151"/>
        <v>0</v>
      </c>
      <c r="SF5" s="295"/>
      <c r="SG5" s="296"/>
      <c r="SH5" s="297">
        <f t="shared" si="152"/>
        <v>0</v>
      </c>
      <c r="SI5" s="295"/>
      <c r="SJ5" s="296"/>
      <c r="SK5" s="297">
        <f t="shared" si="153"/>
        <v>0</v>
      </c>
      <c r="SL5" s="295"/>
      <c r="SM5" s="296"/>
      <c r="SN5" s="297">
        <f t="shared" si="154"/>
        <v>0</v>
      </c>
      <c r="SO5" s="295"/>
      <c r="SP5" s="296"/>
      <c r="SQ5" s="297">
        <f t="shared" si="155"/>
        <v>0</v>
      </c>
      <c r="SR5" s="295"/>
      <c r="SS5" s="296"/>
      <c r="ST5" s="297">
        <f t="shared" si="156"/>
        <v>0</v>
      </c>
      <c r="SU5" s="295"/>
      <c r="SV5" s="296"/>
      <c r="SW5" s="297">
        <f t="shared" si="157"/>
        <v>0</v>
      </c>
      <c r="SX5" s="295"/>
      <c r="SY5" s="296"/>
      <c r="SZ5" s="297">
        <f t="shared" si="158"/>
        <v>0</v>
      </c>
      <c r="TA5" s="295"/>
      <c r="TB5" s="296"/>
      <c r="TC5" s="297">
        <f t="shared" si="159"/>
        <v>0</v>
      </c>
      <c r="TD5" s="295"/>
      <c r="TE5" s="296"/>
      <c r="TF5" s="297">
        <f t="shared" si="160"/>
        <v>0</v>
      </c>
      <c r="TG5" s="295"/>
      <c r="TH5" s="296"/>
      <c r="TI5" s="297">
        <f t="shared" si="161"/>
        <v>0</v>
      </c>
      <c r="TJ5" s="295"/>
      <c r="TK5" s="296"/>
      <c r="TL5" s="297">
        <f t="shared" si="162"/>
        <v>0</v>
      </c>
      <c r="TM5" s="295"/>
      <c r="TN5" s="296"/>
      <c r="TO5" s="297">
        <f t="shared" si="163"/>
        <v>0</v>
      </c>
      <c r="TP5" s="295"/>
      <c r="TQ5" s="296"/>
      <c r="TR5" s="297">
        <f t="shared" si="164"/>
        <v>0</v>
      </c>
      <c r="TS5" s="295"/>
      <c r="TT5" s="296"/>
      <c r="TU5" s="297">
        <f t="shared" si="165"/>
        <v>0</v>
      </c>
      <c r="TV5" s="295"/>
      <c r="TW5" s="296"/>
      <c r="TX5" s="297">
        <f t="shared" si="166"/>
        <v>0</v>
      </c>
      <c r="TY5" s="295"/>
      <c r="TZ5" s="296"/>
      <c r="UA5" s="297">
        <f t="shared" si="167"/>
        <v>0</v>
      </c>
      <c r="UB5" s="295"/>
      <c r="UC5" s="296"/>
      <c r="UD5" s="297">
        <f t="shared" si="168"/>
        <v>0</v>
      </c>
      <c r="UE5" s="295"/>
      <c r="UF5" s="296"/>
      <c r="UG5" s="297">
        <f t="shared" si="169"/>
        <v>0</v>
      </c>
      <c r="UH5" s="295"/>
      <c r="UI5" s="296"/>
      <c r="UJ5" s="297">
        <f t="shared" si="170"/>
        <v>0</v>
      </c>
      <c r="UK5" s="295"/>
      <c r="UL5" s="296"/>
      <c r="UM5" s="297">
        <f t="shared" si="171"/>
        <v>0</v>
      </c>
      <c r="UN5" s="295"/>
      <c r="UO5" s="296"/>
      <c r="UP5" s="297">
        <f t="shared" si="172"/>
        <v>0</v>
      </c>
      <c r="UQ5" s="295"/>
      <c r="UR5" s="296"/>
      <c r="US5" s="297">
        <f t="shared" si="173"/>
        <v>0</v>
      </c>
      <c r="UT5" s="295"/>
      <c r="UU5" s="296"/>
      <c r="UV5" s="297">
        <f t="shared" si="174"/>
        <v>0</v>
      </c>
      <c r="UW5" s="295"/>
      <c r="UX5" s="296"/>
      <c r="UY5" s="297">
        <f t="shared" si="175"/>
        <v>0</v>
      </c>
      <c r="UZ5" s="295"/>
      <c r="VA5" s="296"/>
      <c r="VB5" s="297">
        <f t="shared" si="176"/>
        <v>0</v>
      </c>
      <c r="VC5" s="295"/>
      <c r="VD5" s="296"/>
      <c r="VE5" s="297">
        <f t="shared" si="177"/>
        <v>0</v>
      </c>
      <c r="VF5" s="295"/>
      <c r="VG5" s="296"/>
      <c r="VH5" s="297">
        <f t="shared" si="178"/>
        <v>0</v>
      </c>
      <c r="VI5" s="295"/>
      <c r="VJ5" s="296"/>
      <c r="VK5" s="297">
        <f t="shared" si="179"/>
        <v>0</v>
      </c>
      <c r="VL5" s="295"/>
      <c r="VM5" s="296"/>
      <c r="VN5" s="297">
        <f t="shared" si="180"/>
        <v>0</v>
      </c>
      <c r="VO5" s="295"/>
      <c r="VP5" s="296"/>
      <c r="VQ5" s="297">
        <f t="shared" si="181"/>
        <v>0</v>
      </c>
    </row>
    <row r="6" spans="1:589">
      <c r="A6" s="349">
        <v>2</v>
      </c>
      <c r="B6" s="346"/>
      <c r="C6" s="296"/>
      <c r="D6" s="297">
        <f t="shared" ref="D6:D69" si="245">C6-B6</f>
        <v>0</v>
      </c>
      <c r="E6" s="295"/>
      <c r="F6" s="296"/>
      <c r="G6" s="297">
        <f t="shared" si="183"/>
        <v>0</v>
      </c>
      <c r="H6" s="295"/>
      <c r="I6" s="296"/>
      <c r="J6" s="297">
        <f t="shared" si="184"/>
        <v>0</v>
      </c>
      <c r="K6" s="295"/>
      <c r="L6" s="296"/>
      <c r="M6" s="297">
        <f t="shared" si="185"/>
        <v>0</v>
      </c>
      <c r="N6" s="295"/>
      <c r="O6" s="296"/>
      <c r="P6" s="297">
        <f t="shared" ref="P6:P68" si="246">O6-N6</f>
        <v>0</v>
      </c>
      <c r="Q6" s="295"/>
      <c r="R6" s="296"/>
      <c r="S6" s="297">
        <f t="shared" si="187"/>
        <v>0</v>
      </c>
      <c r="T6" s="295"/>
      <c r="U6" s="296"/>
      <c r="V6" s="297">
        <f t="shared" si="188"/>
        <v>0</v>
      </c>
      <c r="W6" s="346"/>
      <c r="X6" s="296"/>
      <c r="Y6" s="297">
        <f t="shared" si="189"/>
        <v>0</v>
      </c>
      <c r="Z6" s="295"/>
      <c r="AA6" s="296"/>
      <c r="AB6" s="297">
        <f t="shared" si="190"/>
        <v>0</v>
      </c>
      <c r="AC6" s="295"/>
      <c r="AD6" s="296"/>
      <c r="AE6" s="297">
        <f t="shared" si="191"/>
        <v>0</v>
      </c>
      <c r="AF6" s="295"/>
      <c r="AG6" s="296"/>
      <c r="AH6" s="297">
        <f t="shared" si="192"/>
        <v>0</v>
      </c>
      <c r="AI6" s="295"/>
      <c r="AJ6" s="296"/>
      <c r="AK6" s="297">
        <f t="shared" si="193"/>
        <v>0</v>
      </c>
      <c r="AL6" s="295"/>
      <c r="AM6" s="296"/>
      <c r="AN6" s="297">
        <f t="shared" si="194"/>
        <v>0</v>
      </c>
      <c r="AO6" s="295"/>
      <c r="AP6" s="296"/>
      <c r="AQ6" s="297">
        <f t="shared" si="195"/>
        <v>0</v>
      </c>
      <c r="AR6" s="346"/>
      <c r="AS6" s="296"/>
      <c r="AT6" s="297">
        <f t="shared" si="196"/>
        <v>0</v>
      </c>
      <c r="AU6" s="295"/>
      <c r="AV6" s="296"/>
      <c r="AW6" s="297">
        <f t="shared" si="197"/>
        <v>0</v>
      </c>
      <c r="AX6" s="295"/>
      <c r="AY6" s="296"/>
      <c r="AZ6" s="297">
        <f t="shared" si="198"/>
        <v>0</v>
      </c>
      <c r="BA6" s="295"/>
      <c r="BB6" s="296"/>
      <c r="BC6" s="297">
        <f t="shared" si="199"/>
        <v>0</v>
      </c>
      <c r="BD6" s="295"/>
      <c r="BE6" s="296"/>
      <c r="BF6" s="297">
        <f t="shared" si="200"/>
        <v>0</v>
      </c>
      <c r="BG6" s="295"/>
      <c r="BH6" s="296"/>
      <c r="BI6" s="297">
        <f t="shared" si="201"/>
        <v>0</v>
      </c>
      <c r="BJ6" s="295"/>
      <c r="BK6" s="296"/>
      <c r="BL6" s="297">
        <f t="shared" si="202"/>
        <v>0</v>
      </c>
      <c r="BM6" s="346"/>
      <c r="BN6" s="296"/>
      <c r="BO6" s="297">
        <f t="shared" si="203"/>
        <v>0</v>
      </c>
      <c r="BP6" s="295"/>
      <c r="BQ6" s="296"/>
      <c r="BR6" s="297">
        <f t="shared" ref="BR6:BR68" si="247">BQ6-BP6</f>
        <v>0</v>
      </c>
      <c r="BS6" s="295"/>
      <c r="BT6" s="296"/>
      <c r="BU6" s="297">
        <f t="shared" si="204"/>
        <v>0</v>
      </c>
      <c r="BV6" s="295"/>
      <c r="BW6" s="296"/>
      <c r="BX6" s="297">
        <f t="shared" si="205"/>
        <v>0</v>
      </c>
      <c r="BY6" s="295"/>
      <c r="BZ6" s="296"/>
      <c r="CA6" s="297">
        <f t="shared" si="206"/>
        <v>0</v>
      </c>
      <c r="CB6" s="295"/>
      <c r="CC6" s="296"/>
      <c r="CD6" s="297">
        <f t="shared" si="207"/>
        <v>0</v>
      </c>
      <c r="CE6" s="295"/>
      <c r="CF6" s="296"/>
      <c r="CG6" s="297">
        <f t="shared" si="208"/>
        <v>0</v>
      </c>
      <c r="CH6" s="346"/>
      <c r="CI6" s="296"/>
      <c r="CJ6" s="297">
        <f t="shared" si="209"/>
        <v>0</v>
      </c>
      <c r="CK6" s="295"/>
      <c r="CL6" s="296"/>
      <c r="CM6" s="297">
        <f t="shared" si="210"/>
        <v>0</v>
      </c>
      <c r="CN6" s="295"/>
      <c r="CO6" s="296"/>
      <c r="CP6" s="297">
        <f t="shared" si="211"/>
        <v>0</v>
      </c>
      <c r="CQ6" s="295"/>
      <c r="CR6" s="296"/>
      <c r="CS6" s="297">
        <f t="shared" si="212"/>
        <v>0</v>
      </c>
      <c r="CT6" s="295"/>
      <c r="CU6" s="296"/>
      <c r="CV6" s="297">
        <f t="shared" si="213"/>
        <v>0</v>
      </c>
      <c r="CW6" s="295"/>
      <c r="CX6" s="296"/>
      <c r="CY6" s="297">
        <f t="shared" si="214"/>
        <v>0</v>
      </c>
      <c r="CZ6" s="295"/>
      <c r="DA6" s="296"/>
      <c r="DB6" s="297">
        <f t="shared" si="215"/>
        <v>0</v>
      </c>
      <c r="DC6" s="346"/>
      <c r="DD6" s="296"/>
      <c r="DE6" s="297">
        <f t="shared" si="216"/>
        <v>0</v>
      </c>
      <c r="DF6" s="295"/>
      <c r="DG6" s="296"/>
      <c r="DH6" s="297">
        <f t="shared" si="217"/>
        <v>0</v>
      </c>
      <c r="DI6" s="295"/>
      <c r="DJ6" s="296"/>
      <c r="DK6" s="297">
        <f t="shared" si="218"/>
        <v>0</v>
      </c>
      <c r="DL6" s="295"/>
      <c r="DM6" s="296"/>
      <c r="DN6" s="297">
        <f t="shared" si="219"/>
        <v>0</v>
      </c>
      <c r="DO6" s="295"/>
      <c r="DP6" s="296"/>
      <c r="DQ6" s="297">
        <f t="shared" si="220"/>
        <v>0</v>
      </c>
      <c r="DR6" s="295"/>
      <c r="DS6" s="296"/>
      <c r="DT6" s="297">
        <f t="shared" si="221"/>
        <v>0</v>
      </c>
      <c r="DU6" s="295"/>
      <c r="DV6" s="296"/>
      <c r="DW6" s="297">
        <f t="shared" si="222"/>
        <v>0</v>
      </c>
      <c r="DX6" s="346"/>
      <c r="DY6" s="296"/>
      <c r="DZ6" s="297">
        <f t="shared" si="223"/>
        <v>0</v>
      </c>
      <c r="EA6" s="295"/>
      <c r="EB6" s="296"/>
      <c r="EC6" s="297">
        <f t="shared" si="224"/>
        <v>0</v>
      </c>
      <c r="ED6" s="295"/>
      <c r="EE6" s="296"/>
      <c r="EF6" s="297">
        <f t="shared" si="225"/>
        <v>0</v>
      </c>
      <c r="EG6" s="295"/>
      <c r="EH6" s="296"/>
      <c r="EI6" s="297">
        <f t="shared" si="226"/>
        <v>0</v>
      </c>
      <c r="EJ6" s="295"/>
      <c r="EK6" s="296"/>
      <c r="EL6" s="297">
        <f t="shared" si="227"/>
        <v>0</v>
      </c>
      <c r="EM6" s="295"/>
      <c r="EN6" s="296"/>
      <c r="EO6" s="297">
        <f t="shared" si="228"/>
        <v>0</v>
      </c>
      <c r="EP6" s="295"/>
      <c r="EQ6" s="296"/>
      <c r="ER6" s="297">
        <f t="shared" si="229"/>
        <v>0</v>
      </c>
      <c r="ES6" s="346"/>
      <c r="ET6" s="296"/>
      <c r="EU6" s="297">
        <f t="shared" si="230"/>
        <v>0</v>
      </c>
      <c r="EV6" s="295"/>
      <c r="EW6" s="296"/>
      <c r="EX6" s="297">
        <f t="shared" si="231"/>
        <v>0</v>
      </c>
      <c r="EY6" s="295"/>
      <c r="EZ6" s="296"/>
      <c r="FA6" s="297">
        <f t="shared" si="232"/>
        <v>0</v>
      </c>
      <c r="FB6" s="295"/>
      <c r="FC6" s="296"/>
      <c r="FD6" s="297">
        <f t="shared" si="233"/>
        <v>0</v>
      </c>
      <c r="FE6" s="295"/>
      <c r="FF6" s="296"/>
      <c r="FG6" s="297">
        <f t="shared" si="234"/>
        <v>0</v>
      </c>
      <c r="FH6" s="295"/>
      <c r="FI6" s="296"/>
      <c r="FJ6" s="297">
        <f t="shared" si="235"/>
        <v>0</v>
      </c>
      <c r="FK6" s="295"/>
      <c r="FL6" s="296"/>
      <c r="FM6" s="297">
        <f t="shared" si="236"/>
        <v>0</v>
      </c>
      <c r="FN6" s="295"/>
      <c r="FO6" s="296"/>
      <c r="FP6" s="297">
        <f t="shared" si="237"/>
        <v>0</v>
      </c>
      <c r="FQ6" s="346"/>
      <c r="FR6" s="296"/>
      <c r="FS6" s="297">
        <f t="shared" si="238"/>
        <v>0</v>
      </c>
      <c r="FT6" s="295"/>
      <c r="FU6" s="296"/>
      <c r="FV6" s="297">
        <f t="shared" si="239"/>
        <v>0</v>
      </c>
      <c r="FW6" s="295"/>
      <c r="FX6" s="296"/>
      <c r="FY6" s="297">
        <f t="shared" si="240"/>
        <v>0</v>
      </c>
      <c r="FZ6" s="295"/>
      <c r="GA6" s="296"/>
      <c r="GB6" s="297">
        <f t="shared" si="241"/>
        <v>0</v>
      </c>
      <c r="GC6" s="295"/>
      <c r="GD6" s="296"/>
      <c r="GE6" s="297">
        <f t="shared" si="242"/>
        <v>0</v>
      </c>
      <c r="GF6" s="295"/>
      <c r="GG6" s="296"/>
      <c r="GH6" s="297">
        <f t="shared" si="243"/>
        <v>0</v>
      </c>
      <c r="GI6" s="295"/>
      <c r="GJ6" s="296"/>
      <c r="GK6" s="297">
        <f t="shared" si="244"/>
        <v>0</v>
      </c>
      <c r="GL6" s="295"/>
      <c r="GM6" s="296"/>
      <c r="GN6" s="297">
        <f t="shared" si="50"/>
        <v>0</v>
      </c>
      <c r="GO6" s="346"/>
      <c r="GP6" s="296"/>
      <c r="GQ6" s="297">
        <f t="shared" si="51"/>
        <v>0</v>
      </c>
      <c r="GR6" s="295"/>
      <c r="GS6" s="296"/>
      <c r="GT6" s="297">
        <f t="shared" si="52"/>
        <v>0</v>
      </c>
      <c r="GU6" s="295"/>
      <c r="GV6" s="296"/>
      <c r="GW6" s="297">
        <f t="shared" si="53"/>
        <v>0</v>
      </c>
      <c r="GX6" s="295"/>
      <c r="GY6" s="296"/>
      <c r="GZ6" s="297">
        <f t="shared" si="54"/>
        <v>0</v>
      </c>
      <c r="HA6" s="295"/>
      <c r="HB6" s="296"/>
      <c r="HC6" s="297">
        <f t="shared" si="55"/>
        <v>0</v>
      </c>
      <c r="HD6" s="295"/>
      <c r="HE6" s="296"/>
      <c r="HF6" s="297">
        <f t="shared" si="56"/>
        <v>0</v>
      </c>
      <c r="HG6" s="295"/>
      <c r="HH6" s="296"/>
      <c r="HI6" s="297">
        <f t="shared" si="57"/>
        <v>0</v>
      </c>
      <c r="HJ6" s="295"/>
      <c r="HK6" s="296"/>
      <c r="HL6" s="297">
        <f t="shared" si="58"/>
        <v>0</v>
      </c>
      <c r="HM6" s="346"/>
      <c r="HN6" s="296"/>
      <c r="HO6" s="297">
        <f t="shared" si="59"/>
        <v>0</v>
      </c>
      <c r="HP6" s="295"/>
      <c r="HQ6" s="296"/>
      <c r="HR6" s="297">
        <f t="shared" si="60"/>
        <v>0</v>
      </c>
      <c r="HS6" s="295"/>
      <c r="HT6" s="296"/>
      <c r="HU6" s="297">
        <f t="shared" si="61"/>
        <v>0</v>
      </c>
      <c r="HV6" s="295"/>
      <c r="HW6" s="296"/>
      <c r="HX6" s="297">
        <f t="shared" si="62"/>
        <v>0</v>
      </c>
      <c r="HY6" s="295"/>
      <c r="HZ6" s="296"/>
      <c r="IA6" s="297">
        <f t="shared" si="63"/>
        <v>0</v>
      </c>
      <c r="IB6" s="295"/>
      <c r="IC6" s="296"/>
      <c r="ID6" s="297">
        <f t="shared" si="64"/>
        <v>0</v>
      </c>
      <c r="IE6" s="295"/>
      <c r="IF6" s="296"/>
      <c r="IG6" s="297">
        <f t="shared" si="65"/>
        <v>0</v>
      </c>
      <c r="IH6" s="295"/>
      <c r="II6" s="296"/>
      <c r="IJ6" s="297">
        <f t="shared" si="66"/>
        <v>0</v>
      </c>
      <c r="IK6" s="346"/>
      <c r="IL6" s="296"/>
      <c r="IM6" s="297">
        <f t="shared" si="67"/>
        <v>0</v>
      </c>
      <c r="IN6" s="295"/>
      <c r="IO6" s="296"/>
      <c r="IP6" s="297">
        <f t="shared" si="68"/>
        <v>0</v>
      </c>
      <c r="IQ6" s="295"/>
      <c r="IR6" s="296"/>
      <c r="IS6" s="297">
        <f t="shared" si="69"/>
        <v>0</v>
      </c>
      <c r="IT6" s="295"/>
      <c r="IU6" s="296"/>
      <c r="IV6" s="297">
        <f t="shared" si="70"/>
        <v>0</v>
      </c>
      <c r="IW6" s="295">
        <v>0.29166666666666669</v>
      </c>
      <c r="IX6" s="296">
        <v>0.375</v>
      </c>
      <c r="IY6" s="297">
        <f t="shared" si="71"/>
        <v>8.3333333333333315E-2</v>
      </c>
      <c r="IZ6" s="295"/>
      <c r="JA6" s="296"/>
      <c r="JB6" s="297">
        <f t="shared" si="72"/>
        <v>0</v>
      </c>
      <c r="JC6" s="295"/>
      <c r="JD6" s="296"/>
      <c r="JE6" s="297">
        <f t="shared" si="73"/>
        <v>0</v>
      </c>
      <c r="JF6" s="295"/>
      <c r="JG6" s="296"/>
      <c r="JH6" s="297">
        <f t="shared" si="74"/>
        <v>0</v>
      </c>
      <c r="JI6" s="346"/>
      <c r="JJ6" s="296"/>
      <c r="JK6" s="297">
        <f t="shared" si="75"/>
        <v>0</v>
      </c>
      <c r="JL6" s="295"/>
      <c r="JM6" s="296"/>
      <c r="JN6" s="297">
        <f t="shared" si="76"/>
        <v>0</v>
      </c>
      <c r="JO6" s="295"/>
      <c r="JP6" s="296"/>
      <c r="JQ6" s="297">
        <f t="shared" si="77"/>
        <v>0</v>
      </c>
      <c r="JR6" s="295"/>
      <c r="JS6" s="296"/>
      <c r="JT6" s="297">
        <f t="shared" si="78"/>
        <v>0</v>
      </c>
      <c r="JU6" s="295"/>
      <c r="JV6" s="296"/>
      <c r="JW6" s="297">
        <f t="shared" si="79"/>
        <v>0</v>
      </c>
      <c r="JX6" s="295"/>
      <c r="JY6" s="296"/>
      <c r="JZ6" s="297">
        <f t="shared" si="80"/>
        <v>0</v>
      </c>
      <c r="KA6" s="295"/>
      <c r="KB6" s="296"/>
      <c r="KC6" s="297">
        <f t="shared" si="81"/>
        <v>0</v>
      </c>
      <c r="KD6" s="295"/>
      <c r="KE6" s="296"/>
      <c r="KF6" s="297">
        <f t="shared" si="82"/>
        <v>0</v>
      </c>
      <c r="KG6" s="346"/>
      <c r="KH6" s="296"/>
      <c r="KI6" s="297">
        <f t="shared" si="83"/>
        <v>0</v>
      </c>
      <c r="KJ6" s="295"/>
      <c r="KK6" s="296"/>
      <c r="KL6" s="297">
        <f t="shared" si="84"/>
        <v>0</v>
      </c>
      <c r="KM6" s="295"/>
      <c r="KN6" s="296"/>
      <c r="KO6" s="297">
        <f t="shared" si="85"/>
        <v>0</v>
      </c>
      <c r="KP6" s="295"/>
      <c r="KQ6" s="296"/>
      <c r="KR6" s="297">
        <f t="shared" si="86"/>
        <v>0</v>
      </c>
      <c r="KS6" s="295"/>
      <c r="KT6" s="296"/>
      <c r="KU6" s="297">
        <f t="shared" si="87"/>
        <v>0</v>
      </c>
      <c r="KV6" s="295"/>
      <c r="KW6" s="296"/>
      <c r="KX6" s="297">
        <f t="shared" si="88"/>
        <v>0</v>
      </c>
      <c r="KY6" s="295"/>
      <c r="KZ6" s="296"/>
      <c r="LA6" s="297">
        <f t="shared" si="89"/>
        <v>0</v>
      </c>
      <c r="LB6" s="295"/>
      <c r="LC6" s="296"/>
      <c r="LD6" s="297">
        <f t="shared" si="90"/>
        <v>0</v>
      </c>
      <c r="LE6" s="346"/>
      <c r="LF6" s="296"/>
      <c r="LG6" s="297">
        <f t="shared" si="91"/>
        <v>0</v>
      </c>
      <c r="LH6" s="295"/>
      <c r="LI6" s="296"/>
      <c r="LJ6" s="297">
        <f t="shared" si="92"/>
        <v>0</v>
      </c>
      <c r="LK6" s="295"/>
      <c r="LL6" s="296"/>
      <c r="LM6" s="297">
        <f t="shared" si="93"/>
        <v>0</v>
      </c>
      <c r="LN6" s="295"/>
      <c r="LO6" s="296"/>
      <c r="LP6" s="297">
        <f t="shared" si="94"/>
        <v>0</v>
      </c>
      <c r="LQ6" s="295"/>
      <c r="LR6" s="296"/>
      <c r="LS6" s="297">
        <f t="shared" si="95"/>
        <v>0</v>
      </c>
      <c r="LT6" s="295"/>
      <c r="LU6" s="296"/>
      <c r="LV6" s="297">
        <f t="shared" si="96"/>
        <v>0</v>
      </c>
      <c r="LW6" s="295"/>
      <c r="LX6" s="296"/>
      <c r="LY6" s="297">
        <f t="shared" si="97"/>
        <v>0</v>
      </c>
      <c r="LZ6" s="295"/>
      <c r="MA6" s="296"/>
      <c r="MB6" s="297">
        <f t="shared" si="98"/>
        <v>0</v>
      </c>
      <c r="MC6" s="295"/>
      <c r="MD6" s="296"/>
      <c r="ME6" s="297">
        <f t="shared" si="99"/>
        <v>0</v>
      </c>
      <c r="MF6" s="295"/>
      <c r="MG6" s="296"/>
      <c r="MH6" s="297">
        <f t="shared" si="100"/>
        <v>0</v>
      </c>
      <c r="MI6" s="295"/>
      <c r="MJ6" s="296"/>
      <c r="MK6" s="297">
        <f t="shared" si="101"/>
        <v>0</v>
      </c>
      <c r="ML6" s="295"/>
      <c r="MM6" s="296"/>
      <c r="MN6" s="297">
        <f t="shared" si="102"/>
        <v>0</v>
      </c>
      <c r="MO6" s="295"/>
      <c r="MP6" s="296"/>
      <c r="MQ6" s="297">
        <f t="shared" si="103"/>
        <v>0</v>
      </c>
      <c r="MR6" s="295"/>
      <c r="MS6" s="296"/>
      <c r="MT6" s="297">
        <f t="shared" si="104"/>
        <v>0</v>
      </c>
      <c r="MU6" s="295"/>
      <c r="MV6" s="296"/>
      <c r="MW6" s="297">
        <f t="shared" si="105"/>
        <v>0</v>
      </c>
      <c r="MX6" s="295"/>
      <c r="MY6" s="296"/>
      <c r="MZ6" s="297">
        <f t="shared" si="106"/>
        <v>0</v>
      </c>
      <c r="NA6" s="295"/>
      <c r="NB6" s="296"/>
      <c r="NC6" s="297">
        <f t="shared" si="107"/>
        <v>0</v>
      </c>
      <c r="ND6" s="295"/>
      <c r="NE6" s="296"/>
      <c r="NF6" s="297">
        <f t="shared" si="108"/>
        <v>0</v>
      </c>
      <c r="NG6" s="295"/>
      <c r="NH6" s="296"/>
      <c r="NI6" s="297">
        <f t="shared" si="109"/>
        <v>0</v>
      </c>
      <c r="NJ6" s="295"/>
      <c r="NK6" s="296"/>
      <c r="NL6" s="297">
        <f t="shared" si="110"/>
        <v>0</v>
      </c>
      <c r="NM6" s="295"/>
      <c r="NN6" s="296"/>
      <c r="NO6" s="297">
        <f t="shared" si="111"/>
        <v>0</v>
      </c>
      <c r="NP6" s="295"/>
      <c r="NQ6" s="296"/>
      <c r="NR6" s="297">
        <f t="shared" si="112"/>
        <v>0</v>
      </c>
      <c r="NS6" s="295"/>
      <c r="NT6" s="296"/>
      <c r="NU6" s="297">
        <f t="shared" si="113"/>
        <v>0</v>
      </c>
      <c r="NV6" s="295"/>
      <c r="NW6" s="296"/>
      <c r="NX6" s="297">
        <f t="shared" si="114"/>
        <v>0</v>
      </c>
      <c r="NY6" s="295"/>
      <c r="NZ6" s="296"/>
      <c r="OA6" s="297">
        <f t="shared" si="115"/>
        <v>0</v>
      </c>
      <c r="OB6" s="295"/>
      <c r="OC6" s="296"/>
      <c r="OD6" s="297">
        <f t="shared" si="116"/>
        <v>0</v>
      </c>
      <c r="OE6" s="295"/>
      <c r="OF6" s="296"/>
      <c r="OG6" s="297">
        <f t="shared" si="117"/>
        <v>0</v>
      </c>
      <c r="OH6" s="295"/>
      <c r="OI6" s="296"/>
      <c r="OJ6" s="297">
        <f t="shared" si="118"/>
        <v>0</v>
      </c>
      <c r="OK6" s="295"/>
      <c r="OL6" s="296"/>
      <c r="OM6" s="297">
        <f t="shared" si="119"/>
        <v>0</v>
      </c>
      <c r="ON6" s="295"/>
      <c r="OO6" s="296"/>
      <c r="OP6" s="297">
        <f t="shared" si="120"/>
        <v>0</v>
      </c>
      <c r="OQ6" s="295"/>
      <c r="OR6" s="296"/>
      <c r="OS6" s="297">
        <f t="shared" si="121"/>
        <v>0</v>
      </c>
      <c r="OT6" s="295"/>
      <c r="OU6" s="296"/>
      <c r="OV6" s="297">
        <f t="shared" si="122"/>
        <v>0</v>
      </c>
      <c r="OW6" s="295"/>
      <c r="OX6" s="296"/>
      <c r="OY6" s="297">
        <f t="shared" si="123"/>
        <v>0</v>
      </c>
      <c r="OZ6" s="295"/>
      <c r="PA6" s="296"/>
      <c r="PB6" s="297">
        <f t="shared" si="124"/>
        <v>0</v>
      </c>
      <c r="PC6" s="295"/>
      <c r="PD6" s="296"/>
      <c r="PE6" s="297">
        <f t="shared" si="125"/>
        <v>0</v>
      </c>
      <c r="PF6" s="295"/>
      <c r="PG6" s="296"/>
      <c r="PH6" s="297">
        <f t="shared" si="126"/>
        <v>0</v>
      </c>
      <c r="PI6" s="295"/>
      <c r="PJ6" s="296"/>
      <c r="PK6" s="297">
        <f t="shared" si="127"/>
        <v>0</v>
      </c>
      <c r="PL6" s="295"/>
      <c r="PM6" s="296"/>
      <c r="PN6" s="297">
        <f t="shared" si="128"/>
        <v>0</v>
      </c>
      <c r="PO6" s="295"/>
      <c r="PP6" s="296"/>
      <c r="PQ6" s="297">
        <f t="shared" si="129"/>
        <v>0</v>
      </c>
      <c r="PR6" s="295"/>
      <c r="PS6" s="296"/>
      <c r="PT6" s="297">
        <f t="shared" si="130"/>
        <v>0</v>
      </c>
      <c r="PU6" s="295"/>
      <c r="PV6" s="296"/>
      <c r="PW6" s="297">
        <f t="shared" si="131"/>
        <v>0</v>
      </c>
      <c r="PX6" s="295"/>
      <c r="PY6" s="296"/>
      <c r="PZ6" s="297">
        <f t="shared" si="132"/>
        <v>0</v>
      </c>
      <c r="QA6" s="295"/>
      <c r="QB6" s="296"/>
      <c r="QC6" s="297">
        <f t="shared" si="133"/>
        <v>0</v>
      </c>
      <c r="QD6" s="295"/>
      <c r="QE6" s="296"/>
      <c r="QF6" s="297">
        <f t="shared" si="134"/>
        <v>0</v>
      </c>
      <c r="QG6" s="295"/>
      <c r="QH6" s="296"/>
      <c r="QI6" s="297">
        <f t="shared" si="135"/>
        <v>0</v>
      </c>
      <c r="QJ6" s="295"/>
      <c r="QK6" s="296"/>
      <c r="QL6" s="297">
        <f t="shared" si="136"/>
        <v>0</v>
      </c>
      <c r="QM6" s="295"/>
      <c r="QN6" s="296"/>
      <c r="QO6" s="297">
        <f t="shared" si="137"/>
        <v>0</v>
      </c>
      <c r="QP6" s="295"/>
      <c r="QQ6" s="296"/>
      <c r="QR6" s="297">
        <f t="shared" si="138"/>
        <v>0</v>
      </c>
      <c r="QS6" s="295"/>
      <c r="QT6" s="296"/>
      <c r="QU6" s="297">
        <f t="shared" si="139"/>
        <v>0</v>
      </c>
      <c r="QV6" s="295"/>
      <c r="QW6" s="296"/>
      <c r="QX6" s="297">
        <f t="shared" si="140"/>
        <v>0</v>
      </c>
      <c r="QY6" s="295"/>
      <c r="QZ6" s="296"/>
      <c r="RA6" s="297">
        <f t="shared" si="141"/>
        <v>0</v>
      </c>
      <c r="RB6" s="295"/>
      <c r="RC6" s="296"/>
      <c r="RD6" s="297">
        <f t="shared" si="142"/>
        <v>0</v>
      </c>
      <c r="RE6" s="295"/>
      <c r="RF6" s="296"/>
      <c r="RG6" s="297">
        <f t="shared" si="143"/>
        <v>0</v>
      </c>
      <c r="RH6" s="295"/>
      <c r="RI6" s="296"/>
      <c r="RJ6" s="297">
        <f t="shared" si="144"/>
        <v>0</v>
      </c>
      <c r="RK6" s="295"/>
      <c r="RL6" s="296"/>
      <c r="RM6" s="297">
        <f t="shared" si="145"/>
        <v>0</v>
      </c>
      <c r="RN6" s="295"/>
      <c r="RO6" s="296"/>
      <c r="RP6" s="297">
        <f t="shared" si="146"/>
        <v>0</v>
      </c>
      <c r="RQ6" s="295"/>
      <c r="RR6" s="296"/>
      <c r="RS6" s="297">
        <f t="shared" si="147"/>
        <v>0</v>
      </c>
      <c r="RT6" s="295"/>
      <c r="RU6" s="296"/>
      <c r="RV6" s="297">
        <f t="shared" si="148"/>
        <v>0</v>
      </c>
      <c r="RW6" s="295"/>
      <c r="RX6" s="296"/>
      <c r="RY6" s="297">
        <f t="shared" si="149"/>
        <v>0</v>
      </c>
      <c r="RZ6" s="295"/>
      <c r="SA6" s="296"/>
      <c r="SB6" s="297">
        <f t="shared" si="150"/>
        <v>0</v>
      </c>
      <c r="SC6" s="295"/>
      <c r="SD6" s="296"/>
      <c r="SE6" s="297">
        <f t="shared" si="151"/>
        <v>0</v>
      </c>
      <c r="SF6" s="295"/>
      <c r="SG6" s="296"/>
      <c r="SH6" s="297">
        <f t="shared" si="152"/>
        <v>0</v>
      </c>
      <c r="SI6" s="295"/>
      <c r="SJ6" s="296"/>
      <c r="SK6" s="297">
        <f t="shared" si="153"/>
        <v>0</v>
      </c>
      <c r="SL6" s="295"/>
      <c r="SM6" s="296"/>
      <c r="SN6" s="297">
        <f t="shared" si="154"/>
        <v>0</v>
      </c>
      <c r="SO6" s="295"/>
      <c r="SP6" s="296"/>
      <c r="SQ6" s="297">
        <f t="shared" si="155"/>
        <v>0</v>
      </c>
      <c r="SR6" s="295"/>
      <c r="SS6" s="296"/>
      <c r="ST6" s="297">
        <f t="shared" si="156"/>
        <v>0</v>
      </c>
      <c r="SU6" s="295"/>
      <c r="SV6" s="296"/>
      <c r="SW6" s="297">
        <f t="shared" si="157"/>
        <v>0</v>
      </c>
      <c r="SX6" s="295"/>
      <c r="SY6" s="296"/>
      <c r="SZ6" s="297">
        <f t="shared" si="158"/>
        <v>0</v>
      </c>
      <c r="TA6" s="295"/>
      <c r="TB6" s="296"/>
      <c r="TC6" s="297">
        <f t="shared" si="159"/>
        <v>0</v>
      </c>
      <c r="TD6" s="295"/>
      <c r="TE6" s="296"/>
      <c r="TF6" s="297">
        <f t="shared" si="160"/>
        <v>0</v>
      </c>
      <c r="TG6" s="295"/>
      <c r="TH6" s="296"/>
      <c r="TI6" s="297">
        <f t="shared" si="161"/>
        <v>0</v>
      </c>
      <c r="TJ6" s="295"/>
      <c r="TK6" s="296"/>
      <c r="TL6" s="297">
        <f t="shared" si="162"/>
        <v>0</v>
      </c>
      <c r="TM6" s="295"/>
      <c r="TN6" s="296"/>
      <c r="TO6" s="297">
        <f t="shared" si="163"/>
        <v>0</v>
      </c>
      <c r="TP6" s="295"/>
      <c r="TQ6" s="296"/>
      <c r="TR6" s="297">
        <f t="shared" si="164"/>
        <v>0</v>
      </c>
      <c r="TS6" s="295"/>
      <c r="TT6" s="296"/>
      <c r="TU6" s="297">
        <f t="shared" si="165"/>
        <v>0</v>
      </c>
      <c r="TV6" s="295"/>
      <c r="TW6" s="296"/>
      <c r="TX6" s="297">
        <f t="shared" si="166"/>
        <v>0</v>
      </c>
      <c r="TY6" s="295"/>
      <c r="TZ6" s="296"/>
      <c r="UA6" s="297">
        <f t="shared" si="167"/>
        <v>0</v>
      </c>
      <c r="UB6" s="295"/>
      <c r="UC6" s="296"/>
      <c r="UD6" s="297">
        <f t="shared" si="168"/>
        <v>0</v>
      </c>
      <c r="UE6" s="295"/>
      <c r="UF6" s="296"/>
      <c r="UG6" s="297">
        <f t="shared" si="169"/>
        <v>0</v>
      </c>
      <c r="UH6" s="295"/>
      <c r="UI6" s="296"/>
      <c r="UJ6" s="297">
        <f t="shared" si="170"/>
        <v>0</v>
      </c>
      <c r="UK6" s="295"/>
      <c r="UL6" s="296"/>
      <c r="UM6" s="297">
        <f t="shared" si="171"/>
        <v>0</v>
      </c>
      <c r="UN6" s="295"/>
      <c r="UO6" s="296"/>
      <c r="UP6" s="297">
        <f t="shared" si="172"/>
        <v>0</v>
      </c>
      <c r="UQ6" s="295"/>
      <c r="UR6" s="296"/>
      <c r="US6" s="297">
        <f t="shared" si="173"/>
        <v>0</v>
      </c>
      <c r="UT6" s="295"/>
      <c r="UU6" s="296"/>
      <c r="UV6" s="297">
        <f t="shared" si="174"/>
        <v>0</v>
      </c>
      <c r="UW6" s="295"/>
      <c r="UX6" s="296"/>
      <c r="UY6" s="297">
        <f t="shared" si="175"/>
        <v>0</v>
      </c>
      <c r="UZ6" s="295"/>
      <c r="VA6" s="296"/>
      <c r="VB6" s="297">
        <f t="shared" si="176"/>
        <v>0</v>
      </c>
      <c r="VC6" s="295"/>
      <c r="VD6" s="296"/>
      <c r="VE6" s="297">
        <f t="shared" si="177"/>
        <v>0</v>
      </c>
      <c r="VF6" s="295"/>
      <c r="VG6" s="296"/>
      <c r="VH6" s="297">
        <f t="shared" si="178"/>
        <v>0</v>
      </c>
      <c r="VI6" s="295"/>
      <c r="VJ6" s="296"/>
      <c r="VK6" s="297">
        <f t="shared" si="179"/>
        <v>0</v>
      </c>
      <c r="VL6" s="295"/>
      <c r="VM6" s="296"/>
      <c r="VN6" s="297">
        <f t="shared" si="180"/>
        <v>0</v>
      </c>
      <c r="VO6" s="295"/>
      <c r="VP6" s="296"/>
      <c r="VQ6" s="297">
        <f t="shared" si="181"/>
        <v>0</v>
      </c>
    </row>
    <row r="7" spans="1:589">
      <c r="A7" s="349">
        <v>3</v>
      </c>
      <c r="B7" s="346"/>
      <c r="C7" s="296"/>
      <c r="D7" s="297">
        <f t="shared" si="245"/>
        <v>0</v>
      </c>
      <c r="E7" s="295"/>
      <c r="F7" s="296"/>
      <c r="G7" s="297">
        <f t="shared" si="183"/>
        <v>0</v>
      </c>
      <c r="H7" s="295"/>
      <c r="I7" s="296"/>
      <c r="J7" s="297">
        <f t="shared" si="184"/>
        <v>0</v>
      </c>
      <c r="K7" s="295"/>
      <c r="L7" s="296"/>
      <c r="M7" s="297">
        <f t="shared" si="185"/>
        <v>0</v>
      </c>
      <c r="N7" s="295"/>
      <c r="O7" s="296"/>
      <c r="P7" s="297">
        <f t="shared" si="246"/>
        <v>0</v>
      </c>
      <c r="Q7" s="295"/>
      <c r="R7" s="296"/>
      <c r="S7" s="297">
        <f t="shared" si="187"/>
        <v>0</v>
      </c>
      <c r="T7" s="295"/>
      <c r="U7" s="296"/>
      <c r="V7" s="297">
        <f t="shared" si="188"/>
        <v>0</v>
      </c>
      <c r="W7" s="346"/>
      <c r="X7" s="296"/>
      <c r="Y7" s="297">
        <f t="shared" si="189"/>
        <v>0</v>
      </c>
      <c r="Z7" s="295"/>
      <c r="AA7" s="296"/>
      <c r="AB7" s="297">
        <f t="shared" si="190"/>
        <v>0</v>
      </c>
      <c r="AC7" s="295"/>
      <c r="AD7" s="296"/>
      <c r="AE7" s="297">
        <f t="shared" si="191"/>
        <v>0</v>
      </c>
      <c r="AF7" s="295"/>
      <c r="AG7" s="296"/>
      <c r="AH7" s="297">
        <f t="shared" si="192"/>
        <v>0</v>
      </c>
      <c r="AI7" s="295"/>
      <c r="AJ7" s="296"/>
      <c r="AK7" s="297">
        <f t="shared" si="193"/>
        <v>0</v>
      </c>
      <c r="AL7" s="295"/>
      <c r="AM7" s="296"/>
      <c r="AN7" s="297">
        <f t="shared" si="194"/>
        <v>0</v>
      </c>
      <c r="AO7" s="295"/>
      <c r="AP7" s="296"/>
      <c r="AQ7" s="297">
        <f t="shared" si="195"/>
        <v>0</v>
      </c>
      <c r="AR7" s="346"/>
      <c r="AS7" s="296"/>
      <c r="AT7" s="297">
        <f t="shared" si="196"/>
        <v>0</v>
      </c>
      <c r="AU7" s="295"/>
      <c r="AV7" s="296"/>
      <c r="AW7" s="297">
        <f t="shared" si="197"/>
        <v>0</v>
      </c>
      <c r="AX7" s="295"/>
      <c r="AY7" s="296"/>
      <c r="AZ7" s="297">
        <f t="shared" si="198"/>
        <v>0</v>
      </c>
      <c r="BA7" s="295"/>
      <c r="BB7" s="296"/>
      <c r="BC7" s="297">
        <f t="shared" si="199"/>
        <v>0</v>
      </c>
      <c r="BD7" s="295"/>
      <c r="BE7" s="296"/>
      <c r="BF7" s="297">
        <f t="shared" si="200"/>
        <v>0</v>
      </c>
      <c r="BG7" s="295"/>
      <c r="BH7" s="296"/>
      <c r="BI7" s="297">
        <f t="shared" si="201"/>
        <v>0</v>
      </c>
      <c r="BJ7" s="295"/>
      <c r="BK7" s="296"/>
      <c r="BL7" s="297">
        <f t="shared" si="202"/>
        <v>0</v>
      </c>
      <c r="BM7" s="346"/>
      <c r="BN7" s="296"/>
      <c r="BO7" s="297">
        <f t="shared" si="203"/>
        <v>0</v>
      </c>
      <c r="BP7" s="295"/>
      <c r="BQ7" s="296"/>
      <c r="BR7" s="297">
        <f t="shared" si="247"/>
        <v>0</v>
      </c>
      <c r="BS7" s="295"/>
      <c r="BT7" s="296"/>
      <c r="BU7" s="297">
        <f t="shared" si="204"/>
        <v>0</v>
      </c>
      <c r="BV7" s="295"/>
      <c r="BW7" s="296"/>
      <c r="BX7" s="297">
        <f t="shared" si="205"/>
        <v>0</v>
      </c>
      <c r="BY7" s="295"/>
      <c r="BZ7" s="296"/>
      <c r="CA7" s="297">
        <f t="shared" si="206"/>
        <v>0</v>
      </c>
      <c r="CB7" s="295"/>
      <c r="CC7" s="296"/>
      <c r="CD7" s="297">
        <f t="shared" si="207"/>
        <v>0</v>
      </c>
      <c r="CE7" s="295"/>
      <c r="CF7" s="296"/>
      <c r="CG7" s="297">
        <f t="shared" si="208"/>
        <v>0</v>
      </c>
      <c r="CH7" s="346"/>
      <c r="CI7" s="296"/>
      <c r="CJ7" s="297">
        <f t="shared" si="209"/>
        <v>0</v>
      </c>
      <c r="CK7" s="295"/>
      <c r="CL7" s="296"/>
      <c r="CM7" s="297">
        <f t="shared" si="210"/>
        <v>0</v>
      </c>
      <c r="CN7" s="295"/>
      <c r="CO7" s="296"/>
      <c r="CP7" s="297">
        <f t="shared" si="211"/>
        <v>0</v>
      </c>
      <c r="CQ7" s="295"/>
      <c r="CR7" s="296"/>
      <c r="CS7" s="297">
        <f t="shared" si="212"/>
        <v>0</v>
      </c>
      <c r="CT7" s="295"/>
      <c r="CU7" s="296"/>
      <c r="CV7" s="297">
        <f t="shared" si="213"/>
        <v>0</v>
      </c>
      <c r="CW7" s="295"/>
      <c r="CX7" s="296"/>
      <c r="CY7" s="297">
        <f t="shared" si="214"/>
        <v>0</v>
      </c>
      <c r="CZ7" s="295"/>
      <c r="DA7" s="296"/>
      <c r="DB7" s="297">
        <f t="shared" si="215"/>
        <v>0</v>
      </c>
      <c r="DC7" s="346"/>
      <c r="DD7" s="296"/>
      <c r="DE7" s="297">
        <f t="shared" si="216"/>
        <v>0</v>
      </c>
      <c r="DF7" s="295"/>
      <c r="DG7" s="296"/>
      <c r="DH7" s="297">
        <f t="shared" si="217"/>
        <v>0</v>
      </c>
      <c r="DI7" s="295"/>
      <c r="DJ7" s="296"/>
      <c r="DK7" s="297">
        <f t="shared" si="218"/>
        <v>0</v>
      </c>
      <c r="DL7" s="295"/>
      <c r="DM7" s="296"/>
      <c r="DN7" s="297">
        <f t="shared" si="219"/>
        <v>0</v>
      </c>
      <c r="DO7" s="295"/>
      <c r="DP7" s="296"/>
      <c r="DQ7" s="297">
        <f t="shared" si="220"/>
        <v>0</v>
      </c>
      <c r="DR7" s="295"/>
      <c r="DS7" s="296"/>
      <c r="DT7" s="297">
        <f t="shared" si="221"/>
        <v>0</v>
      </c>
      <c r="DU7" s="295"/>
      <c r="DV7" s="296"/>
      <c r="DW7" s="297">
        <f t="shared" si="222"/>
        <v>0</v>
      </c>
      <c r="DX7" s="346"/>
      <c r="DY7" s="296"/>
      <c r="DZ7" s="297">
        <f t="shared" si="223"/>
        <v>0</v>
      </c>
      <c r="EA7" s="295"/>
      <c r="EB7" s="296"/>
      <c r="EC7" s="297">
        <f t="shared" si="224"/>
        <v>0</v>
      </c>
      <c r="ED7" s="295"/>
      <c r="EE7" s="296"/>
      <c r="EF7" s="297">
        <f t="shared" si="225"/>
        <v>0</v>
      </c>
      <c r="EG7" s="295"/>
      <c r="EH7" s="296"/>
      <c r="EI7" s="297">
        <f t="shared" si="226"/>
        <v>0</v>
      </c>
      <c r="EJ7" s="295"/>
      <c r="EK7" s="296"/>
      <c r="EL7" s="297">
        <f t="shared" si="227"/>
        <v>0</v>
      </c>
      <c r="EM7" s="295"/>
      <c r="EN7" s="296"/>
      <c r="EO7" s="297">
        <f t="shared" si="228"/>
        <v>0</v>
      </c>
      <c r="EP7" s="295"/>
      <c r="EQ7" s="296"/>
      <c r="ER7" s="297">
        <f t="shared" si="229"/>
        <v>0</v>
      </c>
      <c r="ES7" s="346"/>
      <c r="ET7" s="296"/>
      <c r="EU7" s="297">
        <f t="shared" si="230"/>
        <v>0</v>
      </c>
      <c r="EV7" s="295"/>
      <c r="EW7" s="296"/>
      <c r="EX7" s="297">
        <f t="shared" si="231"/>
        <v>0</v>
      </c>
      <c r="EY7" s="295"/>
      <c r="EZ7" s="296"/>
      <c r="FA7" s="297">
        <f t="shared" si="232"/>
        <v>0</v>
      </c>
      <c r="FB7" s="295"/>
      <c r="FC7" s="296"/>
      <c r="FD7" s="297">
        <f t="shared" si="233"/>
        <v>0</v>
      </c>
      <c r="FE7" s="295"/>
      <c r="FF7" s="296"/>
      <c r="FG7" s="297">
        <f t="shared" si="234"/>
        <v>0</v>
      </c>
      <c r="FH7" s="295"/>
      <c r="FI7" s="296"/>
      <c r="FJ7" s="297">
        <f t="shared" si="235"/>
        <v>0</v>
      </c>
      <c r="FK7" s="295"/>
      <c r="FL7" s="296"/>
      <c r="FM7" s="297">
        <f t="shared" si="236"/>
        <v>0</v>
      </c>
      <c r="FN7" s="295"/>
      <c r="FO7" s="296"/>
      <c r="FP7" s="297">
        <f t="shared" si="237"/>
        <v>0</v>
      </c>
      <c r="FQ7" s="346"/>
      <c r="FR7" s="296"/>
      <c r="FS7" s="297">
        <f t="shared" si="238"/>
        <v>0</v>
      </c>
      <c r="FT7" s="295"/>
      <c r="FU7" s="296"/>
      <c r="FV7" s="297">
        <f t="shared" si="239"/>
        <v>0</v>
      </c>
      <c r="FW7" s="295"/>
      <c r="FX7" s="296"/>
      <c r="FY7" s="297">
        <f t="shared" si="240"/>
        <v>0</v>
      </c>
      <c r="FZ7" s="295"/>
      <c r="GA7" s="296"/>
      <c r="GB7" s="297">
        <f t="shared" si="241"/>
        <v>0</v>
      </c>
      <c r="GC7" s="295"/>
      <c r="GD7" s="296"/>
      <c r="GE7" s="297">
        <f t="shared" si="242"/>
        <v>0</v>
      </c>
      <c r="GF7" s="295"/>
      <c r="GG7" s="296"/>
      <c r="GH7" s="297">
        <f t="shared" si="243"/>
        <v>0</v>
      </c>
      <c r="GI7" s="295"/>
      <c r="GJ7" s="296"/>
      <c r="GK7" s="297">
        <f t="shared" si="244"/>
        <v>0</v>
      </c>
      <c r="GL7" s="295"/>
      <c r="GM7" s="296"/>
      <c r="GN7" s="297">
        <f t="shared" si="50"/>
        <v>0</v>
      </c>
      <c r="GO7" s="346"/>
      <c r="GP7" s="296"/>
      <c r="GQ7" s="297">
        <f t="shared" si="51"/>
        <v>0</v>
      </c>
      <c r="GR7" s="295"/>
      <c r="GS7" s="296"/>
      <c r="GT7" s="297">
        <f t="shared" si="52"/>
        <v>0</v>
      </c>
      <c r="GU7" s="295"/>
      <c r="GV7" s="296"/>
      <c r="GW7" s="297">
        <f t="shared" si="53"/>
        <v>0</v>
      </c>
      <c r="GX7" s="295"/>
      <c r="GY7" s="296"/>
      <c r="GZ7" s="297">
        <f t="shared" si="54"/>
        <v>0</v>
      </c>
      <c r="HA7" s="295"/>
      <c r="HB7" s="296"/>
      <c r="HC7" s="297">
        <f t="shared" si="55"/>
        <v>0</v>
      </c>
      <c r="HD7" s="295"/>
      <c r="HE7" s="296"/>
      <c r="HF7" s="297">
        <f t="shared" si="56"/>
        <v>0</v>
      </c>
      <c r="HG7" s="295"/>
      <c r="HH7" s="296"/>
      <c r="HI7" s="297">
        <f t="shared" si="57"/>
        <v>0</v>
      </c>
      <c r="HJ7" s="295"/>
      <c r="HK7" s="296"/>
      <c r="HL7" s="297">
        <f t="shared" si="58"/>
        <v>0</v>
      </c>
      <c r="HM7" s="346"/>
      <c r="HN7" s="296"/>
      <c r="HO7" s="297">
        <f t="shared" si="59"/>
        <v>0</v>
      </c>
      <c r="HP7" s="295"/>
      <c r="HQ7" s="296"/>
      <c r="HR7" s="297">
        <f t="shared" si="60"/>
        <v>0</v>
      </c>
      <c r="HS7" s="295"/>
      <c r="HT7" s="296"/>
      <c r="HU7" s="297">
        <f t="shared" si="61"/>
        <v>0</v>
      </c>
      <c r="HV7" s="295"/>
      <c r="HW7" s="296"/>
      <c r="HX7" s="297">
        <f t="shared" si="62"/>
        <v>0</v>
      </c>
      <c r="HY7" s="295"/>
      <c r="HZ7" s="296"/>
      <c r="IA7" s="297">
        <f t="shared" si="63"/>
        <v>0</v>
      </c>
      <c r="IB7" s="295"/>
      <c r="IC7" s="296"/>
      <c r="ID7" s="297">
        <f t="shared" si="64"/>
        <v>0</v>
      </c>
      <c r="IE7" s="295"/>
      <c r="IF7" s="296"/>
      <c r="IG7" s="297">
        <f t="shared" si="65"/>
        <v>0</v>
      </c>
      <c r="IH7" s="295"/>
      <c r="II7" s="296"/>
      <c r="IJ7" s="297">
        <f t="shared" si="66"/>
        <v>0</v>
      </c>
      <c r="IK7" s="346"/>
      <c r="IL7" s="296"/>
      <c r="IM7" s="297">
        <f t="shared" si="67"/>
        <v>0</v>
      </c>
      <c r="IN7" s="295"/>
      <c r="IO7" s="296"/>
      <c r="IP7" s="297">
        <f t="shared" si="68"/>
        <v>0</v>
      </c>
      <c r="IQ7" s="295"/>
      <c r="IR7" s="296"/>
      <c r="IS7" s="297">
        <f t="shared" si="69"/>
        <v>0</v>
      </c>
      <c r="IT7" s="295"/>
      <c r="IU7" s="296"/>
      <c r="IV7" s="297">
        <f t="shared" si="70"/>
        <v>0</v>
      </c>
      <c r="IW7" s="295"/>
      <c r="IX7" s="296"/>
      <c r="IY7" s="297">
        <f t="shared" si="71"/>
        <v>0</v>
      </c>
      <c r="IZ7" s="295"/>
      <c r="JA7" s="296"/>
      <c r="JB7" s="297">
        <f t="shared" si="72"/>
        <v>0</v>
      </c>
      <c r="JC7" s="295"/>
      <c r="JD7" s="296"/>
      <c r="JE7" s="297">
        <f t="shared" si="73"/>
        <v>0</v>
      </c>
      <c r="JF7" s="295"/>
      <c r="JG7" s="296"/>
      <c r="JH7" s="297">
        <f t="shared" si="74"/>
        <v>0</v>
      </c>
      <c r="JI7" s="346"/>
      <c r="JJ7" s="296"/>
      <c r="JK7" s="297">
        <f t="shared" si="75"/>
        <v>0</v>
      </c>
      <c r="JL7" s="295"/>
      <c r="JM7" s="296"/>
      <c r="JN7" s="297">
        <f t="shared" si="76"/>
        <v>0</v>
      </c>
      <c r="JO7" s="295"/>
      <c r="JP7" s="296"/>
      <c r="JQ7" s="297">
        <f t="shared" si="77"/>
        <v>0</v>
      </c>
      <c r="JR7" s="295"/>
      <c r="JS7" s="296"/>
      <c r="JT7" s="297">
        <f t="shared" si="78"/>
        <v>0</v>
      </c>
      <c r="JU7" s="295"/>
      <c r="JV7" s="296"/>
      <c r="JW7" s="297">
        <f t="shared" si="79"/>
        <v>0</v>
      </c>
      <c r="JX7" s="295"/>
      <c r="JY7" s="296"/>
      <c r="JZ7" s="297">
        <f t="shared" si="80"/>
        <v>0</v>
      </c>
      <c r="KA7" s="295"/>
      <c r="KB7" s="296"/>
      <c r="KC7" s="297">
        <f t="shared" si="81"/>
        <v>0</v>
      </c>
      <c r="KD7" s="295"/>
      <c r="KE7" s="296"/>
      <c r="KF7" s="297">
        <f t="shared" si="82"/>
        <v>0</v>
      </c>
      <c r="KG7" s="346"/>
      <c r="KH7" s="296"/>
      <c r="KI7" s="297">
        <f t="shared" si="83"/>
        <v>0</v>
      </c>
      <c r="KJ7" s="295"/>
      <c r="KK7" s="296"/>
      <c r="KL7" s="297">
        <f t="shared" si="84"/>
        <v>0</v>
      </c>
      <c r="KM7" s="295"/>
      <c r="KN7" s="296"/>
      <c r="KO7" s="297">
        <f t="shared" si="85"/>
        <v>0</v>
      </c>
      <c r="KP7" s="295"/>
      <c r="KQ7" s="296"/>
      <c r="KR7" s="297">
        <f t="shared" si="86"/>
        <v>0</v>
      </c>
      <c r="KS7" s="295"/>
      <c r="KT7" s="296"/>
      <c r="KU7" s="297">
        <f t="shared" si="87"/>
        <v>0</v>
      </c>
      <c r="KV7" s="295"/>
      <c r="KW7" s="296"/>
      <c r="KX7" s="297">
        <f t="shared" si="88"/>
        <v>0</v>
      </c>
      <c r="KY7" s="295"/>
      <c r="KZ7" s="296"/>
      <c r="LA7" s="297">
        <f t="shared" si="89"/>
        <v>0</v>
      </c>
      <c r="LB7" s="295"/>
      <c r="LC7" s="296"/>
      <c r="LD7" s="297">
        <f t="shared" si="90"/>
        <v>0</v>
      </c>
      <c r="LE7" s="346"/>
      <c r="LF7" s="296"/>
      <c r="LG7" s="297">
        <f t="shared" si="91"/>
        <v>0</v>
      </c>
      <c r="LH7" s="295"/>
      <c r="LI7" s="296"/>
      <c r="LJ7" s="297">
        <f t="shared" si="92"/>
        <v>0</v>
      </c>
      <c r="LK7" s="295"/>
      <c r="LL7" s="296"/>
      <c r="LM7" s="297">
        <f t="shared" si="93"/>
        <v>0</v>
      </c>
      <c r="LN7" s="295"/>
      <c r="LO7" s="296"/>
      <c r="LP7" s="297">
        <f t="shared" si="94"/>
        <v>0</v>
      </c>
      <c r="LQ7" s="295"/>
      <c r="LR7" s="296"/>
      <c r="LS7" s="297">
        <f t="shared" si="95"/>
        <v>0</v>
      </c>
      <c r="LT7" s="295"/>
      <c r="LU7" s="296"/>
      <c r="LV7" s="297">
        <f t="shared" si="96"/>
        <v>0</v>
      </c>
      <c r="LW7" s="295"/>
      <c r="LX7" s="296"/>
      <c r="LY7" s="297">
        <f t="shared" si="97"/>
        <v>0</v>
      </c>
      <c r="LZ7" s="295"/>
      <c r="MA7" s="296"/>
      <c r="MB7" s="297">
        <f t="shared" si="98"/>
        <v>0</v>
      </c>
      <c r="MC7" s="295"/>
      <c r="MD7" s="296"/>
      <c r="ME7" s="297">
        <f t="shared" si="99"/>
        <v>0</v>
      </c>
      <c r="MF7" s="295"/>
      <c r="MG7" s="296"/>
      <c r="MH7" s="297">
        <f t="shared" si="100"/>
        <v>0</v>
      </c>
      <c r="MI7" s="295"/>
      <c r="MJ7" s="296"/>
      <c r="MK7" s="297">
        <f t="shared" si="101"/>
        <v>0</v>
      </c>
      <c r="ML7" s="295"/>
      <c r="MM7" s="296"/>
      <c r="MN7" s="297">
        <f t="shared" si="102"/>
        <v>0</v>
      </c>
      <c r="MO7" s="295"/>
      <c r="MP7" s="296"/>
      <c r="MQ7" s="297">
        <f t="shared" si="103"/>
        <v>0</v>
      </c>
      <c r="MR7" s="295"/>
      <c r="MS7" s="296"/>
      <c r="MT7" s="297">
        <f t="shared" si="104"/>
        <v>0</v>
      </c>
      <c r="MU7" s="295"/>
      <c r="MV7" s="296"/>
      <c r="MW7" s="297">
        <f t="shared" si="105"/>
        <v>0</v>
      </c>
      <c r="MX7" s="295"/>
      <c r="MY7" s="296"/>
      <c r="MZ7" s="297">
        <f t="shared" si="106"/>
        <v>0</v>
      </c>
      <c r="NA7" s="295"/>
      <c r="NB7" s="296"/>
      <c r="NC7" s="297">
        <f t="shared" si="107"/>
        <v>0</v>
      </c>
      <c r="ND7" s="295"/>
      <c r="NE7" s="296"/>
      <c r="NF7" s="297">
        <f t="shared" si="108"/>
        <v>0</v>
      </c>
      <c r="NG7" s="295"/>
      <c r="NH7" s="296"/>
      <c r="NI7" s="297">
        <f t="shared" si="109"/>
        <v>0</v>
      </c>
      <c r="NJ7" s="295"/>
      <c r="NK7" s="296"/>
      <c r="NL7" s="297">
        <f t="shared" si="110"/>
        <v>0</v>
      </c>
      <c r="NM7" s="295"/>
      <c r="NN7" s="296"/>
      <c r="NO7" s="297">
        <f t="shared" si="111"/>
        <v>0</v>
      </c>
      <c r="NP7" s="295"/>
      <c r="NQ7" s="296"/>
      <c r="NR7" s="297">
        <f t="shared" si="112"/>
        <v>0</v>
      </c>
      <c r="NS7" s="295"/>
      <c r="NT7" s="296"/>
      <c r="NU7" s="297">
        <f t="shared" si="113"/>
        <v>0</v>
      </c>
      <c r="NV7" s="295"/>
      <c r="NW7" s="296"/>
      <c r="NX7" s="297">
        <f t="shared" si="114"/>
        <v>0</v>
      </c>
      <c r="NY7" s="295"/>
      <c r="NZ7" s="296"/>
      <c r="OA7" s="297">
        <f t="shared" si="115"/>
        <v>0</v>
      </c>
      <c r="OB7" s="295"/>
      <c r="OC7" s="296"/>
      <c r="OD7" s="297">
        <f t="shared" si="116"/>
        <v>0</v>
      </c>
      <c r="OE7" s="295"/>
      <c r="OF7" s="296"/>
      <c r="OG7" s="297">
        <f t="shared" si="117"/>
        <v>0</v>
      </c>
      <c r="OH7" s="295"/>
      <c r="OI7" s="296"/>
      <c r="OJ7" s="297">
        <f t="shared" si="118"/>
        <v>0</v>
      </c>
      <c r="OK7" s="295"/>
      <c r="OL7" s="296"/>
      <c r="OM7" s="297">
        <f t="shared" si="119"/>
        <v>0</v>
      </c>
      <c r="ON7" s="295"/>
      <c r="OO7" s="296"/>
      <c r="OP7" s="297">
        <f t="shared" si="120"/>
        <v>0</v>
      </c>
      <c r="OQ7" s="295"/>
      <c r="OR7" s="296"/>
      <c r="OS7" s="297">
        <f t="shared" si="121"/>
        <v>0</v>
      </c>
      <c r="OT7" s="295"/>
      <c r="OU7" s="296"/>
      <c r="OV7" s="297">
        <f t="shared" si="122"/>
        <v>0</v>
      </c>
      <c r="OW7" s="295"/>
      <c r="OX7" s="296"/>
      <c r="OY7" s="297">
        <f t="shared" si="123"/>
        <v>0</v>
      </c>
      <c r="OZ7" s="295"/>
      <c r="PA7" s="296"/>
      <c r="PB7" s="297">
        <f t="shared" si="124"/>
        <v>0</v>
      </c>
      <c r="PC7" s="295"/>
      <c r="PD7" s="296"/>
      <c r="PE7" s="297">
        <f t="shared" si="125"/>
        <v>0</v>
      </c>
      <c r="PF7" s="295"/>
      <c r="PG7" s="296"/>
      <c r="PH7" s="297">
        <f t="shared" si="126"/>
        <v>0</v>
      </c>
      <c r="PI7" s="295"/>
      <c r="PJ7" s="296"/>
      <c r="PK7" s="297">
        <f t="shared" si="127"/>
        <v>0</v>
      </c>
      <c r="PL7" s="295"/>
      <c r="PM7" s="296"/>
      <c r="PN7" s="297">
        <f t="shared" si="128"/>
        <v>0</v>
      </c>
      <c r="PO7" s="295"/>
      <c r="PP7" s="296"/>
      <c r="PQ7" s="297">
        <f t="shared" si="129"/>
        <v>0</v>
      </c>
      <c r="PR7" s="295"/>
      <c r="PS7" s="296"/>
      <c r="PT7" s="297">
        <f t="shared" si="130"/>
        <v>0</v>
      </c>
      <c r="PU7" s="295"/>
      <c r="PV7" s="296"/>
      <c r="PW7" s="297">
        <f t="shared" si="131"/>
        <v>0</v>
      </c>
      <c r="PX7" s="295"/>
      <c r="PY7" s="296"/>
      <c r="PZ7" s="297">
        <f t="shared" si="132"/>
        <v>0</v>
      </c>
      <c r="QA7" s="295"/>
      <c r="QB7" s="296"/>
      <c r="QC7" s="297">
        <f t="shared" si="133"/>
        <v>0</v>
      </c>
      <c r="QD7" s="295"/>
      <c r="QE7" s="296"/>
      <c r="QF7" s="297">
        <f t="shared" si="134"/>
        <v>0</v>
      </c>
      <c r="QG7" s="295"/>
      <c r="QH7" s="296"/>
      <c r="QI7" s="297">
        <f t="shared" si="135"/>
        <v>0</v>
      </c>
      <c r="QJ7" s="295"/>
      <c r="QK7" s="296"/>
      <c r="QL7" s="297">
        <f t="shared" si="136"/>
        <v>0</v>
      </c>
      <c r="QM7" s="295"/>
      <c r="QN7" s="296"/>
      <c r="QO7" s="297">
        <f t="shared" si="137"/>
        <v>0</v>
      </c>
      <c r="QP7" s="295"/>
      <c r="QQ7" s="296"/>
      <c r="QR7" s="297">
        <f t="shared" si="138"/>
        <v>0</v>
      </c>
      <c r="QS7" s="295"/>
      <c r="QT7" s="296"/>
      <c r="QU7" s="297">
        <f t="shared" si="139"/>
        <v>0</v>
      </c>
      <c r="QV7" s="295"/>
      <c r="QW7" s="296"/>
      <c r="QX7" s="297">
        <f t="shared" si="140"/>
        <v>0</v>
      </c>
      <c r="QY7" s="295"/>
      <c r="QZ7" s="296"/>
      <c r="RA7" s="297">
        <f t="shared" si="141"/>
        <v>0</v>
      </c>
      <c r="RB7" s="295"/>
      <c r="RC7" s="296"/>
      <c r="RD7" s="297">
        <f t="shared" si="142"/>
        <v>0</v>
      </c>
      <c r="RE7" s="295"/>
      <c r="RF7" s="296"/>
      <c r="RG7" s="297">
        <f t="shared" si="143"/>
        <v>0</v>
      </c>
      <c r="RH7" s="295"/>
      <c r="RI7" s="296"/>
      <c r="RJ7" s="297">
        <f t="shared" si="144"/>
        <v>0</v>
      </c>
      <c r="RK7" s="295"/>
      <c r="RL7" s="296"/>
      <c r="RM7" s="297">
        <f t="shared" si="145"/>
        <v>0</v>
      </c>
      <c r="RN7" s="295"/>
      <c r="RO7" s="296"/>
      <c r="RP7" s="297">
        <f t="shared" si="146"/>
        <v>0</v>
      </c>
      <c r="RQ7" s="295"/>
      <c r="RR7" s="296"/>
      <c r="RS7" s="297">
        <f t="shared" si="147"/>
        <v>0</v>
      </c>
      <c r="RT7" s="295"/>
      <c r="RU7" s="296"/>
      <c r="RV7" s="297">
        <f t="shared" si="148"/>
        <v>0</v>
      </c>
      <c r="RW7" s="295"/>
      <c r="RX7" s="296"/>
      <c r="RY7" s="297">
        <f t="shared" si="149"/>
        <v>0</v>
      </c>
      <c r="RZ7" s="295"/>
      <c r="SA7" s="296"/>
      <c r="SB7" s="297">
        <f t="shared" si="150"/>
        <v>0</v>
      </c>
      <c r="SC7" s="295"/>
      <c r="SD7" s="296"/>
      <c r="SE7" s="297">
        <f t="shared" si="151"/>
        <v>0</v>
      </c>
      <c r="SF7" s="295"/>
      <c r="SG7" s="296"/>
      <c r="SH7" s="297">
        <f t="shared" si="152"/>
        <v>0</v>
      </c>
      <c r="SI7" s="295"/>
      <c r="SJ7" s="296"/>
      <c r="SK7" s="297">
        <f t="shared" si="153"/>
        <v>0</v>
      </c>
      <c r="SL7" s="295"/>
      <c r="SM7" s="296"/>
      <c r="SN7" s="297">
        <f t="shared" si="154"/>
        <v>0</v>
      </c>
      <c r="SO7" s="295"/>
      <c r="SP7" s="296"/>
      <c r="SQ7" s="297">
        <f t="shared" si="155"/>
        <v>0</v>
      </c>
      <c r="SR7" s="295"/>
      <c r="SS7" s="296"/>
      <c r="ST7" s="297">
        <f t="shared" si="156"/>
        <v>0</v>
      </c>
      <c r="SU7" s="295"/>
      <c r="SV7" s="296"/>
      <c r="SW7" s="297">
        <f t="shared" si="157"/>
        <v>0</v>
      </c>
      <c r="SX7" s="295"/>
      <c r="SY7" s="296"/>
      <c r="SZ7" s="297">
        <f t="shared" si="158"/>
        <v>0</v>
      </c>
      <c r="TA7" s="295"/>
      <c r="TB7" s="296"/>
      <c r="TC7" s="297">
        <f t="shared" si="159"/>
        <v>0</v>
      </c>
      <c r="TD7" s="295"/>
      <c r="TE7" s="296"/>
      <c r="TF7" s="297">
        <f t="shared" si="160"/>
        <v>0</v>
      </c>
      <c r="TG7" s="295"/>
      <c r="TH7" s="296"/>
      <c r="TI7" s="297">
        <f t="shared" si="161"/>
        <v>0</v>
      </c>
      <c r="TJ7" s="295"/>
      <c r="TK7" s="296"/>
      <c r="TL7" s="297">
        <f t="shared" si="162"/>
        <v>0</v>
      </c>
      <c r="TM7" s="295"/>
      <c r="TN7" s="296"/>
      <c r="TO7" s="297">
        <f t="shared" si="163"/>
        <v>0</v>
      </c>
      <c r="TP7" s="295"/>
      <c r="TQ7" s="296"/>
      <c r="TR7" s="297">
        <f t="shared" si="164"/>
        <v>0</v>
      </c>
      <c r="TS7" s="295"/>
      <c r="TT7" s="296"/>
      <c r="TU7" s="297">
        <f t="shared" si="165"/>
        <v>0</v>
      </c>
      <c r="TV7" s="295"/>
      <c r="TW7" s="296"/>
      <c r="TX7" s="297">
        <f t="shared" si="166"/>
        <v>0</v>
      </c>
      <c r="TY7" s="295"/>
      <c r="TZ7" s="296"/>
      <c r="UA7" s="297">
        <f t="shared" si="167"/>
        <v>0</v>
      </c>
      <c r="UB7" s="295"/>
      <c r="UC7" s="296"/>
      <c r="UD7" s="297">
        <f t="shared" si="168"/>
        <v>0</v>
      </c>
      <c r="UE7" s="295"/>
      <c r="UF7" s="296"/>
      <c r="UG7" s="297">
        <f t="shared" si="169"/>
        <v>0</v>
      </c>
      <c r="UH7" s="295"/>
      <c r="UI7" s="296"/>
      <c r="UJ7" s="297">
        <f t="shared" si="170"/>
        <v>0</v>
      </c>
      <c r="UK7" s="295"/>
      <c r="UL7" s="296"/>
      <c r="UM7" s="297">
        <f t="shared" si="171"/>
        <v>0</v>
      </c>
      <c r="UN7" s="295"/>
      <c r="UO7" s="296"/>
      <c r="UP7" s="297">
        <f t="shared" si="172"/>
        <v>0</v>
      </c>
      <c r="UQ7" s="295"/>
      <c r="UR7" s="296"/>
      <c r="US7" s="297">
        <f t="shared" si="173"/>
        <v>0</v>
      </c>
      <c r="UT7" s="295"/>
      <c r="UU7" s="296"/>
      <c r="UV7" s="297">
        <f t="shared" si="174"/>
        <v>0</v>
      </c>
      <c r="UW7" s="295"/>
      <c r="UX7" s="296"/>
      <c r="UY7" s="297">
        <f t="shared" si="175"/>
        <v>0</v>
      </c>
      <c r="UZ7" s="295"/>
      <c r="VA7" s="296"/>
      <c r="VB7" s="297">
        <f t="shared" si="176"/>
        <v>0</v>
      </c>
      <c r="VC7" s="295"/>
      <c r="VD7" s="296"/>
      <c r="VE7" s="297">
        <f t="shared" si="177"/>
        <v>0</v>
      </c>
      <c r="VF7" s="295"/>
      <c r="VG7" s="296"/>
      <c r="VH7" s="297">
        <f t="shared" si="178"/>
        <v>0</v>
      </c>
      <c r="VI7" s="295"/>
      <c r="VJ7" s="296"/>
      <c r="VK7" s="297">
        <f t="shared" si="179"/>
        <v>0</v>
      </c>
      <c r="VL7" s="295"/>
      <c r="VM7" s="296"/>
      <c r="VN7" s="297">
        <f t="shared" si="180"/>
        <v>0</v>
      </c>
      <c r="VO7" s="295"/>
      <c r="VP7" s="296"/>
      <c r="VQ7" s="297">
        <f t="shared" si="181"/>
        <v>0</v>
      </c>
    </row>
    <row r="8" spans="1:589">
      <c r="A8" s="349">
        <v>4</v>
      </c>
      <c r="B8" s="346"/>
      <c r="C8" s="296"/>
      <c r="D8" s="297">
        <f t="shared" si="245"/>
        <v>0</v>
      </c>
      <c r="E8" s="295"/>
      <c r="F8" s="296"/>
      <c r="G8" s="297">
        <f>F8-E8</f>
        <v>0</v>
      </c>
      <c r="H8" s="295"/>
      <c r="I8" s="296"/>
      <c r="J8" s="297">
        <f t="shared" si="184"/>
        <v>0</v>
      </c>
      <c r="K8" s="295"/>
      <c r="L8" s="296"/>
      <c r="M8" s="297">
        <f t="shared" si="185"/>
        <v>0</v>
      </c>
      <c r="N8" s="295"/>
      <c r="O8" s="296"/>
      <c r="P8" s="297">
        <f t="shared" si="246"/>
        <v>0</v>
      </c>
      <c r="Q8" s="295"/>
      <c r="R8" s="296"/>
      <c r="S8" s="297">
        <f t="shared" si="187"/>
        <v>0</v>
      </c>
      <c r="T8" s="295"/>
      <c r="U8" s="296"/>
      <c r="V8" s="297">
        <f t="shared" si="188"/>
        <v>0</v>
      </c>
      <c r="W8" s="346"/>
      <c r="X8" s="296"/>
      <c r="Y8" s="297">
        <f t="shared" si="189"/>
        <v>0</v>
      </c>
      <c r="Z8" s="295"/>
      <c r="AA8" s="296"/>
      <c r="AB8" s="297">
        <f t="shared" si="190"/>
        <v>0</v>
      </c>
      <c r="AC8" s="295"/>
      <c r="AD8" s="296"/>
      <c r="AE8" s="297">
        <f t="shared" si="191"/>
        <v>0</v>
      </c>
      <c r="AF8" s="295"/>
      <c r="AG8" s="296"/>
      <c r="AH8" s="297">
        <f t="shared" si="192"/>
        <v>0</v>
      </c>
      <c r="AI8" s="295"/>
      <c r="AJ8" s="296"/>
      <c r="AK8" s="297">
        <f t="shared" si="193"/>
        <v>0</v>
      </c>
      <c r="AL8" s="295"/>
      <c r="AM8" s="296"/>
      <c r="AN8" s="297">
        <f t="shared" si="194"/>
        <v>0</v>
      </c>
      <c r="AO8" s="295"/>
      <c r="AP8" s="296"/>
      <c r="AQ8" s="297">
        <f t="shared" si="195"/>
        <v>0</v>
      </c>
      <c r="AR8" s="346"/>
      <c r="AS8" s="296"/>
      <c r="AT8" s="297">
        <f t="shared" si="196"/>
        <v>0</v>
      </c>
      <c r="AU8" s="295"/>
      <c r="AV8" s="296"/>
      <c r="AW8" s="297">
        <f t="shared" si="197"/>
        <v>0</v>
      </c>
      <c r="AX8" s="295"/>
      <c r="AY8" s="296"/>
      <c r="AZ8" s="297">
        <f t="shared" si="198"/>
        <v>0</v>
      </c>
      <c r="BA8" s="295"/>
      <c r="BB8" s="296"/>
      <c r="BC8" s="297">
        <f t="shared" si="199"/>
        <v>0</v>
      </c>
      <c r="BD8" s="295"/>
      <c r="BE8" s="296"/>
      <c r="BF8" s="297">
        <f t="shared" si="200"/>
        <v>0</v>
      </c>
      <c r="BG8" s="295"/>
      <c r="BH8" s="296"/>
      <c r="BI8" s="297">
        <f t="shared" si="201"/>
        <v>0</v>
      </c>
      <c r="BJ8" s="295"/>
      <c r="BK8" s="296"/>
      <c r="BL8" s="297">
        <f t="shared" si="202"/>
        <v>0</v>
      </c>
      <c r="BM8" s="346"/>
      <c r="BN8" s="296"/>
      <c r="BO8" s="297">
        <f t="shared" si="203"/>
        <v>0</v>
      </c>
      <c r="BP8" s="295"/>
      <c r="BQ8" s="296"/>
      <c r="BR8" s="297">
        <f t="shared" si="247"/>
        <v>0</v>
      </c>
      <c r="BS8" s="295"/>
      <c r="BT8" s="296"/>
      <c r="BU8" s="297">
        <f t="shared" si="204"/>
        <v>0</v>
      </c>
      <c r="BV8" s="295"/>
      <c r="BW8" s="296"/>
      <c r="BX8" s="297">
        <f t="shared" si="205"/>
        <v>0</v>
      </c>
      <c r="BY8" s="295"/>
      <c r="BZ8" s="296"/>
      <c r="CA8" s="297">
        <f t="shared" si="206"/>
        <v>0</v>
      </c>
      <c r="CB8" s="295"/>
      <c r="CC8" s="296"/>
      <c r="CD8" s="297">
        <f t="shared" si="207"/>
        <v>0</v>
      </c>
      <c r="CE8" s="295"/>
      <c r="CF8" s="296"/>
      <c r="CG8" s="297">
        <f t="shared" si="208"/>
        <v>0</v>
      </c>
      <c r="CH8" s="346"/>
      <c r="CI8" s="296"/>
      <c r="CJ8" s="297">
        <f t="shared" si="209"/>
        <v>0</v>
      </c>
      <c r="CK8" s="295"/>
      <c r="CL8" s="296"/>
      <c r="CM8" s="297">
        <f t="shared" si="210"/>
        <v>0</v>
      </c>
      <c r="CN8" s="295"/>
      <c r="CO8" s="296"/>
      <c r="CP8" s="297">
        <f t="shared" si="211"/>
        <v>0</v>
      </c>
      <c r="CQ8" s="295"/>
      <c r="CR8" s="296"/>
      <c r="CS8" s="297">
        <f t="shared" si="212"/>
        <v>0</v>
      </c>
      <c r="CT8" s="295"/>
      <c r="CU8" s="296"/>
      <c r="CV8" s="297">
        <f t="shared" si="213"/>
        <v>0</v>
      </c>
      <c r="CW8" s="295"/>
      <c r="CX8" s="296"/>
      <c r="CY8" s="297">
        <f t="shared" si="214"/>
        <v>0</v>
      </c>
      <c r="CZ8" s="295"/>
      <c r="DA8" s="296"/>
      <c r="DB8" s="297">
        <f t="shared" si="215"/>
        <v>0</v>
      </c>
      <c r="DC8" s="346"/>
      <c r="DD8" s="296"/>
      <c r="DE8" s="297">
        <f t="shared" si="216"/>
        <v>0</v>
      </c>
      <c r="DF8" s="295"/>
      <c r="DG8" s="296"/>
      <c r="DH8" s="297">
        <f t="shared" si="217"/>
        <v>0</v>
      </c>
      <c r="DI8" s="295"/>
      <c r="DJ8" s="296"/>
      <c r="DK8" s="297">
        <f t="shared" si="218"/>
        <v>0</v>
      </c>
      <c r="DL8" s="295"/>
      <c r="DM8" s="296"/>
      <c r="DN8" s="297">
        <f t="shared" si="219"/>
        <v>0</v>
      </c>
      <c r="DO8" s="295"/>
      <c r="DP8" s="296"/>
      <c r="DQ8" s="297">
        <f t="shared" si="220"/>
        <v>0</v>
      </c>
      <c r="DR8" s="295"/>
      <c r="DS8" s="296"/>
      <c r="DT8" s="297">
        <f t="shared" si="221"/>
        <v>0</v>
      </c>
      <c r="DU8" s="295"/>
      <c r="DV8" s="296"/>
      <c r="DW8" s="297">
        <f t="shared" si="222"/>
        <v>0</v>
      </c>
      <c r="DX8" s="346"/>
      <c r="DY8" s="296"/>
      <c r="DZ8" s="297">
        <f t="shared" si="223"/>
        <v>0</v>
      </c>
      <c r="EA8" s="295"/>
      <c r="EB8" s="296"/>
      <c r="EC8" s="297">
        <f t="shared" si="224"/>
        <v>0</v>
      </c>
      <c r="ED8" s="295"/>
      <c r="EE8" s="296"/>
      <c r="EF8" s="297">
        <f t="shared" si="225"/>
        <v>0</v>
      </c>
      <c r="EG8" s="295"/>
      <c r="EH8" s="296"/>
      <c r="EI8" s="297">
        <f t="shared" si="226"/>
        <v>0</v>
      </c>
      <c r="EJ8" s="295"/>
      <c r="EK8" s="296"/>
      <c r="EL8" s="297">
        <f t="shared" si="227"/>
        <v>0</v>
      </c>
      <c r="EM8" s="295"/>
      <c r="EN8" s="296"/>
      <c r="EO8" s="297">
        <f t="shared" si="228"/>
        <v>0</v>
      </c>
      <c r="EP8" s="295"/>
      <c r="EQ8" s="296"/>
      <c r="ER8" s="297">
        <f t="shared" si="229"/>
        <v>0</v>
      </c>
      <c r="ES8" s="346"/>
      <c r="ET8" s="296"/>
      <c r="EU8" s="297">
        <f t="shared" si="230"/>
        <v>0</v>
      </c>
      <c r="EV8" s="295"/>
      <c r="EW8" s="296"/>
      <c r="EX8" s="297">
        <f t="shared" si="231"/>
        <v>0</v>
      </c>
      <c r="EY8" s="295"/>
      <c r="EZ8" s="296"/>
      <c r="FA8" s="297">
        <f t="shared" si="232"/>
        <v>0</v>
      </c>
      <c r="FB8" s="295"/>
      <c r="FC8" s="296"/>
      <c r="FD8" s="297">
        <f t="shared" si="233"/>
        <v>0</v>
      </c>
      <c r="FE8" s="295"/>
      <c r="FF8" s="296"/>
      <c r="FG8" s="297">
        <f t="shared" si="234"/>
        <v>0</v>
      </c>
      <c r="FH8" s="295"/>
      <c r="FI8" s="296"/>
      <c r="FJ8" s="297">
        <f t="shared" si="235"/>
        <v>0</v>
      </c>
      <c r="FK8" s="295"/>
      <c r="FL8" s="296"/>
      <c r="FM8" s="297">
        <f t="shared" si="236"/>
        <v>0</v>
      </c>
      <c r="FN8" s="295"/>
      <c r="FO8" s="296"/>
      <c r="FP8" s="297">
        <f t="shared" si="237"/>
        <v>0</v>
      </c>
      <c r="FQ8" s="346"/>
      <c r="FR8" s="296"/>
      <c r="FS8" s="297">
        <f t="shared" si="238"/>
        <v>0</v>
      </c>
      <c r="FT8" s="295"/>
      <c r="FU8" s="296"/>
      <c r="FV8" s="297">
        <f t="shared" si="239"/>
        <v>0</v>
      </c>
      <c r="FW8" s="295"/>
      <c r="FX8" s="296"/>
      <c r="FY8" s="297">
        <f t="shared" si="240"/>
        <v>0</v>
      </c>
      <c r="FZ8" s="295"/>
      <c r="GA8" s="296"/>
      <c r="GB8" s="297">
        <f t="shared" si="241"/>
        <v>0</v>
      </c>
      <c r="GC8" s="295"/>
      <c r="GD8" s="296"/>
      <c r="GE8" s="297">
        <f t="shared" si="242"/>
        <v>0</v>
      </c>
      <c r="GF8" s="295"/>
      <c r="GG8" s="296"/>
      <c r="GH8" s="297">
        <f t="shared" si="243"/>
        <v>0</v>
      </c>
      <c r="GI8" s="295"/>
      <c r="GJ8" s="296"/>
      <c r="GK8" s="297">
        <f t="shared" si="244"/>
        <v>0</v>
      </c>
      <c r="GL8" s="295"/>
      <c r="GM8" s="296"/>
      <c r="GN8" s="297">
        <f t="shared" si="50"/>
        <v>0</v>
      </c>
      <c r="GO8" s="346"/>
      <c r="GP8" s="296"/>
      <c r="GQ8" s="297">
        <f t="shared" si="51"/>
        <v>0</v>
      </c>
      <c r="GR8" s="295"/>
      <c r="GS8" s="296"/>
      <c r="GT8" s="297">
        <f t="shared" si="52"/>
        <v>0</v>
      </c>
      <c r="GU8" s="295"/>
      <c r="GV8" s="296"/>
      <c r="GW8" s="297">
        <f t="shared" si="53"/>
        <v>0</v>
      </c>
      <c r="GX8" s="295"/>
      <c r="GY8" s="296"/>
      <c r="GZ8" s="297">
        <f t="shared" si="54"/>
        <v>0</v>
      </c>
      <c r="HA8" s="295"/>
      <c r="HB8" s="296"/>
      <c r="HC8" s="297">
        <f t="shared" si="55"/>
        <v>0</v>
      </c>
      <c r="HD8" s="295"/>
      <c r="HE8" s="296"/>
      <c r="HF8" s="297">
        <f t="shared" si="56"/>
        <v>0</v>
      </c>
      <c r="HG8" s="295"/>
      <c r="HH8" s="296"/>
      <c r="HI8" s="297">
        <f t="shared" si="57"/>
        <v>0</v>
      </c>
      <c r="HJ8" s="295"/>
      <c r="HK8" s="296"/>
      <c r="HL8" s="297">
        <f t="shared" si="58"/>
        <v>0</v>
      </c>
      <c r="HM8" s="346"/>
      <c r="HN8" s="296"/>
      <c r="HO8" s="297">
        <f t="shared" si="59"/>
        <v>0</v>
      </c>
      <c r="HP8" s="295"/>
      <c r="HQ8" s="296"/>
      <c r="HR8" s="297">
        <f t="shared" si="60"/>
        <v>0</v>
      </c>
      <c r="HS8" s="295"/>
      <c r="HT8" s="296"/>
      <c r="HU8" s="297">
        <f t="shared" si="61"/>
        <v>0</v>
      </c>
      <c r="HV8" s="295"/>
      <c r="HW8" s="296"/>
      <c r="HX8" s="297">
        <f t="shared" si="62"/>
        <v>0</v>
      </c>
      <c r="HY8" s="295"/>
      <c r="HZ8" s="296"/>
      <c r="IA8" s="297">
        <f t="shared" si="63"/>
        <v>0</v>
      </c>
      <c r="IB8" s="295"/>
      <c r="IC8" s="296"/>
      <c r="ID8" s="297">
        <f t="shared" si="64"/>
        <v>0</v>
      </c>
      <c r="IE8" s="295"/>
      <c r="IF8" s="296"/>
      <c r="IG8" s="297">
        <f t="shared" si="65"/>
        <v>0</v>
      </c>
      <c r="IH8" s="295"/>
      <c r="II8" s="296"/>
      <c r="IJ8" s="297">
        <f t="shared" si="66"/>
        <v>0</v>
      </c>
      <c r="IK8" s="346"/>
      <c r="IL8" s="296"/>
      <c r="IM8" s="297">
        <f t="shared" si="67"/>
        <v>0</v>
      </c>
      <c r="IN8" s="295"/>
      <c r="IO8" s="296"/>
      <c r="IP8" s="297">
        <f t="shared" si="68"/>
        <v>0</v>
      </c>
      <c r="IQ8" s="295"/>
      <c r="IR8" s="296"/>
      <c r="IS8" s="297">
        <f t="shared" si="69"/>
        <v>0</v>
      </c>
      <c r="IT8" s="295"/>
      <c r="IU8" s="296"/>
      <c r="IV8" s="297">
        <f t="shared" si="70"/>
        <v>0</v>
      </c>
      <c r="IW8" s="295">
        <v>0.29166666666666669</v>
      </c>
      <c r="IX8" s="296">
        <v>0.375</v>
      </c>
      <c r="IY8" s="297">
        <f t="shared" si="71"/>
        <v>8.3333333333333315E-2</v>
      </c>
      <c r="IZ8" s="295"/>
      <c r="JA8" s="296"/>
      <c r="JB8" s="297">
        <f t="shared" si="72"/>
        <v>0</v>
      </c>
      <c r="JC8" s="295"/>
      <c r="JD8" s="296"/>
      <c r="JE8" s="297">
        <f t="shared" si="73"/>
        <v>0</v>
      </c>
      <c r="JF8" s="295"/>
      <c r="JG8" s="296"/>
      <c r="JH8" s="297">
        <f t="shared" si="74"/>
        <v>0</v>
      </c>
      <c r="JI8" s="346"/>
      <c r="JJ8" s="296"/>
      <c r="JK8" s="297">
        <f t="shared" si="75"/>
        <v>0</v>
      </c>
      <c r="JL8" s="295"/>
      <c r="JM8" s="296"/>
      <c r="JN8" s="297">
        <f t="shared" si="76"/>
        <v>0</v>
      </c>
      <c r="JO8" s="295"/>
      <c r="JP8" s="296"/>
      <c r="JQ8" s="297">
        <f t="shared" ref="JQ8:JQ10" si="248">JP8-JO8</f>
        <v>0</v>
      </c>
      <c r="JR8" s="295"/>
      <c r="JS8" s="296"/>
      <c r="JT8" s="297">
        <f t="shared" si="78"/>
        <v>0</v>
      </c>
      <c r="JU8" s="295"/>
      <c r="JV8" s="296"/>
      <c r="JW8" s="297">
        <f t="shared" si="79"/>
        <v>0</v>
      </c>
      <c r="JX8" s="295"/>
      <c r="JY8" s="296"/>
      <c r="JZ8" s="297">
        <f t="shared" si="80"/>
        <v>0</v>
      </c>
      <c r="KA8" s="295"/>
      <c r="KB8" s="296"/>
      <c r="KC8" s="297">
        <f t="shared" si="81"/>
        <v>0</v>
      </c>
      <c r="KD8" s="295"/>
      <c r="KE8" s="296"/>
      <c r="KF8" s="297">
        <f t="shared" si="82"/>
        <v>0</v>
      </c>
      <c r="KG8" s="346"/>
      <c r="KH8" s="296"/>
      <c r="KI8" s="297">
        <f t="shared" si="83"/>
        <v>0</v>
      </c>
      <c r="KJ8" s="295"/>
      <c r="KK8" s="296"/>
      <c r="KL8" s="297">
        <f t="shared" si="84"/>
        <v>0</v>
      </c>
      <c r="KM8" s="295"/>
      <c r="KN8" s="296"/>
      <c r="KO8" s="297">
        <f t="shared" ref="KO8:KO10" si="249">KN8-KM8</f>
        <v>0</v>
      </c>
      <c r="KP8" s="295"/>
      <c r="KQ8" s="296"/>
      <c r="KR8" s="297">
        <f t="shared" si="86"/>
        <v>0</v>
      </c>
      <c r="KS8" s="295"/>
      <c r="KT8" s="296"/>
      <c r="KU8" s="297">
        <f t="shared" si="87"/>
        <v>0</v>
      </c>
      <c r="KV8" s="295"/>
      <c r="KW8" s="296"/>
      <c r="KX8" s="297">
        <f t="shared" si="88"/>
        <v>0</v>
      </c>
      <c r="KY8" s="295"/>
      <c r="KZ8" s="296"/>
      <c r="LA8" s="297">
        <f t="shared" si="89"/>
        <v>0</v>
      </c>
      <c r="LB8" s="295"/>
      <c r="LC8" s="296"/>
      <c r="LD8" s="297">
        <f t="shared" si="90"/>
        <v>0</v>
      </c>
      <c r="LE8" s="346"/>
      <c r="LF8" s="296"/>
      <c r="LG8" s="297">
        <f t="shared" si="91"/>
        <v>0</v>
      </c>
      <c r="LH8" s="295"/>
      <c r="LI8" s="296"/>
      <c r="LJ8" s="297">
        <f t="shared" si="92"/>
        <v>0</v>
      </c>
      <c r="LK8" s="295"/>
      <c r="LL8" s="296"/>
      <c r="LM8" s="297">
        <f t="shared" ref="LM8:LM11" si="250">LL8-LK8</f>
        <v>0</v>
      </c>
      <c r="LN8" s="295"/>
      <c r="LO8" s="296"/>
      <c r="LP8" s="297">
        <f t="shared" si="94"/>
        <v>0</v>
      </c>
      <c r="LQ8" s="295"/>
      <c r="LR8" s="296"/>
      <c r="LS8" s="297">
        <f t="shared" si="95"/>
        <v>0</v>
      </c>
      <c r="LT8" s="295"/>
      <c r="LU8" s="296"/>
      <c r="LV8" s="297">
        <f t="shared" si="96"/>
        <v>0</v>
      </c>
      <c r="LW8" s="295"/>
      <c r="LX8" s="296"/>
      <c r="LY8" s="297">
        <f t="shared" si="97"/>
        <v>0</v>
      </c>
      <c r="LZ8" s="295"/>
      <c r="MA8" s="296"/>
      <c r="MB8" s="297">
        <f t="shared" si="98"/>
        <v>0</v>
      </c>
      <c r="MC8" s="295"/>
      <c r="MD8" s="296"/>
      <c r="ME8" s="297">
        <f t="shared" si="99"/>
        <v>0</v>
      </c>
      <c r="MF8" s="295"/>
      <c r="MG8" s="296"/>
      <c r="MH8" s="297">
        <f t="shared" si="100"/>
        <v>0</v>
      </c>
      <c r="MI8" s="295"/>
      <c r="MJ8" s="296"/>
      <c r="MK8" s="297">
        <f t="shared" si="101"/>
        <v>0</v>
      </c>
      <c r="ML8" s="295"/>
      <c r="MM8" s="296"/>
      <c r="MN8" s="297">
        <f t="shared" si="102"/>
        <v>0</v>
      </c>
      <c r="MO8" s="295"/>
      <c r="MP8" s="296"/>
      <c r="MQ8" s="297">
        <f t="shared" si="103"/>
        <v>0</v>
      </c>
      <c r="MR8" s="295"/>
      <c r="MS8" s="296"/>
      <c r="MT8" s="297">
        <f t="shared" si="104"/>
        <v>0</v>
      </c>
      <c r="MU8" s="295"/>
      <c r="MV8" s="296"/>
      <c r="MW8" s="297">
        <f t="shared" si="105"/>
        <v>0</v>
      </c>
      <c r="MX8" s="295"/>
      <c r="MY8" s="296"/>
      <c r="MZ8" s="297">
        <f t="shared" si="106"/>
        <v>0</v>
      </c>
      <c r="NA8" s="295"/>
      <c r="NB8" s="296"/>
      <c r="NC8" s="297">
        <f t="shared" si="107"/>
        <v>0</v>
      </c>
      <c r="ND8" s="295"/>
      <c r="NE8" s="296"/>
      <c r="NF8" s="297">
        <f t="shared" si="108"/>
        <v>0</v>
      </c>
      <c r="NG8" s="295"/>
      <c r="NH8" s="296"/>
      <c r="NI8" s="297">
        <f t="shared" si="109"/>
        <v>0</v>
      </c>
      <c r="NJ8" s="295"/>
      <c r="NK8" s="296"/>
      <c r="NL8" s="297">
        <f t="shared" si="110"/>
        <v>0</v>
      </c>
      <c r="NM8" s="295"/>
      <c r="NN8" s="296"/>
      <c r="NO8" s="297">
        <f t="shared" si="111"/>
        <v>0</v>
      </c>
      <c r="NP8" s="295"/>
      <c r="NQ8" s="296"/>
      <c r="NR8" s="297">
        <f t="shared" si="112"/>
        <v>0</v>
      </c>
      <c r="NS8" s="295"/>
      <c r="NT8" s="296"/>
      <c r="NU8" s="297">
        <f t="shared" si="113"/>
        <v>0</v>
      </c>
      <c r="NV8" s="295"/>
      <c r="NW8" s="296"/>
      <c r="NX8" s="297">
        <f t="shared" si="114"/>
        <v>0</v>
      </c>
      <c r="NY8" s="295"/>
      <c r="NZ8" s="296"/>
      <c r="OA8" s="297">
        <f t="shared" si="115"/>
        <v>0</v>
      </c>
      <c r="OB8" s="295"/>
      <c r="OC8" s="296"/>
      <c r="OD8" s="297">
        <f t="shared" si="116"/>
        <v>0</v>
      </c>
      <c r="OE8" s="295"/>
      <c r="OF8" s="296"/>
      <c r="OG8" s="297">
        <f t="shared" si="117"/>
        <v>0</v>
      </c>
      <c r="OH8" s="295"/>
      <c r="OI8" s="296"/>
      <c r="OJ8" s="297">
        <f t="shared" si="118"/>
        <v>0</v>
      </c>
      <c r="OK8" s="295"/>
      <c r="OL8" s="296"/>
      <c r="OM8" s="297">
        <f t="shared" si="119"/>
        <v>0</v>
      </c>
      <c r="ON8" s="295"/>
      <c r="OO8" s="296"/>
      <c r="OP8" s="297">
        <f t="shared" si="120"/>
        <v>0</v>
      </c>
      <c r="OQ8" s="295"/>
      <c r="OR8" s="296"/>
      <c r="OS8" s="297">
        <f t="shared" si="121"/>
        <v>0</v>
      </c>
      <c r="OT8" s="295"/>
      <c r="OU8" s="296"/>
      <c r="OV8" s="297">
        <f t="shared" si="122"/>
        <v>0</v>
      </c>
      <c r="OW8" s="295"/>
      <c r="OX8" s="296"/>
      <c r="OY8" s="297">
        <f t="shared" si="123"/>
        <v>0</v>
      </c>
      <c r="OZ8" s="295"/>
      <c r="PA8" s="296"/>
      <c r="PB8" s="297">
        <f t="shared" si="124"/>
        <v>0</v>
      </c>
      <c r="PC8" s="295"/>
      <c r="PD8" s="296"/>
      <c r="PE8" s="297">
        <f t="shared" si="125"/>
        <v>0</v>
      </c>
      <c r="PF8" s="295"/>
      <c r="PG8" s="296"/>
      <c r="PH8" s="297">
        <f t="shared" si="126"/>
        <v>0</v>
      </c>
      <c r="PI8" s="295"/>
      <c r="PJ8" s="296"/>
      <c r="PK8" s="297">
        <f t="shared" si="127"/>
        <v>0</v>
      </c>
      <c r="PL8" s="295"/>
      <c r="PM8" s="296"/>
      <c r="PN8" s="297">
        <f t="shared" si="128"/>
        <v>0</v>
      </c>
      <c r="PO8" s="295"/>
      <c r="PP8" s="296"/>
      <c r="PQ8" s="297">
        <f t="shared" si="129"/>
        <v>0</v>
      </c>
      <c r="PR8" s="295"/>
      <c r="PS8" s="296"/>
      <c r="PT8" s="297">
        <f t="shared" si="130"/>
        <v>0</v>
      </c>
      <c r="PU8" s="295"/>
      <c r="PV8" s="296"/>
      <c r="PW8" s="297">
        <f t="shared" si="131"/>
        <v>0</v>
      </c>
      <c r="PX8" s="295"/>
      <c r="PY8" s="296"/>
      <c r="PZ8" s="297">
        <f t="shared" si="132"/>
        <v>0</v>
      </c>
      <c r="QA8" s="295"/>
      <c r="QB8" s="296"/>
      <c r="QC8" s="297">
        <f t="shared" si="133"/>
        <v>0</v>
      </c>
      <c r="QD8" s="295"/>
      <c r="QE8" s="296"/>
      <c r="QF8" s="297">
        <f t="shared" si="134"/>
        <v>0</v>
      </c>
      <c r="QG8" s="295"/>
      <c r="QH8" s="296"/>
      <c r="QI8" s="297">
        <f t="shared" si="135"/>
        <v>0</v>
      </c>
      <c r="QJ8" s="295"/>
      <c r="QK8" s="296"/>
      <c r="QL8" s="297">
        <f t="shared" si="136"/>
        <v>0</v>
      </c>
      <c r="QM8" s="295"/>
      <c r="QN8" s="296"/>
      <c r="QO8" s="297">
        <f t="shared" si="137"/>
        <v>0</v>
      </c>
      <c r="QP8" s="295"/>
      <c r="QQ8" s="296"/>
      <c r="QR8" s="297">
        <f t="shared" si="138"/>
        <v>0</v>
      </c>
      <c r="QS8" s="295"/>
      <c r="QT8" s="296"/>
      <c r="QU8" s="297">
        <f t="shared" si="139"/>
        <v>0</v>
      </c>
      <c r="QV8" s="295"/>
      <c r="QW8" s="296"/>
      <c r="QX8" s="297">
        <f t="shared" si="140"/>
        <v>0</v>
      </c>
      <c r="QY8" s="295"/>
      <c r="QZ8" s="296"/>
      <c r="RA8" s="297">
        <f t="shared" si="141"/>
        <v>0</v>
      </c>
      <c r="RB8" s="295"/>
      <c r="RC8" s="296"/>
      <c r="RD8" s="297">
        <f t="shared" si="142"/>
        <v>0</v>
      </c>
      <c r="RE8" s="295"/>
      <c r="RF8" s="296"/>
      <c r="RG8" s="297">
        <f t="shared" si="143"/>
        <v>0</v>
      </c>
      <c r="RH8" s="295"/>
      <c r="RI8" s="296"/>
      <c r="RJ8" s="297">
        <f t="shared" si="144"/>
        <v>0</v>
      </c>
      <c r="RK8" s="295"/>
      <c r="RL8" s="296"/>
      <c r="RM8" s="297">
        <f t="shared" si="145"/>
        <v>0</v>
      </c>
      <c r="RN8" s="295"/>
      <c r="RO8" s="296"/>
      <c r="RP8" s="297">
        <f t="shared" si="146"/>
        <v>0</v>
      </c>
      <c r="RQ8" s="295"/>
      <c r="RR8" s="296"/>
      <c r="RS8" s="297">
        <f t="shared" si="147"/>
        <v>0</v>
      </c>
      <c r="RT8" s="295"/>
      <c r="RU8" s="296"/>
      <c r="RV8" s="297">
        <f t="shared" si="148"/>
        <v>0</v>
      </c>
      <c r="RW8" s="295"/>
      <c r="RX8" s="296"/>
      <c r="RY8" s="297">
        <f t="shared" si="149"/>
        <v>0</v>
      </c>
      <c r="RZ8" s="295"/>
      <c r="SA8" s="296"/>
      <c r="SB8" s="297">
        <f t="shared" si="150"/>
        <v>0</v>
      </c>
      <c r="SC8" s="295"/>
      <c r="SD8" s="296"/>
      <c r="SE8" s="297">
        <f t="shared" si="151"/>
        <v>0</v>
      </c>
      <c r="SF8" s="295"/>
      <c r="SG8" s="296"/>
      <c r="SH8" s="297">
        <f t="shared" si="152"/>
        <v>0</v>
      </c>
      <c r="SI8" s="295"/>
      <c r="SJ8" s="296"/>
      <c r="SK8" s="297">
        <f t="shared" si="153"/>
        <v>0</v>
      </c>
      <c r="SL8" s="295"/>
      <c r="SM8" s="296"/>
      <c r="SN8" s="297">
        <f t="shared" si="154"/>
        <v>0</v>
      </c>
      <c r="SO8" s="295"/>
      <c r="SP8" s="296"/>
      <c r="SQ8" s="297">
        <f t="shared" si="155"/>
        <v>0</v>
      </c>
      <c r="SR8" s="295"/>
      <c r="SS8" s="296"/>
      <c r="ST8" s="297">
        <f t="shared" si="156"/>
        <v>0</v>
      </c>
      <c r="SU8" s="295"/>
      <c r="SV8" s="296"/>
      <c r="SW8" s="297">
        <f t="shared" si="157"/>
        <v>0</v>
      </c>
      <c r="SX8" s="295"/>
      <c r="SY8" s="296"/>
      <c r="SZ8" s="297">
        <f t="shared" si="158"/>
        <v>0</v>
      </c>
      <c r="TA8" s="295"/>
      <c r="TB8" s="296"/>
      <c r="TC8" s="297">
        <f t="shared" si="159"/>
        <v>0</v>
      </c>
      <c r="TD8" s="295"/>
      <c r="TE8" s="296"/>
      <c r="TF8" s="297">
        <f t="shared" si="160"/>
        <v>0</v>
      </c>
      <c r="TG8" s="295"/>
      <c r="TH8" s="296"/>
      <c r="TI8" s="297">
        <f t="shared" si="161"/>
        <v>0</v>
      </c>
      <c r="TJ8" s="295"/>
      <c r="TK8" s="296"/>
      <c r="TL8" s="297">
        <f t="shared" si="162"/>
        <v>0</v>
      </c>
      <c r="TM8" s="295"/>
      <c r="TN8" s="296"/>
      <c r="TO8" s="297">
        <f t="shared" si="163"/>
        <v>0</v>
      </c>
      <c r="TP8" s="295"/>
      <c r="TQ8" s="296"/>
      <c r="TR8" s="297">
        <f t="shared" si="164"/>
        <v>0</v>
      </c>
      <c r="TS8" s="295"/>
      <c r="TT8" s="296"/>
      <c r="TU8" s="297">
        <f t="shared" si="165"/>
        <v>0</v>
      </c>
      <c r="TV8" s="295"/>
      <c r="TW8" s="296"/>
      <c r="TX8" s="297">
        <f t="shared" si="166"/>
        <v>0</v>
      </c>
      <c r="TY8" s="295"/>
      <c r="TZ8" s="296"/>
      <c r="UA8" s="297">
        <f t="shared" si="167"/>
        <v>0</v>
      </c>
      <c r="UB8" s="295"/>
      <c r="UC8" s="296"/>
      <c r="UD8" s="297">
        <f t="shared" si="168"/>
        <v>0</v>
      </c>
      <c r="UE8" s="295"/>
      <c r="UF8" s="296"/>
      <c r="UG8" s="297">
        <f t="shared" si="169"/>
        <v>0</v>
      </c>
      <c r="UH8" s="295"/>
      <c r="UI8" s="296"/>
      <c r="UJ8" s="297">
        <f t="shared" si="170"/>
        <v>0</v>
      </c>
      <c r="UK8" s="295"/>
      <c r="UL8" s="296"/>
      <c r="UM8" s="297">
        <f t="shared" si="171"/>
        <v>0</v>
      </c>
      <c r="UN8" s="295"/>
      <c r="UO8" s="296"/>
      <c r="UP8" s="297">
        <f t="shared" si="172"/>
        <v>0</v>
      </c>
      <c r="UQ8" s="295"/>
      <c r="UR8" s="296"/>
      <c r="US8" s="297">
        <f t="shared" si="173"/>
        <v>0</v>
      </c>
      <c r="UT8" s="295"/>
      <c r="UU8" s="296"/>
      <c r="UV8" s="297">
        <f t="shared" si="174"/>
        <v>0</v>
      </c>
      <c r="UW8" s="295"/>
      <c r="UX8" s="296"/>
      <c r="UY8" s="297">
        <f t="shared" si="175"/>
        <v>0</v>
      </c>
      <c r="UZ8" s="295"/>
      <c r="VA8" s="296"/>
      <c r="VB8" s="297">
        <f t="shared" si="176"/>
        <v>0</v>
      </c>
      <c r="VC8" s="295"/>
      <c r="VD8" s="296"/>
      <c r="VE8" s="297">
        <f t="shared" si="177"/>
        <v>0</v>
      </c>
      <c r="VF8" s="295"/>
      <c r="VG8" s="296"/>
      <c r="VH8" s="297">
        <f t="shared" si="178"/>
        <v>0</v>
      </c>
      <c r="VI8" s="295"/>
      <c r="VJ8" s="296"/>
      <c r="VK8" s="297">
        <f t="shared" si="179"/>
        <v>0</v>
      </c>
      <c r="VL8" s="295"/>
      <c r="VM8" s="296"/>
      <c r="VN8" s="297">
        <f t="shared" si="180"/>
        <v>0</v>
      </c>
      <c r="VO8" s="295"/>
      <c r="VP8" s="296"/>
      <c r="VQ8" s="297">
        <f t="shared" si="181"/>
        <v>0</v>
      </c>
    </row>
    <row r="9" spans="1:589">
      <c r="A9" s="349">
        <v>5</v>
      </c>
      <c r="B9" s="346"/>
      <c r="C9" s="296"/>
      <c r="D9" s="297">
        <f t="shared" si="245"/>
        <v>0</v>
      </c>
      <c r="E9" s="295"/>
      <c r="F9" s="296"/>
      <c r="G9" s="297">
        <f t="shared" si="183"/>
        <v>0</v>
      </c>
      <c r="H9" s="295"/>
      <c r="I9" s="296"/>
      <c r="J9" s="297">
        <f t="shared" si="184"/>
        <v>0</v>
      </c>
      <c r="K9" s="295"/>
      <c r="L9" s="296"/>
      <c r="M9" s="297">
        <f t="shared" si="185"/>
        <v>0</v>
      </c>
      <c r="N9" s="295"/>
      <c r="O9" s="296"/>
      <c r="P9" s="297">
        <f t="shared" si="246"/>
        <v>0</v>
      </c>
      <c r="Q9" s="295"/>
      <c r="R9" s="296"/>
      <c r="S9" s="297">
        <f t="shared" si="187"/>
        <v>0</v>
      </c>
      <c r="T9" s="295"/>
      <c r="U9" s="296"/>
      <c r="V9" s="297">
        <f t="shared" si="188"/>
        <v>0</v>
      </c>
      <c r="W9" s="346"/>
      <c r="X9" s="296"/>
      <c r="Y9" s="297">
        <f t="shared" si="189"/>
        <v>0</v>
      </c>
      <c r="Z9" s="295"/>
      <c r="AA9" s="296"/>
      <c r="AB9" s="297">
        <f t="shared" si="190"/>
        <v>0</v>
      </c>
      <c r="AC9" s="295"/>
      <c r="AD9" s="296"/>
      <c r="AE9" s="297">
        <f t="shared" si="191"/>
        <v>0</v>
      </c>
      <c r="AF9" s="295"/>
      <c r="AG9" s="296"/>
      <c r="AH9" s="297">
        <f t="shared" si="192"/>
        <v>0</v>
      </c>
      <c r="AI9" s="295"/>
      <c r="AJ9" s="296"/>
      <c r="AK9" s="297">
        <f t="shared" si="193"/>
        <v>0</v>
      </c>
      <c r="AL9" s="295"/>
      <c r="AM9" s="296"/>
      <c r="AN9" s="297">
        <f t="shared" si="194"/>
        <v>0</v>
      </c>
      <c r="AO9" s="295"/>
      <c r="AP9" s="296"/>
      <c r="AQ9" s="297">
        <f t="shared" si="195"/>
        <v>0</v>
      </c>
      <c r="AR9" s="346"/>
      <c r="AS9" s="296"/>
      <c r="AT9" s="297">
        <f t="shared" si="196"/>
        <v>0</v>
      </c>
      <c r="AU9" s="295"/>
      <c r="AV9" s="296"/>
      <c r="AW9" s="297">
        <f t="shared" si="197"/>
        <v>0</v>
      </c>
      <c r="AX9" s="295"/>
      <c r="AY9" s="296"/>
      <c r="AZ9" s="297">
        <f t="shared" si="198"/>
        <v>0</v>
      </c>
      <c r="BA9" s="295"/>
      <c r="BB9" s="296"/>
      <c r="BC9" s="297">
        <f t="shared" si="199"/>
        <v>0</v>
      </c>
      <c r="BD9" s="295"/>
      <c r="BE9" s="296"/>
      <c r="BF9" s="297">
        <f t="shared" si="200"/>
        <v>0</v>
      </c>
      <c r="BG9" s="295"/>
      <c r="BH9" s="296"/>
      <c r="BI9" s="297">
        <f t="shared" si="201"/>
        <v>0</v>
      </c>
      <c r="BJ9" s="295"/>
      <c r="BK9" s="296"/>
      <c r="BL9" s="297">
        <f t="shared" si="202"/>
        <v>0</v>
      </c>
      <c r="BM9" s="346"/>
      <c r="BN9" s="296"/>
      <c r="BO9" s="297">
        <f t="shared" si="203"/>
        <v>0</v>
      </c>
      <c r="BP9" s="295"/>
      <c r="BQ9" s="296"/>
      <c r="BR9" s="297">
        <f t="shared" si="247"/>
        <v>0</v>
      </c>
      <c r="BS9" s="295"/>
      <c r="BT9" s="296"/>
      <c r="BU9" s="297">
        <f t="shared" si="204"/>
        <v>0</v>
      </c>
      <c r="BV9" s="295"/>
      <c r="BW9" s="296"/>
      <c r="BX9" s="297">
        <f t="shared" si="205"/>
        <v>0</v>
      </c>
      <c r="BY9" s="295"/>
      <c r="BZ9" s="296"/>
      <c r="CA9" s="297">
        <f t="shared" si="206"/>
        <v>0</v>
      </c>
      <c r="CB9" s="295"/>
      <c r="CC9" s="296"/>
      <c r="CD9" s="297">
        <f t="shared" si="207"/>
        <v>0</v>
      </c>
      <c r="CE9" s="295"/>
      <c r="CF9" s="296"/>
      <c r="CG9" s="297">
        <f t="shared" si="208"/>
        <v>0</v>
      </c>
      <c r="CH9" s="346"/>
      <c r="CI9" s="296"/>
      <c r="CJ9" s="297">
        <f t="shared" si="209"/>
        <v>0</v>
      </c>
      <c r="CK9" s="295"/>
      <c r="CL9" s="296"/>
      <c r="CM9" s="297">
        <f t="shared" si="210"/>
        <v>0</v>
      </c>
      <c r="CN9" s="295"/>
      <c r="CO9" s="296"/>
      <c r="CP9" s="297">
        <f t="shared" si="211"/>
        <v>0</v>
      </c>
      <c r="CQ9" s="295"/>
      <c r="CR9" s="296"/>
      <c r="CS9" s="297">
        <f t="shared" si="212"/>
        <v>0</v>
      </c>
      <c r="CT9" s="295"/>
      <c r="CU9" s="296"/>
      <c r="CV9" s="297">
        <f t="shared" si="213"/>
        <v>0</v>
      </c>
      <c r="CW9" s="295"/>
      <c r="CX9" s="296"/>
      <c r="CY9" s="297">
        <f t="shared" si="214"/>
        <v>0</v>
      </c>
      <c r="CZ9" s="295"/>
      <c r="DA9" s="296"/>
      <c r="DB9" s="297">
        <f t="shared" si="215"/>
        <v>0</v>
      </c>
      <c r="DC9" s="346"/>
      <c r="DD9" s="296"/>
      <c r="DE9" s="297">
        <f t="shared" si="216"/>
        <v>0</v>
      </c>
      <c r="DF9" s="295"/>
      <c r="DG9" s="296"/>
      <c r="DH9" s="297">
        <f t="shared" si="217"/>
        <v>0</v>
      </c>
      <c r="DI9" s="295"/>
      <c r="DJ9" s="296"/>
      <c r="DK9" s="297">
        <f t="shared" si="218"/>
        <v>0</v>
      </c>
      <c r="DL9" s="295"/>
      <c r="DM9" s="296"/>
      <c r="DN9" s="297">
        <f t="shared" si="219"/>
        <v>0</v>
      </c>
      <c r="DO9" s="295"/>
      <c r="DP9" s="296"/>
      <c r="DQ9" s="297">
        <f t="shared" si="220"/>
        <v>0</v>
      </c>
      <c r="DR9" s="295"/>
      <c r="DS9" s="296"/>
      <c r="DT9" s="297">
        <f t="shared" si="221"/>
        <v>0</v>
      </c>
      <c r="DU9" s="295"/>
      <c r="DV9" s="296"/>
      <c r="DW9" s="297">
        <f t="shared" si="222"/>
        <v>0</v>
      </c>
      <c r="DX9" s="346"/>
      <c r="DY9" s="296"/>
      <c r="DZ9" s="297">
        <f t="shared" si="223"/>
        <v>0</v>
      </c>
      <c r="EA9" s="295"/>
      <c r="EB9" s="296"/>
      <c r="EC9" s="297">
        <f t="shared" si="224"/>
        <v>0</v>
      </c>
      <c r="ED9" s="295"/>
      <c r="EE9" s="296"/>
      <c r="EF9" s="297">
        <f t="shared" si="225"/>
        <v>0</v>
      </c>
      <c r="EG9" s="295"/>
      <c r="EH9" s="296"/>
      <c r="EI9" s="297">
        <f t="shared" si="226"/>
        <v>0</v>
      </c>
      <c r="EJ9" s="295"/>
      <c r="EK9" s="296"/>
      <c r="EL9" s="297">
        <f t="shared" si="227"/>
        <v>0</v>
      </c>
      <c r="EM9" s="295"/>
      <c r="EN9" s="296"/>
      <c r="EO9" s="297">
        <f t="shared" si="228"/>
        <v>0</v>
      </c>
      <c r="EP9" s="295"/>
      <c r="EQ9" s="296"/>
      <c r="ER9" s="297">
        <f t="shared" si="229"/>
        <v>0</v>
      </c>
      <c r="ES9" s="346"/>
      <c r="ET9" s="296"/>
      <c r="EU9" s="297">
        <f t="shared" si="230"/>
        <v>0</v>
      </c>
      <c r="EV9" s="295"/>
      <c r="EW9" s="296"/>
      <c r="EX9" s="297">
        <f t="shared" si="231"/>
        <v>0</v>
      </c>
      <c r="EY9" s="446">
        <v>0.5</v>
      </c>
      <c r="EZ9" s="447">
        <v>0.54166666666666663</v>
      </c>
      <c r="FA9" s="448">
        <f t="shared" si="232"/>
        <v>4.166666666666663E-2</v>
      </c>
      <c r="FB9" s="295"/>
      <c r="FC9" s="296"/>
      <c r="FD9" s="297">
        <f t="shared" si="233"/>
        <v>0</v>
      </c>
      <c r="FE9" s="295"/>
      <c r="FF9" s="296"/>
      <c r="FG9" s="297">
        <f t="shared" si="234"/>
        <v>0</v>
      </c>
      <c r="FH9" s="295"/>
      <c r="FI9" s="296"/>
      <c r="FJ9" s="297">
        <f t="shared" si="235"/>
        <v>0</v>
      </c>
      <c r="FK9" s="295"/>
      <c r="FL9" s="296"/>
      <c r="FM9" s="297">
        <f t="shared" si="236"/>
        <v>0</v>
      </c>
      <c r="FN9" s="295"/>
      <c r="FO9" s="296"/>
      <c r="FP9" s="297">
        <f t="shared" si="237"/>
        <v>0</v>
      </c>
      <c r="FQ9" s="346"/>
      <c r="FR9" s="296"/>
      <c r="FS9" s="297">
        <f t="shared" si="238"/>
        <v>0</v>
      </c>
      <c r="FT9" s="295"/>
      <c r="FU9" s="296"/>
      <c r="FV9" s="297">
        <f t="shared" si="239"/>
        <v>0</v>
      </c>
      <c r="FW9" s="295"/>
      <c r="FX9" s="296"/>
      <c r="FY9" s="297">
        <f t="shared" ref="FY9" si="251">FX9-FW9</f>
        <v>0</v>
      </c>
      <c r="FZ9" s="295"/>
      <c r="GA9" s="296"/>
      <c r="GB9" s="297">
        <f t="shared" si="241"/>
        <v>0</v>
      </c>
      <c r="GC9" s="295"/>
      <c r="GD9" s="296"/>
      <c r="GE9" s="297">
        <f t="shared" si="242"/>
        <v>0</v>
      </c>
      <c r="GF9" s="295"/>
      <c r="GG9" s="296"/>
      <c r="GH9" s="297">
        <f t="shared" si="243"/>
        <v>0</v>
      </c>
      <c r="GI9" s="295"/>
      <c r="GJ9" s="296"/>
      <c r="GK9" s="297">
        <f t="shared" si="244"/>
        <v>0</v>
      </c>
      <c r="GL9" s="295"/>
      <c r="GM9" s="296"/>
      <c r="GN9" s="297">
        <f t="shared" si="50"/>
        <v>0</v>
      </c>
      <c r="GO9" s="346"/>
      <c r="GP9" s="296"/>
      <c r="GQ9" s="297">
        <f t="shared" si="51"/>
        <v>0</v>
      </c>
      <c r="GR9" s="295"/>
      <c r="GS9" s="296"/>
      <c r="GT9" s="297">
        <f t="shared" si="52"/>
        <v>0</v>
      </c>
      <c r="GU9" s="446">
        <v>0.58333333333333304</v>
      </c>
      <c r="GV9" s="447">
        <v>0.625</v>
      </c>
      <c r="GW9" s="448">
        <f t="shared" si="53"/>
        <v>4.1666666666666963E-2</v>
      </c>
      <c r="GX9" s="295"/>
      <c r="GY9" s="296"/>
      <c r="GZ9" s="297">
        <f t="shared" si="54"/>
        <v>0</v>
      </c>
      <c r="HA9" s="295"/>
      <c r="HB9" s="296"/>
      <c r="HC9" s="297">
        <f t="shared" si="55"/>
        <v>0</v>
      </c>
      <c r="HD9" s="295"/>
      <c r="HE9" s="296"/>
      <c r="HF9" s="297">
        <f t="shared" si="56"/>
        <v>0</v>
      </c>
      <c r="HG9" s="295"/>
      <c r="HH9" s="296"/>
      <c r="HI9" s="297">
        <f t="shared" si="57"/>
        <v>0</v>
      </c>
      <c r="HJ9" s="295"/>
      <c r="HK9" s="296"/>
      <c r="HL9" s="297">
        <f t="shared" si="58"/>
        <v>0</v>
      </c>
      <c r="HM9" s="346"/>
      <c r="HN9" s="296"/>
      <c r="HO9" s="297">
        <f t="shared" si="59"/>
        <v>0</v>
      </c>
      <c r="HP9" s="295"/>
      <c r="HQ9" s="296"/>
      <c r="HR9" s="297">
        <f t="shared" si="60"/>
        <v>0</v>
      </c>
      <c r="HS9" s="446">
        <v>0.66666666666666696</v>
      </c>
      <c r="HT9" s="447">
        <v>0.70833333333333404</v>
      </c>
      <c r="HU9" s="448">
        <f t="shared" si="61"/>
        <v>4.1666666666667074E-2</v>
      </c>
      <c r="HV9" s="295"/>
      <c r="HW9" s="296"/>
      <c r="HX9" s="297">
        <f t="shared" si="62"/>
        <v>0</v>
      </c>
      <c r="HY9" s="295"/>
      <c r="HZ9" s="296"/>
      <c r="IA9" s="297">
        <f t="shared" si="63"/>
        <v>0</v>
      </c>
      <c r="IB9" s="295"/>
      <c r="IC9" s="296"/>
      <c r="ID9" s="297">
        <f t="shared" si="64"/>
        <v>0</v>
      </c>
      <c r="IE9" s="295"/>
      <c r="IF9" s="296"/>
      <c r="IG9" s="297">
        <f t="shared" si="65"/>
        <v>0</v>
      </c>
      <c r="IH9" s="295"/>
      <c r="II9" s="296"/>
      <c r="IJ9" s="297">
        <f t="shared" si="66"/>
        <v>0</v>
      </c>
      <c r="IK9" s="346"/>
      <c r="IL9" s="296"/>
      <c r="IM9" s="297">
        <f t="shared" si="67"/>
        <v>0</v>
      </c>
      <c r="IN9" s="295"/>
      <c r="IO9" s="296"/>
      <c r="IP9" s="297">
        <f t="shared" si="68"/>
        <v>0</v>
      </c>
      <c r="IQ9" s="446">
        <v>0.66666666666666696</v>
      </c>
      <c r="IR9" s="447">
        <v>0.70833333333333304</v>
      </c>
      <c r="IS9" s="448">
        <f t="shared" si="69"/>
        <v>4.1666666666666075E-2</v>
      </c>
      <c r="IT9" s="295"/>
      <c r="IU9" s="296"/>
      <c r="IV9" s="297">
        <f t="shared" si="70"/>
        <v>0</v>
      </c>
      <c r="IW9" s="295"/>
      <c r="IX9" s="296"/>
      <c r="IY9" s="297">
        <f t="shared" si="71"/>
        <v>0</v>
      </c>
      <c r="IZ9" s="295"/>
      <c r="JA9" s="296"/>
      <c r="JB9" s="297">
        <f t="shared" si="72"/>
        <v>0</v>
      </c>
      <c r="JC9" s="295"/>
      <c r="JD9" s="296"/>
      <c r="JE9" s="297">
        <f t="shared" si="73"/>
        <v>0</v>
      </c>
      <c r="JF9" s="295"/>
      <c r="JG9" s="296"/>
      <c r="JH9" s="297">
        <f t="shared" si="74"/>
        <v>0</v>
      </c>
      <c r="JI9" s="346"/>
      <c r="JJ9" s="296"/>
      <c r="JK9" s="297">
        <f t="shared" si="75"/>
        <v>0</v>
      </c>
      <c r="JL9" s="295"/>
      <c r="JM9" s="296"/>
      <c r="JN9" s="297">
        <f t="shared" si="76"/>
        <v>0</v>
      </c>
      <c r="JO9" s="295"/>
      <c r="JP9" s="296"/>
      <c r="JQ9" s="297">
        <f t="shared" si="248"/>
        <v>0</v>
      </c>
      <c r="JR9" s="295"/>
      <c r="JS9" s="296"/>
      <c r="JT9" s="297">
        <f t="shared" si="78"/>
        <v>0</v>
      </c>
      <c r="JU9" s="295"/>
      <c r="JV9" s="296"/>
      <c r="JW9" s="297">
        <f t="shared" si="79"/>
        <v>0</v>
      </c>
      <c r="JX9" s="295"/>
      <c r="JY9" s="296"/>
      <c r="JZ9" s="297">
        <f t="shared" si="80"/>
        <v>0</v>
      </c>
      <c r="KA9" s="295"/>
      <c r="KB9" s="296"/>
      <c r="KC9" s="297">
        <f t="shared" si="81"/>
        <v>0</v>
      </c>
      <c r="KD9" s="295"/>
      <c r="KE9" s="296"/>
      <c r="KF9" s="297">
        <f t="shared" si="82"/>
        <v>0</v>
      </c>
      <c r="KG9" s="346"/>
      <c r="KH9" s="296"/>
      <c r="KI9" s="297">
        <f t="shared" si="83"/>
        <v>0</v>
      </c>
      <c r="KJ9" s="295"/>
      <c r="KK9" s="296"/>
      <c r="KL9" s="297">
        <f t="shared" si="84"/>
        <v>0</v>
      </c>
      <c r="KM9" s="295"/>
      <c r="KN9" s="296"/>
      <c r="KO9" s="297">
        <f t="shared" si="249"/>
        <v>0</v>
      </c>
      <c r="KP9" s="295"/>
      <c r="KQ9" s="296"/>
      <c r="KR9" s="297">
        <f t="shared" si="86"/>
        <v>0</v>
      </c>
      <c r="KS9" s="295"/>
      <c r="KT9" s="296"/>
      <c r="KU9" s="297">
        <f t="shared" si="87"/>
        <v>0</v>
      </c>
      <c r="KV9" s="295"/>
      <c r="KW9" s="296"/>
      <c r="KX9" s="297">
        <f t="shared" si="88"/>
        <v>0</v>
      </c>
      <c r="KY9" s="295"/>
      <c r="KZ9" s="296"/>
      <c r="LA9" s="297">
        <f t="shared" si="89"/>
        <v>0</v>
      </c>
      <c r="LB9" s="295"/>
      <c r="LC9" s="296"/>
      <c r="LD9" s="297">
        <f t="shared" si="90"/>
        <v>0</v>
      </c>
      <c r="LE9" s="346"/>
      <c r="LF9" s="296"/>
      <c r="LG9" s="297">
        <f t="shared" si="91"/>
        <v>0</v>
      </c>
      <c r="LH9" s="295"/>
      <c r="LI9" s="296"/>
      <c r="LJ9" s="297">
        <f t="shared" si="92"/>
        <v>0</v>
      </c>
      <c r="LK9" s="295"/>
      <c r="LL9" s="296"/>
      <c r="LM9" s="297">
        <f t="shared" si="250"/>
        <v>0</v>
      </c>
      <c r="LN9" s="295"/>
      <c r="LO9" s="296"/>
      <c r="LP9" s="297">
        <f t="shared" si="94"/>
        <v>0</v>
      </c>
      <c r="LQ9" s="295"/>
      <c r="LR9" s="296"/>
      <c r="LS9" s="297">
        <f t="shared" si="95"/>
        <v>0</v>
      </c>
      <c r="LT9" s="295"/>
      <c r="LU9" s="296"/>
      <c r="LV9" s="297">
        <f t="shared" si="96"/>
        <v>0</v>
      </c>
      <c r="LW9" s="295"/>
      <c r="LX9" s="296"/>
      <c r="LY9" s="297">
        <f t="shared" si="97"/>
        <v>0</v>
      </c>
      <c r="LZ9" s="295"/>
      <c r="MA9" s="296"/>
      <c r="MB9" s="297">
        <f t="shared" si="98"/>
        <v>0</v>
      </c>
      <c r="MC9" s="295"/>
      <c r="MD9" s="296"/>
      <c r="ME9" s="297">
        <f t="shared" si="99"/>
        <v>0</v>
      </c>
      <c r="MF9" s="295"/>
      <c r="MG9" s="296"/>
      <c r="MH9" s="297">
        <f t="shared" si="100"/>
        <v>0</v>
      </c>
      <c r="MI9" s="295"/>
      <c r="MJ9" s="296"/>
      <c r="MK9" s="297">
        <f t="shared" si="101"/>
        <v>0</v>
      </c>
      <c r="ML9" s="295"/>
      <c r="MM9" s="296"/>
      <c r="MN9" s="297">
        <f t="shared" si="102"/>
        <v>0</v>
      </c>
      <c r="MO9" s="295"/>
      <c r="MP9" s="296"/>
      <c r="MQ9" s="297">
        <f t="shared" si="103"/>
        <v>0</v>
      </c>
      <c r="MR9" s="295"/>
      <c r="MS9" s="296"/>
      <c r="MT9" s="297">
        <f t="shared" si="104"/>
        <v>0</v>
      </c>
      <c r="MU9" s="295"/>
      <c r="MV9" s="296"/>
      <c r="MW9" s="297">
        <f t="shared" si="105"/>
        <v>0</v>
      </c>
      <c r="MX9" s="295"/>
      <c r="MY9" s="296"/>
      <c r="MZ9" s="297">
        <f t="shared" si="106"/>
        <v>0</v>
      </c>
      <c r="NA9" s="295"/>
      <c r="NB9" s="296"/>
      <c r="NC9" s="297">
        <f t="shared" si="107"/>
        <v>0</v>
      </c>
      <c r="ND9" s="295"/>
      <c r="NE9" s="296"/>
      <c r="NF9" s="297">
        <f t="shared" si="108"/>
        <v>0</v>
      </c>
      <c r="NG9" s="295"/>
      <c r="NH9" s="296"/>
      <c r="NI9" s="297">
        <f t="shared" si="109"/>
        <v>0</v>
      </c>
      <c r="NJ9" s="295"/>
      <c r="NK9" s="296"/>
      <c r="NL9" s="297">
        <f t="shared" si="110"/>
        <v>0</v>
      </c>
      <c r="NM9" s="295"/>
      <c r="NN9" s="296"/>
      <c r="NO9" s="297">
        <f t="shared" si="111"/>
        <v>0</v>
      </c>
      <c r="NP9" s="295"/>
      <c r="NQ9" s="296"/>
      <c r="NR9" s="297">
        <f t="shared" si="112"/>
        <v>0</v>
      </c>
      <c r="NS9" s="295"/>
      <c r="NT9" s="296"/>
      <c r="NU9" s="297">
        <f t="shared" si="113"/>
        <v>0</v>
      </c>
      <c r="NV9" s="295"/>
      <c r="NW9" s="296"/>
      <c r="NX9" s="297">
        <f t="shared" si="114"/>
        <v>0</v>
      </c>
      <c r="NY9" s="295"/>
      <c r="NZ9" s="296"/>
      <c r="OA9" s="297">
        <f t="shared" si="115"/>
        <v>0</v>
      </c>
      <c r="OB9" s="295"/>
      <c r="OC9" s="296"/>
      <c r="OD9" s="297">
        <f t="shared" si="116"/>
        <v>0</v>
      </c>
      <c r="OE9" s="295"/>
      <c r="OF9" s="296"/>
      <c r="OG9" s="297">
        <f t="shared" si="117"/>
        <v>0</v>
      </c>
      <c r="OH9" s="295"/>
      <c r="OI9" s="296"/>
      <c r="OJ9" s="297">
        <f t="shared" si="118"/>
        <v>0</v>
      </c>
      <c r="OK9" s="295"/>
      <c r="OL9" s="296"/>
      <c r="OM9" s="297">
        <f t="shared" si="119"/>
        <v>0</v>
      </c>
      <c r="ON9" s="295"/>
      <c r="OO9" s="296"/>
      <c r="OP9" s="297">
        <f t="shared" si="120"/>
        <v>0</v>
      </c>
      <c r="OQ9" s="295"/>
      <c r="OR9" s="296"/>
      <c r="OS9" s="297">
        <f t="shared" si="121"/>
        <v>0</v>
      </c>
      <c r="OT9" s="295"/>
      <c r="OU9" s="296"/>
      <c r="OV9" s="297">
        <f t="shared" si="122"/>
        <v>0</v>
      </c>
      <c r="OW9" s="295"/>
      <c r="OX9" s="296"/>
      <c r="OY9" s="297">
        <f t="shared" si="123"/>
        <v>0</v>
      </c>
      <c r="OZ9" s="295"/>
      <c r="PA9" s="296"/>
      <c r="PB9" s="297">
        <f t="shared" si="124"/>
        <v>0</v>
      </c>
      <c r="PC9" s="295"/>
      <c r="PD9" s="296"/>
      <c r="PE9" s="297">
        <f t="shared" si="125"/>
        <v>0</v>
      </c>
      <c r="PF9" s="295"/>
      <c r="PG9" s="296"/>
      <c r="PH9" s="297">
        <f t="shared" si="126"/>
        <v>0</v>
      </c>
      <c r="PI9" s="295"/>
      <c r="PJ9" s="296"/>
      <c r="PK9" s="297">
        <f t="shared" si="127"/>
        <v>0</v>
      </c>
      <c r="PL9" s="295"/>
      <c r="PM9" s="296"/>
      <c r="PN9" s="297">
        <f t="shared" si="128"/>
        <v>0</v>
      </c>
      <c r="PO9" s="295"/>
      <c r="PP9" s="296"/>
      <c r="PQ9" s="297">
        <f t="shared" si="129"/>
        <v>0</v>
      </c>
      <c r="PR9" s="295"/>
      <c r="PS9" s="296"/>
      <c r="PT9" s="297">
        <f t="shared" si="130"/>
        <v>0</v>
      </c>
      <c r="PU9" s="295"/>
      <c r="PV9" s="296"/>
      <c r="PW9" s="297">
        <f t="shared" si="131"/>
        <v>0</v>
      </c>
      <c r="PX9" s="295"/>
      <c r="PY9" s="296"/>
      <c r="PZ9" s="297">
        <f t="shared" si="132"/>
        <v>0</v>
      </c>
      <c r="QA9" s="295"/>
      <c r="QB9" s="296"/>
      <c r="QC9" s="297">
        <f t="shared" si="133"/>
        <v>0</v>
      </c>
      <c r="QD9" s="295"/>
      <c r="QE9" s="296"/>
      <c r="QF9" s="297">
        <f t="shared" si="134"/>
        <v>0</v>
      </c>
      <c r="QG9" s="295"/>
      <c r="QH9" s="296"/>
      <c r="QI9" s="297">
        <f t="shared" si="135"/>
        <v>0</v>
      </c>
      <c r="QJ9" s="295"/>
      <c r="QK9" s="296"/>
      <c r="QL9" s="297">
        <f t="shared" si="136"/>
        <v>0</v>
      </c>
      <c r="QM9" s="295"/>
      <c r="QN9" s="296"/>
      <c r="QO9" s="297">
        <f t="shared" si="137"/>
        <v>0</v>
      </c>
      <c r="QP9" s="295"/>
      <c r="QQ9" s="296"/>
      <c r="QR9" s="297">
        <f t="shared" si="138"/>
        <v>0</v>
      </c>
      <c r="QS9" s="295"/>
      <c r="QT9" s="296"/>
      <c r="QU9" s="297">
        <f t="shared" si="139"/>
        <v>0</v>
      </c>
      <c r="QV9" s="295"/>
      <c r="QW9" s="296"/>
      <c r="QX9" s="297">
        <f t="shared" si="140"/>
        <v>0</v>
      </c>
      <c r="QY9" s="295"/>
      <c r="QZ9" s="296"/>
      <c r="RA9" s="297">
        <f t="shared" si="141"/>
        <v>0</v>
      </c>
      <c r="RB9" s="295"/>
      <c r="RC9" s="296"/>
      <c r="RD9" s="297">
        <f t="shared" si="142"/>
        <v>0</v>
      </c>
      <c r="RE9" s="295"/>
      <c r="RF9" s="296"/>
      <c r="RG9" s="297">
        <f t="shared" si="143"/>
        <v>0</v>
      </c>
      <c r="RH9" s="295"/>
      <c r="RI9" s="296"/>
      <c r="RJ9" s="297">
        <f t="shared" si="144"/>
        <v>0</v>
      </c>
      <c r="RK9" s="295"/>
      <c r="RL9" s="296"/>
      <c r="RM9" s="297">
        <f t="shared" si="145"/>
        <v>0</v>
      </c>
      <c r="RN9" s="295"/>
      <c r="RO9" s="296"/>
      <c r="RP9" s="297">
        <f t="shared" si="146"/>
        <v>0</v>
      </c>
      <c r="RQ9" s="295"/>
      <c r="RR9" s="296"/>
      <c r="RS9" s="297">
        <f t="shared" si="147"/>
        <v>0</v>
      </c>
      <c r="RT9" s="295"/>
      <c r="RU9" s="296"/>
      <c r="RV9" s="297">
        <f t="shared" si="148"/>
        <v>0</v>
      </c>
      <c r="RW9" s="295"/>
      <c r="RX9" s="296"/>
      <c r="RY9" s="297">
        <f t="shared" si="149"/>
        <v>0</v>
      </c>
      <c r="RZ9" s="295"/>
      <c r="SA9" s="296"/>
      <c r="SB9" s="297">
        <f t="shared" si="150"/>
        <v>0</v>
      </c>
      <c r="SC9" s="295"/>
      <c r="SD9" s="296"/>
      <c r="SE9" s="297">
        <f t="shared" si="151"/>
        <v>0</v>
      </c>
      <c r="SF9" s="295"/>
      <c r="SG9" s="296"/>
      <c r="SH9" s="297">
        <f t="shared" si="152"/>
        <v>0</v>
      </c>
      <c r="SI9" s="295"/>
      <c r="SJ9" s="296"/>
      <c r="SK9" s="297">
        <f t="shared" si="153"/>
        <v>0</v>
      </c>
      <c r="SL9" s="295"/>
      <c r="SM9" s="296"/>
      <c r="SN9" s="297">
        <f t="shared" si="154"/>
        <v>0</v>
      </c>
      <c r="SO9" s="295"/>
      <c r="SP9" s="296"/>
      <c r="SQ9" s="297">
        <f t="shared" si="155"/>
        <v>0</v>
      </c>
      <c r="SR9" s="295"/>
      <c r="SS9" s="296"/>
      <c r="ST9" s="297">
        <f t="shared" si="156"/>
        <v>0</v>
      </c>
      <c r="SU9" s="295"/>
      <c r="SV9" s="296"/>
      <c r="SW9" s="297">
        <f t="shared" si="157"/>
        <v>0</v>
      </c>
      <c r="SX9" s="295"/>
      <c r="SY9" s="296"/>
      <c r="SZ9" s="297">
        <f t="shared" si="158"/>
        <v>0</v>
      </c>
      <c r="TA9" s="295"/>
      <c r="TB9" s="296"/>
      <c r="TC9" s="297">
        <f t="shared" si="159"/>
        <v>0</v>
      </c>
      <c r="TD9" s="295"/>
      <c r="TE9" s="296"/>
      <c r="TF9" s="297">
        <f t="shared" si="160"/>
        <v>0</v>
      </c>
      <c r="TG9" s="295"/>
      <c r="TH9" s="296"/>
      <c r="TI9" s="297">
        <f t="shared" si="161"/>
        <v>0</v>
      </c>
      <c r="TJ9" s="295"/>
      <c r="TK9" s="296"/>
      <c r="TL9" s="297">
        <f t="shared" si="162"/>
        <v>0</v>
      </c>
      <c r="TM9" s="295"/>
      <c r="TN9" s="296"/>
      <c r="TO9" s="297">
        <f t="shared" si="163"/>
        <v>0</v>
      </c>
      <c r="TP9" s="295"/>
      <c r="TQ9" s="296"/>
      <c r="TR9" s="297">
        <f t="shared" si="164"/>
        <v>0</v>
      </c>
      <c r="TS9" s="295"/>
      <c r="TT9" s="296"/>
      <c r="TU9" s="297">
        <f t="shared" si="165"/>
        <v>0</v>
      </c>
      <c r="TV9" s="295"/>
      <c r="TW9" s="296"/>
      <c r="TX9" s="297">
        <f t="shared" si="166"/>
        <v>0</v>
      </c>
      <c r="TY9" s="295"/>
      <c r="TZ9" s="296"/>
      <c r="UA9" s="297">
        <f t="shared" si="167"/>
        <v>0</v>
      </c>
      <c r="UB9" s="295"/>
      <c r="UC9" s="296"/>
      <c r="UD9" s="297">
        <f t="shared" si="168"/>
        <v>0</v>
      </c>
      <c r="UE9" s="295"/>
      <c r="UF9" s="296"/>
      <c r="UG9" s="297">
        <f t="shared" si="169"/>
        <v>0</v>
      </c>
      <c r="UH9" s="295"/>
      <c r="UI9" s="296"/>
      <c r="UJ9" s="297">
        <f t="shared" si="170"/>
        <v>0</v>
      </c>
      <c r="UK9" s="295"/>
      <c r="UL9" s="296"/>
      <c r="UM9" s="297">
        <f t="shared" si="171"/>
        <v>0</v>
      </c>
      <c r="UN9" s="295"/>
      <c r="UO9" s="296"/>
      <c r="UP9" s="297">
        <f t="shared" si="172"/>
        <v>0</v>
      </c>
      <c r="UQ9" s="295"/>
      <c r="UR9" s="296"/>
      <c r="US9" s="297">
        <f t="shared" si="173"/>
        <v>0</v>
      </c>
      <c r="UT9" s="295"/>
      <c r="UU9" s="296"/>
      <c r="UV9" s="297">
        <f t="shared" si="174"/>
        <v>0</v>
      </c>
      <c r="UW9" s="295"/>
      <c r="UX9" s="296"/>
      <c r="UY9" s="297">
        <f t="shared" si="175"/>
        <v>0</v>
      </c>
      <c r="UZ9" s="295"/>
      <c r="VA9" s="296"/>
      <c r="VB9" s="297">
        <f t="shared" si="176"/>
        <v>0</v>
      </c>
      <c r="VC9" s="295"/>
      <c r="VD9" s="296"/>
      <c r="VE9" s="297">
        <f t="shared" si="177"/>
        <v>0</v>
      </c>
      <c r="VF9" s="295"/>
      <c r="VG9" s="296"/>
      <c r="VH9" s="297">
        <f t="shared" si="178"/>
        <v>0</v>
      </c>
      <c r="VI9" s="295"/>
      <c r="VJ9" s="296"/>
      <c r="VK9" s="297">
        <f t="shared" si="179"/>
        <v>0</v>
      </c>
      <c r="VL9" s="295"/>
      <c r="VM9" s="296"/>
      <c r="VN9" s="297">
        <f t="shared" si="180"/>
        <v>0</v>
      </c>
      <c r="VO9" s="295"/>
      <c r="VP9" s="296"/>
      <c r="VQ9" s="297">
        <f t="shared" si="181"/>
        <v>0</v>
      </c>
    </row>
    <row r="10" spans="1:589">
      <c r="A10" s="349">
        <v>6</v>
      </c>
      <c r="B10" s="346"/>
      <c r="C10" s="296"/>
      <c r="D10" s="297">
        <f t="shared" si="245"/>
        <v>0</v>
      </c>
      <c r="E10" s="295"/>
      <c r="F10" s="296"/>
      <c r="G10" s="297">
        <f t="shared" si="183"/>
        <v>0</v>
      </c>
      <c r="H10" s="295"/>
      <c r="I10" s="296"/>
      <c r="J10" s="297">
        <f t="shared" si="184"/>
        <v>0</v>
      </c>
      <c r="K10" s="295"/>
      <c r="L10" s="296"/>
      <c r="M10" s="297">
        <f t="shared" si="185"/>
        <v>0</v>
      </c>
      <c r="N10" s="295"/>
      <c r="O10" s="296"/>
      <c r="P10" s="297">
        <f t="shared" si="246"/>
        <v>0</v>
      </c>
      <c r="Q10" s="295"/>
      <c r="R10" s="296"/>
      <c r="S10" s="297">
        <f t="shared" si="187"/>
        <v>0</v>
      </c>
      <c r="T10" s="295"/>
      <c r="U10" s="296"/>
      <c r="V10" s="297">
        <f t="shared" si="188"/>
        <v>0</v>
      </c>
      <c r="W10" s="346"/>
      <c r="X10" s="296"/>
      <c r="Y10" s="297">
        <f t="shared" si="189"/>
        <v>0</v>
      </c>
      <c r="Z10" s="295"/>
      <c r="AA10" s="296"/>
      <c r="AB10" s="297">
        <f t="shared" si="190"/>
        <v>0</v>
      </c>
      <c r="AC10" s="295"/>
      <c r="AD10" s="296"/>
      <c r="AE10" s="297">
        <f t="shared" si="191"/>
        <v>0</v>
      </c>
      <c r="AF10" s="295"/>
      <c r="AG10" s="296"/>
      <c r="AH10" s="297">
        <f t="shared" si="192"/>
        <v>0</v>
      </c>
      <c r="AI10" s="295"/>
      <c r="AJ10" s="296"/>
      <c r="AK10" s="297">
        <f t="shared" si="193"/>
        <v>0</v>
      </c>
      <c r="AL10" s="295"/>
      <c r="AM10" s="296"/>
      <c r="AN10" s="297">
        <f t="shared" si="194"/>
        <v>0</v>
      </c>
      <c r="AO10" s="295"/>
      <c r="AP10" s="296"/>
      <c r="AQ10" s="297">
        <f t="shared" si="195"/>
        <v>0</v>
      </c>
      <c r="AR10" s="346"/>
      <c r="AS10" s="296"/>
      <c r="AT10" s="297">
        <f t="shared" si="196"/>
        <v>0</v>
      </c>
      <c r="AU10" s="295"/>
      <c r="AV10" s="296"/>
      <c r="AW10" s="297">
        <f t="shared" si="197"/>
        <v>0</v>
      </c>
      <c r="AX10" s="295"/>
      <c r="AY10" s="296"/>
      <c r="AZ10" s="297">
        <f t="shared" si="198"/>
        <v>0</v>
      </c>
      <c r="BA10" s="295"/>
      <c r="BB10" s="296"/>
      <c r="BC10" s="297">
        <f t="shared" si="199"/>
        <v>0</v>
      </c>
      <c r="BD10" s="295"/>
      <c r="BE10" s="296"/>
      <c r="BF10" s="297">
        <f t="shared" si="200"/>
        <v>0</v>
      </c>
      <c r="BG10" s="295"/>
      <c r="BH10" s="296"/>
      <c r="BI10" s="297">
        <f t="shared" si="201"/>
        <v>0</v>
      </c>
      <c r="BJ10" s="295"/>
      <c r="BK10" s="296"/>
      <c r="BL10" s="297">
        <f t="shared" si="202"/>
        <v>0</v>
      </c>
      <c r="BM10" s="346"/>
      <c r="BN10" s="296"/>
      <c r="BO10" s="297">
        <f t="shared" si="203"/>
        <v>0</v>
      </c>
      <c r="BP10" s="295"/>
      <c r="BQ10" s="296"/>
      <c r="BR10" s="297">
        <f t="shared" si="247"/>
        <v>0</v>
      </c>
      <c r="BS10" s="295"/>
      <c r="BT10" s="296"/>
      <c r="BU10" s="297">
        <f t="shared" si="204"/>
        <v>0</v>
      </c>
      <c r="BV10" s="295"/>
      <c r="BW10" s="296"/>
      <c r="BX10" s="297">
        <f t="shared" si="205"/>
        <v>0</v>
      </c>
      <c r="BY10" s="295"/>
      <c r="BZ10" s="296"/>
      <c r="CA10" s="297">
        <f t="shared" si="206"/>
        <v>0</v>
      </c>
      <c r="CB10" s="295"/>
      <c r="CC10" s="296"/>
      <c r="CD10" s="297">
        <f t="shared" si="207"/>
        <v>0</v>
      </c>
      <c r="CE10" s="295"/>
      <c r="CF10" s="296"/>
      <c r="CG10" s="297">
        <f t="shared" si="208"/>
        <v>0</v>
      </c>
      <c r="CH10" s="346"/>
      <c r="CI10" s="296"/>
      <c r="CJ10" s="297">
        <f t="shared" si="209"/>
        <v>0</v>
      </c>
      <c r="CK10" s="295"/>
      <c r="CL10" s="296"/>
      <c r="CM10" s="297">
        <f t="shared" si="210"/>
        <v>0</v>
      </c>
      <c r="CN10" s="295"/>
      <c r="CO10" s="296"/>
      <c r="CP10" s="297">
        <f t="shared" si="211"/>
        <v>0</v>
      </c>
      <c r="CQ10" s="295"/>
      <c r="CR10" s="296"/>
      <c r="CS10" s="297">
        <f t="shared" si="212"/>
        <v>0</v>
      </c>
      <c r="CT10" s="295"/>
      <c r="CU10" s="296"/>
      <c r="CV10" s="297">
        <f t="shared" si="213"/>
        <v>0</v>
      </c>
      <c r="CW10" s="295"/>
      <c r="CX10" s="296"/>
      <c r="CY10" s="297">
        <f t="shared" si="214"/>
        <v>0</v>
      </c>
      <c r="CZ10" s="295"/>
      <c r="DA10" s="296"/>
      <c r="DB10" s="297">
        <f t="shared" si="215"/>
        <v>0</v>
      </c>
      <c r="DC10" s="346"/>
      <c r="DD10" s="296"/>
      <c r="DE10" s="297">
        <f t="shared" si="216"/>
        <v>0</v>
      </c>
      <c r="DF10" s="295"/>
      <c r="DG10" s="296"/>
      <c r="DH10" s="297">
        <f t="shared" si="217"/>
        <v>0</v>
      </c>
      <c r="DI10" s="295"/>
      <c r="DJ10" s="296"/>
      <c r="DK10" s="297">
        <f t="shared" si="218"/>
        <v>0</v>
      </c>
      <c r="DL10" s="295"/>
      <c r="DM10" s="296"/>
      <c r="DN10" s="297">
        <f t="shared" si="219"/>
        <v>0</v>
      </c>
      <c r="DO10" s="295"/>
      <c r="DP10" s="296"/>
      <c r="DQ10" s="297">
        <f t="shared" si="220"/>
        <v>0</v>
      </c>
      <c r="DR10" s="295"/>
      <c r="DS10" s="296"/>
      <c r="DT10" s="297">
        <f t="shared" si="221"/>
        <v>0</v>
      </c>
      <c r="DU10" s="295"/>
      <c r="DV10" s="296"/>
      <c r="DW10" s="297">
        <f t="shared" si="222"/>
        <v>0</v>
      </c>
      <c r="DX10" s="346"/>
      <c r="DY10" s="296"/>
      <c r="DZ10" s="297">
        <f t="shared" si="223"/>
        <v>0</v>
      </c>
      <c r="EA10" s="295"/>
      <c r="EB10" s="296"/>
      <c r="EC10" s="297">
        <f t="shared" si="224"/>
        <v>0</v>
      </c>
      <c r="ED10" s="295"/>
      <c r="EE10" s="296"/>
      <c r="EF10" s="297">
        <f t="shared" si="225"/>
        <v>0</v>
      </c>
      <c r="EG10" s="295"/>
      <c r="EH10" s="296"/>
      <c r="EI10" s="297">
        <f t="shared" si="226"/>
        <v>0</v>
      </c>
      <c r="EJ10" s="295"/>
      <c r="EK10" s="296"/>
      <c r="EL10" s="297">
        <f t="shared" si="227"/>
        <v>0</v>
      </c>
      <c r="EM10" s="295"/>
      <c r="EN10" s="296"/>
      <c r="EO10" s="297">
        <f t="shared" si="228"/>
        <v>0</v>
      </c>
      <c r="EP10" s="295"/>
      <c r="EQ10" s="296"/>
      <c r="ER10" s="297">
        <f t="shared" si="229"/>
        <v>0</v>
      </c>
      <c r="ES10" s="346"/>
      <c r="ET10" s="296"/>
      <c r="EU10" s="297">
        <f t="shared" si="230"/>
        <v>0</v>
      </c>
      <c r="EV10" s="295"/>
      <c r="EW10" s="296"/>
      <c r="EX10" s="297">
        <f t="shared" si="231"/>
        <v>0</v>
      </c>
      <c r="EY10" s="295"/>
      <c r="EZ10" s="296"/>
      <c r="FA10" s="297">
        <f t="shared" si="232"/>
        <v>0</v>
      </c>
      <c r="FB10" s="295"/>
      <c r="FC10" s="296"/>
      <c r="FD10" s="297">
        <f t="shared" si="233"/>
        <v>0</v>
      </c>
      <c r="FE10" s="295"/>
      <c r="FF10" s="296"/>
      <c r="FG10" s="297">
        <f t="shared" si="234"/>
        <v>0</v>
      </c>
      <c r="FH10" s="295"/>
      <c r="FI10" s="296"/>
      <c r="FJ10" s="297">
        <f t="shared" si="235"/>
        <v>0</v>
      </c>
      <c r="FK10" s="295"/>
      <c r="FL10" s="296"/>
      <c r="FM10" s="297">
        <f t="shared" si="236"/>
        <v>0</v>
      </c>
      <c r="FN10" s="295"/>
      <c r="FO10" s="296"/>
      <c r="FP10" s="297">
        <f t="shared" si="237"/>
        <v>0</v>
      </c>
      <c r="FQ10" s="346"/>
      <c r="FR10" s="296"/>
      <c r="FS10" s="297">
        <f t="shared" si="238"/>
        <v>0</v>
      </c>
      <c r="FT10" s="295"/>
      <c r="FU10" s="296"/>
      <c r="FV10" s="297">
        <f t="shared" si="239"/>
        <v>0</v>
      </c>
      <c r="FW10" s="295"/>
      <c r="FX10" s="296"/>
      <c r="FY10" s="297">
        <f t="shared" si="240"/>
        <v>0</v>
      </c>
      <c r="FZ10" s="295"/>
      <c r="GA10" s="296"/>
      <c r="GB10" s="297">
        <f t="shared" si="241"/>
        <v>0</v>
      </c>
      <c r="GC10" s="295"/>
      <c r="GD10" s="296"/>
      <c r="GE10" s="297">
        <f t="shared" si="242"/>
        <v>0</v>
      </c>
      <c r="GF10" s="295"/>
      <c r="GG10" s="296"/>
      <c r="GH10" s="297">
        <f t="shared" si="243"/>
        <v>0</v>
      </c>
      <c r="GI10" s="449">
        <v>0.625</v>
      </c>
      <c r="GJ10" s="450">
        <v>0.6875</v>
      </c>
      <c r="GK10" s="297">
        <f t="shared" si="244"/>
        <v>6.25E-2</v>
      </c>
      <c r="GL10" s="295"/>
      <c r="GM10" s="296"/>
      <c r="GN10" s="297">
        <f t="shared" si="50"/>
        <v>0</v>
      </c>
      <c r="GO10" s="346"/>
      <c r="GP10" s="296"/>
      <c r="GQ10" s="297">
        <f t="shared" si="51"/>
        <v>0</v>
      </c>
      <c r="GR10" s="295">
        <v>0.27083333333333331</v>
      </c>
      <c r="GS10" s="296">
        <v>0.3125</v>
      </c>
      <c r="GT10" s="297">
        <f t="shared" si="52"/>
        <v>4.1666666666666685E-2</v>
      </c>
      <c r="GU10" s="295"/>
      <c r="GV10" s="296"/>
      <c r="GW10" s="297">
        <f t="shared" si="53"/>
        <v>0</v>
      </c>
      <c r="GX10" s="295"/>
      <c r="GY10" s="296"/>
      <c r="GZ10" s="297">
        <f t="shared" si="54"/>
        <v>0</v>
      </c>
      <c r="HA10" s="295"/>
      <c r="HB10" s="296"/>
      <c r="HC10" s="297">
        <f t="shared" si="55"/>
        <v>0</v>
      </c>
      <c r="HD10" s="295"/>
      <c r="HE10" s="296"/>
      <c r="HF10" s="297">
        <f t="shared" si="56"/>
        <v>0</v>
      </c>
      <c r="HG10" s="295"/>
      <c r="HH10" s="296"/>
      <c r="HI10" s="297">
        <f t="shared" si="57"/>
        <v>0</v>
      </c>
      <c r="HJ10" s="295"/>
      <c r="HK10" s="296"/>
      <c r="HL10" s="297">
        <f t="shared" si="58"/>
        <v>0</v>
      </c>
      <c r="HM10" s="346"/>
      <c r="HN10" s="296"/>
      <c r="HO10" s="297">
        <f t="shared" si="59"/>
        <v>0</v>
      </c>
      <c r="HP10" s="295">
        <v>0.25</v>
      </c>
      <c r="HQ10" s="296">
        <v>0.375</v>
      </c>
      <c r="HR10" s="297">
        <f t="shared" si="60"/>
        <v>0.125</v>
      </c>
      <c r="HS10" s="295"/>
      <c r="HT10" s="296"/>
      <c r="HU10" s="297">
        <f t="shared" si="61"/>
        <v>0</v>
      </c>
      <c r="HV10" s="295"/>
      <c r="HW10" s="296"/>
      <c r="HX10" s="297">
        <f t="shared" si="62"/>
        <v>0</v>
      </c>
      <c r="HY10" s="295"/>
      <c r="HZ10" s="296"/>
      <c r="IA10" s="297">
        <f t="shared" si="63"/>
        <v>0</v>
      </c>
      <c r="IB10" s="295"/>
      <c r="IC10" s="296"/>
      <c r="ID10" s="297">
        <f t="shared" si="64"/>
        <v>0</v>
      </c>
      <c r="IE10" s="295"/>
      <c r="IF10" s="296"/>
      <c r="IG10" s="297">
        <f t="shared" si="65"/>
        <v>0</v>
      </c>
      <c r="IH10" s="295"/>
      <c r="II10" s="296"/>
      <c r="IJ10" s="297">
        <f t="shared" si="66"/>
        <v>0</v>
      </c>
      <c r="IK10" s="346"/>
      <c r="IL10" s="296"/>
      <c r="IM10" s="297">
        <f t="shared" si="67"/>
        <v>0</v>
      </c>
      <c r="IN10" s="295"/>
      <c r="IO10" s="296"/>
      <c r="IP10" s="297">
        <f t="shared" si="68"/>
        <v>0</v>
      </c>
      <c r="IQ10" s="295"/>
      <c r="IR10" s="296"/>
      <c r="IS10" s="297">
        <f t="shared" si="69"/>
        <v>0</v>
      </c>
      <c r="IT10" s="295"/>
      <c r="IU10" s="296"/>
      <c r="IV10" s="297">
        <f t="shared" si="70"/>
        <v>0</v>
      </c>
      <c r="IW10" s="295"/>
      <c r="IX10" s="296"/>
      <c r="IY10" s="297">
        <f t="shared" si="71"/>
        <v>0</v>
      </c>
      <c r="IZ10" s="295"/>
      <c r="JA10" s="296"/>
      <c r="JB10" s="297">
        <f t="shared" si="72"/>
        <v>0</v>
      </c>
      <c r="JC10" s="295"/>
      <c r="JD10" s="296"/>
      <c r="JE10" s="297">
        <f t="shared" si="73"/>
        <v>0</v>
      </c>
      <c r="JF10" s="295"/>
      <c r="JG10" s="296"/>
      <c r="JH10" s="297">
        <f t="shared" si="74"/>
        <v>0</v>
      </c>
      <c r="JI10" s="346"/>
      <c r="JJ10" s="296"/>
      <c r="JK10" s="297">
        <f t="shared" si="75"/>
        <v>0</v>
      </c>
      <c r="JL10" s="295"/>
      <c r="JM10" s="296"/>
      <c r="JN10" s="297">
        <f t="shared" si="76"/>
        <v>0</v>
      </c>
      <c r="JO10" s="295"/>
      <c r="JP10" s="296"/>
      <c r="JQ10" s="297">
        <f t="shared" si="248"/>
        <v>0</v>
      </c>
      <c r="JR10" s="295"/>
      <c r="JS10" s="296"/>
      <c r="JT10" s="297">
        <f t="shared" si="78"/>
        <v>0</v>
      </c>
      <c r="JU10" s="295"/>
      <c r="JV10" s="296"/>
      <c r="JW10" s="297">
        <f t="shared" si="79"/>
        <v>0</v>
      </c>
      <c r="JX10" s="295"/>
      <c r="JY10" s="296"/>
      <c r="JZ10" s="297">
        <f t="shared" si="80"/>
        <v>0</v>
      </c>
      <c r="KA10" s="295"/>
      <c r="KB10" s="296"/>
      <c r="KC10" s="297">
        <f t="shared" si="81"/>
        <v>0</v>
      </c>
      <c r="KD10" s="295"/>
      <c r="KE10" s="296"/>
      <c r="KF10" s="297">
        <f t="shared" si="82"/>
        <v>0</v>
      </c>
      <c r="KG10" s="346"/>
      <c r="KH10" s="296"/>
      <c r="KI10" s="297">
        <f t="shared" si="83"/>
        <v>0</v>
      </c>
      <c r="KJ10" s="295"/>
      <c r="KK10" s="296"/>
      <c r="KL10" s="297">
        <f t="shared" si="84"/>
        <v>0</v>
      </c>
      <c r="KM10" s="295"/>
      <c r="KN10" s="296"/>
      <c r="KO10" s="297">
        <f t="shared" si="249"/>
        <v>0</v>
      </c>
      <c r="KP10" s="295"/>
      <c r="KQ10" s="296"/>
      <c r="KR10" s="297">
        <f t="shared" si="86"/>
        <v>0</v>
      </c>
      <c r="KS10" s="295"/>
      <c r="KT10" s="296"/>
      <c r="KU10" s="297">
        <f t="shared" si="87"/>
        <v>0</v>
      </c>
      <c r="KV10" s="295"/>
      <c r="KW10" s="296"/>
      <c r="KX10" s="297">
        <f t="shared" si="88"/>
        <v>0</v>
      </c>
      <c r="KY10" s="295"/>
      <c r="KZ10" s="296"/>
      <c r="LA10" s="297">
        <f t="shared" si="89"/>
        <v>0</v>
      </c>
      <c r="LB10" s="295"/>
      <c r="LC10" s="296"/>
      <c r="LD10" s="297">
        <f t="shared" si="90"/>
        <v>0</v>
      </c>
      <c r="LE10" s="346"/>
      <c r="LF10" s="296"/>
      <c r="LG10" s="297">
        <f t="shared" si="91"/>
        <v>0</v>
      </c>
      <c r="LH10" s="295"/>
      <c r="LI10" s="296"/>
      <c r="LJ10" s="297">
        <f t="shared" si="92"/>
        <v>0</v>
      </c>
      <c r="LK10" s="295"/>
      <c r="LL10" s="296"/>
      <c r="LM10" s="297">
        <f t="shared" si="250"/>
        <v>0</v>
      </c>
      <c r="LN10" s="295"/>
      <c r="LO10" s="296"/>
      <c r="LP10" s="297">
        <f t="shared" si="94"/>
        <v>0</v>
      </c>
      <c r="LQ10" s="295"/>
      <c r="LR10" s="296"/>
      <c r="LS10" s="297">
        <f t="shared" si="95"/>
        <v>0</v>
      </c>
      <c r="LT10" s="295"/>
      <c r="LU10" s="296"/>
      <c r="LV10" s="297">
        <f t="shared" si="96"/>
        <v>0</v>
      </c>
      <c r="LW10" s="295"/>
      <c r="LX10" s="296"/>
      <c r="LY10" s="297">
        <f t="shared" si="97"/>
        <v>0</v>
      </c>
      <c r="LZ10" s="295"/>
      <c r="MA10" s="296"/>
      <c r="MB10" s="297">
        <f t="shared" si="98"/>
        <v>0</v>
      </c>
      <c r="MC10" s="295"/>
      <c r="MD10" s="296"/>
      <c r="ME10" s="297">
        <f t="shared" si="99"/>
        <v>0</v>
      </c>
      <c r="MF10" s="295"/>
      <c r="MG10" s="296"/>
      <c r="MH10" s="297">
        <f t="shared" si="100"/>
        <v>0</v>
      </c>
      <c r="MI10" s="295"/>
      <c r="MJ10" s="296"/>
      <c r="MK10" s="297">
        <f t="shared" si="101"/>
        <v>0</v>
      </c>
      <c r="ML10" s="295"/>
      <c r="MM10" s="296"/>
      <c r="MN10" s="297">
        <f t="shared" si="102"/>
        <v>0</v>
      </c>
      <c r="MO10" s="295"/>
      <c r="MP10" s="296"/>
      <c r="MQ10" s="297">
        <f t="shared" si="103"/>
        <v>0</v>
      </c>
      <c r="MR10" s="295"/>
      <c r="MS10" s="296"/>
      <c r="MT10" s="297">
        <f t="shared" si="104"/>
        <v>0</v>
      </c>
      <c r="MU10" s="295"/>
      <c r="MV10" s="296"/>
      <c r="MW10" s="297">
        <f t="shared" si="105"/>
        <v>0</v>
      </c>
      <c r="MX10" s="295"/>
      <c r="MY10" s="296"/>
      <c r="MZ10" s="297">
        <f t="shared" si="106"/>
        <v>0</v>
      </c>
      <c r="NA10" s="295"/>
      <c r="NB10" s="296"/>
      <c r="NC10" s="297">
        <f t="shared" si="107"/>
        <v>0</v>
      </c>
      <c r="ND10" s="295"/>
      <c r="NE10" s="296"/>
      <c r="NF10" s="297">
        <f t="shared" si="108"/>
        <v>0</v>
      </c>
      <c r="NG10" s="295"/>
      <c r="NH10" s="296"/>
      <c r="NI10" s="297">
        <f t="shared" si="109"/>
        <v>0</v>
      </c>
      <c r="NJ10" s="295"/>
      <c r="NK10" s="296"/>
      <c r="NL10" s="297">
        <f t="shared" si="110"/>
        <v>0</v>
      </c>
      <c r="NM10" s="295"/>
      <c r="NN10" s="296"/>
      <c r="NO10" s="297">
        <f t="shared" si="111"/>
        <v>0</v>
      </c>
      <c r="NP10" s="295"/>
      <c r="NQ10" s="296"/>
      <c r="NR10" s="297">
        <f t="shared" si="112"/>
        <v>0</v>
      </c>
      <c r="NS10" s="295"/>
      <c r="NT10" s="296"/>
      <c r="NU10" s="297">
        <f t="shared" si="113"/>
        <v>0</v>
      </c>
      <c r="NV10" s="295"/>
      <c r="NW10" s="296"/>
      <c r="NX10" s="297">
        <f t="shared" si="114"/>
        <v>0</v>
      </c>
      <c r="NY10" s="295"/>
      <c r="NZ10" s="296"/>
      <c r="OA10" s="297">
        <f t="shared" si="115"/>
        <v>0</v>
      </c>
      <c r="OB10" s="295"/>
      <c r="OC10" s="296"/>
      <c r="OD10" s="297">
        <f t="shared" si="116"/>
        <v>0</v>
      </c>
      <c r="OE10" s="295"/>
      <c r="OF10" s="296"/>
      <c r="OG10" s="297">
        <f t="shared" si="117"/>
        <v>0</v>
      </c>
      <c r="OH10" s="295"/>
      <c r="OI10" s="296"/>
      <c r="OJ10" s="297">
        <f t="shared" si="118"/>
        <v>0</v>
      </c>
      <c r="OK10" s="295"/>
      <c r="OL10" s="296"/>
      <c r="OM10" s="297">
        <f t="shared" si="119"/>
        <v>0</v>
      </c>
      <c r="ON10" s="295"/>
      <c r="OO10" s="296"/>
      <c r="OP10" s="297">
        <f t="shared" si="120"/>
        <v>0</v>
      </c>
      <c r="OQ10" s="295"/>
      <c r="OR10" s="296"/>
      <c r="OS10" s="297">
        <f t="shared" si="121"/>
        <v>0</v>
      </c>
      <c r="OT10" s="295"/>
      <c r="OU10" s="296"/>
      <c r="OV10" s="297">
        <f t="shared" si="122"/>
        <v>0</v>
      </c>
      <c r="OW10" s="295"/>
      <c r="OX10" s="296"/>
      <c r="OY10" s="297">
        <f t="shared" si="123"/>
        <v>0</v>
      </c>
      <c r="OZ10" s="295"/>
      <c r="PA10" s="296"/>
      <c r="PB10" s="297">
        <f t="shared" si="124"/>
        <v>0</v>
      </c>
      <c r="PC10" s="295"/>
      <c r="PD10" s="296"/>
      <c r="PE10" s="297">
        <f t="shared" si="125"/>
        <v>0</v>
      </c>
      <c r="PF10" s="295"/>
      <c r="PG10" s="296"/>
      <c r="PH10" s="297">
        <f t="shared" si="126"/>
        <v>0</v>
      </c>
      <c r="PI10" s="295"/>
      <c r="PJ10" s="296"/>
      <c r="PK10" s="297">
        <f t="shared" si="127"/>
        <v>0</v>
      </c>
      <c r="PL10" s="295"/>
      <c r="PM10" s="296"/>
      <c r="PN10" s="297">
        <f t="shared" si="128"/>
        <v>0</v>
      </c>
      <c r="PO10" s="295"/>
      <c r="PP10" s="296"/>
      <c r="PQ10" s="297">
        <f t="shared" si="129"/>
        <v>0</v>
      </c>
      <c r="PR10" s="295"/>
      <c r="PS10" s="296"/>
      <c r="PT10" s="297">
        <f t="shared" si="130"/>
        <v>0</v>
      </c>
      <c r="PU10" s="295"/>
      <c r="PV10" s="296"/>
      <c r="PW10" s="297">
        <f t="shared" si="131"/>
        <v>0</v>
      </c>
      <c r="PX10" s="295"/>
      <c r="PY10" s="296"/>
      <c r="PZ10" s="297">
        <f t="shared" si="132"/>
        <v>0</v>
      </c>
      <c r="QA10" s="295"/>
      <c r="QB10" s="296"/>
      <c r="QC10" s="297">
        <f t="shared" si="133"/>
        <v>0</v>
      </c>
      <c r="QD10" s="295"/>
      <c r="QE10" s="296"/>
      <c r="QF10" s="297">
        <f t="shared" si="134"/>
        <v>0</v>
      </c>
      <c r="QG10" s="295"/>
      <c r="QH10" s="296"/>
      <c r="QI10" s="297">
        <f t="shared" si="135"/>
        <v>0</v>
      </c>
      <c r="QJ10" s="295"/>
      <c r="QK10" s="296"/>
      <c r="QL10" s="297">
        <f t="shared" si="136"/>
        <v>0</v>
      </c>
      <c r="QM10" s="295"/>
      <c r="QN10" s="296"/>
      <c r="QO10" s="297">
        <f t="shared" si="137"/>
        <v>0</v>
      </c>
      <c r="QP10" s="295"/>
      <c r="QQ10" s="296"/>
      <c r="QR10" s="297">
        <f t="shared" si="138"/>
        <v>0</v>
      </c>
      <c r="QS10" s="295"/>
      <c r="QT10" s="296"/>
      <c r="QU10" s="297">
        <f t="shared" si="139"/>
        <v>0</v>
      </c>
      <c r="QV10" s="295"/>
      <c r="QW10" s="296"/>
      <c r="QX10" s="297">
        <f t="shared" si="140"/>
        <v>0</v>
      </c>
      <c r="QY10" s="295"/>
      <c r="QZ10" s="296"/>
      <c r="RA10" s="297">
        <f t="shared" si="141"/>
        <v>0</v>
      </c>
      <c r="RB10" s="295"/>
      <c r="RC10" s="296"/>
      <c r="RD10" s="297">
        <f t="shared" si="142"/>
        <v>0</v>
      </c>
      <c r="RE10" s="295"/>
      <c r="RF10" s="296"/>
      <c r="RG10" s="297">
        <f t="shared" si="143"/>
        <v>0</v>
      </c>
      <c r="RH10" s="295"/>
      <c r="RI10" s="296"/>
      <c r="RJ10" s="297">
        <f t="shared" si="144"/>
        <v>0</v>
      </c>
      <c r="RK10" s="295"/>
      <c r="RL10" s="296"/>
      <c r="RM10" s="297">
        <f t="shared" si="145"/>
        <v>0</v>
      </c>
      <c r="RN10" s="295"/>
      <c r="RO10" s="296"/>
      <c r="RP10" s="297">
        <f t="shared" si="146"/>
        <v>0</v>
      </c>
      <c r="RQ10" s="295"/>
      <c r="RR10" s="296"/>
      <c r="RS10" s="297">
        <f t="shared" si="147"/>
        <v>0</v>
      </c>
      <c r="RT10" s="295"/>
      <c r="RU10" s="296"/>
      <c r="RV10" s="297">
        <f t="shared" si="148"/>
        <v>0</v>
      </c>
      <c r="RW10" s="295"/>
      <c r="RX10" s="296"/>
      <c r="RY10" s="297">
        <f t="shared" si="149"/>
        <v>0</v>
      </c>
      <c r="RZ10" s="295"/>
      <c r="SA10" s="296"/>
      <c r="SB10" s="297">
        <f t="shared" si="150"/>
        <v>0</v>
      </c>
      <c r="SC10" s="295"/>
      <c r="SD10" s="296"/>
      <c r="SE10" s="297">
        <f t="shared" si="151"/>
        <v>0</v>
      </c>
      <c r="SF10" s="295"/>
      <c r="SG10" s="296"/>
      <c r="SH10" s="297">
        <f t="shared" si="152"/>
        <v>0</v>
      </c>
      <c r="SI10" s="295"/>
      <c r="SJ10" s="296"/>
      <c r="SK10" s="297">
        <f t="shared" si="153"/>
        <v>0</v>
      </c>
      <c r="SL10" s="295"/>
      <c r="SM10" s="296"/>
      <c r="SN10" s="297">
        <f t="shared" si="154"/>
        <v>0</v>
      </c>
      <c r="SO10" s="295"/>
      <c r="SP10" s="296"/>
      <c r="SQ10" s="297">
        <f t="shared" si="155"/>
        <v>0</v>
      </c>
      <c r="SR10" s="295"/>
      <c r="SS10" s="296"/>
      <c r="ST10" s="297">
        <f t="shared" si="156"/>
        <v>0</v>
      </c>
      <c r="SU10" s="295"/>
      <c r="SV10" s="296"/>
      <c r="SW10" s="297">
        <f t="shared" si="157"/>
        <v>0</v>
      </c>
      <c r="SX10" s="295"/>
      <c r="SY10" s="296"/>
      <c r="SZ10" s="297">
        <f t="shared" si="158"/>
        <v>0</v>
      </c>
      <c r="TA10" s="295"/>
      <c r="TB10" s="296"/>
      <c r="TC10" s="297">
        <f t="shared" si="159"/>
        <v>0</v>
      </c>
      <c r="TD10" s="295"/>
      <c r="TE10" s="296"/>
      <c r="TF10" s="297">
        <f t="shared" si="160"/>
        <v>0</v>
      </c>
      <c r="TG10" s="295"/>
      <c r="TH10" s="296"/>
      <c r="TI10" s="297">
        <f t="shared" si="161"/>
        <v>0</v>
      </c>
      <c r="TJ10" s="295"/>
      <c r="TK10" s="296"/>
      <c r="TL10" s="297">
        <f t="shared" si="162"/>
        <v>0</v>
      </c>
      <c r="TM10" s="295"/>
      <c r="TN10" s="296"/>
      <c r="TO10" s="297">
        <f t="shared" si="163"/>
        <v>0</v>
      </c>
      <c r="TP10" s="295"/>
      <c r="TQ10" s="296"/>
      <c r="TR10" s="297">
        <f t="shared" si="164"/>
        <v>0</v>
      </c>
      <c r="TS10" s="295"/>
      <c r="TT10" s="296"/>
      <c r="TU10" s="297">
        <f t="shared" si="165"/>
        <v>0</v>
      </c>
      <c r="TV10" s="295"/>
      <c r="TW10" s="296"/>
      <c r="TX10" s="297">
        <f t="shared" si="166"/>
        <v>0</v>
      </c>
      <c r="TY10" s="295"/>
      <c r="TZ10" s="296"/>
      <c r="UA10" s="297">
        <f t="shared" si="167"/>
        <v>0</v>
      </c>
      <c r="UB10" s="295"/>
      <c r="UC10" s="296"/>
      <c r="UD10" s="297">
        <f t="shared" si="168"/>
        <v>0</v>
      </c>
      <c r="UE10" s="295"/>
      <c r="UF10" s="296"/>
      <c r="UG10" s="297">
        <f t="shared" si="169"/>
        <v>0</v>
      </c>
      <c r="UH10" s="295"/>
      <c r="UI10" s="296"/>
      <c r="UJ10" s="297">
        <f t="shared" si="170"/>
        <v>0</v>
      </c>
      <c r="UK10" s="295"/>
      <c r="UL10" s="296"/>
      <c r="UM10" s="297">
        <f t="shared" si="171"/>
        <v>0</v>
      </c>
      <c r="UN10" s="295"/>
      <c r="UO10" s="296"/>
      <c r="UP10" s="297">
        <f t="shared" si="172"/>
        <v>0</v>
      </c>
      <c r="UQ10" s="295"/>
      <c r="UR10" s="296"/>
      <c r="US10" s="297">
        <f t="shared" si="173"/>
        <v>0</v>
      </c>
      <c r="UT10" s="295"/>
      <c r="UU10" s="296"/>
      <c r="UV10" s="297">
        <f t="shared" si="174"/>
        <v>0</v>
      </c>
      <c r="UW10" s="295"/>
      <c r="UX10" s="296"/>
      <c r="UY10" s="297">
        <f t="shared" si="175"/>
        <v>0</v>
      </c>
      <c r="UZ10" s="295"/>
      <c r="VA10" s="296"/>
      <c r="VB10" s="297">
        <f t="shared" si="176"/>
        <v>0</v>
      </c>
      <c r="VC10" s="295"/>
      <c r="VD10" s="296"/>
      <c r="VE10" s="297">
        <f t="shared" si="177"/>
        <v>0</v>
      </c>
      <c r="VF10" s="295"/>
      <c r="VG10" s="296"/>
      <c r="VH10" s="297">
        <f t="shared" si="178"/>
        <v>0</v>
      </c>
      <c r="VI10" s="295"/>
      <c r="VJ10" s="296"/>
      <c r="VK10" s="297">
        <f t="shared" si="179"/>
        <v>0</v>
      </c>
      <c r="VL10" s="295"/>
      <c r="VM10" s="296"/>
      <c r="VN10" s="297">
        <f t="shared" si="180"/>
        <v>0</v>
      </c>
      <c r="VO10" s="295"/>
      <c r="VP10" s="296"/>
      <c r="VQ10" s="297">
        <f t="shared" si="181"/>
        <v>0</v>
      </c>
    </row>
    <row r="11" spans="1:589">
      <c r="A11" s="349">
        <v>7</v>
      </c>
      <c r="B11" s="346"/>
      <c r="C11" s="296"/>
      <c r="D11" s="297">
        <f t="shared" si="245"/>
        <v>0</v>
      </c>
      <c r="E11" s="295"/>
      <c r="F11" s="296"/>
      <c r="G11" s="297">
        <f t="shared" si="183"/>
        <v>0</v>
      </c>
      <c r="H11" s="295"/>
      <c r="I11" s="296"/>
      <c r="J11" s="297">
        <f t="shared" si="184"/>
        <v>0</v>
      </c>
      <c r="K11" s="295"/>
      <c r="L11" s="296"/>
      <c r="M11" s="297">
        <f t="shared" si="185"/>
        <v>0</v>
      </c>
      <c r="N11" s="295"/>
      <c r="O11" s="296"/>
      <c r="P11" s="297">
        <f t="shared" si="246"/>
        <v>0</v>
      </c>
      <c r="Q11" s="295"/>
      <c r="R11" s="296"/>
      <c r="S11" s="297">
        <f t="shared" si="187"/>
        <v>0</v>
      </c>
      <c r="T11" s="295"/>
      <c r="U11" s="296"/>
      <c r="V11" s="297">
        <f t="shared" si="188"/>
        <v>0</v>
      </c>
      <c r="W11" s="346"/>
      <c r="X11" s="296"/>
      <c r="Y11" s="297">
        <f t="shared" si="189"/>
        <v>0</v>
      </c>
      <c r="Z11" s="295"/>
      <c r="AA11" s="296"/>
      <c r="AB11" s="297">
        <f t="shared" si="190"/>
        <v>0</v>
      </c>
      <c r="AC11" s="295"/>
      <c r="AD11" s="296"/>
      <c r="AE11" s="297">
        <f t="shared" si="191"/>
        <v>0</v>
      </c>
      <c r="AF11" s="295"/>
      <c r="AG11" s="296"/>
      <c r="AH11" s="297">
        <f t="shared" si="192"/>
        <v>0</v>
      </c>
      <c r="AI11" s="295"/>
      <c r="AJ11" s="296"/>
      <c r="AK11" s="297">
        <f t="shared" si="193"/>
        <v>0</v>
      </c>
      <c r="AL11" s="295"/>
      <c r="AM11" s="296"/>
      <c r="AN11" s="297">
        <f t="shared" si="194"/>
        <v>0</v>
      </c>
      <c r="AO11" s="295"/>
      <c r="AP11" s="296"/>
      <c r="AQ11" s="297">
        <f t="shared" si="195"/>
        <v>0</v>
      </c>
      <c r="AR11" s="346"/>
      <c r="AS11" s="296"/>
      <c r="AT11" s="297">
        <f t="shared" si="196"/>
        <v>0</v>
      </c>
      <c r="AU11" s="295"/>
      <c r="AV11" s="296"/>
      <c r="AW11" s="297">
        <f t="shared" si="197"/>
        <v>0</v>
      </c>
      <c r="AX11" s="295"/>
      <c r="AY11" s="296"/>
      <c r="AZ11" s="297">
        <f t="shared" si="198"/>
        <v>0</v>
      </c>
      <c r="BA11" s="295"/>
      <c r="BB11" s="296"/>
      <c r="BC11" s="297">
        <f t="shared" si="199"/>
        <v>0</v>
      </c>
      <c r="BD11" s="295"/>
      <c r="BE11" s="296"/>
      <c r="BF11" s="297">
        <f t="shared" si="200"/>
        <v>0</v>
      </c>
      <c r="BG11" s="295"/>
      <c r="BH11" s="296"/>
      <c r="BI11" s="297">
        <f t="shared" si="201"/>
        <v>0</v>
      </c>
      <c r="BJ11" s="295"/>
      <c r="BK11" s="296"/>
      <c r="BL11" s="297">
        <f t="shared" si="202"/>
        <v>0</v>
      </c>
      <c r="BM11" s="346"/>
      <c r="BN11" s="296"/>
      <c r="BO11" s="297">
        <f t="shared" si="203"/>
        <v>0</v>
      </c>
      <c r="BP11" s="295"/>
      <c r="BQ11" s="296"/>
      <c r="BR11" s="297">
        <f t="shared" si="247"/>
        <v>0</v>
      </c>
      <c r="BS11" s="295"/>
      <c r="BT11" s="296"/>
      <c r="BU11" s="297">
        <f t="shared" si="204"/>
        <v>0</v>
      </c>
      <c r="BV11" s="295"/>
      <c r="BW11" s="296"/>
      <c r="BX11" s="297">
        <f t="shared" si="205"/>
        <v>0</v>
      </c>
      <c r="BY11" s="295"/>
      <c r="BZ11" s="296"/>
      <c r="CA11" s="297">
        <f t="shared" si="206"/>
        <v>0</v>
      </c>
      <c r="CB11" s="295"/>
      <c r="CC11" s="296"/>
      <c r="CD11" s="297">
        <f t="shared" si="207"/>
        <v>0</v>
      </c>
      <c r="CE11" s="295"/>
      <c r="CF11" s="296"/>
      <c r="CG11" s="297">
        <f t="shared" si="208"/>
        <v>0</v>
      </c>
      <c r="CH11" s="346"/>
      <c r="CI11" s="296"/>
      <c r="CJ11" s="297">
        <f t="shared" si="209"/>
        <v>0</v>
      </c>
      <c r="CK11" s="295"/>
      <c r="CL11" s="296"/>
      <c r="CM11" s="297">
        <f t="shared" si="210"/>
        <v>0</v>
      </c>
      <c r="CN11" s="295"/>
      <c r="CO11" s="296"/>
      <c r="CP11" s="297">
        <f t="shared" si="211"/>
        <v>0</v>
      </c>
      <c r="CQ11" s="295"/>
      <c r="CR11" s="296"/>
      <c r="CS11" s="297">
        <f t="shared" si="212"/>
        <v>0</v>
      </c>
      <c r="CT11" s="295"/>
      <c r="CU11" s="296"/>
      <c r="CV11" s="297">
        <f t="shared" si="213"/>
        <v>0</v>
      </c>
      <c r="CW11" s="295"/>
      <c r="CX11" s="296"/>
      <c r="CY11" s="297">
        <f t="shared" si="214"/>
        <v>0</v>
      </c>
      <c r="CZ11" s="295"/>
      <c r="DA11" s="296"/>
      <c r="DB11" s="297">
        <f t="shared" si="215"/>
        <v>0</v>
      </c>
      <c r="DC11" s="346"/>
      <c r="DD11" s="296"/>
      <c r="DE11" s="297">
        <f t="shared" si="216"/>
        <v>0</v>
      </c>
      <c r="DF11" s="295"/>
      <c r="DG11" s="296"/>
      <c r="DH11" s="297">
        <f t="shared" si="217"/>
        <v>0</v>
      </c>
      <c r="DI11" s="295"/>
      <c r="DJ11" s="296"/>
      <c r="DK11" s="297">
        <f t="shared" si="218"/>
        <v>0</v>
      </c>
      <c r="DL11" s="295"/>
      <c r="DM11" s="296"/>
      <c r="DN11" s="297">
        <f t="shared" si="219"/>
        <v>0</v>
      </c>
      <c r="DO11" s="295"/>
      <c r="DP11" s="296"/>
      <c r="DQ11" s="297">
        <f t="shared" si="220"/>
        <v>0</v>
      </c>
      <c r="DR11" s="295"/>
      <c r="DS11" s="296"/>
      <c r="DT11" s="297">
        <f t="shared" si="221"/>
        <v>0</v>
      </c>
      <c r="DU11" s="295"/>
      <c r="DV11" s="296"/>
      <c r="DW11" s="297">
        <f t="shared" si="222"/>
        <v>0</v>
      </c>
      <c r="DX11" s="346"/>
      <c r="DY11" s="296"/>
      <c r="DZ11" s="297">
        <f t="shared" si="223"/>
        <v>0</v>
      </c>
      <c r="EA11" s="295"/>
      <c r="EB11" s="296"/>
      <c r="EC11" s="297">
        <f t="shared" si="224"/>
        <v>0</v>
      </c>
      <c r="ED11" s="295"/>
      <c r="EE11" s="296"/>
      <c r="EF11" s="297">
        <f t="shared" si="225"/>
        <v>0</v>
      </c>
      <c r="EG11" s="295"/>
      <c r="EH11" s="296"/>
      <c r="EI11" s="297">
        <f t="shared" si="226"/>
        <v>0</v>
      </c>
      <c r="EJ11" s="295"/>
      <c r="EK11" s="296"/>
      <c r="EL11" s="297">
        <f t="shared" si="227"/>
        <v>0</v>
      </c>
      <c r="EM11" s="295"/>
      <c r="EN11" s="296"/>
      <c r="EO11" s="297">
        <f t="shared" si="228"/>
        <v>0</v>
      </c>
      <c r="EP11" s="295"/>
      <c r="EQ11" s="296"/>
      <c r="ER11" s="297">
        <f t="shared" si="229"/>
        <v>0</v>
      </c>
      <c r="ES11" s="346"/>
      <c r="ET11" s="296"/>
      <c r="EU11" s="297">
        <f t="shared" si="230"/>
        <v>0</v>
      </c>
      <c r="EV11" s="295"/>
      <c r="EW11" s="296"/>
      <c r="EX11" s="297">
        <f>EW11-EV11</f>
        <v>0</v>
      </c>
      <c r="EY11" s="295"/>
      <c r="EZ11" s="296"/>
      <c r="FA11" s="297">
        <f t="shared" si="232"/>
        <v>0</v>
      </c>
      <c r="FB11" s="295"/>
      <c r="FC11" s="296"/>
      <c r="FD11" s="297">
        <f t="shared" si="233"/>
        <v>0</v>
      </c>
      <c r="FE11" s="295"/>
      <c r="FF11" s="296"/>
      <c r="FG11" s="297">
        <f t="shared" si="234"/>
        <v>0</v>
      </c>
      <c r="FH11" s="295"/>
      <c r="FI11" s="296"/>
      <c r="FJ11" s="297">
        <f t="shared" si="235"/>
        <v>0</v>
      </c>
      <c r="FK11" s="295"/>
      <c r="FL11" s="296"/>
      <c r="FM11" s="297">
        <f t="shared" si="236"/>
        <v>0</v>
      </c>
      <c r="FN11" s="295"/>
      <c r="FO11" s="296"/>
      <c r="FP11" s="297">
        <f t="shared" si="237"/>
        <v>0</v>
      </c>
      <c r="FQ11" s="346"/>
      <c r="FR11" s="296"/>
      <c r="FS11" s="297">
        <f t="shared" si="238"/>
        <v>0</v>
      </c>
      <c r="FT11" s="295"/>
      <c r="FU11" s="296"/>
      <c r="FV11" s="297">
        <f t="shared" si="239"/>
        <v>0</v>
      </c>
      <c r="FW11" s="295"/>
      <c r="FX11" s="296"/>
      <c r="FY11" s="297">
        <f t="shared" si="240"/>
        <v>0</v>
      </c>
      <c r="FZ11" s="295"/>
      <c r="GA11" s="296"/>
      <c r="GB11" s="297">
        <f t="shared" si="241"/>
        <v>0</v>
      </c>
      <c r="GC11" s="295"/>
      <c r="GD11" s="296"/>
      <c r="GE11" s="297">
        <f t="shared" si="242"/>
        <v>0</v>
      </c>
      <c r="GF11" s="295"/>
      <c r="GG11" s="296"/>
      <c r="GH11" s="297">
        <f t="shared" si="243"/>
        <v>0</v>
      </c>
      <c r="GI11" s="295"/>
      <c r="GJ11" s="296"/>
      <c r="GK11" s="297">
        <f t="shared" si="244"/>
        <v>0</v>
      </c>
      <c r="GL11" s="295"/>
      <c r="GM11" s="296"/>
      <c r="GN11" s="297">
        <f t="shared" si="50"/>
        <v>0</v>
      </c>
      <c r="GO11" s="346"/>
      <c r="GP11" s="296"/>
      <c r="GQ11" s="297">
        <f t="shared" si="51"/>
        <v>0</v>
      </c>
      <c r="GR11" s="295"/>
      <c r="GS11" s="296"/>
      <c r="GT11" s="297">
        <f t="shared" si="52"/>
        <v>0</v>
      </c>
      <c r="GU11" s="295"/>
      <c r="GV11" s="296"/>
      <c r="GW11" s="297">
        <f t="shared" si="53"/>
        <v>0</v>
      </c>
      <c r="GX11" s="295"/>
      <c r="GY11" s="296"/>
      <c r="GZ11" s="297">
        <f t="shared" si="54"/>
        <v>0</v>
      </c>
      <c r="HA11" s="295"/>
      <c r="HB11" s="296"/>
      <c r="HC11" s="297">
        <f t="shared" si="55"/>
        <v>0</v>
      </c>
      <c r="HD11" s="295"/>
      <c r="HE11" s="296"/>
      <c r="HF11" s="297">
        <f t="shared" si="56"/>
        <v>0</v>
      </c>
      <c r="HG11" s="295"/>
      <c r="HH11" s="296"/>
      <c r="HI11" s="297">
        <f t="shared" si="57"/>
        <v>0</v>
      </c>
      <c r="HJ11" s="295"/>
      <c r="HK11" s="296"/>
      <c r="HL11" s="297">
        <f t="shared" si="58"/>
        <v>0</v>
      </c>
      <c r="HM11" s="346"/>
      <c r="HN11" s="296"/>
      <c r="HO11" s="297">
        <f t="shared" si="59"/>
        <v>0</v>
      </c>
      <c r="HP11" s="295"/>
      <c r="HQ11" s="296"/>
      <c r="HR11" s="297">
        <f t="shared" si="60"/>
        <v>0</v>
      </c>
      <c r="HS11" s="295"/>
      <c r="HT11" s="296"/>
      <c r="HU11" s="297">
        <f t="shared" si="61"/>
        <v>0</v>
      </c>
      <c r="HV11" s="295">
        <v>0.25</v>
      </c>
      <c r="HW11" s="296">
        <v>0.5</v>
      </c>
      <c r="HX11" s="297">
        <f t="shared" si="62"/>
        <v>0.25</v>
      </c>
      <c r="HY11" s="295"/>
      <c r="HZ11" s="296"/>
      <c r="IA11" s="297">
        <f t="shared" si="63"/>
        <v>0</v>
      </c>
      <c r="IB11" s="295"/>
      <c r="IC11" s="296"/>
      <c r="ID11" s="297">
        <f t="shared" si="64"/>
        <v>0</v>
      </c>
      <c r="IE11" s="295"/>
      <c r="IF11" s="296"/>
      <c r="IG11" s="297">
        <f t="shared" si="65"/>
        <v>0</v>
      </c>
      <c r="IH11" s="295"/>
      <c r="II11" s="296"/>
      <c r="IJ11" s="297">
        <f t="shared" si="66"/>
        <v>0</v>
      </c>
      <c r="IK11" s="346"/>
      <c r="IL11" s="296"/>
      <c r="IM11" s="297">
        <f t="shared" si="67"/>
        <v>0</v>
      </c>
      <c r="IN11" s="295"/>
      <c r="IO11" s="296"/>
      <c r="IP11" s="297">
        <f t="shared" si="68"/>
        <v>0</v>
      </c>
      <c r="IQ11" s="295"/>
      <c r="IR11" s="296"/>
      <c r="IS11" s="297">
        <f t="shared" si="69"/>
        <v>0</v>
      </c>
      <c r="IT11" s="295"/>
      <c r="IU11" s="296"/>
      <c r="IV11" s="297">
        <f t="shared" si="70"/>
        <v>0</v>
      </c>
      <c r="IW11" s="295"/>
      <c r="IX11" s="296"/>
      <c r="IY11" s="297">
        <f t="shared" si="71"/>
        <v>0</v>
      </c>
      <c r="IZ11" s="295"/>
      <c r="JA11" s="296"/>
      <c r="JB11" s="297">
        <f t="shared" si="72"/>
        <v>0</v>
      </c>
      <c r="JC11" s="295"/>
      <c r="JD11" s="296"/>
      <c r="JE11" s="297">
        <f t="shared" si="73"/>
        <v>0</v>
      </c>
      <c r="JF11" s="295"/>
      <c r="JG11" s="296"/>
      <c r="JH11" s="297">
        <f t="shared" si="74"/>
        <v>0</v>
      </c>
      <c r="JI11" s="346"/>
      <c r="JJ11" s="296"/>
      <c r="JK11" s="297">
        <f t="shared" si="75"/>
        <v>0</v>
      </c>
      <c r="JL11" s="295"/>
      <c r="JM11" s="296"/>
      <c r="JN11" s="297">
        <f t="shared" si="76"/>
        <v>0</v>
      </c>
      <c r="JO11" s="295"/>
      <c r="JP11" s="296"/>
      <c r="JQ11" s="297">
        <f t="shared" si="77"/>
        <v>0</v>
      </c>
      <c r="JR11" s="295"/>
      <c r="JS11" s="296"/>
      <c r="JT11" s="297">
        <f t="shared" si="78"/>
        <v>0</v>
      </c>
      <c r="JU11" s="295"/>
      <c r="JV11" s="296"/>
      <c r="JW11" s="297">
        <f t="shared" si="79"/>
        <v>0</v>
      </c>
      <c r="JX11" s="295"/>
      <c r="JY11" s="296"/>
      <c r="JZ11" s="297">
        <f t="shared" si="80"/>
        <v>0</v>
      </c>
      <c r="KA11" s="295"/>
      <c r="KB11" s="296"/>
      <c r="KC11" s="297">
        <f t="shared" si="81"/>
        <v>0</v>
      </c>
      <c r="KD11" s="295"/>
      <c r="KE11" s="296"/>
      <c r="KF11" s="297">
        <f t="shared" si="82"/>
        <v>0</v>
      </c>
      <c r="KG11" s="346"/>
      <c r="KH11" s="296"/>
      <c r="KI11" s="297">
        <f t="shared" si="83"/>
        <v>0</v>
      </c>
      <c r="KJ11" s="295"/>
      <c r="KK11" s="296"/>
      <c r="KL11" s="297">
        <f t="shared" si="84"/>
        <v>0</v>
      </c>
      <c r="KM11" s="295"/>
      <c r="KN11" s="296"/>
      <c r="KO11" s="297">
        <f t="shared" si="85"/>
        <v>0</v>
      </c>
      <c r="KP11" s="295"/>
      <c r="KQ11" s="296"/>
      <c r="KR11" s="297">
        <f t="shared" si="86"/>
        <v>0</v>
      </c>
      <c r="KS11" s="295"/>
      <c r="KT11" s="296"/>
      <c r="KU11" s="297">
        <f t="shared" si="87"/>
        <v>0</v>
      </c>
      <c r="KV11" s="295"/>
      <c r="KW11" s="296"/>
      <c r="KX11" s="297">
        <f t="shared" si="88"/>
        <v>0</v>
      </c>
      <c r="KY11" s="295"/>
      <c r="KZ11" s="296"/>
      <c r="LA11" s="297">
        <f t="shared" si="89"/>
        <v>0</v>
      </c>
      <c r="LB11" s="295"/>
      <c r="LC11" s="296"/>
      <c r="LD11" s="297">
        <f t="shared" si="90"/>
        <v>0</v>
      </c>
      <c r="LE11" s="346"/>
      <c r="LF11" s="296"/>
      <c r="LG11" s="297">
        <f t="shared" si="91"/>
        <v>0</v>
      </c>
      <c r="LH11" s="295"/>
      <c r="LI11" s="296"/>
      <c r="LJ11" s="297">
        <f t="shared" si="92"/>
        <v>0</v>
      </c>
      <c r="LK11" s="295"/>
      <c r="LL11" s="296"/>
      <c r="LM11" s="297">
        <f t="shared" si="250"/>
        <v>0</v>
      </c>
      <c r="LN11" s="295"/>
      <c r="LO11" s="296"/>
      <c r="LP11" s="297">
        <f t="shared" si="94"/>
        <v>0</v>
      </c>
      <c r="LQ11" s="295"/>
      <c r="LR11" s="296"/>
      <c r="LS11" s="297">
        <f t="shared" si="95"/>
        <v>0</v>
      </c>
      <c r="LT11" s="295"/>
      <c r="LU11" s="296"/>
      <c r="LV11" s="297">
        <f t="shared" si="96"/>
        <v>0</v>
      </c>
      <c r="LW11" s="295"/>
      <c r="LX11" s="296"/>
      <c r="LY11" s="297">
        <f t="shared" si="97"/>
        <v>0</v>
      </c>
      <c r="LZ11" s="295"/>
      <c r="MA11" s="296"/>
      <c r="MB11" s="297">
        <f t="shared" si="98"/>
        <v>0</v>
      </c>
      <c r="MC11" s="295"/>
      <c r="MD11" s="296"/>
      <c r="ME11" s="297">
        <f t="shared" si="99"/>
        <v>0</v>
      </c>
      <c r="MF11" s="295"/>
      <c r="MG11" s="296"/>
      <c r="MH11" s="297">
        <f t="shared" si="100"/>
        <v>0</v>
      </c>
      <c r="MI11" s="295"/>
      <c r="MJ11" s="296"/>
      <c r="MK11" s="297">
        <f t="shared" si="101"/>
        <v>0</v>
      </c>
      <c r="ML11" s="295"/>
      <c r="MM11" s="296"/>
      <c r="MN11" s="297">
        <f t="shared" si="102"/>
        <v>0</v>
      </c>
      <c r="MO11" s="295"/>
      <c r="MP11" s="296"/>
      <c r="MQ11" s="297">
        <f t="shared" si="103"/>
        <v>0</v>
      </c>
      <c r="MR11" s="295"/>
      <c r="MS11" s="296"/>
      <c r="MT11" s="297">
        <f t="shared" si="104"/>
        <v>0</v>
      </c>
      <c r="MU11" s="295"/>
      <c r="MV11" s="296"/>
      <c r="MW11" s="297">
        <f t="shared" si="105"/>
        <v>0</v>
      </c>
      <c r="MX11" s="295"/>
      <c r="MY11" s="296"/>
      <c r="MZ11" s="297">
        <f t="shared" si="106"/>
        <v>0</v>
      </c>
      <c r="NA11" s="295"/>
      <c r="NB11" s="296"/>
      <c r="NC11" s="297">
        <f t="shared" si="107"/>
        <v>0</v>
      </c>
      <c r="ND11" s="295"/>
      <c r="NE11" s="296"/>
      <c r="NF11" s="297">
        <f t="shared" si="108"/>
        <v>0</v>
      </c>
      <c r="NG11" s="295"/>
      <c r="NH11" s="296"/>
      <c r="NI11" s="297">
        <f t="shared" si="109"/>
        <v>0</v>
      </c>
      <c r="NJ11" s="295"/>
      <c r="NK11" s="296"/>
      <c r="NL11" s="297">
        <f t="shared" si="110"/>
        <v>0</v>
      </c>
      <c r="NM11" s="295"/>
      <c r="NN11" s="296"/>
      <c r="NO11" s="297">
        <f t="shared" si="111"/>
        <v>0</v>
      </c>
      <c r="NP11" s="295"/>
      <c r="NQ11" s="296"/>
      <c r="NR11" s="297">
        <f t="shared" si="112"/>
        <v>0</v>
      </c>
      <c r="NS11" s="295"/>
      <c r="NT11" s="296"/>
      <c r="NU11" s="297">
        <f t="shared" si="113"/>
        <v>0</v>
      </c>
      <c r="NV11" s="295"/>
      <c r="NW11" s="296"/>
      <c r="NX11" s="297">
        <f t="shared" si="114"/>
        <v>0</v>
      </c>
      <c r="NY11" s="295"/>
      <c r="NZ11" s="296"/>
      <c r="OA11" s="297">
        <f t="shared" si="115"/>
        <v>0</v>
      </c>
      <c r="OB11" s="295"/>
      <c r="OC11" s="296"/>
      <c r="OD11" s="297">
        <f t="shared" si="116"/>
        <v>0</v>
      </c>
      <c r="OE11" s="295"/>
      <c r="OF11" s="296"/>
      <c r="OG11" s="297">
        <f t="shared" si="117"/>
        <v>0</v>
      </c>
      <c r="OH11" s="295"/>
      <c r="OI11" s="296"/>
      <c r="OJ11" s="297">
        <f t="shared" si="118"/>
        <v>0</v>
      </c>
      <c r="OK11" s="295"/>
      <c r="OL11" s="296"/>
      <c r="OM11" s="297">
        <f t="shared" si="119"/>
        <v>0</v>
      </c>
      <c r="ON11" s="295"/>
      <c r="OO11" s="296"/>
      <c r="OP11" s="297">
        <f t="shared" si="120"/>
        <v>0</v>
      </c>
      <c r="OQ11" s="295"/>
      <c r="OR11" s="296"/>
      <c r="OS11" s="297">
        <f t="shared" si="121"/>
        <v>0</v>
      </c>
      <c r="OT11" s="295"/>
      <c r="OU11" s="296"/>
      <c r="OV11" s="297">
        <f t="shared" si="122"/>
        <v>0</v>
      </c>
      <c r="OW11" s="295"/>
      <c r="OX11" s="296"/>
      <c r="OY11" s="297">
        <f t="shared" si="123"/>
        <v>0</v>
      </c>
      <c r="OZ11" s="295"/>
      <c r="PA11" s="296"/>
      <c r="PB11" s="297">
        <f t="shared" si="124"/>
        <v>0</v>
      </c>
      <c r="PC11" s="295"/>
      <c r="PD11" s="296"/>
      <c r="PE11" s="297">
        <f t="shared" si="125"/>
        <v>0</v>
      </c>
      <c r="PF11" s="295"/>
      <c r="PG11" s="296"/>
      <c r="PH11" s="297">
        <f t="shared" si="126"/>
        <v>0</v>
      </c>
      <c r="PI11" s="295"/>
      <c r="PJ11" s="296"/>
      <c r="PK11" s="297">
        <f t="shared" si="127"/>
        <v>0</v>
      </c>
      <c r="PL11" s="295"/>
      <c r="PM11" s="296"/>
      <c r="PN11" s="297">
        <f t="shared" si="128"/>
        <v>0</v>
      </c>
      <c r="PO11" s="295"/>
      <c r="PP11" s="296"/>
      <c r="PQ11" s="297">
        <f t="shared" si="129"/>
        <v>0</v>
      </c>
      <c r="PR11" s="295"/>
      <c r="PS11" s="296"/>
      <c r="PT11" s="297">
        <f t="shared" si="130"/>
        <v>0</v>
      </c>
      <c r="PU11" s="295"/>
      <c r="PV11" s="296"/>
      <c r="PW11" s="297">
        <f t="shared" si="131"/>
        <v>0</v>
      </c>
      <c r="PX11" s="295"/>
      <c r="PY11" s="296"/>
      <c r="PZ11" s="297">
        <f t="shared" si="132"/>
        <v>0</v>
      </c>
      <c r="QA11" s="295"/>
      <c r="QB11" s="296"/>
      <c r="QC11" s="297">
        <f t="shared" si="133"/>
        <v>0</v>
      </c>
      <c r="QD11" s="295"/>
      <c r="QE11" s="296"/>
      <c r="QF11" s="297">
        <f t="shared" si="134"/>
        <v>0</v>
      </c>
      <c r="QG11" s="295"/>
      <c r="QH11" s="296"/>
      <c r="QI11" s="297">
        <f t="shared" si="135"/>
        <v>0</v>
      </c>
      <c r="QJ11" s="295"/>
      <c r="QK11" s="296"/>
      <c r="QL11" s="297">
        <f t="shared" si="136"/>
        <v>0</v>
      </c>
      <c r="QM11" s="295"/>
      <c r="QN11" s="296"/>
      <c r="QO11" s="297">
        <f t="shared" si="137"/>
        <v>0</v>
      </c>
      <c r="QP11" s="295"/>
      <c r="QQ11" s="296"/>
      <c r="QR11" s="297">
        <f t="shared" si="138"/>
        <v>0</v>
      </c>
      <c r="QS11" s="295"/>
      <c r="QT11" s="296"/>
      <c r="QU11" s="297">
        <f t="shared" si="139"/>
        <v>0</v>
      </c>
      <c r="QV11" s="295"/>
      <c r="QW11" s="296"/>
      <c r="QX11" s="297">
        <f t="shared" si="140"/>
        <v>0</v>
      </c>
      <c r="QY11" s="295"/>
      <c r="QZ11" s="296"/>
      <c r="RA11" s="297">
        <f t="shared" si="141"/>
        <v>0</v>
      </c>
      <c r="RB11" s="295"/>
      <c r="RC11" s="296"/>
      <c r="RD11" s="297">
        <f t="shared" si="142"/>
        <v>0</v>
      </c>
      <c r="RE11" s="295"/>
      <c r="RF11" s="296"/>
      <c r="RG11" s="297">
        <f t="shared" si="143"/>
        <v>0</v>
      </c>
      <c r="RH11" s="295"/>
      <c r="RI11" s="296"/>
      <c r="RJ11" s="297">
        <f t="shared" si="144"/>
        <v>0</v>
      </c>
      <c r="RK11" s="295"/>
      <c r="RL11" s="296"/>
      <c r="RM11" s="297">
        <f t="shared" si="145"/>
        <v>0</v>
      </c>
      <c r="RN11" s="295"/>
      <c r="RO11" s="296"/>
      <c r="RP11" s="297">
        <f t="shared" si="146"/>
        <v>0</v>
      </c>
      <c r="RQ11" s="295"/>
      <c r="RR11" s="296"/>
      <c r="RS11" s="297">
        <f t="shared" si="147"/>
        <v>0</v>
      </c>
      <c r="RT11" s="295"/>
      <c r="RU11" s="296"/>
      <c r="RV11" s="297">
        <f t="shared" si="148"/>
        <v>0</v>
      </c>
      <c r="RW11" s="295"/>
      <c r="RX11" s="296"/>
      <c r="RY11" s="297">
        <f t="shared" si="149"/>
        <v>0</v>
      </c>
      <c r="RZ11" s="295"/>
      <c r="SA11" s="296"/>
      <c r="SB11" s="297">
        <f t="shared" si="150"/>
        <v>0</v>
      </c>
      <c r="SC11" s="295"/>
      <c r="SD11" s="296"/>
      <c r="SE11" s="297">
        <f t="shared" si="151"/>
        <v>0</v>
      </c>
      <c r="SF11" s="295"/>
      <c r="SG11" s="296"/>
      <c r="SH11" s="297">
        <f t="shared" si="152"/>
        <v>0</v>
      </c>
      <c r="SI11" s="295"/>
      <c r="SJ11" s="296"/>
      <c r="SK11" s="297">
        <f t="shared" si="153"/>
        <v>0</v>
      </c>
      <c r="SL11" s="295"/>
      <c r="SM11" s="296"/>
      <c r="SN11" s="297">
        <f t="shared" si="154"/>
        <v>0</v>
      </c>
      <c r="SO11" s="295"/>
      <c r="SP11" s="296"/>
      <c r="SQ11" s="297">
        <f t="shared" si="155"/>
        <v>0</v>
      </c>
      <c r="SR11" s="295"/>
      <c r="SS11" s="296"/>
      <c r="ST11" s="297">
        <f t="shared" si="156"/>
        <v>0</v>
      </c>
      <c r="SU11" s="295"/>
      <c r="SV11" s="296"/>
      <c r="SW11" s="297">
        <f t="shared" si="157"/>
        <v>0</v>
      </c>
      <c r="SX11" s="295"/>
      <c r="SY11" s="296"/>
      <c r="SZ11" s="297">
        <f t="shared" si="158"/>
        <v>0</v>
      </c>
      <c r="TA11" s="295"/>
      <c r="TB11" s="296"/>
      <c r="TC11" s="297">
        <f t="shared" si="159"/>
        <v>0</v>
      </c>
      <c r="TD11" s="295"/>
      <c r="TE11" s="296"/>
      <c r="TF11" s="297">
        <f t="shared" si="160"/>
        <v>0</v>
      </c>
      <c r="TG11" s="295"/>
      <c r="TH11" s="296"/>
      <c r="TI11" s="297">
        <f t="shared" si="161"/>
        <v>0</v>
      </c>
      <c r="TJ11" s="295"/>
      <c r="TK11" s="296"/>
      <c r="TL11" s="297">
        <f t="shared" si="162"/>
        <v>0</v>
      </c>
      <c r="TM11" s="295"/>
      <c r="TN11" s="296"/>
      <c r="TO11" s="297">
        <f t="shared" si="163"/>
        <v>0</v>
      </c>
      <c r="TP11" s="295"/>
      <c r="TQ11" s="296"/>
      <c r="TR11" s="297">
        <f t="shared" si="164"/>
        <v>0</v>
      </c>
      <c r="TS11" s="295"/>
      <c r="TT11" s="296"/>
      <c r="TU11" s="297">
        <f t="shared" si="165"/>
        <v>0</v>
      </c>
      <c r="TV11" s="295"/>
      <c r="TW11" s="296"/>
      <c r="TX11" s="297">
        <f t="shared" si="166"/>
        <v>0</v>
      </c>
      <c r="TY11" s="295"/>
      <c r="TZ11" s="296"/>
      <c r="UA11" s="297">
        <f t="shared" si="167"/>
        <v>0</v>
      </c>
      <c r="UB11" s="295"/>
      <c r="UC11" s="296"/>
      <c r="UD11" s="297">
        <f t="shared" si="168"/>
        <v>0</v>
      </c>
      <c r="UE11" s="295"/>
      <c r="UF11" s="296"/>
      <c r="UG11" s="297">
        <f t="shared" si="169"/>
        <v>0</v>
      </c>
      <c r="UH11" s="295"/>
      <c r="UI11" s="296"/>
      <c r="UJ11" s="297">
        <f t="shared" si="170"/>
        <v>0</v>
      </c>
      <c r="UK11" s="295"/>
      <c r="UL11" s="296"/>
      <c r="UM11" s="297">
        <f t="shared" si="171"/>
        <v>0</v>
      </c>
      <c r="UN11" s="295"/>
      <c r="UO11" s="296"/>
      <c r="UP11" s="297">
        <f t="shared" si="172"/>
        <v>0</v>
      </c>
      <c r="UQ11" s="295"/>
      <c r="UR11" s="296"/>
      <c r="US11" s="297">
        <f t="shared" si="173"/>
        <v>0</v>
      </c>
      <c r="UT11" s="295"/>
      <c r="UU11" s="296"/>
      <c r="UV11" s="297">
        <f t="shared" si="174"/>
        <v>0</v>
      </c>
      <c r="UW11" s="295"/>
      <c r="UX11" s="296"/>
      <c r="UY11" s="297">
        <f t="shared" si="175"/>
        <v>0</v>
      </c>
      <c r="UZ11" s="295">
        <v>0.3125</v>
      </c>
      <c r="VA11" s="296">
        <v>0.4375</v>
      </c>
      <c r="VB11" s="297">
        <f t="shared" si="176"/>
        <v>0.125</v>
      </c>
      <c r="VC11" s="295"/>
      <c r="VD11" s="296"/>
      <c r="VE11" s="297">
        <f t="shared" si="177"/>
        <v>0</v>
      </c>
      <c r="VF11" s="295"/>
      <c r="VG11" s="296"/>
      <c r="VH11" s="297">
        <f t="shared" si="178"/>
        <v>0</v>
      </c>
      <c r="VI11" s="295"/>
      <c r="VJ11" s="296"/>
      <c r="VK11" s="297">
        <f t="shared" si="179"/>
        <v>0</v>
      </c>
      <c r="VL11" s="295"/>
      <c r="VM11" s="296"/>
      <c r="VN11" s="297">
        <f t="shared" si="180"/>
        <v>0</v>
      </c>
      <c r="VO11" s="295"/>
      <c r="VP11" s="296"/>
      <c r="VQ11" s="297">
        <f t="shared" si="181"/>
        <v>0</v>
      </c>
    </row>
    <row r="12" spans="1:589">
      <c r="A12" s="349">
        <v>8</v>
      </c>
      <c r="B12" s="346"/>
      <c r="C12" s="296"/>
      <c r="D12" s="297">
        <f t="shared" si="245"/>
        <v>0</v>
      </c>
      <c r="E12" s="295"/>
      <c r="F12" s="296"/>
      <c r="G12" s="297">
        <f t="shared" si="183"/>
        <v>0</v>
      </c>
      <c r="H12" s="295"/>
      <c r="I12" s="296"/>
      <c r="J12" s="297">
        <f t="shared" si="184"/>
        <v>0</v>
      </c>
      <c r="K12" s="295"/>
      <c r="L12" s="296"/>
      <c r="M12" s="297">
        <f t="shared" si="185"/>
        <v>0</v>
      </c>
      <c r="N12" s="295"/>
      <c r="O12" s="296"/>
      <c r="P12" s="297">
        <f t="shared" si="246"/>
        <v>0</v>
      </c>
      <c r="Q12" s="295"/>
      <c r="R12" s="296"/>
      <c r="S12" s="297">
        <f t="shared" si="187"/>
        <v>0</v>
      </c>
      <c r="T12" s="295"/>
      <c r="U12" s="296"/>
      <c r="V12" s="297">
        <f t="shared" si="188"/>
        <v>0</v>
      </c>
      <c r="W12" s="346"/>
      <c r="X12" s="296"/>
      <c r="Y12" s="297">
        <f t="shared" si="189"/>
        <v>0</v>
      </c>
      <c r="Z12" s="295"/>
      <c r="AA12" s="296"/>
      <c r="AB12" s="297">
        <f t="shared" si="190"/>
        <v>0</v>
      </c>
      <c r="AC12" s="295"/>
      <c r="AD12" s="296"/>
      <c r="AE12" s="297">
        <f t="shared" si="191"/>
        <v>0</v>
      </c>
      <c r="AF12" s="295"/>
      <c r="AG12" s="296"/>
      <c r="AH12" s="297">
        <f t="shared" si="192"/>
        <v>0</v>
      </c>
      <c r="AI12" s="295"/>
      <c r="AJ12" s="296"/>
      <c r="AK12" s="297">
        <f t="shared" si="193"/>
        <v>0</v>
      </c>
      <c r="AL12" s="295"/>
      <c r="AM12" s="296"/>
      <c r="AN12" s="297">
        <f t="shared" si="194"/>
        <v>0</v>
      </c>
      <c r="AO12" s="295"/>
      <c r="AP12" s="296"/>
      <c r="AQ12" s="297">
        <f t="shared" si="195"/>
        <v>0</v>
      </c>
      <c r="AR12" s="346"/>
      <c r="AS12" s="296"/>
      <c r="AT12" s="297">
        <f t="shared" si="196"/>
        <v>0</v>
      </c>
      <c r="AU12" s="295"/>
      <c r="AV12" s="296"/>
      <c r="AW12" s="297">
        <f t="shared" si="197"/>
        <v>0</v>
      </c>
      <c r="AX12" s="295"/>
      <c r="AY12" s="296"/>
      <c r="AZ12" s="297">
        <f t="shared" si="198"/>
        <v>0</v>
      </c>
      <c r="BA12" s="295"/>
      <c r="BB12" s="296"/>
      <c r="BC12" s="297">
        <f t="shared" si="199"/>
        <v>0</v>
      </c>
      <c r="BD12" s="295"/>
      <c r="BE12" s="296"/>
      <c r="BF12" s="297">
        <f t="shared" si="200"/>
        <v>0</v>
      </c>
      <c r="BG12" s="295"/>
      <c r="BH12" s="296"/>
      <c r="BI12" s="297">
        <f t="shared" si="201"/>
        <v>0</v>
      </c>
      <c r="BJ12" s="295"/>
      <c r="BK12" s="296"/>
      <c r="BL12" s="297">
        <f t="shared" si="202"/>
        <v>0</v>
      </c>
      <c r="BM12" s="346"/>
      <c r="BN12" s="296"/>
      <c r="BO12" s="297">
        <f t="shared" si="203"/>
        <v>0</v>
      </c>
      <c r="BP12" s="295"/>
      <c r="BQ12" s="296"/>
      <c r="BR12" s="297">
        <f t="shared" si="247"/>
        <v>0</v>
      </c>
      <c r="BS12" s="295"/>
      <c r="BT12" s="296"/>
      <c r="BU12" s="297">
        <f t="shared" si="204"/>
        <v>0</v>
      </c>
      <c r="BV12" s="295"/>
      <c r="BW12" s="296"/>
      <c r="BX12" s="297">
        <f t="shared" si="205"/>
        <v>0</v>
      </c>
      <c r="BY12" s="295"/>
      <c r="BZ12" s="296"/>
      <c r="CA12" s="297">
        <f t="shared" si="206"/>
        <v>0</v>
      </c>
      <c r="CB12" s="295"/>
      <c r="CC12" s="296"/>
      <c r="CD12" s="297">
        <f t="shared" si="207"/>
        <v>0</v>
      </c>
      <c r="CE12" s="295"/>
      <c r="CF12" s="296"/>
      <c r="CG12" s="297">
        <f t="shared" si="208"/>
        <v>0</v>
      </c>
      <c r="CH12" s="346"/>
      <c r="CI12" s="296"/>
      <c r="CJ12" s="297">
        <f t="shared" si="209"/>
        <v>0</v>
      </c>
      <c r="CK12" s="295"/>
      <c r="CL12" s="296"/>
      <c r="CM12" s="297">
        <f t="shared" si="210"/>
        <v>0</v>
      </c>
      <c r="CN12" s="295"/>
      <c r="CO12" s="296"/>
      <c r="CP12" s="297">
        <f t="shared" si="211"/>
        <v>0</v>
      </c>
      <c r="CQ12" s="295"/>
      <c r="CR12" s="296"/>
      <c r="CS12" s="297">
        <f t="shared" si="212"/>
        <v>0</v>
      </c>
      <c r="CT12" s="295"/>
      <c r="CU12" s="296"/>
      <c r="CV12" s="297">
        <f t="shared" si="213"/>
        <v>0</v>
      </c>
      <c r="CW12" s="295"/>
      <c r="CX12" s="296"/>
      <c r="CY12" s="297">
        <f t="shared" si="214"/>
        <v>0</v>
      </c>
      <c r="CZ12" s="295"/>
      <c r="DA12" s="296"/>
      <c r="DB12" s="297">
        <f t="shared" si="215"/>
        <v>0</v>
      </c>
      <c r="DC12" s="346"/>
      <c r="DD12" s="296"/>
      <c r="DE12" s="297">
        <f t="shared" si="216"/>
        <v>0</v>
      </c>
      <c r="DF12" s="295"/>
      <c r="DG12" s="296"/>
      <c r="DH12" s="297">
        <f t="shared" si="217"/>
        <v>0</v>
      </c>
      <c r="DI12" s="295"/>
      <c r="DJ12" s="296"/>
      <c r="DK12" s="297">
        <f t="shared" si="218"/>
        <v>0</v>
      </c>
      <c r="DL12" s="295"/>
      <c r="DM12" s="296"/>
      <c r="DN12" s="297">
        <f t="shared" si="219"/>
        <v>0</v>
      </c>
      <c r="DO12" s="295"/>
      <c r="DP12" s="296"/>
      <c r="DQ12" s="297">
        <f t="shared" si="220"/>
        <v>0</v>
      </c>
      <c r="DR12" s="295"/>
      <c r="DS12" s="296"/>
      <c r="DT12" s="297">
        <f t="shared" si="221"/>
        <v>0</v>
      </c>
      <c r="DU12" s="295"/>
      <c r="DV12" s="296"/>
      <c r="DW12" s="297">
        <f t="shared" si="222"/>
        <v>0</v>
      </c>
      <c r="DX12" s="346"/>
      <c r="DY12" s="296"/>
      <c r="DZ12" s="297">
        <f t="shared" si="223"/>
        <v>0</v>
      </c>
      <c r="EA12" s="295"/>
      <c r="EB12" s="296"/>
      <c r="EC12" s="297">
        <f t="shared" si="224"/>
        <v>0</v>
      </c>
      <c r="ED12" s="295"/>
      <c r="EE12" s="296"/>
      <c r="EF12" s="297">
        <f t="shared" si="225"/>
        <v>0</v>
      </c>
      <c r="EG12" s="295"/>
      <c r="EH12" s="296"/>
      <c r="EI12" s="297">
        <f t="shared" si="226"/>
        <v>0</v>
      </c>
      <c r="EJ12" s="295"/>
      <c r="EK12" s="296"/>
      <c r="EL12" s="297">
        <f t="shared" si="227"/>
        <v>0</v>
      </c>
      <c r="EM12" s="295"/>
      <c r="EN12" s="296"/>
      <c r="EO12" s="297">
        <f t="shared" si="228"/>
        <v>0</v>
      </c>
      <c r="EP12" s="295"/>
      <c r="EQ12" s="296"/>
      <c r="ER12" s="297">
        <f t="shared" si="229"/>
        <v>0</v>
      </c>
      <c r="ES12" s="346"/>
      <c r="ET12" s="296"/>
      <c r="EU12" s="297">
        <f t="shared" si="230"/>
        <v>0</v>
      </c>
      <c r="EV12" s="295"/>
      <c r="EW12" s="296"/>
      <c r="EX12" s="297">
        <f t="shared" si="231"/>
        <v>0</v>
      </c>
      <c r="EY12" s="295"/>
      <c r="EZ12" s="296"/>
      <c r="FA12" s="297">
        <f t="shared" si="232"/>
        <v>0</v>
      </c>
      <c r="FB12" s="295"/>
      <c r="FC12" s="296"/>
      <c r="FD12" s="297">
        <f t="shared" si="233"/>
        <v>0</v>
      </c>
      <c r="FE12" s="295"/>
      <c r="FF12" s="296"/>
      <c r="FG12" s="297">
        <f t="shared" si="234"/>
        <v>0</v>
      </c>
      <c r="FH12" s="295"/>
      <c r="FI12" s="296"/>
      <c r="FJ12" s="297">
        <f t="shared" si="235"/>
        <v>0</v>
      </c>
      <c r="FK12" s="295"/>
      <c r="FL12" s="296"/>
      <c r="FM12" s="297">
        <f t="shared" si="236"/>
        <v>0</v>
      </c>
      <c r="FN12" s="295"/>
      <c r="FO12" s="296"/>
      <c r="FP12" s="297">
        <f t="shared" si="237"/>
        <v>0</v>
      </c>
      <c r="FQ12" s="346"/>
      <c r="FR12" s="296"/>
      <c r="FS12" s="297">
        <f t="shared" si="238"/>
        <v>0</v>
      </c>
      <c r="FT12" s="295">
        <v>0.29166666666666669</v>
      </c>
      <c r="FU12" s="296">
        <v>0.35416666666666669</v>
      </c>
      <c r="FV12" s="297">
        <f t="shared" si="239"/>
        <v>6.25E-2</v>
      </c>
      <c r="FW12" s="295"/>
      <c r="FX12" s="296"/>
      <c r="FY12" s="297">
        <f t="shared" si="240"/>
        <v>0</v>
      </c>
      <c r="FZ12" s="295"/>
      <c r="GA12" s="296"/>
      <c r="GB12" s="297">
        <f t="shared" si="241"/>
        <v>0</v>
      </c>
      <c r="GC12" s="295"/>
      <c r="GD12" s="296"/>
      <c r="GE12" s="297">
        <f t="shared" si="242"/>
        <v>0</v>
      </c>
      <c r="GF12" s="295"/>
      <c r="GG12" s="296"/>
      <c r="GH12" s="297">
        <f t="shared" si="243"/>
        <v>0</v>
      </c>
      <c r="GI12" s="295"/>
      <c r="GJ12" s="296"/>
      <c r="GK12" s="297">
        <f t="shared" si="244"/>
        <v>0</v>
      </c>
      <c r="GL12" s="295"/>
      <c r="GM12" s="296"/>
      <c r="GN12" s="297">
        <f t="shared" si="50"/>
        <v>0</v>
      </c>
      <c r="GO12" s="346"/>
      <c r="GP12" s="296"/>
      <c r="GQ12" s="297">
        <f t="shared" si="51"/>
        <v>0</v>
      </c>
      <c r="GR12" s="295"/>
      <c r="GS12" s="296"/>
      <c r="GT12" s="297">
        <f t="shared" si="52"/>
        <v>0</v>
      </c>
      <c r="GU12" s="295"/>
      <c r="GV12" s="296"/>
      <c r="GW12" s="297">
        <f t="shared" si="53"/>
        <v>0</v>
      </c>
      <c r="GX12" s="295"/>
      <c r="GY12" s="296"/>
      <c r="GZ12" s="297">
        <f t="shared" si="54"/>
        <v>0</v>
      </c>
      <c r="HA12" s="295"/>
      <c r="HB12" s="296"/>
      <c r="HC12" s="297">
        <f t="shared" si="55"/>
        <v>0</v>
      </c>
      <c r="HD12" s="295"/>
      <c r="HE12" s="296"/>
      <c r="HF12" s="297">
        <f t="shared" si="56"/>
        <v>0</v>
      </c>
      <c r="HG12" s="295"/>
      <c r="HH12" s="296"/>
      <c r="HI12" s="297">
        <f t="shared" si="57"/>
        <v>0</v>
      </c>
      <c r="HJ12" s="295"/>
      <c r="HK12" s="296"/>
      <c r="HL12" s="297">
        <f t="shared" si="58"/>
        <v>0</v>
      </c>
      <c r="HM12" s="346"/>
      <c r="HN12" s="296"/>
      <c r="HO12" s="297">
        <f t="shared" si="59"/>
        <v>0</v>
      </c>
      <c r="HP12" s="295"/>
      <c r="HQ12" s="296"/>
      <c r="HR12" s="297">
        <f t="shared" si="60"/>
        <v>0</v>
      </c>
      <c r="HS12" s="295"/>
      <c r="HT12" s="296"/>
      <c r="HU12" s="297">
        <f t="shared" si="61"/>
        <v>0</v>
      </c>
      <c r="HV12" s="295"/>
      <c r="HW12" s="296"/>
      <c r="HX12" s="297">
        <f t="shared" si="62"/>
        <v>0</v>
      </c>
      <c r="HY12" s="295"/>
      <c r="HZ12" s="296"/>
      <c r="IA12" s="297">
        <f t="shared" si="63"/>
        <v>0</v>
      </c>
      <c r="IB12" s="295"/>
      <c r="IC12" s="296"/>
      <c r="ID12" s="297">
        <f t="shared" si="64"/>
        <v>0</v>
      </c>
      <c r="IE12" s="295"/>
      <c r="IF12" s="296"/>
      <c r="IG12" s="297">
        <f t="shared" si="65"/>
        <v>0</v>
      </c>
      <c r="IH12" s="295"/>
      <c r="II12" s="296"/>
      <c r="IJ12" s="297">
        <f t="shared" si="66"/>
        <v>0</v>
      </c>
      <c r="IK12" s="346"/>
      <c r="IL12" s="296"/>
      <c r="IM12" s="297">
        <f t="shared" si="67"/>
        <v>0</v>
      </c>
      <c r="IN12" s="295"/>
      <c r="IO12" s="296"/>
      <c r="IP12" s="297">
        <f t="shared" si="68"/>
        <v>0</v>
      </c>
      <c r="IQ12" s="295"/>
      <c r="IR12" s="296"/>
      <c r="IS12" s="297">
        <f t="shared" si="69"/>
        <v>0</v>
      </c>
      <c r="IT12" s="295"/>
      <c r="IU12" s="296"/>
      <c r="IV12" s="297">
        <f t="shared" si="70"/>
        <v>0</v>
      </c>
      <c r="IW12" s="295"/>
      <c r="IX12" s="296"/>
      <c r="IY12" s="297">
        <f t="shared" si="71"/>
        <v>0</v>
      </c>
      <c r="IZ12" s="295"/>
      <c r="JA12" s="296"/>
      <c r="JB12" s="297">
        <f t="shared" si="72"/>
        <v>0</v>
      </c>
      <c r="JC12" s="295"/>
      <c r="JD12" s="296"/>
      <c r="JE12" s="297">
        <f t="shared" si="73"/>
        <v>0</v>
      </c>
      <c r="JF12" s="295"/>
      <c r="JG12" s="296"/>
      <c r="JH12" s="297">
        <f t="shared" si="74"/>
        <v>0</v>
      </c>
      <c r="JI12" s="346"/>
      <c r="JJ12" s="296"/>
      <c r="JK12" s="297">
        <f t="shared" si="75"/>
        <v>0</v>
      </c>
      <c r="JL12" s="295"/>
      <c r="JM12" s="296"/>
      <c r="JN12" s="297">
        <f t="shared" si="76"/>
        <v>0</v>
      </c>
      <c r="JO12" s="295"/>
      <c r="JP12" s="296"/>
      <c r="JQ12" s="297">
        <f t="shared" si="77"/>
        <v>0</v>
      </c>
      <c r="JR12" s="295"/>
      <c r="JS12" s="296"/>
      <c r="JT12" s="297">
        <f t="shared" si="78"/>
        <v>0</v>
      </c>
      <c r="JU12" s="295"/>
      <c r="JV12" s="296"/>
      <c r="JW12" s="297">
        <f t="shared" si="79"/>
        <v>0</v>
      </c>
      <c r="JX12" s="295"/>
      <c r="JY12" s="296"/>
      <c r="JZ12" s="297">
        <f t="shared" si="80"/>
        <v>0</v>
      </c>
      <c r="KA12" s="295"/>
      <c r="KB12" s="296"/>
      <c r="KC12" s="297">
        <f t="shared" si="81"/>
        <v>0</v>
      </c>
      <c r="KD12" s="295"/>
      <c r="KE12" s="296"/>
      <c r="KF12" s="297">
        <f t="shared" si="82"/>
        <v>0</v>
      </c>
      <c r="KG12" s="346"/>
      <c r="KH12" s="296"/>
      <c r="KI12" s="297">
        <f t="shared" si="83"/>
        <v>0</v>
      </c>
      <c r="KJ12" s="295"/>
      <c r="KK12" s="296"/>
      <c r="KL12" s="297">
        <f t="shared" si="84"/>
        <v>0</v>
      </c>
      <c r="KM12" s="295"/>
      <c r="KN12" s="296"/>
      <c r="KO12" s="297">
        <f t="shared" si="85"/>
        <v>0</v>
      </c>
      <c r="KP12" s="295"/>
      <c r="KQ12" s="296"/>
      <c r="KR12" s="297">
        <f t="shared" si="86"/>
        <v>0</v>
      </c>
      <c r="KS12" s="295"/>
      <c r="KT12" s="296"/>
      <c r="KU12" s="297">
        <f t="shared" si="87"/>
        <v>0</v>
      </c>
      <c r="KV12" s="295"/>
      <c r="KW12" s="296"/>
      <c r="KX12" s="297">
        <f t="shared" si="88"/>
        <v>0</v>
      </c>
      <c r="KY12" s="295"/>
      <c r="KZ12" s="296"/>
      <c r="LA12" s="297">
        <f t="shared" si="89"/>
        <v>0</v>
      </c>
      <c r="LB12" s="295"/>
      <c r="LC12" s="296"/>
      <c r="LD12" s="297">
        <f t="shared" si="90"/>
        <v>0</v>
      </c>
      <c r="LE12" s="346"/>
      <c r="LF12" s="296"/>
      <c r="LG12" s="297">
        <f t="shared" si="91"/>
        <v>0</v>
      </c>
      <c r="LH12" s="295"/>
      <c r="LI12" s="296"/>
      <c r="LJ12" s="297">
        <f t="shared" si="92"/>
        <v>0</v>
      </c>
      <c r="LK12" s="295"/>
      <c r="LL12" s="296"/>
      <c r="LM12" s="297">
        <f t="shared" si="93"/>
        <v>0</v>
      </c>
      <c r="LN12" s="295"/>
      <c r="LO12" s="296"/>
      <c r="LP12" s="297">
        <f t="shared" si="94"/>
        <v>0</v>
      </c>
      <c r="LQ12" s="295"/>
      <c r="LR12" s="296"/>
      <c r="LS12" s="297">
        <f t="shared" si="95"/>
        <v>0</v>
      </c>
      <c r="LT12" s="295"/>
      <c r="LU12" s="296"/>
      <c r="LV12" s="297">
        <f t="shared" si="96"/>
        <v>0</v>
      </c>
      <c r="LW12" s="295"/>
      <c r="LX12" s="296"/>
      <c r="LY12" s="297">
        <f t="shared" si="97"/>
        <v>0</v>
      </c>
      <c r="LZ12" s="295"/>
      <c r="MA12" s="296"/>
      <c r="MB12" s="297">
        <f t="shared" si="98"/>
        <v>0</v>
      </c>
      <c r="MC12" s="295"/>
      <c r="MD12" s="296"/>
      <c r="ME12" s="297">
        <f t="shared" si="99"/>
        <v>0</v>
      </c>
      <c r="MF12" s="295"/>
      <c r="MG12" s="296"/>
      <c r="MH12" s="297">
        <f t="shared" si="100"/>
        <v>0</v>
      </c>
      <c r="MI12" s="295"/>
      <c r="MJ12" s="296"/>
      <c r="MK12" s="297">
        <f t="shared" si="101"/>
        <v>0</v>
      </c>
      <c r="ML12" s="295"/>
      <c r="MM12" s="296"/>
      <c r="MN12" s="297">
        <f t="shared" si="102"/>
        <v>0</v>
      </c>
      <c r="MO12" s="295"/>
      <c r="MP12" s="296"/>
      <c r="MQ12" s="297">
        <f t="shared" si="103"/>
        <v>0</v>
      </c>
      <c r="MR12" s="295"/>
      <c r="MS12" s="296"/>
      <c r="MT12" s="297">
        <f t="shared" si="104"/>
        <v>0</v>
      </c>
      <c r="MU12" s="295"/>
      <c r="MV12" s="296"/>
      <c r="MW12" s="297">
        <f t="shared" si="105"/>
        <v>0</v>
      </c>
      <c r="MX12" s="295"/>
      <c r="MY12" s="296"/>
      <c r="MZ12" s="297">
        <f t="shared" si="106"/>
        <v>0</v>
      </c>
      <c r="NA12" s="295"/>
      <c r="NB12" s="296"/>
      <c r="NC12" s="297">
        <f t="shared" si="107"/>
        <v>0</v>
      </c>
      <c r="ND12" s="295"/>
      <c r="NE12" s="296"/>
      <c r="NF12" s="297">
        <f t="shared" si="108"/>
        <v>0</v>
      </c>
      <c r="NG12" s="295"/>
      <c r="NH12" s="296"/>
      <c r="NI12" s="297">
        <f t="shared" si="109"/>
        <v>0</v>
      </c>
      <c r="NJ12" s="295"/>
      <c r="NK12" s="296"/>
      <c r="NL12" s="297">
        <f t="shared" si="110"/>
        <v>0</v>
      </c>
      <c r="NM12" s="295"/>
      <c r="NN12" s="296"/>
      <c r="NO12" s="297">
        <f t="shared" si="111"/>
        <v>0</v>
      </c>
      <c r="NP12" s="295"/>
      <c r="NQ12" s="296"/>
      <c r="NR12" s="297">
        <f t="shared" si="112"/>
        <v>0</v>
      </c>
      <c r="NS12" s="295"/>
      <c r="NT12" s="296"/>
      <c r="NU12" s="297">
        <f t="shared" si="113"/>
        <v>0</v>
      </c>
      <c r="NV12" s="295"/>
      <c r="NW12" s="296"/>
      <c r="NX12" s="297">
        <f t="shared" si="114"/>
        <v>0</v>
      </c>
      <c r="NY12" s="295"/>
      <c r="NZ12" s="296"/>
      <c r="OA12" s="297">
        <f t="shared" si="115"/>
        <v>0</v>
      </c>
      <c r="OB12" s="295"/>
      <c r="OC12" s="296"/>
      <c r="OD12" s="297">
        <f t="shared" si="116"/>
        <v>0</v>
      </c>
      <c r="OE12" s="295"/>
      <c r="OF12" s="296"/>
      <c r="OG12" s="297">
        <f t="shared" si="117"/>
        <v>0</v>
      </c>
      <c r="OH12" s="295"/>
      <c r="OI12" s="296"/>
      <c r="OJ12" s="297">
        <f t="shared" si="118"/>
        <v>0</v>
      </c>
      <c r="OK12" s="295"/>
      <c r="OL12" s="296"/>
      <c r="OM12" s="297">
        <f t="shared" si="119"/>
        <v>0</v>
      </c>
      <c r="ON12" s="295"/>
      <c r="OO12" s="296"/>
      <c r="OP12" s="297">
        <f t="shared" si="120"/>
        <v>0</v>
      </c>
      <c r="OQ12" s="295"/>
      <c r="OR12" s="296"/>
      <c r="OS12" s="297">
        <f t="shared" si="121"/>
        <v>0</v>
      </c>
      <c r="OT12" s="295"/>
      <c r="OU12" s="296"/>
      <c r="OV12" s="297">
        <f t="shared" si="122"/>
        <v>0</v>
      </c>
      <c r="OW12" s="295"/>
      <c r="OX12" s="296"/>
      <c r="OY12" s="297">
        <f t="shared" si="123"/>
        <v>0</v>
      </c>
      <c r="OZ12" s="295"/>
      <c r="PA12" s="296"/>
      <c r="PB12" s="297">
        <f t="shared" si="124"/>
        <v>0</v>
      </c>
      <c r="PC12" s="295"/>
      <c r="PD12" s="296"/>
      <c r="PE12" s="297">
        <f t="shared" si="125"/>
        <v>0</v>
      </c>
      <c r="PF12" s="295"/>
      <c r="PG12" s="296"/>
      <c r="PH12" s="297">
        <f t="shared" si="126"/>
        <v>0</v>
      </c>
      <c r="PI12" s="295"/>
      <c r="PJ12" s="296"/>
      <c r="PK12" s="297">
        <f t="shared" si="127"/>
        <v>0</v>
      </c>
      <c r="PL12" s="295"/>
      <c r="PM12" s="296"/>
      <c r="PN12" s="297">
        <f t="shared" si="128"/>
        <v>0</v>
      </c>
      <c r="PO12" s="295"/>
      <c r="PP12" s="296"/>
      <c r="PQ12" s="297">
        <f t="shared" si="129"/>
        <v>0</v>
      </c>
      <c r="PR12" s="295"/>
      <c r="PS12" s="296"/>
      <c r="PT12" s="297">
        <f t="shared" si="130"/>
        <v>0</v>
      </c>
      <c r="PU12" s="295"/>
      <c r="PV12" s="296"/>
      <c r="PW12" s="297">
        <f t="shared" si="131"/>
        <v>0</v>
      </c>
      <c r="PX12" s="295"/>
      <c r="PY12" s="296"/>
      <c r="PZ12" s="297">
        <f t="shared" si="132"/>
        <v>0</v>
      </c>
      <c r="QA12" s="295"/>
      <c r="QB12" s="296"/>
      <c r="QC12" s="297">
        <f t="shared" si="133"/>
        <v>0</v>
      </c>
      <c r="QD12" s="295"/>
      <c r="QE12" s="296"/>
      <c r="QF12" s="297">
        <f t="shared" si="134"/>
        <v>0</v>
      </c>
      <c r="QG12" s="295"/>
      <c r="QH12" s="296"/>
      <c r="QI12" s="297">
        <f t="shared" si="135"/>
        <v>0</v>
      </c>
      <c r="QJ12" s="295"/>
      <c r="QK12" s="296"/>
      <c r="QL12" s="297">
        <f t="shared" si="136"/>
        <v>0</v>
      </c>
      <c r="QM12" s="295"/>
      <c r="QN12" s="296"/>
      <c r="QO12" s="297">
        <f t="shared" si="137"/>
        <v>0</v>
      </c>
      <c r="QP12" s="295"/>
      <c r="QQ12" s="296"/>
      <c r="QR12" s="297">
        <f t="shared" si="138"/>
        <v>0</v>
      </c>
      <c r="QS12" s="295"/>
      <c r="QT12" s="296"/>
      <c r="QU12" s="297">
        <f t="shared" si="139"/>
        <v>0</v>
      </c>
      <c r="QV12" s="295"/>
      <c r="QW12" s="296"/>
      <c r="QX12" s="297">
        <f t="shared" si="140"/>
        <v>0</v>
      </c>
      <c r="QY12" s="295"/>
      <c r="QZ12" s="296"/>
      <c r="RA12" s="297">
        <f t="shared" si="141"/>
        <v>0</v>
      </c>
      <c r="RB12" s="295"/>
      <c r="RC12" s="296"/>
      <c r="RD12" s="297">
        <f t="shared" si="142"/>
        <v>0</v>
      </c>
      <c r="RE12" s="295"/>
      <c r="RF12" s="296"/>
      <c r="RG12" s="297">
        <f t="shared" si="143"/>
        <v>0</v>
      </c>
      <c r="RH12" s="295"/>
      <c r="RI12" s="296"/>
      <c r="RJ12" s="297">
        <f t="shared" si="144"/>
        <v>0</v>
      </c>
      <c r="RK12" s="295"/>
      <c r="RL12" s="296"/>
      <c r="RM12" s="297">
        <f t="shared" si="145"/>
        <v>0</v>
      </c>
      <c r="RN12" s="295"/>
      <c r="RO12" s="296"/>
      <c r="RP12" s="297">
        <f t="shared" si="146"/>
        <v>0</v>
      </c>
      <c r="RQ12" s="295"/>
      <c r="RR12" s="296"/>
      <c r="RS12" s="297">
        <f t="shared" si="147"/>
        <v>0</v>
      </c>
      <c r="RT12" s="295"/>
      <c r="RU12" s="296"/>
      <c r="RV12" s="297">
        <f t="shared" si="148"/>
        <v>0</v>
      </c>
      <c r="RW12" s="295"/>
      <c r="RX12" s="296"/>
      <c r="RY12" s="297">
        <f t="shared" si="149"/>
        <v>0</v>
      </c>
      <c r="RZ12" s="295"/>
      <c r="SA12" s="296"/>
      <c r="SB12" s="297">
        <f t="shared" si="150"/>
        <v>0</v>
      </c>
      <c r="SC12" s="295"/>
      <c r="SD12" s="296"/>
      <c r="SE12" s="297">
        <f t="shared" si="151"/>
        <v>0</v>
      </c>
      <c r="SF12" s="295"/>
      <c r="SG12" s="296"/>
      <c r="SH12" s="297">
        <f t="shared" si="152"/>
        <v>0</v>
      </c>
      <c r="SI12" s="295"/>
      <c r="SJ12" s="296"/>
      <c r="SK12" s="297">
        <f t="shared" si="153"/>
        <v>0</v>
      </c>
      <c r="SL12" s="295"/>
      <c r="SM12" s="296"/>
      <c r="SN12" s="297">
        <f t="shared" si="154"/>
        <v>0</v>
      </c>
      <c r="SO12" s="295"/>
      <c r="SP12" s="296"/>
      <c r="SQ12" s="297">
        <f t="shared" si="155"/>
        <v>0</v>
      </c>
      <c r="SR12" s="295"/>
      <c r="SS12" s="296"/>
      <c r="ST12" s="297">
        <f t="shared" si="156"/>
        <v>0</v>
      </c>
      <c r="SU12" s="295"/>
      <c r="SV12" s="296"/>
      <c r="SW12" s="297">
        <f t="shared" si="157"/>
        <v>0</v>
      </c>
      <c r="SX12" s="295"/>
      <c r="SY12" s="296"/>
      <c r="SZ12" s="297">
        <f t="shared" si="158"/>
        <v>0</v>
      </c>
      <c r="TA12" s="295"/>
      <c r="TB12" s="296"/>
      <c r="TC12" s="297">
        <f t="shared" si="159"/>
        <v>0</v>
      </c>
      <c r="TD12" s="295"/>
      <c r="TE12" s="296"/>
      <c r="TF12" s="297">
        <f t="shared" si="160"/>
        <v>0</v>
      </c>
      <c r="TG12" s="295"/>
      <c r="TH12" s="296"/>
      <c r="TI12" s="297">
        <f t="shared" si="161"/>
        <v>0</v>
      </c>
      <c r="TJ12" s="295"/>
      <c r="TK12" s="296"/>
      <c r="TL12" s="297">
        <f t="shared" si="162"/>
        <v>0</v>
      </c>
      <c r="TM12" s="295"/>
      <c r="TN12" s="296"/>
      <c r="TO12" s="297">
        <f t="shared" si="163"/>
        <v>0</v>
      </c>
      <c r="TP12" s="295"/>
      <c r="TQ12" s="296"/>
      <c r="TR12" s="297">
        <f t="shared" si="164"/>
        <v>0</v>
      </c>
      <c r="TS12" s="295"/>
      <c r="TT12" s="296"/>
      <c r="TU12" s="297">
        <f t="shared" si="165"/>
        <v>0</v>
      </c>
      <c r="TV12" s="295"/>
      <c r="TW12" s="296"/>
      <c r="TX12" s="297">
        <f t="shared" si="166"/>
        <v>0</v>
      </c>
      <c r="TY12" s="295"/>
      <c r="TZ12" s="296"/>
      <c r="UA12" s="297">
        <f t="shared" si="167"/>
        <v>0</v>
      </c>
      <c r="UB12" s="295"/>
      <c r="UC12" s="296"/>
      <c r="UD12" s="297">
        <f t="shared" si="168"/>
        <v>0</v>
      </c>
      <c r="UE12" s="295"/>
      <c r="UF12" s="296"/>
      <c r="UG12" s="297">
        <f t="shared" si="169"/>
        <v>0</v>
      </c>
      <c r="UH12" s="295"/>
      <c r="UI12" s="296"/>
      <c r="UJ12" s="297">
        <f t="shared" si="170"/>
        <v>0</v>
      </c>
      <c r="UK12" s="295"/>
      <c r="UL12" s="296"/>
      <c r="UM12" s="297">
        <f t="shared" si="171"/>
        <v>0</v>
      </c>
      <c r="UN12" s="295"/>
      <c r="UO12" s="296"/>
      <c r="UP12" s="297">
        <f t="shared" si="172"/>
        <v>0</v>
      </c>
      <c r="UQ12" s="295"/>
      <c r="UR12" s="296"/>
      <c r="US12" s="297">
        <f t="shared" si="173"/>
        <v>0</v>
      </c>
      <c r="UT12" s="295"/>
      <c r="UU12" s="296"/>
      <c r="UV12" s="297">
        <f t="shared" si="174"/>
        <v>0</v>
      </c>
      <c r="UW12" s="295"/>
      <c r="UX12" s="296"/>
      <c r="UY12" s="297">
        <f t="shared" si="175"/>
        <v>0</v>
      </c>
      <c r="UZ12" s="295"/>
      <c r="VA12" s="296"/>
      <c r="VB12" s="297">
        <f t="shared" si="176"/>
        <v>0</v>
      </c>
      <c r="VC12" s="295"/>
      <c r="VD12" s="296"/>
      <c r="VE12" s="297">
        <f t="shared" si="177"/>
        <v>0</v>
      </c>
      <c r="VF12" s="295"/>
      <c r="VG12" s="296"/>
      <c r="VH12" s="297">
        <f t="shared" si="178"/>
        <v>0</v>
      </c>
      <c r="VI12" s="295"/>
      <c r="VJ12" s="296"/>
      <c r="VK12" s="297">
        <f t="shared" si="179"/>
        <v>0</v>
      </c>
      <c r="VL12" s="295"/>
      <c r="VM12" s="296"/>
      <c r="VN12" s="297">
        <f t="shared" si="180"/>
        <v>0</v>
      </c>
      <c r="VO12" s="295"/>
      <c r="VP12" s="296"/>
      <c r="VQ12" s="297">
        <f t="shared" si="181"/>
        <v>0</v>
      </c>
    </row>
    <row r="13" spans="1:589">
      <c r="A13" s="349">
        <v>9</v>
      </c>
      <c r="B13" s="346"/>
      <c r="C13" s="296"/>
      <c r="D13" s="297">
        <f t="shared" si="245"/>
        <v>0</v>
      </c>
      <c r="E13" s="295"/>
      <c r="F13" s="296"/>
      <c r="G13" s="297">
        <f t="shared" si="183"/>
        <v>0</v>
      </c>
      <c r="H13" s="295"/>
      <c r="I13" s="296"/>
      <c r="J13" s="297">
        <f t="shared" si="184"/>
        <v>0</v>
      </c>
      <c r="K13" s="295"/>
      <c r="L13" s="296"/>
      <c r="M13" s="297">
        <f t="shared" si="185"/>
        <v>0</v>
      </c>
      <c r="N13" s="295"/>
      <c r="O13" s="296"/>
      <c r="P13" s="297">
        <f t="shared" si="246"/>
        <v>0</v>
      </c>
      <c r="Q13" s="295"/>
      <c r="R13" s="296"/>
      <c r="S13" s="297">
        <f t="shared" si="187"/>
        <v>0</v>
      </c>
      <c r="T13" s="295"/>
      <c r="U13" s="296"/>
      <c r="V13" s="297">
        <f t="shared" si="188"/>
        <v>0</v>
      </c>
      <c r="W13" s="346"/>
      <c r="X13" s="296"/>
      <c r="Y13" s="297">
        <f t="shared" si="189"/>
        <v>0</v>
      </c>
      <c r="Z13" s="295"/>
      <c r="AA13" s="296"/>
      <c r="AB13" s="297">
        <f t="shared" si="190"/>
        <v>0</v>
      </c>
      <c r="AC13" s="295"/>
      <c r="AD13" s="296"/>
      <c r="AE13" s="297">
        <f t="shared" si="191"/>
        <v>0</v>
      </c>
      <c r="AF13" s="295"/>
      <c r="AG13" s="296"/>
      <c r="AH13" s="297">
        <f t="shared" si="192"/>
        <v>0</v>
      </c>
      <c r="AI13" s="295"/>
      <c r="AJ13" s="296"/>
      <c r="AK13" s="297">
        <f t="shared" si="193"/>
        <v>0</v>
      </c>
      <c r="AL13" s="295"/>
      <c r="AM13" s="296"/>
      <c r="AN13" s="297">
        <f t="shared" si="194"/>
        <v>0</v>
      </c>
      <c r="AO13" s="295"/>
      <c r="AP13" s="296"/>
      <c r="AQ13" s="297">
        <f t="shared" si="195"/>
        <v>0</v>
      </c>
      <c r="AR13" s="346"/>
      <c r="AS13" s="296"/>
      <c r="AT13" s="297">
        <f t="shared" si="196"/>
        <v>0</v>
      </c>
      <c r="AU13" s="295"/>
      <c r="AV13" s="296"/>
      <c r="AW13" s="297">
        <f t="shared" si="197"/>
        <v>0</v>
      </c>
      <c r="AX13" s="295"/>
      <c r="AY13" s="296"/>
      <c r="AZ13" s="297">
        <f t="shared" si="198"/>
        <v>0</v>
      </c>
      <c r="BA13" s="295"/>
      <c r="BB13" s="296"/>
      <c r="BC13" s="297">
        <f t="shared" si="199"/>
        <v>0</v>
      </c>
      <c r="BD13" s="295"/>
      <c r="BE13" s="296"/>
      <c r="BF13" s="297">
        <f t="shared" si="200"/>
        <v>0</v>
      </c>
      <c r="BG13" s="295"/>
      <c r="BH13" s="296"/>
      <c r="BI13" s="297">
        <f t="shared" si="201"/>
        <v>0</v>
      </c>
      <c r="BJ13" s="295"/>
      <c r="BK13" s="296"/>
      <c r="BL13" s="297">
        <f t="shared" si="202"/>
        <v>0</v>
      </c>
      <c r="BM13" s="346"/>
      <c r="BN13" s="296"/>
      <c r="BO13" s="297">
        <f t="shared" si="203"/>
        <v>0</v>
      </c>
      <c r="BP13" s="295"/>
      <c r="BQ13" s="296"/>
      <c r="BR13" s="297">
        <f t="shared" si="247"/>
        <v>0</v>
      </c>
      <c r="BS13" s="295"/>
      <c r="BT13" s="296"/>
      <c r="BU13" s="297">
        <f t="shared" si="204"/>
        <v>0</v>
      </c>
      <c r="BV13" s="295"/>
      <c r="BW13" s="296"/>
      <c r="BX13" s="297">
        <f t="shared" si="205"/>
        <v>0</v>
      </c>
      <c r="BY13" s="295"/>
      <c r="BZ13" s="296"/>
      <c r="CA13" s="297">
        <f t="shared" si="206"/>
        <v>0</v>
      </c>
      <c r="CB13" s="295"/>
      <c r="CC13" s="296"/>
      <c r="CD13" s="297">
        <f t="shared" si="207"/>
        <v>0</v>
      </c>
      <c r="CE13" s="295"/>
      <c r="CF13" s="296"/>
      <c r="CG13" s="297">
        <f t="shared" si="208"/>
        <v>0</v>
      </c>
      <c r="CH13" s="346"/>
      <c r="CI13" s="296"/>
      <c r="CJ13" s="297">
        <f t="shared" si="209"/>
        <v>0</v>
      </c>
      <c r="CK13" s="295"/>
      <c r="CL13" s="296"/>
      <c r="CM13" s="297">
        <f t="shared" si="210"/>
        <v>0</v>
      </c>
      <c r="CN13" s="295"/>
      <c r="CO13" s="296"/>
      <c r="CP13" s="297">
        <f t="shared" si="211"/>
        <v>0</v>
      </c>
      <c r="CQ13" s="295"/>
      <c r="CR13" s="296"/>
      <c r="CS13" s="297">
        <f t="shared" si="212"/>
        <v>0</v>
      </c>
      <c r="CT13" s="295"/>
      <c r="CU13" s="296"/>
      <c r="CV13" s="297">
        <f t="shared" si="213"/>
        <v>0</v>
      </c>
      <c r="CW13" s="295"/>
      <c r="CX13" s="296"/>
      <c r="CY13" s="297">
        <f t="shared" si="214"/>
        <v>0</v>
      </c>
      <c r="CZ13" s="295"/>
      <c r="DA13" s="296"/>
      <c r="DB13" s="297">
        <f t="shared" si="215"/>
        <v>0</v>
      </c>
      <c r="DC13" s="346"/>
      <c r="DD13" s="296"/>
      <c r="DE13" s="297">
        <f t="shared" si="216"/>
        <v>0</v>
      </c>
      <c r="DF13" s="295"/>
      <c r="DG13" s="296"/>
      <c r="DH13" s="297">
        <f t="shared" si="217"/>
        <v>0</v>
      </c>
      <c r="DI13" s="295"/>
      <c r="DJ13" s="296"/>
      <c r="DK13" s="297">
        <f t="shared" si="218"/>
        <v>0</v>
      </c>
      <c r="DL13" s="295"/>
      <c r="DM13" s="296"/>
      <c r="DN13" s="297">
        <f t="shared" si="219"/>
        <v>0</v>
      </c>
      <c r="DO13" s="295"/>
      <c r="DP13" s="296"/>
      <c r="DQ13" s="297">
        <f t="shared" si="220"/>
        <v>0</v>
      </c>
      <c r="DR13" s="443">
        <v>0.4375</v>
      </c>
      <c r="DS13" s="444">
        <v>0.54166666666666663</v>
      </c>
      <c r="DT13" s="445">
        <f t="shared" si="221"/>
        <v>0.10416666666666663</v>
      </c>
      <c r="DU13" s="295"/>
      <c r="DV13" s="296"/>
      <c r="DW13" s="297">
        <f t="shared" si="222"/>
        <v>0</v>
      </c>
      <c r="DX13" s="346"/>
      <c r="DY13" s="296"/>
      <c r="DZ13" s="297">
        <f t="shared" si="223"/>
        <v>0</v>
      </c>
      <c r="EA13" s="295">
        <v>0.29166666666666669</v>
      </c>
      <c r="EB13" s="296">
        <v>0.39583333333333331</v>
      </c>
      <c r="EC13" s="297">
        <f t="shared" si="224"/>
        <v>0.10416666666666663</v>
      </c>
      <c r="ED13" s="295"/>
      <c r="EE13" s="296"/>
      <c r="EF13" s="297">
        <f t="shared" si="225"/>
        <v>0</v>
      </c>
      <c r="EG13" s="295"/>
      <c r="EH13" s="296"/>
      <c r="EI13" s="297">
        <f t="shared" si="226"/>
        <v>0</v>
      </c>
      <c r="EJ13" s="295"/>
      <c r="EK13" s="296"/>
      <c r="EL13" s="297">
        <f t="shared" si="227"/>
        <v>0</v>
      </c>
      <c r="EM13" s="295"/>
      <c r="EN13" s="296"/>
      <c r="EO13" s="297">
        <f t="shared" si="228"/>
        <v>0</v>
      </c>
      <c r="EP13" s="295"/>
      <c r="EQ13" s="296"/>
      <c r="ER13" s="297">
        <f t="shared" si="229"/>
        <v>0</v>
      </c>
      <c r="ES13" s="346"/>
      <c r="ET13" s="296"/>
      <c r="EU13" s="297">
        <f t="shared" si="230"/>
        <v>0</v>
      </c>
      <c r="EV13" s="295"/>
      <c r="EW13" s="296"/>
      <c r="EX13" s="297">
        <f t="shared" si="231"/>
        <v>0</v>
      </c>
      <c r="EY13" s="295"/>
      <c r="EZ13" s="296"/>
      <c r="FA13" s="297">
        <f t="shared" si="232"/>
        <v>0</v>
      </c>
      <c r="FB13" s="295"/>
      <c r="FC13" s="296"/>
      <c r="FD13" s="297">
        <f t="shared" si="233"/>
        <v>0</v>
      </c>
      <c r="FE13" s="295"/>
      <c r="FF13" s="296"/>
      <c r="FG13" s="297">
        <f t="shared" si="234"/>
        <v>0</v>
      </c>
      <c r="FH13" s="295"/>
      <c r="FI13" s="296"/>
      <c r="FJ13" s="297">
        <f t="shared" si="235"/>
        <v>0</v>
      </c>
      <c r="FK13" s="295"/>
      <c r="FL13" s="296"/>
      <c r="FM13" s="297">
        <f t="shared" si="236"/>
        <v>0</v>
      </c>
      <c r="FN13" s="295"/>
      <c r="FO13" s="296"/>
      <c r="FP13" s="297">
        <f t="shared" si="237"/>
        <v>0</v>
      </c>
      <c r="FQ13" s="346"/>
      <c r="FR13" s="296"/>
      <c r="FS13" s="297">
        <f t="shared" si="238"/>
        <v>0</v>
      </c>
      <c r="FT13" s="295">
        <v>0.29166666666666669</v>
      </c>
      <c r="FU13" s="296">
        <v>0.35416666666666669</v>
      </c>
      <c r="FV13" s="297">
        <f t="shared" si="239"/>
        <v>6.25E-2</v>
      </c>
      <c r="FW13" s="295"/>
      <c r="FX13" s="296"/>
      <c r="FY13" s="297">
        <f t="shared" si="240"/>
        <v>0</v>
      </c>
      <c r="FZ13" s="295"/>
      <c r="GA13" s="296"/>
      <c r="GB13" s="297">
        <f t="shared" si="241"/>
        <v>0</v>
      </c>
      <c r="GC13" s="295"/>
      <c r="GD13" s="296"/>
      <c r="GE13" s="297">
        <f t="shared" si="242"/>
        <v>0</v>
      </c>
      <c r="GF13" s="295"/>
      <c r="GG13" s="296"/>
      <c r="GH13" s="297">
        <f t="shared" si="243"/>
        <v>0</v>
      </c>
      <c r="GI13" s="295"/>
      <c r="GJ13" s="296"/>
      <c r="GK13" s="297">
        <f t="shared" si="244"/>
        <v>0</v>
      </c>
      <c r="GL13" s="295"/>
      <c r="GM13" s="296"/>
      <c r="GN13" s="297">
        <f t="shared" si="50"/>
        <v>0</v>
      </c>
      <c r="GO13" s="346"/>
      <c r="GP13" s="296"/>
      <c r="GQ13" s="297">
        <f t="shared" si="51"/>
        <v>0</v>
      </c>
      <c r="GR13" s="295"/>
      <c r="GS13" s="296"/>
      <c r="GT13" s="297">
        <f t="shared" si="52"/>
        <v>0</v>
      </c>
      <c r="GU13" s="295"/>
      <c r="GV13" s="296"/>
      <c r="GW13" s="297">
        <f t="shared" si="53"/>
        <v>0</v>
      </c>
      <c r="GX13" s="295"/>
      <c r="GY13" s="296"/>
      <c r="GZ13" s="297">
        <f t="shared" si="54"/>
        <v>0</v>
      </c>
      <c r="HA13" s="295"/>
      <c r="HB13" s="296"/>
      <c r="HC13" s="297">
        <f t="shared" si="55"/>
        <v>0</v>
      </c>
      <c r="HD13" s="295"/>
      <c r="HE13" s="296"/>
      <c r="HF13" s="297">
        <f t="shared" si="56"/>
        <v>0</v>
      </c>
      <c r="HG13" s="295"/>
      <c r="HH13" s="296"/>
      <c r="HI13" s="297">
        <f t="shared" si="57"/>
        <v>0</v>
      </c>
      <c r="HJ13" s="295"/>
      <c r="HK13" s="296"/>
      <c r="HL13" s="297">
        <f t="shared" si="58"/>
        <v>0</v>
      </c>
      <c r="HM13" s="346"/>
      <c r="HN13" s="296"/>
      <c r="HO13" s="297">
        <f t="shared" si="59"/>
        <v>0</v>
      </c>
      <c r="HP13" s="295"/>
      <c r="HQ13" s="296"/>
      <c r="HR13" s="297">
        <f t="shared" si="60"/>
        <v>0</v>
      </c>
      <c r="HS13" s="295"/>
      <c r="HT13" s="296"/>
      <c r="HU13" s="297">
        <f t="shared" si="61"/>
        <v>0</v>
      </c>
      <c r="HV13" s="295"/>
      <c r="HW13" s="296"/>
      <c r="HX13" s="297">
        <f t="shared" si="62"/>
        <v>0</v>
      </c>
      <c r="HY13" s="295"/>
      <c r="HZ13" s="296"/>
      <c r="IA13" s="297">
        <f t="shared" si="63"/>
        <v>0</v>
      </c>
      <c r="IB13" s="295"/>
      <c r="IC13" s="296"/>
      <c r="ID13" s="297">
        <f t="shared" si="64"/>
        <v>0</v>
      </c>
      <c r="IE13" s="295"/>
      <c r="IF13" s="296"/>
      <c r="IG13" s="297">
        <f t="shared" si="65"/>
        <v>0</v>
      </c>
      <c r="IH13" s="295"/>
      <c r="II13" s="296"/>
      <c r="IJ13" s="297">
        <f t="shared" si="66"/>
        <v>0</v>
      </c>
      <c r="IK13" s="346"/>
      <c r="IL13" s="296"/>
      <c r="IM13" s="297">
        <f t="shared" si="67"/>
        <v>0</v>
      </c>
      <c r="IN13" s="295"/>
      <c r="IO13" s="296"/>
      <c r="IP13" s="297">
        <f t="shared" si="68"/>
        <v>0</v>
      </c>
      <c r="IQ13" s="295"/>
      <c r="IR13" s="296"/>
      <c r="IS13" s="297">
        <f t="shared" si="69"/>
        <v>0</v>
      </c>
      <c r="IT13" s="295"/>
      <c r="IU13" s="296"/>
      <c r="IV13" s="297">
        <f t="shared" si="70"/>
        <v>0</v>
      </c>
      <c r="IW13" s="295"/>
      <c r="IX13" s="296"/>
      <c r="IY13" s="297">
        <f t="shared" si="71"/>
        <v>0</v>
      </c>
      <c r="IZ13" s="295"/>
      <c r="JA13" s="296"/>
      <c r="JB13" s="297">
        <f t="shared" si="72"/>
        <v>0</v>
      </c>
      <c r="JC13" s="295"/>
      <c r="JD13" s="296"/>
      <c r="JE13" s="297">
        <f t="shared" si="73"/>
        <v>0</v>
      </c>
      <c r="JF13" s="295"/>
      <c r="JG13" s="296"/>
      <c r="JH13" s="297">
        <f t="shared" si="74"/>
        <v>0</v>
      </c>
      <c r="JI13" s="346"/>
      <c r="JJ13" s="296"/>
      <c r="JK13" s="297">
        <f t="shared" si="75"/>
        <v>0</v>
      </c>
      <c r="JL13" s="295"/>
      <c r="JM13" s="296"/>
      <c r="JN13" s="297">
        <f t="shared" si="76"/>
        <v>0</v>
      </c>
      <c r="JO13" s="295"/>
      <c r="JP13" s="296"/>
      <c r="JQ13" s="297">
        <f t="shared" si="77"/>
        <v>0</v>
      </c>
      <c r="JR13" s="295"/>
      <c r="JS13" s="296"/>
      <c r="JT13" s="297">
        <f t="shared" si="78"/>
        <v>0</v>
      </c>
      <c r="JU13" s="295"/>
      <c r="JV13" s="296"/>
      <c r="JW13" s="297">
        <f t="shared" si="79"/>
        <v>0</v>
      </c>
      <c r="JX13" s="295"/>
      <c r="JY13" s="296"/>
      <c r="JZ13" s="297">
        <f t="shared" si="80"/>
        <v>0</v>
      </c>
      <c r="KA13" s="295"/>
      <c r="KB13" s="296"/>
      <c r="KC13" s="297">
        <f t="shared" si="81"/>
        <v>0</v>
      </c>
      <c r="KD13" s="295"/>
      <c r="KE13" s="296"/>
      <c r="KF13" s="297">
        <f t="shared" si="82"/>
        <v>0</v>
      </c>
      <c r="KG13" s="346"/>
      <c r="KH13" s="296"/>
      <c r="KI13" s="297">
        <f t="shared" si="83"/>
        <v>0</v>
      </c>
      <c r="KJ13" s="295"/>
      <c r="KK13" s="296"/>
      <c r="KL13" s="297">
        <f t="shared" si="84"/>
        <v>0</v>
      </c>
      <c r="KM13" s="295"/>
      <c r="KN13" s="296"/>
      <c r="KO13" s="297">
        <f t="shared" si="85"/>
        <v>0</v>
      </c>
      <c r="KP13" s="295"/>
      <c r="KQ13" s="296"/>
      <c r="KR13" s="297">
        <f t="shared" si="86"/>
        <v>0</v>
      </c>
      <c r="KS13" s="295"/>
      <c r="KT13" s="296"/>
      <c r="KU13" s="297">
        <f t="shared" si="87"/>
        <v>0</v>
      </c>
      <c r="KV13" s="295"/>
      <c r="KW13" s="296"/>
      <c r="KX13" s="297">
        <f t="shared" si="88"/>
        <v>0</v>
      </c>
      <c r="KY13" s="295"/>
      <c r="KZ13" s="296"/>
      <c r="LA13" s="297">
        <f t="shared" si="89"/>
        <v>0</v>
      </c>
      <c r="LB13" s="295"/>
      <c r="LC13" s="296"/>
      <c r="LD13" s="297">
        <f t="shared" si="90"/>
        <v>0</v>
      </c>
      <c r="LE13" s="346"/>
      <c r="LF13" s="296"/>
      <c r="LG13" s="297">
        <f t="shared" si="91"/>
        <v>0</v>
      </c>
      <c r="LH13" s="295"/>
      <c r="LI13" s="296"/>
      <c r="LJ13" s="297">
        <f t="shared" si="92"/>
        <v>0</v>
      </c>
      <c r="LK13" s="295"/>
      <c r="LL13" s="296"/>
      <c r="LM13" s="297">
        <f t="shared" si="93"/>
        <v>0</v>
      </c>
      <c r="LN13" s="295"/>
      <c r="LO13" s="296"/>
      <c r="LP13" s="297">
        <f t="shared" si="94"/>
        <v>0</v>
      </c>
      <c r="LQ13" s="295"/>
      <c r="LR13" s="296"/>
      <c r="LS13" s="297">
        <f t="shared" si="95"/>
        <v>0</v>
      </c>
      <c r="LT13" s="295"/>
      <c r="LU13" s="296"/>
      <c r="LV13" s="297">
        <f t="shared" si="96"/>
        <v>0</v>
      </c>
      <c r="LW13" s="295"/>
      <c r="LX13" s="296"/>
      <c r="LY13" s="297">
        <f t="shared" si="97"/>
        <v>0</v>
      </c>
      <c r="LZ13" s="295"/>
      <c r="MA13" s="296"/>
      <c r="MB13" s="297">
        <f t="shared" si="98"/>
        <v>0</v>
      </c>
      <c r="MC13" s="295"/>
      <c r="MD13" s="296"/>
      <c r="ME13" s="297">
        <f t="shared" si="99"/>
        <v>0</v>
      </c>
      <c r="MF13" s="295"/>
      <c r="MG13" s="296"/>
      <c r="MH13" s="297">
        <f t="shared" si="100"/>
        <v>0</v>
      </c>
      <c r="MI13" s="295"/>
      <c r="MJ13" s="296"/>
      <c r="MK13" s="297">
        <f t="shared" si="101"/>
        <v>0</v>
      </c>
      <c r="ML13" s="295"/>
      <c r="MM13" s="296"/>
      <c r="MN13" s="297">
        <f t="shared" si="102"/>
        <v>0</v>
      </c>
      <c r="MO13" s="295"/>
      <c r="MP13" s="296"/>
      <c r="MQ13" s="297">
        <f t="shared" si="103"/>
        <v>0</v>
      </c>
      <c r="MR13" s="295"/>
      <c r="MS13" s="296"/>
      <c r="MT13" s="297">
        <f t="shared" si="104"/>
        <v>0</v>
      </c>
      <c r="MU13" s="295"/>
      <c r="MV13" s="296"/>
      <c r="MW13" s="297">
        <f t="shared" si="105"/>
        <v>0</v>
      </c>
      <c r="MX13" s="295"/>
      <c r="MY13" s="296"/>
      <c r="MZ13" s="297">
        <f t="shared" si="106"/>
        <v>0</v>
      </c>
      <c r="NA13" s="295"/>
      <c r="NB13" s="296"/>
      <c r="NC13" s="297">
        <f t="shared" si="107"/>
        <v>0</v>
      </c>
      <c r="ND13" s="295"/>
      <c r="NE13" s="296"/>
      <c r="NF13" s="297">
        <f t="shared" si="108"/>
        <v>0</v>
      </c>
      <c r="NG13" s="295"/>
      <c r="NH13" s="296"/>
      <c r="NI13" s="297">
        <f t="shared" si="109"/>
        <v>0</v>
      </c>
      <c r="NJ13" s="295"/>
      <c r="NK13" s="296"/>
      <c r="NL13" s="297">
        <f t="shared" si="110"/>
        <v>0</v>
      </c>
      <c r="NM13" s="295"/>
      <c r="NN13" s="296"/>
      <c r="NO13" s="297">
        <f t="shared" si="111"/>
        <v>0</v>
      </c>
      <c r="NP13" s="295"/>
      <c r="NQ13" s="296"/>
      <c r="NR13" s="297">
        <f t="shared" si="112"/>
        <v>0</v>
      </c>
      <c r="NS13" s="295"/>
      <c r="NT13" s="296"/>
      <c r="NU13" s="297">
        <f t="shared" si="113"/>
        <v>0</v>
      </c>
      <c r="NV13" s="295"/>
      <c r="NW13" s="296"/>
      <c r="NX13" s="297">
        <f t="shared" si="114"/>
        <v>0</v>
      </c>
      <c r="NY13" s="295"/>
      <c r="NZ13" s="296"/>
      <c r="OA13" s="297">
        <f t="shared" si="115"/>
        <v>0</v>
      </c>
      <c r="OB13" s="295"/>
      <c r="OC13" s="296"/>
      <c r="OD13" s="297">
        <f t="shared" si="116"/>
        <v>0</v>
      </c>
      <c r="OE13" s="295"/>
      <c r="OF13" s="296"/>
      <c r="OG13" s="297">
        <f t="shared" si="117"/>
        <v>0</v>
      </c>
      <c r="OH13" s="295"/>
      <c r="OI13" s="296"/>
      <c r="OJ13" s="297">
        <f t="shared" si="118"/>
        <v>0</v>
      </c>
      <c r="OK13" s="295"/>
      <c r="OL13" s="296"/>
      <c r="OM13" s="297">
        <f t="shared" si="119"/>
        <v>0</v>
      </c>
      <c r="ON13" s="295"/>
      <c r="OO13" s="296"/>
      <c r="OP13" s="297">
        <f t="shared" si="120"/>
        <v>0</v>
      </c>
      <c r="OQ13" s="295"/>
      <c r="OR13" s="296"/>
      <c r="OS13" s="297">
        <f t="shared" si="121"/>
        <v>0</v>
      </c>
      <c r="OT13" s="295"/>
      <c r="OU13" s="296"/>
      <c r="OV13" s="297">
        <f t="shared" si="122"/>
        <v>0</v>
      </c>
      <c r="OW13" s="295"/>
      <c r="OX13" s="296"/>
      <c r="OY13" s="297">
        <f t="shared" si="123"/>
        <v>0</v>
      </c>
      <c r="OZ13" s="295"/>
      <c r="PA13" s="296"/>
      <c r="PB13" s="297">
        <f t="shared" si="124"/>
        <v>0</v>
      </c>
      <c r="PC13" s="295"/>
      <c r="PD13" s="296"/>
      <c r="PE13" s="297">
        <f t="shared" si="125"/>
        <v>0</v>
      </c>
      <c r="PF13" s="295"/>
      <c r="PG13" s="296"/>
      <c r="PH13" s="297">
        <f t="shared" si="126"/>
        <v>0</v>
      </c>
      <c r="PI13" s="295"/>
      <c r="PJ13" s="296"/>
      <c r="PK13" s="297">
        <f t="shared" si="127"/>
        <v>0</v>
      </c>
      <c r="PL13" s="295"/>
      <c r="PM13" s="296"/>
      <c r="PN13" s="297">
        <f t="shared" si="128"/>
        <v>0</v>
      </c>
      <c r="PO13" s="295"/>
      <c r="PP13" s="296"/>
      <c r="PQ13" s="297">
        <f t="shared" si="129"/>
        <v>0</v>
      </c>
      <c r="PR13" s="295"/>
      <c r="PS13" s="296"/>
      <c r="PT13" s="297">
        <f t="shared" si="130"/>
        <v>0</v>
      </c>
      <c r="PU13" s="295"/>
      <c r="PV13" s="296"/>
      <c r="PW13" s="297">
        <f t="shared" si="131"/>
        <v>0</v>
      </c>
      <c r="PX13" s="295"/>
      <c r="PY13" s="296"/>
      <c r="PZ13" s="297">
        <f t="shared" si="132"/>
        <v>0</v>
      </c>
      <c r="QA13" s="295"/>
      <c r="QB13" s="296"/>
      <c r="QC13" s="297">
        <f t="shared" si="133"/>
        <v>0</v>
      </c>
      <c r="QD13" s="295"/>
      <c r="QE13" s="296"/>
      <c r="QF13" s="297">
        <f t="shared" si="134"/>
        <v>0</v>
      </c>
      <c r="QG13" s="295"/>
      <c r="QH13" s="296"/>
      <c r="QI13" s="297">
        <f t="shared" si="135"/>
        <v>0</v>
      </c>
      <c r="QJ13" s="295"/>
      <c r="QK13" s="296"/>
      <c r="QL13" s="297">
        <f t="shared" si="136"/>
        <v>0</v>
      </c>
      <c r="QM13" s="295"/>
      <c r="QN13" s="296"/>
      <c r="QO13" s="297">
        <f t="shared" si="137"/>
        <v>0</v>
      </c>
      <c r="QP13" s="295"/>
      <c r="QQ13" s="296"/>
      <c r="QR13" s="297">
        <f t="shared" si="138"/>
        <v>0</v>
      </c>
      <c r="QS13" s="295"/>
      <c r="QT13" s="296"/>
      <c r="QU13" s="297">
        <f t="shared" si="139"/>
        <v>0</v>
      </c>
      <c r="QV13" s="295"/>
      <c r="QW13" s="296"/>
      <c r="QX13" s="297">
        <f t="shared" si="140"/>
        <v>0</v>
      </c>
      <c r="QY13" s="295"/>
      <c r="QZ13" s="296"/>
      <c r="RA13" s="297">
        <f t="shared" si="141"/>
        <v>0</v>
      </c>
      <c r="RB13" s="295"/>
      <c r="RC13" s="296"/>
      <c r="RD13" s="297">
        <f t="shared" si="142"/>
        <v>0</v>
      </c>
      <c r="RE13" s="295"/>
      <c r="RF13" s="296"/>
      <c r="RG13" s="297">
        <f t="shared" si="143"/>
        <v>0</v>
      </c>
      <c r="RH13" s="295"/>
      <c r="RI13" s="296"/>
      <c r="RJ13" s="297">
        <f t="shared" si="144"/>
        <v>0</v>
      </c>
      <c r="RK13" s="295"/>
      <c r="RL13" s="296"/>
      <c r="RM13" s="297">
        <f t="shared" si="145"/>
        <v>0</v>
      </c>
      <c r="RN13" s="295"/>
      <c r="RO13" s="296"/>
      <c r="RP13" s="297">
        <f t="shared" si="146"/>
        <v>0</v>
      </c>
      <c r="RQ13" s="295"/>
      <c r="RR13" s="296"/>
      <c r="RS13" s="297">
        <f t="shared" si="147"/>
        <v>0</v>
      </c>
      <c r="RT13" s="295"/>
      <c r="RU13" s="296"/>
      <c r="RV13" s="297">
        <f t="shared" si="148"/>
        <v>0</v>
      </c>
      <c r="RW13" s="295"/>
      <c r="RX13" s="296"/>
      <c r="RY13" s="297">
        <f t="shared" si="149"/>
        <v>0</v>
      </c>
      <c r="RZ13" s="295"/>
      <c r="SA13" s="296"/>
      <c r="SB13" s="297">
        <f t="shared" si="150"/>
        <v>0</v>
      </c>
      <c r="SC13" s="295"/>
      <c r="SD13" s="296"/>
      <c r="SE13" s="297">
        <f t="shared" si="151"/>
        <v>0</v>
      </c>
      <c r="SF13" s="295"/>
      <c r="SG13" s="296"/>
      <c r="SH13" s="297">
        <f t="shared" si="152"/>
        <v>0</v>
      </c>
      <c r="SI13" s="295"/>
      <c r="SJ13" s="296"/>
      <c r="SK13" s="297">
        <f t="shared" si="153"/>
        <v>0</v>
      </c>
      <c r="SL13" s="295"/>
      <c r="SM13" s="296"/>
      <c r="SN13" s="297">
        <f t="shared" si="154"/>
        <v>0</v>
      </c>
      <c r="SO13" s="295"/>
      <c r="SP13" s="296"/>
      <c r="SQ13" s="297">
        <f t="shared" si="155"/>
        <v>0</v>
      </c>
      <c r="SR13" s="295"/>
      <c r="SS13" s="296"/>
      <c r="ST13" s="297">
        <f t="shared" si="156"/>
        <v>0</v>
      </c>
      <c r="SU13" s="295"/>
      <c r="SV13" s="296"/>
      <c r="SW13" s="297">
        <f t="shared" si="157"/>
        <v>0</v>
      </c>
      <c r="SX13" s="295"/>
      <c r="SY13" s="296"/>
      <c r="SZ13" s="297">
        <f t="shared" si="158"/>
        <v>0</v>
      </c>
      <c r="TA13" s="295"/>
      <c r="TB13" s="296"/>
      <c r="TC13" s="297">
        <f t="shared" si="159"/>
        <v>0</v>
      </c>
      <c r="TD13" s="295"/>
      <c r="TE13" s="296"/>
      <c r="TF13" s="297">
        <f t="shared" si="160"/>
        <v>0</v>
      </c>
      <c r="TG13" s="295"/>
      <c r="TH13" s="296"/>
      <c r="TI13" s="297">
        <f t="shared" si="161"/>
        <v>0</v>
      </c>
      <c r="TJ13" s="295"/>
      <c r="TK13" s="296"/>
      <c r="TL13" s="297">
        <f t="shared" si="162"/>
        <v>0</v>
      </c>
      <c r="TM13" s="295"/>
      <c r="TN13" s="296"/>
      <c r="TO13" s="297">
        <f t="shared" si="163"/>
        <v>0</v>
      </c>
      <c r="TP13" s="295"/>
      <c r="TQ13" s="296"/>
      <c r="TR13" s="297">
        <f t="shared" si="164"/>
        <v>0</v>
      </c>
      <c r="TS13" s="295"/>
      <c r="TT13" s="296"/>
      <c r="TU13" s="297">
        <f t="shared" si="165"/>
        <v>0</v>
      </c>
      <c r="TV13" s="295"/>
      <c r="TW13" s="296"/>
      <c r="TX13" s="297">
        <f t="shared" si="166"/>
        <v>0</v>
      </c>
      <c r="TY13" s="295"/>
      <c r="TZ13" s="296"/>
      <c r="UA13" s="297">
        <f t="shared" si="167"/>
        <v>0</v>
      </c>
      <c r="UB13" s="295"/>
      <c r="UC13" s="296"/>
      <c r="UD13" s="297">
        <f t="shared" si="168"/>
        <v>0</v>
      </c>
      <c r="UE13" s="295"/>
      <c r="UF13" s="296"/>
      <c r="UG13" s="297">
        <f t="shared" si="169"/>
        <v>0</v>
      </c>
      <c r="UH13" s="295"/>
      <c r="UI13" s="296"/>
      <c r="UJ13" s="297">
        <f t="shared" si="170"/>
        <v>0</v>
      </c>
      <c r="UK13" s="295"/>
      <c r="UL13" s="296"/>
      <c r="UM13" s="297">
        <f t="shared" si="171"/>
        <v>0</v>
      </c>
      <c r="UN13" s="295"/>
      <c r="UO13" s="296"/>
      <c r="UP13" s="297">
        <f t="shared" si="172"/>
        <v>0</v>
      </c>
      <c r="UQ13" s="295"/>
      <c r="UR13" s="296"/>
      <c r="US13" s="297">
        <f t="shared" si="173"/>
        <v>0</v>
      </c>
      <c r="UT13" s="295"/>
      <c r="UU13" s="296"/>
      <c r="UV13" s="297">
        <f t="shared" si="174"/>
        <v>0</v>
      </c>
      <c r="UW13" s="295"/>
      <c r="UX13" s="296"/>
      <c r="UY13" s="297">
        <f t="shared" si="175"/>
        <v>0</v>
      </c>
      <c r="UZ13" s="295"/>
      <c r="VA13" s="296"/>
      <c r="VB13" s="297">
        <f t="shared" si="176"/>
        <v>0</v>
      </c>
      <c r="VC13" s="295"/>
      <c r="VD13" s="296"/>
      <c r="VE13" s="297">
        <f t="shared" si="177"/>
        <v>0</v>
      </c>
      <c r="VF13" s="295"/>
      <c r="VG13" s="296"/>
      <c r="VH13" s="297">
        <f t="shared" si="178"/>
        <v>0</v>
      </c>
      <c r="VI13" s="295"/>
      <c r="VJ13" s="296"/>
      <c r="VK13" s="297">
        <f t="shared" si="179"/>
        <v>0</v>
      </c>
      <c r="VL13" s="295"/>
      <c r="VM13" s="296"/>
      <c r="VN13" s="297">
        <f t="shared" si="180"/>
        <v>0</v>
      </c>
      <c r="VO13" s="295"/>
      <c r="VP13" s="296"/>
      <c r="VQ13" s="297">
        <f t="shared" si="181"/>
        <v>0</v>
      </c>
    </row>
    <row r="14" spans="1:589">
      <c r="A14" s="349">
        <v>10</v>
      </c>
      <c r="B14" s="346"/>
      <c r="C14" s="296"/>
      <c r="D14" s="297">
        <f t="shared" si="245"/>
        <v>0</v>
      </c>
      <c r="E14" s="295"/>
      <c r="F14" s="296"/>
      <c r="G14" s="297">
        <f t="shared" si="183"/>
        <v>0</v>
      </c>
      <c r="H14" s="295"/>
      <c r="I14" s="296"/>
      <c r="J14" s="297">
        <f t="shared" si="184"/>
        <v>0</v>
      </c>
      <c r="K14" s="295"/>
      <c r="L14" s="296"/>
      <c r="M14" s="297">
        <f t="shared" si="185"/>
        <v>0</v>
      </c>
      <c r="N14" s="295"/>
      <c r="O14" s="296"/>
      <c r="P14" s="297">
        <f t="shared" si="246"/>
        <v>0</v>
      </c>
      <c r="Q14" s="295"/>
      <c r="R14" s="296"/>
      <c r="S14" s="297">
        <f t="shared" si="187"/>
        <v>0</v>
      </c>
      <c r="T14" s="295"/>
      <c r="U14" s="296"/>
      <c r="V14" s="297">
        <f t="shared" si="188"/>
        <v>0</v>
      </c>
      <c r="W14" s="346"/>
      <c r="X14" s="296"/>
      <c r="Y14" s="297">
        <f t="shared" si="189"/>
        <v>0</v>
      </c>
      <c r="Z14" s="295"/>
      <c r="AA14" s="296"/>
      <c r="AB14" s="297">
        <f t="shared" si="190"/>
        <v>0</v>
      </c>
      <c r="AC14" s="295"/>
      <c r="AD14" s="296"/>
      <c r="AE14" s="297">
        <f t="shared" si="191"/>
        <v>0</v>
      </c>
      <c r="AF14" s="295"/>
      <c r="AG14" s="296"/>
      <c r="AH14" s="297">
        <f t="shared" si="192"/>
        <v>0</v>
      </c>
      <c r="AI14" s="295"/>
      <c r="AJ14" s="296"/>
      <c r="AK14" s="297">
        <f t="shared" si="193"/>
        <v>0</v>
      </c>
      <c r="AL14" s="295"/>
      <c r="AM14" s="296"/>
      <c r="AN14" s="297">
        <f t="shared" si="194"/>
        <v>0</v>
      </c>
      <c r="AO14" s="295"/>
      <c r="AP14" s="296"/>
      <c r="AQ14" s="297">
        <f t="shared" si="195"/>
        <v>0</v>
      </c>
      <c r="AR14" s="346"/>
      <c r="AS14" s="296"/>
      <c r="AT14" s="297">
        <f t="shared" si="196"/>
        <v>0</v>
      </c>
      <c r="AU14" s="295"/>
      <c r="AV14" s="296"/>
      <c r="AW14" s="297">
        <f t="shared" si="197"/>
        <v>0</v>
      </c>
      <c r="AX14" s="295"/>
      <c r="AY14" s="296"/>
      <c r="AZ14" s="297">
        <f t="shared" si="198"/>
        <v>0</v>
      </c>
      <c r="BA14" s="295"/>
      <c r="BB14" s="296"/>
      <c r="BC14" s="297">
        <f t="shared" si="199"/>
        <v>0</v>
      </c>
      <c r="BD14" s="295"/>
      <c r="BE14" s="296"/>
      <c r="BF14" s="297">
        <f t="shared" si="200"/>
        <v>0</v>
      </c>
      <c r="BG14" s="295"/>
      <c r="BH14" s="296"/>
      <c r="BI14" s="297">
        <f t="shared" si="201"/>
        <v>0</v>
      </c>
      <c r="BJ14" s="295"/>
      <c r="BK14" s="296"/>
      <c r="BL14" s="297">
        <f t="shared" si="202"/>
        <v>0</v>
      </c>
      <c r="BM14" s="346"/>
      <c r="BN14" s="296"/>
      <c r="BO14" s="297">
        <f t="shared" si="203"/>
        <v>0</v>
      </c>
      <c r="BP14" s="295"/>
      <c r="BQ14" s="296"/>
      <c r="BR14" s="297">
        <f t="shared" si="247"/>
        <v>0</v>
      </c>
      <c r="BS14" s="295"/>
      <c r="BT14" s="296"/>
      <c r="BU14" s="297">
        <f t="shared" si="204"/>
        <v>0</v>
      </c>
      <c r="BV14" s="295"/>
      <c r="BW14" s="296"/>
      <c r="BX14" s="297">
        <f t="shared" si="205"/>
        <v>0</v>
      </c>
      <c r="BY14" s="295"/>
      <c r="BZ14" s="296"/>
      <c r="CA14" s="297">
        <f t="shared" si="206"/>
        <v>0</v>
      </c>
      <c r="CB14" s="295"/>
      <c r="CC14" s="296"/>
      <c r="CD14" s="297">
        <f t="shared" si="207"/>
        <v>0</v>
      </c>
      <c r="CE14" s="295"/>
      <c r="CF14" s="296"/>
      <c r="CG14" s="297">
        <f t="shared" si="208"/>
        <v>0</v>
      </c>
      <c r="CH14" s="346"/>
      <c r="CI14" s="296"/>
      <c r="CJ14" s="297">
        <f t="shared" si="209"/>
        <v>0</v>
      </c>
      <c r="CK14" s="295"/>
      <c r="CL14" s="296"/>
      <c r="CM14" s="297">
        <f t="shared" si="210"/>
        <v>0</v>
      </c>
      <c r="CN14" s="295"/>
      <c r="CO14" s="296"/>
      <c r="CP14" s="297">
        <f t="shared" si="211"/>
        <v>0</v>
      </c>
      <c r="CQ14" s="295"/>
      <c r="CR14" s="296"/>
      <c r="CS14" s="297">
        <f t="shared" si="212"/>
        <v>0</v>
      </c>
      <c r="CT14" s="295"/>
      <c r="CU14" s="296"/>
      <c r="CV14" s="297">
        <f t="shared" si="213"/>
        <v>0</v>
      </c>
      <c r="CW14" s="295"/>
      <c r="CX14" s="296"/>
      <c r="CY14" s="297">
        <f t="shared" si="214"/>
        <v>0</v>
      </c>
      <c r="CZ14" s="295"/>
      <c r="DA14" s="296"/>
      <c r="DB14" s="297">
        <f t="shared" si="215"/>
        <v>0</v>
      </c>
      <c r="DC14" s="346"/>
      <c r="DD14" s="296"/>
      <c r="DE14" s="297">
        <f t="shared" si="216"/>
        <v>0</v>
      </c>
      <c r="DF14" s="295"/>
      <c r="DG14" s="296"/>
      <c r="DH14" s="297">
        <f t="shared" si="217"/>
        <v>0</v>
      </c>
      <c r="DI14" s="295"/>
      <c r="DJ14" s="296"/>
      <c r="DK14" s="297">
        <f t="shared" si="218"/>
        <v>0</v>
      </c>
      <c r="DL14" s="295"/>
      <c r="DM14" s="296"/>
      <c r="DN14" s="297">
        <f t="shared" si="219"/>
        <v>0</v>
      </c>
      <c r="DO14" s="295"/>
      <c r="DP14" s="296"/>
      <c r="DQ14" s="297">
        <f t="shared" si="220"/>
        <v>0</v>
      </c>
      <c r="DR14" s="295"/>
      <c r="DS14" s="296"/>
      <c r="DT14" s="297">
        <f t="shared" si="221"/>
        <v>0</v>
      </c>
      <c r="DU14" s="295"/>
      <c r="DV14" s="296"/>
      <c r="DW14" s="297">
        <f t="shared" si="222"/>
        <v>0</v>
      </c>
      <c r="DX14" s="346"/>
      <c r="DY14" s="296"/>
      <c r="DZ14" s="297">
        <f t="shared" si="223"/>
        <v>0</v>
      </c>
      <c r="EA14" s="295"/>
      <c r="EB14" s="296"/>
      <c r="EC14" s="297">
        <f t="shared" si="224"/>
        <v>0</v>
      </c>
      <c r="ED14" s="295"/>
      <c r="EE14" s="296"/>
      <c r="EF14" s="297">
        <f t="shared" si="225"/>
        <v>0</v>
      </c>
      <c r="EG14" s="295"/>
      <c r="EH14" s="296"/>
      <c r="EI14" s="297">
        <f t="shared" si="226"/>
        <v>0</v>
      </c>
      <c r="EJ14" s="295"/>
      <c r="EK14" s="296"/>
      <c r="EL14" s="297">
        <f t="shared" si="227"/>
        <v>0</v>
      </c>
      <c r="EM14" s="295"/>
      <c r="EN14" s="296"/>
      <c r="EO14" s="297">
        <f t="shared" si="228"/>
        <v>0</v>
      </c>
      <c r="EP14" s="295"/>
      <c r="EQ14" s="296"/>
      <c r="ER14" s="297">
        <f t="shared" si="229"/>
        <v>0</v>
      </c>
      <c r="ES14" s="346"/>
      <c r="ET14" s="296"/>
      <c r="EU14" s="297">
        <f t="shared" si="230"/>
        <v>0</v>
      </c>
      <c r="EV14" s="295"/>
      <c r="EW14" s="296"/>
      <c r="EX14" s="297">
        <f t="shared" si="231"/>
        <v>0</v>
      </c>
      <c r="EY14" s="295"/>
      <c r="EZ14" s="296"/>
      <c r="FA14" s="297">
        <f t="shared" si="232"/>
        <v>0</v>
      </c>
      <c r="FB14" s="295"/>
      <c r="FC14" s="296"/>
      <c r="FD14" s="297">
        <f t="shared" si="233"/>
        <v>0</v>
      </c>
      <c r="FE14" s="295"/>
      <c r="FF14" s="296"/>
      <c r="FG14" s="297">
        <f t="shared" si="234"/>
        <v>0</v>
      </c>
      <c r="FH14" s="295"/>
      <c r="FI14" s="296"/>
      <c r="FJ14" s="297">
        <f t="shared" si="235"/>
        <v>0</v>
      </c>
      <c r="FK14" s="295"/>
      <c r="FL14" s="296"/>
      <c r="FM14" s="297">
        <f t="shared" si="236"/>
        <v>0</v>
      </c>
      <c r="FN14" s="295"/>
      <c r="FO14" s="296"/>
      <c r="FP14" s="297">
        <f t="shared" si="237"/>
        <v>0</v>
      </c>
      <c r="FQ14" s="346"/>
      <c r="FR14" s="296"/>
      <c r="FS14" s="297">
        <f t="shared" si="238"/>
        <v>0</v>
      </c>
      <c r="FT14" s="295"/>
      <c r="FU14" s="296"/>
      <c r="FV14" s="297">
        <f t="shared" si="239"/>
        <v>0</v>
      </c>
      <c r="FW14" s="295"/>
      <c r="FX14" s="296"/>
      <c r="FY14" s="297">
        <f t="shared" si="240"/>
        <v>0</v>
      </c>
      <c r="FZ14" s="295"/>
      <c r="GA14" s="296"/>
      <c r="GB14" s="297">
        <f t="shared" si="241"/>
        <v>0</v>
      </c>
      <c r="GC14" s="295"/>
      <c r="GD14" s="296"/>
      <c r="GE14" s="297">
        <f t="shared" si="242"/>
        <v>0</v>
      </c>
      <c r="GF14" s="295"/>
      <c r="GG14" s="296"/>
      <c r="GH14" s="297">
        <f t="shared" si="243"/>
        <v>0</v>
      </c>
      <c r="GI14" s="449">
        <v>0.625</v>
      </c>
      <c r="GJ14" s="450">
        <v>0.6875</v>
      </c>
      <c r="GK14" s="297">
        <f t="shared" si="244"/>
        <v>6.25E-2</v>
      </c>
      <c r="GL14" s="295"/>
      <c r="GM14" s="296"/>
      <c r="GN14" s="297">
        <f t="shared" si="50"/>
        <v>0</v>
      </c>
      <c r="GO14" s="346"/>
      <c r="GP14" s="296"/>
      <c r="GQ14" s="297">
        <f t="shared" si="51"/>
        <v>0</v>
      </c>
      <c r="GR14" s="295"/>
      <c r="GS14" s="296"/>
      <c r="GT14" s="297">
        <f t="shared" si="52"/>
        <v>0</v>
      </c>
      <c r="GU14" s="295"/>
      <c r="GV14" s="296"/>
      <c r="GW14" s="297">
        <f t="shared" si="53"/>
        <v>0</v>
      </c>
      <c r="GX14" s="295"/>
      <c r="GY14" s="296"/>
      <c r="GZ14" s="297">
        <f t="shared" si="54"/>
        <v>0</v>
      </c>
      <c r="HA14" s="295"/>
      <c r="HB14" s="296"/>
      <c r="HC14" s="297">
        <f t="shared" si="55"/>
        <v>0</v>
      </c>
      <c r="HD14" s="295"/>
      <c r="HE14" s="296"/>
      <c r="HF14" s="297">
        <f t="shared" si="56"/>
        <v>0</v>
      </c>
      <c r="HG14" s="295"/>
      <c r="HH14" s="296"/>
      <c r="HI14" s="297">
        <f t="shared" si="57"/>
        <v>0</v>
      </c>
      <c r="HJ14" s="295"/>
      <c r="HK14" s="296"/>
      <c r="HL14" s="297">
        <f t="shared" si="58"/>
        <v>0</v>
      </c>
      <c r="HM14" s="346"/>
      <c r="HN14" s="296"/>
      <c r="HO14" s="297">
        <f t="shared" si="59"/>
        <v>0</v>
      </c>
      <c r="HP14" s="295"/>
      <c r="HQ14" s="296"/>
      <c r="HR14" s="297">
        <f t="shared" si="60"/>
        <v>0</v>
      </c>
      <c r="HS14" s="295"/>
      <c r="HT14" s="296"/>
      <c r="HU14" s="297">
        <f t="shared" si="61"/>
        <v>0</v>
      </c>
      <c r="HV14" s="295"/>
      <c r="HW14" s="296"/>
      <c r="HX14" s="297">
        <f t="shared" si="62"/>
        <v>0</v>
      </c>
      <c r="HY14" s="295"/>
      <c r="HZ14" s="296"/>
      <c r="IA14" s="297">
        <f t="shared" si="63"/>
        <v>0</v>
      </c>
      <c r="IB14" s="295"/>
      <c r="IC14" s="296"/>
      <c r="ID14" s="297">
        <f t="shared" si="64"/>
        <v>0</v>
      </c>
      <c r="IE14" s="295"/>
      <c r="IF14" s="296"/>
      <c r="IG14" s="297">
        <f t="shared" si="65"/>
        <v>0</v>
      </c>
      <c r="IH14" s="295"/>
      <c r="II14" s="296"/>
      <c r="IJ14" s="297">
        <f t="shared" si="66"/>
        <v>0</v>
      </c>
      <c r="IK14" s="346"/>
      <c r="IL14" s="296"/>
      <c r="IM14" s="297">
        <f t="shared" si="67"/>
        <v>0</v>
      </c>
      <c r="IN14" s="295"/>
      <c r="IO14" s="296"/>
      <c r="IP14" s="297">
        <f t="shared" si="68"/>
        <v>0</v>
      </c>
      <c r="IQ14" s="295"/>
      <c r="IR14" s="296"/>
      <c r="IS14" s="297">
        <f t="shared" si="69"/>
        <v>0</v>
      </c>
      <c r="IT14" s="295"/>
      <c r="IU14" s="296"/>
      <c r="IV14" s="297">
        <f t="shared" si="70"/>
        <v>0</v>
      </c>
      <c r="IW14" s="295"/>
      <c r="IX14" s="296"/>
      <c r="IY14" s="297">
        <f t="shared" si="71"/>
        <v>0</v>
      </c>
      <c r="IZ14" s="295"/>
      <c r="JA14" s="296"/>
      <c r="JB14" s="297">
        <f t="shared" si="72"/>
        <v>0</v>
      </c>
      <c r="JC14" s="295"/>
      <c r="JD14" s="296"/>
      <c r="JE14" s="297">
        <f t="shared" si="73"/>
        <v>0</v>
      </c>
      <c r="JF14" s="295"/>
      <c r="JG14" s="296"/>
      <c r="JH14" s="297">
        <f t="shared" si="74"/>
        <v>0</v>
      </c>
      <c r="JI14" s="346"/>
      <c r="JJ14" s="296"/>
      <c r="JK14" s="297">
        <f t="shared" si="75"/>
        <v>0</v>
      </c>
      <c r="JL14" s="295"/>
      <c r="JM14" s="296"/>
      <c r="JN14" s="297">
        <f t="shared" si="76"/>
        <v>0</v>
      </c>
      <c r="JO14" s="295"/>
      <c r="JP14" s="296"/>
      <c r="JQ14" s="297">
        <f t="shared" si="77"/>
        <v>0</v>
      </c>
      <c r="JR14" s="295"/>
      <c r="JS14" s="296"/>
      <c r="JT14" s="297">
        <f t="shared" si="78"/>
        <v>0</v>
      </c>
      <c r="JU14" s="295"/>
      <c r="JV14" s="296"/>
      <c r="JW14" s="297">
        <f t="shared" si="79"/>
        <v>0</v>
      </c>
      <c r="JX14" s="295"/>
      <c r="JY14" s="296"/>
      <c r="JZ14" s="297">
        <f t="shared" si="80"/>
        <v>0</v>
      </c>
      <c r="KA14" s="295"/>
      <c r="KB14" s="296"/>
      <c r="KC14" s="297">
        <f t="shared" si="81"/>
        <v>0</v>
      </c>
      <c r="KD14" s="295"/>
      <c r="KE14" s="296"/>
      <c r="KF14" s="297">
        <f t="shared" si="82"/>
        <v>0</v>
      </c>
      <c r="KG14" s="346"/>
      <c r="KH14" s="296"/>
      <c r="KI14" s="297">
        <f t="shared" si="83"/>
        <v>0</v>
      </c>
      <c r="KJ14" s="295"/>
      <c r="KK14" s="296"/>
      <c r="KL14" s="297">
        <f t="shared" si="84"/>
        <v>0</v>
      </c>
      <c r="KM14" s="295"/>
      <c r="KN14" s="296"/>
      <c r="KO14" s="297">
        <f t="shared" si="85"/>
        <v>0</v>
      </c>
      <c r="KP14" s="295"/>
      <c r="KQ14" s="296"/>
      <c r="KR14" s="297">
        <f t="shared" si="86"/>
        <v>0</v>
      </c>
      <c r="KS14" s="295"/>
      <c r="KT14" s="296"/>
      <c r="KU14" s="297">
        <f t="shared" si="87"/>
        <v>0</v>
      </c>
      <c r="KV14" s="295"/>
      <c r="KW14" s="296"/>
      <c r="KX14" s="297">
        <f t="shared" si="88"/>
        <v>0</v>
      </c>
      <c r="KY14" s="295"/>
      <c r="KZ14" s="296"/>
      <c r="LA14" s="297">
        <f t="shared" si="89"/>
        <v>0</v>
      </c>
      <c r="LB14" s="295"/>
      <c r="LC14" s="296"/>
      <c r="LD14" s="297">
        <f t="shared" si="90"/>
        <v>0</v>
      </c>
      <c r="LE14" s="346"/>
      <c r="LF14" s="296"/>
      <c r="LG14" s="297">
        <f t="shared" si="91"/>
        <v>0</v>
      </c>
      <c r="LH14" s="295"/>
      <c r="LI14" s="296"/>
      <c r="LJ14" s="297">
        <f t="shared" si="92"/>
        <v>0</v>
      </c>
      <c r="LK14" s="295"/>
      <c r="LL14" s="296"/>
      <c r="LM14" s="297">
        <f t="shared" si="93"/>
        <v>0</v>
      </c>
      <c r="LN14" s="295"/>
      <c r="LO14" s="296"/>
      <c r="LP14" s="297">
        <f t="shared" si="94"/>
        <v>0</v>
      </c>
      <c r="LQ14" s="295"/>
      <c r="LR14" s="296"/>
      <c r="LS14" s="297">
        <f t="shared" si="95"/>
        <v>0</v>
      </c>
      <c r="LT14" s="295"/>
      <c r="LU14" s="296"/>
      <c r="LV14" s="297">
        <f t="shared" si="96"/>
        <v>0</v>
      </c>
      <c r="LW14" s="295"/>
      <c r="LX14" s="296"/>
      <c r="LY14" s="297">
        <f t="shared" si="97"/>
        <v>0</v>
      </c>
      <c r="LZ14" s="295"/>
      <c r="MA14" s="296"/>
      <c r="MB14" s="297">
        <f t="shared" si="98"/>
        <v>0</v>
      </c>
      <c r="MC14" s="295"/>
      <c r="MD14" s="296"/>
      <c r="ME14" s="297">
        <f t="shared" si="99"/>
        <v>0</v>
      </c>
      <c r="MF14" s="295"/>
      <c r="MG14" s="296"/>
      <c r="MH14" s="297">
        <f t="shared" si="100"/>
        <v>0</v>
      </c>
      <c r="MI14" s="295"/>
      <c r="MJ14" s="296"/>
      <c r="MK14" s="297">
        <f t="shared" si="101"/>
        <v>0</v>
      </c>
      <c r="ML14" s="295"/>
      <c r="MM14" s="296"/>
      <c r="MN14" s="297">
        <f t="shared" si="102"/>
        <v>0</v>
      </c>
      <c r="MO14" s="295"/>
      <c r="MP14" s="296"/>
      <c r="MQ14" s="297">
        <f t="shared" si="103"/>
        <v>0</v>
      </c>
      <c r="MR14" s="295"/>
      <c r="MS14" s="296"/>
      <c r="MT14" s="297">
        <f t="shared" si="104"/>
        <v>0</v>
      </c>
      <c r="MU14" s="295"/>
      <c r="MV14" s="296"/>
      <c r="MW14" s="297">
        <f t="shared" si="105"/>
        <v>0</v>
      </c>
      <c r="MX14" s="295"/>
      <c r="MY14" s="296"/>
      <c r="MZ14" s="297">
        <f t="shared" si="106"/>
        <v>0</v>
      </c>
      <c r="NA14" s="295"/>
      <c r="NB14" s="296"/>
      <c r="NC14" s="297">
        <f t="shared" si="107"/>
        <v>0</v>
      </c>
      <c r="ND14" s="295"/>
      <c r="NE14" s="296"/>
      <c r="NF14" s="297">
        <f t="shared" si="108"/>
        <v>0</v>
      </c>
      <c r="NG14" s="295"/>
      <c r="NH14" s="296"/>
      <c r="NI14" s="297">
        <f t="shared" si="109"/>
        <v>0</v>
      </c>
      <c r="NJ14" s="295"/>
      <c r="NK14" s="296"/>
      <c r="NL14" s="297">
        <f t="shared" si="110"/>
        <v>0</v>
      </c>
      <c r="NM14" s="295"/>
      <c r="NN14" s="296"/>
      <c r="NO14" s="297">
        <f t="shared" si="111"/>
        <v>0</v>
      </c>
      <c r="NP14" s="295"/>
      <c r="NQ14" s="296"/>
      <c r="NR14" s="297">
        <f t="shared" si="112"/>
        <v>0</v>
      </c>
      <c r="NS14" s="295"/>
      <c r="NT14" s="296"/>
      <c r="NU14" s="297">
        <f t="shared" si="113"/>
        <v>0</v>
      </c>
      <c r="NV14" s="295"/>
      <c r="NW14" s="296"/>
      <c r="NX14" s="297">
        <f t="shared" si="114"/>
        <v>0</v>
      </c>
      <c r="NY14" s="295"/>
      <c r="NZ14" s="296"/>
      <c r="OA14" s="297">
        <f t="shared" si="115"/>
        <v>0</v>
      </c>
      <c r="OB14" s="295"/>
      <c r="OC14" s="296"/>
      <c r="OD14" s="297">
        <f t="shared" si="116"/>
        <v>0</v>
      </c>
      <c r="OE14" s="295"/>
      <c r="OF14" s="296"/>
      <c r="OG14" s="297">
        <f t="shared" si="117"/>
        <v>0</v>
      </c>
      <c r="OH14" s="295"/>
      <c r="OI14" s="296"/>
      <c r="OJ14" s="297">
        <f t="shared" si="118"/>
        <v>0</v>
      </c>
      <c r="OK14" s="295"/>
      <c r="OL14" s="296"/>
      <c r="OM14" s="297">
        <f t="shared" si="119"/>
        <v>0</v>
      </c>
      <c r="ON14" s="295"/>
      <c r="OO14" s="296"/>
      <c r="OP14" s="297">
        <f t="shared" si="120"/>
        <v>0</v>
      </c>
      <c r="OQ14" s="295"/>
      <c r="OR14" s="296"/>
      <c r="OS14" s="297">
        <f t="shared" si="121"/>
        <v>0</v>
      </c>
      <c r="OT14" s="295"/>
      <c r="OU14" s="296"/>
      <c r="OV14" s="297">
        <f t="shared" si="122"/>
        <v>0</v>
      </c>
      <c r="OW14" s="295"/>
      <c r="OX14" s="296"/>
      <c r="OY14" s="297">
        <f t="shared" si="123"/>
        <v>0</v>
      </c>
      <c r="OZ14" s="295"/>
      <c r="PA14" s="296"/>
      <c r="PB14" s="297">
        <f t="shared" si="124"/>
        <v>0</v>
      </c>
      <c r="PC14" s="295"/>
      <c r="PD14" s="296"/>
      <c r="PE14" s="297">
        <f t="shared" si="125"/>
        <v>0</v>
      </c>
      <c r="PF14" s="295"/>
      <c r="PG14" s="296"/>
      <c r="PH14" s="297">
        <f t="shared" si="126"/>
        <v>0</v>
      </c>
      <c r="PI14" s="295"/>
      <c r="PJ14" s="296"/>
      <c r="PK14" s="297">
        <f t="shared" si="127"/>
        <v>0</v>
      </c>
      <c r="PL14" s="295"/>
      <c r="PM14" s="296"/>
      <c r="PN14" s="297">
        <f t="shared" si="128"/>
        <v>0</v>
      </c>
      <c r="PO14" s="295"/>
      <c r="PP14" s="296"/>
      <c r="PQ14" s="297">
        <f t="shared" si="129"/>
        <v>0</v>
      </c>
      <c r="PR14" s="295"/>
      <c r="PS14" s="296"/>
      <c r="PT14" s="297">
        <f t="shared" si="130"/>
        <v>0</v>
      </c>
      <c r="PU14" s="295"/>
      <c r="PV14" s="296"/>
      <c r="PW14" s="297">
        <f t="shared" si="131"/>
        <v>0</v>
      </c>
      <c r="PX14" s="295"/>
      <c r="PY14" s="296"/>
      <c r="PZ14" s="297">
        <f t="shared" si="132"/>
        <v>0</v>
      </c>
      <c r="QA14" s="295"/>
      <c r="QB14" s="296"/>
      <c r="QC14" s="297">
        <f t="shared" si="133"/>
        <v>0</v>
      </c>
      <c r="QD14" s="295"/>
      <c r="QE14" s="296"/>
      <c r="QF14" s="297">
        <f t="shared" si="134"/>
        <v>0</v>
      </c>
      <c r="QG14" s="295"/>
      <c r="QH14" s="296"/>
      <c r="QI14" s="297">
        <f t="shared" si="135"/>
        <v>0</v>
      </c>
      <c r="QJ14" s="295"/>
      <c r="QK14" s="296"/>
      <c r="QL14" s="297">
        <f t="shared" si="136"/>
        <v>0</v>
      </c>
      <c r="QM14" s="295"/>
      <c r="QN14" s="296"/>
      <c r="QO14" s="297">
        <f t="shared" si="137"/>
        <v>0</v>
      </c>
      <c r="QP14" s="295"/>
      <c r="QQ14" s="296"/>
      <c r="QR14" s="297">
        <f t="shared" si="138"/>
        <v>0</v>
      </c>
      <c r="QS14" s="295"/>
      <c r="QT14" s="296"/>
      <c r="QU14" s="297">
        <f t="shared" si="139"/>
        <v>0</v>
      </c>
      <c r="QV14" s="295"/>
      <c r="QW14" s="296"/>
      <c r="QX14" s="297">
        <f t="shared" si="140"/>
        <v>0</v>
      </c>
      <c r="QY14" s="295"/>
      <c r="QZ14" s="296"/>
      <c r="RA14" s="297">
        <f t="shared" si="141"/>
        <v>0</v>
      </c>
      <c r="RB14" s="295"/>
      <c r="RC14" s="296"/>
      <c r="RD14" s="297">
        <f t="shared" si="142"/>
        <v>0</v>
      </c>
      <c r="RE14" s="295"/>
      <c r="RF14" s="296"/>
      <c r="RG14" s="297">
        <f t="shared" si="143"/>
        <v>0</v>
      </c>
      <c r="RH14" s="295"/>
      <c r="RI14" s="296"/>
      <c r="RJ14" s="297">
        <f t="shared" si="144"/>
        <v>0</v>
      </c>
      <c r="RK14" s="295"/>
      <c r="RL14" s="296"/>
      <c r="RM14" s="297">
        <f t="shared" si="145"/>
        <v>0</v>
      </c>
      <c r="RN14" s="295"/>
      <c r="RO14" s="296"/>
      <c r="RP14" s="297">
        <f t="shared" si="146"/>
        <v>0</v>
      </c>
      <c r="RQ14" s="295"/>
      <c r="RR14" s="296"/>
      <c r="RS14" s="297">
        <f t="shared" si="147"/>
        <v>0</v>
      </c>
      <c r="RT14" s="295"/>
      <c r="RU14" s="296"/>
      <c r="RV14" s="297">
        <f t="shared" si="148"/>
        <v>0</v>
      </c>
      <c r="RW14" s="295"/>
      <c r="RX14" s="296"/>
      <c r="RY14" s="297">
        <f t="shared" si="149"/>
        <v>0</v>
      </c>
      <c r="RZ14" s="295"/>
      <c r="SA14" s="296"/>
      <c r="SB14" s="297">
        <f t="shared" si="150"/>
        <v>0</v>
      </c>
      <c r="SC14" s="295"/>
      <c r="SD14" s="296"/>
      <c r="SE14" s="297">
        <f t="shared" si="151"/>
        <v>0</v>
      </c>
      <c r="SF14" s="295"/>
      <c r="SG14" s="296"/>
      <c r="SH14" s="297">
        <f t="shared" si="152"/>
        <v>0</v>
      </c>
      <c r="SI14" s="295"/>
      <c r="SJ14" s="296"/>
      <c r="SK14" s="297">
        <f t="shared" si="153"/>
        <v>0</v>
      </c>
      <c r="SL14" s="295"/>
      <c r="SM14" s="296"/>
      <c r="SN14" s="297">
        <f t="shared" si="154"/>
        <v>0</v>
      </c>
      <c r="SO14" s="295"/>
      <c r="SP14" s="296"/>
      <c r="SQ14" s="297">
        <f t="shared" si="155"/>
        <v>0</v>
      </c>
      <c r="SR14" s="295"/>
      <c r="SS14" s="296"/>
      <c r="ST14" s="297">
        <f t="shared" si="156"/>
        <v>0</v>
      </c>
      <c r="SU14" s="295"/>
      <c r="SV14" s="296"/>
      <c r="SW14" s="297">
        <f t="shared" si="157"/>
        <v>0</v>
      </c>
      <c r="SX14" s="295"/>
      <c r="SY14" s="296"/>
      <c r="SZ14" s="297">
        <f t="shared" si="158"/>
        <v>0</v>
      </c>
      <c r="TA14" s="295"/>
      <c r="TB14" s="296"/>
      <c r="TC14" s="297">
        <f t="shared" si="159"/>
        <v>0</v>
      </c>
      <c r="TD14" s="295"/>
      <c r="TE14" s="296"/>
      <c r="TF14" s="297">
        <f t="shared" si="160"/>
        <v>0</v>
      </c>
      <c r="TG14" s="295"/>
      <c r="TH14" s="296"/>
      <c r="TI14" s="297">
        <f t="shared" si="161"/>
        <v>0</v>
      </c>
      <c r="TJ14" s="295"/>
      <c r="TK14" s="296"/>
      <c r="TL14" s="297">
        <f t="shared" si="162"/>
        <v>0</v>
      </c>
      <c r="TM14" s="295"/>
      <c r="TN14" s="296"/>
      <c r="TO14" s="297">
        <f t="shared" si="163"/>
        <v>0</v>
      </c>
      <c r="TP14" s="295"/>
      <c r="TQ14" s="296"/>
      <c r="TR14" s="297">
        <f t="shared" si="164"/>
        <v>0</v>
      </c>
      <c r="TS14" s="295"/>
      <c r="TT14" s="296"/>
      <c r="TU14" s="297">
        <f t="shared" si="165"/>
        <v>0</v>
      </c>
      <c r="TV14" s="295"/>
      <c r="TW14" s="296"/>
      <c r="TX14" s="297">
        <f t="shared" si="166"/>
        <v>0</v>
      </c>
      <c r="TY14" s="295"/>
      <c r="TZ14" s="296"/>
      <c r="UA14" s="297">
        <f t="shared" si="167"/>
        <v>0</v>
      </c>
      <c r="UB14" s="295"/>
      <c r="UC14" s="296"/>
      <c r="UD14" s="297">
        <f t="shared" si="168"/>
        <v>0</v>
      </c>
      <c r="UE14" s="295"/>
      <c r="UF14" s="296"/>
      <c r="UG14" s="297">
        <f t="shared" si="169"/>
        <v>0</v>
      </c>
      <c r="UH14" s="295"/>
      <c r="UI14" s="296"/>
      <c r="UJ14" s="297">
        <f t="shared" si="170"/>
        <v>0</v>
      </c>
      <c r="UK14" s="295"/>
      <c r="UL14" s="296"/>
      <c r="UM14" s="297">
        <f t="shared" si="171"/>
        <v>0</v>
      </c>
      <c r="UN14" s="295"/>
      <c r="UO14" s="296"/>
      <c r="UP14" s="297">
        <f t="shared" si="172"/>
        <v>0</v>
      </c>
      <c r="UQ14" s="295"/>
      <c r="UR14" s="296"/>
      <c r="US14" s="297">
        <f t="shared" si="173"/>
        <v>0</v>
      </c>
      <c r="UT14" s="295"/>
      <c r="UU14" s="296"/>
      <c r="UV14" s="297">
        <f t="shared" si="174"/>
        <v>0</v>
      </c>
      <c r="UW14" s="295"/>
      <c r="UX14" s="296"/>
      <c r="UY14" s="297">
        <f t="shared" si="175"/>
        <v>0</v>
      </c>
      <c r="UZ14" s="295"/>
      <c r="VA14" s="296"/>
      <c r="VB14" s="297">
        <f t="shared" si="176"/>
        <v>0</v>
      </c>
      <c r="VC14" s="295"/>
      <c r="VD14" s="296"/>
      <c r="VE14" s="297">
        <f t="shared" si="177"/>
        <v>0</v>
      </c>
      <c r="VF14" s="295"/>
      <c r="VG14" s="296"/>
      <c r="VH14" s="297">
        <f t="shared" si="178"/>
        <v>0</v>
      </c>
      <c r="VI14" s="295"/>
      <c r="VJ14" s="296"/>
      <c r="VK14" s="297">
        <f t="shared" si="179"/>
        <v>0</v>
      </c>
      <c r="VL14" s="295"/>
      <c r="VM14" s="296"/>
      <c r="VN14" s="297">
        <f t="shared" si="180"/>
        <v>0</v>
      </c>
      <c r="VO14" s="295"/>
      <c r="VP14" s="296"/>
      <c r="VQ14" s="297">
        <f t="shared" si="181"/>
        <v>0</v>
      </c>
    </row>
    <row r="15" spans="1:589">
      <c r="A15" s="349">
        <v>11</v>
      </c>
      <c r="B15" s="346"/>
      <c r="C15" s="296"/>
      <c r="D15" s="297">
        <f t="shared" si="245"/>
        <v>0</v>
      </c>
      <c r="E15" s="295"/>
      <c r="F15" s="296"/>
      <c r="G15" s="297">
        <f t="shared" si="183"/>
        <v>0</v>
      </c>
      <c r="H15" s="295"/>
      <c r="I15" s="296"/>
      <c r="J15" s="297">
        <f t="shared" si="184"/>
        <v>0</v>
      </c>
      <c r="K15" s="295"/>
      <c r="L15" s="296"/>
      <c r="M15" s="297">
        <f t="shared" si="185"/>
        <v>0</v>
      </c>
      <c r="N15" s="295"/>
      <c r="O15" s="296"/>
      <c r="P15" s="297">
        <f t="shared" si="246"/>
        <v>0</v>
      </c>
      <c r="Q15" s="295"/>
      <c r="R15" s="296"/>
      <c r="S15" s="297">
        <f t="shared" si="187"/>
        <v>0</v>
      </c>
      <c r="T15" s="295"/>
      <c r="U15" s="296"/>
      <c r="V15" s="297">
        <f t="shared" si="188"/>
        <v>0</v>
      </c>
      <c r="W15" s="346"/>
      <c r="X15" s="296"/>
      <c r="Y15" s="297">
        <f t="shared" si="189"/>
        <v>0</v>
      </c>
      <c r="Z15" s="295"/>
      <c r="AA15" s="296"/>
      <c r="AB15" s="297">
        <f t="shared" si="190"/>
        <v>0</v>
      </c>
      <c r="AC15" s="295"/>
      <c r="AD15" s="296"/>
      <c r="AE15" s="297">
        <f t="shared" si="191"/>
        <v>0</v>
      </c>
      <c r="AF15" s="295"/>
      <c r="AG15" s="296"/>
      <c r="AH15" s="297">
        <f t="shared" si="192"/>
        <v>0</v>
      </c>
      <c r="AI15" s="295"/>
      <c r="AJ15" s="296"/>
      <c r="AK15" s="297">
        <f t="shared" si="193"/>
        <v>0</v>
      </c>
      <c r="AL15" s="295"/>
      <c r="AM15" s="296"/>
      <c r="AN15" s="297">
        <f t="shared" si="194"/>
        <v>0</v>
      </c>
      <c r="AO15" s="295"/>
      <c r="AP15" s="296"/>
      <c r="AQ15" s="297">
        <f t="shared" si="195"/>
        <v>0</v>
      </c>
      <c r="AR15" s="346"/>
      <c r="AS15" s="296"/>
      <c r="AT15" s="297">
        <f t="shared" si="196"/>
        <v>0</v>
      </c>
      <c r="AU15" s="295"/>
      <c r="AV15" s="296"/>
      <c r="AW15" s="297">
        <f t="shared" si="197"/>
        <v>0</v>
      </c>
      <c r="AX15" s="295"/>
      <c r="AY15" s="296"/>
      <c r="AZ15" s="297">
        <f t="shared" si="198"/>
        <v>0</v>
      </c>
      <c r="BA15" s="295"/>
      <c r="BB15" s="296"/>
      <c r="BC15" s="297">
        <f t="shared" si="199"/>
        <v>0</v>
      </c>
      <c r="BD15" s="295"/>
      <c r="BE15" s="296"/>
      <c r="BF15" s="297">
        <f t="shared" si="200"/>
        <v>0</v>
      </c>
      <c r="BG15" s="295"/>
      <c r="BH15" s="296"/>
      <c r="BI15" s="297">
        <f t="shared" si="201"/>
        <v>0</v>
      </c>
      <c r="BJ15" s="295"/>
      <c r="BK15" s="296"/>
      <c r="BL15" s="297">
        <f t="shared" si="202"/>
        <v>0</v>
      </c>
      <c r="BM15" s="346"/>
      <c r="BN15" s="296"/>
      <c r="BO15" s="297">
        <f t="shared" si="203"/>
        <v>0</v>
      </c>
      <c r="BP15" s="295"/>
      <c r="BQ15" s="296"/>
      <c r="BR15" s="297">
        <f t="shared" si="247"/>
        <v>0</v>
      </c>
      <c r="BS15" s="295"/>
      <c r="BT15" s="296"/>
      <c r="BU15" s="297">
        <f t="shared" si="204"/>
        <v>0</v>
      </c>
      <c r="BV15" s="295"/>
      <c r="BW15" s="296"/>
      <c r="BX15" s="297">
        <f t="shared" si="205"/>
        <v>0</v>
      </c>
      <c r="BY15" s="295"/>
      <c r="BZ15" s="296"/>
      <c r="CA15" s="297">
        <f t="shared" si="206"/>
        <v>0</v>
      </c>
      <c r="CB15" s="295"/>
      <c r="CC15" s="296"/>
      <c r="CD15" s="297">
        <f t="shared" si="207"/>
        <v>0</v>
      </c>
      <c r="CE15" s="295"/>
      <c r="CF15" s="296"/>
      <c r="CG15" s="297">
        <f t="shared" si="208"/>
        <v>0</v>
      </c>
      <c r="CH15" s="346"/>
      <c r="CI15" s="296"/>
      <c r="CJ15" s="297">
        <f t="shared" si="209"/>
        <v>0</v>
      </c>
      <c r="CK15" s="295"/>
      <c r="CL15" s="296"/>
      <c r="CM15" s="297">
        <f t="shared" si="210"/>
        <v>0</v>
      </c>
      <c r="CN15" s="295"/>
      <c r="CO15" s="296"/>
      <c r="CP15" s="297">
        <f t="shared" si="211"/>
        <v>0</v>
      </c>
      <c r="CQ15" s="295"/>
      <c r="CR15" s="296"/>
      <c r="CS15" s="297">
        <f t="shared" si="212"/>
        <v>0</v>
      </c>
      <c r="CT15" s="295"/>
      <c r="CU15" s="296"/>
      <c r="CV15" s="297">
        <f t="shared" si="213"/>
        <v>0</v>
      </c>
      <c r="CW15" s="295"/>
      <c r="CX15" s="296"/>
      <c r="CY15" s="297">
        <f t="shared" si="214"/>
        <v>0</v>
      </c>
      <c r="CZ15" s="295"/>
      <c r="DA15" s="296"/>
      <c r="DB15" s="297">
        <f t="shared" si="215"/>
        <v>0</v>
      </c>
      <c r="DC15" s="346"/>
      <c r="DD15" s="296"/>
      <c r="DE15" s="297">
        <f t="shared" si="216"/>
        <v>0</v>
      </c>
      <c r="DF15" s="295"/>
      <c r="DG15" s="296"/>
      <c r="DH15" s="297">
        <f t="shared" si="217"/>
        <v>0</v>
      </c>
      <c r="DI15" s="295"/>
      <c r="DJ15" s="296"/>
      <c r="DK15" s="297">
        <f t="shared" si="218"/>
        <v>0</v>
      </c>
      <c r="DL15" s="295"/>
      <c r="DM15" s="296"/>
      <c r="DN15" s="297">
        <f t="shared" si="219"/>
        <v>0</v>
      </c>
      <c r="DO15" s="295"/>
      <c r="DP15" s="296"/>
      <c r="DQ15" s="297">
        <f t="shared" si="220"/>
        <v>0</v>
      </c>
      <c r="DR15" s="295"/>
      <c r="DS15" s="296"/>
      <c r="DT15" s="297">
        <f t="shared" si="221"/>
        <v>0</v>
      </c>
      <c r="DU15" s="295"/>
      <c r="DV15" s="296"/>
      <c r="DW15" s="297">
        <f t="shared" si="222"/>
        <v>0</v>
      </c>
      <c r="DX15" s="346"/>
      <c r="DY15" s="296"/>
      <c r="DZ15" s="297">
        <f t="shared" si="223"/>
        <v>0</v>
      </c>
      <c r="EA15" s="295"/>
      <c r="EB15" s="296"/>
      <c r="EC15" s="297">
        <f t="shared" si="224"/>
        <v>0</v>
      </c>
      <c r="ED15" s="295"/>
      <c r="EE15" s="296"/>
      <c r="EF15" s="297">
        <f t="shared" si="225"/>
        <v>0</v>
      </c>
      <c r="EG15" s="295"/>
      <c r="EH15" s="296"/>
      <c r="EI15" s="297">
        <f t="shared" si="226"/>
        <v>0</v>
      </c>
      <c r="EJ15" s="295"/>
      <c r="EK15" s="296"/>
      <c r="EL15" s="297">
        <f t="shared" si="227"/>
        <v>0</v>
      </c>
      <c r="EM15" s="295"/>
      <c r="EN15" s="296"/>
      <c r="EO15" s="297">
        <f t="shared" si="228"/>
        <v>0</v>
      </c>
      <c r="EP15" s="295"/>
      <c r="EQ15" s="296"/>
      <c r="ER15" s="297">
        <f t="shared" si="229"/>
        <v>0</v>
      </c>
      <c r="ES15" s="346"/>
      <c r="ET15" s="296"/>
      <c r="EU15" s="297">
        <f t="shared" si="230"/>
        <v>0</v>
      </c>
      <c r="EV15" s="295"/>
      <c r="EW15" s="296"/>
      <c r="EX15" s="297">
        <f t="shared" si="231"/>
        <v>0</v>
      </c>
      <c r="EY15" s="295"/>
      <c r="EZ15" s="296"/>
      <c r="FA15" s="297">
        <f t="shared" si="232"/>
        <v>0</v>
      </c>
      <c r="FB15" s="295"/>
      <c r="FC15" s="296"/>
      <c r="FD15" s="297">
        <f t="shared" si="233"/>
        <v>0</v>
      </c>
      <c r="FE15" s="295"/>
      <c r="FF15" s="296"/>
      <c r="FG15" s="297">
        <f t="shared" si="234"/>
        <v>0</v>
      </c>
      <c r="FH15" s="295"/>
      <c r="FI15" s="296"/>
      <c r="FJ15" s="297">
        <f t="shared" si="235"/>
        <v>0</v>
      </c>
      <c r="FK15" s="295"/>
      <c r="FL15" s="296"/>
      <c r="FM15" s="297">
        <f t="shared" si="236"/>
        <v>0</v>
      </c>
      <c r="FN15" s="295"/>
      <c r="FO15" s="296"/>
      <c r="FP15" s="297">
        <f t="shared" si="237"/>
        <v>0</v>
      </c>
      <c r="FQ15" s="346"/>
      <c r="FR15" s="296"/>
      <c r="FS15" s="297">
        <f t="shared" si="238"/>
        <v>0</v>
      </c>
      <c r="FT15" s="295"/>
      <c r="FU15" s="296"/>
      <c r="FV15" s="297">
        <f t="shared" si="239"/>
        <v>0</v>
      </c>
      <c r="FW15" s="295"/>
      <c r="FX15" s="296"/>
      <c r="FY15" s="297">
        <f t="shared" si="240"/>
        <v>0</v>
      </c>
      <c r="FZ15" s="295"/>
      <c r="GA15" s="296"/>
      <c r="GB15" s="297">
        <f t="shared" si="241"/>
        <v>0</v>
      </c>
      <c r="GC15" s="295"/>
      <c r="GD15" s="296"/>
      <c r="GE15" s="297">
        <f t="shared" si="242"/>
        <v>0</v>
      </c>
      <c r="GF15" s="295"/>
      <c r="GG15" s="296"/>
      <c r="GH15" s="297">
        <f t="shared" si="243"/>
        <v>0</v>
      </c>
      <c r="GI15" s="295"/>
      <c r="GJ15" s="296"/>
      <c r="GK15" s="297">
        <f t="shared" si="244"/>
        <v>0</v>
      </c>
      <c r="GL15" s="295"/>
      <c r="GM15" s="296"/>
      <c r="GN15" s="297">
        <f t="shared" si="50"/>
        <v>0</v>
      </c>
      <c r="GO15" s="346"/>
      <c r="GP15" s="296"/>
      <c r="GQ15" s="297">
        <f t="shared" si="51"/>
        <v>0</v>
      </c>
      <c r="GR15" s="295"/>
      <c r="GS15" s="296"/>
      <c r="GT15" s="297">
        <f t="shared" si="52"/>
        <v>0</v>
      </c>
      <c r="GU15" s="295"/>
      <c r="GV15" s="296"/>
      <c r="GW15" s="297">
        <f t="shared" si="53"/>
        <v>0</v>
      </c>
      <c r="GX15" s="295"/>
      <c r="GY15" s="296"/>
      <c r="GZ15" s="297">
        <f t="shared" si="54"/>
        <v>0</v>
      </c>
      <c r="HA15" s="295"/>
      <c r="HB15" s="296"/>
      <c r="HC15" s="297">
        <f t="shared" si="55"/>
        <v>0</v>
      </c>
      <c r="HD15" s="295"/>
      <c r="HE15" s="296"/>
      <c r="HF15" s="297">
        <f t="shared" si="56"/>
        <v>0</v>
      </c>
      <c r="HG15" s="295"/>
      <c r="HH15" s="296"/>
      <c r="HI15" s="297">
        <f t="shared" si="57"/>
        <v>0</v>
      </c>
      <c r="HJ15" s="295"/>
      <c r="HK15" s="296"/>
      <c r="HL15" s="297">
        <f t="shared" si="58"/>
        <v>0</v>
      </c>
      <c r="HM15" s="346"/>
      <c r="HN15" s="296"/>
      <c r="HO15" s="297">
        <f t="shared" si="59"/>
        <v>0</v>
      </c>
      <c r="HP15" s="295"/>
      <c r="HQ15" s="296"/>
      <c r="HR15" s="297">
        <f t="shared" si="60"/>
        <v>0</v>
      </c>
      <c r="HS15" s="295"/>
      <c r="HT15" s="296"/>
      <c r="HU15" s="297">
        <f t="shared" si="61"/>
        <v>0</v>
      </c>
      <c r="HV15" s="295"/>
      <c r="HW15" s="296"/>
      <c r="HX15" s="297">
        <f t="shared" si="62"/>
        <v>0</v>
      </c>
      <c r="HY15" s="295"/>
      <c r="HZ15" s="296"/>
      <c r="IA15" s="297">
        <f t="shared" si="63"/>
        <v>0</v>
      </c>
      <c r="IB15" s="295"/>
      <c r="IC15" s="296"/>
      <c r="ID15" s="297">
        <f t="shared" si="64"/>
        <v>0</v>
      </c>
      <c r="IE15" s="295"/>
      <c r="IF15" s="296"/>
      <c r="IG15" s="297">
        <f t="shared" si="65"/>
        <v>0</v>
      </c>
      <c r="IH15" s="295"/>
      <c r="II15" s="296"/>
      <c r="IJ15" s="297">
        <f t="shared" si="66"/>
        <v>0</v>
      </c>
      <c r="IK15" s="346"/>
      <c r="IL15" s="296"/>
      <c r="IM15" s="297">
        <f t="shared" si="67"/>
        <v>0</v>
      </c>
      <c r="IN15" s="295"/>
      <c r="IO15" s="296"/>
      <c r="IP15" s="297">
        <f t="shared" si="68"/>
        <v>0</v>
      </c>
      <c r="IQ15" s="295"/>
      <c r="IR15" s="296"/>
      <c r="IS15" s="297">
        <f t="shared" si="69"/>
        <v>0</v>
      </c>
      <c r="IT15" s="295"/>
      <c r="IU15" s="296"/>
      <c r="IV15" s="297">
        <f t="shared" si="70"/>
        <v>0</v>
      </c>
      <c r="IW15" s="295"/>
      <c r="IX15" s="296"/>
      <c r="IY15" s="297">
        <f t="shared" si="71"/>
        <v>0</v>
      </c>
      <c r="IZ15" s="295"/>
      <c r="JA15" s="296"/>
      <c r="JB15" s="297">
        <f t="shared" si="72"/>
        <v>0</v>
      </c>
      <c r="JC15" s="295"/>
      <c r="JD15" s="296"/>
      <c r="JE15" s="297">
        <f t="shared" si="73"/>
        <v>0</v>
      </c>
      <c r="JF15" s="295"/>
      <c r="JG15" s="296"/>
      <c r="JH15" s="297">
        <f t="shared" si="74"/>
        <v>0</v>
      </c>
      <c r="JI15" s="346"/>
      <c r="JJ15" s="296"/>
      <c r="JK15" s="297">
        <f t="shared" si="75"/>
        <v>0</v>
      </c>
      <c r="JL15" s="295"/>
      <c r="JM15" s="296"/>
      <c r="JN15" s="297">
        <f t="shared" si="76"/>
        <v>0</v>
      </c>
      <c r="JO15" s="295"/>
      <c r="JP15" s="296"/>
      <c r="JQ15" s="297">
        <f t="shared" si="77"/>
        <v>0</v>
      </c>
      <c r="JR15" s="295"/>
      <c r="JS15" s="296"/>
      <c r="JT15" s="297">
        <f t="shared" si="78"/>
        <v>0</v>
      </c>
      <c r="JU15" s="295"/>
      <c r="JV15" s="296"/>
      <c r="JW15" s="297">
        <f t="shared" si="79"/>
        <v>0</v>
      </c>
      <c r="JX15" s="295"/>
      <c r="JY15" s="296"/>
      <c r="JZ15" s="297">
        <f t="shared" si="80"/>
        <v>0</v>
      </c>
      <c r="KA15" s="295"/>
      <c r="KB15" s="296"/>
      <c r="KC15" s="297">
        <f t="shared" si="81"/>
        <v>0</v>
      </c>
      <c r="KD15" s="295"/>
      <c r="KE15" s="296"/>
      <c r="KF15" s="297">
        <f t="shared" si="82"/>
        <v>0</v>
      </c>
      <c r="KG15" s="346"/>
      <c r="KH15" s="296"/>
      <c r="KI15" s="297">
        <f t="shared" si="83"/>
        <v>0</v>
      </c>
      <c r="KJ15" s="295"/>
      <c r="KK15" s="296"/>
      <c r="KL15" s="297">
        <f t="shared" si="84"/>
        <v>0</v>
      </c>
      <c r="KM15" s="295"/>
      <c r="KN15" s="296"/>
      <c r="KO15" s="297">
        <f t="shared" si="85"/>
        <v>0</v>
      </c>
      <c r="KP15" s="295"/>
      <c r="KQ15" s="296"/>
      <c r="KR15" s="297">
        <f t="shared" si="86"/>
        <v>0</v>
      </c>
      <c r="KS15" s="295"/>
      <c r="KT15" s="296"/>
      <c r="KU15" s="297">
        <f t="shared" si="87"/>
        <v>0</v>
      </c>
      <c r="KV15" s="295"/>
      <c r="KW15" s="296"/>
      <c r="KX15" s="297">
        <f t="shared" si="88"/>
        <v>0</v>
      </c>
      <c r="KY15" s="295"/>
      <c r="KZ15" s="296"/>
      <c r="LA15" s="297">
        <f t="shared" si="89"/>
        <v>0</v>
      </c>
      <c r="LB15" s="295"/>
      <c r="LC15" s="296"/>
      <c r="LD15" s="297">
        <f t="shared" si="90"/>
        <v>0</v>
      </c>
      <c r="LE15" s="346"/>
      <c r="LF15" s="296"/>
      <c r="LG15" s="297">
        <f t="shared" si="91"/>
        <v>0</v>
      </c>
      <c r="LH15" s="295"/>
      <c r="LI15" s="296"/>
      <c r="LJ15" s="297">
        <f t="shared" si="92"/>
        <v>0</v>
      </c>
      <c r="LK15" s="295"/>
      <c r="LL15" s="296"/>
      <c r="LM15" s="297">
        <f t="shared" si="93"/>
        <v>0</v>
      </c>
      <c r="LN15" s="295"/>
      <c r="LO15" s="296"/>
      <c r="LP15" s="297">
        <f t="shared" si="94"/>
        <v>0</v>
      </c>
      <c r="LQ15" s="295"/>
      <c r="LR15" s="296"/>
      <c r="LS15" s="297">
        <f t="shared" si="95"/>
        <v>0</v>
      </c>
      <c r="LT15" s="295">
        <v>0.25</v>
      </c>
      <c r="LU15" s="296">
        <v>0.45833333333333331</v>
      </c>
      <c r="LV15" s="297">
        <f t="shared" si="96"/>
        <v>0.20833333333333331</v>
      </c>
      <c r="LW15" s="295"/>
      <c r="LX15" s="296"/>
      <c r="LY15" s="297">
        <f t="shared" si="97"/>
        <v>0</v>
      </c>
      <c r="LZ15" s="295"/>
      <c r="MA15" s="296"/>
      <c r="MB15" s="297">
        <f t="shared" si="98"/>
        <v>0</v>
      </c>
      <c r="MC15" s="295"/>
      <c r="MD15" s="296"/>
      <c r="ME15" s="297">
        <f t="shared" si="99"/>
        <v>0</v>
      </c>
      <c r="MF15" s="295"/>
      <c r="MG15" s="296"/>
      <c r="MH15" s="297">
        <f t="shared" si="100"/>
        <v>0</v>
      </c>
      <c r="MI15" s="295"/>
      <c r="MJ15" s="296"/>
      <c r="MK15" s="297">
        <f t="shared" si="101"/>
        <v>0</v>
      </c>
      <c r="ML15" s="295"/>
      <c r="MM15" s="296"/>
      <c r="MN15" s="297">
        <f t="shared" si="102"/>
        <v>0</v>
      </c>
      <c r="MO15" s="295"/>
      <c r="MP15" s="296"/>
      <c r="MQ15" s="297">
        <f t="shared" si="103"/>
        <v>0</v>
      </c>
      <c r="MR15" s="295"/>
      <c r="MS15" s="296"/>
      <c r="MT15" s="297">
        <f t="shared" si="104"/>
        <v>0</v>
      </c>
      <c r="MU15" s="295"/>
      <c r="MV15" s="296"/>
      <c r="MW15" s="297">
        <f t="shared" si="105"/>
        <v>0</v>
      </c>
      <c r="MX15" s="295"/>
      <c r="MY15" s="296"/>
      <c r="MZ15" s="297">
        <f t="shared" si="106"/>
        <v>0</v>
      </c>
      <c r="NA15" s="295"/>
      <c r="NB15" s="296"/>
      <c r="NC15" s="297">
        <f t="shared" si="107"/>
        <v>0</v>
      </c>
      <c r="ND15" s="295"/>
      <c r="NE15" s="296"/>
      <c r="NF15" s="297">
        <f t="shared" si="108"/>
        <v>0</v>
      </c>
      <c r="NG15" s="295"/>
      <c r="NH15" s="296"/>
      <c r="NI15" s="297">
        <f t="shared" si="109"/>
        <v>0</v>
      </c>
      <c r="NJ15" s="295"/>
      <c r="NK15" s="296"/>
      <c r="NL15" s="297">
        <f t="shared" si="110"/>
        <v>0</v>
      </c>
      <c r="NM15" s="295"/>
      <c r="NN15" s="296"/>
      <c r="NO15" s="297">
        <f t="shared" si="111"/>
        <v>0</v>
      </c>
      <c r="NP15" s="295"/>
      <c r="NQ15" s="296"/>
      <c r="NR15" s="297">
        <f t="shared" si="112"/>
        <v>0</v>
      </c>
      <c r="NS15" s="295"/>
      <c r="NT15" s="296"/>
      <c r="NU15" s="297">
        <f t="shared" si="113"/>
        <v>0</v>
      </c>
      <c r="NV15" s="295"/>
      <c r="NW15" s="296"/>
      <c r="NX15" s="297">
        <f t="shared" si="114"/>
        <v>0</v>
      </c>
      <c r="NY15" s="295"/>
      <c r="NZ15" s="296"/>
      <c r="OA15" s="297">
        <f t="shared" si="115"/>
        <v>0</v>
      </c>
      <c r="OB15" s="295"/>
      <c r="OC15" s="296"/>
      <c r="OD15" s="297">
        <f t="shared" si="116"/>
        <v>0</v>
      </c>
      <c r="OE15" s="295"/>
      <c r="OF15" s="296"/>
      <c r="OG15" s="297">
        <f t="shared" si="117"/>
        <v>0</v>
      </c>
      <c r="OH15" s="295"/>
      <c r="OI15" s="296"/>
      <c r="OJ15" s="297">
        <f t="shared" si="118"/>
        <v>0</v>
      </c>
      <c r="OK15" s="295"/>
      <c r="OL15" s="296"/>
      <c r="OM15" s="297">
        <f t="shared" si="119"/>
        <v>0</v>
      </c>
      <c r="ON15" s="295"/>
      <c r="OO15" s="296"/>
      <c r="OP15" s="297">
        <f t="shared" si="120"/>
        <v>0</v>
      </c>
      <c r="OQ15" s="295"/>
      <c r="OR15" s="296"/>
      <c r="OS15" s="297">
        <f t="shared" si="121"/>
        <v>0</v>
      </c>
      <c r="OT15" s="295"/>
      <c r="OU15" s="296"/>
      <c r="OV15" s="297">
        <f t="shared" si="122"/>
        <v>0</v>
      </c>
      <c r="OW15" s="295"/>
      <c r="OX15" s="296"/>
      <c r="OY15" s="297">
        <f t="shared" si="123"/>
        <v>0</v>
      </c>
      <c r="OZ15" s="295"/>
      <c r="PA15" s="296"/>
      <c r="PB15" s="297">
        <f t="shared" si="124"/>
        <v>0</v>
      </c>
      <c r="PC15" s="295"/>
      <c r="PD15" s="296"/>
      <c r="PE15" s="297">
        <f t="shared" si="125"/>
        <v>0</v>
      </c>
      <c r="PF15" s="295"/>
      <c r="PG15" s="296"/>
      <c r="PH15" s="297">
        <f t="shared" si="126"/>
        <v>0</v>
      </c>
      <c r="PI15" s="295"/>
      <c r="PJ15" s="296"/>
      <c r="PK15" s="297">
        <f t="shared" si="127"/>
        <v>0</v>
      </c>
      <c r="PL15" s="295"/>
      <c r="PM15" s="296"/>
      <c r="PN15" s="297">
        <f t="shared" si="128"/>
        <v>0</v>
      </c>
      <c r="PO15" s="295"/>
      <c r="PP15" s="296"/>
      <c r="PQ15" s="297">
        <f t="shared" si="129"/>
        <v>0</v>
      </c>
      <c r="PR15" s="295"/>
      <c r="PS15" s="296"/>
      <c r="PT15" s="297">
        <f t="shared" si="130"/>
        <v>0</v>
      </c>
      <c r="PU15" s="295"/>
      <c r="PV15" s="296"/>
      <c r="PW15" s="297">
        <f t="shared" si="131"/>
        <v>0</v>
      </c>
      <c r="PX15" s="295"/>
      <c r="PY15" s="296"/>
      <c r="PZ15" s="297">
        <f t="shared" si="132"/>
        <v>0</v>
      </c>
      <c r="QA15" s="295"/>
      <c r="QB15" s="296"/>
      <c r="QC15" s="297">
        <f t="shared" si="133"/>
        <v>0</v>
      </c>
      <c r="QD15" s="295"/>
      <c r="QE15" s="296"/>
      <c r="QF15" s="297">
        <f t="shared" si="134"/>
        <v>0</v>
      </c>
      <c r="QG15" s="295"/>
      <c r="QH15" s="296"/>
      <c r="QI15" s="297">
        <f t="shared" si="135"/>
        <v>0</v>
      </c>
      <c r="QJ15" s="295"/>
      <c r="QK15" s="296"/>
      <c r="QL15" s="297">
        <f t="shared" si="136"/>
        <v>0</v>
      </c>
      <c r="QM15" s="295"/>
      <c r="QN15" s="296"/>
      <c r="QO15" s="297">
        <f t="shared" si="137"/>
        <v>0</v>
      </c>
      <c r="QP15" s="295"/>
      <c r="QQ15" s="296"/>
      <c r="QR15" s="297">
        <f t="shared" si="138"/>
        <v>0</v>
      </c>
      <c r="QS15" s="295"/>
      <c r="QT15" s="296"/>
      <c r="QU15" s="297">
        <f t="shared" si="139"/>
        <v>0</v>
      </c>
      <c r="QV15" s="295"/>
      <c r="QW15" s="296"/>
      <c r="QX15" s="297">
        <f t="shared" si="140"/>
        <v>0</v>
      </c>
      <c r="QY15" s="295"/>
      <c r="QZ15" s="296"/>
      <c r="RA15" s="297">
        <f t="shared" si="141"/>
        <v>0</v>
      </c>
      <c r="RB15" s="295"/>
      <c r="RC15" s="296"/>
      <c r="RD15" s="297">
        <f t="shared" si="142"/>
        <v>0</v>
      </c>
      <c r="RE15" s="295"/>
      <c r="RF15" s="296"/>
      <c r="RG15" s="297">
        <f t="shared" si="143"/>
        <v>0</v>
      </c>
      <c r="RH15" s="295"/>
      <c r="RI15" s="296"/>
      <c r="RJ15" s="297">
        <f t="shared" si="144"/>
        <v>0</v>
      </c>
      <c r="RK15" s="295"/>
      <c r="RL15" s="296"/>
      <c r="RM15" s="297">
        <f t="shared" si="145"/>
        <v>0</v>
      </c>
      <c r="RN15" s="295"/>
      <c r="RO15" s="296"/>
      <c r="RP15" s="297">
        <f t="shared" si="146"/>
        <v>0</v>
      </c>
      <c r="RQ15" s="295"/>
      <c r="RR15" s="296"/>
      <c r="RS15" s="297">
        <f t="shared" si="147"/>
        <v>0</v>
      </c>
      <c r="RT15" s="295"/>
      <c r="RU15" s="296"/>
      <c r="RV15" s="297">
        <f t="shared" si="148"/>
        <v>0</v>
      </c>
      <c r="RW15" s="295"/>
      <c r="RX15" s="296"/>
      <c r="RY15" s="297">
        <f t="shared" si="149"/>
        <v>0</v>
      </c>
      <c r="RZ15" s="295"/>
      <c r="SA15" s="296"/>
      <c r="SB15" s="297">
        <f t="shared" si="150"/>
        <v>0</v>
      </c>
      <c r="SC15" s="295"/>
      <c r="SD15" s="296"/>
      <c r="SE15" s="297">
        <f t="shared" si="151"/>
        <v>0</v>
      </c>
      <c r="SF15" s="295"/>
      <c r="SG15" s="296"/>
      <c r="SH15" s="297">
        <f t="shared" si="152"/>
        <v>0</v>
      </c>
      <c r="SI15" s="295"/>
      <c r="SJ15" s="296"/>
      <c r="SK15" s="297">
        <f t="shared" si="153"/>
        <v>0</v>
      </c>
      <c r="SL15" s="295"/>
      <c r="SM15" s="296"/>
      <c r="SN15" s="297">
        <f t="shared" si="154"/>
        <v>0</v>
      </c>
      <c r="SO15" s="295"/>
      <c r="SP15" s="296"/>
      <c r="SQ15" s="297">
        <f t="shared" si="155"/>
        <v>0</v>
      </c>
      <c r="SR15" s="295"/>
      <c r="SS15" s="296"/>
      <c r="ST15" s="297">
        <f t="shared" si="156"/>
        <v>0</v>
      </c>
      <c r="SU15" s="295"/>
      <c r="SV15" s="296"/>
      <c r="SW15" s="297">
        <f t="shared" si="157"/>
        <v>0</v>
      </c>
      <c r="SX15" s="295"/>
      <c r="SY15" s="296"/>
      <c r="SZ15" s="297">
        <f t="shared" si="158"/>
        <v>0</v>
      </c>
      <c r="TA15" s="295"/>
      <c r="TB15" s="296"/>
      <c r="TC15" s="297">
        <f t="shared" si="159"/>
        <v>0</v>
      </c>
      <c r="TD15" s="295"/>
      <c r="TE15" s="296"/>
      <c r="TF15" s="297">
        <f t="shared" si="160"/>
        <v>0</v>
      </c>
      <c r="TG15" s="295"/>
      <c r="TH15" s="296"/>
      <c r="TI15" s="297">
        <f t="shared" si="161"/>
        <v>0</v>
      </c>
      <c r="TJ15" s="295"/>
      <c r="TK15" s="296"/>
      <c r="TL15" s="297">
        <f t="shared" si="162"/>
        <v>0</v>
      </c>
      <c r="TM15" s="295"/>
      <c r="TN15" s="296"/>
      <c r="TO15" s="297">
        <f t="shared" si="163"/>
        <v>0</v>
      </c>
      <c r="TP15" s="295"/>
      <c r="TQ15" s="296"/>
      <c r="TR15" s="297">
        <f t="shared" si="164"/>
        <v>0</v>
      </c>
      <c r="TS15" s="295"/>
      <c r="TT15" s="296"/>
      <c r="TU15" s="297">
        <f t="shared" si="165"/>
        <v>0</v>
      </c>
      <c r="TV15" s="295"/>
      <c r="TW15" s="296"/>
      <c r="TX15" s="297">
        <f t="shared" si="166"/>
        <v>0</v>
      </c>
      <c r="TY15" s="295"/>
      <c r="TZ15" s="296"/>
      <c r="UA15" s="297">
        <f t="shared" si="167"/>
        <v>0</v>
      </c>
      <c r="UB15" s="295"/>
      <c r="UC15" s="296"/>
      <c r="UD15" s="297">
        <f t="shared" si="168"/>
        <v>0</v>
      </c>
      <c r="UE15" s="295"/>
      <c r="UF15" s="296"/>
      <c r="UG15" s="297">
        <f t="shared" si="169"/>
        <v>0</v>
      </c>
      <c r="UH15" s="295"/>
      <c r="UI15" s="296"/>
      <c r="UJ15" s="297">
        <f t="shared" si="170"/>
        <v>0</v>
      </c>
      <c r="UK15" s="295"/>
      <c r="UL15" s="296"/>
      <c r="UM15" s="297">
        <f t="shared" si="171"/>
        <v>0</v>
      </c>
      <c r="UN15" s="295"/>
      <c r="UO15" s="296"/>
      <c r="UP15" s="297">
        <f t="shared" si="172"/>
        <v>0</v>
      </c>
      <c r="UQ15" s="295"/>
      <c r="UR15" s="296"/>
      <c r="US15" s="297">
        <f t="shared" si="173"/>
        <v>0</v>
      </c>
      <c r="UT15" s="295"/>
      <c r="UU15" s="296"/>
      <c r="UV15" s="297">
        <f t="shared" si="174"/>
        <v>0</v>
      </c>
      <c r="UW15" s="295"/>
      <c r="UX15" s="296"/>
      <c r="UY15" s="297">
        <f t="shared" si="175"/>
        <v>0</v>
      </c>
      <c r="UZ15" s="295"/>
      <c r="VA15" s="296"/>
      <c r="VB15" s="297">
        <f t="shared" si="176"/>
        <v>0</v>
      </c>
      <c r="VC15" s="295"/>
      <c r="VD15" s="296"/>
      <c r="VE15" s="297">
        <f t="shared" si="177"/>
        <v>0</v>
      </c>
      <c r="VF15" s="295"/>
      <c r="VG15" s="296"/>
      <c r="VH15" s="297">
        <f t="shared" si="178"/>
        <v>0</v>
      </c>
      <c r="VI15" s="295"/>
      <c r="VJ15" s="296"/>
      <c r="VK15" s="297">
        <f t="shared" si="179"/>
        <v>0</v>
      </c>
      <c r="VL15" s="295"/>
      <c r="VM15" s="296"/>
      <c r="VN15" s="297">
        <f t="shared" si="180"/>
        <v>0</v>
      </c>
      <c r="VO15" s="295"/>
      <c r="VP15" s="296"/>
      <c r="VQ15" s="297">
        <f t="shared" si="181"/>
        <v>0</v>
      </c>
    </row>
    <row r="16" spans="1:589">
      <c r="A16" s="349">
        <v>12</v>
      </c>
      <c r="B16" s="346"/>
      <c r="C16" s="296"/>
      <c r="D16" s="297">
        <f t="shared" si="245"/>
        <v>0</v>
      </c>
      <c r="E16" s="295"/>
      <c r="F16" s="296"/>
      <c r="G16" s="297">
        <f t="shared" si="183"/>
        <v>0</v>
      </c>
      <c r="H16" s="295"/>
      <c r="I16" s="296"/>
      <c r="J16" s="297">
        <f t="shared" si="184"/>
        <v>0</v>
      </c>
      <c r="K16" s="295"/>
      <c r="L16" s="296"/>
      <c r="M16" s="297">
        <f t="shared" si="185"/>
        <v>0</v>
      </c>
      <c r="N16" s="295"/>
      <c r="O16" s="296"/>
      <c r="P16" s="297">
        <f t="shared" si="246"/>
        <v>0</v>
      </c>
      <c r="Q16" s="295"/>
      <c r="R16" s="296"/>
      <c r="S16" s="297">
        <f t="shared" si="187"/>
        <v>0</v>
      </c>
      <c r="T16" s="295"/>
      <c r="U16" s="296"/>
      <c r="V16" s="297">
        <f t="shared" si="188"/>
        <v>0</v>
      </c>
      <c r="W16" s="346"/>
      <c r="X16" s="296"/>
      <c r="Y16" s="297">
        <f t="shared" si="189"/>
        <v>0</v>
      </c>
      <c r="Z16" s="295"/>
      <c r="AA16" s="296"/>
      <c r="AB16" s="297">
        <f t="shared" si="190"/>
        <v>0</v>
      </c>
      <c r="AC16" s="295"/>
      <c r="AD16" s="296"/>
      <c r="AE16" s="297">
        <f t="shared" si="191"/>
        <v>0</v>
      </c>
      <c r="AF16" s="295"/>
      <c r="AG16" s="296"/>
      <c r="AH16" s="297">
        <f t="shared" si="192"/>
        <v>0</v>
      </c>
      <c r="AI16" s="295"/>
      <c r="AJ16" s="296"/>
      <c r="AK16" s="297">
        <f t="shared" si="193"/>
        <v>0</v>
      </c>
      <c r="AL16" s="295"/>
      <c r="AM16" s="296"/>
      <c r="AN16" s="297">
        <f t="shared" si="194"/>
        <v>0</v>
      </c>
      <c r="AO16" s="295"/>
      <c r="AP16" s="296"/>
      <c r="AQ16" s="297">
        <f t="shared" si="195"/>
        <v>0</v>
      </c>
      <c r="AR16" s="346"/>
      <c r="AS16" s="296"/>
      <c r="AT16" s="297">
        <f t="shared" si="196"/>
        <v>0</v>
      </c>
      <c r="AU16" s="295"/>
      <c r="AV16" s="296"/>
      <c r="AW16" s="297">
        <f t="shared" si="197"/>
        <v>0</v>
      </c>
      <c r="AX16" s="295"/>
      <c r="AY16" s="296"/>
      <c r="AZ16" s="297">
        <f t="shared" si="198"/>
        <v>0</v>
      </c>
      <c r="BA16" s="295"/>
      <c r="BB16" s="296"/>
      <c r="BC16" s="297">
        <f t="shared" si="199"/>
        <v>0</v>
      </c>
      <c r="BD16" s="295"/>
      <c r="BE16" s="296"/>
      <c r="BF16" s="297">
        <f t="shared" si="200"/>
        <v>0</v>
      </c>
      <c r="BG16" s="295"/>
      <c r="BH16" s="296"/>
      <c r="BI16" s="297">
        <f t="shared" si="201"/>
        <v>0</v>
      </c>
      <c r="BJ16" s="295"/>
      <c r="BK16" s="296"/>
      <c r="BL16" s="297">
        <f t="shared" si="202"/>
        <v>0</v>
      </c>
      <c r="BM16" s="346"/>
      <c r="BN16" s="296"/>
      <c r="BO16" s="297">
        <f t="shared" si="203"/>
        <v>0</v>
      </c>
      <c r="BP16" s="295"/>
      <c r="BQ16" s="296"/>
      <c r="BR16" s="297">
        <f t="shared" si="247"/>
        <v>0</v>
      </c>
      <c r="BS16" s="295"/>
      <c r="BT16" s="296"/>
      <c r="BU16" s="297">
        <f t="shared" si="204"/>
        <v>0</v>
      </c>
      <c r="BV16" s="295"/>
      <c r="BW16" s="296"/>
      <c r="BX16" s="297">
        <f t="shared" si="205"/>
        <v>0</v>
      </c>
      <c r="BY16" s="295"/>
      <c r="BZ16" s="296"/>
      <c r="CA16" s="297">
        <f t="shared" si="206"/>
        <v>0</v>
      </c>
      <c r="CB16" s="295"/>
      <c r="CC16" s="296"/>
      <c r="CD16" s="297">
        <f t="shared" si="207"/>
        <v>0</v>
      </c>
      <c r="CE16" s="295"/>
      <c r="CF16" s="296"/>
      <c r="CG16" s="297">
        <f t="shared" si="208"/>
        <v>0</v>
      </c>
      <c r="CH16" s="346"/>
      <c r="CI16" s="296"/>
      <c r="CJ16" s="297">
        <f t="shared" si="209"/>
        <v>0</v>
      </c>
      <c r="CK16" s="295"/>
      <c r="CL16" s="296"/>
      <c r="CM16" s="297">
        <f t="shared" si="210"/>
        <v>0</v>
      </c>
      <c r="CN16" s="295"/>
      <c r="CO16" s="296"/>
      <c r="CP16" s="297">
        <f t="shared" si="211"/>
        <v>0</v>
      </c>
      <c r="CQ16" s="295"/>
      <c r="CR16" s="296"/>
      <c r="CS16" s="297">
        <f t="shared" si="212"/>
        <v>0</v>
      </c>
      <c r="CT16" s="295"/>
      <c r="CU16" s="296"/>
      <c r="CV16" s="297">
        <f t="shared" si="213"/>
        <v>0</v>
      </c>
      <c r="CW16" s="295"/>
      <c r="CX16" s="296"/>
      <c r="CY16" s="297">
        <f t="shared" si="214"/>
        <v>0</v>
      </c>
      <c r="CZ16" s="295"/>
      <c r="DA16" s="296"/>
      <c r="DB16" s="297">
        <f t="shared" si="215"/>
        <v>0</v>
      </c>
      <c r="DC16" s="346"/>
      <c r="DD16" s="296"/>
      <c r="DE16" s="297">
        <f t="shared" si="216"/>
        <v>0</v>
      </c>
      <c r="DF16" s="295"/>
      <c r="DG16" s="296"/>
      <c r="DH16" s="297">
        <f t="shared" si="217"/>
        <v>0</v>
      </c>
      <c r="DI16" s="295"/>
      <c r="DJ16" s="296"/>
      <c r="DK16" s="297">
        <f t="shared" si="218"/>
        <v>0</v>
      </c>
      <c r="DL16" s="295"/>
      <c r="DM16" s="296"/>
      <c r="DN16" s="297">
        <f t="shared" si="219"/>
        <v>0</v>
      </c>
      <c r="DO16" s="295"/>
      <c r="DP16" s="296"/>
      <c r="DQ16" s="297">
        <f t="shared" si="220"/>
        <v>0</v>
      </c>
      <c r="DR16" s="295"/>
      <c r="DS16" s="296"/>
      <c r="DT16" s="297">
        <f t="shared" si="221"/>
        <v>0</v>
      </c>
      <c r="DU16" s="295"/>
      <c r="DV16" s="296"/>
      <c r="DW16" s="297">
        <f t="shared" si="222"/>
        <v>0</v>
      </c>
      <c r="DX16" s="346"/>
      <c r="DY16" s="296"/>
      <c r="DZ16" s="297">
        <f t="shared" si="223"/>
        <v>0</v>
      </c>
      <c r="EA16" s="295"/>
      <c r="EB16" s="296"/>
      <c r="EC16" s="297">
        <f t="shared" si="224"/>
        <v>0</v>
      </c>
      <c r="ED16" s="295"/>
      <c r="EE16" s="296"/>
      <c r="EF16" s="297">
        <f t="shared" si="225"/>
        <v>0</v>
      </c>
      <c r="EG16" s="295"/>
      <c r="EH16" s="296"/>
      <c r="EI16" s="297">
        <f t="shared" si="226"/>
        <v>0</v>
      </c>
      <c r="EJ16" s="295"/>
      <c r="EK16" s="296"/>
      <c r="EL16" s="297">
        <f t="shared" si="227"/>
        <v>0</v>
      </c>
      <c r="EM16" s="295"/>
      <c r="EN16" s="296"/>
      <c r="EO16" s="297">
        <f t="shared" si="228"/>
        <v>0</v>
      </c>
      <c r="EP16" s="295"/>
      <c r="EQ16" s="296"/>
      <c r="ER16" s="297">
        <f t="shared" si="229"/>
        <v>0</v>
      </c>
      <c r="ES16" s="346"/>
      <c r="ET16" s="296"/>
      <c r="EU16" s="297">
        <f t="shared" si="230"/>
        <v>0</v>
      </c>
      <c r="EV16" s="295"/>
      <c r="EW16" s="296"/>
      <c r="EX16" s="297">
        <f t="shared" si="231"/>
        <v>0</v>
      </c>
      <c r="EY16" s="295"/>
      <c r="EZ16" s="296"/>
      <c r="FA16" s="297">
        <f t="shared" si="232"/>
        <v>0</v>
      </c>
      <c r="FB16" s="295"/>
      <c r="FC16" s="296"/>
      <c r="FD16" s="297">
        <f t="shared" si="233"/>
        <v>0</v>
      </c>
      <c r="FE16" s="295"/>
      <c r="FF16" s="296"/>
      <c r="FG16" s="297">
        <f t="shared" si="234"/>
        <v>0</v>
      </c>
      <c r="FH16" s="295"/>
      <c r="FI16" s="296"/>
      <c r="FJ16" s="297">
        <f t="shared" si="235"/>
        <v>0</v>
      </c>
      <c r="FK16" s="295"/>
      <c r="FL16" s="296"/>
      <c r="FM16" s="297">
        <f t="shared" si="236"/>
        <v>0</v>
      </c>
      <c r="FN16" s="295"/>
      <c r="FO16" s="296"/>
      <c r="FP16" s="297">
        <f t="shared" si="237"/>
        <v>0</v>
      </c>
      <c r="FQ16" s="346"/>
      <c r="FR16" s="296"/>
      <c r="FS16" s="297">
        <f t="shared" si="238"/>
        <v>0</v>
      </c>
      <c r="FT16" s="295"/>
      <c r="FU16" s="296"/>
      <c r="FV16" s="297">
        <f t="shared" si="239"/>
        <v>0</v>
      </c>
      <c r="FW16" s="295"/>
      <c r="FX16" s="296"/>
      <c r="FY16" s="297">
        <f t="shared" si="240"/>
        <v>0</v>
      </c>
      <c r="FZ16" s="295"/>
      <c r="GA16" s="296"/>
      <c r="GB16" s="297">
        <f t="shared" si="241"/>
        <v>0</v>
      </c>
      <c r="GC16" s="295"/>
      <c r="GD16" s="296"/>
      <c r="GE16" s="297">
        <f t="shared" si="242"/>
        <v>0</v>
      </c>
      <c r="GF16" s="295"/>
      <c r="GG16" s="296"/>
      <c r="GH16" s="297">
        <f t="shared" si="243"/>
        <v>0</v>
      </c>
      <c r="GI16" s="295"/>
      <c r="GJ16" s="296"/>
      <c r="GK16" s="297">
        <f t="shared" si="244"/>
        <v>0</v>
      </c>
      <c r="GL16" s="295"/>
      <c r="GM16" s="296"/>
      <c r="GN16" s="297">
        <f t="shared" si="50"/>
        <v>0</v>
      </c>
      <c r="GO16" s="346"/>
      <c r="GP16" s="296"/>
      <c r="GQ16" s="297">
        <f t="shared" si="51"/>
        <v>0</v>
      </c>
      <c r="GR16" s="295"/>
      <c r="GS16" s="296"/>
      <c r="GT16" s="297">
        <f t="shared" si="52"/>
        <v>0</v>
      </c>
      <c r="GU16" s="295"/>
      <c r="GV16" s="296"/>
      <c r="GW16" s="297">
        <f t="shared" si="53"/>
        <v>0</v>
      </c>
      <c r="GX16" s="295"/>
      <c r="GY16" s="296"/>
      <c r="GZ16" s="297">
        <f t="shared" si="54"/>
        <v>0</v>
      </c>
      <c r="HA16" s="295"/>
      <c r="HB16" s="296"/>
      <c r="HC16" s="297">
        <f t="shared" si="55"/>
        <v>0</v>
      </c>
      <c r="HD16" s="295"/>
      <c r="HE16" s="296"/>
      <c r="HF16" s="297">
        <f t="shared" si="56"/>
        <v>0</v>
      </c>
      <c r="HG16" s="295"/>
      <c r="HH16" s="296"/>
      <c r="HI16" s="297">
        <f t="shared" si="57"/>
        <v>0</v>
      </c>
      <c r="HJ16" s="295"/>
      <c r="HK16" s="296"/>
      <c r="HL16" s="297">
        <f t="shared" si="58"/>
        <v>0</v>
      </c>
      <c r="HM16" s="346"/>
      <c r="HN16" s="296"/>
      <c r="HO16" s="297">
        <f t="shared" si="59"/>
        <v>0</v>
      </c>
      <c r="HP16" s="295"/>
      <c r="HQ16" s="296"/>
      <c r="HR16" s="297">
        <f t="shared" si="60"/>
        <v>0</v>
      </c>
      <c r="HS16" s="295"/>
      <c r="HT16" s="296"/>
      <c r="HU16" s="297">
        <f t="shared" si="61"/>
        <v>0</v>
      </c>
      <c r="HV16" s="295"/>
      <c r="HW16" s="296"/>
      <c r="HX16" s="297">
        <f t="shared" si="62"/>
        <v>0</v>
      </c>
      <c r="HY16" s="295"/>
      <c r="HZ16" s="296"/>
      <c r="IA16" s="297">
        <f t="shared" si="63"/>
        <v>0</v>
      </c>
      <c r="IB16" s="295"/>
      <c r="IC16" s="296"/>
      <c r="ID16" s="297">
        <f t="shared" si="64"/>
        <v>0</v>
      </c>
      <c r="IE16" s="295"/>
      <c r="IF16" s="296"/>
      <c r="IG16" s="297">
        <f t="shared" si="65"/>
        <v>0</v>
      </c>
      <c r="IH16" s="295"/>
      <c r="II16" s="296"/>
      <c r="IJ16" s="297">
        <f t="shared" si="66"/>
        <v>0</v>
      </c>
      <c r="IK16" s="346"/>
      <c r="IL16" s="296"/>
      <c r="IM16" s="297">
        <f t="shared" si="67"/>
        <v>0</v>
      </c>
      <c r="IN16" s="295"/>
      <c r="IO16" s="296"/>
      <c r="IP16" s="297">
        <f t="shared" si="68"/>
        <v>0</v>
      </c>
      <c r="IQ16" s="295"/>
      <c r="IR16" s="296"/>
      <c r="IS16" s="297">
        <f t="shared" si="69"/>
        <v>0</v>
      </c>
      <c r="IT16" s="295"/>
      <c r="IU16" s="296"/>
      <c r="IV16" s="297">
        <f t="shared" si="70"/>
        <v>0</v>
      </c>
      <c r="IW16" s="295"/>
      <c r="IX16" s="296"/>
      <c r="IY16" s="297">
        <f t="shared" si="71"/>
        <v>0</v>
      </c>
      <c r="IZ16" s="295"/>
      <c r="JA16" s="296"/>
      <c r="JB16" s="297">
        <f t="shared" si="72"/>
        <v>0</v>
      </c>
      <c r="JC16" s="295"/>
      <c r="JD16" s="296"/>
      <c r="JE16" s="297">
        <f t="shared" si="73"/>
        <v>0</v>
      </c>
      <c r="JF16" s="295"/>
      <c r="JG16" s="296"/>
      <c r="JH16" s="297">
        <f t="shared" si="74"/>
        <v>0</v>
      </c>
      <c r="JI16" s="346"/>
      <c r="JJ16" s="296"/>
      <c r="JK16" s="297">
        <f t="shared" si="75"/>
        <v>0</v>
      </c>
      <c r="JL16" s="295"/>
      <c r="JM16" s="296"/>
      <c r="JN16" s="297">
        <f t="shared" si="76"/>
        <v>0</v>
      </c>
      <c r="JO16" s="295"/>
      <c r="JP16" s="296"/>
      <c r="JQ16" s="297">
        <f t="shared" si="77"/>
        <v>0</v>
      </c>
      <c r="JR16" s="295"/>
      <c r="JS16" s="296"/>
      <c r="JT16" s="297">
        <f t="shared" si="78"/>
        <v>0</v>
      </c>
      <c r="JU16" s="295"/>
      <c r="JV16" s="296"/>
      <c r="JW16" s="297">
        <f t="shared" si="79"/>
        <v>0</v>
      </c>
      <c r="JX16" s="295"/>
      <c r="JY16" s="296"/>
      <c r="JZ16" s="297">
        <f t="shared" si="80"/>
        <v>0</v>
      </c>
      <c r="KA16" s="295"/>
      <c r="KB16" s="296"/>
      <c r="KC16" s="297">
        <f t="shared" si="81"/>
        <v>0</v>
      </c>
      <c r="KD16" s="295"/>
      <c r="KE16" s="296"/>
      <c r="KF16" s="297">
        <f t="shared" si="82"/>
        <v>0</v>
      </c>
      <c r="KG16" s="346"/>
      <c r="KH16" s="296"/>
      <c r="KI16" s="297">
        <f t="shared" si="83"/>
        <v>0</v>
      </c>
      <c r="KJ16" s="295"/>
      <c r="KK16" s="296"/>
      <c r="KL16" s="297">
        <f t="shared" si="84"/>
        <v>0</v>
      </c>
      <c r="KM16" s="295"/>
      <c r="KN16" s="296"/>
      <c r="KO16" s="297">
        <f t="shared" si="85"/>
        <v>0</v>
      </c>
      <c r="KP16" s="295"/>
      <c r="KQ16" s="296"/>
      <c r="KR16" s="297">
        <f t="shared" si="86"/>
        <v>0</v>
      </c>
      <c r="KS16" s="295"/>
      <c r="KT16" s="296"/>
      <c r="KU16" s="297">
        <f t="shared" si="87"/>
        <v>0</v>
      </c>
      <c r="KV16" s="295"/>
      <c r="KW16" s="296"/>
      <c r="KX16" s="297">
        <f t="shared" si="88"/>
        <v>0</v>
      </c>
      <c r="KY16" s="295"/>
      <c r="KZ16" s="296"/>
      <c r="LA16" s="297">
        <f t="shared" si="89"/>
        <v>0</v>
      </c>
      <c r="LB16" s="295"/>
      <c r="LC16" s="296"/>
      <c r="LD16" s="297">
        <f t="shared" si="90"/>
        <v>0</v>
      </c>
      <c r="LE16" s="346"/>
      <c r="LF16" s="296"/>
      <c r="LG16" s="297">
        <f t="shared" si="91"/>
        <v>0</v>
      </c>
      <c r="LH16" s="295"/>
      <c r="LI16" s="296"/>
      <c r="LJ16" s="297">
        <f t="shared" si="92"/>
        <v>0</v>
      </c>
      <c r="LK16" s="295"/>
      <c r="LL16" s="296"/>
      <c r="LM16" s="297">
        <f t="shared" si="93"/>
        <v>0</v>
      </c>
      <c r="LN16" s="295"/>
      <c r="LO16" s="296"/>
      <c r="LP16" s="297">
        <f t="shared" si="94"/>
        <v>0</v>
      </c>
      <c r="LQ16" s="295"/>
      <c r="LR16" s="296"/>
      <c r="LS16" s="297">
        <f t="shared" si="95"/>
        <v>0</v>
      </c>
      <c r="LT16" s="295"/>
      <c r="LU16" s="296"/>
      <c r="LV16" s="297">
        <f t="shared" si="96"/>
        <v>0</v>
      </c>
      <c r="LW16" s="295"/>
      <c r="LX16" s="296"/>
      <c r="LY16" s="297">
        <f t="shared" si="97"/>
        <v>0</v>
      </c>
      <c r="LZ16" s="295"/>
      <c r="MA16" s="296"/>
      <c r="MB16" s="297">
        <f t="shared" si="98"/>
        <v>0</v>
      </c>
      <c r="MC16" s="295"/>
      <c r="MD16" s="296"/>
      <c r="ME16" s="297">
        <f t="shared" si="99"/>
        <v>0</v>
      </c>
      <c r="MF16" s="295"/>
      <c r="MG16" s="296"/>
      <c r="MH16" s="297">
        <f t="shared" si="100"/>
        <v>0</v>
      </c>
      <c r="MI16" s="295"/>
      <c r="MJ16" s="296"/>
      <c r="MK16" s="297">
        <f t="shared" si="101"/>
        <v>0</v>
      </c>
      <c r="ML16" s="295"/>
      <c r="MM16" s="296"/>
      <c r="MN16" s="297">
        <f t="shared" si="102"/>
        <v>0</v>
      </c>
      <c r="MO16" s="295"/>
      <c r="MP16" s="296"/>
      <c r="MQ16" s="297">
        <f t="shared" si="103"/>
        <v>0</v>
      </c>
      <c r="MR16" s="295"/>
      <c r="MS16" s="296"/>
      <c r="MT16" s="297">
        <f t="shared" si="104"/>
        <v>0</v>
      </c>
      <c r="MU16" s="295"/>
      <c r="MV16" s="296"/>
      <c r="MW16" s="297">
        <f t="shared" si="105"/>
        <v>0</v>
      </c>
      <c r="MX16" s="295"/>
      <c r="MY16" s="296"/>
      <c r="MZ16" s="297">
        <f t="shared" si="106"/>
        <v>0</v>
      </c>
      <c r="NA16" s="295"/>
      <c r="NB16" s="296"/>
      <c r="NC16" s="297">
        <f t="shared" si="107"/>
        <v>0</v>
      </c>
      <c r="ND16" s="295"/>
      <c r="NE16" s="296"/>
      <c r="NF16" s="297">
        <f t="shared" si="108"/>
        <v>0</v>
      </c>
      <c r="NG16" s="295"/>
      <c r="NH16" s="296"/>
      <c r="NI16" s="297">
        <f t="shared" si="109"/>
        <v>0</v>
      </c>
      <c r="NJ16" s="295"/>
      <c r="NK16" s="296"/>
      <c r="NL16" s="297">
        <f t="shared" si="110"/>
        <v>0</v>
      </c>
      <c r="NM16" s="295"/>
      <c r="NN16" s="296"/>
      <c r="NO16" s="297">
        <f t="shared" si="111"/>
        <v>0</v>
      </c>
      <c r="NP16" s="295"/>
      <c r="NQ16" s="296"/>
      <c r="NR16" s="297">
        <f t="shared" si="112"/>
        <v>0</v>
      </c>
      <c r="NS16" s="295"/>
      <c r="NT16" s="296"/>
      <c r="NU16" s="297">
        <f t="shared" si="113"/>
        <v>0</v>
      </c>
      <c r="NV16" s="295"/>
      <c r="NW16" s="296"/>
      <c r="NX16" s="297">
        <f t="shared" si="114"/>
        <v>0</v>
      </c>
      <c r="NY16" s="295"/>
      <c r="NZ16" s="296"/>
      <c r="OA16" s="297">
        <f t="shared" si="115"/>
        <v>0</v>
      </c>
      <c r="OB16" s="295"/>
      <c r="OC16" s="296"/>
      <c r="OD16" s="297">
        <f t="shared" si="116"/>
        <v>0</v>
      </c>
      <c r="OE16" s="295"/>
      <c r="OF16" s="296"/>
      <c r="OG16" s="297">
        <f t="shared" si="117"/>
        <v>0</v>
      </c>
      <c r="OH16" s="295"/>
      <c r="OI16" s="296"/>
      <c r="OJ16" s="297">
        <f t="shared" si="118"/>
        <v>0</v>
      </c>
      <c r="OK16" s="295"/>
      <c r="OL16" s="296"/>
      <c r="OM16" s="297">
        <f t="shared" si="119"/>
        <v>0</v>
      </c>
      <c r="ON16" s="295"/>
      <c r="OO16" s="296"/>
      <c r="OP16" s="297">
        <f t="shared" si="120"/>
        <v>0</v>
      </c>
      <c r="OQ16" s="295"/>
      <c r="OR16" s="296"/>
      <c r="OS16" s="297">
        <f t="shared" si="121"/>
        <v>0</v>
      </c>
      <c r="OT16" s="295"/>
      <c r="OU16" s="296"/>
      <c r="OV16" s="297">
        <f t="shared" si="122"/>
        <v>0</v>
      </c>
      <c r="OW16" s="295"/>
      <c r="OX16" s="296"/>
      <c r="OY16" s="297">
        <f t="shared" si="123"/>
        <v>0</v>
      </c>
      <c r="OZ16" s="295"/>
      <c r="PA16" s="296"/>
      <c r="PB16" s="297">
        <f t="shared" si="124"/>
        <v>0</v>
      </c>
      <c r="PC16" s="295"/>
      <c r="PD16" s="296"/>
      <c r="PE16" s="297">
        <f t="shared" si="125"/>
        <v>0</v>
      </c>
      <c r="PF16" s="295"/>
      <c r="PG16" s="296"/>
      <c r="PH16" s="297">
        <f t="shared" si="126"/>
        <v>0</v>
      </c>
      <c r="PI16" s="295"/>
      <c r="PJ16" s="296"/>
      <c r="PK16" s="297">
        <f t="shared" si="127"/>
        <v>0</v>
      </c>
      <c r="PL16" s="295"/>
      <c r="PM16" s="296"/>
      <c r="PN16" s="297">
        <f t="shared" si="128"/>
        <v>0</v>
      </c>
      <c r="PO16" s="295"/>
      <c r="PP16" s="296"/>
      <c r="PQ16" s="297">
        <f t="shared" si="129"/>
        <v>0</v>
      </c>
      <c r="PR16" s="295"/>
      <c r="PS16" s="296"/>
      <c r="PT16" s="297">
        <f t="shared" si="130"/>
        <v>0</v>
      </c>
      <c r="PU16" s="295"/>
      <c r="PV16" s="296"/>
      <c r="PW16" s="297">
        <f t="shared" si="131"/>
        <v>0</v>
      </c>
      <c r="PX16" s="295"/>
      <c r="PY16" s="296"/>
      <c r="PZ16" s="297">
        <f t="shared" si="132"/>
        <v>0</v>
      </c>
      <c r="QA16" s="295"/>
      <c r="QB16" s="296"/>
      <c r="QC16" s="297">
        <f t="shared" si="133"/>
        <v>0</v>
      </c>
      <c r="QD16" s="295"/>
      <c r="QE16" s="296"/>
      <c r="QF16" s="297">
        <f t="shared" si="134"/>
        <v>0</v>
      </c>
      <c r="QG16" s="295"/>
      <c r="QH16" s="296"/>
      <c r="QI16" s="297">
        <f t="shared" si="135"/>
        <v>0</v>
      </c>
      <c r="QJ16" s="295"/>
      <c r="QK16" s="296"/>
      <c r="QL16" s="297">
        <f t="shared" si="136"/>
        <v>0</v>
      </c>
      <c r="QM16" s="295"/>
      <c r="QN16" s="296"/>
      <c r="QO16" s="297">
        <f t="shared" si="137"/>
        <v>0</v>
      </c>
      <c r="QP16" s="295"/>
      <c r="QQ16" s="296"/>
      <c r="QR16" s="297">
        <f t="shared" si="138"/>
        <v>0</v>
      </c>
      <c r="QS16" s="295"/>
      <c r="QT16" s="296"/>
      <c r="QU16" s="297">
        <f t="shared" si="139"/>
        <v>0</v>
      </c>
      <c r="QV16" s="295"/>
      <c r="QW16" s="296"/>
      <c r="QX16" s="297">
        <f t="shared" si="140"/>
        <v>0</v>
      </c>
      <c r="QY16" s="295"/>
      <c r="QZ16" s="296"/>
      <c r="RA16" s="297">
        <f t="shared" si="141"/>
        <v>0</v>
      </c>
      <c r="RB16" s="295"/>
      <c r="RC16" s="296"/>
      <c r="RD16" s="297">
        <f t="shared" si="142"/>
        <v>0</v>
      </c>
      <c r="RE16" s="295"/>
      <c r="RF16" s="296"/>
      <c r="RG16" s="297">
        <f t="shared" si="143"/>
        <v>0</v>
      </c>
      <c r="RH16" s="295"/>
      <c r="RI16" s="296"/>
      <c r="RJ16" s="297">
        <f t="shared" si="144"/>
        <v>0</v>
      </c>
      <c r="RK16" s="295"/>
      <c r="RL16" s="296"/>
      <c r="RM16" s="297">
        <f t="shared" si="145"/>
        <v>0</v>
      </c>
      <c r="RN16" s="295"/>
      <c r="RO16" s="296"/>
      <c r="RP16" s="297">
        <f t="shared" si="146"/>
        <v>0</v>
      </c>
      <c r="RQ16" s="295"/>
      <c r="RR16" s="296"/>
      <c r="RS16" s="297">
        <f t="shared" si="147"/>
        <v>0</v>
      </c>
      <c r="RT16" s="295"/>
      <c r="RU16" s="296"/>
      <c r="RV16" s="297">
        <f t="shared" si="148"/>
        <v>0</v>
      </c>
      <c r="RW16" s="295"/>
      <c r="RX16" s="296"/>
      <c r="RY16" s="297">
        <f t="shared" si="149"/>
        <v>0</v>
      </c>
      <c r="RZ16" s="295"/>
      <c r="SA16" s="296"/>
      <c r="SB16" s="297">
        <f t="shared" si="150"/>
        <v>0</v>
      </c>
      <c r="SC16" s="295"/>
      <c r="SD16" s="296"/>
      <c r="SE16" s="297">
        <f t="shared" si="151"/>
        <v>0</v>
      </c>
      <c r="SF16" s="295"/>
      <c r="SG16" s="296"/>
      <c r="SH16" s="297">
        <f t="shared" si="152"/>
        <v>0</v>
      </c>
      <c r="SI16" s="295"/>
      <c r="SJ16" s="296"/>
      <c r="SK16" s="297">
        <f t="shared" si="153"/>
        <v>0</v>
      </c>
      <c r="SL16" s="295"/>
      <c r="SM16" s="296"/>
      <c r="SN16" s="297">
        <f t="shared" si="154"/>
        <v>0</v>
      </c>
      <c r="SO16" s="295"/>
      <c r="SP16" s="296"/>
      <c r="SQ16" s="297">
        <f t="shared" si="155"/>
        <v>0</v>
      </c>
      <c r="SR16" s="295"/>
      <c r="SS16" s="296"/>
      <c r="ST16" s="297">
        <f t="shared" si="156"/>
        <v>0</v>
      </c>
      <c r="SU16" s="295"/>
      <c r="SV16" s="296"/>
      <c r="SW16" s="297">
        <f t="shared" si="157"/>
        <v>0</v>
      </c>
      <c r="SX16" s="295"/>
      <c r="SY16" s="296"/>
      <c r="SZ16" s="297">
        <f t="shared" si="158"/>
        <v>0</v>
      </c>
      <c r="TA16" s="295"/>
      <c r="TB16" s="296"/>
      <c r="TC16" s="297">
        <f t="shared" si="159"/>
        <v>0</v>
      </c>
      <c r="TD16" s="295"/>
      <c r="TE16" s="296"/>
      <c r="TF16" s="297">
        <f t="shared" si="160"/>
        <v>0</v>
      </c>
      <c r="TG16" s="295"/>
      <c r="TH16" s="296"/>
      <c r="TI16" s="297">
        <f t="shared" si="161"/>
        <v>0</v>
      </c>
      <c r="TJ16" s="295"/>
      <c r="TK16" s="296"/>
      <c r="TL16" s="297">
        <f t="shared" si="162"/>
        <v>0</v>
      </c>
      <c r="TM16" s="295"/>
      <c r="TN16" s="296"/>
      <c r="TO16" s="297">
        <f t="shared" si="163"/>
        <v>0</v>
      </c>
      <c r="TP16" s="295"/>
      <c r="TQ16" s="296"/>
      <c r="TR16" s="297">
        <f t="shared" si="164"/>
        <v>0</v>
      </c>
      <c r="TS16" s="295"/>
      <c r="TT16" s="296"/>
      <c r="TU16" s="297">
        <f t="shared" si="165"/>
        <v>0</v>
      </c>
      <c r="TV16" s="295"/>
      <c r="TW16" s="296"/>
      <c r="TX16" s="297">
        <f t="shared" si="166"/>
        <v>0</v>
      </c>
      <c r="TY16" s="295"/>
      <c r="TZ16" s="296"/>
      <c r="UA16" s="297">
        <f t="shared" si="167"/>
        <v>0</v>
      </c>
      <c r="UB16" s="295"/>
      <c r="UC16" s="296"/>
      <c r="UD16" s="297">
        <f t="shared" si="168"/>
        <v>0</v>
      </c>
      <c r="UE16" s="295"/>
      <c r="UF16" s="296"/>
      <c r="UG16" s="297">
        <f t="shared" si="169"/>
        <v>0</v>
      </c>
      <c r="UH16" s="295"/>
      <c r="UI16" s="296"/>
      <c r="UJ16" s="297">
        <f t="shared" si="170"/>
        <v>0</v>
      </c>
      <c r="UK16" s="295"/>
      <c r="UL16" s="296"/>
      <c r="UM16" s="297">
        <f t="shared" si="171"/>
        <v>0</v>
      </c>
      <c r="UN16" s="295"/>
      <c r="UO16" s="296"/>
      <c r="UP16" s="297">
        <f t="shared" si="172"/>
        <v>0</v>
      </c>
      <c r="UQ16" s="295"/>
      <c r="UR16" s="296"/>
      <c r="US16" s="297">
        <f t="shared" si="173"/>
        <v>0</v>
      </c>
      <c r="UT16" s="295"/>
      <c r="UU16" s="296"/>
      <c r="UV16" s="297">
        <f t="shared" si="174"/>
        <v>0</v>
      </c>
      <c r="UW16" s="295"/>
      <c r="UX16" s="296"/>
      <c r="UY16" s="297">
        <f t="shared" si="175"/>
        <v>0</v>
      </c>
      <c r="UZ16" s="295"/>
      <c r="VA16" s="296"/>
      <c r="VB16" s="297">
        <f t="shared" si="176"/>
        <v>0</v>
      </c>
      <c r="VC16" s="295"/>
      <c r="VD16" s="296"/>
      <c r="VE16" s="297">
        <f t="shared" si="177"/>
        <v>0</v>
      </c>
      <c r="VF16" s="295"/>
      <c r="VG16" s="296"/>
      <c r="VH16" s="297">
        <f t="shared" si="178"/>
        <v>0</v>
      </c>
      <c r="VI16" s="295"/>
      <c r="VJ16" s="296"/>
      <c r="VK16" s="297">
        <f t="shared" si="179"/>
        <v>0</v>
      </c>
      <c r="VL16" s="295"/>
      <c r="VM16" s="296"/>
      <c r="VN16" s="297">
        <f t="shared" si="180"/>
        <v>0</v>
      </c>
      <c r="VO16" s="295"/>
      <c r="VP16" s="296"/>
      <c r="VQ16" s="297">
        <f t="shared" si="181"/>
        <v>0</v>
      </c>
    </row>
    <row r="17" spans="1:589">
      <c r="A17" s="349">
        <v>13</v>
      </c>
      <c r="B17" s="346"/>
      <c r="C17" s="296"/>
      <c r="D17" s="297">
        <f t="shared" si="245"/>
        <v>0</v>
      </c>
      <c r="E17" s="295"/>
      <c r="F17" s="296"/>
      <c r="G17" s="297">
        <f t="shared" si="183"/>
        <v>0</v>
      </c>
      <c r="H17" s="295"/>
      <c r="I17" s="296"/>
      <c r="J17" s="297">
        <f t="shared" si="184"/>
        <v>0</v>
      </c>
      <c r="K17" s="295"/>
      <c r="L17" s="296"/>
      <c r="M17" s="297">
        <f t="shared" si="185"/>
        <v>0</v>
      </c>
      <c r="N17" s="295"/>
      <c r="O17" s="296"/>
      <c r="P17" s="297">
        <f t="shared" si="246"/>
        <v>0</v>
      </c>
      <c r="Q17" s="295"/>
      <c r="R17" s="296"/>
      <c r="S17" s="297">
        <f t="shared" si="187"/>
        <v>0</v>
      </c>
      <c r="T17" s="295"/>
      <c r="U17" s="296"/>
      <c r="V17" s="297">
        <f t="shared" si="188"/>
        <v>0</v>
      </c>
      <c r="W17" s="346"/>
      <c r="X17" s="296"/>
      <c r="Y17" s="297">
        <f t="shared" si="189"/>
        <v>0</v>
      </c>
      <c r="Z17" s="295"/>
      <c r="AA17" s="296"/>
      <c r="AB17" s="297">
        <f t="shared" si="190"/>
        <v>0</v>
      </c>
      <c r="AC17" s="295"/>
      <c r="AD17" s="296"/>
      <c r="AE17" s="297">
        <f t="shared" si="191"/>
        <v>0</v>
      </c>
      <c r="AF17" s="295"/>
      <c r="AG17" s="296"/>
      <c r="AH17" s="297">
        <f t="shared" si="192"/>
        <v>0</v>
      </c>
      <c r="AI17" s="295"/>
      <c r="AJ17" s="296"/>
      <c r="AK17" s="297">
        <f t="shared" si="193"/>
        <v>0</v>
      </c>
      <c r="AL17" s="295"/>
      <c r="AM17" s="296"/>
      <c r="AN17" s="297">
        <f t="shared" si="194"/>
        <v>0</v>
      </c>
      <c r="AO17" s="295"/>
      <c r="AP17" s="296"/>
      <c r="AQ17" s="297">
        <f t="shared" si="195"/>
        <v>0</v>
      </c>
      <c r="AR17" s="346"/>
      <c r="AS17" s="296"/>
      <c r="AT17" s="297">
        <f t="shared" si="196"/>
        <v>0</v>
      </c>
      <c r="AU17" s="295"/>
      <c r="AV17" s="296"/>
      <c r="AW17" s="297">
        <f t="shared" si="197"/>
        <v>0</v>
      </c>
      <c r="AX17" s="295"/>
      <c r="AY17" s="296"/>
      <c r="AZ17" s="297">
        <f t="shared" si="198"/>
        <v>0</v>
      </c>
      <c r="BA17" s="295"/>
      <c r="BB17" s="296"/>
      <c r="BC17" s="297">
        <f t="shared" si="199"/>
        <v>0</v>
      </c>
      <c r="BD17" s="295"/>
      <c r="BE17" s="296"/>
      <c r="BF17" s="297">
        <f t="shared" si="200"/>
        <v>0</v>
      </c>
      <c r="BG17" s="295"/>
      <c r="BH17" s="296"/>
      <c r="BI17" s="297">
        <f t="shared" si="201"/>
        <v>0</v>
      </c>
      <c r="BJ17" s="295"/>
      <c r="BK17" s="296"/>
      <c r="BL17" s="297">
        <f t="shared" si="202"/>
        <v>0</v>
      </c>
      <c r="BM17" s="346"/>
      <c r="BN17" s="296"/>
      <c r="BO17" s="297">
        <f t="shared" si="203"/>
        <v>0</v>
      </c>
      <c r="BP17" s="295"/>
      <c r="BQ17" s="296"/>
      <c r="BR17" s="297">
        <f t="shared" si="247"/>
        <v>0</v>
      </c>
      <c r="BS17" s="295"/>
      <c r="BT17" s="296"/>
      <c r="BU17" s="297">
        <f t="shared" si="204"/>
        <v>0</v>
      </c>
      <c r="BV17" s="295"/>
      <c r="BW17" s="296"/>
      <c r="BX17" s="297">
        <f t="shared" si="205"/>
        <v>0</v>
      </c>
      <c r="BY17" s="295"/>
      <c r="BZ17" s="296"/>
      <c r="CA17" s="297">
        <f t="shared" si="206"/>
        <v>0</v>
      </c>
      <c r="CB17" s="295"/>
      <c r="CC17" s="296"/>
      <c r="CD17" s="297">
        <f t="shared" si="207"/>
        <v>0</v>
      </c>
      <c r="CE17" s="295"/>
      <c r="CF17" s="296"/>
      <c r="CG17" s="297">
        <f t="shared" si="208"/>
        <v>0</v>
      </c>
      <c r="CH17" s="346"/>
      <c r="CI17" s="296"/>
      <c r="CJ17" s="297">
        <f t="shared" si="209"/>
        <v>0</v>
      </c>
      <c r="CK17" s="295"/>
      <c r="CL17" s="296"/>
      <c r="CM17" s="297">
        <f t="shared" si="210"/>
        <v>0</v>
      </c>
      <c r="CN17" s="295"/>
      <c r="CO17" s="296"/>
      <c r="CP17" s="297">
        <f t="shared" si="211"/>
        <v>0</v>
      </c>
      <c r="CQ17" s="295"/>
      <c r="CR17" s="296"/>
      <c r="CS17" s="297">
        <f t="shared" si="212"/>
        <v>0</v>
      </c>
      <c r="CT17" s="295"/>
      <c r="CU17" s="296"/>
      <c r="CV17" s="297">
        <f t="shared" si="213"/>
        <v>0</v>
      </c>
      <c r="CW17" s="295"/>
      <c r="CX17" s="296"/>
      <c r="CY17" s="297">
        <f t="shared" si="214"/>
        <v>0</v>
      </c>
      <c r="CZ17" s="295"/>
      <c r="DA17" s="296"/>
      <c r="DB17" s="297">
        <f t="shared" si="215"/>
        <v>0</v>
      </c>
      <c r="DC17" s="346"/>
      <c r="DD17" s="296"/>
      <c r="DE17" s="297">
        <f t="shared" si="216"/>
        <v>0</v>
      </c>
      <c r="DF17" s="295"/>
      <c r="DG17" s="296"/>
      <c r="DH17" s="297">
        <f t="shared" si="217"/>
        <v>0</v>
      </c>
      <c r="DI17" s="295"/>
      <c r="DJ17" s="296"/>
      <c r="DK17" s="297">
        <f t="shared" si="218"/>
        <v>0</v>
      </c>
      <c r="DL17" s="295"/>
      <c r="DM17" s="296"/>
      <c r="DN17" s="297">
        <f t="shared" si="219"/>
        <v>0</v>
      </c>
      <c r="DO17" s="295"/>
      <c r="DP17" s="296"/>
      <c r="DQ17" s="297">
        <f t="shared" si="220"/>
        <v>0</v>
      </c>
      <c r="DR17" s="295"/>
      <c r="DS17" s="296"/>
      <c r="DT17" s="297">
        <f t="shared" si="221"/>
        <v>0</v>
      </c>
      <c r="DU17" s="295"/>
      <c r="DV17" s="296"/>
      <c r="DW17" s="297">
        <f t="shared" si="222"/>
        <v>0</v>
      </c>
      <c r="DX17" s="346"/>
      <c r="DY17" s="296"/>
      <c r="DZ17" s="297">
        <f t="shared" si="223"/>
        <v>0</v>
      </c>
      <c r="EA17" s="295"/>
      <c r="EB17" s="296"/>
      <c r="EC17" s="297">
        <f t="shared" si="224"/>
        <v>0</v>
      </c>
      <c r="ED17" s="295"/>
      <c r="EE17" s="296"/>
      <c r="EF17" s="297">
        <f t="shared" si="225"/>
        <v>0</v>
      </c>
      <c r="EG17" s="295"/>
      <c r="EH17" s="296"/>
      <c r="EI17" s="297">
        <f t="shared" si="226"/>
        <v>0</v>
      </c>
      <c r="EJ17" s="295"/>
      <c r="EK17" s="296"/>
      <c r="EL17" s="297">
        <f t="shared" si="227"/>
        <v>0</v>
      </c>
      <c r="EM17" s="295"/>
      <c r="EN17" s="296"/>
      <c r="EO17" s="297">
        <f t="shared" si="228"/>
        <v>0</v>
      </c>
      <c r="EP17" s="295"/>
      <c r="EQ17" s="296"/>
      <c r="ER17" s="297">
        <f t="shared" si="229"/>
        <v>0</v>
      </c>
      <c r="ES17" s="346"/>
      <c r="ET17" s="296"/>
      <c r="EU17" s="297">
        <f t="shared" si="230"/>
        <v>0</v>
      </c>
      <c r="EV17" s="295"/>
      <c r="EW17" s="296"/>
      <c r="EX17" s="297">
        <f t="shared" si="231"/>
        <v>0</v>
      </c>
      <c r="EY17" s="295"/>
      <c r="EZ17" s="296"/>
      <c r="FA17" s="297">
        <f t="shared" si="232"/>
        <v>0</v>
      </c>
      <c r="FB17" s="295"/>
      <c r="FC17" s="296"/>
      <c r="FD17" s="297">
        <f t="shared" si="233"/>
        <v>0</v>
      </c>
      <c r="FE17" s="295"/>
      <c r="FF17" s="296"/>
      <c r="FG17" s="297">
        <f t="shared" si="234"/>
        <v>0</v>
      </c>
      <c r="FH17" s="295"/>
      <c r="FI17" s="296"/>
      <c r="FJ17" s="297">
        <f t="shared" si="235"/>
        <v>0</v>
      </c>
      <c r="FK17" s="295"/>
      <c r="FL17" s="296"/>
      <c r="FM17" s="297">
        <f t="shared" si="236"/>
        <v>0</v>
      </c>
      <c r="FN17" s="295"/>
      <c r="FO17" s="296"/>
      <c r="FP17" s="297">
        <f t="shared" si="237"/>
        <v>0</v>
      </c>
      <c r="FQ17" s="346"/>
      <c r="FR17" s="296"/>
      <c r="FS17" s="297">
        <f t="shared" si="238"/>
        <v>0</v>
      </c>
      <c r="FT17" s="295"/>
      <c r="FU17" s="296"/>
      <c r="FV17" s="297">
        <f t="shared" si="239"/>
        <v>0</v>
      </c>
      <c r="FW17" s="295"/>
      <c r="FX17" s="296"/>
      <c r="FY17" s="297">
        <f t="shared" si="240"/>
        <v>0</v>
      </c>
      <c r="FZ17" s="295"/>
      <c r="GA17" s="296"/>
      <c r="GB17" s="297">
        <f t="shared" si="241"/>
        <v>0</v>
      </c>
      <c r="GC17" s="295"/>
      <c r="GD17" s="296"/>
      <c r="GE17" s="297">
        <f t="shared" si="242"/>
        <v>0</v>
      </c>
      <c r="GF17" s="295"/>
      <c r="GG17" s="296"/>
      <c r="GH17" s="297">
        <f t="shared" si="243"/>
        <v>0</v>
      </c>
      <c r="GI17" s="295"/>
      <c r="GJ17" s="296"/>
      <c r="GK17" s="297">
        <f t="shared" si="244"/>
        <v>0</v>
      </c>
      <c r="GL17" s="295"/>
      <c r="GM17" s="296"/>
      <c r="GN17" s="297">
        <f t="shared" si="50"/>
        <v>0</v>
      </c>
      <c r="GO17" s="346"/>
      <c r="GP17" s="296"/>
      <c r="GQ17" s="297">
        <f t="shared" si="51"/>
        <v>0</v>
      </c>
      <c r="GR17" s="295">
        <v>0.27083333333333331</v>
      </c>
      <c r="GS17" s="296">
        <v>0.3125</v>
      </c>
      <c r="GT17" s="297">
        <f t="shared" si="52"/>
        <v>4.1666666666666685E-2</v>
      </c>
      <c r="GU17" s="295"/>
      <c r="GV17" s="296"/>
      <c r="GW17" s="297">
        <f t="shared" si="53"/>
        <v>0</v>
      </c>
      <c r="GX17" s="295"/>
      <c r="GY17" s="296"/>
      <c r="GZ17" s="297">
        <f t="shared" si="54"/>
        <v>0</v>
      </c>
      <c r="HA17" s="295"/>
      <c r="HB17" s="296"/>
      <c r="HC17" s="297">
        <f t="shared" si="55"/>
        <v>0</v>
      </c>
      <c r="HD17" s="295"/>
      <c r="HE17" s="296"/>
      <c r="HF17" s="297">
        <f t="shared" si="56"/>
        <v>0</v>
      </c>
      <c r="HG17" s="295"/>
      <c r="HH17" s="296"/>
      <c r="HI17" s="297">
        <f t="shared" si="57"/>
        <v>0</v>
      </c>
      <c r="HJ17" s="295"/>
      <c r="HK17" s="296"/>
      <c r="HL17" s="297">
        <f t="shared" si="58"/>
        <v>0</v>
      </c>
      <c r="HM17" s="346"/>
      <c r="HN17" s="296"/>
      <c r="HO17" s="297">
        <f t="shared" si="59"/>
        <v>0</v>
      </c>
      <c r="HP17" s="295"/>
      <c r="HQ17" s="296"/>
      <c r="HR17" s="297">
        <f t="shared" si="60"/>
        <v>0</v>
      </c>
      <c r="HS17" s="295"/>
      <c r="HT17" s="296"/>
      <c r="HU17" s="297">
        <f t="shared" si="61"/>
        <v>0</v>
      </c>
      <c r="HV17" s="295"/>
      <c r="HW17" s="296"/>
      <c r="HX17" s="297">
        <f t="shared" si="62"/>
        <v>0</v>
      </c>
      <c r="HY17" s="295"/>
      <c r="HZ17" s="296"/>
      <c r="IA17" s="297">
        <f t="shared" si="63"/>
        <v>0</v>
      </c>
      <c r="IB17" s="295"/>
      <c r="IC17" s="296"/>
      <c r="ID17" s="297">
        <f t="shared" si="64"/>
        <v>0</v>
      </c>
      <c r="IE17" s="295"/>
      <c r="IF17" s="296"/>
      <c r="IG17" s="297">
        <f t="shared" si="65"/>
        <v>0</v>
      </c>
      <c r="IH17" s="295"/>
      <c r="II17" s="296"/>
      <c r="IJ17" s="297">
        <f t="shared" si="66"/>
        <v>0</v>
      </c>
      <c r="IK17" s="346"/>
      <c r="IL17" s="296"/>
      <c r="IM17" s="297">
        <f t="shared" si="67"/>
        <v>0</v>
      </c>
      <c r="IN17" s="295"/>
      <c r="IO17" s="296"/>
      <c r="IP17" s="297">
        <f t="shared" si="68"/>
        <v>0</v>
      </c>
      <c r="IQ17" s="295"/>
      <c r="IR17" s="296"/>
      <c r="IS17" s="297">
        <f t="shared" si="69"/>
        <v>0</v>
      </c>
      <c r="IT17" s="295"/>
      <c r="IU17" s="296"/>
      <c r="IV17" s="297">
        <f t="shared" si="70"/>
        <v>0</v>
      </c>
      <c r="IW17" s="295">
        <v>0.29166666666666669</v>
      </c>
      <c r="IX17" s="296">
        <v>0.375</v>
      </c>
      <c r="IY17" s="297">
        <f t="shared" si="71"/>
        <v>8.3333333333333315E-2</v>
      </c>
      <c r="IZ17" s="295"/>
      <c r="JA17" s="296"/>
      <c r="JB17" s="297">
        <f t="shared" si="72"/>
        <v>0</v>
      </c>
      <c r="JC17" s="295"/>
      <c r="JD17" s="296"/>
      <c r="JE17" s="297">
        <f t="shared" si="73"/>
        <v>0</v>
      </c>
      <c r="JF17" s="295"/>
      <c r="JG17" s="296"/>
      <c r="JH17" s="297">
        <f t="shared" si="74"/>
        <v>0</v>
      </c>
      <c r="JI17" s="346"/>
      <c r="JJ17" s="296"/>
      <c r="JK17" s="297">
        <f t="shared" si="75"/>
        <v>0</v>
      </c>
      <c r="JL17" s="295"/>
      <c r="JM17" s="296"/>
      <c r="JN17" s="297">
        <f t="shared" si="76"/>
        <v>0</v>
      </c>
      <c r="JO17" s="295"/>
      <c r="JP17" s="296"/>
      <c r="JQ17" s="297">
        <f t="shared" si="77"/>
        <v>0</v>
      </c>
      <c r="JR17" s="295"/>
      <c r="JS17" s="296"/>
      <c r="JT17" s="297">
        <f t="shared" si="78"/>
        <v>0</v>
      </c>
      <c r="JU17" s="295"/>
      <c r="JV17" s="296"/>
      <c r="JW17" s="297">
        <f t="shared" si="79"/>
        <v>0</v>
      </c>
      <c r="JX17" s="295"/>
      <c r="JY17" s="296"/>
      <c r="JZ17" s="297">
        <f t="shared" si="80"/>
        <v>0</v>
      </c>
      <c r="KA17" s="295"/>
      <c r="KB17" s="296"/>
      <c r="KC17" s="297">
        <f t="shared" si="81"/>
        <v>0</v>
      </c>
      <c r="KD17" s="295"/>
      <c r="KE17" s="296"/>
      <c r="KF17" s="297">
        <f t="shared" si="82"/>
        <v>0</v>
      </c>
      <c r="KG17" s="346"/>
      <c r="KH17" s="296"/>
      <c r="KI17" s="297">
        <f t="shared" si="83"/>
        <v>0</v>
      </c>
      <c r="KJ17" s="295"/>
      <c r="KK17" s="296"/>
      <c r="KL17" s="297">
        <f t="shared" si="84"/>
        <v>0</v>
      </c>
      <c r="KM17" s="295"/>
      <c r="KN17" s="296"/>
      <c r="KO17" s="297">
        <f t="shared" si="85"/>
        <v>0</v>
      </c>
      <c r="KP17" s="295"/>
      <c r="KQ17" s="296"/>
      <c r="KR17" s="297">
        <f t="shared" si="86"/>
        <v>0</v>
      </c>
      <c r="KS17" s="295"/>
      <c r="KT17" s="296"/>
      <c r="KU17" s="297">
        <f t="shared" si="87"/>
        <v>0</v>
      </c>
      <c r="KV17" s="295"/>
      <c r="KW17" s="296"/>
      <c r="KX17" s="297">
        <f t="shared" si="88"/>
        <v>0</v>
      </c>
      <c r="KY17" s="295"/>
      <c r="KZ17" s="296"/>
      <c r="LA17" s="297">
        <f t="shared" si="89"/>
        <v>0</v>
      </c>
      <c r="LB17" s="295"/>
      <c r="LC17" s="296"/>
      <c r="LD17" s="297">
        <f t="shared" si="90"/>
        <v>0</v>
      </c>
      <c r="LE17" s="346"/>
      <c r="LF17" s="296"/>
      <c r="LG17" s="297">
        <f t="shared" si="91"/>
        <v>0</v>
      </c>
      <c r="LH17" s="295"/>
      <c r="LI17" s="296"/>
      <c r="LJ17" s="297">
        <f t="shared" si="92"/>
        <v>0</v>
      </c>
      <c r="LK17" s="295"/>
      <c r="LL17" s="296"/>
      <c r="LM17" s="297">
        <f t="shared" si="93"/>
        <v>0</v>
      </c>
      <c r="LN17" s="295"/>
      <c r="LO17" s="296"/>
      <c r="LP17" s="297">
        <f t="shared" si="94"/>
        <v>0</v>
      </c>
      <c r="LQ17" s="295"/>
      <c r="LR17" s="296"/>
      <c r="LS17" s="297">
        <f t="shared" si="95"/>
        <v>0</v>
      </c>
      <c r="LT17" s="295"/>
      <c r="LU17" s="296"/>
      <c r="LV17" s="297">
        <f t="shared" si="96"/>
        <v>0</v>
      </c>
      <c r="LW17" s="295"/>
      <c r="LX17" s="296"/>
      <c r="LY17" s="297">
        <f t="shared" si="97"/>
        <v>0</v>
      </c>
      <c r="LZ17" s="295"/>
      <c r="MA17" s="296"/>
      <c r="MB17" s="297">
        <f t="shared" si="98"/>
        <v>0</v>
      </c>
      <c r="MC17" s="295"/>
      <c r="MD17" s="296"/>
      <c r="ME17" s="297">
        <f t="shared" si="99"/>
        <v>0</v>
      </c>
      <c r="MF17" s="295"/>
      <c r="MG17" s="296"/>
      <c r="MH17" s="297">
        <f t="shared" si="100"/>
        <v>0</v>
      </c>
      <c r="MI17" s="295"/>
      <c r="MJ17" s="296"/>
      <c r="MK17" s="297">
        <f t="shared" si="101"/>
        <v>0</v>
      </c>
      <c r="ML17" s="295"/>
      <c r="MM17" s="296"/>
      <c r="MN17" s="297">
        <f t="shared" si="102"/>
        <v>0</v>
      </c>
      <c r="MO17" s="295"/>
      <c r="MP17" s="296"/>
      <c r="MQ17" s="297">
        <f t="shared" si="103"/>
        <v>0</v>
      </c>
      <c r="MR17" s="295"/>
      <c r="MS17" s="296"/>
      <c r="MT17" s="297">
        <f t="shared" si="104"/>
        <v>0</v>
      </c>
      <c r="MU17" s="295"/>
      <c r="MV17" s="296"/>
      <c r="MW17" s="297">
        <f t="shared" si="105"/>
        <v>0</v>
      </c>
      <c r="MX17" s="295"/>
      <c r="MY17" s="296"/>
      <c r="MZ17" s="297">
        <f t="shared" si="106"/>
        <v>0</v>
      </c>
      <c r="NA17" s="295"/>
      <c r="NB17" s="296"/>
      <c r="NC17" s="297">
        <f t="shared" si="107"/>
        <v>0</v>
      </c>
      <c r="ND17" s="295"/>
      <c r="NE17" s="296"/>
      <c r="NF17" s="297">
        <f t="shared" si="108"/>
        <v>0</v>
      </c>
      <c r="NG17" s="295"/>
      <c r="NH17" s="296"/>
      <c r="NI17" s="297">
        <f t="shared" si="109"/>
        <v>0</v>
      </c>
      <c r="NJ17" s="295"/>
      <c r="NK17" s="296"/>
      <c r="NL17" s="297">
        <f t="shared" si="110"/>
        <v>0</v>
      </c>
      <c r="NM17" s="295"/>
      <c r="NN17" s="296"/>
      <c r="NO17" s="297">
        <f t="shared" si="111"/>
        <v>0</v>
      </c>
      <c r="NP17" s="295"/>
      <c r="NQ17" s="296"/>
      <c r="NR17" s="297">
        <f t="shared" si="112"/>
        <v>0</v>
      </c>
      <c r="NS17" s="295"/>
      <c r="NT17" s="296"/>
      <c r="NU17" s="297">
        <f t="shared" si="113"/>
        <v>0</v>
      </c>
      <c r="NV17" s="295"/>
      <c r="NW17" s="296"/>
      <c r="NX17" s="297">
        <f t="shared" si="114"/>
        <v>0</v>
      </c>
      <c r="NY17" s="295"/>
      <c r="NZ17" s="296"/>
      <c r="OA17" s="297">
        <f t="shared" si="115"/>
        <v>0</v>
      </c>
      <c r="OB17" s="295"/>
      <c r="OC17" s="296"/>
      <c r="OD17" s="297">
        <f t="shared" si="116"/>
        <v>0</v>
      </c>
      <c r="OE17" s="295"/>
      <c r="OF17" s="296"/>
      <c r="OG17" s="297">
        <f t="shared" si="117"/>
        <v>0</v>
      </c>
      <c r="OH17" s="295"/>
      <c r="OI17" s="296"/>
      <c r="OJ17" s="297">
        <f t="shared" si="118"/>
        <v>0</v>
      </c>
      <c r="OK17" s="295"/>
      <c r="OL17" s="296"/>
      <c r="OM17" s="297">
        <f t="shared" si="119"/>
        <v>0</v>
      </c>
      <c r="ON17" s="295"/>
      <c r="OO17" s="296"/>
      <c r="OP17" s="297">
        <f t="shared" si="120"/>
        <v>0</v>
      </c>
      <c r="OQ17" s="295"/>
      <c r="OR17" s="296"/>
      <c r="OS17" s="297">
        <f t="shared" si="121"/>
        <v>0</v>
      </c>
      <c r="OT17" s="295"/>
      <c r="OU17" s="296"/>
      <c r="OV17" s="297">
        <f t="shared" si="122"/>
        <v>0</v>
      </c>
      <c r="OW17" s="295"/>
      <c r="OX17" s="296"/>
      <c r="OY17" s="297">
        <f t="shared" si="123"/>
        <v>0</v>
      </c>
      <c r="OZ17" s="295"/>
      <c r="PA17" s="296"/>
      <c r="PB17" s="297">
        <f t="shared" si="124"/>
        <v>0</v>
      </c>
      <c r="PC17" s="295"/>
      <c r="PD17" s="296"/>
      <c r="PE17" s="297">
        <f t="shared" si="125"/>
        <v>0</v>
      </c>
      <c r="PF17" s="295"/>
      <c r="PG17" s="296"/>
      <c r="PH17" s="297">
        <f t="shared" si="126"/>
        <v>0</v>
      </c>
      <c r="PI17" s="295"/>
      <c r="PJ17" s="296"/>
      <c r="PK17" s="297">
        <f t="shared" si="127"/>
        <v>0</v>
      </c>
      <c r="PL17" s="295"/>
      <c r="PM17" s="296"/>
      <c r="PN17" s="297">
        <f t="shared" si="128"/>
        <v>0</v>
      </c>
      <c r="PO17" s="295"/>
      <c r="PP17" s="296"/>
      <c r="PQ17" s="297">
        <f t="shared" si="129"/>
        <v>0</v>
      </c>
      <c r="PR17" s="295"/>
      <c r="PS17" s="296"/>
      <c r="PT17" s="297">
        <f t="shared" si="130"/>
        <v>0</v>
      </c>
      <c r="PU17" s="295"/>
      <c r="PV17" s="296"/>
      <c r="PW17" s="297">
        <f t="shared" si="131"/>
        <v>0</v>
      </c>
      <c r="PX17" s="295"/>
      <c r="PY17" s="296"/>
      <c r="PZ17" s="297">
        <f t="shared" si="132"/>
        <v>0</v>
      </c>
      <c r="QA17" s="295"/>
      <c r="QB17" s="296"/>
      <c r="QC17" s="297">
        <f t="shared" si="133"/>
        <v>0</v>
      </c>
      <c r="QD17" s="295"/>
      <c r="QE17" s="296"/>
      <c r="QF17" s="297">
        <f t="shared" si="134"/>
        <v>0</v>
      </c>
      <c r="QG17" s="295"/>
      <c r="QH17" s="296"/>
      <c r="QI17" s="297">
        <f t="shared" si="135"/>
        <v>0</v>
      </c>
      <c r="QJ17" s="295"/>
      <c r="QK17" s="296"/>
      <c r="QL17" s="297">
        <f t="shared" si="136"/>
        <v>0</v>
      </c>
      <c r="QM17" s="295"/>
      <c r="QN17" s="296"/>
      <c r="QO17" s="297">
        <f t="shared" si="137"/>
        <v>0</v>
      </c>
      <c r="QP17" s="295"/>
      <c r="QQ17" s="296"/>
      <c r="QR17" s="297">
        <f t="shared" si="138"/>
        <v>0</v>
      </c>
      <c r="QS17" s="295"/>
      <c r="QT17" s="296"/>
      <c r="QU17" s="297">
        <f t="shared" si="139"/>
        <v>0</v>
      </c>
      <c r="QV17" s="295"/>
      <c r="QW17" s="296"/>
      <c r="QX17" s="297">
        <f t="shared" si="140"/>
        <v>0</v>
      </c>
      <c r="QY17" s="295"/>
      <c r="QZ17" s="296"/>
      <c r="RA17" s="297">
        <f t="shared" si="141"/>
        <v>0</v>
      </c>
      <c r="RB17" s="295"/>
      <c r="RC17" s="296"/>
      <c r="RD17" s="297">
        <f t="shared" si="142"/>
        <v>0</v>
      </c>
      <c r="RE17" s="295"/>
      <c r="RF17" s="296"/>
      <c r="RG17" s="297">
        <f t="shared" si="143"/>
        <v>0</v>
      </c>
      <c r="RH17" s="295"/>
      <c r="RI17" s="296"/>
      <c r="RJ17" s="297">
        <f t="shared" si="144"/>
        <v>0</v>
      </c>
      <c r="RK17" s="295"/>
      <c r="RL17" s="296"/>
      <c r="RM17" s="297">
        <f t="shared" si="145"/>
        <v>0</v>
      </c>
      <c r="RN17" s="295"/>
      <c r="RO17" s="296"/>
      <c r="RP17" s="297">
        <f t="shared" si="146"/>
        <v>0</v>
      </c>
      <c r="RQ17" s="295"/>
      <c r="RR17" s="296"/>
      <c r="RS17" s="297">
        <f t="shared" si="147"/>
        <v>0</v>
      </c>
      <c r="RT17" s="295"/>
      <c r="RU17" s="296"/>
      <c r="RV17" s="297">
        <f t="shared" si="148"/>
        <v>0</v>
      </c>
      <c r="RW17" s="295"/>
      <c r="RX17" s="296"/>
      <c r="RY17" s="297">
        <f t="shared" si="149"/>
        <v>0</v>
      </c>
      <c r="RZ17" s="295"/>
      <c r="SA17" s="296"/>
      <c r="SB17" s="297">
        <f t="shared" si="150"/>
        <v>0</v>
      </c>
      <c r="SC17" s="295"/>
      <c r="SD17" s="296"/>
      <c r="SE17" s="297">
        <f t="shared" si="151"/>
        <v>0</v>
      </c>
      <c r="SF17" s="295"/>
      <c r="SG17" s="296"/>
      <c r="SH17" s="297">
        <f t="shared" si="152"/>
        <v>0</v>
      </c>
      <c r="SI17" s="295"/>
      <c r="SJ17" s="296"/>
      <c r="SK17" s="297">
        <f t="shared" si="153"/>
        <v>0</v>
      </c>
      <c r="SL17" s="295"/>
      <c r="SM17" s="296"/>
      <c r="SN17" s="297">
        <f t="shared" si="154"/>
        <v>0</v>
      </c>
      <c r="SO17" s="295"/>
      <c r="SP17" s="296"/>
      <c r="SQ17" s="297">
        <f t="shared" si="155"/>
        <v>0</v>
      </c>
      <c r="SR17" s="295"/>
      <c r="SS17" s="296"/>
      <c r="ST17" s="297">
        <f t="shared" si="156"/>
        <v>0</v>
      </c>
      <c r="SU17" s="295"/>
      <c r="SV17" s="296"/>
      <c r="SW17" s="297">
        <f t="shared" si="157"/>
        <v>0</v>
      </c>
      <c r="SX17" s="295"/>
      <c r="SY17" s="296"/>
      <c r="SZ17" s="297">
        <f t="shared" si="158"/>
        <v>0</v>
      </c>
      <c r="TA17" s="295"/>
      <c r="TB17" s="296"/>
      <c r="TC17" s="297">
        <f t="shared" si="159"/>
        <v>0</v>
      </c>
      <c r="TD17" s="295"/>
      <c r="TE17" s="296"/>
      <c r="TF17" s="297">
        <f t="shared" si="160"/>
        <v>0</v>
      </c>
      <c r="TG17" s="295"/>
      <c r="TH17" s="296"/>
      <c r="TI17" s="297">
        <f t="shared" si="161"/>
        <v>0</v>
      </c>
      <c r="TJ17" s="295"/>
      <c r="TK17" s="296"/>
      <c r="TL17" s="297">
        <f t="shared" si="162"/>
        <v>0</v>
      </c>
      <c r="TM17" s="295"/>
      <c r="TN17" s="296"/>
      <c r="TO17" s="297">
        <f t="shared" si="163"/>
        <v>0</v>
      </c>
      <c r="TP17" s="295"/>
      <c r="TQ17" s="296"/>
      <c r="TR17" s="297">
        <f t="shared" si="164"/>
        <v>0</v>
      </c>
      <c r="TS17" s="295"/>
      <c r="TT17" s="296"/>
      <c r="TU17" s="297">
        <f t="shared" si="165"/>
        <v>0</v>
      </c>
      <c r="TV17" s="295"/>
      <c r="TW17" s="296"/>
      <c r="TX17" s="297">
        <f t="shared" si="166"/>
        <v>0</v>
      </c>
      <c r="TY17" s="295"/>
      <c r="TZ17" s="296"/>
      <c r="UA17" s="297">
        <f t="shared" si="167"/>
        <v>0</v>
      </c>
      <c r="UB17" s="295"/>
      <c r="UC17" s="296"/>
      <c r="UD17" s="297">
        <f t="shared" si="168"/>
        <v>0</v>
      </c>
      <c r="UE17" s="295"/>
      <c r="UF17" s="296"/>
      <c r="UG17" s="297">
        <f t="shared" si="169"/>
        <v>0</v>
      </c>
      <c r="UH17" s="295"/>
      <c r="UI17" s="296"/>
      <c r="UJ17" s="297">
        <f t="shared" si="170"/>
        <v>0</v>
      </c>
      <c r="UK17" s="295"/>
      <c r="UL17" s="296"/>
      <c r="UM17" s="297">
        <f t="shared" si="171"/>
        <v>0</v>
      </c>
      <c r="UN17" s="295"/>
      <c r="UO17" s="296"/>
      <c r="UP17" s="297">
        <f t="shared" si="172"/>
        <v>0</v>
      </c>
      <c r="UQ17" s="295"/>
      <c r="UR17" s="296"/>
      <c r="US17" s="297">
        <f t="shared" si="173"/>
        <v>0</v>
      </c>
      <c r="UT17" s="295"/>
      <c r="UU17" s="296"/>
      <c r="UV17" s="297">
        <f t="shared" si="174"/>
        <v>0</v>
      </c>
      <c r="UW17" s="295"/>
      <c r="UX17" s="296"/>
      <c r="UY17" s="297">
        <f t="shared" si="175"/>
        <v>0</v>
      </c>
      <c r="UZ17" s="295"/>
      <c r="VA17" s="296"/>
      <c r="VB17" s="297">
        <f t="shared" si="176"/>
        <v>0</v>
      </c>
      <c r="VC17" s="295"/>
      <c r="VD17" s="296"/>
      <c r="VE17" s="297">
        <f t="shared" si="177"/>
        <v>0</v>
      </c>
      <c r="VF17" s="295"/>
      <c r="VG17" s="296"/>
      <c r="VH17" s="297">
        <f t="shared" si="178"/>
        <v>0</v>
      </c>
      <c r="VI17" s="295"/>
      <c r="VJ17" s="296"/>
      <c r="VK17" s="297">
        <f t="shared" si="179"/>
        <v>0</v>
      </c>
      <c r="VL17" s="295"/>
      <c r="VM17" s="296"/>
      <c r="VN17" s="297">
        <f t="shared" si="180"/>
        <v>0</v>
      </c>
      <c r="VO17" s="295"/>
      <c r="VP17" s="296"/>
      <c r="VQ17" s="297">
        <f t="shared" si="181"/>
        <v>0</v>
      </c>
    </row>
    <row r="18" spans="1:589">
      <c r="A18" s="349">
        <v>14</v>
      </c>
      <c r="B18" s="346"/>
      <c r="C18" s="296"/>
      <c r="D18" s="297">
        <f t="shared" si="245"/>
        <v>0</v>
      </c>
      <c r="E18" s="295"/>
      <c r="F18" s="296"/>
      <c r="G18" s="297">
        <f t="shared" si="183"/>
        <v>0</v>
      </c>
      <c r="H18" s="295"/>
      <c r="I18" s="296"/>
      <c r="J18" s="297">
        <f t="shared" si="184"/>
        <v>0</v>
      </c>
      <c r="K18" s="295"/>
      <c r="L18" s="296"/>
      <c r="M18" s="297">
        <f t="shared" si="185"/>
        <v>0</v>
      </c>
      <c r="N18" s="295"/>
      <c r="O18" s="296"/>
      <c r="P18" s="297">
        <f t="shared" si="246"/>
        <v>0</v>
      </c>
      <c r="Q18" s="295"/>
      <c r="R18" s="296"/>
      <c r="S18" s="297">
        <f t="shared" si="187"/>
        <v>0</v>
      </c>
      <c r="T18" s="295"/>
      <c r="U18" s="296"/>
      <c r="V18" s="297">
        <f t="shared" si="188"/>
        <v>0</v>
      </c>
      <c r="W18" s="346"/>
      <c r="X18" s="296"/>
      <c r="Y18" s="297">
        <f t="shared" si="189"/>
        <v>0</v>
      </c>
      <c r="Z18" s="295"/>
      <c r="AA18" s="296"/>
      <c r="AB18" s="297">
        <f t="shared" si="190"/>
        <v>0</v>
      </c>
      <c r="AC18" s="295"/>
      <c r="AD18" s="296"/>
      <c r="AE18" s="297">
        <f t="shared" si="191"/>
        <v>0</v>
      </c>
      <c r="AF18" s="295"/>
      <c r="AG18" s="296"/>
      <c r="AH18" s="297">
        <f t="shared" si="192"/>
        <v>0</v>
      </c>
      <c r="AI18" s="295"/>
      <c r="AJ18" s="296"/>
      <c r="AK18" s="297">
        <f t="shared" si="193"/>
        <v>0</v>
      </c>
      <c r="AL18" s="295"/>
      <c r="AM18" s="296"/>
      <c r="AN18" s="297">
        <f t="shared" si="194"/>
        <v>0</v>
      </c>
      <c r="AO18" s="295"/>
      <c r="AP18" s="296"/>
      <c r="AQ18" s="297">
        <f t="shared" si="195"/>
        <v>0</v>
      </c>
      <c r="AR18" s="346"/>
      <c r="AS18" s="296"/>
      <c r="AT18" s="297">
        <f t="shared" si="196"/>
        <v>0</v>
      </c>
      <c r="AU18" s="295"/>
      <c r="AV18" s="296"/>
      <c r="AW18" s="297">
        <f t="shared" si="197"/>
        <v>0</v>
      </c>
      <c r="AX18" s="295"/>
      <c r="AY18" s="296"/>
      <c r="AZ18" s="297">
        <f t="shared" si="198"/>
        <v>0</v>
      </c>
      <c r="BA18" s="295"/>
      <c r="BB18" s="296"/>
      <c r="BC18" s="297">
        <f t="shared" si="199"/>
        <v>0</v>
      </c>
      <c r="BD18" s="295"/>
      <c r="BE18" s="296"/>
      <c r="BF18" s="297">
        <f t="shared" si="200"/>
        <v>0</v>
      </c>
      <c r="BG18" s="295"/>
      <c r="BH18" s="296"/>
      <c r="BI18" s="297">
        <f t="shared" si="201"/>
        <v>0</v>
      </c>
      <c r="BJ18" s="295"/>
      <c r="BK18" s="296"/>
      <c r="BL18" s="297">
        <f t="shared" si="202"/>
        <v>0</v>
      </c>
      <c r="BM18" s="346"/>
      <c r="BN18" s="296"/>
      <c r="BO18" s="297">
        <f t="shared" si="203"/>
        <v>0</v>
      </c>
      <c r="BP18" s="436">
        <v>0.58333333333333337</v>
      </c>
      <c r="BQ18" s="437">
        <v>0.64583333333333337</v>
      </c>
      <c r="BR18" s="438">
        <f t="shared" si="247"/>
        <v>6.25E-2</v>
      </c>
      <c r="BS18" s="295"/>
      <c r="BT18" s="296"/>
      <c r="BU18" s="297">
        <f t="shared" si="204"/>
        <v>0</v>
      </c>
      <c r="BV18" s="295"/>
      <c r="BW18" s="296"/>
      <c r="BX18" s="297">
        <f t="shared" si="205"/>
        <v>0</v>
      </c>
      <c r="BY18" s="295"/>
      <c r="BZ18" s="296"/>
      <c r="CA18" s="297">
        <f t="shared" si="206"/>
        <v>0</v>
      </c>
      <c r="CB18" s="295"/>
      <c r="CC18" s="296"/>
      <c r="CD18" s="297">
        <f t="shared" si="207"/>
        <v>0</v>
      </c>
      <c r="CE18" s="295"/>
      <c r="CF18" s="296"/>
      <c r="CG18" s="297">
        <f t="shared" si="208"/>
        <v>0</v>
      </c>
      <c r="CH18" s="346"/>
      <c r="CI18" s="296"/>
      <c r="CJ18" s="297">
        <f t="shared" si="209"/>
        <v>0</v>
      </c>
      <c r="CK18" s="295"/>
      <c r="CL18" s="296"/>
      <c r="CM18" s="297">
        <f t="shared" si="210"/>
        <v>0</v>
      </c>
      <c r="CN18" s="295"/>
      <c r="CO18" s="296"/>
      <c r="CP18" s="297">
        <f t="shared" si="211"/>
        <v>0</v>
      </c>
      <c r="CQ18" s="295"/>
      <c r="CR18" s="296"/>
      <c r="CS18" s="297">
        <f t="shared" si="212"/>
        <v>0</v>
      </c>
      <c r="CT18" s="295"/>
      <c r="CU18" s="296"/>
      <c r="CV18" s="297">
        <f t="shared" si="213"/>
        <v>0</v>
      </c>
      <c r="CW18" s="295"/>
      <c r="CX18" s="296"/>
      <c r="CY18" s="297">
        <f t="shared" si="214"/>
        <v>0</v>
      </c>
      <c r="CZ18" s="295"/>
      <c r="DA18" s="296"/>
      <c r="DB18" s="297">
        <f t="shared" si="215"/>
        <v>0</v>
      </c>
      <c r="DC18" s="346"/>
      <c r="DD18" s="296"/>
      <c r="DE18" s="297">
        <f t="shared" si="216"/>
        <v>0</v>
      </c>
      <c r="DF18" s="295"/>
      <c r="DG18" s="296"/>
      <c r="DH18" s="297">
        <f t="shared" si="217"/>
        <v>0</v>
      </c>
      <c r="DI18" s="295"/>
      <c r="DJ18" s="296"/>
      <c r="DK18" s="297">
        <f t="shared" si="218"/>
        <v>0</v>
      </c>
      <c r="DL18" s="295"/>
      <c r="DM18" s="296"/>
      <c r="DN18" s="297">
        <f t="shared" si="219"/>
        <v>0</v>
      </c>
      <c r="DO18" s="295"/>
      <c r="DP18" s="296"/>
      <c r="DQ18" s="297">
        <f t="shared" si="220"/>
        <v>0</v>
      </c>
      <c r="DR18" s="295"/>
      <c r="DS18" s="296"/>
      <c r="DT18" s="297">
        <f t="shared" si="221"/>
        <v>0</v>
      </c>
      <c r="DU18" s="295"/>
      <c r="DV18" s="296"/>
      <c r="DW18" s="297">
        <f t="shared" si="222"/>
        <v>0</v>
      </c>
      <c r="DX18" s="346"/>
      <c r="DY18" s="296"/>
      <c r="DZ18" s="297">
        <f t="shared" si="223"/>
        <v>0</v>
      </c>
      <c r="EA18" s="295"/>
      <c r="EB18" s="296"/>
      <c r="EC18" s="297">
        <f t="shared" si="224"/>
        <v>0</v>
      </c>
      <c r="ED18" s="295"/>
      <c r="EE18" s="296"/>
      <c r="EF18" s="297">
        <f t="shared" si="225"/>
        <v>0</v>
      </c>
      <c r="EG18" s="295"/>
      <c r="EH18" s="296"/>
      <c r="EI18" s="297">
        <f t="shared" si="226"/>
        <v>0</v>
      </c>
      <c r="EJ18" s="295"/>
      <c r="EK18" s="296"/>
      <c r="EL18" s="297">
        <f t="shared" si="227"/>
        <v>0</v>
      </c>
      <c r="EM18" s="295"/>
      <c r="EN18" s="296"/>
      <c r="EO18" s="297">
        <f t="shared" si="228"/>
        <v>0</v>
      </c>
      <c r="EP18" s="295"/>
      <c r="EQ18" s="296"/>
      <c r="ER18" s="297">
        <f t="shared" si="229"/>
        <v>0</v>
      </c>
      <c r="ES18" s="346"/>
      <c r="ET18" s="296"/>
      <c r="EU18" s="297">
        <f t="shared" si="230"/>
        <v>0</v>
      </c>
      <c r="EV18" s="295"/>
      <c r="EW18" s="296"/>
      <c r="EX18" s="297">
        <f t="shared" si="231"/>
        <v>0</v>
      </c>
      <c r="EY18" s="295"/>
      <c r="EZ18" s="296"/>
      <c r="FA18" s="297">
        <f t="shared" si="232"/>
        <v>0</v>
      </c>
      <c r="FB18" s="295"/>
      <c r="FC18" s="296"/>
      <c r="FD18" s="297">
        <f t="shared" si="233"/>
        <v>0</v>
      </c>
      <c r="FE18" s="295"/>
      <c r="FF18" s="296"/>
      <c r="FG18" s="297">
        <f t="shared" si="234"/>
        <v>0</v>
      </c>
      <c r="FH18" s="295"/>
      <c r="FI18" s="296"/>
      <c r="FJ18" s="297">
        <f t="shared" si="235"/>
        <v>0</v>
      </c>
      <c r="FK18" s="295"/>
      <c r="FL18" s="296"/>
      <c r="FM18" s="297">
        <f t="shared" si="236"/>
        <v>0</v>
      </c>
      <c r="FN18" s="295"/>
      <c r="FO18" s="296"/>
      <c r="FP18" s="297">
        <f t="shared" si="237"/>
        <v>0</v>
      </c>
      <c r="FQ18" s="346"/>
      <c r="FR18" s="296"/>
      <c r="FS18" s="297">
        <f t="shared" si="238"/>
        <v>0</v>
      </c>
      <c r="FT18" s="295"/>
      <c r="FU18" s="296"/>
      <c r="FV18" s="297">
        <f t="shared" si="239"/>
        <v>0</v>
      </c>
      <c r="FW18" s="295"/>
      <c r="FX18" s="296"/>
      <c r="FY18" s="297">
        <f t="shared" si="240"/>
        <v>0</v>
      </c>
      <c r="FZ18" s="295"/>
      <c r="GA18" s="296"/>
      <c r="GB18" s="297">
        <f t="shared" si="241"/>
        <v>0</v>
      </c>
      <c r="GC18" s="295"/>
      <c r="GD18" s="296"/>
      <c r="GE18" s="297">
        <f t="shared" si="242"/>
        <v>0</v>
      </c>
      <c r="GF18" s="295"/>
      <c r="GG18" s="296"/>
      <c r="GH18" s="297">
        <f t="shared" si="243"/>
        <v>0</v>
      </c>
      <c r="GI18" s="295"/>
      <c r="GJ18" s="296"/>
      <c r="GK18" s="297">
        <f t="shared" si="244"/>
        <v>0</v>
      </c>
      <c r="GL18" s="295"/>
      <c r="GM18" s="296"/>
      <c r="GN18" s="297">
        <f t="shared" si="50"/>
        <v>0</v>
      </c>
      <c r="GO18" s="346"/>
      <c r="GP18" s="296"/>
      <c r="GQ18" s="297">
        <f t="shared" si="51"/>
        <v>0</v>
      </c>
      <c r="GR18" s="295"/>
      <c r="GS18" s="296"/>
      <c r="GT18" s="297">
        <f t="shared" si="52"/>
        <v>0</v>
      </c>
      <c r="GU18" s="295"/>
      <c r="GV18" s="296"/>
      <c r="GW18" s="297">
        <f t="shared" si="53"/>
        <v>0</v>
      </c>
      <c r="GX18" s="295"/>
      <c r="GY18" s="296"/>
      <c r="GZ18" s="297">
        <f t="shared" si="54"/>
        <v>0</v>
      </c>
      <c r="HA18" s="295"/>
      <c r="HB18" s="296"/>
      <c r="HC18" s="297">
        <f t="shared" si="55"/>
        <v>0</v>
      </c>
      <c r="HD18" s="295"/>
      <c r="HE18" s="296"/>
      <c r="HF18" s="297">
        <f t="shared" si="56"/>
        <v>0</v>
      </c>
      <c r="HG18" s="295"/>
      <c r="HH18" s="296"/>
      <c r="HI18" s="297">
        <f t="shared" si="57"/>
        <v>0</v>
      </c>
      <c r="HJ18" s="295"/>
      <c r="HK18" s="296"/>
      <c r="HL18" s="297">
        <f t="shared" si="58"/>
        <v>0</v>
      </c>
      <c r="HM18" s="346"/>
      <c r="HN18" s="296"/>
      <c r="HO18" s="297">
        <f t="shared" si="59"/>
        <v>0</v>
      </c>
      <c r="HP18" s="295"/>
      <c r="HQ18" s="296"/>
      <c r="HR18" s="297">
        <f t="shared" si="60"/>
        <v>0</v>
      </c>
      <c r="HS18" s="295"/>
      <c r="HT18" s="296"/>
      <c r="HU18" s="297">
        <f t="shared" si="61"/>
        <v>0</v>
      </c>
      <c r="HV18" s="295"/>
      <c r="HW18" s="296"/>
      <c r="HX18" s="297">
        <f t="shared" si="62"/>
        <v>0</v>
      </c>
      <c r="HY18" s="295"/>
      <c r="HZ18" s="296"/>
      <c r="IA18" s="297">
        <f t="shared" si="63"/>
        <v>0</v>
      </c>
      <c r="IB18" s="295"/>
      <c r="IC18" s="296"/>
      <c r="ID18" s="297">
        <f t="shared" si="64"/>
        <v>0</v>
      </c>
      <c r="IE18" s="295"/>
      <c r="IF18" s="296"/>
      <c r="IG18" s="297">
        <f t="shared" si="65"/>
        <v>0</v>
      </c>
      <c r="IH18" s="295"/>
      <c r="II18" s="296"/>
      <c r="IJ18" s="297">
        <f t="shared" si="66"/>
        <v>0</v>
      </c>
      <c r="IK18" s="346"/>
      <c r="IL18" s="296"/>
      <c r="IM18" s="297">
        <f t="shared" si="67"/>
        <v>0</v>
      </c>
      <c r="IN18" s="295"/>
      <c r="IO18" s="296"/>
      <c r="IP18" s="297">
        <f t="shared" si="68"/>
        <v>0</v>
      </c>
      <c r="IQ18" s="295"/>
      <c r="IR18" s="296"/>
      <c r="IS18" s="297">
        <f t="shared" si="69"/>
        <v>0</v>
      </c>
      <c r="IT18" s="295"/>
      <c r="IU18" s="296"/>
      <c r="IV18" s="297">
        <f t="shared" si="70"/>
        <v>0</v>
      </c>
      <c r="IW18" s="295"/>
      <c r="IX18" s="296"/>
      <c r="IY18" s="297">
        <f t="shared" si="71"/>
        <v>0</v>
      </c>
      <c r="IZ18" s="295"/>
      <c r="JA18" s="296"/>
      <c r="JB18" s="297">
        <f t="shared" si="72"/>
        <v>0</v>
      </c>
      <c r="JC18" s="295"/>
      <c r="JD18" s="296"/>
      <c r="JE18" s="297">
        <f t="shared" si="73"/>
        <v>0</v>
      </c>
      <c r="JF18" s="295"/>
      <c r="JG18" s="296"/>
      <c r="JH18" s="297">
        <f t="shared" si="74"/>
        <v>0</v>
      </c>
      <c r="JI18" s="346"/>
      <c r="JJ18" s="296"/>
      <c r="JK18" s="297">
        <f t="shared" si="75"/>
        <v>0</v>
      </c>
      <c r="JL18" s="295"/>
      <c r="JM18" s="296"/>
      <c r="JN18" s="297">
        <f t="shared" si="76"/>
        <v>0</v>
      </c>
      <c r="JO18" s="295"/>
      <c r="JP18" s="296"/>
      <c r="JQ18" s="297">
        <f t="shared" si="77"/>
        <v>0</v>
      </c>
      <c r="JR18" s="295"/>
      <c r="JS18" s="296"/>
      <c r="JT18" s="297">
        <f t="shared" si="78"/>
        <v>0</v>
      </c>
      <c r="JU18" s="295"/>
      <c r="JV18" s="296"/>
      <c r="JW18" s="297">
        <f t="shared" si="79"/>
        <v>0</v>
      </c>
      <c r="JX18" s="295"/>
      <c r="JY18" s="296"/>
      <c r="JZ18" s="297">
        <f t="shared" si="80"/>
        <v>0</v>
      </c>
      <c r="KA18" s="295"/>
      <c r="KB18" s="296"/>
      <c r="KC18" s="297">
        <f t="shared" si="81"/>
        <v>0</v>
      </c>
      <c r="KD18" s="295"/>
      <c r="KE18" s="296"/>
      <c r="KF18" s="297">
        <f t="shared" si="82"/>
        <v>0</v>
      </c>
      <c r="KG18" s="346"/>
      <c r="KH18" s="296"/>
      <c r="KI18" s="297">
        <f t="shared" si="83"/>
        <v>0</v>
      </c>
      <c r="KJ18" s="295"/>
      <c r="KK18" s="296"/>
      <c r="KL18" s="297">
        <f t="shared" si="84"/>
        <v>0</v>
      </c>
      <c r="KM18" s="295"/>
      <c r="KN18" s="296"/>
      <c r="KO18" s="297">
        <f t="shared" si="85"/>
        <v>0</v>
      </c>
      <c r="KP18" s="295"/>
      <c r="KQ18" s="296"/>
      <c r="KR18" s="297">
        <f t="shared" si="86"/>
        <v>0</v>
      </c>
      <c r="KS18" s="295"/>
      <c r="KT18" s="296"/>
      <c r="KU18" s="297">
        <f t="shared" si="87"/>
        <v>0</v>
      </c>
      <c r="KV18" s="295"/>
      <c r="KW18" s="296"/>
      <c r="KX18" s="297">
        <f t="shared" si="88"/>
        <v>0</v>
      </c>
      <c r="KY18" s="295"/>
      <c r="KZ18" s="296"/>
      <c r="LA18" s="297">
        <f t="shared" si="89"/>
        <v>0</v>
      </c>
      <c r="LB18" s="295"/>
      <c r="LC18" s="296"/>
      <c r="LD18" s="297">
        <f t="shared" si="90"/>
        <v>0</v>
      </c>
      <c r="LE18" s="346"/>
      <c r="LF18" s="296"/>
      <c r="LG18" s="297">
        <f t="shared" si="91"/>
        <v>0</v>
      </c>
      <c r="LH18" s="295"/>
      <c r="LI18" s="296"/>
      <c r="LJ18" s="297">
        <f t="shared" si="92"/>
        <v>0</v>
      </c>
      <c r="LK18" s="295"/>
      <c r="LL18" s="296"/>
      <c r="LM18" s="297">
        <f t="shared" si="93"/>
        <v>0</v>
      </c>
      <c r="LN18" s="295"/>
      <c r="LO18" s="296"/>
      <c r="LP18" s="297">
        <f t="shared" si="94"/>
        <v>0</v>
      </c>
      <c r="LQ18" s="295"/>
      <c r="LR18" s="296"/>
      <c r="LS18" s="297">
        <f t="shared" si="95"/>
        <v>0</v>
      </c>
      <c r="LT18" s="295"/>
      <c r="LU18" s="296"/>
      <c r="LV18" s="297">
        <f t="shared" si="96"/>
        <v>0</v>
      </c>
      <c r="LW18" s="295"/>
      <c r="LX18" s="296"/>
      <c r="LY18" s="297">
        <f t="shared" si="97"/>
        <v>0</v>
      </c>
      <c r="LZ18" s="295"/>
      <c r="MA18" s="296"/>
      <c r="MB18" s="297">
        <f t="shared" si="98"/>
        <v>0</v>
      </c>
      <c r="MC18" s="295"/>
      <c r="MD18" s="296"/>
      <c r="ME18" s="297">
        <f t="shared" si="99"/>
        <v>0</v>
      </c>
      <c r="MF18" s="295"/>
      <c r="MG18" s="296"/>
      <c r="MH18" s="297">
        <f t="shared" si="100"/>
        <v>0</v>
      </c>
      <c r="MI18" s="295"/>
      <c r="MJ18" s="296"/>
      <c r="MK18" s="297">
        <f t="shared" si="101"/>
        <v>0</v>
      </c>
      <c r="ML18" s="295"/>
      <c r="MM18" s="296"/>
      <c r="MN18" s="297">
        <f t="shared" si="102"/>
        <v>0</v>
      </c>
      <c r="MO18" s="295"/>
      <c r="MP18" s="296"/>
      <c r="MQ18" s="297">
        <f t="shared" si="103"/>
        <v>0</v>
      </c>
      <c r="MR18" s="295"/>
      <c r="MS18" s="296"/>
      <c r="MT18" s="297">
        <f t="shared" si="104"/>
        <v>0</v>
      </c>
      <c r="MU18" s="295"/>
      <c r="MV18" s="296"/>
      <c r="MW18" s="297">
        <f t="shared" si="105"/>
        <v>0</v>
      </c>
      <c r="MX18" s="295"/>
      <c r="MY18" s="296"/>
      <c r="MZ18" s="297">
        <f t="shared" si="106"/>
        <v>0</v>
      </c>
      <c r="NA18" s="295"/>
      <c r="NB18" s="296"/>
      <c r="NC18" s="297">
        <f t="shared" si="107"/>
        <v>0</v>
      </c>
      <c r="ND18" s="295"/>
      <c r="NE18" s="296"/>
      <c r="NF18" s="297">
        <f t="shared" si="108"/>
        <v>0</v>
      </c>
      <c r="NG18" s="295"/>
      <c r="NH18" s="296"/>
      <c r="NI18" s="297">
        <f t="shared" si="109"/>
        <v>0</v>
      </c>
      <c r="NJ18" s="295"/>
      <c r="NK18" s="296"/>
      <c r="NL18" s="297">
        <f t="shared" si="110"/>
        <v>0</v>
      </c>
      <c r="NM18" s="295"/>
      <c r="NN18" s="296"/>
      <c r="NO18" s="297">
        <f t="shared" si="111"/>
        <v>0</v>
      </c>
      <c r="NP18" s="295"/>
      <c r="NQ18" s="296"/>
      <c r="NR18" s="297">
        <f t="shared" si="112"/>
        <v>0</v>
      </c>
      <c r="NS18" s="295"/>
      <c r="NT18" s="296"/>
      <c r="NU18" s="297">
        <f t="shared" si="113"/>
        <v>0</v>
      </c>
      <c r="NV18" s="295"/>
      <c r="NW18" s="296"/>
      <c r="NX18" s="297">
        <f t="shared" si="114"/>
        <v>0</v>
      </c>
      <c r="NY18" s="295"/>
      <c r="NZ18" s="296"/>
      <c r="OA18" s="297">
        <f t="shared" si="115"/>
        <v>0</v>
      </c>
      <c r="OB18" s="295"/>
      <c r="OC18" s="296"/>
      <c r="OD18" s="297">
        <f t="shared" si="116"/>
        <v>0</v>
      </c>
      <c r="OE18" s="295"/>
      <c r="OF18" s="296"/>
      <c r="OG18" s="297">
        <f t="shared" si="117"/>
        <v>0</v>
      </c>
      <c r="OH18" s="295"/>
      <c r="OI18" s="296"/>
      <c r="OJ18" s="297">
        <f t="shared" si="118"/>
        <v>0</v>
      </c>
      <c r="OK18" s="295"/>
      <c r="OL18" s="296"/>
      <c r="OM18" s="297">
        <f t="shared" si="119"/>
        <v>0</v>
      </c>
      <c r="ON18" s="295"/>
      <c r="OO18" s="296"/>
      <c r="OP18" s="297">
        <f t="shared" si="120"/>
        <v>0</v>
      </c>
      <c r="OQ18" s="295"/>
      <c r="OR18" s="296"/>
      <c r="OS18" s="297">
        <f t="shared" si="121"/>
        <v>0</v>
      </c>
      <c r="OT18" s="295"/>
      <c r="OU18" s="296"/>
      <c r="OV18" s="297">
        <f t="shared" si="122"/>
        <v>0</v>
      </c>
      <c r="OW18" s="295"/>
      <c r="OX18" s="296"/>
      <c r="OY18" s="297">
        <f t="shared" si="123"/>
        <v>0</v>
      </c>
      <c r="OZ18" s="295"/>
      <c r="PA18" s="296"/>
      <c r="PB18" s="297">
        <f t="shared" si="124"/>
        <v>0</v>
      </c>
      <c r="PC18" s="295"/>
      <c r="PD18" s="296"/>
      <c r="PE18" s="297">
        <f t="shared" si="125"/>
        <v>0</v>
      </c>
      <c r="PF18" s="295"/>
      <c r="PG18" s="296"/>
      <c r="PH18" s="297">
        <f t="shared" si="126"/>
        <v>0</v>
      </c>
      <c r="PI18" s="295"/>
      <c r="PJ18" s="296"/>
      <c r="PK18" s="297">
        <f t="shared" si="127"/>
        <v>0</v>
      </c>
      <c r="PL18" s="295"/>
      <c r="PM18" s="296"/>
      <c r="PN18" s="297">
        <f t="shared" si="128"/>
        <v>0</v>
      </c>
      <c r="PO18" s="295"/>
      <c r="PP18" s="296"/>
      <c r="PQ18" s="297">
        <f t="shared" si="129"/>
        <v>0</v>
      </c>
      <c r="PR18" s="295"/>
      <c r="PS18" s="296"/>
      <c r="PT18" s="297">
        <f t="shared" si="130"/>
        <v>0</v>
      </c>
      <c r="PU18" s="295"/>
      <c r="PV18" s="296"/>
      <c r="PW18" s="297">
        <f t="shared" si="131"/>
        <v>0</v>
      </c>
      <c r="PX18" s="295"/>
      <c r="PY18" s="296"/>
      <c r="PZ18" s="297">
        <f t="shared" si="132"/>
        <v>0</v>
      </c>
      <c r="QA18" s="295"/>
      <c r="QB18" s="296"/>
      <c r="QC18" s="297">
        <f t="shared" si="133"/>
        <v>0</v>
      </c>
      <c r="QD18" s="295"/>
      <c r="QE18" s="296"/>
      <c r="QF18" s="297">
        <f t="shared" si="134"/>
        <v>0</v>
      </c>
      <c r="QG18" s="295"/>
      <c r="QH18" s="296"/>
      <c r="QI18" s="297">
        <f t="shared" si="135"/>
        <v>0</v>
      </c>
      <c r="QJ18" s="295"/>
      <c r="QK18" s="296"/>
      <c r="QL18" s="297">
        <f t="shared" si="136"/>
        <v>0</v>
      </c>
      <c r="QM18" s="295"/>
      <c r="QN18" s="296"/>
      <c r="QO18" s="297">
        <f t="shared" si="137"/>
        <v>0</v>
      </c>
      <c r="QP18" s="295"/>
      <c r="QQ18" s="296"/>
      <c r="QR18" s="297">
        <f t="shared" si="138"/>
        <v>0</v>
      </c>
      <c r="QS18" s="295"/>
      <c r="QT18" s="296"/>
      <c r="QU18" s="297">
        <f t="shared" si="139"/>
        <v>0</v>
      </c>
      <c r="QV18" s="295"/>
      <c r="QW18" s="296"/>
      <c r="QX18" s="297">
        <f t="shared" si="140"/>
        <v>0</v>
      </c>
      <c r="QY18" s="295"/>
      <c r="QZ18" s="296"/>
      <c r="RA18" s="297">
        <f t="shared" si="141"/>
        <v>0</v>
      </c>
      <c r="RB18" s="295"/>
      <c r="RC18" s="296"/>
      <c r="RD18" s="297">
        <f t="shared" si="142"/>
        <v>0</v>
      </c>
      <c r="RE18" s="295"/>
      <c r="RF18" s="296"/>
      <c r="RG18" s="297">
        <f t="shared" si="143"/>
        <v>0</v>
      </c>
      <c r="RH18" s="295"/>
      <c r="RI18" s="296"/>
      <c r="RJ18" s="297">
        <f t="shared" si="144"/>
        <v>0</v>
      </c>
      <c r="RK18" s="295"/>
      <c r="RL18" s="296"/>
      <c r="RM18" s="297">
        <f t="shared" si="145"/>
        <v>0</v>
      </c>
      <c r="RN18" s="295"/>
      <c r="RO18" s="296"/>
      <c r="RP18" s="297">
        <f t="shared" si="146"/>
        <v>0</v>
      </c>
      <c r="RQ18" s="295"/>
      <c r="RR18" s="296"/>
      <c r="RS18" s="297">
        <f t="shared" si="147"/>
        <v>0</v>
      </c>
      <c r="RT18" s="295"/>
      <c r="RU18" s="296"/>
      <c r="RV18" s="297">
        <f t="shared" si="148"/>
        <v>0</v>
      </c>
      <c r="RW18" s="295"/>
      <c r="RX18" s="296"/>
      <c r="RY18" s="297">
        <f t="shared" si="149"/>
        <v>0</v>
      </c>
      <c r="RZ18" s="295"/>
      <c r="SA18" s="296"/>
      <c r="SB18" s="297">
        <f t="shared" si="150"/>
        <v>0</v>
      </c>
      <c r="SC18" s="295"/>
      <c r="SD18" s="296"/>
      <c r="SE18" s="297">
        <f t="shared" si="151"/>
        <v>0</v>
      </c>
      <c r="SF18" s="295"/>
      <c r="SG18" s="296"/>
      <c r="SH18" s="297">
        <f t="shared" si="152"/>
        <v>0</v>
      </c>
      <c r="SI18" s="295"/>
      <c r="SJ18" s="296"/>
      <c r="SK18" s="297">
        <f t="shared" si="153"/>
        <v>0</v>
      </c>
      <c r="SL18" s="295"/>
      <c r="SM18" s="296"/>
      <c r="SN18" s="297">
        <f t="shared" si="154"/>
        <v>0</v>
      </c>
      <c r="SO18" s="295"/>
      <c r="SP18" s="296"/>
      <c r="SQ18" s="297">
        <f t="shared" si="155"/>
        <v>0</v>
      </c>
      <c r="SR18" s="295"/>
      <c r="SS18" s="296"/>
      <c r="ST18" s="297">
        <f t="shared" si="156"/>
        <v>0</v>
      </c>
      <c r="SU18" s="295"/>
      <c r="SV18" s="296"/>
      <c r="SW18" s="297">
        <f t="shared" si="157"/>
        <v>0</v>
      </c>
      <c r="SX18" s="295"/>
      <c r="SY18" s="296"/>
      <c r="SZ18" s="297">
        <f t="shared" si="158"/>
        <v>0</v>
      </c>
      <c r="TA18" s="295"/>
      <c r="TB18" s="296"/>
      <c r="TC18" s="297">
        <f t="shared" si="159"/>
        <v>0</v>
      </c>
      <c r="TD18" s="295"/>
      <c r="TE18" s="296"/>
      <c r="TF18" s="297">
        <f t="shared" si="160"/>
        <v>0</v>
      </c>
      <c r="TG18" s="295"/>
      <c r="TH18" s="296"/>
      <c r="TI18" s="297">
        <f t="shared" si="161"/>
        <v>0</v>
      </c>
      <c r="TJ18" s="295"/>
      <c r="TK18" s="296"/>
      <c r="TL18" s="297">
        <f t="shared" si="162"/>
        <v>0</v>
      </c>
      <c r="TM18" s="295"/>
      <c r="TN18" s="296"/>
      <c r="TO18" s="297">
        <f t="shared" si="163"/>
        <v>0</v>
      </c>
      <c r="TP18" s="295"/>
      <c r="TQ18" s="296"/>
      <c r="TR18" s="297">
        <f t="shared" si="164"/>
        <v>0</v>
      </c>
      <c r="TS18" s="295"/>
      <c r="TT18" s="296"/>
      <c r="TU18" s="297">
        <f t="shared" si="165"/>
        <v>0</v>
      </c>
      <c r="TV18" s="295"/>
      <c r="TW18" s="296"/>
      <c r="TX18" s="297">
        <f t="shared" si="166"/>
        <v>0</v>
      </c>
      <c r="TY18" s="295"/>
      <c r="TZ18" s="296"/>
      <c r="UA18" s="297">
        <f t="shared" si="167"/>
        <v>0</v>
      </c>
      <c r="UB18" s="295"/>
      <c r="UC18" s="296"/>
      <c r="UD18" s="297">
        <f t="shared" si="168"/>
        <v>0</v>
      </c>
      <c r="UE18" s="295"/>
      <c r="UF18" s="296"/>
      <c r="UG18" s="297">
        <f t="shared" si="169"/>
        <v>0</v>
      </c>
      <c r="UH18" s="295"/>
      <c r="UI18" s="296"/>
      <c r="UJ18" s="297">
        <f t="shared" si="170"/>
        <v>0</v>
      </c>
      <c r="UK18" s="295"/>
      <c r="UL18" s="296"/>
      <c r="UM18" s="297">
        <f t="shared" si="171"/>
        <v>0</v>
      </c>
      <c r="UN18" s="295"/>
      <c r="UO18" s="296"/>
      <c r="UP18" s="297">
        <f t="shared" si="172"/>
        <v>0</v>
      </c>
      <c r="UQ18" s="295"/>
      <c r="UR18" s="296"/>
      <c r="US18" s="297">
        <f t="shared" si="173"/>
        <v>0</v>
      </c>
      <c r="UT18" s="295"/>
      <c r="UU18" s="296"/>
      <c r="UV18" s="297">
        <f t="shared" si="174"/>
        <v>0</v>
      </c>
      <c r="UW18" s="295"/>
      <c r="UX18" s="296"/>
      <c r="UY18" s="297">
        <f t="shared" si="175"/>
        <v>0</v>
      </c>
      <c r="UZ18" s="295"/>
      <c r="VA18" s="296"/>
      <c r="VB18" s="297">
        <f t="shared" si="176"/>
        <v>0</v>
      </c>
      <c r="VC18" s="295"/>
      <c r="VD18" s="296"/>
      <c r="VE18" s="297">
        <f t="shared" si="177"/>
        <v>0</v>
      </c>
      <c r="VF18" s="295"/>
      <c r="VG18" s="296"/>
      <c r="VH18" s="297">
        <f t="shared" si="178"/>
        <v>0</v>
      </c>
      <c r="VI18" s="295"/>
      <c r="VJ18" s="296"/>
      <c r="VK18" s="297">
        <f t="shared" si="179"/>
        <v>0</v>
      </c>
      <c r="VL18" s="295"/>
      <c r="VM18" s="296"/>
      <c r="VN18" s="297">
        <f t="shared" si="180"/>
        <v>0</v>
      </c>
      <c r="VO18" s="295"/>
      <c r="VP18" s="296"/>
      <c r="VQ18" s="297">
        <f t="shared" si="181"/>
        <v>0</v>
      </c>
    </row>
    <row r="19" spans="1:589">
      <c r="A19" s="349">
        <v>15</v>
      </c>
      <c r="B19" s="346"/>
      <c r="C19" s="296"/>
      <c r="D19" s="297">
        <f t="shared" si="245"/>
        <v>0</v>
      </c>
      <c r="E19" s="295"/>
      <c r="F19" s="296"/>
      <c r="G19" s="297">
        <f t="shared" si="183"/>
        <v>0</v>
      </c>
      <c r="H19" s="295"/>
      <c r="I19" s="296"/>
      <c r="J19" s="297">
        <f t="shared" si="184"/>
        <v>0</v>
      </c>
      <c r="K19" s="295"/>
      <c r="L19" s="296"/>
      <c r="M19" s="297">
        <f t="shared" si="185"/>
        <v>0</v>
      </c>
      <c r="N19" s="295"/>
      <c r="O19" s="296"/>
      <c r="P19" s="297">
        <f t="shared" si="246"/>
        <v>0</v>
      </c>
      <c r="Q19" s="295"/>
      <c r="R19" s="296"/>
      <c r="S19" s="297">
        <f t="shared" si="187"/>
        <v>0</v>
      </c>
      <c r="T19" s="295"/>
      <c r="U19" s="296"/>
      <c r="V19" s="297">
        <f t="shared" si="188"/>
        <v>0</v>
      </c>
      <c r="W19" s="346"/>
      <c r="X19" s="296"/>
      <c r="Y19" s="297">
        <f t="shared" si="189"/>
        <v>0</v>
      </c>
      <c r="Z19" s="295"/>
      <c r="AA19" s="296"/>
      <c r="AB19" s="297">
        <f t="shared" si="190"/>
        <v>0</v>
      </c>
      <c r="AC19" s="295"/>
      <c r="AD19" s="296"/>
      <c r="AE19" s="297">
        <f t="shared" si="191"/>
        <v>0</v>
      </c>
      <c r="AF19" s="295"/>
      <c r="AG19" s="296"/>
      <c r="AH19" s="297">
        <f t="shared" si="192"/>
        <v>0</v>
      </c>
      <c r="AI19" s="295"/>
      <c r="AJ19" s="296"/>
      <c r="AK19" s="297">
        <f t="shared" si="193"/>
        <v>0</v>
      </c>
      <c r="AL19" s="295"/>
      <c r="AM19" s="296"/>
      <c r="AN19" s="297">
        <f t="shared" si="194"/>
        <v>0</v>
      </c>
      <c r="AO19" s="295"/>
      <c r="AP19" s="296"/>
      <c r="AQ19" s="297">
        <f t="shared" si="195"/>
        <v>0</v>
      </c>
      <c r="AR19" s="346"/>
      <c r="AS19" s="296"/>
      <c r="AT19" s="297">
        <f t="shared" si="196"/>
        <v>0</v>
      </c>
      <c r="AU19" s="295"/>
      <c r="AV19" s="296"/>
      <c r="AW19" s="297">
        <f t="shared" si="197"/>
        <v>0</v>
      </c>
      <c r="AX19" s="295"/>
      <c r="AY19" s="296"/>
      <c r="AZ19" s="297">
        <f t="shared" si="198"/>
        <v>0</v>
      </c>
      <c r="BA19" s="295"/>
      <c r="BB19" s="296"/>
      <c r="BC19" s="297">
        <f t="shared" si="199"/>
        <v>0</v>
      </c>
      <c r="BD19" s="295"/>
      <c r="BE19" s="296"/>
      <c r="BF19" s="297">
        <f t="shared" si="200"/>
        <v>0</v>
      </c>
      <c r="BG19" s="295"/>
      <c r="BH19" s="296"/>
      <c r="BI19" s="297">
        <f t="shared" si="201"/>
        <v>0</v>
      </c>
      <c r="BJ19" s="295"/>
      <c r="BK19" s="296"/>
      <c r="BL19" s="297">
        <f t="shared" si="202"/>
        <v>0</v>
      </c>
      <c r="BM19" s="346"/>
      <c r="BN19" s="296"/>
      <c r="BO19" s="297">
        <f t="shared" si="203"/>
        <v>0</v>
      </c>
      <c r="BP19" s="295"/>
      <c r="BQ19" s="296"/>
      <c r="BR19" s="297">
        <f t="shared" si="247"/>
        <v>0</v>
      </c>
      <c r="BS19" s="295"/>
      <c r="BT19" s="296"/>
      <c r="BU19" s="297">
        <f t="shared" si="204"/>
        <v>0</v>
      </c>
      <c r="BV19" s="295"/>
      <c r="BW19" s="296"/>
      <c r="BX19" s="297">
        <f t="shared" si="205"/>
        <v>0</v>
      </c>
      <c r="BY19" s="295"/>
      <c r="BZ19" s="296"/>
      <c r="CA19" s="297">
        <f t="shared" si="206"/>
        <v>0</v>
      </c>
      <c r="CB19" s="295"/>
      <c r="CC19" s="296"/>
      <c r="CD19" s="297">
        <f t="shared" si="207"/>
        <v>0</v>
      </c>
      <c r="CE19" s="295"/>
      <c r="CF19" s="296"/>
      <c r="CG19" s="297">
        <f t="shared" si="208"/>
        <v>0</v>
      </c>
      <c r="CH19" s="346"/>
      <c r="CI19" s="296"/>
      <c r="CJ19" s="297">
        <f t="shared" si="209"/>
        <v>0</v>
      </c>
      <c r="CK19" s="295"/>
      <c r="CL19" s="296"/>
      <c r="CM19" s="297">
        <f t="shared" si="210"/>
        <v>0</v>
      </c>
      <c r="CN19" s="295"/>
      <c r="CO19" s="296"/>
      <c r="CP19" s="297">
        <f t="shared" si="211"/>
        <v>0</v>
      </c>
      <c r="CQ19" s="295"/>
      <c r="CR19" s="296"/>
      <c r="CS19" s="297">
        <f t="shared" si="212"/>
        <v>0</v>
      </c>
      <c r="CT19" s="295"/>
      <c r="CU19" s="296"/>
      <c r="CV19" s="297">
        <f t="shared" si="213"/>
        <v>0</v>
      </c>
      <c r="CW19" s="295"/>
      <c r="CX19" s="296"/>
      <c r="CY19" s="297">
        <f t="shared" si="214"/>
        <v>0</v>
      </c>
      <c r="CZ19" s="295"/>
      <c r="DA19" s="296"/>
      <c r="DB19" s="297">
        <f t="shared" si="215"/>
        <v>0</v>
      </c>
      <c r="DC19" s="346"/>
      <c r="DD19" s="296"/>
      <c r="DE19" s="297">
        <f t="shared" si="216"/>
        <v>0</v>
      </c>
      <c r="DF19" s="295"/>
      <c r="DG19" s="296"/>
      <c r="DH19" s="297">
        <f t="shared" si="217"/>
        <v>0</v>
      </c>
      <c r="DI19" s="295"/>
      <c r="DJ19" s="296"/>
      <c r="DK19" s="297">
        <f t="shared" si="218"/>
        <v>0</v>
      </c>
      <c r="DL19" s="295"/>
      <c r="DM19" s="296"/>
      <c r="DN19" s="297">
        <f t="shared" si="219"/>
        <v>0</v>
      </c>
      <c r="DO19" s="295"/>
      <c r="DP19" s="296"/>
      <c r="DQ19" s="297">
        <f t="shared" si="220"/>
        <v>0</v>
      </c>
      <c r="DR19" s="295"/>
      <c r="DS19" s="296"/>
      <c r="DT19" s="297">
        <f t="shared" si="221"/>
        <v>0</v>
      </c>
      <c r="DU19" s="295"/>
      <c r="DV19" s="296"/>
      <c r="DW19" s="297">
        <f t="shared" si="222"/>
        <v>0</v>
      </c>
      <c r="DX19" s="346"/>
      <c r="DY19" s="296"/>
      <c r="DZ19" s="297">
        <f t="shared" si="223"/>
        <v>0</v>
      </c>
      <c r="EA19" s="295"/>
      <c r="EB19" s="296"/>
      <c r="EC19" s="297">
        <f t="shared" si="224"/>
        <v>0</v>
      </c>
      <c r="ED19" s="295"/>
      <c r="EE19" s="296"/>
      <c r="EF19" s="297">
        <f t="shared" si="225"/>
        <v>0</v>
      </c>
      <c r="EG19" s="295"/>
      <c r="EH19" s="296"/>
      <c r="EI19" s="297">
        <f t="shared" si="226"/>
        <v>0</v>
      </c>
      <c r="EJ19" s="295"/>
      <c r="EK19" s="296"/>
      <c r="EL19" s="297">
        <f t="shared" si="227"/>
        <v>0</v>
      </c>
      <c r="EM19" s="295"/>
      <c r="EN19" s="296"/>
      <c r="EO19" s="297">
        <f t="shared" si="228"/>
        <v>0</v>
      </c>
      <c r="EP19" s="295"/>
      <c r="EQ19" s="296"/>
      <c r="ER19" s="297">
        <f t="shared" si="229"/>
        <v>0</v>
      </c>
      <c r="ES19" s="346"/>
      <c r="ET19" s="296"/>
      <c r="EU19" s="297">
        <f t="shared" si="230"/>
        <v>0</v>
      </c>
      <c r="EV19" s="295"/>
      <c r="EW19" s="296"/>
      <c r="EX19" s="297">
        <f t="shared" si="231"/>
        <v>0</v>
      </c>
      <c r="EY19" s="295"/>
      <c r="EZ19" s="296"/>
      <c r="FA19" s="297">
        <f t="shared" si="232"/>
        <v>0</v>
      </c>
      <c r="FB19" s="295"/>
      <c r="FC19" s="296"/>
      <c r="FD19" s="297">
        <f t="shared" si="233"/>
        <v>0</v>
      </c>
      <c r="FE19" s="295"/>
      <c r="FF19" s="296"/>
      <c r="FG19" s="297">
        <f t="shared" si="234"/>
        <v>0</v>
      </c>
      <c r="FH19" s="295"/>
      <c r="FI19" s="296"/>
      <c r="FJ19" s="297">
        <f t="shared" si="235"/>
        <v>0</v>
      </c>
      <c r="FK19" s="295"/>
      <c r="FL19" s="296"/>
      <c r="FM19" s="297">
        <f t="shared" si="236"/>
        <v>0</v>
      </c>
      <c r="FN19" s="295"/>
      <c r="FO19" s="296"/>
      <c r="FP19" s="297">
        <f t="shared" si="237"/>
        <v>0</v>
      </c>
      <c r="FQ19" s="346"/>
      <c r="FR19" s="296"/>
      <c r="FS19" s="297">
        <f t="shared" si="238"/>
        <v>0</v>
      </c>
      <c r="FT19" s="295"/>
      <c r="FU19" s="296"/>
      <c r="FV19" s="297">
        <f t="shared" si="239"/>
        <v>0</v>
      </c>
      <c r="FW19" s="295"/>
      <c r="FX19" s="296"/>
      <c r="FY19" s="297">
        <f t="shared" si="240"/>
        <v>0</v>
      </c>
      <c r="FZ19" s="295"/>
      <c r="GA19" s="296"/>
      <c r="GB19" s="297">
        <f t="shared" si="241"/>
        <v>0</v>
      </c>
      <c r="GC19" s="295"/>
      <c r="GD19" s="296"/>
      <c r="GE19" s="297">
        <f t="shared" si="242"/>
        <v>0</v>
      </c>
      <c r="GF19" s="295"/>
      <c r="GG19" s="296"/>
      <c r="GH19" s="297">
        <f t="shared" si="243"/>
        <v>0</v>
      </c>
      <c r="GI19" s="295"/>
      <c r="GJ19" s="296"/>
      <c r="GK19" s="297">
        <f t="shared" si="244"/>
        <v>0</v>
      </c>
      <c r="GL19" s="295"/>
      <c r="GM19" s="296"/>
      <c r="GN19" s="297">
        <f t="shared" si="50"/>
        <v>0</v>
      </c>
      <c r="GO19" s="346"/>
      <c r="GP19" s="296"/>
      <c r="GQ19" s="297">
        <f t="shared" si="51"/>
        <v>0</v>
      </c>
      <c r="GR19" s="295"/>
      <c r="GS19" s="296"/>
      <c r="GT19" s="297">
        <f t="shared" si="52"/>
        <v>0</v>
      </c>
      <c r="GU19" s="295"/>
      <c r="GV19" s="296"/>
      <c r="GW19" s="297">
        <f t="shared" si="53"/>
        <v>0</v>
      </c>
      <c r="GX19" s="295"/>
      <c r="GY19" s="296"/>
      <c r="GZ19" s="297">
        <f t="shared" si="54"/>
        <v>0</v>
      </c>
      <c r="HA19" s="295"/>
      <c r="HB19" s="296"/>
      <c r="HC19" s="297">
        <f t="shared" si="55"/>
        <v>0</v>
      </c>
      <c r="HD19" s="295"/>
      <c r="HE19" s="296"/>
      <c r="HF19" s="297">
        <f t="shared" si="56"/>
        <v>0</v>
      </c>
      <c r="HG19" s="295"/>
      <c r="HH19" s="296"/>
      <c r="HI19" s="297">
        <f t="shared" si="57"/>
        <v>0</v>
      </c>
      <c r="HJ19" s="295"/>
      <c r="HK19" s="296"/>
      <c r="HL19" s="297">
        <f t="shared" si="58"/>
        <v>0</v>
      </c>
      <c r="HM19" s="346"/>
      <c r="HN19" s="296"/>
      <c r="HO19" s="297">
        <f t="shared" si="59"/>
        <v>0</v>
      </c>
      <c r="HP19" s="295"/>
      <c r="HQ19" s="296"/>
      <c r="HR19" s="297">
        <f t="shared" si="60"/>
        <v>0</v>
      </c>
      <c r="HS19" s="295"/>
      <c r="HT19" s="296"/>
      <c r="HU19" s="297">
        <f t="shared" si="61"/>
        <v>0</v>
      </c>
      <c r="HV19" s="295"/>
      <c r="HW19" s="296"/>
      <c r="HX19" s="297">
        <f t="shared" si="62"/>
        <v>0</v>
      </c>
      <c r="HY19" s="295"/>
      <c r="HZ19" s="296"/>
      <c r="IA19" s="297">
        <f t="shared" si="63"/>
        <v>0</v>
      </c>
      <c r="IB19" s="295"/>
      <c r="IC19" s="296"/>
      <c r="ID19" s="297">
        <f t="shared" si="64"/>
        <v>0</v>
      </c>
      <c r="IE19" s="295"/>
      <c r="IF19" s="296"/>
      <c r="IG19" s="297">
        <f t="shared" si="65"/>
        <v>0</v>
      </c>
      <c r="IH19" s="295"/>
      <c r="II19" s="296"/>
      <c r="IJ19" s="297">
        <f t="shared" si="66"/>
        <v>0</v>
      </c>
      <c r="IK19" s="346"/>
      <c r="IL19" s="296"/>
      <c r="IM19" s="297">
        <f t="shared" si="67"/>
        <v>0</v>
      </c>
      <c r="IN19" s="295"/>
      <c r="IO19" s="296"/>
      <c r="IP19" s="297">
        <f t="shared" si="68"/>
        <v>0</v>
      </c>
      <c r="IQ19" s="295"/>
      <c r="IR19" s="296"/>
      <c r="IS19" s="297">
        <f t="shared" si="69"/>
        <v>0</v>
      </c>
      <c r="IT19" s="295"/>
      <c r="IU19" s="296"/>
      <c r="IV19" s="297">
        <f t="shared" si="70"/>
        <v>0</v>
      </c>
      <c r="IW19" s="295"/>
      <c r="IX19" s="296"/>
      <c r="IY19" s="297">
        <f t="shared" si="71"/>
        <v>0</v>
      </c>
      <c r="IZ19" s="295"/>
      <c r="JA19" s="296"/>
      <c r="JB19" s="297">
        <f t="shared" si="72"/>
        <v>0</v>
      </c>
      <c r="JC19" s="295"/>
      <c r="JD19" s="296"/>
      <c r="JE19" s="297">
        <f t="shared" si="73"/>
        <v>0</v>
      </c>
      <c r="JF19" s="295"/>
      <c r="JG19" s="296"/>
      <c r="JH19" s="297">
        <f t="shared" si="74"/>
        <v>0</v>
      </c>
      <c r="JI19" s="346"/>
      <c r="JJ19" s="296"/>
      <c r="JK19" s="297">
        <f t="shared" si="75"/>
        <v>0</v>
      </c>
      <c r="JL19" s="295"/>
      <c r="JM19" s="296"/>
      <c r="JN19" s="297">
        <f t="shared" si="76"/>
        <v>0</v>
      </c>
      <c r="JO19" s="295"/>
      <c r="JP19" s="296"/>
      <c r="JQ19" s="297">
        <f t="shared" si="77"/>
        <v>0</v>
      </c>
      <c r="JR19" s="295"/>
      <c r="JS19" s="296"/>
      <c r="JT19" s="297">
        <f t="shared" si="78"/>
        <v>0</v>
      </c>
      <c r="JU19" s="295"/>
      <c r="JV19" s="296"/>
      <c r="JW19" s="297">
        <f t="shared" si="79"/>
        <v>0</v>
      </c>
      <c r="JX19" s="295"/>
      <c r="JY19" s="296"/>
      <c r="JZ19" s="297">
        <f t="shared" si="80"/>
        <v>0</v>
      </c>
      <c r="KA19" s="295"/>
      <c r="KB19" s="296"/>
      <c r="KC19" s="297">
        <f t="shared" si="81"/>
        <v>0</v>
      </c>
      <c r="KD19" s="295"/>
      <c r="KE19" s="296"/>
      <c r="KF19" s="297">
        <f t="shared" si="82"/>
        <v>0</v>
      </c>
      <c r="KG19" s="346"/>
      <c r="KH19" s="296"/>
      <c r="KI19" s="297">
        <f t="shared" si="83"/>
        <v>0</v>
      </c>
      <c r="KJ19" s="295"/>
      <c r="KK19" s="296"/>
      <c r="KL19" s="297">
        <f t="shared" si="84"/>
        <v>0</v>
      </c>
      <c r="KM19" s="295"/>
      <c r="KN19" s="296"/>
      <c r="KO19" s="297">
        <f t="shared" si="85"/>
        <v>0</v>
      </c>
      <c r="KP19" s="295"/>
      <c r="KQ19" s="296"/>
      <c r="KR19" s="297">
        <f t="shared" si="86"/>
        <v>0</v>
      </c>
      <c r="KS19" s="295"/>
      <c r="KT19" s="296"/>
      <c r="KU19" s="297">
        <f t="shared" si="87"/>
        <v>0</v>
      </c>
      <c r="KV19" s="295"/>
      <c r="KW19" s="296"/>
      <c r="KX19" s="297">
        <f t="shared" si="88"/>
        <v>0</v>
      </c>
      <c r="KY19" s="295"/>
      <c r="KZ19" s="296"/>
      <c r="LA19" s="297">
        <f t="shared" si="89"/>
        <v>0</v>
      </c>
      <c r="LB19" s="295"/>
      <c r="LC19" s="296"/>
      <c r="LD19" s="297">
        <f t="shared" si="90"/>
        <v>0</v>
      </c>
      <c r="LE19" s="346"/>
      <c r="LF19" s="296"/>
      <c r="LG19" s="297">
        <f t="shared" si="91"/>
        <v>0</v>
      </c>
      <c r="LH19" s="295"/>
      <c r="LI19" s="296"/>
      <c r="LJ19" s="297">
        <f t="shared" si="92"/>
        <v>0</v>
      </c>
      <c r="LK19" s="295"/>
      <c r="LL19" s="296"/>
      <c r="LM19" s="297">
        <f t="shared" si="93"/>
        <v>0</v>
      </c>
      <c r="LN19" s="295"/>
      <c r="LO19" s="296"/>
      <c r="LP19" s="297">
        <f t="shared" si="94"/>
        <v>0</v>
      </c>
      <c r="LQ19" s="295"/>
      <c r="LR19" s="296"/>
      <c r="LS19" s="297">
        <f t="shared" si="95"/>
        <v>0</v>
      </c>
      <c r="LT19" s="295"/>
      <c r="LU19" s="296"/>
      <c r="LV19" s="297">
        <f t="shared" si="96"/>
        <v>0</v>
      </c>
      <c r="LW19" s="295"/>
      <c r="LX19" s="296"/>
      <c r="LY19" s="297">
        <f t="shared" si="97"/>
        <v>0</v>
      </c>
      <c r="LZ19" s="295"/>
      <c r="MA19" s="296"/>
      <c r="MB19" s="297">
        <f t="shared" si="98"/>
        <v>0</v>
      </c>
      <c r="MC19" s="295"/>
      <c r="MD19" s="296"/>
      <c r="ME19" s="297">
        <f t="shared" si="99"/>
        <v>0</v>
      </c>
      <c r="MF19" s="295"/>
      <c r="MG19" s="296"/>
      <c r="MH19" s="297">
        <f t="shared" si="100"/>
        <v>0</v>
      </c>
      <c r="MI19" s="295"/>
      <c r="MJ19" s="296"/>
      <c r="MK19" s="297">
        <f t="shared" si="101"/>
        <v>0</v>
      </c>
      <c r="ML19" s="295"/>
      <c r="MM19" s="296"/>
      <c r="MN19" s="297">
        <f t="shared" si="102"/>
        <v>0</v>
      </c>
      <c r="MO19" s="295"/>
      <c r="MP19" s="296"/>
      <c r="MQ19" s="297">
        <f t="shared" si="103"/>
        <v>0</v>
      </c>
      <c r="MR19" s="295"/>
      <c r="MS19" s="296"/>
      <c r="MT19" s="297">
        <f t="shared" si="104"/>
        <v>0</v>
      </c>
      <c r="MU19" s="295"/>
      <c r="MV19" s="296"/>
      <c r="MW19" s="297">
        <f t="shared" si="105"/>
        <v>0</v>
      </c>
      <c r="MX19" s="295"/>
      <c r="MY19" s="296"/>
      <c r="MZ19" s="297">
        <f t="shared" si="106"/>
        <v>0</v>
      </c>
      <c r="NA19" s="295"/>
      <c r="NB19" s="296"/>
      <c r="NC19" s="297">
        <f t="shared" si="107"/>
        <v>0</v>
      </c>
      <c r="ND19" s="295"/>
      <c r="NE19" s="296"/>
      <c r="NF19" s="297">
        <f t="shared" si="108"/>
        <v>0</v>
      </c>
      <c r="NG19" s="295"/>
      <c r="NH19" s="296"/>
      <c r="NI19" s="297">
        <f t="shared" si="109"/>
        <v>0</v>
      </c>
      <c r="NJ19" s="295"/>
      <c r="NK19" s="296"/>
      <c r="NL19" s="297">
        <f t="shared" si="110"/>
        <v>0</v>
      </c>
      <c r="NM19" s="295"/>
      <c r="NN19" s="296"/>
      <c r="NO19" s="297">
        <f t="shared" si="111"/>
        <v>0</v>
      </c>
      <c r="NP19" s="295"/>
      <c r="NQ19" s="296"/>
      <c r="NR19" s="297">
        <f t="shared" si="112"/>
        <v>0</v>
      </c>
      <c r="NS19" s="295"/>
      <c r="NT19" s="296"/>
      <c r="NU19" s="297">
        <f t="shared" si="113"/>
        <v>0</v>
      </c>
      <c r="NV19" s="295"/>
      <c r="NW19" s="296"/>
      <c r="NX19" s="297">
        <f t="shared" si="114"/>
        <v>0</v>
      </c>
      <c r="NY19" s="295"/>
      <c r="NZ19" s="296"/>
      <c r="OA19" s="297">
        <f t="shared" si="115"/>
        <v>0</v>
      </c>
      <c r="OB19" s="295"/>
      <c r="OC19" s="296"/>
      <c r="OD19" s="297">
        <f t="shared" si="116"/>
        <v>0</v>
      </c>
      <c r="OE19" s="295"/>
      <c r="OF19" s="296"/>
      <c r="OG19" s="297">
        <f t="shared" si="117"/>
        <v>0</v>
      </c>
      <c r="OH19" s="295"/>
      <c r="OI19" s="296"/>
      <c r="OJ19" s="297">
        <f t="shared" si="118"/>
        <v>0</v>
      </c>
      <c r="OK19" s="295"/>
      <c r="OL19" s="296"/>
      <c r="OM19" s="297">
        <f t="shared" si="119"/>
        <v>0</v>
      </c>
      <c r="ON19" s="295"/>
      <c r="OO19" s="296"/>
      <c r="OP19" s="297">
        <f t="shared" si="120"/>
        <v>0</v>
      </c>
      <c r="OQ19" s="295"/>
      <c r="OR19" s="296"/>
      <c r="OS19" s="297">
        <f t="shared" si="121"/>
        <v>0</v>
      </c>
      <c r="OT19" s="295"/>
      <c r="OU19" s="296"/>
      <c r="OV19" s="297">
        <f t="shared" si="122"/>
        <v>0</v>
      </c>
      <c r="OW19" s="295"/>
      <c r="OX19" s="296"/>
      <c r="OY19" s="297">
        <f t="shared" si="123"/>
        <v>0</v>
      </c>
      <c r="OZ19" s="295"/>
      <c r="PA19" s="296"/>
      <c r="PB19" s="297">
        <f t="shared" si="124"/>
        <v>0</v>
      </c>
      <c r="PC19" s="295"/>
      <c r="PD19" s="296"/>
      <c r="PE19" s="297">
        <f t="shared" si="125"/>
        <v>0</v>
      </c>
      <c r="PF19" s="295"/>
      <c r="PG19" s="296"/>
      <c r="PH19" s="297">
        <f t="shared" si="126"/>
        <v>0</v>
      </c>
      <c r="PI19" s="295"/>
      <c r="PJ19" s="296"/>
      <c r="PK19" s="297">
        <f t="shared" si="127"/>
        <v>0</v>
      </c>
      <c r="PL19" s="295"/>
      <c r="PM19" s="296"/>
      <c r="PN19" s="297">
        <f t="shared" si="128"/>
        <v>0</v>
      </c>
      <c r="PO19" s="295"/>
      <c r="PP19" s="296"/>
      <c r="PQ19" s="297">
        <f t="shared" si="129"/>
        <v>0</v>
      </c>
      <c r="PR19" s="295"/>
      <c r="PS19" s="296"/>
      <c r="PT19" s="297">
        <f t="shared" si="130"/>
        <v>0</v>
      </c>
      <c r="PU19" s="295"/>
      <c r="PV19" s="296"/>
      <c r="PW19" s="297">
        <f t="shared" si="131"/>
        <v>0</v>
      </c>
      <c r="PX19" s="295"/>
      <c r="PY19" s="296"/>
      <c r="PZ19" s="297">
        <f t="shared" si="132"/>
        <v>0</v>
      </c>
      <c r="QA19" s="295"/>
      <c r="QB19" s="296"/>
      <c r="QC19" s="297">
        <f t="shared" si="133"/>
        <v>0</v>
      </c>
      <c r="QD19" s="295"/>
      <c r="QE19" s="296"/>
      <c r="QF19" s="297">
        <f t="shared" si="134"/>
        <v>0</v>
      </c>
      <c r="QG19" s="295"/>
      <c r="QH19" s="296"/>
      <c r="QI19" s="297">
        <f t="shared" si="135"/>
        <v>0</v>
      </c>
      <c r="QJ19" s="295"/>
      <c r="QK19" s="296"/>
      <c r="QL19" s="297">
        <f t="shared" si="136"/>
        <v>0</v>
      </c>
      <c r="QM19" s="295"/>
      <c r="QN19" s="296"/>
      <c r="QO19" s="297">
        <f t="shared" si="137"/>
        <v>0</v>
      </c>
      <c r="QP19" s="295"/>
      <c r="QQ19" s="296"/>
      <c r="QR19" s="297">
        <f t="shared" si="138"/>
        <v>0</v>
      </c>
      <c r="QS19" s="295"/>
      <c r="QT19" s="296"/>
      <c r="QU19" s="297">
        <f t="shared" si="139"/>
        <v>0</v>
      </c>
      <c r="QV19" s="295"/>
      <c r="QW19" s="296"/>
      <c r="QX19" s="297">
        <f t="shared" si="140"/>
        <v>0</v>
      </c>
      <c r="QY19" s="295"/>
      <c r="QZ19" s="296"/>
      <c r="RA19" s="297">
        <f t="shared" si="141"/>
        <v>0</v>
      </c>
      <c r="RB19" s="295"/>
      <c r="RC19" s="296"/>
      <c r="RD19" s="297">
        <f t="shared" si="142"/>
        <v>0</v>
      </c>
      <c r="RE19" s="295"/>
      <c r="RF19" s="296"/>
      <c r="RG19" s="297">
        <f t="shared" si="143"/>
        <v>0</v>
      </c>
      <c r="RH19" s="295"/>
      <c r="RI19" s="296"/>
      <c r="RJ19" s="297">
        <f t="shared" si="144"/>
        <v>0</v>
      </c>
      <c r="RK19" s="295"/>
      <c r="RL19" s="296"/>
      <c r="RM19" s="297">
        <f t="shared" si="145"/>
        <v>0</v>
      </c>
      <c r="RN19" s="295"/>
      <c r="RO19" s="296"/>
      <c r="RP19" s="297">
        <f t="shared" si="146"/>
        <v>0</v>
      </c>
      <c r="RQ19" s="295"/>
      <c r="RR19" s="296"/>
      <c r="RS19" s="297">
        <f t="shared" si="147"/>
        <v>0</v>
      </c>
      <c r="RT19" s="295"/>
      <c r="RU19" s="296"/>
      <c r="RV19" s="297">
        <f t="shared" si="148"/>
        <v>0</v>
      </c>
      <c r="RW19" s="295"/>
      <c r="RX19" s="296"/>
      <c r="RY19" s="297">
        <f t="shared" si="149"/>
        <v>0</v>
      </c>
      <c r="RZ19" s="295"/>
      <c r="SA19" s="296"/>
      <c r="SB19" s="297">
        <f t="shared" si="150"/>
        <v>0</v>
      </c>
      <c r="SC19" s="295"/>
      <c r="SD19" s="296"/>
      <c r="SE19" s="297">
        <f t="shared" si="151"/>
        <v>0</v>
      </c>
      <c r="SF19" s="295"/>
      <c r="SG19" s="296"/>
      <c r="SH19" s="297">
        <f t="shared" si="152"/>
        <v>0</v>
      </c>
      <c r="SI19" s="295"/>
      <c r="SJ19" s="296"/>
      <c r="SK19" s="297">
        <f t="shared" si="153"/>
        <v>0</v>
      </c>
      <c r="SL19" s="295"/>
      <c r="SM19" s="296"/>
      <c r="SN19" s="297">
        <f t="shared" si="154"/>
        <v>0</v>
      </c>
      <c r="SO19" s="295"/>
      <c r="SP19" s="296"/>
      <c r="SQ19" s="297">
        <f t="shared" si="155"/>
        <v>0</v>
      </c>
      <c r="SR19" s="295"/>
      <c r="SS19" s="296"/>
      <c r="ST19" s="297">
        <f t="shared" si="156"/>
        <v>0</v>
      </c>
      <c r="SU19" s="295"/>
      <c r="SV19" s="296"/>
      <c r="SW19" s="297">
        <f t="shared" si="157"/>
        <v>0</v>
      </c>
      <c r="SX19" s="295"/>
      <c r="SY19" s="296"/>
      <c r="SZ19" s="297">
        <f t="shared" si="158"/>
        <v>0</v>
      </c>
      <c r="TA19" s="295"/>
      <c r="TB19" s="296"/>
      <c r="TC19" s="297">
        <f t="shared" si="159"/>
        <v>0</v>
      </c>
      <c r="TD19" s="295"/>
      <c r="TE19" s="296"/>
      <c r="TF19" s="297">
        <f t="shared" si="160"/>
        <v>0</v>
      </c>
      <c r="TG19" s="295"/>
      <c r="TH19" s="296"/>
      <c r="TI19" s="297">
        <f t="shared" si="161"/>
        <v>0</v>
      </c>
      <c r="TJ19" s="295"/>
      <c r="TK19" s="296"/>
      <c r="TL19" s="297">
        <f t="shared" si="162"/>
        <v>0</v>
      </c>
      <c r="TM19" s="295"/>
      <c r="TN19" s="296"/>
      <c r="TO19" s="297">
        <f t="shared" si="163"/>
        <v>0</v>
      </c>
      <c r="TP19" s="295"/>
      <c r="TQ19" s="296"/>
      <c r="TR19" s="297">
        <f t="shared" si="164"/>
        <v>0</v>
      </c>
      <c r="TS19" s="295"/>
      <c r="TT19" s="296"/>
      <c r="TU19" s="297">
        <f t="shared" si="165"/>
        <v>0</v>
      </c>
      <c r="TV19" s="295"/>
      <c r="TW19" s="296"/>
      <c r="TX19" s="297">
        <f t="shared" si="166"/>
        <v>0</v>
      </c>
      <c r="TY19" s="295"/>
      <c r="TZ19" s="296"/>
      <c r="UA19" s="297">
        <f t="shared" si="167"/>
        <v>0</v>
      </c>
      <c r="UB19" s="295"/>
      <c r="UC19" s="296"/>
      <c r="UD19" s="297">
        <f t="shared" si="168"/>
        <v>0</v>
      </c>
      <c r="UE19" s="295"/>
      <c r="UF19" s="296"/>
      <c r="UG19" s="297">
        <f t="shared" si="169"/>
        <v>0</v>
      </c>
      <c r="UH19" s="295"/>
      <c r="UI19" s="296"/>
      <c r="UJ19" s="297">
        <f t="shared" si="170"/>
        <v>0</v>
      </c>
      <c r="UK19" s="295"/>
      <c r="UL19" s="296"/>
      <c r="UM19" s="297">
        <f t="shared" si="171"/>
        <v>0</v>
      </c>
      <c r="UN19" s="295"/>
      <c r="UO19" s="296"/>
      <c r="UP19" s="297">
        <f t="shared" si="172"/>
        <v>0</v>
      </c>
      <c r="UQ19" s="295"/>
      <c r="UR19" s="296"/>
      <c r="US19" s="297">
        <f t="shared" si="173"/>
        <v>0</v>
      </c>
      <c r="UT19" s="295"/>
      <c r="UU19" s="296"/>
      <c r="UV19" s="297">
        <f t="shared" si="174"/>
        <v>0</v>
      </c>
      <c r="UW19" s="295"/>
      <c r="UX19" s="296"/>
      <c r="UY19" s="297">
        <f t="shared" si="175"/>
        <v>0</v>
      </c>
      <c r="UZ19" s="295"/>
      <c r="VA19" s="296"/>
      <c r="VB19" s="297">
        <f t="shared" si="176"/>
        <v>0</v>
      </c>
      <c r="VC19" s="295"/>
      <c r="VD19" s="296"/>
      <c r="VE19" s="297">
        <f t="shared" si="177"/>
        <v>0</v>
      </c>
      <c r="VF19" s="295"/>
      <c r="VG19" s="296"/>
      <c r="VH19" s="297">
        <f t="shared" si="178"/>
        <v>0</v>
      </c>
      <c r="VI19" s="295"/>
      <c r="VJ19" s="296"/>
      <c r="VK19" s="297">
        <f t="shared" si="179"/>
        <v>0</v>
      </c>
      <c r="VL19" s="295"/>
      <c r="VM19" s="296"/>
      <c r="VN19" s="297">
        <f t="shared" si="180"/>
        <v>0</v>
      </c>
      <c r="VO19" s="295"/>
      <c r="VP19" s="296"/>
      <c r="VQ19" s="297">
        <f t="shared" si="181"/>
        <v>0</v>
      </c>
    </row>
    <row r="20" spans="1:589">
      <c r="A20" s="349">
        <v>16</v>
      </c>
      <c r="B20" s="346"/>
      <c r="C20" s="296"/>
      <c r="D20" s="297">
        <f t="shared" si="245"/>
        <v>0</v>
      </c>
      <c r="E20" s="295"/>
      <c r="F20" s="296"/>
      <c r="G20" s="297">
        <f t="shared" si="183"/>
        <v>0</v>
      </c>
      <c r="H20" s="295"/>
      <c r="I20" s="296"/>
      <c r="J20" s="297">
        <f t="shared" si="184"/>
        <v>0</v>
      </c>
      <c r="K20" s="295"/>
      <c r="L20" s="296"/>
      <c r="M20" s="297">
        <f t="shared" si="185"/>
        <v>0</v>
      </c>
      <c r="N20" s="295"/>
      <c r="O20" s="296"/>
      <c r="P20" s="297">
        <f t="shared" si="246"/>
        <v>0</v>
      </c>
      <c r="Q20" s="295"/>
      <c r="R20" s="296"/>
      <c r="S20" s="297">
        <f t="shared" si="187"/>
        <v>0</v>
      </c>
      <c r="T20" s="295"/>
      <c r="U20" s="296"/>
      <c r="V20" s="297">
        <f t="shared" si="188"/>
        <v>0</v>
      </c>
      <c r="W20" s="346"/>
      <c r="X20" s="296"/>
      <c r="Y20" s="297">
        <f t="shared" si="189"/>
        <v>0</v>
      </c>
      <c r="Z20" s="295"/>
      <c r="AA20" s="296"/>
      <c r="AB20" s="297">
        <f t="shared" si="190"/>
        <v>0</v>
      </c>
      <c r="AC20" s="295"/>
      <c r="AD20" s="296"/>
      <c r="AE20" s="297">
        <f t="shared" si="191"/>
        <v>0</v>
      </c>
      <c r="AF20" s="295"/>
      <c r="AG20" s="296"/>
      <c r="AH20" s="297">
        <f t="shared" si="192"/>
        <v>0</v>
      </c>
      <c r="AI20" s="295"/>
      <c r="AJ20" s="296"/>
      <c r="AK20" s="297">
        <f t="shared" si="193"/>
        <v>0</v>
      </c>
      <c r="AL20" s="295"/>
      <c r="AM20" s="296"/>
      <c r="AN20" s="297">
        <f t="shared" si="194"/>
        <v>0</v>
      </c>
      <c r="AO20" s="295"/>
      <c r="AP20" s="296"/>
      <c r="AQ20" s="297">
        <f t="shared" si="195"/>
        <v>0</v>
      </c>
      <c r="AR20" s="346"/>
      <c r="AS20" s="296"/>
      <c r="AT20" s="297">
        <f t="shared" si="196"/>
        <v>0</v>
      </c>
      <c r="AU20" s="295"/>
      <c r="AV20" s="296"/>
      <c r="AW20" s="297">
        <f t="shared" si="197"/>
        <v>0</v>
      </c>
      <c r="AX20" s="295"/>
      <c r="AY20" s="296"/>
      <c r="AZ20" s="297">
        <f t="shared" si="198"/>
        <v>0</v>
      </c>
      <c r="BA20" s="295"/>
      <c r="BB20" s="296"/>
      <c r="BC20" s="297">
        <f t="shared" si="199"/>
        <v>0</v>
      </c>
      <c r="BD20" s="295"/>
      <c r="BE20" s="296"/>
      <c r="BF20" s="297">
        <f t="shared" si="200"/>
        <v>0</v>
      </c>
      <c r="BG20" s="295"/>
      <c r="BH20" s="296"/>
      <c r="BI20" s="297">
        <f t="shared" si="201"/>
        <v>0</v>
      </c>
      <c r="BJ20" s="295"/>
      <c r="BK20" s="296"/>
      <c r="BL20" s="297">
        <f t="shared" si="202"/>
        <v>0</v>
      </c>
      <c r="BM20" s="346"/>
      <c r="BN20" s="296"/>
      <c r="BO20" s="297">
        <f t="shared" si="203"/>
        <v>0</v>
      </c>
      <c r="BP20" s="295"/>
      <c r="BQ20" s="296"/>
      <c r="BR20" s="297">
        <f t="shared" si="247"/>
        <v>0</v>
      </c>
      <c r="BS20" s="295"/>
      <c r="BT20" s="296"/>
      <c r="BU20" s="297">
        <f t="shared" si="204"/>
        <v>0</v>
      </c>
      <c r="BV20" s="295"/>
      <c r="BW20" s="296"/>
      <c r="BX20" s="297">
        <f t="shared" si="205"/>
        <v>0</v>
      </c>
      <c r="BY20" s="295"/>
      <c r="BZ20" s="296"/>
      <c r="CA20" s="297">
        <f t="shared" si="206"/>
        <v>0</v>
      </c>
      <c r="CB20" s="295"/>
      <c r="CC20" s="296"/>
      <c r="CD20" s="297">
        <f t="shared" si="207"/>
        <v>0</v>
      </c>
      <c r="CE20" s="295"/>
      <c r="CF20" s="296"/>
      <c r="CG20" s="297">
        <f t="shared" si="208"/>
        <v>0</v>
      </c>
      <c r="CH20" s="346"/>
      <c r="CI20" s="296"/>
      <c r="CJ20" s="297">
        <f t="shared" si="209"/>
        <v>0</v>
      </c>
      <c r="CK20" s="295"/>
      <c r="CL20" s="296"/>
      <c r="CM20" s="297">
        <f t="shared" si="210"/>
        <v>0</v>
      </c>
      <c r="CN20" s="295"/>
      <c r="CO20" s="296"/>
      <c r="CP20" s="297">
        <f t="shared" si="211"/>
        <v>0</v>
      </c>
      <c r="CQ20" s="295"/>
      <c r="CR20" s="296"/>
      <c r="CS20" s="297">
        <f t="shared" si="212"/>
        <v>0</v>
      </c>
      <c r="CT20" s="295"/>
      <c r="CU20" s="296"/>
      <c r="CV20" s="297">
        <f t="shared" si="213"/>
        <v>0</v>
      </c>
      <c r="CW20" s="295"/>
      <c r="CX20" s="296"/>
      <c r="CY20" s="297">
        <f t="shared" si="214"/>
        <v>0</v>
      </c>
      <c r="CZ20" s="295"/>
      <c r="DA20" s="296"/>
      <c r="DB20" s="297">
        <f t="shared" si="215"/>
        <v>0</v>
      </c>
      <c r="DC20" s="346"/>
      <c r="DD20" s="296"/>
      <c r="DE20" s="297">
        <f t="shared" si="216"/>
        <v>0</v>
      </c>
      <c r="DF20" s="295"/>
      <c r="DG20" s="296"/>
      <c r="DH20" s="297">
        <f t="shared" si="217"/>
        <v>0</v>
      </c>
      <c r="DI20" s="295"/>
      <c r="DJ20" s="296"/>
      <c r="DK20" s="297">
        <f t="shared" si="218"/>
        <v>0</v>
      </c>
      <c r="DL20" s="295"/>
      <c r="DM20" s="296"/>
      <c r="DN20" s="297">
        <f t="shared" si="219"/>
        <v>0</v>
      </c>
      <c r="DO20" s="295"/>
      <c r="DP20" s="296"/>
      <c r="DQ20" s="297">
        <f t="shared" si="220"/>
        <v>0</v>
      </c>
      <c r="DR20" s="295"/>
      <c r="DS20" s="296"/>
      <c r="DT20" s="297">
        <f t="shared" si="221"/>
        <v>0</v>
      </c>
      <c r="DU20" s="295"/>
      <c r="DV20" s="296"/>
      <c r="DW20" s="297">
        <f t="shared" si="222"/>
        <v>0</v>
      </c>
      <c r="DX20" s="346"/>
      <c r="DY20" s="296"/>
      <c r="DZ20" s="297">
        <f t="shared" si="223"/>
        <v>0</v>
      </c>
      <c r="EA20" s="295"/>
      <c r="EB20" s="296"/>
      <c r="EC20" s="297">
        <f t="shared" si="224"/>
        <v>0</v>
      </c>
      <c r="ED20" s="295"/>
      <c r="EE20" s="296"/>
      <c r="EF20" s="297">
        <f t="shared" si="225"/>
        <v>0</v>
      </c>
      <c r="EG20" s="295"/>
      <c r="EH20" s="296"/>
      <c r="EI20" s="297">
        <f t="shared" si="226"/>
        <v>0</v>
      </c>
      <c r="EJ20" s="295"/>
      <c r="EK20" s="296"/>
      <c r="EL20" s="297">
        <f t="shared" si="227"/>
        <v>0</v>
      </c>
      <c r="EM20" s="295"/>
      <c r="EN20" s="296"/>
      <c r="EO20" s="297">
        <f t="shared" si="228"/>
        <v>0</v>
      </c>
      <c r="EP20" s="295"/>
      <c r="EQ20" s="296"/>
      <c r="ER20" s="297">
        <f t="shared" si="229"/>
        <v>0</v>
      </c>
      <c r="ES20" s="346"/>
      <c r="ET20" s="296"/>
      <c r="EU20" s="297">
        <f t="shared" si="230"/>
        <v>0</v>
      </c>
      <c r="EV20" s="295"/>
      <c r="EW20" s="296"/>
      <c r="EX20" s="297">
        <f t="shared" si="231"/>
        <v>0</v>
      </c>
      <c r="EY20" s="295"/>
      <c r="EZ20" s="296"/>
      <c r="FA20" s="297">
        <f t="shared" si="232"/>
        <v>0</v>
      </c>
      <c r="FB20" s="295"/>
      <c r="FC20" s="296"/>
      <c r="FD20" s="297">
        <f t="shared" si="233"/>
        <v>0</v>
      </c>
      <c r="FE20" s="295"/>
      <c r="FF20" s="296"/>
      <c r="FG20" s="297">
        <f t="shared" si="234"/>
        <v>0</v>
      </c>
      <c r="FH20" s="295"/>
      <c r="FI20" s="296"/>
      <c r="FJ20" s="297">
        <f t="shared" si="235"/>
        <v>0</v>
      </c>
      <c r="FK20" s="295"/>
      <c r="FL20" s="296"/>
      <c r="FM20" s="297">
        <f t="shared" si="236"/>
        <v>0</v>
      </c>
      <c r="FN20" s="295"/>
      <c r="FO20" s="296"/>
      <c r="FP20" s="297">
        <f t="shared" si="237"/>
        <v>0</v>
      </c>
      <c r="FQ20" s="346"/>
      <c r="FR20" s="296"/>
      <c r="FS20" s="297">
        <f t="shared" si="238"/>
        <v>0</v>
      </c>
      <c r="FT20" s="295"/>
      <c r="FU20" s="296"/>
      <c r="FV20" s="297">
        <f t="shared" si="239"/>
        <v>0</v>
      </c>
      <c r="FW20" s="295"/>
      <c r="FX20" s="296"/>
      <c r="FY20" s="297">
        <f t="shared" si="240"/>
        <v>0</v>
      </c>
      <c r="FZ20" s="295"/>
      <c r="GA20" s="296"/>
      <c r="GB20" s="297">
        <f t="shared" si="241"/>
        <v>0</v>
      </c>
      <c r="GC20" s="295"/>
      <c r="GD20" s="296"/>
      <c r="GE20" s="297">
        <f t="shared" si="242"/>
        <v>0</v>
      </c>
      <c r="GF20" s="295"/>
      <c r="GG20" s="296"/>
      <c r="GH20" s="297">
        <f t="shared" si="243"/>
        <v>0</v>
      </c>
      <c r="GI20" s="295"/>
      <c r="GJ20" s="296"/>
      <c r="GK20" s="297">
        <f t="shared" si="244"/>
        <v>0</v>
      </c>
      <c r="GL20" s="295"/>
      <c r="GM20" s="296"/>
      <c r="GN20" s="297">
        <f t="shared" si="50"/>
        <v>0</v>
      </c>
      <c r="GO20" s="346"/>
      <c r="GP20" s="296"/>
      <c r="GQ20" s="297">
        <f t="shared" si="51"/>
        <v>0</v>
      </c>
      <c r="GR20" s="295">
        <v>0.27083333333333331</v>
      </c>
      <c r="GS20" s="296">
        <v>0.3125</v>
      </c>
      <c r="GT20" s="297">
        <f t="shared" si="52"/>
        <v>4.1666666666666685E-2</v>
      </c>
      <c r="GU20" s="295"/>
      <c r="GV20" s="296"/>
      <c r="GW20" s="297">
        <f t="shared" si="53"/>
        <v>0</v>
      </c>
      <c r="GX20" s="295"/>
      <c r="GY20" s="296"/>
      <c r="GZ20" s="297">
        <f t="shared" si="54"/>
        <v>0</v>
      </c>
      <c r="HA20" s="295"/>
      <c r="HB20" s="296"/>
      <c r="HC20" s="297">
        <f t="shared" si="55"/>
        <v>0</v>
      </c>
      <c r="HD20" s="295"/>
      <c r="HE20" s="296"/>
      <c r="HF20" s="297">
        <f t="shared" si="56"/>
        <v>0</v>
      </c>
      <c r="HG20" s="295"/>
      <c r="HH20" s="296"/>
      <c r="HI20" s="297">
        <f t="shared" si="57"/>
        <v>0</v>
      </c>
      <c r="HJ20" s="295"/>
      <c r="HK20" s="296"/>
      <c r="HL20" s="297">
        <f t="shared" si="58"/>
        <v>0</v>
      </c>
      <c r="HM20" s="346"/>
      <c r="HN20" s="296"/>
      <c r="HO20" s="297">
        <f t="shared" si="59"/>
        <v>0</v>
      </c>
      <c r="HP20" s="295"/>
      <c r="HQ20" s="296"/>
      <c r="HR20" s="297">
        <f t="shared" si="60"/>
        <v>0</v>
      </c>
      <c r="HS20" s="295"/>
      <c r="HT20" s="296"/>
      <c r="HU20" s="297">
        <f t="shared" si="61"/>
        <v>0</v>
      </c>
      <c r="HV20" s="295"/>
      <c r="HW20" s="296"/>
      <c r="HX20" s="297">
        <f t="shared" si="62"/>
        <v>0</v>
      </c>
      <c r="HY20" s="295"/>
      <c r="HZ20" s="296"/>
      <c r="IA20" s="297">
        <f t="shared" si="63"/>
        <v>0</v>
      </c>
      <c r="IB20" s="295"/>
      <c r="IC20" s="296"/>
      <c r="ID20" s="297">
        <f t="shared" si="64"/>
        <v>0</v>
      </c>
      <c r="IE20" s="295"/>
      <c r="IF20" s="296"/>
      <c r="IG20" s="297">
        <f t="shared" si="65"/>
        <v>0</v>
      </c>
      <c r="IH20" s="295"/>
      <c r="II20" s="296"/>
      <c r="IJ20" s="297">
        <f t="shared" si="66"/>
        <v>0</v>
      </c>
      <c r="IK20" s="346"/>
      <c r="IL20" s="296"/>
      <c r="IM20" s="297">
        <f t="shared" si="67"/>
        <v>0</v>
      </c>
      <c r="IN20" s="295"/>
      <c r="IO20" s="296"/>
      <c r="IP20" s="297">
        <f t="shared" si="68"/>
        <v>0</v>
      </c>
      <c r="IQ20" s="295"/>
      <c r="IR20" s="296"/>
      <c r="IS20" s="297">
        <f t="shared" si="69"/>
        <v>0</v>
      </c>
      <c r="IT20" s="295"/>
      <c r="IU20" s="296"/>
      <c r="IV20" s="297">
        <f t="shared" si="70"/>
        <v>0</v>
      </c>
      <c r="IW20" s="295"/>
      <c r="IX20" s="296"/>
      <c r="IY20" s="297">
        <f t="shared" si="71"/>
        <v>0</v>
      </c>
      <c r="IZ20" s="295"/>
      <c r="JA20" s="296"/>
      <c r="JB20" s="297">
        <f t="shared" si="72"/>
        <v>0</v>
      </c>
      <c r="JC20" s="295"/>
      <c r="JD20" s="296"/>
      <c r="JE20" s="297">
        <f t="shared" si="73"/>
        <v>0</v>
      </c>
      <c r="JF20" s="295"/>
      <c r="JG20" s="296"/>
      <c r="JH20" s="297">
        <f t="shared" si="74"/>
        <v>0</v>
      </c>
      <c r="JI20" s="346"/>
      <c r="JJ20" s="296"/>
      <c r="JK20" s="297">
        <f t="shared" si="75"/>
        <v>0</v>
      </c>
      <c r="JL20" s="295"/>
      <c r="JM20" s="296"/>
      <c r="JN20" s="297">
        <f t="shared" si="76"/>
        <v>0</v>
      </c>
      <c r="JO20" s="295"/>
      <c r="JP20" s="296"/>
      <c r="JQ20" s="297">
        <f t="shared" si="77"/>
        <v>0</v>
      </c>
      <c r="JR20" s="295"/>
      <c r="JS20" s="296"/>
      <c r="JT20" s="297">
        <f t="shared" si="78"/>
        <v>0</v>
      </c>
      <c r="JU20" s="295"/>
      <c r="JV20" s="296"/>
      <c r="JW20" s="297">
        <f t="shared" si="79"/>
        <v>0</v>
      </c>
      <c r="JX20" s="295"/>
      <c r="JY20" s="296"/>
      <c r="JZ20" s="297">
        <f t="shared" si="80"/>
        <v>0</v>
      </c>
      <c r="KA20" s="295"/>
      <c r="KB20" s="296"/>
      <c r="KC20" s="297">
        <f t="shared" si="81"/>
        <v>0</v>
      </c>
      <c r="KD20" s="295"/>
      <c r="KE20" s="296"/>
      <c r="KF20" s="297">
        <f t="shared" si="82"/>
        <v>0</v>
      </c>
      <c r="KG20" s="346"/>
      <c r="KH20" s="296"/>
      <c r="KI20" s="297">
        <f t="shared" si="83"/>
        <v>0</v>
      </c>
      <c r="KJ20" s="295"/>
      <c r="KK20" s="296"/>
      <c r="KL20" s="297">
        <f t="shared" si="84"/>
        <v>0</v>
      </c>
      <c r="KM20" s="295"/>
      <c r="KN20" s="296"/>
      <c r="KO20" s="297">
        <f t="shared" si="85"/>
        <v>0</v>
      </c>
      <c r="KP20" s="295"/>
      <c r="KQ20" s="296"/>
      <c r="KR20" s="297">
        <f t="shared" si="86"/>
        <v>0</v>
      </c>
      <c r="KS20" s="295"/>
      <c r="KT20" s="296"/>
      <c r="KU20" s="297">
        <f t="shared" si="87"/>
        <v>0</v>
      </c>
      <c r="KV20" s="295"/>
      <c r="KW20" s="296"/>
      <c r="KX20" s="297">
        <f t="shared" si="88"/>
        <v>0</v>
      </c>
      <c r="KY20" s="295"/>
      <c r="KZ20" s="296"/>
      <c r="LA20" s="297">
        <f t="shared" si="89"/>
        <v>0</v>
      </c>
      <c r="LB20" s="295"/>
      <c r="LC20" s="296"/>
      <c r="LD20" s="297">
        <f t="shared" si="90"/>
        <v>0</v>
      </c>
      <c r="LE20" s="346"/>
      <c r="LF20" s="296"/>
      <c r="LG20" s="297">
        <f t="shared" si="91"/>
        <v>0</v>
      </c>
      <c r="LH20" s="295"/>
      <c r="LI20" s="296"/>
      <c r="LJ20" s="297">
        <f t="shared" si="92"/>
        <v>0</v>
      </c>
      <c r="LK20" s="295"/>
      <c r="LL20" s="296"/>
      <c r="LM20" s="297">
        <f t="shared" si="93"/>
        <v>0</v>
      </c>
      <c r="LN20" s="295"/>
      <c r="LO20" s="296"/>
      <c r="LP20" s="297">
        <f t="shared" si="94"/>
        <v>0</v>
      </c>
      <c r="LQ20" s="295"/>
      <c r="LR20" s="296"/>
      <c r="LS20" s="297">
        <f t="shared" si="95"/>
        <v>0</v>
      </c>
      <c r="LT20" s="295"/>
      <c r="LU20" s="296"/>
      <c r="LV20" s="297">
        <f t="shared" si="96"/>
        <v>0</v>
      </c>
      <c r="LW20" s="295"/>
      <c r="LX20" s="296"/>
      <c r="LY20" s="297">
        <f t="shared" si="97"/>
        <v>0</v>
      </c>
      <c r="LZ20" s="295"/>
      <c r="MA20" s="296"/>
      <c r="MB20" s="297">
        <f t="shared" si="98"/>
        <v>0</v>
      </c>
      <c r="MC20" s="295"/>
      <c r="MD20" s="296"/>
      <c r="ME20" s="297">
        <f t="shared" si="99"/>
        <v>0</v>
      </c>
      <c r="MF20" s="295"/>
      <c r="MG20" s="296"/>
      <c r="MH20" s="297">
        <f t="shared" si="100"/>
        <v>0</v>
      </c>
      <c r="MI20" s="295"/>
      <c r="MJ20" s="296"/>
      <c r="MK20" s="297">
        <f t="shared" si="101"/>
        <v>0</v>
      </c>
      <c r="ML20" s="295"/>
      <c r="MM20" s="296"/>
      <c r="MN20" s="297">
        <f t="shared" si="102"/>
        <v>0</v>
      </c>
      <c r="MO20" s="295"/>
      <c r="MP20" s="296"/>
      <c r="MQ20" s="297">
        <f t="shared" si="103"/>
        <v>0</v>
      </c>
      <c r="MR20" s="295"/>
      <c r="MS20" s="296"/>
      <c r="MT20" s="297">
        <f t="shared" si="104"/>
        <v>0</v>
      </c>
      <c r="MU20" s="295"/>
      <c r="MV20" s="296"/>
      <c r="MW20" s="297">
        <f t="shared" si="105"/>
        <v>0</v>
      </c>
      <c r="MX20" s="295"/>
      <c r="MY20" s="296"/>
      <c r="MZ20" s="297">
        <f t="shared" si="106"/>
        <v>0</v>
      </c>
      <c r="NA20" s="295"/>
      <c r="NB20" s="296"/>
      <c r="NC20" s="297">
        <f t="shared" si="107"/>
        <v>0</v>
      </c>
      <c r="ND20" s="295"/>
      <c r="NE20" s="296"/>
      <c r="NF20" s="297">
        <f t="shared" si="108"/>
        <v>0</v>
      </c>
      <c r="NG20" s="295"/>
      <c r="NH20" s="296"/>
      <c r="NI20" s="297">
        <f t="shared" si="109"/>
        <v>0</v>
      </c>
      <c r="NJ20" s="295"/>
      <c r="NK20" s="296"/>
      <c r="NL20" s="297">
        <f t="shared" si="110"/>
        <v>0</v>
      </c>
      <c r="NM20" s="295"/>
      <c r="NN20" s="296"/>
      <c r="NO20" s="297">
        <f t="shared" si="111"/>
        <v>0</v>
      </c>
      <c r="NP20" s="295"/>
      <c r="NQ20" s="296"/>
      <c r="NR20" s="297">
        <f t="shared" si="112"/>
        <v>0</v>
      </c>
      <c r="NS20" s="295"/>
      <c r="NT20" s="296"/>
      <c r="NU20" s="297">
        <f t="shared" si="113"/>
        <v>0</v>
      </c>
      <c r="NV20" s="295"/>
      <c r="NW20" s="296"/>
      <c r="NX20" s="297">
        <f t="shared" si="114"/>
        <v>0</v>
      </c>
      <c r="NY20" s="295"/>
      <c r="NZ20" s="296"/>
      <c r="OA20" s="297">
        <f t="shared" si="115"/>
        <v>0</v>
      </c>
      <c r="OB20" s="295"/>
      <c r="OC20" s="296"/>
      <c r="OD20" s="297">
        <f t="shared" si="116"/>
        <v>0</v>
      </c>
      <c r="OE20" s="295"/>
      <c r="OF20" s="296"/>
      <c r="OG20" s="297">
        <f t="shared" si="117"/>
        <v>0</v>
      </c>
      <c r="OH20" s="295"/>
      <c r="OI20" s="296"/>
      <c r="OJ20" s="297">
        <f t="shared" si="118"/>
        <v>0</v>
      </c>
      <c r="OK20" s="295"/>
      <c r="OL20" s="296"/>
      <c r="OM20" s="297">
        <f t="shared" si="119"/>
        <v>0</v>
      </c>
      <c r="ON20" s="295"/>
      <c r="OO20" s="296"/>
      <c r="OP20" s="297">
        <f t="shared" si="120"/>
        <v>0</v>
      </c>
      <c r="OQ20" s="295"/>
      <c r="OR20" s="296"/>
      <c r="OS20" s="297">
        <f t="shared" si="121"/>
        <v>0</v>
      </c>
      <c r="OT20" s="295"/>
      <c r="OU20" s="296"/>
      <c r="OV20" s="297">
        <f t="shared" si="122"/>
        <v>0</v>
      </c>
      <c r="OW20" s="295"/>
      <c r="OX20" s="296"/>
      <c r="OY20" s="297">
        <f t="shared" si="123"/>
        <v>0</v>
      </c>
      <c r="OZ20" s="295"/>
      <c r="PA20" s="296"/>
      <c r="PB20" s="297">
        <f t="shared" si="124"/>
        <v>0</v>
      </c>
      <c r="PC20" s="295"/>
      <c r="PD20" s="296"/>
      <c r="PE20" s="297">
        <f t="shared" si="125"/>
        <v>0</v>
      </c>
      <c r="PF20" s="295"/>
      <c r="PG20" s="296"/>
      <c r="PH20" s="297">
        <f t="shared" si="126"/>
        <v>0</v>
      </c>
      <c r="PI20" s="295"/>
      <c r="PJ20" s="296"/>
      <c r="PK20" s="297">
        <f t="shared" si="127"/>
        <v>0</v>
      </c>
      <c r="PL20" s="295"/>
      <c r="PM20" s="296"/>
      <c r="PN20" s="297">
        <f t="shared" si="128"/>
        <v>0</v>
      </c>
      <c r="PO20" s="295"/>
      <c r="PP20" s="296"/>
      <c r="PQ20" s="297">
        <f t="shared" si="129"/>
        <v>0</v>
      </c>
      <c r="PR20" s="295"/>
      <c r="PS20" s="296"/>
      <c r="PT20" s="297">
        <f t="shared" si="130"/>
        <v>0</v>
      </c>
      <c r="PU20" s="295"/>
      <c r="PV20" s="296"/>
      <c r="PW20" s="297">
        <f t="shared" si="131"/>
        <v>0</v>
      </c>
      <c r="PX20" s="295"/>
      <c r="PY20" s="296"/>
      <c r="PZ20" s="297">
        <f t="shared" si="132"/>
        <v>0</v>
      </c>
      <c r="QA20" s="295"/>
      <c r="QB20" s="296"/>
      <c r="QC20" s="297">
        <f t="shared" si="133"/>
        <v>0</v>
      </c>
      <c r="QD20" s="295"/>
      <c r="QE20" s="296"/>
      <c r="QF20" s="297">
        <f t="shared" si="134"/>
        <v>0</v>
      </c>
      <c r="QG20" s="295"/>
      <c r="QH20" s="296"/>
      <c r="QI20" s="297">
        <f t="shared" si="135"/>
        <v>0</v>
      </c>
      <c r="QJ20" s="295"/>
      <c r="QK20" s="296"/>
      <c r="QL20" s="297">
        <f t="shared" si="136"/>
        <v>0</v>
      </c>
      <c r="QM20" s="295"/>
      <c r="QN20" s="296"/>
      <c r="QO20" s="297">
        <f t="shared" si="137"/>
        <v>0</v>
      </c>
      <c r="QP20" s="295"/>
      <c r="QQ20" s="296"/>
      <c r="QR20" s="297">
        <f t="shared" si="138"/>
        <v>0</v>
      </c>
      <c r="QS20" s="295"/>
      <c r="QT20" s="296"/>
      <c r="QU20" s="297">
        <f t="shared" si="139"/>
        <v>0</v>
      </c>
      <c r="QV20" s="295"/>
      <c r="QW20" s="296"/>
      <c r="QX20" s="297">
        <f t="shared" si="140"/>
        <v>0</v>
      </c>
      <c r="QY20" s="295"/>
      <c r="QZ20" s="296"/>
      <c r="RA20" s="297">
        <f t="shared" si="141"/>
        <v>0</v>
      </c>
      <c r="RB20" s="295"/>
      <c r="RC20" s="296"/>
      <c r="RD20" s="297">
        <f t="shared" si="142"/>
        <v>0</v>
      </c>
      <c r="RE20" s="295"/>
      <c r="RF20" s="296"/>
      <c r="RG20" s="297">
        <f t="shared" si="143"/>
        <v>0</v>
      </c>
      <c r="RH20" s="295"/>
      <c r="RI20" s="296"/>
      <c r="RJ20" s="297">
        <f t="shared" si="144"/>
        <v>0</v>
      </c>
      <c r="RK20" s="295"/>
      <c r="RL20" s="296"/>
      <c r="RM20" s="297">
        <f t="shared" si="145"/>
        <v>0</v>
      </c>
      <c r="RN20" s="295"/>
      <c r="RO20" s="296"/>
      <c r="RP20" s="297">
        <f t="shared" si="146"/>
        <v>0</v>
      </c>
      <c r="RQ20" s="295"/>
      <c r="RR20" s="296"/>
      <c r="RS20" s="297">
        <f t="shared" si="147"/>
        <v>0</v>
      </c>
      <c r="RT20" s="295"/>
      <c r="RU20" s="296"/>
      <c r="RV20" s="297">
        <f t="shared" si="148"/>
        <v>0</v>
      </c>
      <c r="RW20" s="295"/>
      <c r="RX20" s="296"/>
      <c r="RY20" s="297">
        <f t="shared" si="149"/>
        <v>0</v>
      </c>
      <c r="RZ20" s="295"/>
      <c r="SA20" s="296"/>
      <c r="SB20" s="297">
        <f t="shared" si="150"/>
        <v>0</v>
      </c>
      <c r="SC20" s="295"/>
      <c r="SD20" s="296"/>
      <c r="SE20" s="297">
        <f t="shared" si="151"/>
        <v>0</v>
      </c>
      <c r="SF20" s="295"/>
      <c r="SG20" s="296"/>
      <c r="SH20" s="297">
        <f t="shared" si="152"/>
        <v>0</v>
      </c>
      <c r="SI20" s="295"/>
      <c r="SJ20" s="296"/>
      <c r="SK20" s="297">
        <f t="shared" si="153"/>
        <v>0</v>
      </c>
      <c r="SL20" s="295"/>
      <c r="SM20" s="296"/>
      <c r="SN20" s="297">
        <f t="shared" si="154"/>
        <v>0</v>
      </c>
      <c r="SO20" s="295"/>
      <c r="SP20" s="296"/>
      <c r="SQ20" s="297">
        <f t="shared" si="155"/>
        <v>0</v>
      </c>
      <c r="SR20" s="295"/>
      <c r="SS20" s="296"/>
      <c r="ST20" s="297">
        <f t="shared" si="156"/>
        <v>0</v>
      </c>
      <c r="SU20" s="295"/>
      <c r="SV20" s="296"/>
      <c r="SW20" s="297">
        <f t="shared" si="157"/>
        <v>0</v>
      </c>
      <c r="SX20" s="295"/>
      <c r="SY20" s="296"/>
      <c r="SZ20" s="297">
        <f t="shared" si="158"/>
        <v>0</v>
      </c>
      <c r="TA20" s="295"/>
      <c r="TB20" s="296"/>
      <c r="TC20" s="297">
        <f t="shared" si="159"/>
        <v>0</v>
      </c>
      <c r="TD20" s="295"/>
      <c r="TE20" s="296"/>
      <c r="TF20" s="297">
        <f t="shared" si="160"/>
        <v>0</v>
      </c>
      <c r="TG20" s="295"/>
      <c r="TH20" s="296"/>
      <c r="TI20" s="297">
        <f t="shared" si="161"/>
        <v>0</v>
      </c>
      <c r="TJ20" s="295"/>
      <c r="TK20" s="296"/>
      <c r="TL20" s="297">
        <f t="shared" si="162"/>
        <v>0</v>
      </c>
      <c r="TM20" s="295"/>
      <c r="TN20" s="296"/>
      <c r="TO20" s="297">
        <f t="shared" si="163"/>
        <v>0</v>
      </c>
      <c r="TP20" s="295"/>
      <c r="TQ20" s="296"/>
      <c r="TR20" s="297">
        <f t="shared" si="164"/>
        <v>0</v>
      </c>
      <c r="TS20" s="295"/>
      <c r="TT20" s="296"/>
      <c r="TU20" s="297">
        <f t="shared" si="165"/>
        <v>0</v>
      </c>
      <c r="TV20" s="295"/>
      <c r="TW20" s="296"/>
      <c r="TX20" s="297">
        <f t="shared" si="166"/>
        <v>0</v>
      </c>
      <c r="TY20" s="295"/>
      <c r="TZ20" s="296"/>
      <c r="UA20" s="297">
        <f t="shared" si="167"/>
        <v>0</v>
      </c>
      <c r="UB20" s="295"/>
      <c r="UC20" s="296"/>
      <c r="UD20" s="297">
        <f t="shared" si="168"/>
        <v>0</v>
      </c>
      <c r="UE20" s="295"/>
      <c r="UF20" s="296"/>
      <c r="UG20" s="297">
        <f t="shared" si="169"/>
        <v>0</v>
      </c>
      <c r="UH20" s="295"/>
      <c r="UI20" s="296"/>
      <c r="UJ20" s="297">
        <f t="shared" si="170"/>
        <v>0</v>
      </c>
      <c r="UK20" s="295"/>
      <c r="UL20" s="296"/>
      <c r="UM20" s="297">
        <f t="shared" si="171"/>
        <v>0</v>
      </c>
      <c r="UN20" s="295"/>
      <c r="UO20" s="296"/>
      <c r="UP20" s="297">
        <f t="shared" si="172"/>
        <v>0</v>
      </c>
      <c r="UQ20" s="295"/>
      <c r="UR20" s="296"/>
      <c r="US20" s="297">
        <f t="shared" si="173"/>
        <v>0</v>
      </c>
      <c r="UT20" s="295"/>
      <c r="UU20" s="296"/>
      <c r="UV20" s="297">
        <f t="shared" si="174"/>
        <v>0</v>
      </c>
      <c r="UW20" s="295"/>
      <c r="UX20" s="296"/>
      <c r="UY20" s="297">
        <f t="shared" si="175"/>
        <v>0</v>
      </c>
      <c r="UZ20" s="295"/>
      <c r="VA20" s="296"/>
      <c r="VB20" s="297">
        <f t="shared" si="176"/>
        <v>0</v>
      </c>
      <c r="VC20" s="295"/>
      <c r="VD20" s="296"/>
      <c r="VE20" s="297">
        <f t="shared" si="177"/>
        <v>0</v>
      </c>
      <c r="VF20" s="295"/>
      <c r="VG20" s="296"/>
      <c r="VH20" s="297">
        <f t="shared" si="178"/>
        <v>0</v>
      </c>
      <c r="VI20" s="295"/>
      <c r="VJ20" s="296"/>
      <c r="VK20" s="297">
        <f t="shared" si="179"/>
        <v>0</v>
      </c>
      <c r="VL20" s="295"/>
      <c r="VM20" s="296"/>
      <c r="VN20" s="297">
        <f t="shared" si="180"/>
        <v>0</v>
      </c>
      <c r="VO20" s="295"/>
      <c r="VP20" s="296"/>
      <c r="VQ20" s="297">
        <f t="shared" si="181"/>
        <v>0</v>
      </c>
    </row>
    <row r="21" spans="1:589">
      <c r="A21" s="349">
        <v>17</v>
      </c>
      <c r="B21" s="346"/>
      <c r="C21" s="296"/>
      <c r="D21" s="297">
        <f t="shared" si="245"/>
        <v>0</v>
      </c>
      <c r="E21" s="295"/>
      <c r="F21" s="296"/>
      <c r="G21" s="297">
        <f t="shared" si="183"/>
        <v>0</v>
      </c>
      <c r="H21" s="295"/>
      <c r="I21" s="296"/>
      <c r="J21" s="297">
        <f t="shared" si="184"/>
        <v>0</v>
      </c>
      <c r="K21" s="295"/>
      <c r="L21" s="296"/>
      <c r="M21" s="297">
        <f t="shared" si="185"/>
        <v>0</v>
      </c>
      <c r="N21" s="295"/>
      <c r="O21" s="296"/>
      <c r="P21" s="297">
        <f t="shared" si="246"/>
        <v>0</v>
      </c>
      <c r="Q21" s="295"/>
      <c r="R21" s="296"/>
      <c r="S21" s="297">
        <f t="shared" si="187"/>
        <v>0</v>
      </c>
      <c r="T21" s="295"/>
      <c r="U21" s="296"/>
      <c r="V21" s="297">
        <f t="shared" si="188"/>
        <v>0</v>
      </c>
      <c r="W21" s="346"/>
      <c r="X21" s="296"/>
      <c r="Y21" s="297">
        <f t="shared" si="189"/>
        <v>0</v>
      </c>
      <c r="Z21" s="295"/>
      <c r="AA21" s="296"/>
      <c r="AB21" s="297">
        <f t="shared" si="190"/>
        <v>0</v>
      </c>
      <c r="AC21" s="295"/>
      <c r="AD21" s="296"/>
      <c r="AE21" s="297">
        <f t="shared" si="191"/>
        <v>0</v>
      </c>
      <c r="AF21" s="295"/>
      <c r="AG21" s="296"/>
      <c r="AH21" s="297">
        <f t="shared" si="192"/>
        <v>0</v>
      </c>
      <c r="AI21" s="295"/>
      <c r="AJ21" s="296"/>
      <c r="AK21" s="297">
        <f t="shared" si="193"/>
        <v>0</v>
      </c>
      <c r="AL21" s="295"/>
      <c r="AM21" s="296"/>
      <c r="AN21" s="297">
        <f t="shared" si="194"/>
        <v>0</v>
      </c>
      <c r="AO21" s="295"/>
      <c r="AP21" s="296"/>
      <c r="AQ21" s="297">
        <f t="shared" si="195"/>
        <v>0</v>
      </c>
      <c r="AR21" s="346"/>
      <c r="AS21" s="296"/>
      <c r="AT21" s="297">
        <f t="shared" si="196"/>
        <v>0</v>
      </c>
      <c r="AU21" s="295"/>
      <c r="AV21" s="296"/>
      <c r="AW21" s="297">
        <f t="shared" si="197"/>
        <v>0</v>
      </c>
      <c r="AX21" s="295"/>
      <c r="AY21" s="296"/>
      <c r="AZ21" s="297">
        <f t="shared" si="198"/>
        <v>0</v>
      </c>
      <c r="BA21" s="295"/>
      <c r="BB21" s="296"/>
      <c r="BC21" s="297">
        <f t="shared" si="199"/>
        <v>0</v>
      </c>
      <c r="BD21" s="295"/>
      <c r="BE21" s="296"/>
      <c r="BF21" s="297">
        <f t="shared" si="200"/>
        <v>0</v>
      </c>
      <c r="BG21" s="295"/>
      <c r="BH21" s="296"/>
      <c r="BI21" s="297">
        <f t="shared" si="201"/>
        <v>0</v>
      </c>
      <c r="BJ21" s="295"/>
      <c r="BK21" s="296"/>
      <c r="BL21" s="297">
        <f t="shared" si="202"/>
        <v>0</v>
      </c>
      <c r="BM21" s="346"/>
      <c r="BN21" s="296"/>
      <c r="BO21" s="297">
        <f t="shared" si="203"/>
        <v>0</v>
      </c>
      <c r="BP21" s="295"/>
      <c r="BQ21" s="296"/>
      <c r="BR21" s="297">
        <f t="shared" si="247"/>
        <v>0</v>
      </c>
      <c r="BS21" s="295"/>
      <c r="BT21" s="296"/>
      <c r="BU21" s="297">
        <f t="shared" si="204"/>
        <v>0</v>
      </c>
      <c r="BV21" s="295"/>
      <c r="BW21" s="296"/>
      <c r="BX21" s="297">
        <f t="shared" si="205"/>
        <v>0</v>
      </c>
      <c r="BY21" s="295"/>
      <c r="BZ21" s="296"/>
      <c r="CA21" s="297">
        <f t="shared" si="206"/>
        <v>0</v>
      </c>
      <c r="CB21" s="295"/>
      <c r="CC21" s="296"/>
      <c r="CD21" s="297">
        <f t="shared" si="207"/>
        <v>0</v>
      </c>
      <c r="CE21" s="295"/>
      <c r="CF21" s="296"/>
      <c r="CG21" s="297">
        <f t="shared" si="208"/>
        <v>0</v>
      </c>
      <c r="CH21" s="346"/>
      <c r="CI21" s="296"/>
      <c r="CJ21" s="297">
        <f t="shared" si="209"/>
        <v>0</v>
      </c>
      <c r="CK21" s="295"/>
      <c r="CL21" s="296"/>
      <c r="CM21" s="297">
        <f t="shared" si="210"/>
        <v>0</v>
      </c>
      <c r="CN21" s="295"/>
      <c r="CO21" s="296"/>
      <c r="CP21" s="297">
        <f t="shared" si="211"/>
        <v>0</v>
      </c>
      <c r="CQ21" s="295"/>
      <c r="CR21" s="296"/>
      <c r="CS21" s="297">
        <f t="shared" si="212"/>
        <v>0</v>
      </c>
      <c r="CT21" s="295"/>
      <c r="CU21" s="296"/>
      <c r="CV21" s="297">
        <f t="shared" si="213"/>
        <v>0</v>
      </c>
      <c r="CW21" s="295"/>
      <c r="CX21" s="296"/>
      <c r="CY21" s="297">
        <f t="shared" si="214"/>
        <v>0</v>
      </c>
      <c r="CZ21" s="295"/>
      <c r="DA21" s="296"/>
      <c r="DB21" s="297">
        <f t="shared" si="215"/>
        <v>0</v>
      </c>
      <c r="DC21" s="346"/>
      <c r="DD21" s="296"/>
      <c r="DE21" s="297">
        <f t="shared" si="216"/>
        <v>0</v>
      </c>
      <c r="DF21" s="295"/>
      <c r="DG21" s="296"/>
      <c r="DH21" s="297">
        <f t="shared" si="217"/>
        <v>0</v>
      </c>
      <c r="DI21" s="295"/>
      <c r="DJ21" s="296"/>
      <c r="DK21" s="297">
        <f t="shared" si="218"/>
        <v>0</v>
      </c>
      <c r="DL21" s="295"/>
      <c r="DM21" s="296"/>
      <c r="DN21" s="297">
        <f t="shared" si="219"/>
        <v>0</v>
      </c>
      <c r="DO21" s="295"/>
      <c r="DP21" s="296"/>
      <c r="DQ21" s="297">
        <f t="shared" si="220"/>
        <v>0</v>
      </c>
      <c r="DR21" s="295"/>
      <c r="DS21" s="296"/>
      <c r="DT21" s="297">
        <f t="shared" si="221"/>
        <v>0</v>
      </c>
      <c r="DU21" s="295"/>
      <c r="DV21" s="296"/>
      <c r="DW21" s="297">
        <f t="shared" si="222"/>
        <v>0</v>
      </c>
      <c r="DX21" s="346"/>
      <c r="DY21" s="296"/>
      <c r="DZ21" s="297">
        <f t="shared" si="223"/>
        <v>0</v>
      </c>
      <c r="EA21" s="295"/>
      <c r="EB21" s="296"/>
      <c r="EC21" s="297">
        <f t="shared" si="224"/>
        <v>0</v>
      </c>
      <c r="ED21" s="295"/>
      <c r="EE21" s="296"/>
      <c r="EF21" s="297">
        <f t="shared" si="225"/>
        <v>0</v>
      </c>
      <c r="EG21" s="295"/>
      <c r="EH21" s="296"/>
      <c r="EI21" s="297">
        <f t="shared" si="226"/>
        <v>0</v>
      </c>
      <c r="EJ21" s="295"/>
      <c r="EK21" s="296"/>
      <c r="EL21" s="297">
        <f t="shared" si="227"/>
        <v>0</v>
      </c>
      <c r="EM21" s="295"/>
      <c r="EN21" s="296"/>
      <c r="EO21" s="297">
        <f t="shared" si="228"/>
        <v>0</v>
      </c>
      <c r="EP21" s="295"/>
      <c r="EQ21" s="296"/>
      <c r="ER21" s="297">
        <f t="shared" si="229"/>
        <v>0</v>
      </c>
      <c r="ES21" s="346"/>
      <c r="ET21" s="296"/>
      <c r="EU21" s="297">
        <f t="shared" si="230"/>
        <v>0</v>
      </c>
      <c r="EV21" s="295"/>
      <c r="EW21" s="296"/>
      <c r="EX21" s="297">
        <f t="shared" si="231"/>
        <v>0</v>
      </c>
      <c r="EY21" s="295"/>
      <c r="EZ21" s="296"/>
      <c r="FA21" s="297">
        <f t="shared" si="232"/>
        <v>0</v>
      </c>
      <c r="FB21" s="295"/>
      <c r="FC21" s="296"/>
      <c r="FD21" s="297">
        <f t="shared" si="233"/>
        <v>0</v>
      </c>
      <c r="FE21" s="295"/>
      <c r="FF21" s="296"/>
      <c r="FG21" s="297">
        <f t="shared" si="234"/>
        <v>0</v>
      </c>
      <c r="FH21" s="295"/>
      <c r="FI21" s="296"/>
      <c r="FJ21" s="297">
        <f t="shared" si="235"/>
        <v>0</v>
      </c>
      <c r="FK21" s="295"/>
      <c r="FL21" s="296"/>
      <c r="FM21" s="297">
        <f t="shared" si="236"/>
        <v>0</v>
      </c>
      <c r="FN21" s="295"/>
      <c r="FO21" s="296"/>
      <c r="FP21" s="297">
        <f t="shared" si="237"/>
        <v>0</v>
      </c>
      <c r="FQ21" s="346"/>
      <c r="FR21" s="296"/>
      <c r="FS21" s="297">
        <f t="shared" si="238"/>
        <v>0</v>
      </c>
      <c r="FT21" s="295"/>
      <c r="FU21" s="296"/>
      <c r="FV21" s="297">
        <f t="shared" si="239"/>
        <v>0</v>
      </c>
      <c r="FW21" s="295"/>
      <c r="FX21" s="296"/>
      <c r="FY21" s="297">
        <f t="shared" si="240"/>
        <v>0</v>
      </c>
      <c r="FZ21" s="295"/>
      <c r="GA21" s="296"/>
      <c r="GB21" s="297">
        <f t="shared" si="241"/>
        <v>0</v>
      </c>
      <c r="GC21" s="295"/>
      <c r="GD21" s="296"/>
      <c r="GE21" s="297">
        <f t="shared" si="242"/>
        <v>0</v>
      </c>
      <c r="GF21" s="295"/>
      <c r="GG21" s="296"/>
      <c r="GH21" s="297">
        <f t="shared" si="243"/>
        <v>0</v>
      </c>
      <c r="GI21" s="295"/>
      <c r="GJ21" s="296"/>
      <c r="GK21" s="297">
        <f t="shared" si="244"/>
        <v>0</v>
      </c>
      <c r="GL21" s="295"/>
      <c r="GM21" s="296"/>
      <c r="GN21" s="297">
        <f t="shared" si="50"/>
        <v>0</v>
      </c>
      <c r="GO21" s="346"/>
      <c r="GP21" s="296"/>
      <c r="GQ21" s="297">
        <f t="shared" si="51"/>
        <v>0</v>
      </c>
      <c r="GR21" s="295"/>
      <c r="GS21" s="296"/>
      <c r="GT21" s="297">
        <f t="shared" si="52"/>
        <v>0</v>
      </c>
      <c r="GU21" s="295"/>
      <c r="GV21" s="296"/>
      <c r="GW21" s="297">
        <f t="shared" si="53"/>
        <v>0</v>
      </c>
      <c r="GX21" s="295"/>
      <c r="GY21" s="296"/>
      <c r="GZ21" s="297">
        <f t="shared" si="54"/>
        <v>0</v>
      </c>
      <c r="HA21" s="295"/>
      <c r="HB21" s="296"/>
      <c r="HC21" s="297">
        <f t="shared" si="55"/>
        <v>0</v>
      </c>
      <c r="HD21" s="295"/>
      <c r="HE21" s="296"/>
      <c r="HF21" s="297">
        <f t="shared" si="56"/>
        <v>0</v>
      </c>
      <c r="HG21" s="295"/>
      <c r="HH21" s="296"/>
      <c r="HI21" s="297">
        <f t="shared" si="57"/>
        <v>0</v>
      </c>
      <c r="HJ21" s="295"/>
      <c r="HK21" s="296"/>
      <c r="HL21" s="297">
        <f t="shared" si="58"/>
        <v>0</v>
      </c>
      <c r="HM21" s="346"/>
      <c r="HN21" s="296"/>
      <c r="HO21" s="297">
        <f t="shared" si="59"/>
        <v>0</v>
      </c>
      <c r="HP21" s="295"/>
      <c r="HQ21" s="296"/>
      <c r="HR21" s="297">
        <f t="shared" si="60"/>
        <v>0</v>
      </c>
      <c r="HS21" s="295"/>
      <c r="HT21" s="296"/>
      <c r="HU21" s="297">
        <f t="shared" si="61"/>
        <v>0</v>
      </c>
      <c r="HV21" s="295"/>
      <c r="HW21" s="296"/>
      <c r="HX21" s="297">
        <f t="shared" si="62"/>
        <v>0</v>
      </c>
      <c r="HY21" s="295"/>
      <c r="HZ21" s="296"/>
      <c r="IA21" s="297">
        <f t="shared" si="63"/>
        <v>0</v>
      </c>
      <c r="IB21" s="295"/>
      <c r="IC21" s="296"/>
      <c r="ID21" s="297">
        <f t="shared" si="64"/>
        <v>0</v>
      </c>
      <c r="IE21" s="295"/>
      <c r="IF21" s="296"/>
      <c r="IG21" s="297">
        <f t="shared" si="65"/>
        <v>0</v>
      </c>
      <c r="IH21" s="295"/>
      <c r="II21" s="296"/>
      <c r="IJ21" s="297">
        <f t="shared" si="66"/>
        <v>0</v>
      </c>
      <c r="IK21" s="346"/>
      <c r="IL21" s="296"/>
      <c r="IM21" s="297">
        <f t="shared" si="67"/>
        <v>0</v>
      </c>
      <c r="IN21" s="295"/>
      <c r="IO21" s="296"/>
      <c r="IP21" s="297">
        <f t="shared" si="68"/>
        <v>0</v>
      </c>
      <c r="IQ21" s="295"/>
      <c r="IR21" s="296"/>
      <c r="IS21" s="297">
        <f t="shared" si="69"/>
        <v>0</v>
      </c>
      <c r="IT21" s="295"/>
      <c r="IU21" s="296"/>
      <c r="IV21" s="297">
        <f t="shared" si="70"/>
        <v>0</v>
      </c>
      <c r="IW21" s="295"/>
      <c r="IX21" s="296"/>
      <c r="IY21" s="297">
        <f t="shared" si="71"/>
        <v>0</v>
      </c>
      <c r="IZ21" s="295"/>
      <c r="JA21" s="296"/>
      <c r="JB21" s="297">
        <f t="shared" si="72"/>
        <v>0</v>
      </c>
      <c r="JC21" s="295"/>
      <c r="JD21" s="296"/>
      <c r="JE21" s="297">
        <f t="shared" si="73"/>
        <v>0</v>
      </c>
      <c r="JF21" s="295"/>
      <c r="JG21" s="296"/>
      <c r="JH21" s="297">
        <f t="shared" si="74"/>
        <v>0</v>
      </c>
      <c r="JI21" s="346"/>
      <c r="JJ21" s="296"/>
      <c r="JK21" s="297">
        <f t="shared" si="75"/>
        <v>0</v>
      </c>
      <c r="JL21" s="295"/>
      <c r="JM21" s="296"/>
      <c r="JN21" s="297">
        <f t="shared" si="76"/>
        <v>0</v>
      </c>
      <c r="JO21" s="295"/>
      <c r="JP21" s="296"/>
      <c r="JQ21" s="297">
        <f t="shared" si="77"/>
        <v>0</v>
      </c>
      <c r="JR21" s="295"/>
      <c r="JS21" s="296"/>
      <c r="JT21" s="297">
        <f t="shared" si="78"/>
        <v>0</v>
      </c>
      <c r="JU21" s="295"/>
      <c r="JV21" s="296"/>
      <c r="JW21" s="297">
        <f t="shared" si="79"/>
        <v>0</v>
      </c>
      <c r="JX21" s="295"/>
      <c r="JY21" s="296"/>
      <c r="JZ21" s="297">
        <f t="shared" si="80"/>
        <v>0</v>
      </c>
      <c r="KA21" s="295"/>
      <c r="KB21" s="296"/>
      <c r="KC21" s="297">
        <f t="shared" si="81"/>
        <v>0</v>
      </c>
      <c r="KD21" s="295"/>
      <c r="KE21" s="296"/>
      <c r="KF21" s="297">
        <f t="shared" si="82"/>
        <v>0</v>
      </c>
      <c r="KG21" s="346"/>
      <c r="KH21" s="296"/>
      <c r="KI21" s="297">
        <f t="shared" si="83"/>
        <v>0</v>
      </c>
      <c r="KJ21" s="295"/>
      <c r="KK21" s="296"/>
      <c r="KL21" s="297">
        <f t="shared" si="84"/>
        <v>0</v>
      </c>
      <c r="KM21" s="295"/>
      <c r="KN21" s="296"/>
      <c r="KO21" s="297">
        <f t="shared" si="85"/>
        <v>0</v>
      </c>
      <c r="KP21" s="295"/>
      <c r="KQ21" s="296"/>
      <c r="KR21" s="297">
        <f t="shared" si="86"/>
        <v>0</v>
      </c>
      <c r="KS21" s="295"/>
      <c r="KT21" s="296"/>
      <c r="KU21" s="297">
        <f t="shared" si="87"/>
        <v>0</v>
      </c>
      <c r="KV21" s="295"/>
      <c r="KW21" s="296"/>
      <c r="KX21" s="297">
        <f t="shared" si="88"/>
        <v>0</v>
      </c>
      <c r="KY21" s="295"/>
      <c r="KZ21" s="296"/>
      <c r="LA21" s="297">
        <f t="shared" si="89"/>
        <v>0</v>
      </c>
      <c r="LB21" s="295"/>
      <c r="LC21" s="296"/>
      <c r="LD21" s="297">
        <f t="shared" si="90"/>
        <v>0</v>
      </c>
      <c r="LE21" s="346"/>
      <c r="LF21" s="296"/>
      <c r="LG21" s="297">
        <f t="shared" si="91"/>
        <v>0</v>
      </c>
      <c r="LH21" s="295"/>
      <c r="LI21" s="296"/>
      <c r="LJ21" s="297">
        <f t="shared" si="92"/>
        <v>0</v>
      </c>
      <c r="LK21" s="295"/>
      <c r="LL21" s="296"/>
      <c r="LM21" s="297">
        <f t="shared" si="93"/>
        <v>0</v>
      </c>
      <c r="LN21" s="295"/>
      <c r="LO21" s="296"/>
      <c r="LP21" s="297">
        <f t="shared" si="94"/>
        <v>0</v>
      </c>
      <c r="LQ21" s="295"/>
      <c r="LR21" s="296"/>
      <c r="LS21" s="297">
        <f t="shared" si="95"/>
        <v>0</v>
      </c>
      <c r="LT21" s="295"/>
      <c r="LU21" s="296"/>
      <c r="LV21" s="297">
        <f t="shared" si="96"/>
        <v>0</v>
      </c>
      <c r="LW21" s="295"/>
      <c r="LX21" s="296"/>
      <c r="LY21" s="297">
        <f t="shared" si="97"/>
        <v>0</v>
      </c>
      <c r="LZ21" s="295"/>
      <c r="MA21" s="296"/>
      <c r="MB21" s="297">
        <f t="shared" si="98"/>
        <v>0</v>
      </c>
      <c r="MC21" s="295"/>
      <c r="MD21" s="296"/>
      <c r="ME21" s="297">
        <f t="shared" si="99"/>
        <v>0</v>
      </c>
      <c r="MF21" s="295"/>
      <c r="MG21" s="296"/>
      <c r="MH21" s="297">
        <f t="shared" si="100"/>
        <v>0</v>
      </c>
      <c r="MI21" s="295"/>
      <c r="MJ21" s="296"/>
      <c r="MK21" s="297">
        <f t="shared" si="101"/>
        <v>0</v>
      </c>
      <c r="ML21" s="295"/>
      <c r="MM21" s="296"/>
      <c r="MN21" s="297">
        <f t="shared" si="102"/>
        <v>0</v>
      </c>
      <c r="MO21" s="295"/>
      <c r="MP21" s="296"/>
      <c r="MQ21" s="297">
        <f t="shared" si="103"/>
        <v>0</v>
      </c>
      <c r="MR21" s="295"/>
      <c r="MS21" s="296"/>
      <c r="MT21" s="297">
        <f t="shared" si="104"/>
        <v>0</v>
      </c>
      <c r="MU21" s="295"/>
      <c r="MV21" s="296"/>
      <c r="MW21" s="297">
        <f t="shared" si="105"/>
        <v>0</v>
      </c>
      <c r="MX21" s="295"/>
      <c r="MY21" s="296"/>
      <c r="MZ21" s="297">
        <f t="shared" si="106"/>
        <v>0</v>
      </c>
      <c r="NA21" s="295"/>
      <c r="NB21" s="296"/>
      <c r="NC21" s="297">
        <f t="shared" si="107"/>
        <v>0</v>
      </c>
      <c r="ND21" s="295"/>
      <c r="NE21" s="296"/>
      <c r="NF21" s="297">
        <f t="shared" si="108"/>
        <v>0</v>
      </c>
      <c r="NG21" s="295"/>
      <c r="NH21" s="296"/>
      <c r="NI21" s="297">
        <f t="shared" si="109"/>
        <v>0</v>
      </c>
      <c r="NJ21" s="295"/>
      <c r="NK21" s="296"/>
      <c r="NL21" s="297">
        <f t="shared" si="110"/>
        <v>0</v>
      </c>
      <c r="NM21" s="295"/>
      <c r="NN21" s="296"/>
      <c r="NO21" s="297">
        <f t="shared" si="111"/>
        <v>0</v>
      </c>
      <c r="NP21" s="295"/>
      <c r="NQ21" s="296"/>
      <c r="NR21" s="297">
        <f t="shared" si="112"/>
        <v>0</v>
      </c>
      <c r="NS21" s="295"/>
      <c r="NT21" s="296"/>
      <c r="NU21" s="297">
        <f t="shared" si="113"/>
        <v>0</v>
      </c>
      <c r="NV21" s="295"/>
      <c r="NW21" s="296"/>
      <c r="NX21" s="297">
        <f t="shared" si="114"/>
        <v>0</v>
      </c>
      <c r="NY21" s="295"/>
      <c r="NZ21" s="296"/>
      <c r="OA21" s="297">
        <f t="shared" si="115"/>
        <v>0</v>
      </c>
      <c r="OB21" s="295"/>
      <c r="OC21" s="296"/>
      <c r="OD21" s="297">
        <f t="shared" si="116"/>
        <v>0</v>
      </c>
      <c r="OE21" s="295"/>
      <c r="OF21" s="296"/>
      <c r="OG21" s="297">
        <f t="shared" si="117"/>
        <v>0</v>
      </c>
      <c r="OH21" s="295"/>
      <c r="OI21" s="296"/>
      <c r="OJ21" s="297">
        <f t="shared" si="118"/>
        <v>0</v>
      </c>
      <c r="OK21" s="295"/>
      <c r="OL21" s="296"/>
      <c r="OM21" s="297">
        <f t="shared" si="119"/>
        <v>0</v>
      </c>
      <c r="ON21" s="295"/>
      <c r="OO21" s="296"/>
      <c r="OP21" s="297">
        <f t="shared" si="120"/>
        <v>0</v>
      </c>
      <c r="OQ21" s="295"/>
      <c r="OR21" s="296"/>
      <c r="OS21" s="297">
        <f t="shared" si="121"/>
        <v>0</v>
      </c>
      <c r="OT21" s="295"/>
      <c r="OU21" s="296"/>
      <c r="OV21" s="297">
        <f t="shared" si="122"/>
        <v>0</v>
      </c>
      <c r="OW21" s="295"/>
      <c r="OX21" s="296"/>
      <c r="OY21" s="297">
        <f t="shared" si="123"/>
        <v>0</v>
      </c>
      <c r="OZ21" s="295"/>
      <c r="PA21" s="296"/>
      <c r="PB21" s="297">
        <f t="shared" si="124"/>
        <v>0</v>
      </c>
      <c r="PC21" s="295"/>
      <c r="PD21" s="296"/>
      <c r="PE21" s="297">
        <f t="shared" si="125"/>
        <v>0</v>
      </c>
      <c r="PF21" s="295"/>
      <c r="PG21" s="296"/>
      <c r="PH21" s="297">
        <f t="shared" si="126"/>
        <v>0</v>
      </c>
      <c r="PI21" s="295"/>
      <c r="PJ21" s="296"/>
      <c r="PK21" s="297">
        <f t="shared" si="127"/>
        <v>0</v>
      </c>
      <c r="PL21" s="295"/>
      <c r="PM21" s="296"/>
      <c r="PN21" s="297">
        <f t="shared" si="128"/>
        <v>0</v>
      </c>
      <c r="PO21" s="295"/>
      <c r="PP21" s="296"/>
      <c r="PQ21" s="297">
        <f t="shared" si="129"/>
        <v>0</v>
      </c>
      <c r="PR21" s="295"/>
      <c r="PS21" s="296"/>
      <c r="PT21" s="297">
        <f t="shared" si="130"/>
        <v>0</v>
      </c>
      <c r="PU21" s="295"/>
      <c r="PV21" s="296"/>
      <c r="PW21" s="297">
        <f t="shared" si="131"/>
        <v>0</v>
      </c>
      <c r="PX21" s="295"/>
      <c r="PY21" s="296"/>
      <c r="PZ21" s="297">
        <f t="shared" si="132"/>
        <v>0</v>
      </c>
      <c r="QA21" s="295"/>
      <c r="QB21" s="296"/>
      <c r="QC21" s="297">
        <f t="shared" si="133"/>
        <v>0</v>
      </c>
      <c r="QD21" s="295"/>
      <c r="QE21" s="296"/>
      <c r="QF21" s="297">
        <f t="shared" si="134"/>
        <v>0</v>
      </c>
      <c r="QG21" s="295"/>
      <c r="QH21" s="296"/>
      <c r="QI21" s="297">
        <f t="shared" si="135"/>
        <v>0</v>
      </c>
      <c r="QJ21" s="295"/>
      <c r="QK21" s="296"/>
      <c r="QL21" s="297">
        <f t="shared" si="136"/>
        <v>0</v>
      </c>
      <c r="QM21" s="295"/>
      <c r="QN21" s="296"/>
      <c r="QO21" s="297">
        <f t="shared" si="137"/>
        <v>0</v>
      </c>
      <c r="QP21" s="295"/>
      <c r="QQ21" s="296"/>
      <c r="QR21" s="297">
        <f t="shared" si="138"/>
        <v>0</v>
      </c>
      <c r="QS21" s="295"/>
      <c r="QT21" s="296"/>
      <c r="QU21" s="297">
        <f t="shared" si="139"/>
        <v>0</v>
      </c>
      <c r="QV21" s="295"/>
      <c r="QW21" s="296"/>
      <c r="QX21" s="297">
        <f t="shared" si="140"/>
        <v>0</v>
      </c>
      <c r="QY21" s="295"/>
      <c r="QZ21" s="296"/>
      <c r="RA21" s="297">
        <f t="shared" si="141"/>
        <v>0</v>
      </c>
      <c r="RB21" s="295"/>
      <c r="RC21" s="296"/>
      <c r="RD21" s="297">
        <f t="shared" si="142"/>
        <v>0</v>
      </c>
      <c r="RE21" s="295"/>
      <c r="RF21" s="296"/>
      <c r="RG21" s="297">
        <f t="shared" si="143"/>
        <v>0</v>
      </c>
      <c r="RH21" s="295"/>
      <c r="RI21" s="296"/>
      <c r="RJ21" s="297">
        <f t="shared" si="144"/>
        <v>0</v>
      </c>
      <c r="RK21" s="295"/>
      <c r="RL21" s="296"/>
      <c r="RM21" s="297">
        <f t="shared" si="145"/>
        <v>0</v>
      </c>
      <c r="RN21" s="295"/>
      <c r="RO21" s="296"/>
      <c r="RP21" s="297">
        <f t="shared" si="146"/>
        <v>0</v>
      </c>
      <c r="RQ21" s="295"/>
      <c r="RR21" s="296"/>
      <c r="RS21" s="297">
        <f t="shared" si="147"/>
        <v>0</v>
      </c>
      <c r="RT21" s="295"/>
      <c r="RU21" s="296"/>
      <c r="RV21" s="297">
        <f t="shared" si="148"/>
        <v>0</v>
      </c>
      <c r="RW21" s="295"/>
      <c r="RX21" s="296"/>
      <c r="RY21" s="297">
        <f t="shared" si="149"/>
        <v>0</v>
      </c>
      <c r="RZ21" s="295"/>
      <c r="SA21" s="296"/>
      <c r="SB21" s="297">
        <f t="shared" si="150"/>
        <v>0</v>
      </c>
      <c r="SC21" s="295"/>
      <c r="SD21" s="296"/>
      <c r="SE21" s="297">
        <f t="shared" si="151"/>
        <v>0</v>
      </c>
      <c r="SF21" s="295"/>
      <c r="SG21" s="296"/>
      <c r="SH21" s="297">
        <f t="shared" si="152"/>
        <v>0</v>
      </c>
      <c r="SI21" s="295"/>
      <c r="SJ21" s="296"/>
      <c r="SK21" s="297">
        <f t="shared" si="153"/>
        <v>0</v>
      </c>
      <c r="SL21" s="295"/>
      <c r="SM21" s="296"/>
      <c r="SN21" s="297">
        <f t="shared" si="154"/>
        <v>0</v>
      </c>
      <c r="SO21" s="295"/>
      <c r="SP21" s="296"/>
      <c r="SQ21" s="297">
        <f t="shared" si="155"/>
        <v>0</v>
      </c>
      <c r="SR21" s="295"/>
      <c r="SS21" s="296"/>
      <c r="ST21" s="297">
        <f t="shared" si="156"/>
        <v>0</v>
      </c>
      <c r="SU21" s="295"/>
      <c r="SV21" s="296"/>
      <c r="SW21" s="297">
        <f t="shared" si="157"/>
        <v>0</v>
      </c>
      <c r="SX21" s="295"/>
      <c r="SY21" s="296"/>
      <c r="SZ21" s="297">
        <f t="shared" si="158"/>
        <v>0</v>
      </c>
      <c r="TA21" s="295"/>
      <c r="TB21" s="296"/>
      <c r="TC21" s="297">
        <f t="shared" si="159"/>
        <v>0</v>
      </c>
      <c r="TD21" s="295"/>
      <c r="TE21" s="296"/>
      <c r="TF21" s="297">
        <f t="shared" si="160"/>
        <v>0</v>
      </c>
      <c r="TG21" s="295"/>
      <c r="TH21" s="296"/>
      <c r="TI21" s="297">
        <f t="shared" si="161"/>
        <v>0</v>
      </c>
      <c r="TJ21" s="295"/>
      <c r="TK21" s="296"/>
      <c r="TL21" s="297">
        <f t="shared" si="162"/>
        <v>0</v>
      </c>
      <c r="TM21" s="295"/>
      <c r="TN21" s="296"/>
      <c r="TO21" s="297">
        <f t="shared" si="163"/>
        <v>0</v>
      </c>
      <c r="TP21" s="295"/>
      <c r="TQ21" s="296"/>
      <c r="TR21" s="297">
        <f t="shared" si="164"/>
        <v>0</v>
      </c>
      <c r="TS21" s="295"/>
      <c r="TT21" s="296"/>
      <c r="TU21" s="297">
        <f t="shared" si="165"/>
        <v>0</v>
      </c>
      <c r="TV21" s="295"/>
      <c r="TW21" s="296"/>
      <c r="TX21" s="297">
        <f t="shared" si="166"/>
        <v>0</v>
      </c>
      <c r="TY21" s="295"/>
      <c r="TZ21" s="296"/>
      <c r="UA21" s="297">
        <f t="shared" si="167"/>
        <v>0</v>
      </c>
      <c r="UB21" s="295"/>
      <c r="UC21" s="296"/>
      <c r="UD21" s="297">
        <f t="shared" si="168"/>
        <v>0</v>
      </c>
      <c r="UE21" s="295"/>
      <c r="UF21" s="296"/>
      <c r="UG21" s="297">
        <f t="shared" si="169"/>
        <v>0</v>
      </c>
      <c r="UH21" s="295"/>
      <c r="UI21" s="296"/>
      <c r="UJ21" s="297">
        <f t="shared" si="170"/>
        <v>0</v>
      </c>
      <c r="UK21" s="295"/>
      <c r="UL21" s="296"/>
      <c r="UM21" s="297">
        <f t="shared" si="171"/>
        <v>0</v>
      </c>
      <c r="UN21" s="295"/>
      <c r="UO21" s="296"/>
      <c r="UP21" s="297">
        <f t="shared" si="172"/>
        <v>0</v>
      </c>
      <c r="UQ21" s="295"/>
      <c r="UR21" s="296"/>
      <c r="US21" s="297">
        <f t="shared" si="173"/>
        <v>0</v>
      </c>
      <c r="UT21" s="295"/>
      <c r="UU21" s="296"/>
      <c r="UV21" s="297">
        <f t="shared" si="174"/>
        <v>0</v>
      </c>
      <c r="UW21" s="295"/>
      <c r="UX21" s="296"/>
      <c r="UY21" s="297">
        <f t="shared" si="175"/>
        <v>0</v>
      </c>
      <c r="UZ21" s="295"/>
      <c r="VA21" s="296"/>
      <c r="VB21" s="297">
        <f t="shared" si="176"/>
        <v>0</v>
      </c>
      <c r="VC21" s="295"/>
      <c r="VD21" s="296"/>
      <c r="VE21" s="297">
        <f t="shared" si="177"/>
        <v>0</v>
      </c>
      <c r="VF21" s="295"/>
      <c r="VG21" s="296"/>
      <c r="VH21" s="297">
        <f t="shared" si="178"/>
        <v>0</v>
      </c>
      <c r="VI21" s="295"/>
      <c r="VJ21" s="296"/>
      <c r="VK21" s="297">
        <f t="shared" si="179"/>
        <v>0</v>
      </c>
      <c r="VL21" s="295"/>
      <c r="VM21" s="296"/>
      <c r="VN21" s="297">
        <f t="shared" si="180"/>
        <v>0</v>
      </c>
      <c r="VO21" s="295"/>
      <c r="VP21" s="296"/>
      <c r="VQ21" s="297">
        <f t="shared" si="181"/>
        <v>0</v>
      </c>
    </row>
    <row r="22" spans="1:589">
      <c r="A22" s="349">
        <v>18</v>
      </c>
      <c r="B22" s="346"/>
      <c r="C22" s="296"/>
      <c r="D22" s="297">
        <f t="shared" si="245"/>
        <v>0</v>
      </c>
      <c r="E22" s="295"/>
      <c r="F22" s="296"/>
      <c r="G22" s="297">
        <f t="shared" si="183"/>
        <v>0</v>
      </c>
      <c r="H22" s="295"/>
      <c r="I22" s="296"/>
      <c r="J22" s="297">
        <f t="shared" si="184"/>
        <v>0</v>
      </c>
      <c r="K22" s="295"/>
      <c r="L22" s="296"/>
      <c r="M22" s="297">
        <f t="shared" si="185"/>
        <v>0</v>
      </c>
      <c r="N22" s="295"/>
      <c r="O22" s="296"/>
      <c r="P22" s="297">
        <f t="shared" si="246"/>
        <v>0</v>
      </c>
      <c r="Q22" s="295"/>
      <c r="R22" s="296"/>
      <c r="S22" s="297">
        <f t="shared" si="187"/>
        <v>0</v>
      </c>
      <c r="T22" s="295"/>
      <c r="U22" s="296"/>
      <c r="V22" s="297">
        <f t="shared" si="188"/>
        <v>0</v>
      </c>
      <c r="W22" s="346"/>
      <c r="X22" s="296"/>
      <c r="Y22" s="297">
        <f t="shared" si="189"/>
        <v>0</v>
      </c>
      <c r="Z22" s="295"/>
      <c r="AA22" s="296"/>
      <c r="AB22" s="297">
        <f t="shared" si="190"/>
        <v>0</v>
      </c>
      <c r="AC22" s="295"/>
      <c r="AD22" s="296"/>
      <c r="AE22" s="297">
        <f t="shared" si="191"/>
        <v>0</v>
      </c>
      <c r="AF22" s="295"/>
      <c r="AG22" s="296"/>
      <c r="AH22" s="297">
        <f t="shared" si="192"/>
        <v>0</v>
      </c>
      <c r="AI22" s="295"/>
      <c r="AJ22" s="296"/>
      <c r="AK22" s="297">
        <f t="shared" si="193"/>
        <v>0</v>
      </c>
      <c r="AL22" s="295"/>
      <c r="AM22" s="296"/>
      <c r="AN22" s="297">
        <f t="shared" si="194"/>
        <v>0</v>
      </c>
      <c r="AO22" s="295"/>
      <c r="AP22" s="296"/>
      <c r="AQ22" s="297">
        <f t="shared" si="195"/>
        <v>0</v>
      </c>
      <c r="AR22" s="346"/>
      <c r="AS22" s="296"/>
      <c r="AT22" s="297">
        <f t="shared" si="196"/>
        <v>0</v>
      </c>
      <c r="AU22" s="295"/>
      <c r="AV22" s="296"/>
      <c r="AW22" s="297">
        <f t="shared" si="197"/>
        <v>0</v>
      </c>
      <c r="AX22" s="295"/>
      <c r="AY22" s="296"/>
      <c r="AZ22" s="297">
        <f t="shared" si="198"/>
        <v>0</v>
      </c>
      <c r="BA22" s="295"/>
      <c r="BB22" s="296"/>
      <c r="BC22" s="297">
        <f t="shared" si="199"/>
        <v>0</v>
      </c>
      <c r="BD22" s="295"/>
      <c r="BE22" s="296"/>
      <c r="BF22" s="297">
        <f t="shared" si="200"/>
        <v>0</v>
      </c>
      <c r="BG22" s="295"/>
      <c r="BH22" s="296"/>
      <c r="BI22" s="297">
        <f t="shared" si="201"/>
        <v>0</v>
      </c>
      <c r="BJ22" s="295"/>
      <c r="BK22" s="296"/>
      <c r="BL22" s="297">
        <f t="shared" si="202"/>
        <v>0</v>
      </c>
      <c r="BM22" s="346"/>
      <c r="BN22" s="296"/>
      <c r="BO22" s="297">
        <f t="shared" si="203"/>
        <v>0</v>
      </c>
      <c r="BP22" s="295"/>
      <c r="BQ22" s="296"/>
      <c r="BR22" s="297">
        <f t="shared" si="247"/>
        <v>0</v>
      </c>
      <c r="BS22" s="295"/>
      <c r="BT22" s="296"/>
      <c r="BU22" s="297">
        <f t="shared" si="204"/>
        <v>0</v>
      </c>
      <c r="BV22" s="295"/>
      <c r="BW22" s="296"/>
      <c r="BX22" s="297">
        <f t="shared" si="205"/>
        <v>0</v>
      </c>
      <c r="BY22" s="295"/>
      <c r="BZ22" s="296"/>
      <c r="CA22" s="297">
        <f t="shared" si="206"/>
        <v>0</v>
      </c>
      <c r="CB22" s="295"/>
      <c r="CC22" s="296"/>
      <c r="CD22" s="297">
        <f t="shared" si="207"/>
        <v>0</v>
      </c>
      <c r="CE22" s="295"/>
      <c r="CF22" s="296"/>
      <c r="CG22" s="297">
        <f t="shared" si="208"/>
        <v>0</v>
      </c>
      <c r="CH22" s="346"/>
      <c r="CI22" s="296"/>
      <c r="CJ22" s="297">
        <f t="shared" si="209"/>
        <v>0</v>
      </c>
      <c r="CK22" s="295"/>
      <c r="CL22" s="296"/>
      <c r="CM22" s="297">
        <f t="shared" si="210"/>
        <v>0</v>
      </c>
      <c r="CN22" s="295"/>
      <c r="CO22" s="296"/>
      <c r="CP22" s="297">
        <f t="shared" si="211"/>
        <v>0</v>
      </c>
      <c r="CQ22" s="295"/>
      <c r="CR22" s="296"/>
      <c r="CS22" s="297">
        <f t="shared" si="212"/>
        <v>0</v>
      </c>
      <c r="CT22" s="295"/>
      <c r="CU22" s="296"/>
      <c r="CV22" s="297">
        <f t="shared" si="213"/>
        <v>0</v>
      </c>
      <c r="CW22" s="295"/>
      <c r="CX22" s="296"/>
      <c r="CY22" s="297">
        <f t="shared" si="214"/>
        <v>0</v>
      </c>
      <c r="CZ22" s="295"/>
      <c r="DA22" s="296"/>
      <c r="DB22" s="297">
        <f t="shared" si="215"/>
        <v>0</v>
      </c>
      <c r="DC22" s="346"/>
      <c r="DD22" s="296"/>
      <c r="DE22" s="297">
        <f t="shared" si="216"/>
        <v>0</v>
      </c>
      <c r="DF22" s="295"/>
      <c r="DG22" s="296"/>
      <c r="DH22" s="297">
        <f t="shared" si="217"/>
        <v>0</v>
      </c>
      <c r="DI22" s="295"/>
      <c r="DJ22" s="296"/>
      <c r="DK22" s="297">
        <f t="shared" si="218"/>
        <v>0</v>
      </c>
      <c r="DL22" s="295"/>
      <c r="DM22" s="296"/>
      <c r="DN22" s="297">
        <f t="shared" si="219"/>
        <v>0</v>
      </c>
      <c r="DO22" s="295"/>
      <c r="DP22" s="296"/>
      <c r="DQ22" s="297">
        <f t="shared" si="220"/>
        <v>0</v>
      </c>
      <c r="DR22" s="295"/>
      <c r="DS22" s="296"/>
      <c r="DT22" s="297">
        <f t="shared" si="221"/>
        <v>0</v>
      </c>
      <c r="DU22" s="295"/>
      <c r="DV22" s="296"/>
      <c r="DW22" s="297">
        <f t="shared" si="222"/>
        <v>0</v>
      </c>
      <c r="DX22" s="346"/>
      <c r="DY22" s="296"/>
      <c r="DZ22" s="297">
        <f t="shared" si="223"/>
        <v>0</v>
      </c>
      <c r="EA22" s="295"/>
      <c r="EB22" s="296"/>
      <c r="EC22" s="297">
        <f t="shared" si="224"/>
        <v>0</v>
      </c>
      <c r="ED22" s="295"/>
      <c r="EE22" s="296"/>
      <c r="EF22" s="297">
        <f t="shared" si="225"/>
        <v>0</v>
      </c>
      <c r="EG22" s="295"/>
      <c r="EH22" s="296"/>
      <c r="EI22" s="297">
        <f t="shared" si="226"/>
        <v>0</v>
      </c>
      <c r="EJ22" s="295"/>
      <c r="EK22" s="296"/>
      <c r="EL22" s="297">
        <f t="shared" si="227"/>
        <v>0</v>
      </c>
      <c r="EM22" s="295"/>
      <c r="EN22" s="296"/>
      <c r="EO22" s="297">
        <f t="shared" si="228"/>
        <v>0</v>
      </c>
      <c r="EP22" s="295"/>
      <c r="EQ22" s="296"/>
      <c r="ER22" s="297">
        <f t="shared" si="229"/>
        <v>0</v>
      </c>
      <c r="ES22" s="346"/>
      <c r="ET22" s="296"/>
      <c r="EU22" s="297">
        <f t="shared" si="230"/>
        <v>0</v>
      </c>
      <c r="EV22" s="295"/>
      <c r="EW22" s="296"/>
      <c r="EX22" s="297">
        <f t="shared" si="231"/>
        <v>0</v>
      </c>
      <c r="EY22" s="295"/>
      <c r="EZ22" s="296"/>
      <c r="FA22" s="297">
        <f t="shared" si="232"/>
        <v>0</v>
      </c>
      <c r="FB22" s="295"/>
      <c r="FC22" s="296"/>
      <c r="FD22" s="297">
        <f t="shared" si="233"/>
        <v>0</v>
      </c>
      <c r="FE22" s="295"/>
      <c r="FF22" s="296"/>
      <c r="FG22" s="297">
        <f t="shared" si="234"/>
        <v>0</v>
      </c>
      <c r="FH22" s="295"/>
      <c r="FI22" s="296"/>
      <c r="FJ22" s="297">
        <f t="shared" si="235"/>
        <v>0</v>
      </c>
      <c r="FK22" s="295"/>
      <c r="FL22" s="296"/>
      <c r="FM22" s="297">
        <f t="shared" si="236"/>
        <v>0</v>
      </c>
      <c r="FN22" s="295"/>
      <c r="FO22" s="296"/>
      <c r="FP22" s="297">
        <f t="shared" si="237"/>
        <v>0</v>
      </c>
      <c r="FQ22" s="346"/>
      <c r="FR22" s="296"/>
      <c r="FS22" s="297">
        <f t="shared" si="238"/>
        <v>0</v>
      </c>
      <c r="FT22" s="295"/>
      <c r="FU22" s="296"/>
      <c r="FV22" s="297">
        <f t="shared" si="239"/>
        <v>0</v>
      </c>
      <c r="FW22" s="295"/>
      <c r="FX22" s="296"/>
      <c r="FY22" s="297">
        <f t="shared" si="240"/>
        <v>0</v>
      </c>
      <c r="FZ22" s="295"/>
      <c r="GA22" s="296"/>
      <c r="GB22" s="297">
        <f t="shared" si="241"/>
        <v>0</v>
      </c>
      <c r="GC22" s="295"/>
      <c r="GD22" s="296"/>
      <c r="GE22" s="297">
        <f t="shared" si="242"/>
        <v>0</v>
      </c>
      <c r="GF22" s="295"/>
      <c r="GG22" s="296"/>
      <c r="GH22" s="297">
        <f t="shared" si="243"/>
        <v>0</v>
      </c>
      <c r="GI22" s="295"/>
      <c r="GJ22" s="296"/>
      <c r="GK22" s="297">
        <f t="shared" si="244"/>
        <v>0</v>
      </c>
      <c r="GL22" s="295"/>
      <c r="GM22" s="296"/>
      <c r="GN22" s="297">
        <f t="shared" si="50"/>
        <v>0</v>
      </c>
      <c r="GO22" s="346"/>
      <c r="GP22" s="296"/>
      <c r="GQ22" s="297">
        <f t="shared" si="51"/>
        <v>0</v>
      </c>
      <c r="GR22" s="295"/>
      <c r="GS22" s="296"/>
      <c r="GT22" s="297">
        <f t="shared" si="52"/>
        <v>0</v>
      </c>
      <c r="GU22" s="295"/>
      <c r="GV22" s="296"/>
      <c r="GW22" s="297">
        <f t="shared" si="53"/>
        <v>0</v>
      </c>
      <c r="GX22" s="295"/>
      <c r="GY22" s="296"/>
      <c r="GZ22" s="297">
        <f t="shared" si="54"/>
        <v>0</v>
      </c>
      <c r="HA22" s="295"/>
      <c r="HB22" s="296"/>
      <c r="HC22" s="297">
        <f t="shared" si="55"/>
        <v>0</v>
      </c>
      <c r="HD22" s="295"/>
      <c r="HE22" s="296"/>
      <c r="HF22" s="297">
        <f t="shared" si="56"/>
        <v>0</v>
      </c>
      <c r="HG22" s="295"/>
      <c r="HH22" s="296"/>
      <c r="HI22" s="297">
        <f t="shared" si="57"/>
        <v>0</v>
      </c>
      <c r="HJ22" s="295"/>
      <c r="HK22" s="296"/>
      <c r="HL22" s="297">
        <f t="shared" si="58"/>
        <v>0</v>
      </c>
      <c r="HM22" s="346"/>
      <c r="HN22" s="296"/>
      <c r="HO22" s="297">
        <f t="shared" si="59"/>
        <v>0</v>
      </c>
      <c r="HP22" s="295"/>
      <c r="HQ22" s="296"/>
      <c r="HR22" s="297">
        <f t="shared" si="60"/>
        <v>0</v>
      </c>
      <c r="HS22" s="295"/>
      <c r="HT22" s="296"/>
      <c r="HU22" s="297">
        <f t="shared" si="61"/>
        <v>0</v>
      </c>
      <c r="HV22" s="295"/>
      <c r="HW22" s="296"/>
      <c r="HX22" s="297">
        <f t="shared" si="62"/>
        <v>0</v>
      </c>
      <c r="HY22" s="295"/>
      <c r="HZ22" s="296"/>
      <c r="IA22" s="297">
        <f t="shared" si="63"/>
        <v>0</v>
      </c>
      <c r="IB22" s="295"/>
      <c r="IC22" s="296"/>
      <c r="ID22" s="297">
        <f t="shared" si="64"/>
        <v>0</v>
      </c>
      <c r="IE22" s="295"/>
      <c r="IF22" s="296"/>
      <c r="IG22" s="297">
        <f t="shared" si="65"/>
        <v>0</v>
      </c>
      <c r="IH22" s="295"/>
      <c r="II22" s="296"/>
      <c r="IJ22" s="297">
        <f t="shared" si="66"/>
        <v>0</v>
      </c>
      <c r="IK22" s="346"/>
      <c r="IL22" s="296"/>
      <c r="IM22" s="297">
        <f t="shared" si="67"/>
        <v>0</v>
      </c>
      <c r="IN22" s="295"/>
      <c r="IO22" s="296"/>
      <c r="IP22" s="297">
        <f t="shared" si="68"/>
        <v>0</v>
      </c>
      <c r="IQ22" s="295"/>
      <c r="IR22" s="296"/>
      <c r="IS22" s="297">
        <f t="shared" si="69"/>
        <v>0</v>
      </c>
      <c r="IT22" s="295"/>
      <c r="IU22" s="296"/>
      <c r="IV22" s="297">
        <f t="shared" si="70"/>
        <v>0</v>
      </c>
      <c r="IW22" s="295"/>
      <c r="IX22" s="296"/>
      <c r="IY22" s="297">
        <f t="shared" si="71"/>
        <v>0</v>
      </c>
      <c r="IZ22" s="295"/>
      <c r="JA22" s="296"/>
      <c r="JB22" s="297">
        <f t="shared" si="72"/>
        <v>0</v>
      </c>
      <c r="JC22" s="295"/>
      <c r="JD22" s="296"/>
      <c r="JE22" s="297">
        <f t="shared" si="73"/>
        <v>0</v>
      </c>
      <c r="JF22" s="295"/>
      <c r="JG22" s="296"/>
      <c r="JH22" s="297">
        <f t="shared" si="74"/>
        <v>0</v>
      </c>
      <c r="JI22" s="346"/>
      <c r="JJ22" s="296"/>
      <c r="JK22" s="297">
        <f t="shared" si="75"/>
        <v>0</v>
      </c>
      <c r="JL22" s="295"/>
      <c r="JM22" s="296"/>
      <c r="JN22" s="297">
        <f t="shared" si="76"/>
        <v>0</v>
      </c>
      <c r="JO22" s="295"/>
      <c r="JP22" s="296"/>
      <c r="JQ22" s="297">
        <f t="shared" si="77"/>
        <v>0</v>
      </c>
      <c r="JR22" s="295"/>
      <c r="JS22" s="296"/>
      <c r="JT22" s="297">
        <f t="shared" si="78"/>
        <v>0</v>
      </c>
      <c r="JU22" s="295"/>
      <c r="JV22" s="296"/>
      <c r="JW22" s="297">
        <f t="shared" si="79"/>
        <v>0</v>
      </c>
      <c r="JX22" s="295"/>
      <c r="JY22" s="296"/>
      <c r="JZ22" s="297">
        <f t="shared" si="80"/>
        <v>0</v>
      </c>
      <c r="KA22" s="295"/>
      <c r="KB22" s="296"/>
      <c r="KC22" s="297">
        <f t="shared" si="81"/>
        <v>0</v>
      </c>
      <c r="KD22" s="295"/>
      <c r="KE22" s="296"/>
      <c r="KF22" s="297">
        <f t="shared" si="82"/>
        <v>0</v>
      </c>
      <c r="KG22" s="346"/>
      <c r="KH22" s="296"/>
      <c r="KI22" s="297">
        <f t="shared" si="83"/>
        <v>0</v>
      </c>
      <c r="KJ22" s="295"/>
      <c r="KK22" s="296"/>
      <c r="KL22" s="297">
        <f t="shared" si="84"/>
        <v>0</v>
      </c>
      <c r="KM22" s="295"/>
      <c r="KN22" s="296"/>
      <c r="KO22" s="297">
        <f t="shared" si="85"/>
        <v>0</v>
      </c>
      <c r="KP22" s="295"/>
      <c r="KQ22" s="296"/>
      <c r="KR22" s="297">
        <f t="shared" si="86"/>
        <v>0</v>
      </c>
      <c r="KS22" s="295"/>
      <c r="KT22" s="296"/>
      <c r="KU22" s="297">
        <f t="shared" si="87"/>
        <v>0</v>
      </c>
      <c r="KV22" s="295"/>
      <c r="KW22" s="296"/>
      <c r="KX22" s="297">
        <f t="shared" si="88"/>
        <v>0</v>
      </c>
      <c r="KY22" s="295"/>
      <c r="KZ22" s="296"/>
      <c r="LA22" s="297">
        <f t="shared" si="89"/>
        <v>0</v>
      </c>
      <c r="LB22" s="295"/>
      <c r="LC22" s="296"/>
      <c r="LD22" s="297">
        <f t="shared" si="90"/>
        <v>0</v>
      </c>
      <c r="LE22" s="346"/>
      <c r="LF22" s="296"/>
      <c r="LG22" s="297">
        <f t="shared" si="91"/>
        <v>0</v>
      </c>
      <c r="LH22" s="295"/>
      <c r="LI22" s="296"/>
      <c r="LJ22" s="297">
        <f t="shared" si="92"/>
        <v>0</v>
      </c>
      <c r="LK22" s="295"/>
      <c r="LL22" s="296"/>
      <c r="LM22" s="297">
        <f t="shared" si="93"/>
        <v>0</v>
      </c>
      <c r="LN22" s="295"/>
      <c r="LO22" s="296"/>
      <c r="LP22" s="297">
        <f t="shared" si="94"/>
        <v>0</v>
      </c>
      <c r="LQ22" s="295"/>
      <c r="LR22" s="296"/>
      <c r="LS22" s="297">
        <f t="shared" si="95"/>
        <v>0</v>
      </c>
      <c r="LT22" s="295"/>
      <c r="LU22" s="296"/>
      <c r="LV22" s="297">
        <f t="shared" si="96"/>
        <v>0</v>
      </c>
      <c r="LW22" s="295"/>
      <c r="LX22" s="296"/>
      <c r="LY22" s="297">
        <f t="shared" si="97"/>
        <v>0</v>
      </c>
      <c r="LZ22" s="295"/>
      <c r="MA22" s="296"/>
      <c r="MB22" s="297">
        <f t="shared" si="98"/>
        <v>0</v>
      </c>
      <c r="MC22" s="295"/>
      <c r="MD22" s="296"/>
      <c r="ME22" s="297">
        <f t="shared" si="99"/>
        <v>0</v>
      </c>
      <c r="MF22" s="295"/>
      <c r="MG22" s="296"/>
      <c r="MH22" s="297">
        <f t="shared" si="100"/>
        <v>0</v>
      </c>
      <c r="MI22" s="295"/>
      <c r="MJ22" s="296"/>
      <c r="MK22" s="297">
        <f t="shared" si="101"/>
        <v>0</v>
      </c>
      <c r="ML22" s="295"/>
      <c r="MM22" s="296"/>
      <c r="MN22" s="297">
        <f t="shared" si="102"/>
        <v>0</v>
      </c>
      <c r="MO22" s="295"/>
      <c r="MP22" s="296"/>
      <c r="MQ22" s="297">
        <f t="shared" si="103"/>
        <v>0</v>
      </c>
      <c r="MR22" s="295"/>
      <c r="MS22" s="296"/>
      <c r="MT22" s="297">
        <f t="shared" si="104"/>
        <v>0</v>
      </c>
      <c r="MU22" s="295"/>
      <c r="MV22" s="296"/>
      <c r="MW22" s="297">
        <f t="shared" si="105"/>
        <v>0</v>
      </c>
      <c r="MX22" s="295"/>
      <c r="MY22" s="296"/>
      <c r="MZ22" s="297">
        <f t="shared" si="106"/>
        <v>0</v>
      </c>
      <c r="NA22" s="295"/>
      <c r="NB22" s="296"/>
      <c r="NC22" s="297">
        <f t="shared" si="107"/>
        <v>0</v>
      </c>
      <c r="ND22" s="295"/>
      <c r="NE22" s="296"/>
      <c r="NF22" s="297">
        <f t="shared" si="108"/>
        <v>0</v>
      </c>
      <c r="NG22" s="295"/>
      <c r="NH22" s="296"/>
      <c r="NI22" s="297">
        <f t="shared" si="109"/>
        <v>0</v>
      </c>
      <c r="NJ22" s="295"/>
      <c r="NK22" s="296"/>
      <c r="NL22" s="297">
        <f t="shared" si="110"/>
        <v>0</v>
      </c>
      <c r="NM22" s="295"/>
      <c r="NN22" s="296"/>
      <c r="NO22" s="297">
        <f t="shared" si="111"/>
        <v>0</v>
      </c>
      <c r="NP22" s="295"/>
      <c r="NQ22" s="296"/>
      <c r="NR22" s="297">
        <f t="shared" si="112"/>
        <v>0</v>
      </c>
      <c r="NS22" s="295"/>
      <c r="NT22" s="296"/>
      <c r="NU22" s="297">
        <f t="shared" si="113"/>
        <v>0</v>
      </c>
      <c r="NV22" s="295"/>
      <c r="NW22" s="296"/>
      <c r="NX22" s="297">
        <f t="shared" si="114"/>
        <v>0</v>
      </c>
      <c r="NY22" s="295"/>
      <c r="NZ22" s="296"/>
      <c r="OA22" s="297">
        <f t="shared" si="115"/>
        <v>0</v>
      </c>
      <c r="OB22" s="295"/>
      <c r="OC22" s="296"/>
      <c r="OD22" s="297">
        <f t="shared" si="116"/>
        <v>0</v>
      </c>
      <c r="OE22" s="295"/>
      <c r="OF22" s="296"/>
      <c r="OG22" s="297">
        <f t="shared" si="117"/>
        <v>0</v>
      </c>
      <c r="OH22" s="295"/>
      <c r="OI22" s="296"/>
      <c r="OJ22" s="297">
        <f t="shared" si="118"/>
        <v>0</v>
      </c>
      <c r="OK22" s="295"/>
      <c r="OL22" s="296"/>
      <c r="OM22" s="297">
        <f t="shared" si="119"/>
        <v>0</v>
      </c>
      <c r="ON22" s="295"/>
      <c r="OO22" s="296"/>
      <c r="OP22" s="297">
        <f t="shared" si="120"/>
        <v>0</v>
      </c>
      <c r="OQ22" s="295"/>
      <c r="OR22" s="296"/>
      <c r="OS22" s="297">
        <f t="shared" si="121"/>
        <v>0</v>
      </c>
      <c r="OT22" s="295"/>
      <c r="OU22" s="296"/>
      <c r="OV22" s="297">
        <f t="shared" si="122"/>
        <v>0</v>
      </c>
      <c r="OW22" s="295"/>
      <c r="OX22" s="296"/>
      <c r="OY22" s="297">
        <f t="shared" si="123"/>
        <v>0</v>
      </c>
      <c r="OZ22" s="295"/>
      <c r="PA22" s="296"/>
      <c r="PB22" s="297">
        <f t="shared" si="124"/>
        <v>0</v>
      </c>
      <c r="PC22" s="295"/>
      <c r="PD22" s="296"/>
      <c r="PE22" s="297">
        <f t="shared" si="125"/>
        <v>0</v>
      </c>
      <c r="PF22" s="295"/>
      <c r="PG22" s="296"/>
      <c r="PH22" s="297">
        <f t="shared" si="126"/>
        <v>0</v>
      </c>
      <c r="PI22" s="295"/>
      <c r="PJ22" s="296"/>
      <c r="PK22" s="297">
        <f t="shared" si="127"/>
        <v>0</v>
      </c>
      <c r="PL22" s="295"/>
      <c r="PM22" s="296"/>
      <c r="PN22" s="297">
        <f t="shared" si="128"/>
        <v>0</v>
      </c>
      <c r="PO22" s="295"/>
      <c r="PP22" s="296"/>
      <c r="PQ22" s="297">
        <f t="shared" si="129"/>
        <v>0</v>
      </c>
      <c r="PR22" s="295"/>
      <c r="PS22" s="296"/>
      <c r="PT22" s="297">
        <f t="shared" si="130"/>
        <v>0</v>
      </c>
      <c r="PU22" s="295"/>
      <c r="PV22" s="296"/>
      <c r="PW22" s="297">
        <f t="shared" si="131"/>
        <v>0</v>
      </c>
      <c r="PX22" s="295"/>
      <c r="PY22" s="296"/>
      <c r="PZ22" s="297">
        <f t="shared" si="132"/>
        <v>0</v>
      </c>
      <c r="QA22" s="295"/>
      <c r="QB22" s="296"/>
      <c r="QC22" s="297">
        <f t="shared" si="133"/>
        <v>0</v>
      </c>
      <c r="QD22" s="295"/>
      <c r="QE22" s="296"/>
      <c r="QF22" s="297">
        <f t="shared" si="134"/>
        <v>0</v>
      </c>
      <c r="QG22" s="295"/>
      <c r="QH22" s="296"/>
      <c r="QI22" s="297">
        <f t="shared" si="135"/>
        <v>0</v>
      </c>
      <c r="QJ22" s="295"/>
      <c r="QK22" s="296"/>
      <c r="QL22" s="297">
        <f t="shared" si="136"/>
        <v>0</v>
      </c>
      <c r="QM22" s="295"/>
      <c r="QN22" s="296"/>
      <c r="QO22" s="297">
        <f t="shared" si="137"/>
        <v>0</v>
      </c>
      <c r="QP22" s="295"/>
      <c r="QQ22" s="296"/>
      <c r="QR22" s="297">
        <f t="shared" si="138"/>
        <v>0</v>
      </c>
      <c r="QS22" s="295"/>
      <c r="QT22" s="296"/>
      <c r="QU22" s="297">
        <f t="shared" si="139"/>
        <v>0</v>
      </c>
      <c r="QV22" s="295"/>
      <c r="QW22" s="296"/>
      <c r="QX22" s="297">
        <f t="shared" si="140"/>
        <v>0</v>
      </c>
      <c r="QY22" s="295"/>
      <c r="QZ22" s="296"/>
      <c r="RA22" s="297">
        <f t="shared" si="141"/>
        <v>0</v>
      </c>
      <c r="RB22" s="295"/>
      <c r="RC22" s="296"/>
      <c r="RD22" s="297">
        <f t="shared" si="142"/>
        <v>0</v>
      </c>
      <c r="RE22" s="295"/>
      <c r="RF22" s="296"/>
      <c r="RG22" s="297">
        <f t="shared" si="143"/>
        <v>0</v>
      </c>
      <c r="RH22" s="295"/>
      <c r="RI22" s="296"/>
      <c r="RJ22" s="297">
        <f t="shared" si="144"/>
        <v>0</v>
      </c>
      <c r="RK22" s="295"/>
      <c r="RL22" s="296"/>
      <c r="RM22" s="297">
        <f t="shared" si="145"/>
        <v>0</v>
      </c>
      <c r="RN22" s="295"/>
      <c r="RO22" s="296"/>
      <c r="RP22" s="297">
        <f t="shared" si="146"/>
        <v>0</v>
      </c>
      <c r="RQ22" s="295"/>
      <c r="RR22" s="296"/>
      <c r="RS22" s="297">
        <f t="shared" si="147"/>
        <v>0</v>
      </c>
      <c r="RT22" s="295"/>
      <c r="RU22" s="296"/>
      <c r="RV22" s="297">
        <f t="shared" si="148"/>
        <v>0</v>
      </c>
      <c r="RW22" s="295"/>
      <c r="RX22" s="296"/>
      <c r="RY22" s="297">
        <f t="shared" si="149"/>
        <v>0</v>
      </c>
      <c r="RZ22" s="295"/>
      <c r="SA22" s="296"/>
      <c r="SB22" s="297">
        <f t="shared" si="150"/>
        <v>0</v>
      </c>
      <c r="SC22" s="295"/>
      <c r="SD22" s="296"/>
      <c r="SE22" s="297">
        <f t="shared" si="151"/>
        <v>0</v>
      </c>
      <c r="SF22" s="295"/>
      <c r="SG22" s="296"/>
      <c r="SH22" s="297">
        <f t="shared" si="152"/>
        <v>0</v>
      </c>
      <c r="SI22" s="295"/>
      <c r="SJ22" s="296"/>
      <c r="SK22" s="297">
        <f t="shared" si="153"/>
        <v>0</v>
      </c>
      <c r="SL22" s="295"/>
      <c r="SM22" s="296"/>
      <c r="SN22" s="297">
        <f t="shared" si="154"/>
        <v>0</v>
      </c>
      <c r="SO22" s="295"/>
      <c r="SP22" s="296"/>
      <c r="SQ22" s="297">
        <f t="shared" si="155"/>
        <v>0</v>
      </c>
      <c r="SR22" s="295"/>
      <c r="SS22" s="296"/>
      <c r="ST22" s="297">
        <f t="shared" si="156"/>
        <v>0</v>
      </c>
      <c r="SU22" s="295"/>
      <c r="SV22" s="296"/>
      <c r="SW22" s="297">
        <f t="shared" si="157"/>
        <v>0</v>
      </c>
      <c r="SX22" s="295"/>
      <c r="SY22" s="296"/>
      <c r="SZ22" s="297">
        <f t="shared" si="158"/>
        <v>0</v>
      </c>
      <c r="TA22" s="295"/>
      <c r="TB22" s="296"/>
      <c r="TC22" s="297">
        <f t="shared" si="159"/>
        <v>0</v>
      </c>
      <c r="TD22" s="295"/>
      <c r="TE22" s="296"/>
      <c r="TF22" s="297">
        <f t="shared" si="160"/>
        <v>0</v>
      </c>
      <c r="TG22" s="295"/>
      <c r="TH22" s="296"/>
      <c r="TI22" s="297">
        <f t="shared" si="161"/>
        <v>0</v>
      </c>
      <c r="TJ22" s="295"/>
      <c r="TK22" s="296"/>
      <c r="TL22" s="297">
        <f t="shared" si="162"/>
        <v>0</v>
      </c>
      <c r="TM22" s="295"/>
      <c r="TN22" s="296"/>
      <c r="TO22" s="297">
        <f t="shared" si="163"/>
        <v>0</v>
      </c>
      <c r="TP22" s="295"/>
      <c r="TQ22" s="296"/>
      <c r="TR22" s="297">
        <f t="shared" si="164"/>
        <v>0</v>
      </c>
      <c r="TS22" s="295"/>
      <c r="TT22" s="296"/>
      <c r="TU22" s="297">
        <f t="shared" si="165"/>
        <v>0</v>
      </c>
      <c r="TV22" s="295"/>
      <c r="TW22" s="296"/>
      <c r="TX22" s="297">
        <f t="shared" si="166"/>
        <v>0</v>
      </c>
      <c r="TY22" s="295"/>
      <c r="TZ22" s="296"/>
      <c r="UA22" s="297">
        <f t="shared" si="167"/>
        <v>0</v>
      </c>
      <c r="UB22" s="295"/>
      <c r="UC22" s="296"/>
      <c r="UD22" s="297">
        <f t="shared" si="168"/>
        <v>0</v>
      </c>
      <c r="UE22" s="295"/>
      <c r="UF22" s="296"/>
      <c r="UG22" s="297">
        <f t="shared" si="169"/>
        <v>0</v>
      </c>
      <c r="UH22" s="295"/>
      <c r="UI22" s="296"/>
      <c r="UJ22" s="297">
        <f t="shared" si="170"/>
        <v>0</v>
      </c>
      <c r="UK22" s="295"/>
      <c r="UL22" s="296"/>
      <c r="UM22" s="297">
        <f t="shared" si="171"/>
        <v>0</v>
      </c>
      <c r="UN22" s="295"/>
      <c r="UO22" s="296"/>
      <c r="UP22" s="297">
        <f t="shared" si="172"/>
        <v>0</v>
      </c>
      <c r="UQ22" s="295"/>
      <c r="UR22" s="296"/>
      <c r="US22" s="297">
        <f t="shared" si="173"/>
        <v>0</v>
      </c>
      <c r="UT22" s="295"/>
      <c r="UU22" s="296"/>
      <c r="UV22" s="297">
        <f t="shared" si="174"/>
        <v>0</v>
      </c>
      <c r="UW22" s="295"/>
      <c r="UX22" s="296"/>
      <c r="UY22" s="297">
        <f t="shared" si="175"/>
        <v>0</v>
      </c>
      <c r="UZ22" s="295"/>
      <c r="VA22" s="296"/>
      <c r="VB22" s="297">
        <f t="shared" si="176"/>
        <v>0</v>
      </c>
      <c r="VC22" s="295"/>
      <c r="VD22" s="296"/>
      <c r="VE22" s="297">
        <f t="shared" si="177"/>
        <v>0</v>
      </c>
      <c r="VF22" s="295"/>
      <c r="VG22" s="296"/>
      <c r="VH22" s="297">
        <f t="shared" si="178"/>
        <v>0</v>
      </c>
      <c r="VI22" s="295"/>
      <c r="VJ22" s="296"/>
      <c r="VK22" s="297">
        <f t="shared" si="179"/>
        <v>0</v>
      </c>
      <c r="VL22" s="295"/>
      <c r="VM22" s="296"/>
      <c r="VN22" s="297">
        <f t="shared" si="180"/>
        <v>0</v>
      </c>
      <c r="VO22" s="295"/>
      <c r="VP22" s="296"/>
      <c r="VQ22" s="297">
        <f t="shared" si="181"/>
        <v>0</v>
      </c>
    </row>
    <row r="23" spans="1:589">
      <c r="A23" s="349">
        <v>19</v>
      </c>
      <c r="B23" s="346"/>
      <c r="C23" s="296"/>
      <c r="D23" s="297">
        <f t="shared" si="245"/>
        <v>0</v>
      </c>
      <c r="E23" s="295"/>
      <c r="F23" s="296"/>
      <c r="G23" s="297">
        <f t="shared" si="183"/>
        <v>0</v>
      </c>
      <c r="H23" s="295"/>
      <c r="I23" s="296"/>
      <c r="J23" s="297">
        <f t="shared" si="184"/>
        <v>0</v>
      </c>
      <c r="K23" s="295"/>
      <c r="L23" s="296"/>
      <c r="M23" s="297">
        <f t="shared" si="185"/>
        <v>0</v>
      </c>
      <c r="N23" s="295"/>
      <c r="O23" s="296"/>
      <c r="P23" s="297">
        <f t="shared" si="246"/>
        <v>0</v>
      </c>
      <c r="Q23" s="295"/>
      <c r="R23" s="296"/>
      <c r="S23" s="297">
        <f t="shared" si="187"/>
        <v>0</v>
      </c>
      <c r="T23" s="295"/>
      <c r="U23" s="296"/>
      <c r="V23" s="297">
        <f t="shared" si="188"/>
        <v>0</v>
      </c>
      <c r="W23" s="346"/>
      <c r="X23" s="296"/>
      <c r="Y23" s="297">
        <f t="shared" si="189"/>
        <v>0</v>
      </c>
      <c r="Z23" s="295"/>
      <c r="AA23" s="296"/>
      <c r="AB23" s="297">
        <f t="shared" si="190"/>
        <v>0</v>
      </c>
      <c r="AC23" s="295"/>
      <c r="AD23" s="296"/>
      <c r="AE23" s="297">
        <f t="shared" si="191"/>
        <v>0</v>
      </c>
      <c r="AF23" s="295"/>
      <c r="AG23" s="296"/>
      <c r="AH23" s="297">
        <f t="shared" si="192"/>
        <v>0</v>
      </c>
      <c r="AI23" s="295"/>
      <c r="AJ23" s="296"/>
      <c r="AK23" s="297">
        <f t="shared" si="193"/>
        <v>0</v>
      </c>
      <c r="AL23" s="295"/>
      <c r="AM23" s="296"/>
      <c r="AN23" s="297">
        <f t="shared" si="194"/>
        <v>0</v>
      </c>
      <c r="AO23" s="295"/>
      <c r="AP23" s="296"/>
      <c r="AQ23" s="297">
        <f t="shared" si="195"/>
        <v>0</v>
      </c>
      <c r="AR23" s="346"/>
      <c r="AS23" s="296"/>
      <c r="AT23" s="297">
        <f t="shared" si="196"/>
        <v>0</v>
      </c>
      <c r="AU23" s="295"/>
      <c r="AV23" s="296"/>
      <c r="AW23" s="297">
        <f t="shared" si="197"/>
        <v>0</v>
      </c>
      <c r="AX23" s="295"/>
      <c r="AY23" s="296"/>
      <c r="AZ23" s="297">
        <f t="shared" si="198"/>
        <v>0</v>
      </c>
      <c r="BA23" s="295"/>
      <c r="BB23" s="296"/>
      <c r="BC23" s="297">
        <f t="shared" si="199"/>
        <v>0</v>
      </c>
      <c r="BD23" s="295"/>
      <c r="BE23" s="296"/>
      <c r="BF23" s="297">
        <f t="shared" si="200"/>
        <v>0</v>
      </c>
      <c r="BG23" s="295"/>
      <c r="BH23" s="296"/>
      <c r="BI23" s="297">
        <f t="shared" si="201"/>
        <v>0</v>
      </c>
      <c r="BJ23" s="295"/>
      <c r="BK23" s="296"/>
      <c r="BL23" s="297">
        <f t="shared" si="202"/>
        <v>0</v>
      </c>
      <c r="BM23" s="346"/>
      <c r="BN23" s="296"/>
      <c r="BO23" s="297">
        <f t="shared" si="203"/>
        <v>0</v>
      </c>
      <c r="BP23" s="295"/>
      <c r="BQ23" s="296"/>
      <c r="BR23" s="297">
        <f t="shared" si="247"/>
        <v>0</v>
      </c>
      <c r="BS23" s="295"/>
      <c r="BT23" s="296"/>
      <c r="BU23" s="297">
        <f t="shared" si="204"/>
        <v>0</v>
      </c>
      <c r="BV23" s="295"/>
      <c r="BW23" s="296"/>
      <c r="BX23" s="297">
        <f t="shared" si="205"/>
        <v>0</v>
      </c>
      <c r="BY23" s="295"/>
      <c r="BZ23" s="296"/>
      <c r="CA23" s="297">
        <f t="shared" si="206"/>
        <v>0</v>
      </c>
      <c r="CB23" s="295"/>
      <c r="CC23" s="296"/>
      <c r="CD23" s="297">
        <f t="shared" si="207"/>
        <v>0</v>
      </c>
      <c r="CE23" s="295"/>
      <c r="CF23" s="296"/>
      <c r="CG23" s="297">
        <f t="shared" si="208"/>
        <v>0</v>
      </c>
      <c r="CH23" s="346"/>
      <c r="CI23" s="296"/>
      <c r="CJ23" s="297">
        <f t="shared" si="209"/>
        <v>0</v>
      </c>
      <c r="CK23" s="295"/>
      <c r="CL23" s="296"/>
      <c r="CM23" s="297">
        <f t="shared" si="210"/>
        <v>0</v>
      </c>
      <c r="CN23" s="295"/>
      <c r="CO23" s="296"/>
      <c r="CP23" s="297">
        <f t="shared" si="211"/>
        <v>0</v>
      </c>
      <c r="CQ23" s="295"/>
      <c r="CR23" s="296"/>
      <c r="CS23" s="297">
        <f t="shared" si="212"/>
        <v>0</v>
      </c>
      <c r="CT23" s="295"/>
      <c r="CU23" s="296"/>
      <c r="CV23" s="297">
        <f t="shared" si="213"/>
        <v>0</v>
      </c>
      <c r="CW23" s="295"/>
      <c r="CX23" s="296"/>
      <c r="CY23" s="297">
        <f t="shared" si="214"/>
        <v>0</v>
      </c>
      <c r="CZ23" s="295"/>
      <c r="DA23" s="296"/>
      <c r="DB23" s="297">
        <f t="shared" si="215"/>
        <v>0</v>
      </c>
      <c r="DC23" s="346"/>
      <c r="DD23" s="296"/>
      <c r="DE23" s="297">
        <f t="shared" si="216"/>
        <v>0</v>
      </c>
      <c r="DF23" s="295"/>
      <c r="DG23" s="296"/>
      <c r="DH23" s="297">
        <f t="shared" si="217"/>
        <v>0</v>
      </c>
      <c r="DI23" s="295"/>
      <c r="DJ23" s="296"/>
      <c r="DK23" s="297">
        <f t="shared" si="218"/>
        <v>0</v>
      </c>
      <c r="DL23" s="295"/>
      <c r="DM23" s="296"/>
      <c r="DN23" s="297">
        <f t="shared" si="219"/>
        <v>0</v>
      </c>
      <c r="DO23" s="295"/>
      <c r="DP23" s="296"/>
      <c r="DQ23" s="297">
        <f t="shared" si="220"/>
        <v>0</v>
      </c>
      <c r="DR23" s="295"/>
      <c r="DS23" s="296"/>
      <c r="DT23" s="297">
        <f t="shared" si="221"/>
        <v>0</v>
      </c>
      <c r="DU23" s="295"/>
      <c r="DV23" s="296"/>
      <c r="DW23" s="297">
        <f t="shared" si="222"/>
        <v>0</v>
      </c>
      <c r="DX23" s="346"/>
      <c r="DY23" s="296"/>
      <c r="DZ23" s="297">
        <f t="shared" si="223"/>
        <v>0</v>
      </c>
      <c r="EA23" s="295"/>
      <c r="EB23" s="296"/>
      <c r="EC23" s="297">
        <f t="shared" si="224"/>
        <v>0</v>
      </c>
      <c r="ED23" s="295"/>
      <c r="EE23" s="296"/>
      <c r="EF23" s="297">
        <f t="shared" si="225"/>
        <v>0</v>
      </c>
      <c r="EG23" s="295"/>
      <c r="EH23" s="296"/>
      <c r="EI23" s="297">
        <f t="shared" si="226"/>
        <v>0</v>
      </c>
      <c r="EJ23" s="295"/>
      <c r="EK23" s="296"/>
      <c r="EL23" s="297">
        <f t="shared" si="227"/>
        <v>0</v>
      </c>
      <c r="EM23" s="295"/>
      <c r="EN23" s="296"/>
      <c r="EO23" s="297">
        <f t="shared" si="228"/>
        <v>0</v>
      </c>
      <c r="EP23" s="295"/>
      <c r="EQ23" s="296"/>
      <c r="ER23" s="297">
        <f t="shared" si="229"/>
        <v>0</v>
      </c>
      <c r="ES23" s="346"/>
      <c r="ET23" s="296"/>
      <c r="EU23" s="297">
        <f t="shared" si="230"/>
        <v>0</v>
      </c>
      <c r="EV23" s="295"/>
      <c r="EW23" s="296"/>
      <c r="EX23" s="297">
        <f t="shared" si="231"/>
        <v>0</v>
      </c>
      <c r="EY23" s="295"/>
      <c r="EZ23" s="296"/>
      <c r="FA23" s="297">
        <f t="shared" si="232"/>
        <v>0</v>
      </c>
      <c r="FB23" s="295"/>
      <c r="FC23" s="296"/>
      <c r="FD23" s="297">
        <f t="shared" si="233"/>
        <v>0</v>
      </c>
      <c r="FE23" s="295"/>
      <c r="FF23" s="296"/>
      <c r="FG23" s="297">
        <f t="shared" si="234"/>
        <v>0</v>
      </c>
      <c r="FH23" s="295"/>
      <c r="FI23" s="296"/>
      <c r="FJ23" s="297">
        <f t="shared" si="235"/>
        <v>0</v>
      </c>
      <c r="FK23" s="295"/>
      <c r="FL23" s="296"/>
      <c r="FM23" s="297">
        <f t="shared" si="236"/>
        <v>0</v>
      </c>
      <c r="FN23" s="295"/>
      <c r="FO23" s="296"/>
      <c r="FP23" s="297">
        <f t="shared" si="237"/>
        <v>0</v>
      </c>
      <c r="FQ23" s="346"/>
      <c r="FR23" s="296"/>
      <c r="FS23" s="297">
        <f t="shared" si="238"/>
        <v>0</v>
      </c>
      <c r="FT23" s="295"/>
      <c r="FU23" s="296"/>
      <c r="FV23" s="297">
        <f t="shared" si="239"/>
        <v>0</v>
      </c>
      <c r="FW23" s="295"/>
      <c r="FX23" s="296"/>
      <c r="FY23" s="297">
        <f t="shared" si="240"/>
        <v>0</v>
      </c>
      <c r="FZ23" s="295"/>
      <c r="GA23" s="296"/>
      <c r="GB23" s="297">
        <f t="shared" si="241"/>
        <v>0</v>
      </c>
      <c r="GC23" s="295"/>
      <c r="GD23" s="296"/>
      <c r="GE23" s="297">
        <f t="shared" si="242"/>
        <v>0</v>
      </c>
      <c r="GF23" s="295"/>
      <c r="GG23" s="296"/>
      <c r="GH23" s="297">
        <f t="shared" si="243"/>
        <v>0</v>
      </c>
      <c r="GI23" s="295"/>
      <c r="GJ23" s="296"/>
      <c r="GK23" s="297">
        <f t="shared" si="244"/>
        <v>0</v>
      </c>
      <c r="GL23" s="295"/>
      <c r="GM23" s="296"/>
      <c r="GN23" s="297">
        <f t="shared" si="50"/>
        <v>0</v>
      </c>
      <c r="GO23" s="346"/>
      <c r="GP23" s="296"/>
      <c r="GQ23" s="297">
        <f t="shared" si="51"/>
        <v>0</v>
      </c>
      <c r="GR23" s="295"/>
      <c r="GS23" s="296"/>
      <c r="GT23" s="297">
        <f t="shared" si="52"/>
        <v>0</v>
      </c>
      <c r="GU23" s="295"/>
      <c r="GV23" s="296"/>
      <c r="GW23" s="297">
        <f t="shared" si="53"/>
        <v>0</v>
      </c>
      <c r="GX23" s="295"/>
      <c r="GY23" s="296"/>
      <c r="GZ23" s="297">
        <f t="shared" si="54"/>
        <v>0</v>
      </c>
      <c r="HA23" s="295"/>
      <c r="HB23" s="296"/>
      <c r="HC23" s="297">
        <f t="shared" si="55"/>
        <v>0</v>
      </c>
      <c r="HD23" s="295"/>
      <c r="HE23" s="296"/>
      <c r="HF23" s="297">
        <f t="shared" si="56"/>
        <v>0</v>
      </c>
      <c r="HG23" s="295"/>
      <c r="HH23" s="296"/>
      <c r="HI23" s="297">
        <f t="shared" si="57"/>
        <v>0</v>
      </c>
      <c r="HJ23" s="295"/>
      <c r="HK23" s="296"/>
      <c r="HL23" s="297">
        <f t="shared" si="58"/>
        <v>0</v>
      </c>
      <c r="HM23" s="346"/>
      <c r="HN23" s="296"/>
      <c r="HO23" s="297">
        <f t="shared" si="59"/>
        <v>0</v>
      </c>
      <c r="HP23" s="295"/>
      <c r="HQ23" s="296"/>
      <c r="HR23" s="297">
        <f t="shared" si="60"/>
        <v>0</v>
      </c>
      <c r="HS23" s="295"/>
      <c r="HT23" s="296"/>
      <c r="HU23" s="297">
        <f t="shared" si="61"/>
        <v>0</v>
      </c>
      <c r="HV23" s="295"/>
      <c r="HW23" s="296"/>
      <c r="HX23" s="297">
        <f t="shared" si="62"/>
        <v>0</v>
      </c>
      <c r="HY23" s="295"/>
      <c r="HZ23" s="296"/>
      <c r="IA23" s="297">
        <f t="shared" si="63"/>
        <v>0</v>
      </c>
      <c r="IB23" s="295"/>
      <c r="IC23" s="296"/>
      <c r="ID23" s="297">
        <f t="shared" si="64"/>
        <v>0</v>
      </c>
      <c r="IE23" s="295"/>
      <c r="IF23" s="296"/>
      <c r="IG23" s="297">
        <f t="shared" si="65"/>
        <v>0</v>
      </c>
      <c r="IH23" s="295"/>
      <c r="II23" s="296"/>
      <c r="IJ23" s="297">
        <f t="shared" si="66"/>
        <v>0</v>
      </c>
      <c r="IK23" s="346"/>
      <c r="IL23" s="296"/>
      <c r="IM23" s="297">
        <f t="shared" si="67"/>
        <v>0</v>
      </c>
      <c r="IN23" s="295"/>
      <c r="IO23" s="296"/>
      <c r="IP23" s="297">
        <f t="shared" si="68"/>
        <v>0</v>
      </c>
      <c r="IQ23" s="295"/>
      <c r="IR23" s="296"/>
      <c r="IS23" s="297">
        <f t="shared" si="69"/>
        <v>0</v>
      </c>
      <c r="IT23" s="295"/>
      <c r="IU23" s="296"/>
      <c r="IV23" s="297">
        <f t="shared" si="70"/>
        <v>0</v>
      </c>
      <c r="IW23" s="295"/>
      <c r="IX23" s="296"/>
      <c r="IY23" s="297">
        <f t="shared" si="71"/>
        <v>0</v>
      </c>
      <c r="IZ23" s="295"/>
      <c r="JA23" s="296"/>
      <c r="JB23" s="297">
        <f t="shared" si="72"/>
        <v>0</v>
      </c>
      <c r="JC23" s="295"/>
      <c r="JD23" s="296"/>
      <c r="JE23" s="297">
        <f t="shared" si="73"/>
        <v>0</v>
      </c>
      <c r="JF23" s="295"/>
      <c r="JG23" s="296"/>
      <c r="JH23" s="297">
        <f t="shared" si="74"/>
        <v>0</v>
      </c>
      <c r="JI23" s="346"/>
      <c r="JJ23" s="296"/>
      <c r="JK23" s="297">
        <f t="shared" si="75"/>
        <v>0</v>
      </c>
      <c r="JL23" s="295"/>
      <c r="JM23" s="296"/>
      <c r="JN23" s="297">
        <f t="shared" si="76"/>
        <v>0</v>
      </c>
      <c r="JO23" s="295"/>
      <c r="JP23" s="296"/>
      <c r="JQ23" s="297">
        <f t="shared" si="77"/>
        <v>0</v>
      </c>
      <c r="JR23" s="295"/>
      <c r="JS23" s="296"/>
      <c r="JT23" s="297">
        <f t="shared" si="78"/>
        <v>0</v>
      </c>
      <c r="JU23" s="295"/>
      <c r="JV23" s="296"/>
      <c r="JW23" s="297">
        <f t="shared" si="79"/>
        <v>0</v>
      </c>
      <c r="JX23" s="295"/>
      <c r="JY23" s="296"/>
      <c r="JZ23" s="297">
        <f t="shared" si="80"/>
        <v>0</v>
      </c>
      <c r="KA23" s="295"/>
      <c r="KB23" s="296"/>
      <c r="KC23" s="297">
        <f t="shared" si="81"/>
        <v>0</v>
      </c>
      <c r="KD23" s="295"/>
      <c r="KE23" s="296"/>
      <c r="KF23" s="297">
        <f t="shared" si="82"/>
        <v>0</v>
      </c>
      <c r="KG23" s="346"/>
      <c r="KH23" s="296"/>
      <c r="KI23" s="297">
        <f t="shared" si="83"/>
        <v>0</v>
      </c>
      <c r="KJ23" s="295"/>
      <c r="KK23" s="296"/>
      <c r="KL23" s="297">
        <f t="shared" si="84"/>
        <v>0</v>
      </c>
      <c r="KM23" s="295"/>
      <c r="KN23" s="296"/>
      <c r="KO23" s="297">
        <f t="shared" si="85"/>
        <v>0</v>
      </c>
      <c r="KP23" s="295"/>
      <c r="KQ23" s="296"/>
      <c r="KR23" s="297">
        <f t="shared" si="86"/>
        <v>0</v>
      </c>
      <c r="KS23" s="295"/>
      <c r="KT23" s="296"/>
      <c r="KU23" s="297">
        <f t="shared" si="87"/>
        <v>0</v>
      </c>
      <c r="KV23" s="295"/>
      <c r="KW23" s="296"/>
      <c r="KX23" s="297">
        <f t="shared" si="88"/>
        <v>0</v>
      </c>
      <c r="KY23" s="295"/>
      <c r="KZ23" s="296"/>
      <c r="LA23" s="297">
        <f t="shared" si="89"/>
        <v>0</v>
      </c>
      <c r="LB23" s="295"/>
      <c r="LC23" s="296"/>
      <c r="LD23" s="297">
        <f t="shared" si="90"/>
        <v>0</v>
      </c>
      <c r="LE23" s="346"/>
      <c r="LF23" s="296"/>
      <c r="LG23" s="297">
        <f t="shared" si="91"/>
        <v>0</v>
      </c>
      <c r="LH23" s="295"/>
      <c r="LI23" s="296"/>
      <c r="LJ23" s="297">
        <f t="shared" si="92"/>
        <v>0</v>
      </c>
      <c r="LK23" s="295"/>
      <c r="LL23" s="296"/>
      <c r="LM23" s="297">
        <f t="shared" si="93"/>
        <v>0</v>
      </c>
      <c r="LN23" s="295"/>
      <c r="LO23" s="296"/>
      <c r="LP23" s="297">
        <f t="shared" si="94"/>
        <v>0</v>
      </c>
      <c r="LQ23" s="295"/>
      <c r="LR23" s="296"/>
      <c r="LS23" s="297">
        <f t="shared" si="95"/>
        <v>0</v>
      </c>
      <c r="LT23" s="295"/>
      <c r="LU23" s="296"/>
      <c r="LV23" s="297">
        <f t="shared" si="96"/>
        <v>0</v>
      </c>
      <c r="LW23" s="295"/>
      <c r="LX23" s="296"/>
      <c r="LY23" s="297">
        <f t="shared" si="97"/>
        <v>0</v>
      </c>
      <c r="LZ23" s="295"/>
      <c r="MA23" s="296"/>
      <c r="MB23" s="297">
        <f t="shared" si="98"/>
        <v>0</v>
      </c>
      <c r="MC23" s="295"/>
      <c r="MD23" s="296"/>
      <c r="ME23" s="297">
        <f t="shared" si="99"/>
        <v>0</v>
      </c>
      <c r="MF23" s="295"/>
      <c r="MG23" s="296"/>
      <c r="MH23" s="297">
        <f t="shared" si="100"/>
        <v>0</v>
      </c>
      <c r="MI23" s="295"/>
      <c r="MJ23" s="296"/>
      <c r="MK23" s="297">
        <f t="shared" si="101"/>
        <v>0</v>
      </c>
      <c r="ML23" s="295"/>
      <c r="MM23" s="296"/>
      <c r="MN23" s="297">
        <f t="shared" si="102"/>
        <v>0</v>
      </c>
      <c r="MO23" s="295"/>
      <c r="MP23" s="296"/>
      <c r="MQ23" s="297">
        <f t="shared" si="103"/>
        <v>0</v>
      </c>
      <c r="MR23" s="295"/>
      <c r="MS23" s="296"/>
      <c r="MT23" s="297">
        <f t="shared" si="104"/>
        <v>0</v>
      </c>
      <c r="MU23" s="295"/>
      <c r="MV23" s="296"/>
      <c r="MW23" s="297">
        <f t="shared" si="105"/>
        <v>0</v>
      </c>
      <c r="MX23" s="295"/>
      <c r="MY23" s="296"/>
      <c r="MZ23" s="297">
        <f t="shared" si="106"/>
        <v>0</v>
      </c>
      <c r="NA23" s="295"/>
      <c r="NB23" s="296"/>
      <c r="NC23" s="297">
        <f t="shared" si="107"/>
        <v>0</v>
      </c>
      <c r="ND23" s="295"/>
      <c r="NE23" s="296"/>
      <c r="NF23" s="297">
        <f t="shared" si="108"/>
        <v>0</v>
      </c>
      <c r="NG23" s="295"/>
      <c r="NH23" s="296"/>
      <c r="NI23" s="297">
        <f t="shared" si="109"/>
        <v>0</v>
      </c>
      <c r="NJ23" s="295"/>
      <c r="NK23" s="296"/>
      <c r="NL23" s="297">
        <f t="shared" si="110"/>
        <v>0</v>
      </c>
      <c r="NM23" s="295"/>
      <c r="NN23" s="296"/>
      <c r="NO23" s="297">
        <f t="shared" si="111"/>
        <v>0</v>
      </c>
      <c r="NP23" s="295"/>
      <c r="NQ23" s="296"/>
      <c r="NR23" s="297">
        <f t="shared" si="112"/>
        <v>0</v>
      </c>
      <c r="NS23" s="295"/>
      <c r="NT23" s="296"/>
      <c r="NU23" s="297">
        <f t="shared" si="113"/>
        <v>0</v>
      </c>
      <c r="NV23" s="295"/>
      <c r="NW23" s="296"/>
      <c r="NX23" s="297">
        <f t="shared" si="114"/>
        <v>0</v>
      </c>
      <c r="NY23" s="295"/>
      <c r="NZ23" s="296"/>
      <c r="OA23" s="297">
        <f t="shared" si="115"/>
        <v>0</v>
      </c>
      <c r="OB23" s="295"/>
      <c r="OC23" s="296"/>
      <c r="OD23" s="297">
        <f t="shared" si="116"/>
        <v>0</v>
      </c>
      <c r="OE23" s="295"/>
      <c r="OF23" s="296"/>
      <c r="OG23" s="297">
        <f t="shared" si="117"/>
        <v>0</v>
      </c>
      <c r="OH23" s="295"/>
      <c r="OI23" s="296"/>
      <c r="OJ23" s="297">
        <f t="shared" si="118"/>
        <v>0</v>
      </c>
      <c r="OK23" s="295"/>
      <c r="OL23" s="296"/>
      <c r="OM23" s="297">
        <f t="shared" si="119"/>
        <v>0</v>
      </c>
      <c r="ON23" s="295"/>
      <c r="OO23" s="296"/>
      <c r="OP23" s="297">
        <f t="shared" si="120"/>
        <v>0</v>
      </c>
      <c r="OQ23" s="295"/>
      <c r="OR23" s="296"/>
      <c r="OS23" s="297">
        <f t="shared" si="121"/>
        <v>0</v>
      </c>
      <c r="OT23" s="295"/>
      <c r="OU23" s="296"/>
      <c r="OV23" s="297">
        <f t="shared" si="122"/>
        <v>0</v>
      </c>
      <c r="OW23" s="295"/>
      <c r="OX23" s="296"/>
      <c r="OY23" s="297">
        <f t="shared" si="123"/>
        <v>0</v>
      </c>
      <c r="OZ23" s="295"/>
      <c r="PA23" s="296"/>
      <c r="PB23" s="297">
        <f t="shared" si="124"/>
        <v>0</v>
      </c>
      <c r="PC23" s="295"/>
      <c r="PD23" s="296"/>
      <c r="PE23" s="297">
        <f t="shared" si="125"/>
        <v>0</v>
      </c>
      <c r="PF23" s="295"/>
      <c r="PG23" s="296"/>
      <c r="PH23" s="297">
        <f t="shared" si="126"/>
        <v>0</v>
      </c>
      <c r="PI23" s="295"/>
      <c r="PJ23" s="296"/>
      <c r="PK23" s="297">
        <f t="shared" si="127"/>
        <v>0</v>
      </c>
      <c r="PL23" s="295"/>
      <c r="PM23" s="296"/>
      <c r="PN23" s="297">
        <f t="shared" si="128"/>
        <v>0</v>
      </c>
      <c r="PO23" s="295"/>
      <c r="PP23" s="296"/>
      <c r="PQ23" s="297">
        <f t="shared" si="129"/>
        <v>0</v>
      </c>
      <c r="PR23" s="295"/>
      <c r="PS23" s="296"/>
      <c r="PT23" s="297">
        <f t="shared" si="130"/>
        <v>0</v>
      </c>
      <c r="PU23" s="295"/>
      <c r="PV23" s="296"/>
      <c r="PW23" s="297">
        <f t="shared" si="131"/>
        <v>0</v>
      </c>
      <c r="PX23" s="295"/>
      <c r="PY23" s="296"/>
      <c r="PZ23" s="297">
        <f t="shared" si="132"/>
        <v>0</v>
      </c>
      <c r="QA23" s="295"/>
      <c r="QB23" s="296"/>
      <c r="QC23" s="297">
        <f t="shared" si="133"/>
        <v>0</v>
      </c>
      <c r="QD23" s="295"/>
      <c r="QE23" s="296"/>
      <c r="QF23" s="297">
        <f t="shared" si="134"/>
        <v>0</v>
      </c>
      <c r="QG23" s="295"/>
      <c r="QH23" s="296"/>
      <c r="QI23" s="297">
        <f t="shared" si="135"/>
        <v>0</v>
      </c>
      <c r="QJ23" s="295"/>
      <c r="QK23" s="296"/>
      <c r="QL23" s="297">
        <f t="shared" si="136"/>
        <v>0</v>
      </c>
      <c r="QM23" s="295"/>
      <c r="QN23" s="296"/>
      <c r="QO23" s="297">
        <f t="shared" si="137"/>
        <v>0</v>
      </c>
      <c r="QP23" s="295"/>
      <c r="QQ23" s="296"/>
      <c r="QR23" s="297">
        <f t="shared" si="138"/>
        <v>0</v>
      </c>
      <c r="QS23" s="295"/>
      <c r="QT23" s="296"/>
      <c r="QU23" s="297">
        <f t="shared" si="139"/>
        <v>0</v>
      </c>
      <c r="QV23" s="295"/>
      <c r="QW23" s="296"/>
      <c r="QX23" s="297">
        <f t="shared" si="140"/>
        <v>0</v>
      </c>
      <c r="QY23" s="295"/>
      <c r="QZ23" s="296"/>
      <c r="RA23" s="297">
        <f t="shared" si="141"/>
        <v>0</v>
      </c>
      <c r="RB23" s="295"/>
      <c r="RC23" s="296"/>
      <c r="RD23" s="297">
        <f t="shared" si="142"/>
        <v>0</v>
      </c>
      <c r="RE23" s="295"/>
      <c r="RF23" s="296"/>
      <c r="RG23" s="297">
        <f t="shared" si="143"/>
        <v>0</v>
      </c>
      <c r="RH23" s="295"/>
      <c r="RI23" s="296"/>
      <c r="RJ23" s="297">
        <f t="shared" si="144"/>
        <v>0</v>
      </c>
      <c r="RK23" s="295"/>
      <c r="RL23" s="296"/>
      <c r="RM23" s="297">
        <f t="shared" si="145"/>
        <v>0</v>
      </c>
      <c r="RN23" s="295"/>
      <c r="RO23" s="296"/>
      <c r="RP23" s="297">
        <f t="shared" si="146"/>
        <v>0</v>
      </c>
      <c r="RQ23" s="295"/>
      <c r="RR23" s="296"/>
      <c r="RS23" s="297">
        <f t="shared" si="147"/>
        <v>0</v>
      </c>
      <c r="RT23" s="295"/>
      <c r="RU23" s="296"/>
      <c r="RV23" s="297">
        <f t="shared" si="148"/>
        <v>0</v>
      </c>
      <c r="RW23" s="295"/>
      <c r="RX23" s="296"/>
      <c r="RY23" s="297">
        <f t="shared" si="149"/>
        <v>0</v>
      </c>
      <c r="RZ23" s="295"/>
      <c r="SA23" s="296"/>
      <c r="SB23" s="297">
        <f t="shared" si="150"/>
        <v>0</v>
      </c>
      <c r="SC23" s="295"/>
      <c r="SD23" s="296"/>
      <c r="SE23" s="297">
        <f t="shared" si="151"/>
        <v>0</v>
      </c>
      <c r="SF23" s="295"/>
      <c r="SG23" s="296"/>
      <c r="SH23" s="297">
        <f t="shared" si="152"/>
        <v>0</v>
      </c>
      <c r="SI23" s="295"/>
      <c r="SJ23" s="296"/>
      <c r="SK23" s="297">
        <f t="shared" si="153"/>
        <v>0</v>
      </c>
      <c r="SL23" s="295"/>
      <c r="SM23" s="296"/>
      <c r="SN23" s="297">
        <f t="shared" si="154"/>
        <v>0</v>
      </c>
      <c r="SO23" s="295"/>
      <c r="SP23" s="296"/>
      <c r="SQ23" s="297">
        <f t="shared" si="155"/>
        <v>0</v>
      </c>
      <c r="SR23" s="295"/>
      <c r="SS23" s="296"/>
      <c r="ST23" s="297">
        <f t="shared" si="156"/>
        <v>0</v>
      </c>
      <c r="SU23" s="295"/>
      <c r="SV23" s="296"/>
      <c r="SW23" s="297">
        <f t="shared" si="157"/>
        <v>0</v>
      </c>
      <c r="SX23" s="295"/>
      <c r="SY23" s="296"/>
      <c r="SZ23" s="297">
        <f t="shared" si="158"/>
        <v>0</v>
      </c>
      <c r="TA23" s="295"/>
      <c r="TB23" s="296"/>
      <c r="TC23" s="297">
        <f t="shared" si="159"/>
        <v>0</v>
      </c>
      <c r="TD23" s="295"/>
      <c r="TE23" s="296"/>
      <c r="TF23" s="297">
        <f t="shared" si="160"/>
        <v>0</v>
      </c>
      <c r="TG23" s="295"/>
      <c r="TH23" s="296"/>
      <c r="TI23" s="297">
        <f t="shared" si="161"/>
        <v>0</v>
      </c>
      <c r="TJ23" s="295"/>
      <c r="TK23" s="296"/>
      <c r="TL23" s="297">
        <f t="shared" si="162"/>
        <v>0</v>
      </c>
      <c r="TM23" s="295"/>
      <c r="TN23" s="296"/>
      <c r="TO23" s="297">
        <f t="shared" si="163"/>
        <v>0</v>
      </c>
      <c r="TP23" s="295"/>
      <c r="TQ23" s="296"/>
      <c r="TR23" s="297">
        <f t="shared" si="164"/>
        <v>0</v>
      </c>
      <c r="TS23" s="295"/>
      <c r="TT23" s="296"/>
      <c r="TU23" s="297">
        <f t="shared" si="165"/>
        <v>0</v>
      </c>
      <c r="TV23" s="295"/>
      <c r="TW23" s="296"/>
      <c r="TX23" s="297">
        <f t="shared" si="166"/>
        <v>0</v>
      </c>
      <c r="TY23" s="295"/>
      <c r="TZ23" s="296"/>
      <c r="UA23" s="297">
        <f t="shared" si="167"/>
        <v>0</v>
      </c>
      <c r="UB23" s="295"/>
      <c r="UC23" s="296"/>
      <c r="UD23" s="297">
        <f t="shared" si="168"/>
        <v>0</v>
      </c>
      <c r="UE23" s="295"/>
      <c r="UF23" s="296"/>
      <c r="UG23" s="297">
        <f t="shared" si="169"/>
        <v>0</v>
      </c>
      <c r="UH23" s="295"/>
      <c r="UI23" s="296"/>
      <c r="UJ23" s="297">
        <f t="shared" si="170"/>
        <v>0</v>
      </c>
      <c r="UK23" s="295"/>
      <c r="UL23" s="296"/>
      <c r="UM23" s="297">
        <f t="shared" si="171"/>
        <v>0</v>
      </c>
      <c r="UN23" s="295"/>
      <c r="UO23" s="296"/>
      <c r="UP23" s="297">
        <f t="shared" si="172"/>
        <v>0</v>
      </c>
      <c r="UQ23" s="295"/>
      <c r="UR23" s="296"/>
      <c r="US23" s="297">
        <f t="shared" si="173"/>
        <v>0</v>
      </c>
      <c r="UT23" s="295"/>
      <c r="UU23" s="296"/>
      <c r="UV23" s="297">
        <f t="shared" si="174"/>
        <v>0</v>
      </c>
      <c r="UW23" s="295"/>
      <c r="UX23" s="296"/>
      <c r="UY23" s="297">
        <f t="shared" si="175"/>
        <v>0</v>
      </c>
      <c r="UZ23" s="295"/>
      <c r="VA23" s="296"/>
      <c r="VB23" s="297">
        <f t="shared" si="176"/>
        <v>0</v>
      </c>
      <c r="VC23" s="295"/>
      <c r="VD23" s="296"/>
      <c r="VE23" s="297">
        <f t="shared" si="177"/>
        <v>0</v>
      </c>
      <c r="VF23" s="295"/>
      <c r="VG23" s="296"/>
      <c r="VH23" s="297">
        <f t="shared" si="178"/>
        <v>0</v>
      </c>
      <c r="VI23" s="295"/>
      <c r="VJ23" s="296"/>
      <c r="VK23" s="297">
        <f t="shared" si="179"/>
        <v>0</v>
      </c>
      <c r="VL23" s="295"/>
      <c r="VM23" s="296"/>
      <c r="VN23" s="297">
        <f t="shared" si="180"/>
        <v>0</v>
      </c>
      <c r="VO23" s="295"/>
      <c r="VP23" s="296"/>
      <c r="VQ23" s="297">
        <f t="shared" si="181"/>
        <v>0</v>
      </c>
    </row>
    <row r="24" spans="1:589">
      <c r="A24" s="349">
        <v>20</v>
      </c>
      <c r="B24" s="346"/>
      <c r="C24" s="296"/>
      <c r="D24" s="297">
        <f t="shared" si="245"/>
        <v>0</v>
      </c>
      <c r="E24" s="295"/>
      <c r="F24" s="296"/>
      <c r="G24" s="297">
        <f t="shared" si="183"/>
        <v>0</v>
      </c>
      <c r="H24" s="295"/>
      <c r="I24" s="296"/>
      <c r="J24" s="297">
        <f t="shared" si="184"/>
        <v>0</v>
      </c>
      <c r="K24" s="295"/>
      <c r="L24" s="296"/>
      <c r="M24" s="297">
        <f t="shared" si="185"/>
        <v>0</v>
      </c>
      <c r="N24" s="295"/>
      <c r="O24" s="296"/>
      <c r="P24" s="297">
        <f t="shared" si="246"/>
        <v>0</v>
      </c>
      <c r="Q24" s="295"/>
      <c r="R24" s="296"/>
      <c r="S24" s="297">
        <f t="shared" si="187"/>
        <v>0</v>
      </c>
      <c r="T24" s="295"/>
      <c r="U24" s="296"/>
      <c r="V24" s="297">
        <f t="shared" si="188"/>
        <v>0</v>
      </c>
      <c r="W24" s="346"/>
      <c r="X24" s="296"/>
      <c r="Y24" s="297">
        <f t="shared" si="189"/>
        <v>0</v>
      </c>
      <c r="Z24" s="295"/>
      <c r="AA24" s="296"/>
      <c r="AB24" s="297">
        <f t="shared" si="190"/>
        <v>0</v>
      </c>
      <c r="AC24" s="295"/>
      <c r="AD24" s="296"/>
      <c r="AE24" s="297">
        <f t="shared" si="191"/>
        <v>0</v>
      </c>
      <c r="AF24" s="295"/>
      <c r="AG24" s="296"/>
      <c r="AH24" s="297">
        <f t="shared" si="192"/>
        <v>0</v>
      </c>
      <c r="AI24" s="295"/>
      <c r="AJ24" s="296"/>
      <c r="AK24" s="297">
        <f t="shared" si="193"/>
        <v>0</v>
      </c>
      <c r="AL24" s="295"/>
      <c r="AM24" s="296"/>
      <c r="AN24" s="297">
        <f t="shared" si="194"/>
        <v>0</v>
      </c>
      <c r="AO24" s="295"/>
      <c r="AP24" s="296"/>
      <c r="AQ24" s="297">
        <f t="shared" si="195"/>
        <v>0</v>
      </c>
      <c r="AR24" s="346"/>
      <c r="AS24" s="296"/>
      <c r="AT24" s="297">
        <f t="shared" si="196"/>
        <v>0</v>
      </c>
      <c r="AU24" s="295"/>
      <c r="AV24" s="296"/>
      <c r="AW24" s="297">
        <f t="shared" si="197"/>
        <v>0</v>
      </c>
      <c r="AX24" s="295"/>
      <c r="AY24" s="296"/>
      <c r="AZ24" s="297">
        <f t="shared" si="198"/>
        <v>0</v>
      </c>
      <c r="BA24" s="295"/>
      <c r="BB24" s="296"/>
      <c r="BC24" s="297">
        <f t="shared" si="199"/>
        <v>0</v>
      </c>
      <c r="BD24" s="295"/>
      <c r="BE24" s="296"/>
      <c r="BF24" s="297">
        <f t="shared" si="200"/>
        <v>0</v>
      </c>
      <c r="BG24" s="295"/>
      <c r="BH24" s="296"/>
      <c r="BI24" s="297">
        <f t="shared" si="201"/>
        <v>0</v>
      </c>
      <c r="BJ24" s="295"/>
      <c r="BK24" s="296"/>
      <c r="BL24" s="297">
        <f t="shared" si="202"/>
        <v>0</v>
      </c>
      <c r="BM24" s="346"/>
      <c r="BN24" s="296"/>
      <c r="BO24" s="297">
        <f t="shared" si="203"/>
        <v>0</v>
      </c>
      <c r="BP24" s="295"/>
      <c r="BQ24" s="296"/>
      <c r="BR24" s="297">
        <f t="shared" si="247"/>
        <v>0</v>
      </c>
      <c r="BS24" s="295"/>
      <c r="BT24" s="296"/>
      <c r="BU24" s="297">
        <f t="shared" si="204"/>
        <v>0</v>
      </c>
      <c r="BV24" s="295"/>
      <c r="BW24" s="296"/>
      <c r="BX24" s="297">
        <f t="shared" si="205"/>
        <v>0</v>
      </c>
      <c r="BY24" s="295"/>
      <c r="BZ24" s="296"/>
      <c r="CA24" s="297">
        <f t="shared" si="206"/>
        <v>0</v>
      </c>
      <c r="CB24" s="295"/>
      <c r="CC24" s="296"/>
      <c r="CD24" s="297">
        <f t="shared" si="207"/>
        <v>0</v>
      </c>
      <c r="CE24" s="295"/>
      <c r="CF24" s="296"/>
      <c r="CG24" s="297">
        <f t="shared" si="208"/>
        <v>0</v>
      </c>
      <c r="CH24" s="346"/>
      <c r="CI24" s="296"/>
      <c r="CJ24" s="297">
        <f t="shared" si="209"/>
        <v>0</v>
      </c>
      <c r="CK24" s="295"/>
      <c r="CL24" s="296"/>
      <c r="CM24" s="297">
        <f t="shared" si="210"/>
        <v>0</v>
      </c>
      <c r="CN24" s="295"/>
      <c r="CO24" s="296"/>
      <c r="CP24" s="297">
        <f t="shared" si="211"/>
        <v>0</v>
      </c>
      <c r="CQ24" s="295"/>
      <c r="CR24" s="296"/>
      <c r="CS24" s="297">
        <f t="shared" si="212"/>
        <v>0</v>
      </c>
      <c r="CT24" s="295"/>
      <c r="CU24" s="296"/>
      <c r="CV24" s="297">
        <f t="shared" si="213"/>
        <v>0</v>
      </c>
      <c r="CW24" s="295"/>
      <c r="CX24" s="296"/>
      <c r="CY24" s="297">
        <f t="shared" si="214"/>
        <v>0</v>
      </c>
      <c r="CZ24" s="295"/>
      <c r="DA24" s="296"/>
      <c r="DB24" s="297">
        <f t="shared" si="215"/>
        <v>0</v>
      </c>
      <c r="DC24" s="346"/>
      <c r="DD24" s="296"/>
      <c r="DE24" s="297">
        <f t="shared" si="216"/>
        <v>0</v>
      </c>
      <c r="DF24" s="295"/>
      <c r="DG24" s="296"/>
      <c r="DH24" s="297">
        <f t="shared" si="217"/>
        <v>0</v>
      </c>
      <c r="DI24" s="295"/>
      <c r="DJ24" s="296"/>
      <c r="DK24" s="297">
        <f t="shared" si="218"/>
        <v>0</v>
      </c>
      <c r="DL24" s="295"/>
      <c r="DM24" s="296"/>
      <c r="DN24" s="297">
        <f t="shared" si="219"/>
        <v>0</v>
      </c>
      <c r="DO24" s="295"/>
      <c r="DP24" s="296"/>
      <c r="DQ24" s="297">
        <f t="shared" si="220"/>
        <v>0</v>
      </c>
      <c r="DR24" s="295"/>
      <c r="DS24" s="296"/>
      <c r="DT24" s="297">
        <f t="shared" si="221"/>
        <v>0</v>
      </c>
      <c r="DU24" s="295"/>
      <c r="DV24" s="296"/>
      <c r="DW24" s="297">
        <f t="shared" si="222"/>
        <v>0</v>
      </c>
      <c r="DX24" s="346"/>
      <c r="DY24" s="296"/>
      <c r="DZ24" s="297">
        <f t="shared" si="223"/>
        <v>0</v>
      </c>
      <c r="EA24" s="295"/>
      <c r="EB24" s="296"/>
      <c r="EC24" s="297">
        <f t="shared" si="224"/>
        <v>0</v>
      </c>
      <c r="ED24" s="295"/>
      <c r="EE24" s="296"/>
      <c r="EF24" s="297">
        <f t="shared" si="225"/>
        <v>0</v>
      </c>
      <c r="EG24" s="295"/>
      <c r="EH24" s="296"/>
      <c r="EI24" s="297">
        <f t="shared" si="226"/>
        <v>0</v>
      </c>
      <c r="EJ24" s="295"/>
      <c r="EK24" s="296"/>
      <c r="EL24" s="297">
        <f t="shared" si="227"/>
        <v>0</v>
      </c>
      <c r="EM24" s="295"/>
      <c r="EN24" s="296"/>
      <c r="EO24" s="297">
        <f t="shared" si="228"/>
        <v>0</v>
      </c>
      <c r="EP24" s="295"/>
      <c r="EQ24" s="296"/>
      <c r="ER24" s="297">
        <f t="shared" si="229"/>
        <v>0</v>
      </c>
      <c r="ES24" s="346"/>
      <c r="ET24" s="296"/>
      <c r="EU24" s="297">
        <f t="shared" si="230"/>
        <v>0</v>
      </c>
      <c r="EV24" s="295"/>
      <c r="EW24" s="296"/>
      <c r="EX24" s="297">
        <f t="shared" si="231"/>
        <v>0</v>
      </c>
      <c r="EY24" s="295"/>
      <c r="EZ24" s="296"/>
      <c r="FA24" s="297">
        <f t="shared" si="232"/>
        <v>0</v>
      </c>
      <c r="FB24" s="295"/>
      <c r="FC24" s="296"/>
      <c r="FD24" s="297">
        <f t="shared" si="233"/>
        <v>0</v>
      </c>
      <c r="FE24" s="295"/>
      <c r="FF24" s="296"/>
      <c r="FG24" s="297">
        <f t="shared" si="234"/>
        <v>0</v>
      </c>
      <c r="FH24" s="295"/>
      <c r="FI24" s="296"/>
      <c r="FJ24" s="297">
        <f t="shared" si="235"/>
        <v>0</v>
      </c>
      <c r="FK24" s="295"/>
      <c r="FL24" s="296"/>
      <c r="FM24" s="297">
        <f t="shared" si="236"/>
        <v>0</v>
      </c>
      <c r="FN24" s="295"/>
      <c r="FO24" s="296"/>
      <c r="FP24" s="297">
        <f t="shared" si="237"/>
        <v>0</v>
      </c>
      <c r="FQ24" s="346"/>
      <c r="FR24" s="296"/>
      <c r="FS24" s="297">
        <f t="shared" si="238"/>
        <v>0</v>
      </c>
      <c r="FT24" s="295"/>
      <c r="FU24" s="296"/>
      <c r="FV24" s="297">
        <f t="shared" si="239"/>
        <v>0</v>
      </c>
      <c r="FW24" s="295"/>
      <c r="FX24" s="296"/>
      <c r="FY24" s="297">
        <f t="shared" si="240"/>
        <v>0</v>
      </c>
      <c r="FZ24" s="295"/>
      <c r="GA24" s="296"/>
      <c r="GB24" s="297">
        <f t="shared" si="241"/>
        <v>0</v>
      </c>
      <c r="GC24" s="295"/>
      <c r="GD24" s="296"/>
      <c r="GE24" s="297">
        <f t="shared" si="242"/>
        <v>0</v>
      </c>
      <c r="GF24" s="295"/>
      <c r="GG24" s="296"/>
      <c r="GH24" s="297">
        <f t="shared" si="243"/>
        <v>0</v>
      </c>
      <c r="GI24" s="295"/>
      <c r="GJ24" s="296"/>
      <c r="GK24" s="297">
        <f t="shared" si="244"/>
        <v>0</v>
      </c>
      <c r="GL24" s="295"/>
      <c r="GM24" s="296"/>
      <c r="GN24" s="297">
        <f t="shared" si="50"/>
        <v>0</v>
      </c>
      <c r="GO24" s="346"/>
      <c r="GP24" s="296"/>
      <c r="GQ24" s="297">
        <f t="shared" si="51"/>
        <v>0</v>
      </c>
      <c r="GR24" s="295"/>
      <c r="GS24" s="296"/>
      <c r="GT24" s="297">
        <f t="shared" si="52"/>
        <v>0</v>
      </c>
      <c r="GU24" s="295"/>
      <c r="GV24" s="296"/>
      <c r="GW24" s="297">
        <f t="shared" si="53"/>
        <v>0</v>
      </c>
      <c r="GX24" s="295"/>
      <c r="GY24" s="296"/>
      <c r="GZ24" s="297">
        <f t="shared" si="54"/>
        <v>0</v>
      </c>
      <c r="HA24" s="295"/>
      <c r="HB24" s="296"/>
      <c r="HC24" s="297">
        <f t="shared" si="55"/>
        <v>0</v>
      </c>
      <c r="HD24" s="295"/>
      <c r="HE24" s="296"/>
      <c r="HF24" s="297">
        <f t="shared" si="56"/>
        <v>0</v>
      </c>
      <c r="HG24" s="295"/>
      <c r="HH24" s="296"/>
      <c r="HI24" s="297">
        <f t="shared" si="57"/>
        <v>0</v>
      </c>
      <c r="HJ24" s="295"/>
      <c r="HK24" s="296"/>
      <c r="HL24" s="297">
        <f t="shared" si="58"/>
        <v>0</v>
      </c>
      <c r="HM24" s="346"/>
      <c r="HN24" s="296"/>
      <c r="HO24" s="297">
        <f t="shared" si="59"/>
        <v>0</v>
      </c>
      <c r="HP24" s="295"/>
      <c r="HQ24" s="296"/>
      <c r="HR24" s="297">
        <f t="shared" si="60"/>
        <v>0</v>
      </c>
      <c r="HS24" s="295"/>
      <c r="HT24" s="296"/>
      <c r="HU24" s="297">
        <f t="shared" si="61"/>
        <v>0</v>
      </c>
      <c r="HV24" s="295"/>
      <c r="HW24" s="296"/>
      <c r="HX24" s="297">
        <f t="shared" si="62"/>
        <v>0</v>
      </c>
      <c r="HY24" s="295"/>
      <c r="HZ24" s="296"/>
      <c r="IA24" s="297">
        <f t="shared" si="63"/>
        <v>0</v>
      </c>
      <c r="IB24" s="295"/>
      <c r="IC24" s="296"/>
      <c r="ID24" s="297">
        <f t="shared" si="64"/>
        <v>0</v>
      </c>
      <c r="IE24" s="295"/>
      <c r="IF24" s="296"/>
      <c r="IG24" s="297">
        <f t="shared" si="65"/>
        <v>0</v>
      </c>
      <c r="IH24" s="295"/>
      <c r="II24" s="296"/>
      <c r="IJ24" s="297">
        <f t="shared" si="66"/>
        <v>0</v>
      </c>
      <c r="IK24" s="346"/>
      <c r="IL24" s="296"/>
      <c r="IM24" s="297">
        <f t="shared" si="67"/>
        <v>0</v>
      </c>
      <c r="IN24" s="295"/>
      <c r="IO24" s="296"/>
      <c r="IP24" s="297">
        <f t="shared" si="68"/>
        <v>0</v>
      </c>
      <c r="IQ24" s="295"/>
      <c r="IR24" s="296"/>
      <c r="IS24" s="297">
        <f t="shared" si="69"/>
        <v>0</v>
      </c>
      <c r="IT24" s="295"/>
      <c r="IU24" s="296"/>
      <c r="IV24" s="297">
        <f t="shared" si="70"/>
        <v>0</v>
      </c>
      <c r="IW24" s="295">
        <v>0.29166666666666669</v>
      </c>
      <c r="IX24" s="296">
        <v>0.375</v>
      </c>
      <c r="IY24" s="297">
        <f t="shared" si="71"/>
        <v>8.3333333333333315E-2</v>
      </c>
      <c r="IZ24" s="295"/>
      <c r="JA24" s="296"/>
      <c r="JB24" s="297">
        <f t="shared" si="72"/>
        <v>0</v>
      </c>
      <c r="JC24" s="295"/>
      <c r="JD24" s="296"/>
      <c r="JE24" s="297">
        <f t="shared" si="73"/>
        <v>0</v>
      </c>
      <c r="JF24" s="295"/>
      <c r="JG24" s="296"/>
      <c r="JH24" s="297">
        <f t="shared" si="74"/>
        <v>0</v>
      </c>
      <c r="JI24" s="346"/>
      <c r="JJ24" s="296"/>
      <c r="JK24" s="297">
        <f t="shared" si="75"/>
        <v>0</v>
      </c>
      <c r="JL24" s="295"/>
      <c r="JM24" s="296"/>
      <c r="JN24" s="297">
        <f t="shared" si="76"/>
        <v>0</v>
      </c>
      <c r="JO24" s="295"/>
      <c r="JP24" s="296"/>
      <c r="JQ24" s="297">
        <f t="shared" si="77"/>
        <v>0</v>
      </c>
      <c r="JR24" s="295"/>
      <c r="JS24" s="296"/>
      <c r="JT24" s="297">
        <f t="shared" si="78"/>
        <v>0</v>
      </c>
      <c r="JU24" s="295"/>
      <c r="JV24" s="296"/>
      <c r="JW24" s="297">
        <f t="shared" si="79"/>
        <v>0</v>
      </c>
      <c r="JX24" s="295"/>
      <c r="JY24" s="296"/>
      <c r="JZ24" s="297">
        <f t="shared" si="80"/>
        <v>0</v>
      </c>
      <c r="KA24" s="295"/>
      <c r="KB24" s="296"/>
      <c r="KC24" s="297">
        <f t="shared" si="81"/>
        <v>0</v>
      </c>
      <c r="KD24" s="295"/>
      <c r="KE24" s="296"/>
      <c r="KF24" s="297">
        <f t="shared" si="82"/>
        <v>0</v>
      </c>
      <c r="KG24" s="346"/>
      <c r="KH24" s="296"/>
      <c r="KI24" s="297">
        <f t="shared" si="83"/>
        <v>0</v>
      </c>
      <c r="KJ24" s="295"/>
      <c r="KK24" s="296"/>
      <c r="KL24" s="297">
        <f t="shared" si="84"/>
        <v>0</v>
      </c>
      <c r="KM24" s="295"/>
      <c r="KN24" s="296"/>
      <c r="KO24" s="297">
        <f t="shared" si="85"/>
        <v>0</v>
      </c>
      <c r="KP24" s="295"/>
      <c r="KQ24" s="296"/>
      <c r="KR24" s="297">
        <f t="shared" si="86"/>
        <v>0</v>
      </c>
      <c r="KS24" s="295"/>
      <c r="KT24" s="296"/>
      <c r="KU24" s="297">
        <f t="shared" si="87"/>
        <v>0</v>
      </c>
      <c r="KV24" s="295"/>
      <c r="KW24" s="296"/>
      <c r="KX24" s="297">
        <f t="shared" si="88"/>
        <v>0</v>
      </c>
      <c r="KY24" s="295"/>
      <c r="KZ24" s="296"/>
      <c r="LA24" s="297">
        <f t="shared" si="89"/>
        <v>0</v>
      </c>
      <c r="LB24" s="295"/>
      <c r="LC24" s="296"/>
      <c r="LD24" s="297">
        <f t="shared" si="90"/>
        <v>0</v>
      </c>
      <c r="LE24" s="346"/>
      <c r="LF24" s="296"/>
      <c r="LG24" s="297">
        <f t="shared" si="91"/>
        <v>0</v>
      </c>
      <c r="LH24" s="295"/>
      <c r="LI24" s="296"/>
      <c r="LJ24" s="297">
        <f t="shared" si="92"/>
        <v>0</v>
      </c>
      <c r="LK24" s="295"/>
      <c r="LL24" s="296"/>
      <c r="LM24" s="297">
        <f t="shared" si="93"/>
        <v>0</v>
      </c>
      <c r="LN24" s="295"/>
      <c r="LO24" s="296"/>
      <c r="LP24" s="297">
        <f t="shared" si="94"/>
        <v>0</v>
      </c>
      <c r="LQ24" s="295"/>
      <c r="LR24" s="296"/>
      <c r="LS24" s="297">
        <f t="shared" si="95"/>
        <v>0</v>
      </c>
      <c r="LT24" s="295"/>
      <c r="LU24" s="296"/>
      <c r="LV24" s="297">
        <f t="shared" si="96"/>
        <v>0</v>
      </c>
      <c r="LW24" s="295"/>
      <c r="LX24" s="296"/>
      <c r="LY24" s="297">
        <f t="shared" si="97"/>
        <v>0</v>
      </c>
      <c r="LZ24" s="295"/>
      <c r="MA24" s="296"/>
      <c r="MB24" s="297">
        <f t="shared" si="98"/>
        <v>0</v>
      </c>
      <c r="MC24" s="295"/>
      <c r="MD24" s="296"/>
      <c r="ME24" s="297">
        <f t="shared" si="99"/>
        <v>0</v>
      </c>
      <c r="MF24" s="295"/>
      <c r="MG24" s="296"/>
      <c r="MH24" s="297">
        <f t="shared" si="100"/>
        <v>0</v>
      </c>
      <c r="MI24" s="295"/>
      <c r="MJ24" s="296"/>
      <c r="MK24" s="297">
        <f t="shared" si="101"/>
        <v>0</v>
      </c>
      <c r="ML24" s="295"/>
      <c r="MM24" s="296"/>
      <c r="MN24" s="297">
        <f t="shared" si="102"/>
        <v>0</v>
      </c>
      <c r="MO24" s="295"/>
      <c r="MP24" s="296"/>
      <c r="MQ24" s="297">
        <f t="shared" si="103"/>
        <v>0</v>
      </c>
      <c r="MR24" s="295"/>
      <c r="MS24" s="296"/>
      <c r="MT24" s="297">
        <f t="shared" si="104"/>
        <v>0</v>
      </c>
      <c r="MU24" s="295"/>
      <c r="MV24" s="296"/>
      <c r="MW24" s="297">
        <f t="shared" si="105"/>
        <v>0</v>
      </c>
      <c r="MX24" s="295"/>
      <c r="MY24" s="296"/>
      <c r="MZ24" s="297">
        <f t="shared" si="106"/>
        <v>0</v>
      </c>
      <c r="NA24" s="295"/>
      <c r="NB24" s="296"/>
      <c r="NC24" s="297">
        <f t="shared" si="107"/>
        <v>0</v>
      </c>
      <c r="ND24" s="295"/>
      <c r="NE24" s="296"/>
      <c r="NF24" s="297">
        <f t="shared" si="108"/>
        <v>0</v>
      </c>
      <c r="NG24" s="295"/>
      <c r="NH24" s="296"/>
      <c r="NI24" s="297">
        <f t="shared" si="109"/>
        <v>0</v>
      </c>
      <c r="NJ24" s="295"/>
      <c r="NK24" s="296"/>
      <c r="NL24" s="297">
        <f t="shared" si="110"/>
        <v>0</v>
      </c>
      <c r="NM24" s="295"/>
      <c r="NN24" s="296"/>
      <c r="NO24" s="297">
        <f t="shared" si="111"/>
        <v>0</v>
      </c>
      <c r="NP24" s="295"/>
      <c r="NQ24" s="296"/>
      <c r="NR24" s="297">
        <f t="shared" si="112"/>
        <v>0</v>
      </c>
      <c r="NS24" s="295"/>
      <c r="NT24" s="296"/>
      <c r="NU24" s="297">
        <f t="shared" si="113"/>
        <v>0</v>
      </c>
      <c r="NV24" s="295"/>
      <c r="NW24" s="296"/>
      <c r="NX24" s="297">
        <f t="shared" si="114"/>
        <v>0</v>
      </c>
      <c r="NY24" s="295"/>
      <c r="NZ24" s="296"/>
      <c r="OA24" s="297">
        <f t="shared" si="115"/>
        <v>0</v>
      </c>
      <c r="OB24" s="295"/>
      <c r="OC24" s="296"/>
      <c r="OD24" s="297">
        <f t="shared" si="116"/>
        <v>0</v>
      </c>
      <c r="OE24" s="295"/>
      <c r="OF24" s="296"/>
      <c r="OG24" s="297">
        <f t="shared" si="117"/>
        <v>0</v>
      </c>
      <c r="OH24" s="295"/>
      <c r="OI24" s="296"/>
      <c r="OJ24" s="297">
        <f t="shared" si="118"/>
        <v>0</v>
      </c>
      <c r="OK24" s="295"/>
      <c r="OL24" s="296"/>
      <c r="OM24" s="297">
        <f t="shared" si="119"/>
        <v>0</v>
      </c>
      <c r="ON24" s="295"/>
      <c r="OO24" s="296"/>
      <c r="OP24" s="297">
        <f t="shared" si="120"/>
        <v>0</v>
      </c>
      <c r="OQ24" s="295"/>
      <c r="OR24" s="296"/>
      <c r="OS24" s="297">
        <f t="shared" si="121"/>
        <v>0</v>
      </c>
      <c r="OT24" s="295"/>
      <c r="OU24" s="296"/>
      <c r="OV24" s="297">
        <f t="shared" si="122"/>
        <v>0</v>
      </c>
      <c r="OW24" s="295"/>
      <c r="OX24" s="296"/>
      <c r="OY24" s="297">
        <f t="shared" si="123"/>
        <v>0</v>
      </c>
      <c r="OZ24" s="295"/>
      <c r="PA24" s="296"/>
      <c r="PB24" s="297">
        <f t="shared" si="124"/>
        <v>0</v>
      </c>
      <c r="PC24" s="295"/>
      <c r="PD24" s="296"/>
      <c r="PE24" s="297">
        <f t="shared" si="125"/>
        <v>0</v>
      </c>
      <c r="PF24" s="295"/>
      <c r="PG24" s="296"/>
      <c r="PH24" s="297">
        <f t="shared" si="126"/>
        <v>0</v>
      </c>
      <c r="PI24" s="295"/>
      <c r="PJ24" s="296"/>
      <c r="PK24" s="297">
        <f t="shared" si="127"/>
        <v>0</v>
      </c>
      <c r="PL24" s="295"/>
      <c r="PM24" s="296"/>
      <c r="PN24" s="297">
        <f t="shared" si="128"/>
        <v>0</v>
      </c>
      <c r="PO24" s="295"/>
      <c r="PP24" s="296"/>
      <c r="PQ24" s="297">
        <f t="shared" si="129"/>
        <v>0</v>
      </c>
      <c r="PR24" s="295"/>
      <c r="PS24" s="296"/>
      <c r="PT24" s="297">
        <f t="shared" si="130"/>
        <v>0</v>
      </c>
      <c r="PU24" s="295"/>
      <c r="PV24" s="296"/>
      <c r="PW24" s="297">
        <f t="shared" si="131"/>
        <v>0</v>
      </c>
      <c r="PX24" s="295"/>
      <c r="PY24" s="296"/>
      <c r="PZ24" s="297">
        <f t="shared" si="132"/>
        <v>0</v>
      </c>
      <c r="QA24" s="295"/>
      <c r="QB24" s="296"/>
      <c r="QC24" s="297">
        <f t="shared" si="133"/>
        <v>0</v>
      </c>
      <c r="QD24" s="295"/>
      <c r="QE24" s="296"/>
      <c r="QF24" s="297">
        <f t="shared" si="134"/>
        <v>0</v>
      </c>
      <c r="QG24" s="295"/>
      <c r="QH24" s="296"/>
      <c r="QI24" s="297">
        <f t="shared" si="135"/>
        <v>0</v>
      </c>
      <c r="QJ24" s="295"/>
      <c r="QK24" s="296"/>
      <c r="QL24" s="297">
        <f t="shared" si="136"/>
        <v>0</v>
      </c>
      <c r="QM24" s="295"/>
      <c r="QN24" s="296"/>
      <c r="QO24" s="297">
        <f t="shared" si="137"/>
        <v>0</v>
      </c>
      <c r="QP24" s="295"/>
      <c r="QQ24" s="296"/>
      <c r="QR24" s="297">
        <f t="shared" si="138"/>
        <v>0</v>
      </c>
      <c r="QS24" s="295"/>
      <c r="QT24" s="296"/>
      <c r="QU24" s="297">
        <f t="shared" si="139"/>
        <v>0</v>
      </c>
      <c r="QV24" s="295"/>
      <c r="QW24" s="296"/>
      <c r="QX24" s="297">
        <f t="shared" si="140"/>
        <v>0</v>
      </c>
      <c r="QY24" s="295"/>
      <c r="QZ24" s="296"/>
      <c r="RA24" s="297">
        <f t="shared" si="141"/>
        <v>0</v>
      </c>
      <c r="RB24" s="295"/>
      <c r="RC24" s="296"/>
      <c r="RD24" s="297">
        <f t="shared" si="142"/>
        <v>0</v>
      </c>
      <c r="RE24" s="295"/>
      <c r="RF24" s="296"/>
      <c r="RG24" s="297">
        <f t="shared" si="143"/>
        <v>0</v>
      </c>
      <c r="RH24" s="295"/>
      <c r="RI24" s="296"/>
      <c r="RJ24" s="297">
        <f t="shared" si="144"/>
        <v>0</v>
      </c>
      <c r="RK24" s="295"/>
      <c r="RL24" s="296"/>
      <c r="RM24" s="297">
        <f t="shared" si="145"/>
        <v>0</v>
      </c>
      <c r="RN24" s="295"/>
      <c r="RO24" s="296"/>
      <c r="RP24" s="297">
        <f t="shared" si="146"/>
        <v>0</v>
      </c>
      <c r="RQ24" s="295"/>
      <c r="RR24" s="296"/>
      <c r="RS24" s="297">
        <f t="shared" si="147"/>
        <v>0</v>
      </c>
      <c r="RT24" s="295"/>
      <c r="RU24" s="296"/>
      <c r="RV24" s="297">
        <f t="shared" si="148"/>
        <v>0</v>
      </c>
      <c r="RW24" s="295"/>
      <c r="RX24" s="296"/>
      <c r="RY24" s="297">
        <f t="shared" si="149"/>
        <v>0</v>
      </c>
      <c r="RZ24" s="295"/>
      <c r="SA24" s="296"/>
      <c r="SB24" s="297">
        <f t="shared" si="150"/>
        <v>0</v>
      </c>
      <c r="SC24" s="295"/>
      <c r="SD24" s="296"/>
      <c r="SE24" s="297">
        <f t="shared" si="151"/>
        <v>0</v>
      </c>
      <c r="SF24" s="295"/>
      <c r="SG24" s="296"/>
      <c r="SH24" s="297">
        <f t="shared" si="152"/>
        <v>0</v>
      </c>
      <c r="SI24" s="295"/>
      <c r="SJ24" s="296"/>
      <c r="SK24" s="297">
        <f t="shared" si="153"/>
        <v>0</v>
      </c>
      <c r="SL24" s="295"/>
      <c r="SM24" s="296"/>
      <c r="SN24" s="297">
        <f t="shared" si="154"/>
        <v>0</v>
      </c>
      <c r="SO24" s="295"/>
      <c r="SP24" s="296"/>
      <c r="SQ24" s="297">
        <f t="shared" si="155"/>
        <v>0</v>
      </c>
      <c r="SR24" s="295"/>
      <c r="SS24" s="296"/>
      <c r="ST24" s="297">
        <f t="shared" si="156"/>
        <v>0</v>
      </c>
      <c r="SU24" s="295"/>
      <c r="SV24" s="296"/>
      <c r="SW24" s="297">
        <f t="shared" si="157"/>
        <v>0</v>
      </c>
      <c r="SX24" s="295"/>
      <c r="SY24" s="296"/>
      <c r="SZ24" s="297">
        <f t="shared" si="158"/>
        <v>0</v>
      </c>
      <c r="TA24" s="295"/>
      <c r="TB24" s="296"/>
      <c r="TC24" s="297">
        <f t="shared" si="159"/>
        <v>0</v>
      </c>
      <c r="TD24" s="295"/>
      <c r="TE24" s="296"/>
      <c r="TF24" s="297">
        <f t="shared" si="160"/>
        <v>0</v>
      </c>
      <c r="TG24" s="295"/>
      <c r="TH24" s="296"/>
      <c r="TI24" s="297">
        <f t="shared" si="161"/>
        <v>0</v>
      </c>
      <c r="TJ24" s="295"/>
      <c r="TK24" s="296"/>
      <c r="TL24" s="297">
        <f t="shared" si="162"/>
        <v>0</v>
      </c>
      <c r="TM24" s="295"/>
      <c r="TN24" s="296"/>
      <c r="TO24" s="297">
        <f t="shared" si="163"/>
        <v>0</v>
      </c>
      <c r="TP24" s="295"/>
      <c r="TQ24" s="296"/>
      <c r="TR24" s="297">
        <f t="shared" si="164"/>
        <v>0</v>
      </c>
      <c r="TS24" s="295"/>
      <c r="TT24" s="296"/>
      <c r="TU24" s="297">
        <f t="shared" si="165"/>
        <v>0</v>
      </c>
      <c r="TV24" s="295"/>
      <c r="TW24" s="296"/>
      <c r="TX24" s="297">
        <f t="shared" si="166"/>
        <v>0</v>
      </c>
      <c r="TY24" s="295"/>
      <c r="TZ24" s="296"/>
      <c r="UA24" s="297">
        <f t="shared" si="167"/>
        <v>0</v>
      </c>
      <c r="UB24" s="295"/>
      <c r="UC24" s="296"/>
      <c r="UD24" s="297">
        <f t="shared" si="168"/>
        <v>0</v>
      </c>
      <c r="UE24" s="295"/>
      <c r="UF24" s="296"/>
      <c r="UG24" s="297">
        <f t="shared" si="169"/>
        <v>0</v>
      </c>
      <c r="UH24" s="295"/>
      <c r="UI24" s="296"/>
      <c r="UJ24" s="297">
        <f t="shared" si="170"/>
        <v>0</v>
      </c>
      <c r="UK24" s="295"/>
      <c r="UL24" s="296"/>
      <c r="UM24" s="297">
        <f t="shared" si="171"/>
        <v>0</v>
      </c>
      <c r="UN24" s="295"/>
      <c r="UO24" s="296"/>
      <c r="UP24" s="297">
        <f t="shared" si="172"/>
        <v>0</v>
      </c>
      <c r="UQ24" s="295"/>
      <c r="UR24" s="296"/>
      <c r="US24" s="297">
        <f t="shared" si="173"/>
        <v>0</v>
      </c>
      <c r="UT24" s="295"/>
      <c r="UU24" s="296"/>
      <c r="UV24" s="297">
        <f t="shared" si="174"/>
        <v>0</v>
      </c>
      <c r="UW24" s="295"/>
      <c r="UX24" s="296"/>
      <c r="UY24" s="297">
        <f t="shared" si="175"/>
        <v>0</v>
      </c>
      <c r="UZ24" s="295"/>
      <c r="VA24" s="296"/>
      <c r="VB24" s="297">
        <f t="shared" si="176"/>
        <v>0</v>
      </c>
      <c r="VC24" s="295"/>
      <c r="VD24" s="296"/>
      <c r="VE24" s="297">
        <f t="shared" si="177"/>
        <v>0</v>
      </c>
      <c r="VF24" s="295"/>
      <c r="VG24" s="296"/>
      <c r="VH24" s="297">
        <f t="shared" si="178"/>
        <v>0</v>
      </c>
      <c r="VI24" s="295"/>
      <c r="VJ24" s="296"/>
      <c r="VK24" s="297">
        <f t="shared" si="179"/>
        <v>0</v>
      </c>
      <c r="VL24" s="295"/>
      <c r="VM24" s="296"/>
      <c r="VN24" s="297">
        <f t="shared" si="180"/>
        <v>0</v>
      </c>
      <c r="VO24" s="295"/>
      <c r="VP24" s="296"/>
      <c r="VQ24" s="297">
        <f t="shared" si="181"/>
        <v>0</v>
      </c>
    </row>
    <row r="25" spans="1:589">
      <c r="A25" s="349">
        <v>21</v>
      </c>
      <c r="B25" s="346"/>
      <c r="C25" s="296"/>
      <c r="D25" s="297">
        <f t="shared" si="245"/>
        <v>0</v>
      </c>
      <c r="E25" s="295"/>
      <c r="F25" s="296"/>
      <c r="G25" s="297">
        <f t="shared" si="183"/>
        <v>0</v>
      </c>
      <c r="H25" s="295"/>
      <c r="I25" s="296"/>
      <c r="J25" s="297">
        <f t="shared" si="184"/>
        <v>0</v>
      </c>
      <c r="K25" s="295"/>
      <c r="L25" s="296"/>
      <c r="M25" s="297">
        <f t="shared" si="185"/>
        <v>0</v>
      </c>
      <c r="N25" s="295"/>
      <c r="O25" s="296"/>
      <c r="P25" s="297">
        <f t="shared" si="246"/>
        <v>0</v>
      </c>
      <c r="Q25" s="295"/>
      <c r="R25" s="296"/>
      <c r="S25" s="297">
        <f t="shared" si="187"/>
        <v>0</v>
      </c>
      <c r="T25" s="295"/>
      <c r="U25" s="296"/>
      <c r="V25" s="297">
        <f t="shared" si="188"/>
        <v>0</v>
      </c>
      <c r="W25" s="346"/>
      <c r="X25" s="296"/>
      <c r="Y25" s="297">
        <f t="shared" si="189"/>
        <v>0</v>
      </c>
      <c r="Z25" s="295"/>
      <c r="AA25" s="296"/>
      <c r="AB25" s="297">
        <f t="shared" si="190"/>
        <v>0</v>
      </c>
      <c r="AC25" s="295"/>
      <c r="AD25" s="296"/>
      <c r="AE25" s="297">
        <f t="shared" si="191"/>
        <v>0</v>
      </c>
      <c r="AF25" s="295"/>
      <c r="AG25" s="296"/>
      <c r="AH25" s="297">
        <f t="shared" si="192"/>
        <v>0</v>
      </c>
      <c r="AI25" s="295"/>
      <c r="AJ25" s="296"/>
      <c r="AK25" s="297">
        <f t="shared" si="193"/>
        <v>0</v>
      </c>
      <c r="AL25" s="295"/>
      <c r="AM25" s="296"/>
      <c r="AN25" s="297">
        <f t="shared" si="194"/>
        <v>0</v>
      </c>
      <c r="AO25" s="295"/>
      <c r="AP25" s="296"/>
      <c r="AQ25" s="297">
        <f t="shared" si="195"/>
        <v>0</v>
      </c>
      <c r="AR25" s="346"/>
      <c r="AS25" s="296"/>
      <c r="AT25" s="297">
        <f t="shared" si="196"/>
        <v>0</v>
      </c>
      <c r="AU25" s="295"/>
      <c r="AV25" s="296"/>
      <c r="AW25" s="297">
        <f t="shared" si="197"/>
        <v>0</v>
      </c>
      <c r="AX25" s="295"/>
      <c r="AY25" s="296"/>
      <c r="AZ25" s="297">
        <f t="shared" si="198"/>
        <v>0</v>
      </c>
      <c r="BA25" s="295"/>
      <c r="BB25" s="296"/>
      <c r="BC25" s="297">
        <f t="shared" si="199"/>
        <v>0</v>
      </c>
      <c r="BD25" s="295"/>
      <c r="BE25" s="296"/>
      <c r="BF25" s="297">
        <f t="shared" si="200"/>
        <v>0</v>
      </c>
      <c r="BG25" s="295"/>
      <c r="BH25" s="296"/>
      <c r="BI25" s="297">
        <f t="shared" si="201"/>
        <v>0</v>
      </c>
      <c r="BJ25" s="295"/>
      <c r="BK25" s="296"/>
      <c r="BL25" s="297">
        <f t="shared" si="202"/>
        <v>0</v>
      </c>
      <c r="BM25" s="346"/>
      <c r="BN25" s="296"/>
      <c r="BO25" s="297">
        <f t="shared" si="203"/>
        <v>0</v>
      </c>
      <c r="BP25" s="295"/>
      <c r="BQ25" s="296"/>
      <c r="BR25" s="297">
        <f t="shared" si="247"/>
        <v>0</v>
      </c>
      <c r="BS25" s="295"/>
      <c r="BT25" s="296"/>
      <c r="BU25" s="297">
        <f t="shared" si="204"/>
        <v>0</v>
      </c>
      <c r="BV25" s="295"/>
      <c r="BW25" s="296"/>
      <c r="BX25" s="297">
        <f t="shared" si="205"/>
        <v>0</v>
      </c>
      <c r="BY25" s="295"/>
      <c r="BZ25" s="296"/>
      <c r="CA25" s="297">
        <f t="shared" si="206"/>
        <v>0</v>
      </c>
      <c r="CB25" s="295"/>
      <c r="CC25" s="296"/>
      <c r="CD25" s="297">
        <f t="shared" si="207"/>
        <v>0</v>
      </c>
      <c r="CE25" s="295"/>
      <c r="CF25" s="296"/>
      <c r="CG25" s="297">
        <f t="shared" si="208"/>
        <v>0</v>
      </c>
      <c r="CH25" s="346"/>
      <c r="CI25" s="296"/>
      <c r="CJ25" s="297">
        <f t="shared" si="209"/>
        <v>0</v>
      </c>
      <c r="CK25" s="295"/>
      <c r="CL25" s="296"/>
      <c r="CM25" s="297">
        <f t="shared" si="210"/>
        <v>0</v>
      </c>
      <c r="CN25" s="295"/>
      <c r="CO25" s="296"/>
      <c r="CP25" s="297">
        <f t="shared" si="211"/>
        <v>0</v>
      </c>
      <c r="CQ25" s="295"/>
      <c r="CR25" s="296"/>
      <c r="CS25" s="297">
        <f t="shared" si="212"/>
        <v>0</v>
      </c>
      <c r="CT25" s="295"/>
      <c r="CU25" s="296"/>
      <c r="CV25" s="297">
        <f t="shared" si="213"/>
        <v>0</v>
      </c>
      <c r="CW25" s="295"/>
      <c r="CX25" s="296"/>
      <c r="CY25" s="297">
        <f t="shared" si="214"/>
        <v>0</v>
      </c>
      <c r="CZ25" s="295"/>
      <c r="DA25" s="296"/>
      <c r="DB25" s="297">
        <f t="shared" si="215"/>
        <v>0</v>
      </c>
      <c r="DC25" s="346"/>
      <c r="DD25" s="296"/>
      <c r="DE25" s="297">
        <f t="shared" si="216"/>
        <v>0</v>
      </c>
      <c r="DF25" s="295"/>
      <c r="DG25" s="296"/>
      <c r="DH25" s="297">
        <f t="shared" si="217"/>
        <v>0</v>
      </c>
      <c r="DI25" s="295"/>
      <c r="DJ25" s="296"/>
      <c r="DK25" s="297">
        <f t="shared" si="218"/>
        <v>0</v>
      </c>
      <c r="DL25" s="295"/>
      <c r="DM25" s="296"/>
      <c r="DN25" s="297">
        <f t="shared" si="219"/>
        <v>0</v>
      </c>
      <c r="DO25" s="295"/>
      <c r="DP25" s="296"/>
      <c r="DQ25" s="297">
        <f t="shared" si="220"/>
        <v>0</v>
      </c>
      <c r="DR25" s="295"/>
      <c r="DS25" s="296"/>
      <c r="DT25" s="297">
        <f t="shared" si="221"/>
        <v>0</v>
      </c>
      <c r="DU25" s="295"/>
      <c r="DV25" s="296"/>
      <c r="DW25" s="297">
        <f t="shared" si="222"/>
        <v>0</v>
      </c>
      <c r="DX25" s="346"/>
      <c r="DY25" s="296"/>
      <c r="DZ25" s="297">
        <f t="shared" si="223"/>
        <v>0</v>
      </c>
      <c r="EA25" s="295"/>
      <c r="EB25" s="296"/>
      <c r="EC25" s="297">
        <f t="shared" si="224"/>
        <v>0</v>
      </c>
      <c r="ED25" s="295"/>
      <c r="EE25" s="296"/>
      <c r="EF25" s="297">
        <f t="shared" si="225"/>
        <v>0</v>
      </c>
      <c r="EG25" s="295"/>
      <c r="EH25" s="296"/>
      <c r="EI25" s="297">
        <f t="shared" si="226"/>
        <v>0</v>
      </c>
      <c r="EJ25" s="295"/>
      <c r="EK25" s="296"/>
      <c r="EL25" s="297">
        <f t="shared" si="227"/>
        <v>0</v>
      </c>
      <c r="EM25" s="295"/>
      <c r="EN25" s="296"/>
      <c r="EO25" s="297">
        <f t="shared" si="228"/>
        <v>0</v>
      </c>
      <c r="EP25" s="295"/>
      <c r="EQ25" s="296"/>
      <c r="ER25" s="297">
        <f t="shared" si="229"/>
        <v>0</v>
      </c>
      <c r="ES25" s="346"/>
      <c r="ET25" s="296"/>
      <c r="EU25" s="297">
        <f t="shared" si="230"/>
        <v>0</v>
      </c>
      <c r="EV25" s="295"/>
      <c r="EW25" s="296"/>
      <c r="EX25" s="297">
        <f t="shared" si="231"/>
        <v>0</v>
      </c>
      <c r="EY25" s="295"/>
      <c r="EZ25" s="296"/>
      <c r="FA25" s="297">
        <f t="shared" si="232"/>
        <v>0</v>
      </c>
      <c r="FB25" s="295"/>
      <c r="FC25" s="296"/>
      <c r="FD25" s="297">
        <f t="shared" si="233"/>
        <v>0</v>
      </c>
      <c r="FE25" s="295"/>
      <c r="FF25" s="296"/>
      <c r="FG25" s="297">
        <f t="shared" si="234"/>
        <v>0</v>
      </c>
      <c r="FH25" s="295"/>
      <c r="FI25" s="296"/>
      <c r="FJ25" s="297">
        <f t="shared" si="235"/>
        <v>0</v>
      </c>
      <c r="FK25" s="295"/>
      <c r="FL25" s="296"/>
      <c r="FM25" s="297">
        <f t="shared" si="236"/>
        <v>0</v>
      </c>
      <c r="FN25" s="295"/>
      <c r="FO25" s="296"/>
      <c r="FP25" s="297">
        <f t="shared" si="237"/>
        <v>0</v>
      </c>
      <c r="FQ25" s="346"/>
      <c r="FR25" s="296"/>
      <c r="FS25" s="297">
        <f t="shared" si="238"/>
        <v>0</v>
      </c>
      <c r="FT25" s="295"/>
      <c r="FU25" s="296"/>
      <c r="FV25" s="297">
        <f t="shared" si="239"/>
        <v>0</v>
      </c>
      <c r="FW25" s="295"/>
      <c r="FX25" s="296"/>
      <c r="FY25" s="297">
        <f t="shared" si="240"/>
        <v>0</v>
      </c>
      <c r="FZ25" s="295"/>
      <c r="GA25" s="296"/>
      <c r="GB25" s="297">
        <f t="shared" si="241"/>
        <v>0</v>
      </c>
      <c r="GC25" s="295"/>
      <c r="GD25" s="296"/>
      <c r="GE25" s="297">
        <f t="shared" si="242"/>
        <v>0</v>
      </c>
      <c r="GF25" s="295"/>
      <c r="GG25" s="296"/>
      <c r="GH25" s="297">
        <f t="shared" si="243"/>
        <v>0</v>
      </c>
      <c r="GI25" s="295"/>
      <c r="GJ25" s="296"/>
      <c r="GK25" s="297">
        <f t="shared" si="244"/>
        <v>0</v>
      </c>
      <c r="GL25" s="295"/>
      <c r="GM25" s="296"/>
      <c r="GN25" s="297">
        <f t="shared" si="50"/>
        <v>0</v>
      </c>
      <c r="GO25" s="346"/>
      <c r="GP25" s="296"/>
      <c r="GQ25" s="297">
        <f t="shared" si="51"/>
        <v>0</v>
      </c>
      <c r="GR25" s="295"/>
      <c r="GS25" s="296"/>
      <c r="GT25" s="297">
        <f t="shared" si="52"/>
        <v>0</v>
      </c>
      <c r="GU25" s="295"/>
      <c r="GV25" s="296"/>
      <c r="GW25" s="297">
        <f t="shared" si="53"/>
        <v>0</v>
      </c>
      <c r="GX25" s="295"/>
      <c r="GY25" s="296"/>
      <c r="GZ25" s="297">
        <f t="shared" si="54"/>
        <v>0</v>
      </c>
      <c r="HA25" s="295"/>
      <c r="HB25" s="296"/>
      <c r="HC25" s="297">
        <f t="shared" si="55"/>
        <v>0</v>
      </c>
      <c r="HD25" s="295"/>
      <c r="HE25" s="296"/>
      <c r="HF25" s="297">
        <f t="shared" si="56"/>
        <v>0</v>
      </c>
      <c r="HG25" s="295"/>
      <c r="HH25" s="296"/>
      <c r="HI25" s="297">
        <f t="shared" si="57"/>
        <v>0</v>
      </c>
      <c r="HJ25" s="295"/>
      <c r="HK25" s="296"/>
      <c r="HL25" s="297">
        <f t="shared" si="58"/>
        <v>0</v>
      </c>
      <c r="HM25" s="346"/>
      <c r="HN25" s="296"/>
      <c r="HO25" s="297">
        <f t="shared" si="59"/>
        <v>0</v>
      </c>
      <c r="HP25" s="295"/>
      <c r="HQ25" s="296"/>
      <c r="HR25" s="297">
        <f t="shared" si="60"/>
        <v>0</v>
      </c>
      <c r="HS25" s="295"/>
      <c r="HT25" s="296"/>
      <c r="HU25" s="297">
        <f t="shared" si="61"/>
        <v>0</v>
      </c>
      <c r="HV25" s="295"/>
      <c r="HW25" s="296"/>
      <c r="HX25" s="297">
        <f t="shared" si="62"/>
        <v>0</v>
      </c>
      <c r="HY25" s="295"/>
      <c r="HZ25" s="296"/>
      <c r="IA25" s="297">
        <f t="shared" si="63"/>
        <v>0</v>
      </c>
      <c r="IB25" s="295"/>
      <c r="IC25" s="296"/>
      <c r="ID25" s="297">
        <f t="shared" si="64"/>
        <v>0</v>
      </c>
      <c r="IE25" s="295"/>
      <c r="IF25" s="296"/>
      <c r="IG25" s="297">
        <f t="shared" si="65"/>
        <v>0</v>
      </c>
      <c r="IH25" s="295"/>
      <c r="II25" s="296"/>
      <c r="IJ25" s="297">
        <f t="shared" si="66"/>
        <v>0</v>
      </c>
      <c r="IK25" s="346"/>
      <c r="IL25" s="296"/>
      <c r="IM25" s="297">
        <f t="shared" si="67"/>
        <v>0</v>
      </c>
      <c r="IN25" s="295"/>
      <c r="IO25" s="296"/>
      <c r="IP25" s="297">
        <f t="shared" si="68"/>
        <v>0</v>
      </c>
      <c r="IQ25" s="295"/>
      <c r="IR25" s="296"/>
      <c r="IS25" s="297">
        <f t="shared" si="69"/>
        <v>0</v>
      </c>
      <c r="IT25" s="295"/>
      <c r="IU25" s="296"/>
      <c r="IV25" s="297">
        <f t="shared" si="70"/>
        <v>0</v>
      </c>
      <c r="IW25" s="295"/>
      <c r="IX25" s="296"/>
      <c r="IY25" s="297">
        <f t="shared" si="71"/>
        <v>0</v>
      </c>
      <c r="IZ25" s="295"/>
      <c r="JA25" s="296"/>
      <c r="JB25" s="297">
        <f t="shared" si="72"/>
        <v>0</v>
      </c>
      <c r="JC25" s="295"/>
      <c r="JD25" s="296"/>
      <c r="JE25" s="297">
        <f t="shared" si="73"/>
        <v>0</v>
      </c>
      <c r="JF25" s="295"/>
      <c r="JG25" s="296"/>
      <c r="JH25" s="297">
        <f t="shared" si="74"/>
        <v>0</v>
      </c>
      <c r="JI25" s="346"/>
      <c r="JJ25" s="296"/>
      <c r="JK25" s="297">
        <f t="shared" si="75"/>
        <v>0</v>
      </c>
      <c r="JL25" s="295"/>
      <c r="JM25" s="296"/>
      <c r="JN25" s="297">
        <f t="shared" si="76"/>
        <v>0</v>
      </c>
      <c r="JO25" s="295"/>
      <c r="JP25" s="296"/>
      <c r="JQ25" s="297">
        <f t="shared" si="77"/>
        <v>0</v>
      </c>
      <c r="JR25" s="295"/>
      <c r="JS25" s="296"/>
      <c r="JT25" s="297">
        <f t="shared" si="78"/>
        <v>0</v>
      </c>
      <c r="JU25" s="295"/>
      <c r="JV25" s="296"/>
      <c r="JW25" s="297">
        <f t="shared" si="79"/>
        <v>0</v>
      </c>
      <c r="JX25" s="295"/>
      <c r="JY25" s="296"/>
      <c r="JZ25" s="297">
        <f t="shared" si="80"/>
        <v>0</v>
      </c>
      <c r="KA25" s="295"/>
      <c r="KB25" s="296"/>
      <c r="KC25" s="297">
        <f t="shared" si="81"/>
        <v>0</v>
      </c>
      <c r="KD25" s="295"/>
      <c r="KE25" s="296"/>
      <c r="KF25" s="297">
        <f t="shared" si="82"/>
        <v>0</v>
      </c>
      <c r="KG25" s="346"/>
      <c r="KH25" s="296"/>
      <c r="KI25" s="297">
        <f t="shared" si="83"/>
        <v>0</v>
      </c>
      <c r="KJ25" s="295"/>
      <c r="KK25" s="296"/>
      <c r="KL25" s="297">
        <f t="shared" si="84"/>
        <v>0</v>
      </c>
      <c r="KM25" s="295"/>
      <c r="KN25" s="296"/>
      <c r="KO25" s="297">
        <f t="shared" si="85"/>
        <v>0</v>
      </c>
      <c r="KP25" s="295"/>
      <c r="KQ25" s="296"/>
      <c r="KR25" s="297">
        <f t="shared" si="86"/>
        <v>0</v>
      </c>
      <c r="KS25" s="295"/>
      <c r="KT25" s="296"/>
      <c r="KU25" s="297">
        <f t="shared" si="87"/>
        <v>0</v>
      </c>
      <c r="KV25" s="295"/>
      <c r="KW25" s="296"/>
      <c r="KX25" s="297">
        <f t="shared" si="88"/>
        <v>0</v>
      </c>
      <c r="KY25" s="295"/>
      <c r="KZ25" s="296"/>
      <c r="LA25" s="297">
        <f t="shared" si="89"/>
        <v>0</v>
      </c>
      <c r="LB25" s="295"/>
      <c r="LC25" s="296"/>
      <c r="LD25" s="297">
        <f t="shared" si="90"/>
        <v>0</v>
      </c>
      <c r="LE25" s="346"/>
      <c r="LF25" s="296"/>
      <c r="LG25" s="297">
        <f t="shared" si="91"/>
        <v>0</v>
      </c>
      <c r="LH25" s="295"/>
      <c r="LI25" s="296"/>
      <c r="LJ25" s="297">
        <f t="shared" si="92"/>
        <v>0</v>
      </c>
      <c r="LK25" s="295"/>
      <c r="LL25" s="296"/>
      <c r="LM25" s="297">
        <f t="shared" si="93"/>
        <v>0</v>
      </c>
      <c r="LN25" s="295"/>
      <c r="LO25" s="296"/>
      <c r="LP25" s="297">
        <f t="shared" si="94"/>
        <v>0</v>
      </c>
      <c r="LQ25" s="295"/>
      <c r="LR25" s="296"/>
      <c r="LS25" s="297">
        <f t="shared" si="95"/>
        <v>0</v>
      </c>
      <c r="LT25" s="295"/>
      <c r="LU25" s="296"/>
      <c r="LV25" s="297">
        <f t="shared" si="96"/>
        <v>0</v>
      </c>
      <c r="LW25" s="295"/>
      <c r="LX25" s="296"/>
      <c r="LY25" s="297">
        <f t="shared" si="97"/>
        <v>0</v>
      </c>
      <c r="LZ25" s="295"/>
      <c r="MA25" s="296"/>
      <c r="MB25" s="297">
        <f t="shared" si="98"/>
        <v>0</v>
      </c>
      <c r="MC25" s="295"/>
      <c r="MD25" s="296"/>
      <c r="ME25" s="297">
        <f t="shared" si="99"/>
        <v>0</v>
      </c>
      <c r="MF25" s="295"/>
      <c r="MG25" s="296"/>
      <c r="MH25" s="297">
        <f t="shared" si="100"/>
        <v>0</v>
      </c>
      <c r="MI25" s="295"/>
      <c r="MJ25" s="296"/>
      <c r="MK25" s="297">
        <f t="shared" si="101"/>
        <v>0</v>
      </c>
      <c r="ML25" s="295"/>
      <c r="MM25" s="296"/>
      <c r="MN25" s="297">
        <f t="shared" si="102"/>
        <v>0</v>
      </c>
      <c r="MO25" s="295"/>
      <c r="MP25" s="296"/>
      <c r="MQ25" s="297">
        <f t="shared" si="103"/>
        <v>0</v>
      </c>
      <c r="MR25" s="295"/>
      <c r="MS25" s="296"/>
      <c r="MT25" s="297">
        <f t="shared" si="104"/>
        <v>0</v>
      </c>
      <c r="MU25" s="295"/>
      <c r="MV25" s="296"/>
      <c r="MW25" s="297">
        <f t="shared" si="105"/>
        <v>0</v>
      </c>
      <c r="MX25" s="295"/>
      <c r="MY25" s="296"/>
      <c r="MZ25" s="297">
        <f t="shared" si="106"/>
        <v>0</v>
      </c>
      <c r="NA25" s="295"/>
      <c r="NB25" s="296"/>
      <c r="NC25" s="297">
        <f t="shared" si="107"/>
        <v>0</v>
      </c>
      <c r="ND25" s="295"/>
      <c r="NE25" s="296"/>
      <c r="NF25" s="297">
        <f t="shared" si="108"/>
        <v>0</v>
      </c>
      <c r="NG25" s="295"/>
      <c r="NH25" s="296"/>
      <c r="NI25" s="297">
        <f t="shared" si="109"/>
        <v>0</v>
      </c>
      <c r="NJ25" s="295"/>
      <c r="NK25" s="296"/>
      <c r="NL25" s="297">
        <f t="shared" si="110"/>
        <v>0</v>
      </c>
      <c r="NM25" s="295"/>
      <c r="NN25" s="296"/>
      <c r="NO25" s="297">
        <f t="shared" si="111"/>
        <v>0</v>
      </c>
      <c r="NP25" s="295"/>
      <c r="NQ25" s="296"/>
      <c r="NR25" s="297">
        <f t="shared" si="112"/>
        <v>0</v>
      </c>
      <c r="NS25" s="295"/>
      <c r="NT25" s="296"/>
      <c r="NU25" s="297">
        <f t="shared" si="113"/>
        <v>0</v>
      </c>
      <c r="NV25" s="295"/>
      <c r="NW25" s="296"/>
      <c r="NX25" s="297">
        <f t="shared" si="114"/>
        <v>0</v>
      </c>
      <c r="NY25" s="295"/>
      <c r="NZ25" s="296"/>
      <c r="OA25" s="297">
        <f t="shared" si="115"/>
        <v>0</v>
      </c>
      <c r="OB25" s="295"/>
      <c r="OC25" s="296"/>
      <c r="OD25" s="297">
        <f t="shared" si="116"/>
        <v>0</v>
      </c>
      <c r="OE25" s="295"/>
      <c r="OF25" s="296"/>
      <c r="OG25" s="297">
        <f t="shared" si="117"/>
        <v>0</v>
      </c>
      <c r="OH25" s="295"/>
      <c r="OI25" s="296"/>
      <c r="OJ25" s="297">
        <f t="shared" si="118"/>
        <v>0</v>
      </c>
      <c r="OK25" s="295"/>
      <c r="OL25" s="296"/>
      <c r="OM25" s="297">
        <f t="shared" si="119"/>
        <v>0</v>
      </c>
      <c r="ON25" s="295"/>
      <c r="OO25" s="296"/>
      <c r="OP25" s="297">
        <f t="shared" si="120"/>
        <v>0</v>
      </c>
      <c r="OQ25" s="295"/>
      <c r="OR25" s="296"/>
      <c r="OS25" s="297">
        <f t="shared" si="121"/>
        <v>0</v>
      </c>
      <c r="OT25" s="295"/>
      <c r="OU25" s="296"/>
      <c r="OV25" s="297">
        <f t="shared" si="122"/>
        <v>0</v>
      </c>
      <c r="OW25" s="295"/>
      <c r="OX25" s="296"/>
      <c r="OY25" s="297">
        <f t="shared" si="123"/>
        <v>0</v>
      </c>
      <c r="OZ25" s="295"/>
      <c r="PA25" s="296"/>
      <c r="PB25" s="297">
        <f t="shared" si="124"/>
        <v>0</v>
      </c>
      <c r="PC25" s="295"/>
      <c r="PD25" s="296"/>
      <c r="PE25" s="297">
        <f t="shared" si="125"/>
        <v>0</v>
      </c>
      <c r="PF25" s="295"/>
      <c r="PG25" s="296"/>
      <c r="PH25" s="297">
        <f t="shared" si="126"/>
        <v>0</v>
      </c>
      <c r="PI25" s="295"/>
      <c r="PJ25" s="296"/>
      <c r="PK25" s="297">
        <f t="shared" si="127"/>
        <v>0</v>
      </c>
      <c r="PL25" s="295"/>
      <c r="PM25" s="296"/>
      <c r="PN25" s="297">
        <f t="shared" si="128"/>
        <v>0</v>
      </c>
      <c r="PO25" s="295"/>
      <c r="PP25" s="296"/>
      <c r="PQ25" s="297">
        <f t="shared" si="129"/>
        <v>0</v>
      </c>
      <c r="PR25" s="295"/>
      <c r="PS25" s="296"/>
      <c r="PT25" s="297">
        <f t="shared" si="130"/>
        <v>0</v>
      </c>
      <c r="PU25" s="295"/>
      <c r="PV25" s="296"/>
      <c r="PW25" s="297">
        <f t="shared" si="131"/>
        <v>0</v>
      </c>
      <c r="PX25" s="295"/>
      <c r="PY25" s="296"/>
      <c r="PZ25" s="297">
        <f t="shared" si="132"/>
        <v>0</v>
      </c>
      <c r="QA25" s="295"/>
      <c r="QB25" s="296"/>
      <c r="QC25" s="297">
        <f t="shared" si="133"/>
        <v>0</v>
      </c>
      <c r="QD25" s="295"/>
      <c r="QE25" s="296"/>
      <c r="QF25" s="297">
        <f t="shared" si="134"/>
        <v>0</v>
      </c>
      <c r="QG25" s="295"/>
      <c r="QH25" s="296"/>
      <c r="QI25" s="297">
        <f t="shared" si="135"/>
        <v>0</v>
      </c>
      <c r="QJ25" s="295"/>
      <c r="QK25" s="296"/>
      <c r="QL25" s="297">
        <f t="shared" si="136"/>
        <v>0</v>
      </c>
      <c r="QM25" s="295"/>
      <c r="QN25" s="296"/>
      <c r="QO25" s="297">
        <f t="shared" si="137"/>
        <v>0</v>
      </c>
      <c r="QP25" s="295"/>
      <c r="QQ25" s="296"/>
      <c r="QR25" s="297">
        <f t="shared" si="138"/>
        <v>0</v>
      </c>
      <c r="QS25" s="295"/>
      <c r="QT25" s="296"/>
      <c r="QU25" s="297">
        <f t="shared" si="139"/>
        <v>0</v>
      </c>
      <c r="QV25" s="295"/>
      <c r="QW25" s="296"/>
      <c r="QX25" s="297">
        <f t="shared" si="140"/>
        <v>0</v>
      </c>
      <c r="QY25" s="295"/>
      <c r="QZ25" s="296"/>
      <c r="RA25" s="297">
        <f t="shared" si="141"/>
        <v>0</v>
      </c>
      <c r="RB25" s="295"/>
      <c r="RC25" s="296"/>
      <c r="RD25" s="297">
        <f t="shared" si="142"/>
        <v>0</v>
      </c>
      <c r="RE25" s="295"/>
      <c r="RF25" s="296"/>
      <c r="RG25" s="297">
        <f t="shared" si="143"/>
        <v>0</v>
      </c>
      <c r="RH25" s="295"/>
      <c r="RI25" s="296"/>
      <c r="RJ25" s="297">
        <f t="shared" si="144"/>
        <v>0</v>
      </c>
      <c r="RK25" s="295"/>
      <c r="RL25" s="296"/>
      <c r="RM25" s="297">
        <f t="shared" si="145"/>
        <v>0</v>
      </c>
      <c r="RN25" s="295"/>
      <c r="RO25" s="296"/>
      <c r="RP25" s="297">
        <f t="shared" si="146"/>
        <v>0</v>
      </c>
      <c r="RQ25" s="295"/>
      <c r="RR25" s="296"/>
      <c r="RS25" s="297">
        <f t="shared" si="147"/>
        <v>0</v>
      </c>
      <c r="RT25" s="295"/>
      <c r="RU25" s="296"/>
      <c r="RV25" s="297">
        <f t="shared" si="148"/>
        <v>0</v>
      </c>
      <c r="RW25" s="295"/>
      <c r="RX25" s="296"/>
      <c r="RY25" s="297">
        <f t="shared" si="149"/>
        <v>0</v>
      </c>
      <c r="RZ25" s="295"/>
      <c r="SA25" s="296"/>
      <c r="SB25" s="297">
        <f t="shared" si="150"/>
        <v>0</v>
      </c>
      <c r="SC25" s="295"/>
      <c r="SD25" s="296"/>
      <c r="SE25" s="297">
        <f t="shared" si="151"/>
        <v>0</v>
      </c>
      <c r="SF25" s="295"/>
      <c r="SG25" s="296"/>
      <c r="SH25" s="297">
        <f t="shared" si="152"/>
        <v>0</v>
      </c>
      <c r="SI25" s="295"/>
      <c r="SJ25" s="296"/>
      <c r="SK25" s="297">
        <f t="shared" si="153"/>
        <v>0</v>
      </c>
      <c r="SL25" s="295"/>
      <c r="SM25" s="296"/>
      <c r="SN25" s="297">
        <f t="shared" si="154"/>
        <v>0</v>
      </c>
      <c r="SO25" s="295"/>
      <c r="SP25" s="296"/>
      <c r="SQ25" s="297">
        <f t="shared" si="155"/>
        <v>0</v>
      </c>
      <c r="SR25" s="295"/>
      <c r="SS25" s="296"/>
      <c r="ST25" s="297">
        <f t="shared" si="156"/>
        <v>0</v>
      </c>
      <c r="SU25" s="295"/>
      <c r="SV25" s="296"/>
      <c r="SW25" s="297">
        <f t="shared" si="157"/>
        <v>0</v>
      </c>
      <c r="SX25" s="295"/>
      <c r="SY25" s="296"/>
      <c r="SZ25" s="297">
        <f t="shared" si="158"/>
        <v>0</v>
      </c>
      <c r="TA25" s="295"/>
      <c r="TB25" s="296"/>
      <c r="TC25" s="297">
        <f t="shared" si="159"/>
        <v>0</v>
      </c>
      <c r="TD25" s="295"/>
      <c r="TE25" s="296"/>
      <c r="TF25" s="297">
        <f t="shared" si="160"/>
        <v>0</v>
      </c>
      <c r="TG25" s="295"/>
      <c r="TH25" s="296"/>
      <c r="TI25" s="297">
        <f t="shared" si="161"/>
        <v>0</v>
      </c>
      <c r="TJ25" s="295"/>
      <c r="TK25" s="296"/>
      <c r="TL25" s="297">
        <f t="shared" si="162"/>
        <v>0</v>
      </c>
      <c r="TM25" s="295"/>
      <c r="TN25" s="296"/>
      <c r="TO25" s="297">
        <f t="shared" si="163"/>
        <v>0</v>
      </c>
      <c r="TP25" s="295"/>
      <c r="TQ25" s="296"/>
      <c r="TR25" s="297">
        <f t="shared" si="164"/>
        <v>0</v>
      </c>
      <c r="TS25" s="295"/>
      <c r="TT25" s="296"/>
      <c r="TU25" s="297">
        <f t="shared" si="165"/>
        <v>0</v>
      </c>
      <c r="TV25" s="295"/>
      <c r="TW25" s="296"/>
      <c r="TX25" s="297">
        <f t="shared" si="166"/>
        <v>0</v>
      </c>
      <c r="TY25" s="295"/>
      <c r="TZ25" s="296"/>
      <c r="UA25" s="297">
        <f t="shared" si="167"/>
        <v>0</v>
      </c>
      <c r="UB25" s="295"/>
      <c r="UC25" s="296"/>
      <c r="UD25" s="297">
        <f t="shared" si="168"/>
        <v>0</v>
      </c>
      <c r="UE25" s="295"/>
      <c r="UF25" s="296"/>
      <c r="UG25" s="297">
        <f t="shared" si="169"/>
        <v>0</v>
      </c>
      <c r="UH25" s="295"/>
      <c r="UI25" s="296"/>
      <c r="UJ25" s="297">
        <f t="shared" si="170"/>
        <v>0</v>
      </c>
      <c r="UK25" s="295"/>
      <c r="UL25" s="296"/>
      <c r="UM25" s="297">
        <f t="shared" si="171"/>
        <v>0</v>
      </c>
      <c r="UN25" s="295"/>
      <c r="UO25" s="296"/>
      <c r="UP25" s="297">
        <f t="shared" si="172"/>
        <v>0</v>
      </c>
      <c r="UQ25" s="295"/>
      <c r="UR25" s="296"/>
      <c r="US25" s="297">
        <f t="shared" si="173"/>
        <v>0</v>
      </c>
      <c r="UT25" s="295"/>
      <c r="UU25" s="296"/>
      <c r="UV25" s="297">
        <f t="shared" si="174"/>
        <v>0</v>
      </c>
      <c r="UW25" s="295"/>
      <c r="UX25" s="296"/>
      <c r="UY25" s="297">
        <f t="shared" si="175"/>
        <v>0</v>
      </c>
      <c r="UZ25" s="295"/>
      <c r="VA25" s="296"/>
      <c r="VB25" s="297">
        <f t="shared" si="176"/>
        <v>0</v>
      </c>
      <c r="VC25" s="295"/>
      <c r="VD25" s="296"/>
      <c r="VE25" s="297">
        <f t="shared" si="177"/>
        <v>0</v>
      </c>
      <c r="VF25" s="295"/>
      <c r="VG25" s="296"/>
      <c r="VH25" s="297">
        <f t="shared" si="178"/>
        <v>0</v>
      </c>
      <c r="VI25" s="295"/>
      <c r="VJ25" s="296"/>
      <c r="VK25" s="297">
        <f t="shared" si="179"/>
        <v>0</v>
      </c>
      <c r="VL25" s="295"/>
      <c r="VM25" s="296"/>
      <c r="VN25" s="297">
        <f t="shared" si="180"/>
        <v>0</v>
      </c>
      <c r="VO25" s="295"/>
      <c r="VP25" s="296"/>
      <c r="VQ25" s="297">
        <f t="shared" si="181"/>
        <v>0</v>
      </c>
    </row>
    <row r="26" spans="1:589">
      <c r="A26" s="349">
        <v>22</v>
      </c>
      <c r="B26" s="346"/>
      <c r="C26" s="296"/>
      <c r="D26" s="297">
        <f t="shared" si="245"/>
        <v>0</v>
      </c>
      <c r="E26" s="295"/>
      <c r="F26" s="296"/>
      <c r="G26" s="297">
        <f t="shared" si="183"/>
        <v>0</v>
      </c>
      <c r="H26" s="295"/>
      <c r="I26" s="296"/>
      <c r="J26" s="297">
        <f t="shared" si="184"/>
        <v>0</v>
      </c>
      <c r="K26" s="295"/>
      <c r="L26" s="296"/>
      <c r="M26" s="297">
        <f t="shared" si="185"/>
        <v>0</v>
      </c>
      <c r="N26" s="295"/>
      <c r="O26" s="296"/>
      <c r="P26" s="297">
        <f t="shared" si="246"/>
        <v>0</v>
      </c>
      <c r="Q26" s="295"/>
      <c r="R26" s="296"/>
      <c r="S26" s="297">
        <f t="shared" si="187"/>
        <v>0</v>
      </c>
      <c r="T26" s="295"/>
      <c r="U26" s="296"/>
      <c r="V26" s="297">
        <f t="shared" si="188"/>
        <v>0</v>
      </c>
      <c r="W26" s="346"/>
      <c r="X26" s="296"/>
      <c r="Y26" s="297">
        <f t="shared" si="189"/>
        <v>0</v>
      </c>
      <c r="Z26" s="295"/>
      <c r="AA26" s="296"/>
      <c r="AB26" s="297">
        <f t="shared" si="190"/>
        <v>0</v>
      </c>
      <c r="AC26" s="295"/>
      <c r="AD26" s="296"/>
      <c r="AE26" s="297">
        <f t="shared" si="191"/>
        <v>0</v>
      </c>
      <c r="AF26" s="295"/>
      <c r="AG26" s="296"/>
      <c r="AH26" s="297">
        <f t="shared" si="192"/>
        <v>0</v>
      </c>
      <c r="AI26" s="295"/>
      <c r="AJ26" s="296"/>
      <c r="AK26" s="297">
        <f t="shared" si="193"/>
        <v>0</v>
      </c>
      <c r="AL26" s="295"/>
      <c r="AM26" s="296"/>
      <c r="AN26" s="297">
        <f t="shared" si="194"/>
        <v>0</v>
      </c>
      <c r="AO26" s="295"/>
      <c r="AP26" s="296"/>
      <c r="AQ26" s="297">
        <f t="shared" si="195"/>
        <v>0</v>
      </c>
      <c r="AR26" s="346"/>
      <c r="AS26" s="296"/>
      <c r="AT26" s="297">
        <f t="shared" si="196"/>
        <v>0</v>
      </c>
      <c r="AU26" s="295"/>
      <c r="AV26" s="296"/>
      <c r="AW26" s="297">
        <f t="shared" si="197"/>
        <v>0</v>
      </c>
      <c r="AX26" s="295"/>
      <c r="AY26" s="296"/>
      <c r="AZ26" s="297">
        <f t="shared" si="198"/>
        <v>0</v>
      </c>
      <c r="BA26" s="295"/>
      <c r="BB26" s="296"/>
      <c r="BC26" s="297">
        <f t="shared" si="199"/>
        <v>0</v>
      </c>
      <c r="BD26" s="295"/>
      <c r="BE26" s="296"/>
      <c r="BF26" s="297">
        <f t="shared" si="200"/>
        <v>0</v>
      </c>
      <c r="BG26" s="295"/>
      <c r="BH26" s="296"/>
      <c r="BI26" s="297">
        <f t="shared" si="201"/>
        <v>0</v>
      </c>
      <c r="BJ26" s="295"/>
      <c r="BK26" s="296"/>
      <c r="BL26" s="297">
        <f t="shared" si="202"/>
        <v>0</v>
      </c>
      <c r="BM26" s="346"/>
      <c r="BN26" s="296"/>
      <c r="BO26" s="297">
        <f t="shared" si="203"/>
        <v>0</v>
      </c>
      <c r="BP26" s="295"/>
      <c r="BQ26" s="296"/>
      <c r="BR26" s="297">
        <f t="shared" si="247"/>
        <v>0</v>
      </c>
      <c r="BS26" s="295"/>
      <c r="BT26" s="296"/>
      <c r="BU26" s="297">
        <f t="shared" si="204"/>
        <v>0</v>
      </c>
      <c r="BV26" s="295"/>
      <c r="BW26" s="296"/>
      <c r="BX26" s="297">
        <f t="shared" si="205"/>
        <v>0</v>
      </c>
      <c r="BY26" s="295"/>
      <c r="BZ26" s="296"/>
      <c r="CA26" s="297">
        <f t="shared" si="206"/>
        <v>0</v>
      </c>
      <c r="CB26" s="295"/>
      <c r="CC26" s="296"/>
      <c r="CD26" s="297">
        <f t="shared" si="207"/>
        <v>0</v>
      </c>
      <c r="CE26" s="295"/>
      <c r="CF26" s="296"/>
      <c r="CG26" s="297">
        <f t="shared" si="208"/>
        <v>0</v>
      </c>
      <c r="CH26" s="346"/>
      <c r="CI26" s="296"/>
      <c r="CJ26" s="297">
        <f t="shared" si="209"/>
        <v>0</v>
      </c>
      <c r="CK26" s="295"/>
      <c r="CL26" s="296"/>
      <c r="CM26" s="297">
        <f t="shared" si="210"/>
        <v>0</v>
      </c>
      <c r="CN26" s="295"/>
      <c r="CO26" s="296"/>
      <c r="CP26" s="297">
        <f t="shared" si="211"/>
        <v>0</v>
      </c>
      <c r="CQ26" s="295"/>
      <c r="CR26" s="296"/>
      <c r="CS26" s="297">
        <f t="shared" si="212"/>
        <v>0</v>
      </c>
      <c r="CT26" s="295"/>
      <c r="CU26" s="296"/>
      <c r="CV26" s="297">
        <f t="shared" si="213"/>
        <v>0</v>
      </c>
      <c r="CW26" s="295"/>
      <c r="CX26" s="296"/>
      <c r="CY26" s="297">
        <f t="shared" si="214"/>
        <v>0</v>
      </c>
      <c r="CZ26" s="295"/>
      <c r="DA26" s="296"/>
      <c r="DB26" s="297">
        <f t="shared" si="215"/>
        <v>0</v>
      </c>
      <c r="DC26" s="346"/>
      <c r="DD26" s="296"/>
      <c r="DE26" s="297">
        <f t="shared" si="216"/>
        <v>0</v>
      </c>
      <c r="DF26" s="295"/>
      <c r="DG26" s="296"/>
      <c r="DH26" s="297">
        <f t="shared" si="217"/>
        <v>0</v>
      </c>
      <c r="DI26" s="295"/>
      <c r="DJ26" s="296"/>
      <c r="DK26" s="297">
        <f t="shared" si="218"/>
        <v>0</v>
      </c>
      <c r="DL26" s="295"/>
      <c r="DM26" s="296"/>
      <c r="DN26" s="297">
        <f t="shared" si="219"/>
        <v>0</v>
      </c>
      <c r="DO26" s="295"/>
      <c r="DP26" s="296"/>
      <c r="DQ26" s="297">
        <f t="shared" si="220"/>
        <v>0</v>
      </c>
      <c r="DR26" s="295"/>
      <c r="DS26" s="296"/>
      <c r="DT26" s="297">
        <f t="shared" si="221"/>
        <v>0</v>
      </c>
      <c r="DU26" s="295"/>
      <c r="DV26" s="296"/>
      <c r="DW26" s="297">
        <f t="shared" si="222"/>
        <v>0</v>
      </c>
      <c r="DX26" s="346"/>
      <c r="DY26" s="296"/>
      <c r="DZ26" s="297">
        <f t="shared" si="223"/>
        <v>0</v>
      </c>
      <c r="EA26" s="295"/>
      <c r="EB26" s="296"/>
      <c r="EC26" s="297">
        <f t="shared" si="224"/>
        <v>0</v>
      </c>
      <c r="ED26" s="295"/>
      <c r="EE26" s="296"/>
      <c r="EF26" s="297">
        <f t="shared" si="225"/>
        <v>0</v>
      </c>
      <c r="EG26" s="295"/>
      <c r="EH26" s="296"/>
      <c r="EI26" s="297">
        <f t="shared" si="226"/>
        <v>0</v>
      </c>
      <c r="EJ26" s="295"/>
      <c r="EK26" s="296"/>
      <c r="EL26" s="297">
        <f t="shared" si="227"/>
        <v>0</v>
      </c>
      <c r="EM26" s="295"/>
      <c r="EN26" s="296"/>
      <c r="EO26" s="297">
        <f t="shared" si="228"/>
        <v>0</v>
      </c>
      <c r="EP26" s="295"/>
      <c r="EQ26" s="296"/>
      <c r="ER26" s="297">
        <f t="shared" si="229"/>
        <v>0</v>
      </c>
      <c r="ES26" s="346"/>
      <c r="ET26" s="296"/>
      <c r="EU26" s="297">
        <f t="shared" si="230"/>
        <v>0</v>
      </c>
      <c r="EV26" s="295"/>
      <c r="EW26" s="296"/>
      <c r="EX26" s="297">
        <f t="shared" si="231"/>
        <v>0</v>
      </c>
      <c r="EY26" s="295"/>
      <c r="EZ26" s="296"/>
      <c r="FA26" s="297">
        <f t="shared" si="232"/>
        <v>0</v>
      </c>
      <c r="FB26" s="295"/>
      <c r="FC26" s="296"/>
      <c r="FD26" s="297">
        <f t="shared" si="233"/>
        <v>0</v>
      </c>
      <c r="FE26" s="295"/>
      <c r="FF26" s="296"/>
      <c r="FG26" s="297">
        <f t="shared" si="234"/>
        <v>0</v>
      </c>
      <c r="FH26" s="295"/>
      <c r="FI26" s="296"/>
      <c r="FJ26" s="297">
        <f t="shared" si="235"/>
        <v>0</v>
      </c>
      <c r="FK26" s="295"/>
      <c r="FL26" s="296"/>
      <c r="FM26" s="297">
        <f t="shared" si="236"/>
        <v>0</v>
      </c>
      <c r="FN26" s="295"/>
      <c r="FO26" s="296"/>
      <c r="FP26" s="297">
        <f t="shared" si="237"/>
        <v>0</v>
      </c>
      <c r="FQ26" s="346"/>
      <c r="FR26" s="296"/>
      <c r="FS26" s="297">
        <f t="shared" si="238"/>
        <v>0</v>
      </c>
      <c r="FT26" s="295"/>
      <c r="FU26" s="296"/>
      <c r="FV26" s="297">
        <f t="shared" si="239"/>
        <v>0</v>
      </c>
      <c r="FW26" s="295"/>
      <c r="FX26" s="296"/>
      <c r="FY26" s="297">
        <f t="shared" si="240"/>
        <v>0</v>
      </c>
      <c r="FZ26" s="295"/>
      <c r="GA26" s="296"/>
      <c r="GB26" s="297">
        <f t="shared" si="241"/>
        <v>0</v>
      </c>
      <c r="GC26" s="295"/>
      <c r="GD26" s="296"/>
      <c r="GE26" s="297">
        <f t="shared" si="242"/>
        <v>0</v>
      </c>
      <c r="GF26" s="295"/>
      <c r="GG26" s="296"/>
      <c r="GH26" s="297">
        <f t="shared" si="243"/>
        <v>0</v>
      </c>
      <c r="GI26" s="295"/>
      <c r="GJ26" s="296"/>
      <c r="GK26" s="297">
        <f t="shared" si="244"/>
        <v>0</v>
      </c>
      <c r="GL26" s="295"/>
      <c r="GM26" s="296"/>
      <c r="GN26" s="297">
        <f t="shared" si="50"/>
        <v>0</v>
      </c>
      <c r="GO26" s="346"/>
      <c r="GP26" s="296"/>
      <c r="GQ26" s="297">
        <f t="shared" si="51"/>
        <v>0</v>
      </c>
      <c r="GR26" s="295"/>
      <c r="GS26" s="296"/>
      <c r="GT26" s="297">
        <f t="shared" si="52"/>
        <v>0</v>
      </c>
      <c r="GU26" s="295"/>
      <c r="GV26" s="296"/>
      <c r="GW26" s="297">
        <f t="shared" si="53"/>
        <v>0</v>
      </c>
      <c r="GX26" s="295"/>
      <c r="GY26" s="296"/>
      <c r="GZ26" s="297">
        <f t="shared" si="54"/>
        <v>0</v>
      </c>
      <c r="HA26" s="295"/>
      <c r="HB26" s="296"/>
      <c r="HC26" s="297">
        <f t="shared" si="55"/>
        <v>0</v>
      </c>
      <c r="HD26" s="295"/>
      <c r="HE26" s="296"/>
      <c r="HF26" s="297">
        <f t="shared" si="56"/>
        <v>0</v>
      </c>
      <c r="HG26" s="295"/>
      <c r="HH26" s="296"/>
      <c r="HI26" s="297">
        <f t="shared" si="57"/>
        <v>0</v>
      </c>
      <c r="HJ26" s="295"/>
      <c r="HK26" s="296"/>
      <c r="HL26" s="297">
        <f t="shared" si="58"/>
        <v>0</v>
      </c>
      <c r="HM26" s="346"/>
      <c r="HN26" s="296"/>
      <c r="HO26" s="297">
        <f t="shared" si="59"/>
        <v>0</v>
      </c>
      <c r="HP26" s="295"/>
      <c r="HQ26" s="296"/>
      <c r="HR26" s="297">
        <f t="shared" si="60"/>
        <v>0</v>
      </c>
      <c r="HS26" s="295"/>
      <c r="HT26" s="296"/>
      <c r="HU26" s="297">
        <f t="shared" si="61"/>
        <v>0</v>
      </c>
      <c r="HV26" s="295">
        <v>0.25</v>
      </c>
      <c r="HW26" s="296">
        <v>0.5</v>
      </c>
      <c r="HX26" s="297">
        <f t="shared" si="62"/>
        <v>0.25</v>
      </c>
      <c r="HY26" s="295"/>
      <c r="HZ26" s="296"/>
      <c r="IA26" s="297">
        <f t="shared" si="63"/>
        <v>0</v>
      </c>
      <c r="IB26" s="295"/>
      <c r="IC26" s="296"/>
      <c r="ID26" s="297">
        <f t="shared" si="64"/>
        <v>0</v>
      </c>
      <c r="IE26" s="295"/>
      <c r="IF26" s="296"/>
      <c r="IG26" s="297">
        <f t="shared" si="65"/>
        <v>0</v>
      </c>
      <c r="IH26" s="295"/>
      <c r="II26" s="296"/>
      <c r="IJ26" s="297">
        <f t="shared" si="66"/>
        <v>0</v>
      </c>
      <c r="IK26" s="346"/>
      <c r="IL26" s="296"/>
      <c r="IM26" s="297">
        <f t="shared" si="67"/>
        <v>0</v>
      </c>
      <c r="IN26" s="295"/>
      <c r="IO26" s="296"/>
      <c r="IP26" s="297">
        <f t="shared" si="68"/>
        <v>0</v>
      </c>
      <c r="IQ26" s="295"/>
      <c r="IR26" s="296"/>
      <c r="IS26" s="297">
        <f t="shared" si="69"/>
        <v>0</v>
      </c>
      <c r="IT26" s="295"/>
      <c r="IU26" s="296"/>
      <c r="IV26" s="297">
        <f t="shared" si="70"/>
        <v>0</v>
      </c>
      <c r="IW26" s="295"/>
      <c r="IX26" s="296"/>
      <c r="IY26" s="297">
        <f t="shared" si="71"/>
        <v>0</v>
      </c>
      <c r="IZ26" s="295"/>
      <c r="JA26" s="296"/>
      <c r="JB26" s="297">
        <f t="shared" si="72"/>
        <v>0</v>
      </c>
      <c r="JC26" s="295"/>
      <c r="JD26" s="296"/>
      <c r="JE26" s="297">
        <f t="shared" si="73"/>
        <v>0</v>
      </c>
      <c r="JF26" s="295"/>
      <c r="JG26" s="296"/>
      <c r="JH26" s="297">
        <f t="shared" si="74"/>
        <v>0</v>
      </c>
      <c r="JI26" s="346"/>
      <c r="JJ26" s="296"/>
      <c r="JK26" s="297">
        <f t="shared" si="75"/>
        <v>0</v>
      </c>
      <c r="JL26" s="295"/>
      <c r="JM26" s="296"/>
      <c r="JN26" s="297">
        <f t="shared" si="76"/>
        <v>0</v>
      </c>
      <c r="JO26" s="295"/>
      <c r="JP26" s="296"/>
      <c r="JQ26" s="297">
        <f t="shared" si="77"/>
        <v>0</v>
      </c>
      <c r="JR26" s="295"/>
      <c r="JS26" s="296"/>
      <c r="JT26" s="297">
        <f t="shared" si="78"/>
        <v>0</v>
      </c>
      <c r="JU26" s="295"/>
      <c r="JV26" s="296"/>
      <c r="JW26" s="297">
        <f t="shared" si="79"/>
        <v>0</v>
      </c>
      <c r="JX26" s="295"/>
      <c r="JY26" s="296"/>
      <c r="JZ26" s="297">
        <f t="shared" si="80"/>
        <v>0</v>
      </c>
      <c r="KA26" s="295"/>
      <c r="KB26" s="296"/>
      <c r="KC26" s="297">
        <f t="shared" si="81"/>
        <v>0</v>
      </c>
      <c r="KD26" s="295"/>
      <c r="KE26" s="296"/>
      <c r="KF26" s="297">
        <f t="shared" si="82"/>
        <v>0</v>
      </c>
      <c r="KG26" s="346"/>
      <c r="KH26" s="296"/>
      <c r="KI26" s="297">
        <f t="shared" si="83"/>
        <v>0</v>
      </c>
      <c r="KJ26" s="295"/>
      <c r="KK26" s="296"/>
      <c r="KL26" s="297">
        <f t="shared" si="84"/>
        <v>0</v>
      </c>
      <c r="KM26" s="295"/>
      <c r="KN26" s="296"/>
      <c r="KO26" s="297">
        <f t="shared" si="85"/>
        <v>0</v>
      </c>
      <c r="KP26" s="295"/>
      <c r="KQ26" s="296"/>
      <c r="KR26" s="297">
        <f t="shared" si="86"/>
        <v>0</v>
      </c>
      <c r="KS26" s="295"/>
      <c r="KT26" s="296"/>
      <c r="KU26" s="297">
        <f t="shared" si="87"/>
        <v>0</v>
      </c>
      <c r="KV26" s="295"/>
      <c r="KW26" s="296"/>
      <c r="KX26" s="297">
        <f t="shared" si="88"/>
        <v>0</v>
      </c>
      <c r="KY26" s="295"/>
      <c r="KZ26" s="296"/>
      <c r="LA26" s="297">
        <f t="shared" si="89"/>
        <v>0</v>
      </c>
      <c r="LB26" s="295"/>
      <c r="LC26" s="296"/>
      <c r="LD26" s="297">
        <f t="shared" si="90"/>
        <v>0</v>
      </c>
      <c r="LE26" s="346"/>
      <c r="LF26" s="296"/>
      <c r="LG26" s="297">
        <f t="shared" si="91"/>
        <v>0</v>
      </c>
      <c r="LH26" s="295"/>
      <c r="LI26" s="296"/>
      <c r="LJ26" s="297">
        <f t="shared" si="92"/>
        <v>0</v>
      </c>
      <c r="LK26" s="295"/>
      <c r="LL26" s="296"/>
      <c r="LM26" s="297">
        <f t="shared" si="93"/>
        <v>0</v>
      </c>
      <c r="LN26" s="295"/>
      <c r="LO26" s="296"/>
      <c r="LP26" s="297">
        <f t="shared" si="94"/>
        <v>0</v>
      </c>
      <c r="LQ26" s="295"/>
      <c r="LR26" s="296"/>
      <c r="LS26" s="297">
        <f t="shared" si="95"/>
        <v>0</v>
      </c>
      <c r="LT26" s="295"/>
      <c r="LU26" s="296"/>
      <c r="LV26" s="297">
        <f t="shared" si="96"/>
        <v>0</v>
      </c>
      <c r="LW26" s="295"/>
      <c r="LX26" s="296"/>
      <c r="LY26" s="297">
        <f t="shared" si="97"/>
        <v>0</v>
      </c>
      <c r="LZ26" s="295"/>
      <c r="MA26" s="296"/>
      <c r="MB26" s="297">
        <f t="shared" si="98"/>
        <v>0</v>
      </c>
      <c r="MC26" s="295"/>
      <c r="MD26" s="296"/>
      <c r="ME26" s="297">
        <f t="shared" si="99"/>
        <v>0</v>
      </c>
      <c r="MF26" s="295"/>
      <c r="MG26" s="296"/>
      <c r="MH26" s="297">
        <f t="shared" si="100"/>
        <v>0</v>
      </c>
      <c r="MI26" s="295"/>
      <c r="MJ26" s="296"/>
      <c r="MK26" s="297">
        <f t="shared" si="101"/>
        <v>0</v>
      </c>
      <c r="ML26" s="295"/>
      <c r="MM26" s="296"/>
      <c r="MN26" s="297">
        <f t="shared" si="102"/>
        <v>0</v>
      </c>
      <c r="MO26" s="295"/>
      <c r="MP26" s="296"/>
      <c r="MQ26" s="297">
        <f t="shared" si="103"/>
        <v>0</v>
      </c>
      <c r="MR26" s="295"/>
      <c r="MS26" s="296"/>
      <c r="MT26" s="297">
        <f t="shared" si="104"/>
        <v>0</v>
      </c>
      <c r="MU26" s="295"/>
      <c r="MV26" s="296"/>
      <c r="MW26" s="297">
        <f t="shared" si="105"/>
        <v>0</v>
      </c>
      <c r="MX26" s="295"/>
      <c r="MY26" s="296"/>
      <c r="MZ26" s="297">
        <f t="shared" si="106"/>
        <v>0</v>
      </c>
      <c r="NA26" s="295"/>
      <c r="NB26" s="296"/>
      <c r="NC26" s="297">
        <f t="shared" si="107"/>
        <v>0</v>
      </c>
      <c r="ND26" s="295"/>
      <c r="NE26" s="296"/>
      <c r="NF26" s="297">
        <f t="shared" si="108"/>
        <v>0</v>
      </c>
      <c r="NG26" s="295"/>
      <c r="NH26" s="296"/>
      <c r="NI26" s="297">
        <f t="shared" si="109"/>
        <v>0</v>
      </c>
      <c r="NJ26" s="295"/>
      <c r="NK26" s="296"/>
      <c r="NL26" s="297">
        <f t="shared" si="110"/>
        <v>0</v>
      </c>
      <c r="NM26" s="295"/>
      <c r="NN26" s="296"/>
      <c r="NO26" s="297">
        <f t="shared" si="111"/>
        <v>0</v>
      </c>
      <c r="NP26" s="295"/>
      <c r="NQ26" s="296"/>
      <c r="NR26" s="297">
        <f t="shared" si="112"/>
        <v>0</v>
      </c>
      <c r="NS26" s="295"/>
      <c r="NT26" s="296"/>
      <c r="NU26" s="297">
        <f t="shared" si="113"/>
        <v>0</v>
      </c>
      <c r="NV26" s="295"/>
      <c r="NW26" s="296"/>
      <c r="NX26" s="297">
        <f t="shared" si="114"/>
        <v>0</v>
      </c>
      <c r="NY26" s="295"/>
      <c r="NZ26" s="296"/>
      <c r="OA26" s="297">
        <f t="shared" si="115"/>
        <v>0</v>
      </c>
      <c r="OB26" s="295"/>
      <c r="OC26" s="296"/>
      <c r="OD26" s="297">
        <f t="shared" si="116"/>
        <v>0</v>
      </c>
      <c r="OE26" s="295"/>
      <c r="OF26" s="296"/>
      <c r="OG26" s="297">
        <f t="shared" si="117"/>
        <v>0</v>
      </c>
      <c r="OH26" s="295"/>
      <c r="OI26" s="296"/>
      <c r="OJ26" s="297">
        <f t="shared" si="118"/>
        <v>0</v>
      </c>
      <c r="OK26" s="295"/>
      <c r="OL26" s="296"/>
      <c r="OM26" s="297">
        <f t="shared" si="119"/>
        <v>0</v>
      </c>
      <c r="ON26" s="295"/>
      <c r="OO26" s="296"/>
      <c r="OP26" s="297">
        <f t="shared" si="120"/>
        <v>0</v>
      </c>
      <c r="OQ26" s="295"/>
      <c r="OR26" s="296"/>
      <c r="OS26" s="297">
        <f t="shared" si="121"/>
        <v>0</v>
      </c>
      <c r="OT26" s="295"/>
      <c r="OU26" s="296"/>
      <c r="OV26" s="297">
        <f t="shared" si="122"/>
        <v>0</v>
      </c>
      <c r="OW26" s="295"/>
      <c r="OX26" s="296"/>
      <c r="OY26" s="297">
        <f t="shared" si="123"/>
        <v>0</v>
      </c>
      <c r="OZ26" s="295"/>
      <c r="PA26" s="296"/>
      <c r="PB26" s="297">
        <f t="shared" si="124"/>
        <v>0</v>
      </c>
      <c r="PC26" s="295"/>
      <c r="PD26" s="296"/>
      <c r="PE26" s="297">
        <f t="shared" si="125"/>
        <v>0</v>
      </c>
      <c r="PF26" s="295"/>
      <c r="PG26" s="296"/>
      <c r="PH26" s="297">
        <f t="shared" si="126"/>
        <v>0</v>
      </c>
      <c r="PI26" s="295"/>
      <c r="PJ26" s="296"/>
      <c r="PK26" s="297">
        <f t="shared" si="127"/>
        <v>0</v>
      </c>
      <c r="PL26" s="295"/>
      <c r="PM26" s="296"/>
      <c r="PN26" s="297">
        <f t="shared" si="128"/>
        <v>0</v>
      </c>
      <c r="PO26" s="295"/>
      <c r="PP26" s="296"/>
      <c r="PQ26" s="297">
        <f t="shared" si="129"/>
        <v>0</v>
      </c>
      <c r="PR26" s="295"/>
      <c r="PS26" s="296"/>
      <c r="PT26" s="297">
        <f t="shared" si="130"/>
        <v>0</v>
      </c>
      <c r="PU26" s="295"/>
      <c r="PV26" s="296"/>
      <c r="PW26" s="297">
        <f t="shared" si="131"/>
        <v>0</v>
      </c>
      <c r="PX26" s="295"/>
      <c r="PY26" s="296"/>
      <c r="PZ26" s="297">
        <f t="shared" si="132"/>
        <v>0</v>
      </c>
      <c r="QA26" s="295"/>
      <c r="QB26" s="296"/>
      <c r="QC26" s="297">
        <f t="shared" si="133"/>
        <v>0</v>
      </c>
      <c r="QD26" s="295"/>
      <c r="QE26" s="296"/>
      <c r="QF26" s="297">
        <f t="shared" si="134"/>
        <v>0</v>
      </c>
      <c r="QG26" s="295"/>
      <c r="QH26" s="296"/>
      <c r="QI26" s="297">
        <f t="shared" si="135"/>
        <v>0</v>
      </c>
      <c r="QJ26" s="295"/>
      <c r="QK26" s="296"/>
      <c r="QL26" s="297">
        <f t="shared" si="136"/>
        <v>0</v>
      </c>
      <c r="QM26" s="295"/>
      <c r="QN26" s="296"/>
      <c r="QO26" s="297">
        <f t="shared" si="137"/>
        <v>0</v>
      </c>
      <c r="QP26" s="295"/>
      <c r="QQ26" s="296"/>
      <c r="QR26" s="297">
        <f t="shared" si="138"/>
        <v>0</v>
      </c>
      <c r="QS26" s="295"/>
      <c r="QT26" s="296"/>
      <c r="QU26" s="297">
        <f t="shared" si="139"/>
        <v>0</v>
      </c>
      <c r="QV26" s="295"/>
      <c r="QW26" s="296"/>
      <c r="QX26" s="297">
        <f t="shared" si="140"/>
        <v>0</v>
      </c>
      <c r="QY26" s="295"/>
      <c r="QZ26" s="296"/>
      <c r="RA26" s="297">
        <f t="shared" si="141"/>
        <v>0</v>
      </c>
      <c r="RB26" s="295"/>
      <c r="RC26" s="296"/>
      <c r="RD26" s="297">
        <f t="shared" si="142"/>
        <v>0</v>
      </c>
      <c r="RE26" s="295"/>
      <c r="RF26" s="296"/>
      <c r="RG26" s="297">
        <f t="shared" si="143"/>
        <v>0</v>
      </c>
      <c r="RH26" s="295"/>
      <c r="RI26" s="296"/>
      <c r="RJ26" s="297">
        <f t="shared" si="144"/>
        <v>0</v>
      </c>
      <c r="RK26" s="295"/>
      <c r="RL26" s="296"/>
      <c r="RM26" s="297">
        <f t="shared" si="145"/>
        <v>0</v>
      </c>
      <c r="RN26" s="295"/>
      <c r="RO26" s="296"/>
      <c r="RP26" s="297">
        <f t="shared" si="146"/>
        <v>0</v>
      </c>
      <c r="RQ26" s="295"/>
      <c r="RR26" s="296"/>
      <c r="RS26" s="297">
        <f t="shared" si="147"/>
        <v>0</v>
      </c>
      <c r="RT26" s="295"/>
      <c r="RU26" s="296"/>
      <c r="RV26" s="297">
        <f t="shared" si="148"/>
        <v>0</v>
      </c>
      <c r="RW26" s="295"/>
      <c r="RX26" s="296"/>
      <c r="RY26" s="297">
        <f t="shared" si="149"/>
        <v>0</v>
      </c>
      <c r="RZ26" s="295"/>
      <c r="SA26" s="296"/>
      <c r="SB26" s="297">
        <f t="shared" si="150"/>
        <v>0</v>
      </c>
      <c r="SC26" s="295"/>
      <c r="SD26" s="296"/>
      <c r="SE26" s="297">
        <f t="shared" si="151"/>
        <v>0</v>
      </c>
      <c r="SF26" s="295"/>
      <c r="SG26" s="296"/>
      <c r="SH26" s="297">
        <f t="shared" si="152"/>
        <v>0</v>
      </c>
      <c r="SI26" s="295"/>
      <c r="SJ26" s="296"/>
      <c r="SK26" s="297">
        <f t="shared" si="153"/>
        <v>0</v>
      </c>
      <c r="SL26" s="295"/>
      <c r="SM26" s="296"/>
      <c r="SN26" s="297">
        <f t="shared" si="154"/>
        <v>0</v>
      </c>
      <c r="SO26" s="295"/>
      <c r="SP26" s="296"/>
      <c r="SQ26" s="297">
        <f t="shared" si="155"/>
        <v>0</v>
      </c>
      <c r="SR26" s="295"/>
      <c r="SS26" s="296"/>
      <c r="ST26" s="297">
        <f t="shared" si="156"/>
        <v>0</v>
      </c>
      <c r="SU26" s="295"/>
      <c r="SV26" s="296"/>
      <c r="SW26" s="297">
        <f t="shared" si="157"/>
        <v>0</v>
      </c>
      <c r="SX26" s="295"/>
      <c r="SY26" s="296"/>
      <c r="SZ26" s="297">
        <f t="shared" si="158"/>
        <v>0</v>
      </c>
      <c r="TA26" s="295"/>
      <c r="TB26" s="296"/>
      <c r="TC26" s="297">
        <f t="shared" si="159"/>
        <v>0</v>
      </c>
      <c r="TD26" s="295"/>
      <c r="TE26" s="296"/>
      <c r="TF26" s="297">
        <f t="shared" si="160"/>
        <v>0</v>
      </c>
      <c r="TG26" s="295"/>
      <c r="TH26" s="296"/>
      <c r="TI26" s="297">
        <f t="shared" si="161"/>
        <v>0</v>
      </c>
      <c r="TJ26" s="295"/>
      <c r="TK26" s="296"/>
      <c r="TL26" s="297">
        <f t="shared" si="162"/>
        <v>0</v>
      </c>
      <c r="TM26" s="295"/>
      <c r="TN26" s="296"/>
      <c r="TO26" s="297">
        <f t="shared" si="163"/>
        <v>0</v>
      </c>
      <c r="TP26" s="295"/>
      <c r="TQ26" s="296"/>
      <c r="TR26" s="297">
        <f t="shared" si="164"/>
        <v>0</v>
      </c>
      <c r="TS26" s="295"/>
      <c r="TT26" s="296"/>
      <c r="TU26" s="297">
        <f t="shared" si="165"/>
        <v>0</v>
      </c>
      <c r="TV26" s="295"/>
      <c r="TW26" s="296"/>
      <c r="TX26" s="297">
        <f t="shared" si="166"/>
        <v>0</v>
      </c>
      <c r="TY26" s="295"/>
      <c r="TZ26" s="296"/>
      <c r="UA26" s="297">
        <f t="shared" si="167"/>
        <v>0</v>
      </c>
      <c r="UB26" s="295"/>
      <c r="UC26" s="296"/>
      <c r="UD26" s="297">
        <f t="shared" si="168"/>
        <v>0</v>
      </c>
      <c r="UE26" s="295"/>
      <c r="UF26" s="296"/>
      <c r="UG26" s="297">
        <f t="shared" si="169"/>
        <v>0</v>
      </c>
      <c r="UH26" s="295"/>
      <c r="UI26" s="296"/>
      <c r="UJ26" s="297">
        <f t="shared" si="170"/>
        <v>0</v>
      </c>
      <c r="UK26" s="295"/>
      <c r="UL26" s="296"/>
      <c r="UM26" s="297">
        <f t="shared" si="171"/>
        <v>0</v>
      </c>
      <c r="UN26" s="295"/>
      <c r="UO26" s="296"/>
      <c r="UP26" s="297">
        <f t="shared" si="172"/>
        <v>0</v>
      </c>
      <c r="UQ26" s="295"/>
      <c r="UR26" s="296"/>
      <c r="US26" s="297">
        <f t="shared" si="173"/>
        <v>0</v>
      </c>
      <c r="UT26" s="295"/>
      <c r="UU26" s="296"/>
      <c r="UV26" s="297">
        <f t="shared" si="174"/>
        <v>0</v>
      </c>
      <c r="UW26" s="295"/>
      <c r="UX26" s="296"/>
      <c r="UY26" s="297">
        <f t="shared" si="175"/>
        <v>0</v>
      </c>
      <c r="UZ26" s="295"/>
      <c r="VA26" s="296"/>
      <c r="VB26" s="297">
        <f t="shared" si="176"/>
        <v>0</v>
      </c>
      <c r="VC26" s="295"/>
      <c r="VD26" s="296"/>
      <c r="VE26" s="297">
        <f t="shared" si="177"/>
        <v>0</v>
      </c>
      <c r="VF26" s="295"/>
      <c r="VG26" s="296"/>
      <c r="VH26" s="297">
        <f t="shared" si="178"/>
        <v>0</v>
      </c>
      <c r="VI26" s="295"/>
      <c r="VJ26" s="296"/>
      <c r="VK26" s="297">
        <f t="shared" si="179"/>
        <v>0</v>
      </c>
      <c r="VL26" s="295"/>
      <c r="VM26" s="296"/>
      <c r="VN26" s="297">
        <f t="shared" si="180"/>
        <v>0</v>
      </c>
      <c r="VO26" s="295"/>
      <c r="VP26" s="296"/>
      <c r="VQ26" s="297">
        <f t="shared" si="181"/>
        <v>0</v>
      </c>
    </row>
    <row r="27" spans="1:589">
      <c r="A27" s="349">
        <v>23</v>
      </c>
      <c r="B27" s="346"/>
      <c r="C27" s="296"/>
      <c r="D27" s="297">
        <f t="shared" si="245"/>
        <v>0</v>
      </c>
      <c r="E27" s="295"/>
      <c r="F27" s="296"/>
      <c r="G27" s="297">
        <f t="shared" si="183"/>
        <v>0</v>
      </c>
      <c r="H27" s="295"/>
      <c r="I27" s="296"/>
      <c r="J27" s="297">
        <f t="shared" si="184"/>
        <v>0</v>
      </c>
      <c r="K27" s="295"/>
      <c r="L27" s="296"/>
      <c r="M27" s="297">
        <f t="shared" si="185"/>
        <v>0</v>
      </c>
      <c r="N27" s="295"/>
      <c r="O27" s="296"/>
      <c r="P27" s="297">
        <f t="shared" si="246"/>
        <v>0</v>
      </c>
      <c r="Q27" s="295"/>
      <c r="R27" s="296"/>
      <c r="S27" s="297">
        <f t="shared" si="187"/>
        <v>0</v>
      </c>
      <c r="T27" s="295"/>
      <c r="U27" s="296"/>
      <c r="V27" s="297">
        <f t="shared" si="188"/>
        <v>0</v>
      </c>
      <c r="W27" s="346"/>
      <c r="X27" s="296"/>
      <c r="Y27" s="297">
        <f t="shared" si="189"/>
        <v>0</v>
      </c>
      <c r="Z27" s="295"/>
      <c r="AA27" s="296"/>
      <c r="AB27" s="297">
        <f t="shared" si="190"/>
        <v>0</v>
      </c>
      <c r="AC27" s="295"/>
      <c r="AD27" s="296"/>
      <c r="AE27" s="297">
        <f t="shared" si="191"/>
        <v>0</v>
      </c>
      <c r="AF27" s="295"/>
      <c r="AG27" s="296"/>
      <c r="AH27" s="297">
        <f t="shared" si="192"/>
        <v>0</v>
      </c>
      <c r="AI27" s="295"/>
      <c r="AJ27" s="296"/>
      <c r="AK27" s="297">
        <f t="shared" si="193"/>
        <v>0</v>
      </c>
      <c r="AL27" s="295"/>
      <c r="AM27" s="296"/>
      <c r="AN27" s="297">
        <f t="shared" si="194"/>
        <v>0</v>
      </c>
      <c r="AO27" s="295"/>
      <c r="AP27" s="296"/>
      <c r="AQ27" s="297">
        <f t="shared" si="195"/>
        <v>0</v>
      </c>
      <c r="AR27" s="346"/>
      <c r="AS27" s="296"/>
      <c r="AT27" s="297">
        <f t="shared" si="196"/>
        <v>0</v>
      </c>
      <c r="AU27" s="295"/>
      <c r="AV27" s="296"/>
      <c r="AW27" s="297">
        <f t="shared" si="197"/>
        <v>0</v>
      </c>
      <c r="AX27" s="295"/>
      <c r="AY27" s="296"/>
      <c r="AZ27" s="297">
        <f t="shared" si="198"/>
        <v>0</v>
      </c>
      <c r="BA27" s="295"/>
      <c r="BB27" s="296"/>
      <c r="BC27" s="297">
        <f t="shared" si="199"/>
        <v>0</v>
      </c>
      <c r="BD27" s="295"/>
      <c r="BE27" s="296"/>
      <c r="BF27" s="297">
        <f t="shared" si="200"/>
        <v>0</v>
      </c>
      <c r="BG27" s="295"/>
      <c r="BH27" s="296"/>
      <c r="BI27" s="297">
        <f t="shared" si="201"/>
        <v>0</v>
      </c>
      <c r="BJ27" s="295"/>
      <c r="BK27" s="296"/>
      <c r="BL27" s="297">
        <f t="shared" si="202"/>
        <v>0</v>
      </c>
      <c r="BM27" s="346"/>
      <c r="BN27" s="296"/>
      <c r="BO27" s="297">
        <f t="shared" si="203"/>
        <v>0</v>
      </c>
      <c r="BP27" s="295"/>
      <c r="BQ27" s="296"/>
      <c r="BR27" s="297">
        <f t="shared" si="247"/>
        <v>0</v>
      </c>
      <c r="BS27" s="295"/>
      <c r="BT27" s="296"/>
      <c r="BU27" s="297">
        <f t="shared" si="204"/>
        <v>0</v>
      </c>
      <c r="BV27" s="295"/>
      <c r="BW27" s="296"/>
      <c r="BX27" s="297">
        <f t="shared" si="205"/>
        <v>0</v>
      </c>
      <c r="BY27" s="295"/>
      <c r="BZ27" s="296"/>
      <c r="CA27" s="297">
        <f t="shared" si="206"/>
        <v>0</v>
      </c>
      <c r="CB27" s="295"/>
      <c r="CC27" s="296"/>
      <c r="CD27" s="297">
        <f t="shared" si="207"/>
        <v>0</v>
      </c>
      <c r="CE27" s="295"/>
      <c r="CF27" s="296"/>
      <c r="CG27" s="297">
        <f t="shared" si="208"/>
        <v>0</v>
      </c>
      <c r="CH27" s="346"/>
      <c r="CI27" s="296"/>
      <c r="CJ27" s="297">
        <f t="shared" si="209"/>
        <v>0</v>
      </c>
      <c r="CK27" s="295"/>
      <c r="CL27" s="296"/>
      <c r="CM27" s="297">
        <f t="shared" si="210"/>
        <v>0</v>
      </c>
      <c r="CN27" s="295"/>
      <c r="CO27" s="296"/>
      <c r="CP27" s="297">
        <f t="shared" si="211"/>
        <v>0</v>
      </c>
      <c r="CQ27" s="295"/>
      <c r="CR27" s="296"/>
      <c r="CS27" s="297">
        <f t="shared" si="212"/>
        <v>0</v>
      </c>
      <c r="CT27" s="295"/>
      <c r="CU27" s="296"/>
      <c r="CV27" s="297">
        <f t="shared" si="213"/>
        <v>0</v>
      </c>
      <c r="CW27" s="295"/>
      <c r="CX27" s="296"/>
      <c r="CY27" s="297">
        <f t="shared" si="214"/>
        <v>0</v>
      </c>
      <c r="CZ27" s="295"/>
      <c r="DA27" s="296"/>
      <c r="DB27" s="297">
        <f t="shared" si="215"/>
        <v>0</v>
      </c>
      <c r="DC27" s="346"/>
      <c r="DD27" s="296"/>
      <c r="DE27" s="297">
        <f t="shared" si="216"/>
        <v>0</v>
      </c>
      <c r="DF27" s="295"/>
      <c r="DG27" s="296"/>
      <c r="DH27" s="297">
        <f t="shared" si="217"/>
        <v>0</v>
      </c>
      <c r="DI27" s="295"/>
      <c r="DJ27" s="296"/>
      <c r="DK27" s="297">
        <f t="shared" si="218"/>
        <v>0</v>
      </c>
      <c r="DL27" s="295"/>
      <c r="DM27" s="296"/>
      <c r="DN27" s="297">
        <f t="shared" si="219"/>
        <v>0</v>
      </c>
      <c r="DO27" s="295"/>
      <c r="DP27" s="296"/>
      <c r="DQ27" s="297">
        <f t="shared" si="220"/>
        <v>0</v>
      </c>
      <c r="DR27" s="295"/>
      <c r="DS27" s="296"/>
      <c r="DT27" s="297">
        <f t="shared" si="221"/>
        <v>0</v>
      </c>
      <c r="DU27" s="295"/>
      <c r="DV27" s="296"/>
      <c r="DW27" s="297">
        <f t="shared" si="222"/>
        <v>0</v>
      </c>
      <c r="DX27" s="346"/>
      <c r="DY27" s="296"/>
      <c r="DZ27" s="297">
        <f t="shared" si="223"/>
        <v>0</v>
      </c>
      <c r="EA27" s="295"/>
      <c r="EB27" s="296"/>
      <c r="EC27" s="297">
        <f t="shared" si="224"/>
        <v>0</v>
      </c>
      <c r="ED27" s="295"/>
      <c r="EE27" s="296"/>
      <c r="EF27" s="297">
        <f t="shared" si="225"/>
        <v>0</v>
      </c>
      <c r="EG27" s="295"/>
      <c r="EH27" s="296"/>
      <c r="EI27" s="297">
        <f t="shared" si="226"/>
        <v>0</v>
      </c>
      <c r="EJ27" s="295"/>
      <c r="EK27" s="296"/>
      <c r="EL27" s="297">
        <f t="shared" si="227"/>
        <v>0</v>
      </c>
      <c r="EM27" s="295"/>
      <c r="EN27" s="296"/>
      <c r="EO27" s="297">
        <f t="shared" si="228"/>
        <v>0</v>
      </c>
      <c r="EP27" s="295"/>
      <c r="EQ27" s="296"/>
      <c r="ER27" s="297">
        <f t="shared" si="229"/>
        <v>0</v>
      </c>
      <c r="ES27" s="346"/>
      <c r="ET27" s="296"/>
      <c r="EU27" s="297">
        <f t="shared" si="230"/>
        <v>0</v>
      </c>
      <c r="EV27" s="295"/>
      <c r="EW27" s="296"/>
      <c r="EX27" s="297">
        <f t="shared" si="231"/>
        <v>0</v>
      </c>
      <c r="EY27" s="295"/>
      <c r="EZ27" s="296"/>
      <c r="FA27" s="297">
        <f t="shared" si="232"/>
        <v>0</v>
      </c>
      <c r="FB27" s="295"/>
      <c r="FC27" s="296"/>
      <c r="FD27" s="297">
        <f t="shared" si="233"/>
        <v>0</v>
      </c>
      <c r="FE27" s="295"/>
      <c r="FF27" s="296"/>
      <c r="FG27" s="297">
        <f t="shared" si="234"/>
        <v>0</v>
      </c>
      <c r="FH27" s="295"/>
      <c r="FI27" s="296"/>
      <c r="FJ27" s="297">
        <f t="shared" si="235"/>
        <v>0</v>
      </c>
      <c r="FK27" s="295"/>
      <c r="FL27" s="296"/>
      <c r="FM27" s="297">
        <f t="shared" si="236"/>
        <v>0</v>
      </c>
      <c r="FN27" s="295"/>
      <c r="FO27" s="296"/>
      <c r="FP27" s="297">
        <f t="shared" si="237"/>
        <v>0</v>
      </c>
      <c r="FQ27" s="346"/>
      <c r="FR27" s="296"/>
      <c r="FS27" s="297">
        <f t="shared" si="238"/>
        <v>0</v>
      </c>
      <c r="FT27" s="295"/>
      <c r="FU27" s="296"/>
      <c r="FV27" s="297">
        <f t="shared" si="239"/>
        <v>0</v>
      </c>
      <c r="FW27" s="295"/>
      <c r="FX27" s="296"/>
      <c r="FY27" s="297">
        <f t="shared" si="240"/>
        <v>0</v>
      </c>
      <c r="FZ27" s="295"/>
      <c r="GA27" s="296"/>
      <c r="GB27" s="297">
        <f t="shared" si="241"/>
        <v>0</v>
      </c>
      <c r="GC27" s="295"/>
      <c r="GD27" s="296"/>
      <c r="GE27" s="297">
        <f t="shared" si="242"/>
        <v>0</v>
      </c>
      <c r="GF27" s="295"/>
      <c r="GG27" s="296"/>
      <c r="GH27" s="297">
        <f t="shared" si="243"/>
        <v>0</v>
      </c>
      <c r="GI27" s="295"/>
      <c r="GJ27" s="296"/>
      <c r="GK27" s="297">
        <f t="shared" si="244"/>
        <v>0</v>
      </c>
      <c r="GL27" s="295"/>
      <c r="GM27" s="296"/>
      <c r="GN27" s="297">
        <f t="shared" si="50"/>
        <v>0</v>
      </c>
      <c r="GO27" s="346"/>
      <c r="GP27" s="296"/>
      <c r="GQ27" s="297">
        <f t="shared" si="51"/>
        <v>0</v>
      </c>
      <c r="GR27" s="295"/>
      <c r="GS27" s="296"/>
      <c r="GT27" s="297">
        <f t="shared" si="52"/>
        <v>0</v>
      </c>
      <c r="GU27" s="295"/>
      <c r="GV27" s="296"/>
      <c r="GW27" s="297">
        <f t="shared" si="53"/>
        <v>0</v>
      </c>
      <c r="GX27" s="295"/>
      <c r="GY27" s="296"/>
      <c r="GZ27" s="297">
        <f t="shared" si="54"/>
        <v>0</v>
      </c>
      <c r="HA27" s="295"/>
      <c r="HB27" s="296"/>
      <c r="HC27" s="297">
        <f t="shared" si="55"/>
        <v>0</v>
      </c>
      <c r="HD27" s="295"/>
      <c r="HE27" s="296"/>
      <c r="HF27" s="297">
        <f t="shared" si="56"/>
        <v>0</v>
      </c>
      <c r="HG27" s="295"/>
      <c r="HH27" s="296"/>
      <c r="HI27" s="297">
        <f t="shared" si="57"/>
        <v>0</v>
      </c>
      <c r="HJ27" s="295"/>
      <c r="HK27" s="296"/>
      <c r="HL27" s="297">
        <f t="shared" si="58"/>
        <v>0</v>
      </c>
      <c r="HM27" s="346"/>
      <c r="HN27" s="296"/>
      <c r="HO27" s="297">
        <f t="shared" si="59"/>
        <v>0</v>
      </c>
      <c r="HP27" s="295"/>
      <c r="HQ27" s="296"/>
      <c r="HR27" s="297">
        <f t="shared" si="60"/>
        <v>0</v>
      </c>
      <c r="HS27" s="295"/>
      <c r="HT27" s="296"/>
      <c r="HU27" s="297">
        <f t="shared" si="61"/>
        <v>0</v>
      </c>
      <c r="HV27" s="295"/>
      <c r="HW27" s="296"/>
      <c r="HX27" s="297">
        <f t="shared" si="62"/>
        <v>0</v>
      </c>
      <c r="HY27" s="295"/>
      <c r="HZ27" s="296"/>
      <c r="IA27" s="297">
        <f t="shared" si="63"/>
        <v>0</v>
      </c>
      <c r="IB27" s="295"/>
      <c r="IC27" s="296"/>
      <c r="ID27" s="297">
        <f t="shared" si="64"/>
        <v>0</v>
      </c>
      <c r="IE27" s="295"/>
      <c r="IF27" s="296"/>
      <c r="IG27" s="297">
        <f t="shared" si="65"/>
        <v>0</v>
      </c>
      <c r="IH27" s="295"/>
      <c r="II27" s="296"/>
      <c r="IJ27" s="297">
        <f t="shared" si="66"/>
        <v>0</v>
      </c>
      <c r="IK27" s="346"/>
      <c r="IL27" s="296"/>
      <c r="IM27" s="297">
        <f t="shared" si="67"/>
        <v>0</v>
      </c>
      <c r="IN27" s="295"/>
      <c r="IO27" s="296"/>
      <c r="IP27" s="297">
        <f t="shared" si="68"/>
        <v>0</v>
      </c>
      <c r="IQ27" s="295"/>
      <c r="IR27" s="296"/>
      <c r="IS27" s="297">
        <f t="shared" si="69"/>
        <v>0</v>
      </c>
      <c r="IT27" s="295"/>
      <c r="IU27" s="296"/>
      <c r="IV27" s="297">
        <f t="shared" si="70"/>
        <v>0</v>
      </c>
      <c r="IW27" s="295"/>
      <c r="IX27" s="296"/>
      <c r="IY27" s="297">
        <f t="shared" si="71"/>
        <v>0</v>
      </c>
      <c r="IZ27" s="295"/>
      <c r="JA27" s="296"/>
      <c r="JB27" s="297">
        <f t="shared" si="72"/>
        <v>0</v>
      </c>
      <c r="JC27" s="295"/>
      <c r="JD27" s="296"/>
      <c r="JE27" s="297">
        <f t="shared" si="73"/>
        <v>0</v>
      </c>
      <c r="JF27" s="295"/>
      <c r="JG27" s="296"/>
      <c r="JH27" s="297">
        <f t="shared" si="74"/>
        <v>0</v>
      </c>
      <c r="JI27" s="346"/>
      <c r="JJ27" s="296"/>
      <c r="JK27" s="297">
        <f t="shared" si="75"/>
        <v>0</v>
      </c>
      <c r="JL27" s="295"/>
      <c r="JM27" s="296"/>
      <c r="JN27" s="297">
        <f t="shared" si="76"/>
        <v>0</v>
      </c>
      <c r="JO27" s="295"/>
      <c r="JP27" s="296"/>
      <c r="JQ27" s="297">
        <f t="shared" si="77"/>
        <v>0</v>
      </c>
      <c r="JR27" s="295"/>
      <c r="JS27" s="296"/>
      <c r="JT27" s="297">
        <f t="shared" si="78"/>
        <v>0</v>
      </c>
      <c r="JU27" s="295"/>
      <c r="JV27" s="296"/>
      <c r="JW27" s="297">
        <f t="shared" si="79"/>
        <v>0</v>
      </c>
      <c r="JX27" s="295"/>
      <c r="JY27" s="296"/>
      <c r="JZ27" s="297">
        <f t="shared" si="80"/>
        <v>0</v>
      </c>
      <c r="KA27" s="295"/>
      <c r="KB27" s="296"/>
      <c r="KC27" s="297">
        <f t="shared" si="81"/>
        <v>0</v>
      </c>
      <c r="KD27" s="295"/>
      <c r="KE27" s="296"/>
      <c r="KF27" s="297">
        <f t="shared" si="82"/>
        <v>0</v>
      </c>
      <c r="KG27" s="346"/>
      <c r="KH27" s="296"/>
      <c r="KI27" s="297">
        <f t="shared" si="83"/>
        <v>0</v>
      </c>
      <c r="KJ27" s="295"/>
      <c r="KK27" s="296"/>
      <c r="KL27" s="297">
        <f t="shared" si="84"/>
        <v>0</v>
      </c>
      <c r="KM27" s="295"/>
      <c r="KN27" s="296"/>
      <c r="KO27" s="297">
        <f t="shared" si="85"/>
        <v>0</v>
      </c>
      <c r="KP27" s="295"/>
      <c r="KQ27" s="296"/>
      <c r="KR27" s="297">
        <f t="shared" si="86"/>
        <v>0</v>
      </c>
      <c r="KS27" s="295"/>
      <c r="KT27" s="296"/>
      <c r="KU27" s="297">
        <f t="shared" si="87"/>
        <v>0</v>
      </c>
      <c r="KV27" s="295"/>
      <c r="KW27" s="296"/>
      <c r="KX27" s="297">
        <f t="shared" si="88"/>
        <v>0</v>
      </c>
      <c r="KY27" s="295"/>
      <c r="KZ27" s="296"/>
      <c r="LA27" s="297">
        <f t="shared" si="89"/>
        <v>0</v>
      </c>
      <c r="LB27" s="295"/>
      <c r="LC27" s="296"/>
      <c r="LD27" s="297">
        <f t="shared" si="90"/>
        <v>0</v>
      </c>
      <c r="LE27" s="346"/>
      <c r="LF27" s="296"/>
      <c r="LG27" s="297">
        <f t="shared" si="91"/>
        <v>0</v>
      </c>
      <c r="LH27" s="295"/>
      <c r="LI27" s="296"/>
      <c r="LJ27" s="297">
        <f t="shared" si="92"/>
        <v>0</v>
      </c>
      <c r="LK27" s="295"/>
      <c r="LL27" s="296"/>
      <c r="LM27" s="297">
        <f t="shared" si="93"/>
        <v>0</v>
      </c>
      <c r="LN27" s="295"/>
      <c r="LO27" s="296"/>
      <c r="LP27" s="297">
        <f t="shared" si="94"/>
        <v>0</v>
      </c>
      <c r="LQ27" s="295"/>
      <c r="LR27" s="296"/>
      <c r="LS27" s="297">
        <f t="shared" si="95"/>
        <v>0</v>
      </c>
      <c r="LT27" s="295"/>
      <c r="LU27" s="296"/>
      <c r="LV27" s="297">
        <f t="shared" si="96"/>
        <v>0</v>
      </c>
      <c r="LW27" s="295"/>
      <c r="LX27" s="296"/>
      <c r="LY27" s="297">
        <f t="shared" si="97"/>
        <v>0</v>
      </c>
      <c r="LZ27" s="295"/>
      <c r="MA27" s="296"/>
      <c r="MB27" s="297">
        <f t="shared" si="98"/>
        <v>0</v>
      </c>
      <c r="MC27" s="295"/>
      <c r="MD27" s="296"/>
      <c r="ME27" s="297">
        <f t="shared" si="99"/>
        <v>0</v>
      </c>
      <c r="MF27" s="295"/>
      <c r="MG27" s="296"/>
      <c r="MH27" s="297">
        <f t="shared" si="100"/>
        <v>0</v>
      </c>
      <c r="MI27" s="295"/>
      <c r="MJ27" s="296"/>
      <c r="MK27" s="297">
        <f t="shared" si="101"/>
        <v>0</v>
      </c>
      <c r="ML27" s="295"/>
      <c r="MM27" s="296"/>
      <c r="MN27" s="297">
        <f t="shared" si="102"/>
        <v>0</v>
      </c>
      <c r="MO27" s="295"/>
      <c r="MP27" s="296"/>
      <c r="MQ27" s="297">
        <f t="shared" si="103"/>
        <v>0</v>
      </c>
      <c r="MR27" s="295"/>
      <c r="MS27" s="296"/>
      <c r="MT27" s="297">
        <f t="shared" si="104"/>
        <v>0</v>
      </c>
      <c r="MU27" s="295"/>
      <c r="MV27" s="296"/>
      <c r="MW27" s="297">
        <f t="shared" si="105"/>
        <v>0</v>
      </c>
      <c r="MX27" s="295"/>
      <c r="MY27" s="296"/>
      <c r="MZ27" s="297">
        <f t="shared" si="106"/>
        <v>0</v>
      </c>
      <c r="NA27" s="295"/>
      <c r="NB27" s="296"/>
      <c r="NC27" s="297">
        <f t="shared" si="107"/>
        <v>0</v>
      </c>
      <c r="ND27" s="295"/>
      <c r="NE27" s="296"/>
      <c r="NF27" s="297">
        <f t="shared" si="108"/>
        <v>0</v>
      </c>
      <c r="NG27" s="295"/>
      <c r="NH27" s="296"/>
      <c r="NI27" s="297">
        <f t="shared" si="109"/>
        <v>0</v>
      </c>
      <c r="NJ27" s="295"/>
      <c r="NK27" s="296"/>
      <c r="NL27" s="297">
        <f t="shared" si="110"/>
        <v>0</v>
      </c>
      <c r="NM27" s="295"/>
      <c r="NN27" s="296"/>
      <c r="NO27" s="297">
        <f t="shared" si="111"/>
        <v>0</v>
      </c>
      <c r="NP27" s="295"/>
      <c r="NQ27" s="296"/>
      <c r="NR27" s="297">
        <f t="shared" si="112"/>
        <v>0</v>
      </c>
      <c r="NS27" s="295"/>
      <c r="NT27" s="296"/>
      <c r="NU27" s="297">
        <f t="shared" si="113"/>
        <v>0</v>
      </c>
      <c r="NV27" s="295"/>
      <c r="NW27" s="296"/>
      <c r="NX27" s="297">
        <f t="shared" si="114"/>
        <v>0</v>
      </c>
      <c r="NY27" s="295"/>
      <c r="NZ27" s="296"/>
      <c r="OA27" s="297">
        <f t="shared" si="115"/>
        <v>0</v>
      </c>
      <c r="OB27" s="295"/>
      <c r="OC27" s="296"/>
      <c r="OD27" s="297">
        <f t="shared" si="116"/>
        <v>0</v>
      </c>
      <c r="OE27" s="295"/>
      <c r="OF27" s="296"/>
      <c r="OG27" s="297">
        <f t="shared" si="117"/>
        <v>0</v>
      </c>
      <c r="OH27" s="295"/>
      <c r="OI27" s="296"/>
      <c r="OJ27" s="297">
        <f t="shared" si="118"/>
        <v>0</v>
      </c>
      <c r="OK27" s="295"/>
      <c r="OL27" s="296"/>
      <c r="OM27" s="297">
        <f t="shared" si="119"/>
        <v>0</v>
      </c>
      <c r="ON27" s="295"/>
      <c r="OO27" s="296"/>
      <c r="OP27" s="297">
        <f t="shared" si="120"/>
        <v>0</v>
      </c>
      <c r="OQ27" s="295"/>
      <c r="OR27" s="296"/>
      <c r="OS27" s="297">
        <f t="shared" si="121"/>
        <v>0</v>
      </c>
      <c r="OT27" s="295"/>
      <c r="OU27" s="296"/>
      <c r="OV27" s="297">
        <f t="shared" si="122"/>
        <v>0</v>
      </c>
      <c r="OW27" s="295"/>
      <c r="OX27" s="296"/>
      <c r="OY27" s="297">
        <f t="shared" si="123"/>
        <v>0</v>
      </c>
      <c r="OZ27" s="295"/>
      <c r="PA27" s="296"/>
      <c r="PB27" s="297">
        <f t="shared" si="124"/>
        <v>0</v>
      </c>
      <c r="PC27" s="295"/>
      <c r="PD27" s="296"/>
      <c r="PE27" s="297">
        <f t="shared" si="125"/>
        <v>0</v>
      </c>
      <c r="PF27" s="295"/>
      <c r="PG27" s="296"/>
      <c r="PH27" s="297">
        <f t="shared" si="126"/>
        <v>0</v>
      </c>
      <c r="PI27" s="295"/>
      <c r="PJ27" s="296"/>
      <c r="PK27" s="297">
        <f t="shared" si="127"/>
        <v>0</v>
      </c>
      <c r="PL27" s="295"/>
      <c r="PM27" s="296"/>
      <c r="PN27" s="297">
        <f t="shared" si="128"/>
        <v>0</v>
      </c>
      <c r="PO27" s="295"/>
      <c r="PP27" s="296"/>
      <c r="PQ27" s="297">
        <f t="shared" si="129"/>
        <v>0</v>
      </c>
      <c r="PR27" s="295"/>
      <c r="PS27" s="296"/>
      <c r="PT27" s="297">
        <f t="shared" si="130"/>
        <v>0</v>
      </c>
      <c r="PU27" s="295"/>
      <c r="PV27" s="296"/>
      <c r="PW27" s="297">
        <f t="shared" si="131"/>
        <v>0</v>
      </c>
      <c r="PX27" s="295"/>
      <c r="PY27" s="296"/>
      <c r="PZ27" s="297">
        <f t="shared" si="132"/>
        <v>0</v>
      </c>
      <c r="QA27" s="295"/>
      <c r="QB27" s="296"/>
      <c r="QC27" s="297">
        <f t="shared" si="133"/>
        <v>0</v>
      </c>
      <c r="QD27" s="295"/>
      <c r="QE27" s="296"/>
      <c r="QF27" s="297">
        <f t="shared" si="134"/>
        <v>0</v>
      </c>
      <c r="QG27" s="295"/>
      <c r="QH27" s="296"/>
      <c r="QI27" s="297">
        <f t="shared" si="135"/>
        <v>0</v>
      </c>
      <c r="QJ27" s="295"/>
      <c r="QK27" s="296"/>
      <c r="QL27" s="297">
        <f t="shared" si="136"/>
        <v>0</v>
      </c>
      <c r="QM27" s="295"/>
      <c r="QN27" s="296"/>
      <c r="QO27" s="297">
        <f t="shared" si="137"/>
        <v>0</v>
      </c>
      <c r="QP27" s="295"/>
      <c r="QQ27" s="296"/>
      <c r="QR27" s="297">
        <f t="shared" si="138"/>
        <v>0</v>
      </c>
      <c r="QS27" s="295"/>
      <c r="QT27" s="296"/>
      <c r="QU27" s="297">
        <f t="shared" si="139"/>
        <v>0</v>
      </c>
      <c r="QV27" s="295"/>
      <c r="QW27" s="296"/>
      <c r="QX27" s="297">
        <f t="shared" si="140"/>
        <v>0</v>
      </c>
      <c r="QY27" s="295"/>
      <c r="QZ27" s="296"/>
      <c r="RA27" s="297">
        <f t="shared" si="141"/>
        <v>0</v>
      </c>
      <c r="RB27" s="295"/>
      <c r="RC27" s="296"/>
      <c r="RD27" s="297">
        <f t="shared" si="142"/>
        <v>0</v>
      </c>
      <c r="RE27" s="295"/>
      <c r="RF27" s="296"/>
      <c r="RG27" s="297">
        <f t="shared" si="143"/>
        <v>0</v>
      </c>
      <c r="RH27" s="295"/>
      <c r="RI27" s="296"/>
      <c r="RJ27" s="297">
        <f t="shared" si="144"/>
        <v>0</v>
      </c>
      <c r="RK27" s="295"/>
      <c r="RL27" s="296"/>
      <c r="RM27" s="297">
        <f t="shared" si="145"/>
        <v>0</v>
      </c>
      <c r="RN27" s="295"/>
      <c r="RO27" s="296"/>
      <c r="RP27" s="297">
        <f t="shared" si="146"/>
        <v>0</v>
      </c>
      <c r="RQ27" s="295"/>
      <c r="RR27" s="296"/>
      <c r="RS27" s="297">
        <f t="shared" si="147"/>
        <v>0</v>
      </c>
      <c r="RT27" s="295"/>
      <c r="RU27" s="296"/>
      <c r="RV27" s="297">
        <f t="shared" si="148"/>
        <v>0</v>
      </c>
      <c r="RW27" s="295"/>
      <c r="RX27" s="296"/>
      <c r="RY27" s="297">
        <f t="shared" si="149"/>
        <v>0</v>
      </c>
      <c r="RZ27" s="295"/>
      <c r="SA27" s="296"/>
      <c r="SB27" s="297">
        <f t="shared" si="150"/>
        <v>0</v>
      </c>
      <c r="SC27" s="295"/>
      <c r="SD27" s="296"/>
      <c r="SE27" s="297">
        <f t="shared" si="151"/>
        <v>0</v>
      </c>
      <c r="SF27" s="295"/>
      <c r="SG27" s="296"/>
      <c r="SH27" s="297">
        <f t="shared" si="152"/>
        <v>0</v>
      </c>
      <c r="SI27" s="295"/>
      <c r="SJ27" s="296"/>
      <c r="SK27" s="297">
        <f t="shared" si="153"/>
        <v>0</v>
      </c>
      <c r="SL27" s="295"/>
      <c r="SM27" s="296"/>
      <c r="SN27" s="297">
        <f t="shared" si="154"/>
        <v>0</v>
      </c>
      <c r="SO27" s="295"/>
      <c r="SP27" s="296"/>
      <c r="SQ27" s="297">
        <f t="shared" si="155"/>
        <v>0</v>
      </c>
      <c r="SR27" s="295"/>
      <c r="SS27" s="296"/>
      <c r="ST27" s="297">
        <f t="shared" si="156"/>
        <v>0</v>
      </c>
      <c r="SU27" s="295"/>
      <c r="SV27" s="296"/>
      <c r="SW27" s="297">
        <f t="shared" si="157"/>
        <v>0</v>
      </c>
      <c r="SX27" s="295"/>
      <c r="SY27" s="296"/>
      <c r="SZ27" s="297">
        <f t="shared" si="158"/>
        <v>0</v>
      </c>
      <c r="TA27" s="295"/>
      <c r="TB27" s="296"/>
      <c r="TC27" s="297">
        <f t="shared" si="159"/>
        <v>0</v>
      </c>
      <c r="TD27" s="295"/>
      <c r="TE27" s="296"/>
      <c r="TF27" s="297">
        <f t="shared" si="160"/>
        <v>0</v>
      </c>
      <c r="TG27" s="295"/>
      <c r="TH27" s="296"/>
      <c r="TI27" s="297">
        <f t="shared" si="161"/>
        <v>0</v>
      </c>
      <c r="TJ27" s="295"/>
      <c r="TK27" s="296"/>
      <c r="TL27" s="297">
        <f t="shared" si="162"/>
        <v>0</v>
      </c>
      <c r="TM27" s="295"/>
      <c r="TN27" s="296"/>
      <c r="TO27" s="297">
        <f t="shared" si="163"/>
        <v>0</v>
      </c>
      <c r="TP27" s="295"/>
      <c r="TQ27" s="296"/>
      <c r="TR27" s="297">
        <f t="shared" si="164"/>
        <v>0</v>
      </c>
      <c r="TS27" s="295"/>
      <c r="TT27" s="296"/>
      <c r="TU27" s="297">
        <f t="shared" si="165"/>
        <v>0</v>
      </c>
      <c r="TV27" s="295"/>
      <c r="TW27" s="296"/>
      <c r="TX27" s="297">
        <f t="shared" si="166"/>
        <v>0</v>
      </c>
      <c r="TY27" s="295"/>
      <c r="TZ27" s="296"/>
      <c r="UA27" s="297">
        <f t="shared" si="167"/>
        <v>0</v>
      </c>
      <c r="UB27" s="295"/>
      <c r="UC27" s="296"/>
      <c r="UD27" s="297">
        <f t="shared" si="168"/>
        <v>0</v>
      </c>
      <c r="UE27" s="295"/>
      <c r="UF27" s="296"/>
      <c r="UG27" s="297">
        <f t="shared" si="169"/>
        <v>0</v>
      </c>
      <c r="UH27" s="295"/>
      <c r="UI27" s="296"/>
      <c r="UJ27" s="297">
        <f t="shared" si="170"/>
        <v>0</v>
      </c>
      <c r="UK27" s="295"/>
      <c r="UL27" s="296"/>
      <c r="UM27" s="297">
        <f t="shared" si="171"/>
        <v>0</v>
      </c>
      <c r="UN27" s="295"/>
      <c r="UO27" s="296"/>
      <c r="UP27" s="297">
        <f t="shared" si="172"/>
        <v>0</v>
      </c>
      <c r="UQ27" s="295"/>
      <c r="UR27" s="296"/>
      <c r="US27" s="297">
        <f t="shared" si="173"/>
        <v>0</v>
      </c>
      <c r="UT27" s="295"/>
      <c r="UU27" s="296"/>
      <c r="UV27" s="297">
        <f t="shared" si="174"/>
        <v>0</v>
      </c>
      <c r="UW27" s="295"/>
      <c r="UX27" s="296"/>
      <c r="UY27" s="297">
        <f t="shared" si="175"/>
        <v>0</v>
      </c>
      <c r="UZ27" s="295"/>
      <c r="VA27" s="296"/>
      <c r="VB27" s="297">
        <f t="shared" si="176"/>
        <v>0</v>
      </c>
      <c r="VC27" s="295"/>
      <c r="VD27" s="296"/>
      <c r="VE27" s="297">
        <f t="shared" si="177"/>
        <v>0</v>
      </c>
      <c r="VF27" s="295"/>
      <c r="VG27" s="296"/>
      <c r="VH27" s="297">
        <f t="shared" si="178"/>
        <v>0</v>
      </c>
      <c r="VI27" s="295"/>
      <c r="VJ27" s="296"/>
      <c r="VK27" s="297">
        <f t="shared" si="179"/>
        <v>0</v>
      </c>
      <c r="VL27" s="295"/>
      <c r="VM27" s="296"/>
      <c r="VN27" s="297">
        <f t="shared" si="180"/>
        <v>0</v>
      </c>
      <c r="VO27" s="295"/>
      <c r="VP27" s="296"/>
      <c r="VQ27" s="297">
        <f t="shared" si="181"/>
        <v>0</v>
      </c>
    </row>
    <row r="28" spans="1:589">
      <c r="A28" s="349">
        <v>24</v>
      </c>
      <c r="B28" s="346"/>
      <c r="C28" s="296"/>
      <c r="D28" s="297">
        <f t="shared" si="245"/>
        <v>0</v>
      </c>
      <c r="E28" s="295"/>
      <c r="F28" s="296"/>
      <c r="G28" s="297">
        <f t="shared" si="183"/>
        <v>0</v>
      </c>
      <c r="H28" s="295"/>
      <c r="I28" s="296"/>
      <c r="J28" s="297">
        <f t="shared" si="184"/>
        <v>0</v>
      </c>
      <c r="K28" s="295"/>
      <c r="L28" s="296"/>
      <c r="M28" s="297">
        <f t="shared" si="185"/>
        <v>0</v>
      </c>
      <c r="N28" s="295"/>
      <c r="O28" s="296"/>
      <c r="P28" s="297">
        <f t="shared" si="246"/>
        <v>0</v>
      </c>
      <c r="Q28" s="295"/>
      <c r="R28" s="296"/>
      <c r="S28" s="297">
        <f t="shared" si="187"/>
        <v>0</v>
      </c>
      <c r="T28" s="295"/>
      <c r="U28" s="296"/>
      <c r="V28" s="297">
        <f t="shared" si="188"/>
        <v>0</v>
      </c>
      <c r="W28" s="346"/>
      <c r="X28" s="296"/>
      <c r="Y28" s="297">
        <f t="shared" si="189"/>
        <v>0</v>
      </c>
      <c r="Z28" s="295"/>
      <c r="AA28" s="296"/>
      <c r="AB28" s="297">
        <f t="shared" si="190"/>
        <v>0</v>
      </c>
      <c r="AC28" s="295"/>
      <c r="AD28" s="296"/>
      <c r="AE28" s="297">
        <f t="shared" si="191"/>
        <v>0</v>
      </c>
      <c r="AF28" s="295"/>
      <c r="AG28" s="296"/>
      <c r="AH28" s="297">
        <f t="shared" si="192"/>
        <v>0</v>
      </c>
      <c r="AI28" s="295"/>
      <c r="AJ28" s="296"/>
      <c r="AK28" s="297">
        <f t="shared" si="193"/>
        <v>0</v>
      </c>
      <c r="AL28" s="295"/>
      <c r="AM28" s="296"/>
      <c r="AN28" s="297">
        <f t="shared" si="194"/>
        <v>0</v>
      </c>
      <c r="AO28" s="295"/>
      <c r="AP28" s="296"/>
      <c r="AQ28" s="297">
        <f t="shared" si="195"/>
        <v>0</v>
      </c>
      <c r="AR28" s="346"/>
      <c r="AS28" s="296"/>
      <c r="AT28" s="297">
        <f t="shared" si="196"/>
        <v>0</v>
      </c>
      <c r="AU28" s="295"/>
      <c r="AV28" s="296"/>
      <c r="AW28" s="297">
        <f t="shared" si="197"/>
        <v>0</v>
      </c>
      <c r="AX28" s="295"/>
      <c r="AY28" s="296"/>
      <c r="AZ28" s="297">
        <f t="shared" si="198"/>
        <v>0</v>
      </c>
      <c r="BA28" s="295"/>
      <c r="BB28" s="296"/>
      <c r="BC28" s="297">
        <f t="shared" si="199"/>
        <v>0</v>
      </c>
      <c r="BD28" s="295"/>
      <c r="BE28" s="296"/>
      <c r="BF28" s="297">
        <f t="shared" si="200"/>
        <v>0</v>
      </c>
      <c r="BG28" s="295"/>
      <c r="BH28" s="296"/>
      <c r="BI28" s="297">
        <f t="shared" si="201"/>
        <v>0</v>
      </c>
      <c r="BJ28" s="295"/>
      <c r="BK28" s="296"/>
      <c r="BL28" s="297">
        <f t="shared" si="202"/>
        <v>0</v>
      </c>
      <c r="BM28" s="346"/>
      <c r="BN28" s="296"/>
      <c r="BO28" s="297">
        <f t="shared" si="203"/>
        <v>0</v>
      </c>
      <c r="BP28" s="295"/>
      <c r="BQ28" s="296"/>
      <c r="BR28" s="297">
        <f t="shared" si="247"/>
        <v>0</v>
      </c>
      <c r="BS28" s="295"/>
      <c r="BT28" s="296"/>
      <c r="BU28" s="297">
        <f t="shared" si="204"/>
        <v>0</v>
      </c>
      <c r="BV28" s="295"/>
      <c r="BW28" s="296"/>
      <c r="BX28" s="297">
        <f t="shared" si="205"/>
        <v>0</v>
      </c>
      <c r="BY28" s="295"/>
      <c r="BZ28" s="296"/>
      <c r="CA28" s="297">
        <f t="shared" si="206"/>
        <v>0</v>
      </c>
      <c r="CB28" s="295"/>
      <c r="CC28" s="296"/>
      <c r="CD28" s="297">
        <f t="shared" si="207"/>
        <v>0</v>
      </c>
      <c r="CE28" s="295"/>
      <c r="CF28" s="296"/>
      <c r="CG28" s="297">
        <f t="shared" si="208"/>
        <v>0</v>
      </c>
      <c r="CH28" s="346"/>
      <c r="CI28" s="296"/>
      <c r="CJ28" s="297">
        <f t="shared" si="209"/>
        <v>0</v>
      </c>
      <c r="CK28" s="295"/>
      <c r="CL28" s="296"/>
      <c r="CM28" s="297">
        <f t="shared" si="210"/>
        <v>0</v>
      </c>
      <c r="CN28" s="295"/>
      <c r="CO28" s="296"/>
      <c r="CP28" s="297">
        <f t="shared" si="211"/>
        <v>0</v>
      </c>
      <c r="CQ28" s="295"/>
      <c r="CR28" s="296"/>
      <c r="CS28" s="297">
        <f t="shared" si="212"/>
        <v>0</v>
      </c>
      <c r="CT28" s="295"/>
      <c r="CU28" s="296"/>
      <c r="CV28" s="297">
        <f t="shared" si="213"/>
        <v>0</v>
      </c>
      <c r="CW28" s="295"/>
      <c r="CX28" s="296"/>
      <c r="CY28" s="297">
        <f t="shared" si="214"/>
        <v>0</v>
      </c>
      <c r="CZ28" s="295"/>
      <c r="DA28" s="296"/>
      <c r="DB28" s="297">
        <f t="shared" si="215"/>
        <v>0</v>
      </c>
      <c r="DC28" s="346"/>
      <c r="DD28" s="296"/>
      <c r="DE28" s="297">
        <f t="shared" si="216"/>
        <v>0</v>
      </c>
      <c r="DF28" s="295"/>
      <c r="DG28" s="296"/>
      <c r="DH28" s="297">
        <f t="shared" si="217"/>
        <v>0</v>
      </c>
      <c r="DI28" s="295"/>
      <c r="DJ28" s="296"/>
      <c r="DK28" s="297">
        <f t="shared" si="218"/>
        <v>0</v>
      </c>
      <c r="DL28" s="295"/>
      <c r="DM28" s="296"/>
      <c r="DN28" s="297">
        <f t="shared" si="219"/>
        <v>0</v>
      </c>
      <c r="DO28" s="295"/>
      <c r="DP28" s="296"/>
      <c r="DQ28" s="297">
        <f t="shared" si="220"/>
        <v>0</v>
      </c>
      <c r="DR28" s="295"/>
      <c r="DS28" s="296"/>
      <c r="DT28" s="297">
        <f t="shared" si="221"/>
        <v>0</v>
      </c>
      <c r="DU28" s="295"/>
      <c r="DV28" s="296"/>
      <c r="DW28" s="297">
        <f t="shared" si="222"/>
        <v>0</v>
      </c>
      <c r="DX28" s="346"/>
      <c r="DY28" s="296"/>
      <c r="DZ28" s="297">
        <f t="shared" si="223"/>
        <v>0</v>
      </c>
      <c r="EA28" s="295"/>
      <c r="EB28" s="296"/>
      <c r="EC28" s="297">
        <f t="shared" si="224"/>
        <v>0</v>
      </c>
      <c r="ED28" s="295"/>
      <c r="EE28" s="296"/>
      <c r="EF28" s="297">
        <f t="shared" si="225"/>
        <v>0</v>
      </c>
      <c r="EG28" s="295"/>
      <c r="EH28" s="296"/>
      <c r="EI28" s="297">
        <f t="shared" si="226"/>
        <v>0</v>
      </c>
      <c r="EJ28" s="295"/>
      <c r="EK28" s="296"/>
      <c r="EL28" s="297">
        <f t="shared" si="227"/>
        <v>0</v>
      </c>
      <c r="EM28" s="295"/>
      <c r="EN28" s="296"/>
      <c r="EO28" s="297">
        <f t="shared" si="228"/>
        <v>0</v>
      </c>
      <c r="EP28" s="295"/>
      <c r="EQ28" s="296"/>
      <c r="ER28" s="297">
        <f t="shared" si="229"/>
        <v>0</v>
      </c>
      <c r="ES28" s="346"/>
      <c r="ET28" s="296"/>
      <c r="EU28" s="297">
        <f t="shared" si="230"/>
        <v>0</v>
      </c>
      <c r="EV28" s="295"/>
      <c r="EW28" s="296"/>
      <c r="EX28" s="297">
        <f t="shared" si="231"/>
        <v>0</v>
      </c>
      <c r="EY28" s="295"/>
      <c r="EZ28" s="296"/>
      <c r="FA28" s="297">
        <f t="shared" si="232"/>
        <v>0</v>
      </c>
      <c r="FB28" s="295"/>
      <c r="FC28" s="296"/>
      <c r="FD28" s="297">
        <f t="shared" si="233"/>
        <v>0</v>
      </c>
      <c r="FE28" s="295"/>
      <c r="FF28" s="296"/>
      <c r="FG28" s="297">
        <f t="shared" si="234"/>
        <v>0</v>
      </c>
      <c r="FH28" s="295"/>
      <c r="FI28" s="296"/>
      <c r="FJ28" s="297">
        <f t="shared" si="235"/>
        <v>0</v>
      </c>
      <c r="FK28" s="295"/>
      <c r="FL28" s="296"/>
      <c r="FM28" s="297">
        <f t="shared" si="236"/>
        <v>0</v>
      </c>
      <c r="FN28" s="295"/>
      <c r="FO28" s="296"/>
      <c r="FP28" s="297">
        <f t="shared" si="237"/>
        <v>0</v>
      </c>
      <c r="FQ28" s="346"/>
      <c r="FR28" s="296"/>
      <c r="FS28" s="297">
        <f t="shared" si="238"/>
        <v>0</v>
      </c>
      <c r="FT28" s="295"/>
      <c r="FU28" s="296"/>
      <c r="FV28" s="297">
        <f t="shared" si="239"/>
        <v>0</v>
      </c>
      <c r="FW28" s="295"/>
      <c r="FX28" s="296"/>
      <c r="FY28" s="297">
        <f t="shared" si="240"/>
        <v>0</v>
      </c>
      <c r="FZ28" s="295"/>
      <c r="GA28" s="296"/>
      <c r="GB28" s="297">
        <f t="shared" si="241"/>
        <v>0</v>
      </c>
      <c r="GC28" s="295"/>
      <c r="GD28" s="296"/>
      <c r="GE28" s="297">
        <f t="shared" si="242"/>
        <v>0</v>
      </c>
      <c r="GF28" s="295"/>
      <c r="GG28" s="296"/>
      <c r="GH28" s="297">
        <f t="shared" si="243"/>
        <v>0</v>
      </c>
      <c r="GI28" s="295"/>
      <c r="GJ28" s="296"/>
      <c r="GK28" s="297">
        <f t="shared" si="244"/>
        <v>0</v>
      </c>
      <c r="GL28" s="295"/>
      <c r="GM28" s="296"/>
      <c r="GN28" s="297">
        <f t="shared" si="50"/>
        <v>0</v>
      </c>
      <c r="GO28" s="346"/>
      <c r="GP28" s="296"/>
      <c r="GQ28" s="297">
        <f t="shared" si="51"/>
        <v>0</v>
      </c>
      <c r="GR28" s="295"/>
      <c r="GS28" s="296"/>
      <c r="GT28" s="297">
        <f t="shared" si="52"/>
        <v>0</v>
      </c>
      <c r="GU28" s="295"/>
      <c r="GV28" s="296"/>
      <c r="GW28" s="297">
        <f t="shared" si="53"/>
        <v>0</v>
      </c>
      <c r="GX28" s="295"/>
      <c r="GY28" s="296"/>
      <c r="GZ28" s="297">
        <f t="shared" si="54"/>
        <v>0</v>
      </c>
      <c r="HA28" s="295"/>
      <c r="HB28" s="296"/>
      <c r="HC28" s="297">
        <f t="shared" si="55"/>
        <v>0</v>
      </c>
      <c r="HD28" s="295"/>
      <c r="HE28" s="296"/>
      <c r="HF28" s="297">
        <f t="shared" si="56"/>
        <v>0</v>
      </c>
      <c r="HG28" s="295"/>
      <c r="HH28" s="296"/>
      <c r="HI28" s="297">
        <f t="shared" si="57"/>
        <v>0</v>
      </c>
      <c r="HJ28" s="295"/>
      <c r="HK28" s="296"/>
      <c r="HL28" s="297">
        <f t="shared" si="58"/>
        <v>0</v>
      </c>
      <c r="HM28" s="346"/>
      <c r="HN28" s="296"/>
      <c r="HO28" s="297">
        <f t="shared" si="59"/>
        <v>0</v>
      </c>
      <c r="HP28" s="295"/>
      <c r="HQ28" s="296"/>
      <c r="HR28" s="297">
        <f t="shared" si="60"/>
        <v>0</v>
      </c>
      <c r="HS28" s="295"/>
      <c r="HT28" s="296"/>
      <c r="HU28" s="297">
        <f t="shared" si="61"/>
        <v>0</v>
      </c>
      <c r="HV28" s="295"/>
      <c r="HW28" s="296"/>
      <c r="HX28" s="297">
        <f t="shared" si="62"/>
        <v>0</v>
      </c>
      <c r="HY28" s="295"/>
      <c r="HZ28" s="296"/>
      <c r="IA28" s="297">
        <f t="shared" si="63"/>
        <v>0</v>
      </c>
      <c r="IB28" s="295"/>
      <c r="IC28" s="296"/>
      <c r="ID28" s="297">
        <f t="shared" si="64"/>
        <v>0</v>
      </c>
      <c r="IE28" s="295"/>
      <c r="IF28" s="296"/>
      <c r="IG28" s="297">
        <f t="shared" si="65"/>
        <v>0</v>
      </c>
      <c r="IH28" s="295"/>
      <c r="II28" s="296"/>
      <c r="IJ28" s="297">
        <f t="shared" si="66"/>
        <v>0</v>
      </c>
      <c r="IK28" s="346"/>
      <c r="IL28" s="296"/>
      <c r="IM28" s="297">
        <f t="shared" si="67"/>
        <v>0</v>
      </c>
      <c r="IN28" s="295"/>
      <c r="IO28" s="296"/>
      <c r="IP28" s="297">
        <f t="shared" si="68"/>
        <v>0</v>
      </c>
      <c r="IQ28" s="295"/>
      <c r="IR28" s="296"/>
      <c r="IS28" s="297">
        <f t="shared" si="69"/>
        <v>0</v>
      </c>
      <c r="IT28" s="295"/>
      <c r="IU28" s="296"/>
      <c r="IV28" s="297">
        <f t="shared" si="70"/>
        <v>0</v>
      </c>
      <c r="IW28" s="295"/>
      <c r="IX28" s="296"/>
      <c r="IY28" s="297">
        <f t="shared" si="71"/>
        <v>0</v>
      </c>
      <c r="IZ28" s="295"/>
      <c r="JA28" s="296"/>
      <c r="JB28" s="297">
        <f t="shared" si="72"/>
        <v>0</v>
      </c>
      <c r="JC28" s="295"/>
      <c r="JD28" s="296"/>
      <c r="JE28" s="297">
        <f t="shared" si="73"/>
        <v>0</v>
      </c>
      <c r="JF28" s="295"/>
      <c r="JG28" s="296"/>
      <c r="JH28" s="297">
        <f t="shared" si="74"/>
        <v>0</v>
      </c>
      <c r="JI28" s="346"/>
      <c r="JJ28" s="296"/>
      <c r="JK28" s="297">
        <f t="shared" si="75"/>
        <v>0</v>
      </c>
      <c r="JL28" s="295"/>
      <c r="JM28" s="296"/>
      <c r="JN28" s="297">
        <f t="shared" si="76"/>
        <v>0</v>
      </c>
      <c r="JO28" s="295"/>
      <c r="JP28" s="296"/>
      <c r="JQ28" s="297">
        <f t="shared" si="77"/>
        <v>0</v>
      </c>
      <c r="JR28" s="295"/>
      <c r="JS28" s="296"/>
      <c r="JT28" s="297">
        <f t="shared" si="78"/>
        <v>0</v>
      </c>
      <c r="JU28" s="295"/>
      <c r="JV28" s="296"/>
      <c r="JW28" s="297">
        <f t="shared" si="79"/>
        <v>0</v>
      </c>
      <c r="JX28" s="295"/>
      <c r="JY28" s="296"/>
      <c r="JZ28" s="297">
        <f t="shared" si="80"/>
        <v>0</v>
      </c>
      <c r="KA28" s="295"/>
      <c r="KB28" s="296"/>
      <c r="KC28" s="297">
        <f t="shared" si="81"/>
        <v>0</v>
      </c>
      <c r="KD28" s="295"/>
      <c r="KE28" s="296"/>
      <c r="KF28" s="297">
        <f t="shared" si="82"/>
        <v>0</v>
      </c>
      <c r="KG28" s="346"/>
      <c r="KH28" s="296"/>
      <c r="KI28" s="297">
        <f t="shared" si="83"/>
        <v>0</v>
      </c>
      <c r="KJ28" s="295"/>
      <c r="KK28" s="296"/>
      <c r="KL28" s="297">
        <f t="shared" si="84"/>
        <v>0</v>
      </c>
      <c r="KM28" s="295"/>
      <c r="KN28" s="296"/>
      <c r="KO28" s="297">
        <f t="shared" si="85"/>
        <v>0</v>
      </c>
      <c r="KP28" s="295"/>
      <c r="KQ28" s="296"/>
      <c r="KR28" s="297">
        <f t="shared" si="86"/>
        <v>0</v>
      </c>
      <c r="KS28" s="295"/>
      <c r="KT28" s="296"/>
      <c r="KU28" s="297">
        <f t="shared" si="87"/>
        <v>0</v>
      </c>
      <c r="KV28" s="295"/>
      <c r="KW28" s="296"/>
      <c r="KX28" s="297">
        <f t="shared" si="88"/>
        <v>0</v>
      </c>
      <c r="KY28" s="295"/>
      <c r="KZ28" s="296"/>
      <c r="LA28" s="297">
        <f t="shared" si="89"/>
        <v>0</v>
      </c>
      <c r="LB28" s="295"/>
      <c r="LC28" s="296"/>
      <c r="LD28" s="297">
        <f t="shared" si="90"/>
        <v>0</v>
      </c>
      <c r="LE28" s="346"/>
      <c r="LF28" s="296"/>
      <c r="LG28" s="297">
        <f t="shared" si="91"/>
        <v>0</v>
      </c>
      <c r="LH28" s="295"/>
      <c r="LI28" s="296"/>
      <c r="LJ28" s="297">
        <f t="shared" si="92"/>
        <v>0</v>
      </c>
      <c r="LK28" s="295"/>
      <c r="LL28" s="296"/>
      <c r="LM28" s="297">
        <f t="shared" si="93"/>
        <v>0</v>
      </c>
      <c r="LN28" s="295"/>
      <c r="LO28" s="296"/>
      <c r="LP28" s="297">
        <f t="shared" si="94"/>
        <v>0</v>
      </c>
      <c r="LQ28" s="295"/>
      <c r="LR28" s="296"/>
      <c r="LS28" s="297">
        <f t="shared" si="95"/>
        <v>0</v>
      </c>
      <c r="LT28" s="295"/>
      <c r="LU28" s="296"/>
      <c r="LV28" s="297">
        <f t="shared" si="96"/>
        <v>0</v>
      </c>
      <c r="LW28" s="295"/>
      <c r="LX28" s="296"/>
      <c r="LY28" s="297">
        <f t="shared" si="97"/>
        <v>0</v>
      </c>
      <c r="LZ28" s="295"/>
      <c r="MA28" s="296"/>
      <c r="MB28" s="297">
        <f t="shared" si="98"/>
        <v>0</v>
      </c>
      <c r="MC28" s="295"/>
      <c r="MD28" s="296"/>
      <c r="ME28" s="297">
        <f t="shared" si="99"/>
        <v>0</v>
      </c>
      <c r="MF28" s="295"/>
      <c r="MG28" s="296"/>
      <c r="MH28" s="297">
        <f t="shared" si="100"/>
        <v>0</v>
      </c>
      <c r="MI28" s="295"/>
      <c r="MJ28" s="296"/>
      <c r="MK28" s="297">
        <f t="shared" si="101"/>
        <v>0</v>
      </c>
      <c r="ML28" s="295"/>
      <c r="MM28" s="296"/>
      <c r="MN28" s="297">
        <f t="shared" si="102"/>
        <v>0</v>
      </c>
      <c r="MO28" s="295"/>
      <c r="MP28" s="296"/>
      <c r="MQ28" s="297">
        <f t="shared" si="103"/>
        <v>0</v>
      </c>
      <c r="MR28" s="295"/>
      <c r="MS28" s="296"/>
      <c r="MT28" s="297">
        <f t="shared" si="104"/>
        <v>0</v>
      </c>
      <c r="MU28" s="295"/>
      <c r="MV28" s="296"/>
      <c r="MW28" s="297">
        <f t="shared" si="105"/>
        <v>0</v>
      </c>
      <c r="MX28" s="295"/>
      <c r="MY28" s="296"/>
      <c r="MZ28" s="297">
        <f t="shared" si="106"/>
        <v>0</v>
      </c>
      <c r="NA28" s="295"/>
      <c r="NB28" s="296"/>
      <c r="NC28" s="297">
        <f t="shared" si="107"/>
        <v>0</v>
      </c>
      <c r="ND28" s="295"/>
      <c r="NE28" s="296"/>
      <c r="NF28" s="297">
        <f t="shared" si="108"/>
        <v>0</v>
      </c>
      <c r="NG28" s="295"/>
      <c r="NH28" s="296"/>
      <c r="NI28" s="297">
        <f t="shared" si="109"/>
        <v>0</v>
      </c>
      <c r="NJ28" s="295"/>
      <c r="NK28" s="296"/>
      <c r="NL28" s="297">
        <f t="shared" si="110"/>
        <v>0</v>
      </c>
      <c r="NM28" s="295"/>
      <c r="NN28" s="296"/>
      <c r="NO28" s="297">
        <f t="shared" si="111"/>
        <v>0</v>
      </c>
      <c r="NP28" s="295"/>
      <c r="NQ28" s="296"/>
      <c r="NR28" s="297">
        <f t="shared" si="112"/>
        <v>0</v>
      </c>
      <c r="NS28" s="295"/>
      <c r="NT28" s="296"/>
      <c r="NU28" s="297">
        <f t="shared" si="113"/>
        <v>0</v>
      </c>
      <c r="NV28" s="295"/>
      <c r="NW28" s="296"/>
      <c r="NX28" s="297">
        <f t="shared" si="114"/>
        <v>0</v>
      </c>
      <c r="NY28" s="295"/>
      <c r="NZ28" s="296"/>
      <c r="OA28" s="297">
        <f t="shared" si="115"/>
        <v>0</v>
      </c>
      <c r="OB28" s="295"/>
      <c r="OC28" s="296"/>
      <c r="OD28" s="297">
        <f t="shared" si="116"/>
        <v>0</v>
      </c>
      <c r="OE28" s="295"/>
      <c r="OF28" s="296"/>
      <c r="OG28" s="297">
        <f t="shared" si="117"/>
        <v>0</v>
      </c>
      <c r="OH28" s="295"/>
      <c r="OI28" s="296"/>
      <c r="OJ28" s="297">
        <f t="shared" si="118"/>
        <v>0</v>
      </c>
      <c r="OK28" s="295"/>
      <c r="OL28" s="296"/>
      <c r="OM28" s="297">
        <f t="shared" si="119"/>
        <v>0</v>
      </c>
      <c r="ON28" s="295"/>
      <c r="OO28" s="296"/>
      <c r="OP28" s="297">
        <f t="shared" si="120"/>
        <v>0</v>
      </c>
      <c r="OQ28" s="295"/>
      <c r="OR28" s="296"/>
      <c r="OS28" s="297">
        <f t="shared" si="121"/>
        <v>0</v>
      </c>
      <c r="OT28" s="295"/>
      <c r="OU28" s="296"/>
      <c r="OV28" s="297">
        <f t="shared" si="122"/>
        <v>0</v>
      </c>
      <c r="OW28" s="295"/>
      <c r="OX28" s="296"/>
      <c r="OY28" s="297">
        <f t="shared" si="123"/>
        <v>0</v>
      </c>
      <c r="OZ28" s="295"/>
      <c r="PA28" s="296"/>
      <c r="PB28" s="297">
        <f t="shared" si="124"/>
        <v>0</v>
      </c>
      <c r="PC28" s="295"/>
      <c r="PD28" s="296"/>
      <c r="PE28" s="297">
        <f t="shared" si="125"/>
        <v>0</v>
      </c>
      <c r="PF28" s="295"/>
      <c r="PG28" s="296"/>
      <c r="PH28" s="297">
        <f t="shared" si="126"/>
        <v>0</v>
      </c>
      <c r="PI28" s="295"/>
      <c r="PJ28" s="296"/>
      <c r="PK28" s="297">
        <f t="shared" si="127"/>
        <v>0</v>
      </c>
      <c r="PL28" s="295"/>
      <c r="PM28" s="296"/>
      <c r="PN28" s="297">
        <f t="shared" si="128"/>
        <v>0</v>
      </c>
      <c r="PO28" s="295"/>
      <c r="PP28" s="296"/>
      <c r="PQ28" s="297">
        <f t="shared" si="129"/>
        <v>0</v>
      </c>
      <c r="PR28" s="295"/>
      <c r="PS28" s="296"/>
      <c r="PT28" s="297">
        <f t="shared" si="130"/>
        <v>0</v>
      </c>
      <c r="PU28" s="295"/>
      <c r="PV28" s="296"/>
      <c r="PW28" s="297">
        <f t="shared" si="131"/>
        <v>0</v>
      </c>
      <c r="PX28" s="295"/>
      <c r="PY28" s="296"/>
      <c r="PZ28" s="297">
        <f t="shared" si="132"/>
        <v>0</v>
      </c>
      <c r="QA28" s="295"/>
      <c r="QB28" s="296"/>
      <c r="QC28" s="297">
        <f t="shared" si="133"/>
        <v>0</v>
      </c>
      <c r="QD28" s="295"/>
      <c r="QE28" s="296"/>
      <c r="QF28" s="297">
        <f t="shared" si="134"/>
        <v>0</v>
      </c>
      <c r="QG28" s="295"/>
      <c r="QH28" s="296"/>
      <c r="QI28" s="297">
        <f t="shared" si="135"/>
        <v>0</v>
      </c>
      <c r="QJ28" s="295"/>
      <c r="QK28" s="296"/>
      <c r="QL28" s="297">
        <f t="shared" si="136"/>
        <v>0</v>
      </c>
      <c r="QM28" s="295"/>
      <c r="QN28" s="296"/>
      <c r="QO28" s="297">
        <f t="shared" si="137"/>
        <v>0</v>
      </c>
      <c r="QP28" s="295"/>
      <c r="QQ28" s="296"/>
      <c r="QR28" s="297">
        <f t="shared" si="138"/>
        <v>0</v>
      </c>
      <c r="QS28" s="295"/>
      <c r="QT28" s="296"/>
      <c r="QU28" s="297">
        <f t="shared" si="139"/>
        <v>0</v>
      </c>
      <c r="QV28" s="295"/>
      <c r="QW28" s="296"/>
      <c r="QX28" s="297">
        <f t="shared" si="140"/>
        <v>0</v>
      </c>
      <c r="QY28" s="295"/>
      <c r="QZ28" s="296"/>
      <c r="RA28" s="297">
        <f t="shared" si="141"/>
        <v>0</v>
      </c>
      <c r="RB28" s="295"/>
      <c r="RC28" s="296"/>
      <c r="RD28" s="297">
        <f t="shared" si="142"/>
        <v>0</v>
      </c>
      <c r="RE28" s="295"/>
      <c r="RF28" s="296"/>
      <c r="RG28" s="297">
        <f t="shared" si="143"/>
        <v>0</v>
      </c>
      <c r="RH28" s="295"/>
      <c r="RI28" s="296"/>
      <c r="RJ28" s="297">
        <f t="shared" si="144"/>
        <v>0</v>
      </c>
      <c r="RK28" s="295"/>
      <c r="RL28" s="296"/>
      <c r="RM28" s="297">
        <f t="shared" si="145"/>
        <v>0</v>
      </c>
      <c r="RN28" s="295"/>
      <c r="RO28" s="296"/>
      <c r="RP28" s="297">
        <f t="shared" si="146"/>
        <v>0</v>
      </c>
      <c r="RQ28" s="295"/>
      <c r="RR28" s="296"/>
      <c r="RS28" s="297">
        <f t="shared" si="147"/>
        <v>0</v>
      </c>
      <c r="RT28" s="295"/>
      <c r="RU28" s="296"/>
      <c r="RV28" s="297">
        <f t="shared" si="148"/>
        <v>0</v>
      </c>
      <c r="RW28" s="295"/>
      <c r="RX28" s="296"/>
      <c r="RY28" s="297">
        <f t="shared" si="149"/>
        <v>0</v>
      </c>
      <c r="RZ28" s="295"/>
      <c r="SA28" s="296"/>
      <c r="SB28" s="297">
        <f t="shared" si="150"/>
        <v>0</v>
      </c>
      <c r="SC28" s="295"/>
      <c r="SD28" s="296"/>
      <c r="SE28" s="297">
        <f t="shared" si="151"/>
        <v>0</v>
      </c>
      <c r="SF28" s="295"/>
      <c r="SG28" s="296"/>
      <c r="SH28" s="297">
        <f t="shared" si="152"/>
        <v>0</v>
      </c>
      <c r="SI28" s="295"/>
      <c r="SJ28" s="296"/>
      <c r="SK28" s="297">
        <f t="shared" si="153"/>
        <v>0</v>
      </c>
      <c r="SL28" s="295"/>
      <c r="SM28" s="296"/>
      <c r="SN28" s="297">
        <f t="shared" si="154"/>
        <v>0</v>
      </c>
      <c r="SO28" s="295"/>
      <c r="SP28" s="296"/>
      <c r="SQ28" s="297">
        <f t="shared" si="155"/>
        <v>0</v>
      </c>
      <c r="SR28" s="295"/>
      <c r="SS28" s="296"/>
      <c r="ST28" s="297">
        <f t="shared" si="156"/>
        <v>0</v>
      </c>
      <c r="SU28" s="295"/>
      <c r="SV28" s="296"/>
      <c r="SW28" s="297">
        <f t="shared" si="157"/>
        <v>0</v>
      </c>
      <c r="SX28" s="295"/>
      <c r="SY28" s="296"/>
      <c r="SZ28" s="297">
        <f t="shared" si="158"/>
        <v>0</v>
      </c>
      <c r="TA28" s="295"/>
      <c r="TB28" s="296"/>
      <c r="TC28" s="297">
        <f t="shared" si="159"/>
        <v>0</v>
      </c>
      <c r="TD28" s="295"/>
      <c r="TE28" s="296"/>
      <c r="TF28" s="297">
        <f t="shared" si="160"/>
        <v>0</v>
      </c>
      <c r="TG28" s="295"/>
      <c r="TH28" s="296"/>
      <c r="TI28" s="297">
        <f t="shared" si="161"/>
        <v>0</v>
      </c>
      <c r="TJ28" s="295"/>
      <c r="TK28" s="296"/>
      <c r="TL28" s="297">
        <f t="shared" si="162"/>
        <v>0</v>
      </c>
      <c r="TM28" s="295"/>
      <c r="TN28" s="296"/>
      <c r="TO28" s="297">
        <f t="shared" si="163"/>
        <v>0</v>
      </c>
      <c r="TP28" s="295"/>
      <c r="TQ28" s="296"/>
      <c r="TR28" s="297">
        <f t="shared" si="164"/>
        <v>0</v>
      </c>
      <c r="TS28" s="295"/>
      <c r="TT28" s="296"/>
      <c r="TU28" s="297">
        <f t="shared" si="165"/>
        <v>0</v>
      </c>
      <c r="TV28" s="295"/>
      <c r="TW28" s="296"/>
      <c r="TX28" s="297">
        <f t="shared" si="166"/>
        <v>0</v>
      </c>
      <c r="TY28" s="295"/>
      <c r="TZ28" s="296"/>
      <c r="UA28" s="297">
        <f t="shared" si="167"/>
        <v>0</v>
      </c>
      <c r="UB28" s="295"/>
      <c r="UC28" s="296"/>
      <c r="UD28" s="297">
        <f t="shared" si="168"/>
        <v>0</v>
      </c>
      <c r="UE28" s="295"/>
      <c r="UF28" s="296"/>
      <c r="UG28" s="297">
        <f t="shared" si="169"/>
        <v>0</v>
      </c>
      <c r="UH28" s="295"/>
      <c r="UI28" s="296"/>
      <c r="UJ28" s="297">
        <f t="shared" si="170"/>
        <v>0</v>
      </c>
      <c r="UK28" s="295"/>
      <c r="UL28" s="296"/>
      <c r="UM28" s="297">
        <f t="shared" si="171"/>
        <v>0</v>
      </c>
      <c r="UN28" s="295"/>
      <c r="UO28" s="296"/>
      <c r="UP28" s="297">
        <f t="shared" si="172"/>
        <v>0</v>
      </c>
      <c r="UQ28" s="295"/>
      <c r="UR28" s="296"/>
      <c r="US28" s="297">
        <f t="shared" si="173"/>
        <v>0</v>
      </c>
      <c r="UT28" s="295"/>
      <c r="UU28" s="296"/>
      <c r="UV28" s="297">
        <f t="shared" si="174"/>
        <v>0</v>
      </c>
      <c r="UW28" s="295"/>
      <c r="UX28" s="296"/>
      <c r="UY28" s="297">
        <f t="shared" si="175"/>
        <v>0</v>
      </c>
      <c r="UZ28" s="295"/>
      <c r="VA28" s="296"/>
      <c r="VB28" s="297">
        <f t="shared" si="176"/>
        <v>0</v>
      </c>
      <c r="VC28" s="295"/>
      <c r="VD28" s="296"/>
      <c r="VE28" s="297">
        <f t="shared" si="177"/>
        <v>0</v>
      </c>
      <c r="VF28" s="295"/>
      <c r="VG28" s="296"/>
      <c r="VH28" s="297">
        <f t="shared" si="178"/>
        <v>0</v>
      </c>
      <c r="VI28" s="295"/>
      <c r="VJ28" s="296"/>
      <c r="VK28" s="297">
        <f t="shared" si="179"/>
        <v>0</v>
      </c>
      <c r="VL28" s="295"/>
      <c r="VM28" s="296"/>
      <c r="VN28" s="297">
        <f t="shared" si="180"/>
        <v>0</v>
      </c>
      <c r="VO28" s="295"/>
      <c r="VP28" s="296"/>
      <c r="VQ28" s="297">
        <f t="shared" si="181"/>
        <v>0</v>
      </c>
    </row>
    <row r="29" spans="1:589">
      <c r="A29" s="349">
        <v>25</v>
      </c>
      <c r="B29" s="346"/>
      <c r="C29" s="296"/>
      <c r="D29" s="297">
        <f t="shared" si="245"/>
        <v>0</v>
      </c>
      <c r="E29" s="295"/>
      <c r="F29" s="296"/>
      <c r="G29" s="297">
        <f t="shared" si="183"/>
        <v>0</v>
      </c>
      <c r="H29" s="295"/>
      <c r="I29" s="296"/>
      <c r="J29" s="297">
        <f t="shared" si="184"/>
        <v>0</v>
      </c>
      <c r="K29" s="295"/>
      <c r="L29" s="296"/>
      <c r="M29" s="297">
        <f t="shared" si="185"/>
        <v>0</v>
      </c>
      <c r="N29" s="295"/>
      <c r="O29" s="296"/>
      <c r="P29" s="297">
        <f t="shared" si="246"/>
        <v>0</v>
      </c>
      <c r="Q29" s="295"/>
      <c r="R29" s="296"/>
      <c r="S29" s="297">
        <f t="shared" si="187"/>
        <v>0</v>
      </c>
      <c r="T29" s="295"/>
      <c r="U29" s="296"/>
      <c r="V29" s="297">
        <f t="shared" si="188"/>
        <v>0</v>
      </c>
      <c r="W29" s="346"/>
      <c r="X29" s="296"/>
      <c r="Y29" s="297">
        <f t="shared" si="189"/>
        <v>0</v>
      </c>
      <c r="Z29" s="295"/>
      <c r="AA29" s="296"/>
      <c r="AB29" s="297">
        <f t="shared" si="190"/>
        <v>0</v>
      </c>
      <c r="AC29" s="295"/>
      <c r="AD29" s="296"/>
      <c r="AE29" s="297">
        <f t="shared" si="191"/>
        <v>0</v>
      </c>
      <c r="AF29" s="295"/>
      <c r="AG29" s="296"/>
      <c r="AH29" s="297">
        <f t="shared" si="192"/>
        <v>0</v>
      </c>
      <c r="AI29" s="295"/>
      <c r="AJ29" s="296"/>
      <c r="AK29" s="297">
        <f t="shared" si="193"/>
        <v>0</v>
      </c>
      <c r="AL29" s="295"/>
      <c r="AM29" s="296"/>
      <c r="AN29" s="297">
        <f t="shared" si="194"/>
        <v>0</v>
      </c>
      <c r="AO29" s="295"/>
      <c r="AP29" s="296"/>
      <c r="AQ29" s="297">
        <f t="shared" si="195"/>
        <v>0</v>
      </c>
      <c r="AR29" s="346"/>
      <c r="AS29" s="296"/>
      <c r="AT29" s="297">
        <f t="shared" si="196"/>
        <v>0</v>
      </c>
      <c r="AU29" s="295"/>
      <c r="AV29" s="296"/>
      <c r="AW29" s="297">
        <f t="shared" si="197"/>
        <v>0</v>
      </c>
      <c r="AX29" s="295"/>
      <c r="AY29" s="296"/>
      <c r="AZ29" s="297">
        <f t="shared" si="198"/>
        <v>0</v>
      </c>
      <c r="BA29" s="295"/>
      <c r="BB29" s="296"/>
      <c r="BC29" s="297">
        <f t="shared" si="199"/>
        <v>0</v>
      </c>
      <c r="BD29" s="295"/>
      <c r="BE29" s="296"/>
      <c r="BF29" s="297">
        <f t="shared" si="200"/>
        <v>0</v>
      </c>
      <c r="BG29" s="295"/>
      <c r="BH29" s="296"/>
      <c r="BI29" s="297">
        <f t="shared" si="201"/>
        <v>0</v>
      </c>
      <c r="BJ29" s="295"/>
      <c r="BK29" s="296"/>
      <c r="BL29" s="297">
        <f t="shared" si="202"/>
        <v>0</v>
      </c>
      <c r="BM29" s="346"/>
      <c r="BN29" s="296"/>
      <c r="BO29" s="297">
        <f t="shared" si="203"/>
        <v>0</v>
      </c>
      <c r="BP29" s="295"/>
      <c r="BQ29" s="296"/>
      <c r="BR29" s="297">
        <f t="shared" si="247"/>
        <v>0</v>
      </c>
      <c r="BS29" s="295"/>
      <c r="BT29" s="296"/>
      <c r="BU29" s="297">
        <f t="shared" si="204"/>
        <v>0</v>
      </c>
      <c r="BV29" s="295"/>
      <c r="BW29" s="296"/>
      <c r="BX29" s="297">
        <f t="shared" si="205"/>
        <v>0</v>
      </c>
      <c r="BY29" s="295"/>
      <c r="BZ29" s="296"/>
      <c r="CA29" s="297">
        <f t="shared" si="206"/>
        <v>0</v>
      </c>
      <c r="CB29" s="295"/>
      <c r="CC29" s="296"/>
      <c r="CD29" s="297">
        <f t="shared" si="207"/>
        <v>0</v>
      </c>
      <c r="CE29" s="295"/>
      <c r="CF29" s="296"/>
      <c r="CG29" s="297">
        <f t="shared" si="208"/>
        <v>0</v>
      </c>
      <c r="CH29" s="346"/>
      <c r="CI29" s="296"/>
      <c r="CJ29" s="297">
        <f t="shared" si="209"/>
        <v>0</v>
      </c>
      <c r="CK29" s="295"/>
      <c r="CL29" s="296"/>
      <c r="CM29" s="297">
        <f t="shared" si="210"/>
        <v>0</v>
      </c>
      <c r="CN29" s="295"/>
      <c r="CO29" s="296"/>
      <c r="CP29" s="297">
        <f t="shared" si="211"/>
        <v>0</v>
      </c>
      <c r="CQ29" s="295"/>
      <c r="CR29" s="296"/>
      <c r="CS29" s="297">
        <f t="shared" si="212"/>
        <v>0</v>
      </c>
      <c r="CT29" s="295"/>
      <c r="CU29" s="296"/>
      <c r="CV29" s="297">
        <f t="shared" si="213"/>
        <v>0</v>
      </c>
      <c r="CW29" s="295"/>
      <c r="CX29" s="296"/>
      <c r="CY29" s="297">
        <f t="shared" si="214"/>
        <v>0</v>
      </c>
      <c r="CZ29" s="295"/>
      <c r="DA29" s="296"/>
      <c r="DB29" s="297">
        <f t="shared" si="215"/>
        <v>0</v>
      </c>
      <c r="DC29" s="346"/>
      <c r="DD29" s="296"/>
      <c r="DE29" s="297">
        <f t="shared" si="216"/>
        <v>0</v>
      </c>
      <c r="DF29" s="295"/>
      <c r="DG29" s="296"/>
      <c r="DH29" s="297">
        <f t="shared" si="217"/>
        <v>0</v>
      </c>
      <c r="DI29" s="295"/>
      <c r="DJ29" s="296"/>
      <c r="DK29" s="297">
        <f t="shared" si="218"/>
        <v>0</v>
      </c>
      <c r="DL29" s="295"/>
      <c r="DM29" s="296"/>
      <c r="DN29" s="297">
        <f t="shared" si="219"/>
        <v>0</v>
      </c>
      <c r="DO29" s="295"/>
      <c r="DP29" s="296"/>
      <c r="DQ29" s="297">
        <f t="shared" si="220"/>
        <v>0</v>
      </c>
      <c r="DR29" s="295"/>
      <c r="DS29" s="296"/>
      <c r="DT29" s="297">
        <f t="shared" si="221"/>
        <v>0</v>
      </c>
      <c r="DU29" s="295"/>
      <c r="DV29" s="296"/>
      <c r="DW29" s="297">
        <f t="shared" si="222"/>
        <v>0</v>
      </c>
      <c r="DX29" s="346"/>
      <c r="DY29" s="296"/>
      <c r="DZ29" s="297">
        <f t="shared" si="223"/>
        <v>0</v>
      </c>
      <c r="EA29" s="295"/>
      <c r="EB29" s="296"/>
      <c r="EC29" s="297">
        <f t="shared" si="224"/>
        <v>0</v>
      </c>
      <c r="ED29" s="295"/>
      <c r="EE29" s="296"/>
      <c r="EF29" s="297">
        <f t="shared" si="225"/>
        <v>0</v>
      </c>
      <c r="EG29" s="295"/>
      <c r="EH29" s="296"/>
      <c r="EI29" s="297">
        <f t="shared" si="226"/>
        <v>0</v>
      </c>
      <c r="EJ29" s="295"/>
      <c r="EK29" s="296"/>
      <c r="EL29" s="297">
        <f t="shared" si="227"/>
        <v>0</v>
      </c>
      <c r="EM29" s="295"/>
      <c r="EN29" s="296"/>
      <c r="EO29" s="297">
        <f t="shared" si="228"/>
        <v>0</v>
      </c>
      <c r="EP29" s="295"/>
      <c r="EQ29" s="296"/>
      <c r="ER29" s="297">
        <f t="shared" si="229"/>
        <v>0</v>
      </c>
      <c r="ES29" s="346"/>
      <c r="ET29" s="296"/>
      <c r="EU29" s="297">
        <f t="shared" si="230"/>
        <v>0</v>
      </c>
      <c r="EV29" s="295"/>
      <c r="EW29" s="296"/>
      <c r="EX29" s="297">
        <f t="shared" si="231"/>
        <v>0</v>
      </c>
      <c r="EY29" s="295"/>
      <c r="EZ29" s="296"/>
      <c r="FA29" s="297">
        <f t="shared" si="232"/>
        <v>0</v>
      </c>
      <c r="FB29" s="295"/>
      <c r="FC29" s="296"/>
      <c r="FD29" s="297">
        <f t="shared" si="233"/>
        <v>0</v>
      </c>
      <c r="FE29" s="295"/>
      <c r="FF29" s="296"/>
      <c r="FG29" s="297">
        <f t="shared" si="234"/>
        <v>0</v>
      </c>
      <c r="FH29" s="295"/>
      <c r="FI29" s="296"/>
      <c r="FJ29" s="297">
        <f t="shared" si="235"/>
        <v>0</v>
      </c>
      <c r="FK29" s="295"/>
      <c r="FL29" s="296"/>
      <c r="FM29" s="297">
        <f t="shared" si="236"/>
        <v>0</v>
      </c>
      <c r="FN29" s="295"/>
      <c r="FO29" s="296"/>
      <c r="FP29" s="297">
        <f t="shared" si="237"/>
        <v>0</v>
      </c>
      <c r="FQ29" s="346"/>
      <c r="FR29" s="296"/>
      <c r="FS29" s="297">
        <f t="shared" si="238"/>
        <v>0</v>
      </c>
      <c r="FT29" s="295"/>
      <c r="FU29" s="296"/>
      <c r="FV29" s="297">
        <f t="shared" si="239"/>
        <v>0</v>
      </c>
      <c r="FW29" s="295"/>
      <c r="FX29" s="296"/>
      <c r="FY29" s="297">
        <f t="shared" si="240"/>
        <v>0</v>
      </c>
      <c r="FZ29" s="295"/>
      <c r="GA29" s="296"/>
      <c r="GB29" s="297">
        <f t="shared" si="241"/>
        <v>0</v>
      </c>
      <c r="GC29" s="295"/>
      <c r="GD29" s="296"/>
      <c r="GE29" s="297">
        <f t="shared" si="242"/>
        <v>0</v>
      </c>
      <c r="GF29" s="295"/>
      <c r="GG29" s="296"/>
      <c r="GH29" s="297">
        <f t="shared" si="243"/>
        <v>0</v>
      </c>
      <c r="GI29" s="295"/>
      <c r="GJ29" s="296"/>
      <c r="GK29" s="297">
        <f t="shared" si="244"/>
        <v>0</v>
      </c>
      <c r="GL29" s="295"/>
      <c r="GM29" s="296"/>
      <c r="GN29" s="297">
        <f t="shared" si="50"/>
        <v>0</v>
      </c>
      <c r="GO29" s="346"/>
      <c r="GP29" s="296"/>
      <c r="GQ29" s="297">
        <f t="shared" si="51"/>
        <v>0</v>
      </c>
      <c r="GR29" s="295"/>
      <c r="GS29" s="296"/>
      <c r="GT29" s="297">
        <f t="shared" si="52"/>
        <v>0</v>
      </c>
      <c r="GU29" s="295"/>
      <c r="GV29" s="296"/>
      <c r="GW29" s="297">
        <f t="shared" si="53"/>
        <v>0</v>
      </c>
      <c r="GX29" s="295"/>
      <c r="GY29" s="296"/>
      <c r="GZ29" s="297">
        <f t="shared" si="54"/>
        <v>0</v>
      </c>
      <c r="HA29" s="295"/>
      <c r="HB29" s="296"/>
      <c r="HC29" s="297">
        <f t="shared" si="55"/>
        <v>0</v>
      </c>
      <c r="HD29" s="295"/>
      <c r="HE29" s="296"/>
      <c r="HF29" s="297">
        <f t="shared" si="56"/>
        <v>0</v>
      </c>
      <c r="HG29" s="295"/>
      <c r="HH29" s="296"/>
      <c r="HI29" s="297">
        <f t="shared" si="57"/>
        <v>0</v>
      </c>
      <c r="HJ29" s="295"/>
      <c r="HK29" s="296"/>
      <c r="HL29" s="297">
        <f t="shared" si="58"/>
        <v>0</v>
      </c>
      <c r="HM29" s="346"/>
      <c r="HN29" s="296"/>
      <c r="HO29" s="297">
        <f t="shared" si="59"/>
        <v>0</v>
      </c>
      <c r="HP29" s="295"/>
      <c r="HQ29" s="296"/>
      <c r="HR29" s="297">
        <f t="shared" si="60"/>
        <v>0</v>
      </c>
      <c r="HS29" s="295"/>
      <c r="HT29" s="296"/>
      <c r="HU29" s="297">
        <f t="shared" si="61"/>
        <v>0</v>
      </c>
      <c r="HV29" s="295"/>
      <c r="HW29" s="296"/>
      <c r="HX29" s="297">
        <f t="shared" si="62"/>
        <v>0</v>
      </c>
      <c r="HY29" s="295"/>
      <c r="HZ29" s="296"/>
      <c r="IA29" s="297">
        <f t="shared" si="63"/>
        <v>0</v>
      </c>
      <c r="IB29" s="295"/>
      <c r="IC29" s="296"/>
      <c r="ID29" s="297">
        <f t="shared" si="64"/>
        <v>0</v>
      </c>
      <c r="IE29" s="295"/>
      <c r="IF29" s="296"/>
      <c r="IG29" s="297">
        <f t="shared" si="65"/>
        <v>0</v>
      </c>
      <c r="IH29" s="295"/>
      <c r="II29" s="296"/>
      <c r="IJ29" s="297">
        <f t="shared" si="66"/>
        <v>0</v>
      </c>
      <c r="IK29" s="346"/>
      <c r="IL29" s="296"/>
      <c r="IM29" s="297">
        <f t="shared" si="67"/>
        <v>0</v>
      </c>
      <c r="IN29" s="295"/>
      <c r="IO29" s="296"/>
      <c r="IP29" s="297">
        <f t="shared" si="68"/>
        <v>0</v>
      </c>
      <c r="IQ29" s="295"/>
      <c r="IR29" s="296"/>
      <c r="IS29" s="297">
        <f t="shared" si="69"/>
        <v>0</v>
      </c>
      <c r="IT29" s="295"/>
      <c r="IU29" s="296"/>
      <c r="IV29" s="297">
        <f t="shared" si="70"/>
        <v>0</v>
      </c>
      <c r="IW29" s="295"/>
      <c r="IX29" s="296"/>
      <c r="IY29" s="297">
        <f t="shared" si="71"/>
        <v>0</v>
      </c>
      <c r="IZ29" s="295"/>
      <c r="JA29" s="296"/>
      <c r="JB29" s="297">
        <f t="shared" si="72"/>
        <v>0</v>
      </c>
      <c r="JC29" s="295"/>
      <c r="JD29" s="296"/>
      <c r="JE29" s="297">
        <f t="shared" si="73"/>
        <v>0</v>
      </c>
      <c r="JF29" s="295"/>
      <c r="JG29" s="296"/>
      <c r="JH29" s="297">
        <f t="shared" si="74"/>
        <v>0</v>
      </c>
      <c r="JI29" s="346"/>
      <c r="JJ29" s="296"/>
      <c r="JK29" s="297">
        <f t="shared" si="75"/>
        <v>0</v>
      </c>
      <c r="JL29" s="295"/>
      <c r="JM29" s="296"/>
      <c r="JN29" s="297">
        <f t="shared" si="76"/>
        <v>0</v>
      </c>
      <c r="JO29" s="295"/>
      <c r="JP29" s="296"/>
      <c r="JQ29" s="297">
        <f t="shared" si="77"/>
        <v>0</v>
      </c>
      <c r="JR29" s="295"/>
      <c r="JS29" s="296"/>
      <c r="JT29" s="297">
        <f t="shared" si="78"/>
        <v>0</v>
      </c>
      <c r="JU29" s="295"/>
      <c r="JV29" s="296"/>
      <c r="JW29" s="297">
        <f t="shared" si="79"/>
        <v>0</v>
      </c>
      <c r="JX29" s="295"/>
      <c r="JY29" s="296"/>
      <c r="JZ29" s="297">
        <f t="shared" si="80"/>
        <v>0</v>
      </c>
      <c r="KA29" s="295"/>
      <c r="KB29" s="296"/>
      <c r="KC29" s="297">
        <f t="shared" si="81"/>
        <v>0</v>
      </c>
      <c r="KD29" s="295"/>
      <c r="KE29" s="296"/>
      <c r="KF29" s="297">
        <f t="shared" si="82"/>
        <v>0</v>
      </c>
      <c r="KG29" s="346"/>
      <c r="KH29" s="296"/>
      <c r="KI29" s="297">
        <f t="shared" si="83"/>
        <v>0</v>
      </c>
      <c r="KJ29" s="295"/>
      <c r="KK29" s="296"/>
      <c r="KL29" s="297">
        <f t="shared" si="84"/>
        <v>0</v>
      </c>
      <c r="KM29" s="295"/>
      <c r="KN29" s="296"/>
      <c r="KO29" s="297">
        <f t="shared" si="85"/>
        <v>0</v>
      </c>
      <c r="KP29" s="295"/>
      <c r="KQ29" s="296"/>
      <c r="KR29" s="297">
        <f t="shared" si="86"/>
        <v>0</v>
      </c>
      <c r="KS29" s="295"/>
      <c r="KT29" s="296"/>
      <c r="KU29" s="297">
        <f t="shared" si="87"/>
        <v>0</v>
      </c>
      <c r="KV29" s="295"/>
      <c r="KW29" s="296"/>
      <c r="KX29" s="297">
        <f t="shared" si="88"/>
        <v>0</v>
      </c>
      <c r="KY29" s="295"/>
      <c r="KZ29" s="296"/>
      <c r="LA29" s="297">
        <f t="shared" si="89"/>
        <v>0</v>
      </c>
      <c r="LB29" s="295"/>
      <c r="LC29" s="296"/>
      <c r="LD29" s="297">
        <f t="shared" si="90"/>
        <v>0</v>
      </c>
      <c r="LE29" s="346"/>
      <c r="LF29" s="296"/>
      <c r="LG29" s="297">
        <f t="shared" si="91"/>
        <v>0</v>
      </c>
      <c r="LH29" s="295"/>
      <c r="LI29" s="296"/>
      <c r="LJ29" s="297">
        <f t="shared" si="92"/>
        <v>0</v>
      </c>
      <c r="LK29" s="295"/>
      <c r="LL29" s="296"/>
      <c r="LM29" s="297">
        <f t="shared" si="93"/>
        <v>0</v>
      </c>
      <c r="LN29" s="295"/>
      <c r="LO29" s="296"/>
      <c r="LP29" s="297">
        <f t="shared" si="94"/>
        <v>0</v>
      </c>
      <c r="LQ29" s="295"/>
      <c r="LR29" s="296"/>
      <c r="LS29" s="297">
        <f t="shared" si="95"/>
        <v>0</v>
      </c>
      <c r="LT29" s="295"/>
      <c r="LU29" s="296"/>
      <c r="LV29" s="297">
        <f t="shared" si="96"/>
        <v>0</v>
      </c>
      <c r="LW29" s="295"/>
      <c r="LX29" s="296"/>
      <c r="LY29" s="297">
        <f t="shared" si="97"/>
        <v>0</v>
      </c>
      <c r="LZ29" s="295"/>
      <c r="MA29" s="296"/>
      <c r="MB29" s="297">
        <f t="shared" si="98"/>
        <v>0</v>
      </c>
      <c r="MC29" s="295"/>
      <c r="MD29" s="296"/>
      <c r="ME29" s="297">
        <f t="shared" si="99"/>
        <v>0</v>
      </c>
      <c r="MF29" s="295"/>
      <c r="MG29" s="296"/>
      <c r="MH29" s="297">
        <f t="shared" si="100"/>
        <v>0</v>
      </c>
      <c r="MI29" s="295"/>
      <c r="MJ29" s="296"/>
      <c r="MK29" s="297">
        <f t="shared" si="101"/>
        <v>0</v>
      </c>
      <c r="ML29" s="295"/>
      <c r="MM29" s="296"/>
      <c r="MN29" s="297">
        <f t="shared" si="102"/>
        <v>0</v>
      </c>
      <c r="MO29" s="295"/>
      <c r="MP29" s="296"/>
      <c r="MQ29" s="297">
        <f t="shared" si="103"/>
        <v>0</v>
      </c>
      <c r="MR29" s="295"/>
      <c r="MS29" s="296"/>
      <c r="MT29" s="297">
        <f t="shared" si="104"/>
        <v>0</v>
      </c>
      <c r="MU29" s="295"/>
      <c r="MV29" s="296"/>
      <c r="MW29" s="297">
        <f t="shared" si="105"/>
        <v>0</v>
      </c>
      <c r="MX29" s="295"/>
      <c r="MY29" s="296"/>
      <c r="MZ29" s="297">
        <f t="shared" si="106"/>
        <v>0</v>
      </c>
      <c r="NA29" s="295"/>
      <c r="NB29" s="296"/>
      <c r="NC29" s="297">
        <f t="shared" si="107"/>
        <v>0</v>
      </c>
      <c r="ND29" s="295"/>
      <c r="NE29" s="296"/>
      <c r="NF29" s="297">
        <f t="shared" si="108"/>
        <v>0</v>
      </c>
      <c r="NG29" s="295"/>
      <c r="NH29" s="296"/>
      <c r="NI29" s="297">
        <f t="shared" si="109"/>
        <v>0</v>
      </c>
      <c r="NJ29" s="295"/>
      <c r="NK29" s="296"/>
      <c r="NL29" s="297">
        <f t="shared" si="110"/>
        <v>0</v>
      </c>
      <c r="NM29" s="295"/>
      <c r="NN29" s="296"/>
      <c r="NO29" s="297">
        <f t="shared" si="111"/>
        <v>0</v>
      </c>
      <c r="NP29" s="295"/>
      <c r="NQ29" s="296"/>
      <c r="NR29" s="297">
        <f t="shared" si="112"/>
        <v>0</v>
      </c>
      <c r="NS29" s="295"/>
      <c r="NT29" s="296"/>
      <c r="NU29" s="297">
        <f t="shared" si="113"/>
        <v>0</v>
      </c>
      <c r="NV29" s="295"/>
      <c r="NW29" s="296"/>
      <c r="NX29" s="297">
        <f t="shared" si="114"/>
        <v>0</v>
      </c>
      <c r="NY29" s="295"/>
      <c r="NZ29" s="296"/>
      <c r="OA29" s="297">
        <f t="shared" si="115"/>
        <v>0</v>
      </c>
      <c r="OB29" s="295"/>
      <c r="OC29" s="296"/>
      <c r="OD29" s="297">
        <f t="shared" si="116"/>
        <v>0</v>
      </c>
      <c r="OE29" s="295"/>
      <c r="OF29" s="296"/>
      <c r="OG29" s="297">
        <f t="shared" si="117"/>
        <v>0</v>
      </c>
      <c r="OH29" s="295"/>
      <c r="OI29" s="296"/>
      <c r="OJ29" s="297">
        <f t="shared" si="118"/>
        <v>0</v>
      </c>
      <c r="OK29" s="295"/>
      <c r="OL29" s="296"/>
      <c r="OM29" s="297">
        <f t="shared" si="119"/>
        <v>0</v>
      </c>
      <c r="ON29" s="295"/>
      <c r="OO29" s="296"/>
      <c r="OP29" s="297">
        <f t="shared" si="120"/>
        <v>0</v>
      </c>
      <c r="OQ29" s="295"/>
      <c r="OR29" s="296"/>
      <c r="OS29" s="297">
        <f t="shared" si="121"/>
        <v>0</v>
      </c>
      <c r="OT29" s="295"/>
      <c r="OU29" s="296"/>
      <c r="OV29" s="297">
        <f t="shared" si="122"/>
        <v>0</v>
      </c>
      <c r="OW29" s="295"/>
      <c r="OX29" s="296"/>
      <c r="OY29" s="297">
        <f t="shared" si="123"/>
        <v>0</v>
      </c>
      <c r="OZ29" s="295"/>
      <c r="PA29" s="296"/>
      <c r="PB29" s="297">
        <f t="shared" si="124"/>
        <v>0</v>
      </c>
      <c r="PC29" s="295"/>
      <c r="PD29" s="296"/>
      <c r="PE29" s="297">
        <f t="shared" si="125"/>
        <v>0</v>
      </c>
      <c r="PF29" s="295"/>
      <c r="PG29" s="296"/>
      <c r="PH29" s="297">
        <f t="shared" si="126"/>
        <v>0</v>
      </c>
      <c r="PI29" s="295"/>
      <c r="PJ29" s="296"/>
      <c r="PK29" s="297">
        <f t="shared" si="127"/>
        <v>0</v>
      </c>
      <c r="PL29" s="295"/>
      <c r="PM29" s="296"/>
      <c r="PN29" s="297">
        <f t="shared" si="128"/>
        <v>0</v>
      </c>
      <c r="PO29" s="295"/>
      <c r="PP29" s="296"/>
      <c r="PQ29" s="297">
        <f t="shared" si="129"/>
        <v>0</v>
      </c>
      <c r="PR29" s="295"/>
      <c r="PS29" s="296"/>
      <c r="PT29" s="297">
        <f t="shared" si="130"/>
        <v>0</v>
      </c>
      <c r="PU29" s="295"/>
      <c r="PV29" s="296"/>
      <c r="PW29" s="297">
        <f t="shared" si="131"/>
        <v>0</v>
      </c>
      <c r="PX29" s="295"/>
      <c r="PY29" s="296"/>
      <c r="PZ29" s="297">
        <f t="shared" si="132"/>
        <v>0</v>
      </c>
      <c r="QA29" s="295"/>
      <c r="QB29" s="296"/>
      <c r="QC29" s="297">
        <f t="shared" si="133"/>
        <v>0</v>
      </c>
      <c r="QD29" s="295"/>
      <c r="QE29" s="296"/>
      <c r="QF29" s="297">
        <f t="shared" si="134"/>
        <v>0</v>
      </c>
      <c r="QG29" s="295"/>
      <c r="QH29" s="296"/>
      <c r="QI29" s="297">
        <f t="shared" si="135"/>
        <v>0</v>
      </c>
      <c r="QJ29" s="295"/>
      <c r="QK29" s="296"/>
      <c r="QL29" s="297">
        <f t="shared" si="136"/>
        <v>0</v>
      </c>
      <c r="QM29" s="295"/>
      <c r="QN29" s="296"/>
      <c r="QO29" s="297">
        <f t="shared" si="137"/>
        <v>0</v>
      </c>
      <c r="QP29" s="295"/>
      <c r="QQ29" s="296"/>
      <c r="QR29" s="297">
        <f t="shared" si="138"/>
        <v>0</v>
      </c>
      <c r="QS29" s="295"/>
      <c r="QT29" s="296"/>
      <c r="QU29" s="297">
        <f t="shared" si="139"/>
        <v>0</v>
      </c>
      <c r="QV29" s="295"/>
      <c r="QW29" s="296"/>
      <c r="QX29" s="297">
        <f t="shared" si="140"/>
        <v>0</v>
      </c>
      <c r="QY29" s="295"/>
      <c r="QZ29" s="296"/>
      <c r="RA29" s="297">
        <f t="shared" si="141"/>
        <v>0</v>
      </c>
      <c r="RB29" s="295"/>
      <c r="RC29" s="296"/>
      <c r="RD29" s="297">
        <f t="shared" si="142"/>
        <v>0</v>
      </c>
      <c r="RE29" s="295"/>
      <c r="RF29" s="296"/>
      <c r="RG29" s="297">
        <f t="shared" si="143"/>
        <v>0</v>
      </c>
      <c r="RH29" s="295"/>
      <c r="RI29" s="296"/>
      <c r="RJ29" s="297">
        <f t="shared" si="144"/>
        <v>0</v>
      </c>
      <c r="RK29" s="295"/>
      <c r="RL29" s="296"/>
      <c r="RM29" s="297">
        <f t="shared" si="145"/>
        <v>0</v>
      </c>
      <c r="RN29" s="295"/>
      <c r="RO29" s="296"/>
      <c r="RP29" s="297">
        <f t="shared" si="146"/>
        <v>0</v>
      </c>
      <c r="RQ29" s="295"/>
      <c r="RR29" s="296"/>
      <c r="RS29" s="297">
        <f t="shared" si="147"/>
        <v>0</v>
      </c>
      <c r="RT29" s="295"/>
      <c r="RU29" s="296"/>
      <c r="RV29" s="297">
        <f t="shared" si="148"/>
        <v>0</v>
      </c>
      <c r="RW29" s="295"/>
      <c r="RX29" s="296"/>
      <c r="RY29" s="297">
        <f t="shared" si="149"/>
        <v>0</v>
      </c>
      <c r="RZ29" s="295"/>
      <c r="SA29" s="296"/>
      <c r="SB29" s="297">
        <f t="shared" si="150"/>
        <v>0</v>
      </c>
      <c r="SC29" s="295"/>
      <c r="SD29" s="296"/>
      <c r="SE29" s="297">
        <f t="shared" si="151"/>
        <v>0</v>
      </c>
      <c r="SF29" s="295"/>
      <c r="SG29" s="296"/>
      <c r="SH29" s="297">
        <f t="shared" si="152"/>
        <v>0</v>
      </c>
      <c r="SI29" s="295"/>
      <c r="SJ29" s="296"/>
      <c r="SK29" s="297">
        <f t="shared" si="153"/>
        <v>0</v>
      </c>
      <c r="SL29" s="295"/>
      <c r="SM29" s="296"/>
      <c r="SN29" s="297">
        <f t="shared" si="154"/>
        <v>0</v>
      </c>
      <c r="SO29" s="295"/>
      <c r="SP29" s="296"/>
      <c r="SQ29" s="297">
        <f t="shared" si="155"/>
        <v>0</v>
      </c>
      <c r="SR29" s="295"/>
      <c r="SS29" s="296"/>
      <c r="ST29" s="297">
        <f t="shared" si="156"/>
        <v>0</v>
      </c>
      <c r="SU29" s="295"/>
      <c r="SV29" s="296"/>
      <c r="SW29" s="297">
        <f t="shared" si="157"/>
        <v>0</v>
      </c>
      <c r="SX29" s="295"/>
      <c r="SY29" s="296"/>
      <c r="SZ29" s="297">
        <f t="shared" si="158"/>
        <v>0</v>
      </c>
      <c r="TA29" s="295"/>
      <c r="TB29" s="296"/>
      <c r="TC29" s="297">
        <f t="shared" si="159"/>
        <v>0</v>
      </c>
      <c r="TD29" s="295"/>
      <c r="TE29" s="296"/>
      <c r="TF29" s="297">
        <f t="shared" si="160"/>
        <v>0</v>
      </c>
      <c r="TG29" s="295"/>
      <c r="TH29" s="296"/>
      <c r="TI29" s="297">
        <f t="shared" si="161"/>
        <v>0</v>
      </c>
      <c r="TJ29" s="295"/>
      <c r="TK29" s="296"/>
      <c r="TL29" s="297">
        <f t="shared" si="162"/>
        <v>0</v>
      </c>
      <c r="TM29" s="295"/>
      <c r="TN29" s="296"/>
      <c r="TO29" s="297">
        <f t="shared" si="163"/>
        <v>0</v>
      </c>
      <c r="TP29" s="295"/>
      <c r="TQ29" s="296"/>
      <c r="TR29" s="297">
        <f t="shared" si="164"/>
        <v>0</v>
      </c>
      <c r="TS29" s="295"/>
      <c r="TT29" s="296"/>
      <c r="TU29" s="297">
        <f t="shared" si="165"/>
        <v>0</v>
      </c>
      <c r="TV29" s="295"/>
      <c r="TW29" s="296"/>
      <c r="TX29" s="297">
        <f t="shared" si="166"/>
        <v>0</v>
      </c>
      <c r="TY29" s="295"/>
      <c r="TZ29" s="296"/>
      <c r="UA29" s="297">
        <f t="shared" si="167"/>
        <v>0</v>
      </c>
      <c r="UB29" s="295"/>
      <c r="UC29" s="296"/>
      <c r="UD29" s="297">
        <f t="shared" si="168"/>
        <v>0</v>
      </c>
      <c r="UE29" s="295"/>
      <c r="UF29" s="296"/>
      <c r="UG29" s="297">
        <f t="shared" si="169"/>
        <v>0</v>
      </c>
      <c r="UH29" s="295"/>
      <c r="UI29" s="296"/>
      <c r="UJ29" s="297">
        <f t="shared" si="170"/>
        <v>0</v>
      </c>
      <c r="UK29" s="295"/>
      <c r="UL29" s="296"/>
      <c r="UM29" s="297">
        <f t="shared" si="171"/>
        <v>0</v>
      </c>
      <c r="UN29" s="295"/>
      <c r="UO29" s="296"/>
      <c r="UP29" s="297">
        <f t="shared" si="172"/>
        <v>0</v>
      </c>
      <c r="UQ29" s="295"/>
      <c r="UR29" s="296"/>
      <c r="US29" s="297">
        <f t="shared" si="173"/>
        <v>0</v>
      </c>
      <c r="UT29" s="295"/>
      <c r="UU29" s="296"/>
      <c r="UV29" s="297">
        <f t="shared" si="174"/>
        <v>0</v>
      </c>
      <c r="UW29" s="295"/>
      <c r="UX29" s="296"/>
      <c r="UY29" s="297">
        <f t="shared" si="175"/>
        <v>0</v>
      </c>
      <c r="UZ29" s="295"/>
      <c r="VA29" s="296"/>
      <c r="VB29" s="297">
        <f t="shared" si="176"/>
        <v>0</v>
      </c>
      <c r="VC29" s="295"/>
      <c r="VD29" s="296"/>
      <c r="VE29" s="297">
        <f t="shared" si="177"/>
        <v>0</v>
      </c>
      <c r="VF29" s="295"/>
      <c r="VG29" s="296"/>
      <c r="VH29" s="297">
        <f t="shared" si="178"/>
        <v>0</v>
      </c>
      <c r="VI29" s="295"/>
      <c r="VJ29" s="296"/>
      <c r="VK29" s="297">
        <f t="shared" si="179"/>
        <v>0</v>
      </c>
      <c r="VL29" s="295"/>
      <c r="VM29" s="296"/>
      <c r="VN29" s="297">
        <f t="shared" si="180"/>
        <v>0</v>
      </c>
      <c r="VO29" s="295"/>
      <c r="VP29" s="296"/>
      <c r="VQ29" s="297">
        <f t="shared" si="181"/>
        <v>0</v>
      </c>
    </row>
    <row r="30" spans="1:589">
      <c r="A30" s="349">
        <v>26</v>
      </c>
      <c r="B30" s="346"/>
      <c r="C30" s="296"/>
      <c r="D30" s="297">
        <f t="shared" si="245"/>
        <v>0</v>
      </c>
      <c r="E30" s="295"/>
      <c r="F30" s="296"/>
      <c r="G30" s="297">
        <f t="shared" si="183"/>
        <v>0</v>
      </c>
      <c r="H30" s="295"/>
      <c r="I30" s="296"/>
      <c r="J30" s="297">
        <f t="shared" si="184"/>
        <v>0</v>
      </c>
      <c r="K30" s="295"/>
      <c r="L30" s="296"/>
      <c r="M30" s="297">
        <f t="shared" si="185"/>
        <v>0</v>
      </c>
      <c r="N30" s="295"/>
      <c r="O30" s="296"/>
      <c r="P30" s="297">
        <f t="shared" si="246"/>
        <v>0</v>
      </c>
      <c r="Q30" s="295"/>
      <c r="R30" s="296"/>
      <c r="S30" s="297">
        <f t="shared" si="187"/>
        <v>0</v>
      </c>
      <c r="T30" s="295"/>
      <c r="U30" s="296"/>
      <c r="V30" s="297">
        <f t="shared" si="188"/>
        <v>0</v>
      </c>
      <c r="W30" s="346"/>
      <c r="X30" s="296"/>
      <c r="Y30" s="297">
        <f t="shared" si="189"/>
        <v>0</v>
      </c>
      <c r="Z30" s="295"/>
      <c r="AA30" s="296"/>
      <c r="AB30" s="297">
        <f t="shared" si="190"/>
        <v>0</v>
      </c>
      <c r="AC30" s="295"/>
      <c r="AD30" s="296"/>
      <c r="AE30" s="297">
        <f t="shared" si="191"/>
        <v>0</v>
      </c>
      <c r="AF30" s="295"/>
      <c r="AG30" s="296"/>
      <c r="AH30" s="297">
        <f t="shared" si="192"/>
        <v>0</v>
      </c>
      <c r="AI30" s="295"/>
      <c r="AJ30" s="296"/>
      <c r="AK30" s="297">
        <f t="shared" si="193"/>
        <v>0</v>
      </c>
      <c r="AL30" s="295"/>
      <c r="AM30" s="296"/>
      <c r="AN30" s="297">
        <f t="shared" si="194"/>
        <v>0</v>
      </c>
      <c r="AO30" s="295"/>
      <c r="AP30" s="296"/>
      <c r="AQ30" s="297">
        <f t="shared" si="195"/>
        <v>0</v>
      </c>
      <c r="AR30" s="346"/>
      <c r="AS30" s="296"/>
      <c r="AT30" s="297">
        <f t="shared" si="196"/>
        <v>0</v>
      </c>
      <c r="AU30" s="295"/>
      <c r="AV30" s="296"/>
      <c r="AW30" s="297">
        <f t="shared" si="197"/>
        <v>0</v>
      </c>
      <c r="AX30" s="295"/>
      <c r="AY30" s="296"/>
      <c r="AZ30" s="297">
        <f t="shared" si="198"/>
        <v>0</v>
      </c>
      <c r="BA30" s="295"/>
      <c r="BB30" s="296"/>
      <c r="BC30" s="297">
        <f t="shared" si="199"/>
        <v>0</v>
      </c>
      <c r="BD30" s="295"/>
      <c r="BE30" s="296"/>
      <c r="BF30" s="297">
        <f t="shared" si="200"/>
        <v>0</v>
      </c>
      <c r="BG30" s="295"/>
      <c r="BH30" s="296"/>
      <c r="BI30" s="297">
        <f t="shared" si="201"/>
        <v>0</v>
      </c>
      <c r="BJ30" s="295"/>
      <c r="BK30" s="296"/>
      <c r="BL30" s="297">
        <f t="shared" si="202"/>
        <v>0</v>
      </c>
      <c r="BM30" s="346"/>
      <c r="BN30" s="296"/>
      <c r="BO30" s="297">
        <f t="shared" si="203"/>
        <v>0</v>
      </c>
      <c r="BP30" s="295"/>
      <c r="BQ30" s="296"/>
      <c r="BR30" s="297">
        <f t="shared" si="247"/>
        <v>0</v>
      </c>
      <c r="BS30" s="295"/>
      <c r="BT30" s="296"/>
      <c r="BU30" s="297">
        <f t="shared" si="204"/>
        <v>0</v>
      </c>
      <c r="BV30" s="295"/>
      <c r="BW30" s="296"/>
      <c r="BX30" s="297">
        <f t="shared" si="205"/>
        <v>0</v>
      </c>
      <c r="BY30" s="295"/>
      <c r="BZ30" s="296"/>
      <c r="CA30" s="297">
        <f t="shared" si="206"/>
        <v>0</v>
      </c>
      <c r="CB30" s="295"/>
      <c r="CC30" s="296"/>
      <c r="CD30" s="297">
        <f t="shared" si="207"/>
        <v>0</v>
      </c>
      <c r="CE30" s="295"/>
      <c r="CF30" s="296"/>
      <c r="CG30" s="297">
        <f t="shared" si="208"/>
        <v>0</v>
      </c>
      <c r="CH30" s="346"/>
      <c r="CI30" s="296"/>
      <c r="CJ30" s="297">
        <f t="shared" si="209"/>
        <v>0</v>
      </c>
      <c r="CK30" s="295"/>
      <c r="CL30" s="296"/>
      <c r="CM30" s="297">
        <f t="shared" si="210"/>
        <v>0</v>
      </c>
      <c r="CN30" s="295"/>
      <c r="CO30" s="296"/>
      <c r="CP30" s="297">
        <f t="shared" si="211"/>
        <v>0</v>
      </c>
      <c r="CQ30" s="295"/>
      <c r="CR30" s="296"/>
      <c r="CS30" s="297">
        <f t="shared" si="212"/>
        <v>0</v>
      </c>
      <c r="CT30" s="295"/>
      <c r="CU30" s="296"/>
      <c r="CV30" s="297">
        <f t="shared" si="213"/>
        <v>0</v>
      </c>
      <c r="CW30" s="295"/>
      <c r="CX30" s="296"/>
      <c r="CY30" s="297">
        <f t="shared" si="214"/>
        <v>0</v>
      </c>
      <c r="CZ30" s="295"/>
      <c r="DA30" s="296"/>
      <c r="DB30" s="297">
        <f t="shared" si="215"/>
        <v>0</v>
      </c>
      <c r="DC30" s="346"/>
      <c r="DD30" s="296"/>
      <c r="DE30" s="297">
        <f t="shared" si="216"/>
        <v>0</v>
      </c>
      <c r="DF30" s="295"/>
      <c r="DG30" s="296"/>
      <c r="DH30" s="297">
        <f t="shared" si="217"/>
        <v>0</v>
      </c>
      <c r="DI30" s="295"/>
      <c r="DJ30" s="296"/>
      <c r="DK30" s="297">
        <f t="shared" si="218"/>
        <v>0</v>
      </c>
      <c r="DL30" s="295"/>
      <c r="DM30" s="296"/>
      <c r="DN30" s="297">
        <f t="shared" si="219"/>
        <v>0</v>
      </c>
      <c r="DO30" s="295"/>
      <c r="DP30" s="296"/>
      <c r="DQ30" s="297">
        <f t="shared" si="220"/>
        <v>0</v>
      </c>
      <c r="DR30" s="295"/>
      <c r="DS30" s="296"/>
      <c r="DT30" s="297">
        <f t="shared" si="221"/>
        <v>0</v>
      </c>
      <c r="DU30" s="295"/>
      <c r="DV30" s="296"/>
      <c r="DW30" s="297">
        <f t="shared" si="222"/>
        <v>0</v>
      </c>
      <c r="DX30" s="346"/>
      <c r="DY30" s="296"/>
      <c r="DZ30" s="297">
        <f t="shared" si="223"/>
        <v>0</v>
      </c>
      <c r="EA30" s="295"/>
      <c r="EB30" s="296"/>
      <c r="EC30" s="297">
        <f t="shared" si="224"/>
        <v>0</v>
      </c>
      <c r="ED30" s="295"/>
      <c r="EE30" s="296"/>
      <c r="EF30" s="297">
        <f t="shared" si="225"/>
        <v>0</v>
      </c>
      <c r="EG30" s="295"/>
      <c r="EH30" s="296"/>
      <c r="EI30" s="297">
        <f t="shared" si="226"/>
        <v>0</v>
      </c>
      <c r="EJ30" s="295"/>
      <c r="EK30" s="296"/>
      <c r="EL30" s="297">
        <f t="shared" si="227"/>
        <v>0</v>
      </c>
      <c r="EM30" s="295"/>
      <c r="EN30" s="296"/>
      <c r="EO30" s="297">
        <f t="shared" si="228"/>
        <v>0</v>
      </c>
      <c r="EP30" s="295"/>
      <c r="EQ30" s="296"/>
      <c r="ER30" s="297">
        <f t="shared" si="229"/>
        <v>0</v>
      </c>
      <c r="ES30" s="346"/>
      <c r="ET30" s="296"/>
      <c r="EU30" s="297">
        <f t="shared" si="230"/>
        <v>0</v>
      </c>
      <c r="EV30" s="295"/>
      <c r="EW30" s="296"/>
      <c r="EX30" s="297">
        <f t="shared" si="231"/>
        <v>0</v>
      </c>
      <c r="EY30" s="295"/>
      <c r="EZ30" s="296"/>
      <c r="FA30" s="297">
        <f t="shared" si="232"/>
        <v>0</v>
      </c>
      <c r="FB30" s="295"/>
      <c r="FC30" s="296"/>
      <c r="FD30" s="297">
        <f t="shared" si="233"/>
        <v>0</v>
      </c>
      <c r="FE30" s="295"/>
      <c r="FF30" s="296"/>
      <c r="FG30" s="297">
        <f t="shared" si="234"/>
        <v>0</v>
      </c>
      <c r="FH30" s="295"/>
      <c r="FI30" s="296"/>
      <c r="FJ30" s="297">
        <f t="shared" si="235"/>
        <v>0</v>
      </c>
      <c r="FK30" s="295"/>
      <c r="FL30" s="296"/>
      <c r="FM30" s="297">
        <f t="shared" si="236"/>
        <v>0</v>
      </c>
      <c r="FN30" s="295"/>
      <c r="FO30" s="296"/>
      <c r="FP30" s="297">
        <f t="shared" si="237"/>
        <v>0</v>
      </c>
      <c r="FQ30" s="346"/>
      <c r="FR30" s="296"/>
      <c r="FS30" s="297">
        <f t="shared" si="238"/>
        <v>0</v>
      </c>
      <c r="FT30" s="295"/>
      <c r="FU30" s="296"/>
      <c r="FV30" s="297">
        <f t="shared" si="239"/>
        <v>0</v>
      </c>
      <c r="FW30" s="295"/>
      <c r="FX30" s="296"/>
      <c r="FY30" s="297">
        <f t="shared" si="240"/>
        <v>0</v>
      </c>
      <c r="FZ30" s="295"/>
      <c r="GA30" s="296"/>
      <c r="GB30" s="297">
        <f t="shared" si="241"/>
        <v>0</v>
      </c>
      <c r="GC30" s="295"/>
      <c r="GD30" s="296"/>
      <c r="GE30" s="297">
        <f t="shared" si="242"/>
        <v>0</v>
      </c>
      <c r="GF30" s="295"/>
      <c r="GG30" s="296"/>
      <c r="GH30" s="297">
        <f t="shared" si="243"/>
        <v>0</v>
      </c>
      <c r="GI30" s="295"/>
      <c r="GJ30" s="296"/>
      <c r="GK30" s="297">
        <f t="shared" si="244"/>
        <v>0</v>
      </c>
      <c r="GL30" s="295"/>
      <c r="GM30" s="296"/>
      <c r="GN30" s="297">
        <f t="shared" si="50"/>
        <v>0</v>
      </c>
      <c r="GO30" s="346"/>
      <c r="GP30" s="296"/>
      <c r="GQ30" s="297">
        <f t="shared" si="51"/>
        <v>0</v>
      </c>
      <c r="GR30" s="295"/>
      <c r="GS30" s="296"/>
      <c r="GT30" s="297">
        <f t="shared" si="52"/>
        <v>0</v>
      </c>
      <c r="GU30" s="295"/>
      <c r="GV30" s="296"/>
      <c r="GW30" s="297">
        <f t="shared" si="53"/>
        <v>0</v>
      </c>
      <c r="GX30" s="295"/>
      <c r="GY30" s="296"/>
      <c r="GZ30" s="297">
        <f t="shared" si="54"/>
        <v>0</v>
      </c>
      <c r="HA30" s="295"/>
      <c r="HB30" s="296"/>
      <c r="HC30" s="297">
        <f t="shared" si="55"/>
        <v>0</v>
      </c>
      <c r="HD30" s="295"/>
      <c r="HE30" s="296"/>
      <c r="HF30" s="297">
        <f t="shared" si="56"/>
        <v>0</v>
      </c>
      <c r="HG30" s="295"/>
      <c r="HH30" s="296"/>
      <c r="HI30" s="297">
        <f t="shared" si="57"/>
        <v>0</v>
      </c>
      <c r="HJ30" s="295"/>
      <c r="HK30" s="296"/>
      <c r="HL30" s="297">
        <f t="shared" si="58"/>
        <v>0</v>
      </c>
      <c r="HM30" s="346"/>
      <c r="HN30" s="296"/>
      <c r="HO30" s="297">
        <f t="shared" si="59"/>
        <v>0</v>
      </c>
      <c r="HP30" s="295"/>
      <c r="HQ30" s="296"/>
      <c r="HR30" s="297">
        <f t="shared" si="60"/>
        <v>0</v>
      </c>
      <c r="HS30" s="295"/>
      <c r="HT30" s="296"/>
      <c r="HU30" s="297">
        <f t="shared" si="61"/>
        <v>0</v>
      </c>
      <c r="HV30" s="295">
        <v>0.25</v>
      </c>
      <c r="HW30" s="296">
        <v>0.5</v>
      </c>
      <c r="HX30" s="297">
        <f t="shared" si="62"/>
        <v>0.25</v>
      </c>
      <c r="HY30" s="295"/>
      <c r="HZ30" s="296"/>
      <c r="IA30" s="297">
        <f t="shared" si="63"/>
        <v>0</v>
      </c>
      <c r="IB30" s="295"/>
      <c r="IC30" s="296"/>
      <c r="ID30" s="297">
        <f t="shared" si="64"/>
        <v>0</v>
      </c>
      <c r="IE30" s="295"/>
      <c r="IF30" s="296"/>
      <c r="IG30" s="297">
        <f t="shared" si="65"/>
        <v>0</v>
      </c>
      <c r="IH30" s="295"/>
      <c r="II30" s="296"/>
      <c r="IJ30" s="297">
        <f t="shared" si="66"/>
        <v>0</v>
      </c>
      <c r="IK30" s="346"/>
      <c r="IL30" s="296"/>
      <c r="IM30" s="297">
        <f t="shared" si="67"/>
        <v>0</v>
      </c>
      <c r="IN30" s="295"/>
      <c r="IO30" s="296"/>
      <c r="IP30" s="297">
        <f t="shared" si="68"/>
        <v>0</v>
      </c>
      <c r="IQ30" s="295"/>
      <c r="IR30" s="296"/>
      <c r="IS30" s="297">
        <f t="shared" si="69"/>
        <v>0</v>
      </c>
      <c r="IT30" s="295"/>
      <c r="IU30" s="296"/>
      <c r="IV30" s="297">
        <f t="shared" si="70"/>
        <v>0</v>
      </c>
      <c r="IW30" s="295"/>
      <c r="IX30" s="296"/>
      <c r="IY30" s="297">
        <f t="shared" si="71"/>
        <v>0</v>
      </c>
      <c r="IZ30" s="295"/>
      <c r="JA30" s="296"/>
      <c r="JB30" s="297">
        <f t="shared" si="72"/>
        <v>0</v>
      </c>
      <c r="JC30" s="295"/>
      <c r="JD30" s="296"/>
      <c r="JE30" s="297">
        <f t="shared" si="73"/>
        <v>0</v>
      </c>
      <c r="JF30" s="295"/>
      <c r="JG30" s="296"/>
      <c r="JH30" s="297">
        <f t="shared" si="74"/>
        <v>0</v>
      </c>
      <c r="JI30" s="346"/>
      <c r="JJ30" s="296"/>
      <c r="JK30" s="297">
        <f t="shared" si="75"/>
        <v>0</v>
      </c>
      <c r="JL30" s="295"/>
      <c r="JM30" s="296"/>
      <c r="JN30" s="297">
        <f t="shared" si="76"/>
        <v>0</v>
      </c>
      <c r="JO30" s="295"/>
      <c r="JP30" s="296"/>
      <c r="JQ30" s="297">
        <f t="shared" si="77"/>
        <v>0</v>
      </c>
      <c r="JR30" s="295"/>
      <c r="JS30" s="296"/>
      <c r="JT30" s="297">
        <f t="shared" si="78"/>
        <v>0</v>
      </c>
      <c r="JU30" s="295"/>
      <c r="JV30" s="296"/>
      <c r="JW30" s="297">
        <f t="shared" si="79"/>
        <v>0</v>
      </c>
      <c r="JX30" s="295"/>
      <c r="JY30" s="296"/>
      <c r="JZ30" s="297">
        <f t="shared" si="80"/>
        <v>0</v>
      </c>
      <c r="KA30" s="295"/>
      <c r="KB30" s="296"/>
      <c r="KC30" s="297">
        <f t="shared" si="81"/>
        <v>0</v>
      </c>
      <c r="KD30" s="295"/>
      <c r="KE30" s="296"/>
      <c r="KF30" s="297">
        <f t="shared" si="82"/>
        <v>0</v>
      </c>
      <c r="KG30" s="346"/>
      <c r="KH30" s="296"/>
      <c r="KI30" s="297">
        <f t="shared" si="83"/>
        <v>0</v>
      </c>
      <c r="KJ30" s="295"/>
      <c r="KK30" s="296"/>
      <c r="KL30" s="297">
        <f t="shared" si="84"/>
        <v>0</v>
      </c>
      <c r="KM30" s="295"/>
      <c r="KN30" s="296"/>
      <c r="KO30" s="297">
        <f t="shared" si="85"/>
        <v>0</v>
      </c>
      <c r="KP30" s="295"/>
      <c r="KQ30" s="296"/>
      <c r="KR30" s="297">
        <f t="shared" si="86"/>
        <v>0</v>
      </c>
      <c r="KS30" s="295"/>
      <c r="KT30" s="296"/>
      <c r="KU30" s="297">
        <f t="shared" si="87"/>
        <v>0</v>
      </c>
      <c r="KV30" s="295"/>
      <c r="KW30" s="296"/>
      <c r="KX30" s="297">
        <f t="shared" si="88"/>
        <v>0</v>
      </c>
      <c r="KY30" s="295"/>
      <c r="KZ30" s="296"/>
      <c r="LA30" s="297">
        <f t="shared" si="89"/>
        <v>0</v>
      </c>
      <c r="LB30" s="295"/>
      <c r="LC30" s="296"/>
      <c r="LD30" s="297">
        <f t="shared" si="90"/>
        <v>0</v>
      </c>
      <c r="LE30" s="346"/>
      <c r="LF30" s="296"/>
      <c r="LG30" s="297">
        <f t="shared" si="91"/>
        <v>0</v>
      </c>
      <c r="LH30" s="295"/>
      <c r="LI30" s="296"/>
      <c r="LJ30" s="297">
        <f t="shared" si="92"/>
        <v>0</v>
      </c>
      <c r="LK30" s="295"/>
      <c r="LL30" s="296"/>
      <c r="LM30" s="297">
        <f t="shared" si="93"/>
        <v>0</v>
      </c>
      <c r="LN30" s="295"/>
      <c r="LO30" s="296"/>
      <c r="LP30" s="297">
        <f t="shared" si="94"/>
        <v>0</v>
      </c>
      <c r="LQ30" s="295"/>
      <c r="LR30" s="296"/>
      <c r="LS30" s="297">
        <f t="shared" si="95"/>
        <v>0</v>
      </c>
      <c r="LT30" s="295"/>
      <c r="LU30" s="296"/>
      <c r="LV30" s="297">
        <f t="shared" si="96"/>
        <v>0</v>
      </c>
      <c r="LW30" s="295"/>
      <c r="LX30" s="296"/>
      <c r="LY30" s="297">
        <f t="shared" si="97"/>
        <v>0</v>
      </c>
      <c r="LZ30" s="295"/>
      <c r="MA30" s="296"/>
      <c r="MB30" s="297">
        <f t="shared" si="98"/>
        <v>0</v>
      </c>
      <c r="MC30" s="295"/>
      <c r="MD30" s="296"/>
      <c r="ME30" s="297">
        <f t="shared" si="99"/>
        <v>0</v>
      </c>
      <c r="MF30" s="295"/>
      <c r="MG30" s="296"/>
      <c r="MH30" s="297">
        <f t="shared" si="100"/>
        <v>0</v>
      </c>
      <c r="MI30" s="295"/>
      <c r="MJ30" s="296"/>
      <c r="MK30" s="297">
        <f t="shared" si="101"/>
        <v>0</v>
      </c>
      <c r="ML30" s="295"/>
      <c r="MM30" s="296"/>
      <c r="MN30" s="297">
        <f t="shared" si="102"/>
        <v>0</v>
      </c>
      <c r="MO30" s="295"/>
      <c r="MP30" s="296"/>
      <c r="MQ30" s="297">
        <f t="shared" si="103"/>
        <v>0</v>
      </c>
      <c r="MR30" s="295"/>
      <c r="MS30" s="296"/>
      <c r="MT30" s="297">
        <f t="shared" si="104"/>
        <v>0</v>
      </c>
      <c r="MU30" s="295"/>
      <c r="MV30" s="296"/>
      <c r="MW30" s="297">
        <f t="shared" si="105"/>
        <v>0</v>
      </c>
      <c r="MX30" s="295"/>
      <c r="MY30" s="296"/>
      <c r="MZ30" s="297">
        <f t="shared" si="106"/>
        <v>0</v>
      </c>
      <c r="NA30" s="295"/>
      <c r="NB30" s="296"/>
      <c r="NC30" s="297">
        <f t="shared" si="107"/>
        <v>0</v>
      </c>
      <c r="ND30" s="295"/>
      <c r="NE30" s="296"/>
      <c r="NF30" s="297">
        <f t="shared" si="108"/>
        <v>0</v>
      </c>
      <c r="NG30" s="295"/>
      <c r="NH30" s="296"/>
      <c r="NI30" s="297">
        <f t="shared" si="109"/>
        <v>0</v>
      </c>
      <c r="NJ30" s="295"/>
      <c r="NK30" s="296"/>
      <c r="NL30" s="297">
        <f t="shared" si="110"/>
        <v>0</v>
      </c>
      <c r="NM30" s="295"/>
      <c r="NN30" s="296"/>
      <c r="NO30" s="297">
        <f t="shared" si="111"/>
        <v>0</v>
      </c>
      <c r="NP30" s="295"/>
      <c r="NQ30" s="296"/>
      <c r="NR30" s="297">
        <f t="shared" si="112"/>
        <v>0</v>
      </c>
      <c r="NS30" s="295"/>
      <c r="NT30" s="296"/>
      <c r="NU30" s="297">
        <f t="shared" si="113"/>
        <v>0</v>
      </c>
      <c r="NV30" s="295"/>
      <c r="NW30" s="296"/>
      <c r="NX30" s="297">
        <f t="shared" si="114"/>
        <v>0</v>
      </c>
      <c r="NY30" s="295"/>
      <c r="NZ30" s="296"/>
      <c r="OA30" s="297">
        <f t="shared" si="115"/>
        <v>0</v>
      </c>
      <c r="OB30" s="295"/>
      <c r="OC30" s="296"/>
      <c r="OD30" s="297">
        <f t="shared" si="116"/>
        <v>0</v>
      </c>
      <c r="OE30" s="295"/>
      <c r="OF30" s="296"/>
      <c r="OG30" s="297">
        <f t="shared" si="117"/>
        <v>0</v>
      </c>
      <c r="OH30" s="295"/>
      <c r="OI30" s="296"/>
      <c r="OJ30" s="297">
        <f t="shared" si="118"/>
        <v>0</v>
      </c>
      <c r="OK30" s="295"/>
      <c r="OL30" s="296"/>
      <c r="OM30" s="297">
        <f t="shared" si="119"/>
        <v>0</v>
      </c>
      <c r="ON30" s="295"/>
      <c r="OO30" s="296"/>
      <c r="OP30" s="297">
        <f t="shared" si="120"/>
        <v>0</v>
      </c>
      <c r="OQ30" s="295"/>
      <c r="OR30" s="296"/>
      <c r="OS30" s="297">
        <f t="shared" si="121"/>
        <v>0</v>
      </c>
      <c r="OT30" s="295"/>
      <c r="OU30" s="296"/>
      <c r="OV30" s="297">
        <f t="shared" si="122"/>
        <v>0</v>
      </c>
      <c r="OW30" s="295"/>
      <c r="OX30" s="296"/>
      <c r="OY30" s="297">
        <f t="shared" si="123"/>
        <v>0</v>
      </c>
      <c r="OZ30" s="295"/>
      <c r="PA30" s="296"/>
      <c r="PB30" s="297">
        <f t="shared" si="124"/>
        <v>0</v>
      </c>
      <c r="PC30" s="295"/>
      <c r="PD30" s="296"/>
      <c r="PE30" s="297">
        <f t="shared" si="125"/>
        <v>0</v>
      </c>
      <c r="PF30" s="295"/>
      <c r="PG30" s="296"/>
      <c r="PH30" s="297">
        <f t="shared" si="126"/>
        <v>0</v>
      </c>
      <c r="PI30" s="295"/>
      <c r="PJ30" s="296"/>
      <c r="PK30" s="297">
        <f t="shared" si="127"/>
        <v>0</v>
      </c>
      <c r="PL30" s="295"/>
      <c r="PM30" s="296"/>
      <c r="PN30" s="297">
        <f t="shared" si="128"/>
        <v>0</v>
      </c>
      <c r="PO30" s="295"/>
      <c r="PP30" s="296"/>
      <c r="PQ30" s="297">
        <f t="shared" si="129"/>
        <v>0</v>
      </c>
      <c r="PR30" s="295"/>
      <c r="PS30" s="296"/>
      <c r="PT30" s="297">
        <f t="shared" si="130"/>
        <v>0</v>
      </c>
      <c r="PU30" s="295"/>
      <c r="PV30" s="296"/>
      <c r="PW30" s="297">
        <f t="shared" si="131"/>
        <v>0</v>
      </c>
      <c r="PX30" s="295"/>
      <c r="PY30" s="296"/>
      <c r="PZ30" s="297">
        <f t="shared" si="132"/>
        <v>0</v>
      </c>
      <c r="QA30" s="295"/>
      <c r="QB30" s="296"/>
      <c r="QC30" s="297">
        <f t="shared" si="133"/>
        <v>0</v>
      </c>
      <c r="QD30" s="295"/>
      <c r="QE30" s="296"/>
      <c r="QF30" s="297">
        <f t="shared" si="134"/>
        <v>0</v>
      </c>
      <c r="QG30" s="295"/>
      <c r="QH30" s="296"/>
      <c r="QI30" s="297">
        <f t="shared" si="135"/>
        <v>0</v>
      </c>
      <c r="QJ30" s="295"/>
      <c r="QK30" s="296"/>
      <c r="QL30" s="297">
        <f t="shared" si="136"/>
        <v>0</v>
      </c>
      <c r="QM30" s="295"/>
      <c r="QN30" s="296"/>
      <c r="QO30" s="297">
        <f t="shared" si="137"/>
        <v>0</v>
      </c>
      <c r="QP30" s="295"/>
      <c r="QQ30" s="296"/>
      <c r="QR30" s="297">
        <f t="shared" si="138"/>
        <v>0</v>
      </c>
      <c r="QS30" s="295"/>
      <c r="QT30" s="296"/>
      <c r="QU30" s="297">
        <f t="shared" si="139"/>
        <v>0</v>
      </c>
      <c r="QV30" s="295"/>
      <c r="QW30" s="296"/>
      <c r="QX30" s="297">
        <f t="shared" si="140"/>
        <v>0</v>
      </c>
      <c r="QY30" s="295"/>
      <c r="QZ30" s="296"/>
      <c r="RA30" s="297">
        <f t="shared" si="141"/>
        <v>0</v>
      </c>
      <c r="RB30" s="295"/>
      <c r="RC30" s="296"/>
      <c r="RD30" s="297">
        <f t="shared" si="142"/>
        <v>0</v>
      </c>
      <c r="RE30" s="295"/>
      <c r="RF30" s="296"/>
      <c r="RG30" s="297">
        <f t="shared" si="143"/>
        <v>0</v>
      </c>
      <c r="RH30" s="295"/>
      <c r="RI30" s="296"/>
      <c r="RJ30" s="297">
        <f t="shared" si="144"/>
        <v>0</v>
      </c>
      <c r="RK30" s="295"/>
      <c r="RL30" s="296"/>
      <c r="RM30" s="297">
        <f t="shared" si="145"/>
        <v>0</v>
      </c>
      <c r="RN30" s="295"/>
      <c r="RO30" s="296"/>
      <c r="RP30" s="297">
        <f t="shared" si="146"/>
        <v>0</v>
      </c>
      <c r="RQ30" s="295"/>
      <c r="RR30" s="296"/>
      <c r="RS30" s="297">
        <f t="shared" si="147"/>
        <v>0</v>
      </c>
      <c r="RT30" s="295"/>
      <c r="RU30" s="296"/>
      <c r="RV30" s="297">
        <f t="shared" si="148"/>
        <v>0</v>
      </c>
      <c r="RW30" s="295"/>
      <c r="RX30" s="296"/>
      <c r="RY30" s="297">
        <f t="shared" si="149"/>
        <v>0</v>
      </c>
      <c r="RZ30" s="295"/>
      <c r="SA30" s="296"/>
      <c r="SB30" s="297">
        <f t="shared" si="150"/>
        <v>0</v>
      </c>
      <c r="SC30" s="295"/>
      <c r="SD30" s="296"/>
      <c r="SE30" s="297">
        <f t="shared" si="151"/>
        <v>0</v>
      </c>
      <c r="SF30" s="295"/>
      <c r="SG30" s="296"/>
      <c r="SH30" s="297">
        <f t="shared" si="152"/>
        <v>0</v>
      </c>
      <c r="SI30" s="295"/>
      <c r="SJ30" s="296"/>
      <c r="SK30" s="297">
        <f t="shared" si="153"/>
        <v>0</v>
      </c>
      <c r="SL30" s="295"/>
      <c r="SM30" s="296"/>
      <c r="SN30" s="297">
        <f t="shared" si="154"/>
        <v>0</v>
      </c>
      <c r="SO30" s="295"/>
      <c r="SP30" s="296"/>
      <c r="SQ30" s="297">
        <f t="shared" si="155"/>
        <v>0</v>
      </c>
      <c r="SR30" s="295"/>
      <c r="SS30" s="296"/>
      <c r="ST30" s="297">
        <f t="shared" si="156"/>
        <v>0</v>
      </c>
      <c r="SU30" s="295"/>
      <c r="SV30" s="296"/>
      <c r="SW30" s="297">
        <f t="shared" si="157"/>
        <v>0</v>
      </c>
      <c r="SX30" s="295"/>
      <c r="SY30" s="296"/>
      <c r="SZ30" s="297">
        <f t="shared" si="158"/>
        <v>0</v>
      </c>
      <c r="TA30" s="295"/>
      <c r="TB30" s="296"/>
      <c r="TC30" s="297">
        <f t="shared" si="159"/>
        <v>0</v>
      </c>
      <c r="TD30" s="295"/>
      <c r="TE30" s="296"/>
      <c r="TF30" s="297">
        <f t="shared" si="160"/>
        <v>0</v>
      </c>
      <c r="TG30" s="295"/>
      <c r="TH30" s="296"/>
      <c r="TI30" s="297">
        <f t="shared" si="161"/>
        <v>0</v>
      </c>
      <c r="TJ30" s="295"/>
      <c r="TK30" s="296"/>
      <c r="TL30" s="297">
        <f t="shared" si="162"/>
        <v>0</v>
      </c>
      <c r="TM30" s="295"/>
      <c r="TN30" s="296"/>
      <c r="TO30" s="297">
        <f t="shared" si="163"/>
        <v>0</v>
      </c>
      <c r="TP30" s="295"/>
      <c r="TQ30" s="296"/>
      <c r="TR30" s="297">
        <f t="shared" si="164"/>
        <v>0</v>
      </c>
      <c r="TS30" s="295"/>
      <c r="TT30" s="296"/>
      <c r="TU30" s="297">
        <f t="shared" si="165"/>
        <v>0</v>
      </c>
      <c r="TV30" s="295"/>
      <c r="TW30" s="296"/>
      <c r="TX30" s="297">
        <f t="shared" si="166"/>
        <v>0</v>
      </c>
      <c r="TY30" s="295"/>
      <c r="TZ30" s="296"/>
      <c r="UA30" s="297">
        <f t="shared" si="167"/>
        <v>0</v>
      </c>
      <c r="UB30" s="295"/>
      <c r="UC30" s="296"/>
      <c r="UD30" s="297">
        <f t="shared" si="168"/>
        <v>0</v>
      </c>
      <c r="UE30" s="295"/>
      <c r="UF30" s="296"/>
      <c r="UG30" s="297">
        <f t="shared" si="169"/>
        <v>0</v>
      </c>
      <c r="UH30" s="295"/>
      <c r="UI30" s="296"/>
      <c r="UJ30" s="297">
        <f t="shared" si="170"/>
        <v>0</v>
      </c>
      <c r="UK30" s="295"/>
      <c r="UL30" s="296"/>
      <c r="UM30" s="297">
        <f t="shared" si="171"/>
        <v>0</v>
      </c>
      <c r="UN30" s="295"/>
      <c r="UO30" s="296"/>
      <c r="UP30" s="297">
        <f t="shared" si="172"/>
        <v>0</v>
      </c>
      <c r="UQ30" s="295"/>
      <c r="UR30" s="296"/>
      <c r="US30" s="297">
        <f t="shared" si="173"/>
        <v>0</v>
      </c>
      <c r="UT30" s="295"/>
      <c r="UU30" s="296"/>
      <c r="UV30" s="297">
        <f t="shared" si="174"/>
        <v>0</v>
      </c>
      <c r="UW30" s="295"/>
      <c r="UX30" s="296"/>
      <c r="UY30" s="297">
        <f t="shared" si="175"/>
        <v>0</v>
      </c>
      <c r="UZ30" s="295"/>
      <c r="VA30" s="296"/>
      <c r="VB30" s="297">
        <f t="shared" si="176"/>
        <v>0</v>
      </c>
      <c r="VC30" s="295"/>
      <c r="VD30" s="296"/>
      <c r="VE30" s="297">
        <f t="shared" si="177"/>
        <v>0</v>
      </c>
      <c r="VF30" s="295"/>
      <c r="VG30" s="296"/>
      <c r="VH30" s="297">
        <f t="shared" si="178"/>
        <v>0</v>
      </c>
      <c r="VI30" s="295"/>
      <c r="VJ30" s="296"/>
      <c r="VK30" s="297">
        <f t="shared" si="179"/>
        <v>0</v>
      </c>
      <c r="VL30" s="295"/>
      <c r="VM30" s="296"/>
      <c r="VN30" s="297">
        <f t="shared" si="180"/>
        <v>0</v>
      </c>
      <c r="VO30" s="295"/>
      <c r="VP30" s="296"/>
      <c r="VQ30" s="297">
        <f t="shared" si="181"/>
        <v>0</v>
      </c>
    </row>
    <row r="31" spans="1:589">
      <c r="A31" s="349">
        <v>27</v>
      </c>
      <c r="B31" s="346"/>
      <c r="C31" s="296"/>
      <c r="D31" s="297">
        <f t="shared" si="245"/>
        <v>0</v>
      </c>
      <c r="E31" s="295"/>
      <c r="F31" s="296"/>
      <c r="G31" s="297">
        <f t="shared" si="183"/>
        <v>0</v>
      </c>
      <c r="H31" s="295"/>
      <c r="I31" s="296"/>
      <c r="J31" s="297">
        <f t="shared" si="184"/>
        <v>0</v>
      </c>
      <c r="K31" s="295"/>
      <c r="L31" s="296"/>
      <c r="M31" s="297">
        <f t="shared" si="185"/>
        <v>0</v>
      </c>
      <c r="N31" s="295"/>
      <c r="O31" s="296"/>
      <c r="P31" s="297">
        <f t="shared" si="246"/>
        <v>0</v>
      </c>
      <c r="Q31" s="295"/>
      <c r="R31" s="296"/>
      <c r="S31" s="297">
        <f t="shared" si="187"/>
        <v>0</v>
      </c>
      <c r="T31" s="295"/>
      <c r="U31" s="296"/>
      <c r="V31" s="297">
        <f t="shared" si="188"/>
        <v>0</v>
      </c>
      <c r="W31" s="346"/>
      <c r="X31" s="296"/>
      <c r="Y31" s="297">
        <f t="shared" si="189"/>
        <v>0</v>
      </c>
      <c r="Z31" s="295"/>
      <c r="AA31" s="296"/>
      <c r="AB31" s="297">
        <f t="shared" si="190"/>
        <v>0</v>
      </c>
      <c r="AC31" s="295"/>
      <c r="AD31" s="296"/>
      <c r="AE31" s="297">
        <f t="shared" si="191"/>
        <v>0</v>
      </c>
      <c r="AF31" s="295"/>
      <c r="AG31" s="296"/>
      <c r="AH31" s="297">
        <f t="shared" si="192"/>
        <v>0</v>
      </c>
      <c r="AI31" s="295"/>
      <c r="AJ31" s="296"/>
      <c r="AK31" s="297">
        <f t="shared" si="193"/>
        <v>0</v>
      </c>
      <c r="AL31" s="295"/>
      <c r="AM31" s="296"/>
      <c r="AN31" s="297">
        <f t="shared" si="194"/>
        <v>0</v>
      </c>
      <c r="AO31" s="295"/>
      <c r="AP31" s="296"/>
      <c r="AQ31" s="297">
        <f t="shared" si="195"/>
        <v>0</v>
      </c>
      <c r="AR31" s="346"/>
      <c r="AS31" s="296"/>
      <c r="AT31" s="297">
        <f t="shared" si="196"/>
        <v>0</v>
      </c>
      <c r="AU31" s="295"/>
      <c r="AV31" s="296"/>
      <c r="AW31" s="297">
        <f t="shared" si="197"/>
        <v>0</v>
      </c>
      <c r="AX31" s="295"/>
      <c r="AY31" s="296"/>
      <c r="AZ31" s="297">
        <f t="shared" si="198"/>
        <v>0</v>
      </c>
      <c r="BA31" s="295"/>
      <c r="BB31" s="296"/>
      <c r="BC31" s="297">
        <f t="shared" si="199"/>
        <v>0</v>
      </c>
      <c r="BD31" s="295"/>
      <c r="BE31" s="296"/>
      <c r="BF31" s="297">
        <f t="shared" si="200"/>
        <v>0</v>
      </c>
      <c r="BG31" s="295"/>
      <c r="BH31" s="296"/>
      <c r="BI31" s="297">
        <f t="shared" si="201"/>
        <v>0</v>
      </c>
      <c r="BJ31" s="295"/>
      <c r="BK31" s="296"/>
      <c r="BL31" s="297">
        <f t="shared" si="202"/>
        <v>0</v>
      </c>
      <c r="BM31" s="346"/>
      <c r="BN31" s="296"/>
      <c r="BO31" s="297">
        <f t="shared" si="203"/>
        <v>0</v>
      </c>
      <c r="BP31" s="295"/>
      <c r="BQ31" s="296"/>
      <c r="BR31" s="297">
        <f t="shared" si="247"/>
        <v>0</v>
      </c>
      <c r="BS31" s="295"/>
      <c r="BT31" s="296"/>
      <c r="BU31" s="297">
        <f t="shared" si="204"/>
        <v>0</v>
      </c>
      <c r="BV31" s="295"/>
      <c r="BW31" s="296"/>
      <c r="BX31" s="297">
        <f t="shared" si="205"/>
        <v>0</v>
      </c>
      <c r="BY31" s="295"/>
      <c r="BZ31" s="296"/>
      <c r="CA31" s="297">
        <f t="shared" si="206"/>
        <v>0</v>
      </c>
      <c r="CB31" s="295"/>
      <c r="CC31" s="296"/>
      <c r="CD31" s="297">
        <f t="shared" si="207"/>
        <v>0</v>
      </c>
      <c r="CE31" s="295"/>
      <c r="CF31" s="296"/>
      <c r="CG31" s="297">
        <f t="shared" si="208"/>
        <v>0</v>
      </c>
      <c r="CH31" s="346"/>
      <c r="CI31" s="296"/>
      <c r="CJ31" s="297">
        <f t="shared" si="209"/>
        <v>0</v>
      </c>
      <c r="CK31" s="295"/>
      <c r="CL31" s="296"/>
      <c r="CM31" s="297">
        <f t="shared" si="210"/>
        <v>0</v>
      </c>
      <c r="CN31" s="295"/>
      <c r="CO31" s="296"/>
      <c r="CP31" s="297">
        <f t="shared" si="211"/>
        <v>0</v>
      </c>
      <c r="CQ31" s="295"/>
      <c r="CR31" s="296"/>
      <c r="CS31" s="297">
        <f t="shared" si="212"/>
        <v>0</v>
      </c>
      <c r="CT31" s="295"/>
      <c r="CU31" s="296"/>
      <c r="CV31" s="297">
        <f t="shared" si="213"/>
        <v>0</v>
      </c>
      <c r="CW31" s="295"/>
      <c r="CX31" s="296"/>
      <c r="CY31" s="297">
        <f t="shared" si="214"/>
        <v>0</v>
      </c>
      <c r="CZ31" s="295"/>
      <c r="DA31" s="296"/>
      <c r="DB31" s="297">
        <f t="shared" si="215"/>
        <v>0</v>
      </c>
      <c r="DC31" s="346"/>
      <c r="DD31" s="296"/>
      <c r="DE31" s="297">
        <f t="shared" si="216"/>
        <v>0</v>
      </c>
      <c r="DF31" s="295"/>
      <c r="DG31" s="296"/>
      <c r="DH31" s="297">
        <f t="shared" si="217"/>
        <v>0</v>
      </c>
      <c r="DI31" s="295"/>
      <c r="DJ31" s="296"/>
      <c r="DK31" s="297">
        <f t="shared" si="218"/>
        <v>0</v>
      </c>
      <c r="DL31" s="295"/>
      <c r="DM31" s="296"/>
      <c r="DN31" s="297">
        <f t="shared" si="219"/>
        <v>0</v>
      </c>
      <c r="DO31" s="295"/>
      <c r="DP31" s="296"/>
      <c r="DQ31" s="297">
        <f t="shared" si="220"/>
        <v>0</v>
      </c>
      <c r="DR31" s="295"/>
      <c r="DS31" s="296"/>
      <c r="DT31" s="297">
        <f t="shared" si="221"/>
        <v>0</v>
      </c>
      <c r="DU31" s="295"/>
      <c r="DV31" s="296"/>
      <c r="DW31" s="297">
        <f t="shared" si="222"/>
        <v>0</v>
      </c>
      <c r="DX31" s="346"/>
      <c r="DY31" s="296"/>
      <c r="DZ31" s="297">
        <f t="shared" si="223"/>
        <v>0</v>
      </c>
      <c r="EA31" s="295"/>
      <c r="EB31" s="296"/>
      <c r="EC31" s="297">
        <f t="shared" si="224"/>
        <v>0</v>
      </c>
      <c r="ED31" s="295"/>
      <c r="EE31" s="296"/>
      <c r="EF31" s="297">
        <f t="shared" si="225"/>
        <v>0</v>
      </c>
      <c r="EG31" s="295"/>
      <c r="EH31" s="296"/>
      <c r="EI31" s="297">
        <f t="shared" si="226"/>
        <v>0</v>
      </c>
      <c r="EJ31" s="295"/>
      <c r="EK31" s="296"/>
      <c r="EL31" s="297">
        <f t="shared" si="227"/>
        <v>0</v>
      </c>
      <c r="EM31" s="295"/>
      <c r="EN31" s="296"/>
      <c r="EO31" s="297">
        <f t="shared" si="228"/>
        <v>0</v>
      </c>
      <c r="EP31" s="295"/>
      <c r="EQ31" s="296"/>
      <c r="ER31" s="297">
        <f t="shared" si="229"/>
        <v>0</v>
      </c>
      <c r="ES31" s="346"/>
      <c r="ET31" s="296"/>
      <c r="EU31" s="297">
        <f t="shared" si="230"/>
        <v>0</v>
      </c>
      <c r="EV31" s="295"/>
      <c r="EW31" s="296"/>
      <c r="EX31" s="297">
        <f t="shared" si="231"/>
        <v>0</v>
      </c>
      <c r="EY31" s="295"/>
      <c r="EZ31" s="296"/>
      <c r="FA31" s="297">
        <f t="shared" si="232"/>
        <v>0</v>
      </c>
      <c r="FB31" s="295"/>
      <c r="FC31" s="296"/>
      <c r="FD31" s="297">
        <f t="shared" si="233"/>
        <v>0</v>
      </c>
      <c r="FE31" s="295"/>
      <c r="FF31" s="296"/>
      <c r="FG31" s="297">
        <f t="shared" si="234"/>
        <v>0</v>
      </c>
      <c r="FH31" s="295"/>
      <c r="FI31" s="296"/>
      <c r="FJ31" s="297">
        <f t="shared" si="235"/>
        <v>0</v>
      </c>
      <c r="FK31" s="295"/>
      <c r="FL31" s="296"/>
      <c r="FM31" s="297">
        <f t="shared" si="236"/>
        <v>0</v>
      </c>
      <c r="FN31" s="295"/>
      <c r="FO31" s="296"/>
      <c r="FP31" s="297">
        <f t="shared" si="237"/>
        <v>0</v>
      </c>
      <c r="FQ31" s="346"/>
      <c r="FR31" s="296"/>
      <c r="FS31" s="297">
        <f t="shared" si="238"/>
        <v>0</v>
      </c>
      <c r="FT31" s="295"/>
      <c r="FU31" s="296"/>
      <c r="FV31" s="297">
        <f t="shared" si="239"/>
        <v>0</v>
      </c>
      <c r="FW31" s="295"/>
      <c r="FX31" s="296"/>
      <c r="FY31" s="297">
        <f t="shared" si="240"/>
        <v>0</v>
      </c>
      <c r="FZ31" s="295"/>
      <c r="GA31" s="296"/>
      <c r="GB31" s="297">
        <f t="shared" si="241"/>
        <v>0</v>
      </c>
      <c r="GC31" s="295"/>
      <c r="GD31" s="296"/>
      <c r="GE31" s="297">
        <f t="shared" si="242"/>
        <v>0</v>
      </c>
      <c r="GF31" s="295"/>
      <c r="GG31" s="296"/>
      <c r="GH31" s="297">
        <f t="shared" si="243"/>
        <v>0</v>
      </c>
      <c r="GI31" s="295"/>
      <c r="GJ31" s="296"/>
      <c r="GK31" s="297">
        <f t="shared" si="244"/>
        <v>0</v>
      </c>
      <c r="GL31" s="295"/>
      <c r="GM31" s="296"/>
      <c r="GN31" s="297">
        <f t="shared" si="50"/>
        <v>0</v>
      </c>
      <c r="GO31" s="346"/>
      <c r="GP31" s="296"/>
      <c r="GQ31" s="297">
        <f t="shared" si="51"/>
        <v>0</v>
      </c>
      <c r="GR31" s="295"/>
      <c r="GS31" s="296"/>
      <c r="GT31" s="297">
        <f t="shared" si="52"/>
        <v>0</v>
      </c>
      <c r="GU31" s="295"/>
      <c r="GV31" s="296"/>
      <c r="GW31" s="297">
        <f t="shared" si="53"/>
        <v>0</v>
      </c>
      <c r="GX31" s="295"/>
      <c r="GY31" s="296"/>
      <c r="GZ31" s="297">
        <f t="shared" si="54"/>
        <v>0</v>
      </c>
      <c r="HA31" s="295"/>
      <c r="HB31" s="296"/>
      <c r="HC31" s="297">
        <f t="shared" si="55"/>
        <v>0</v>
      </c>
      <c r="HD31" s="295"/>
      <c r="HE31" s="296"/>
      <c r="HF31" s="297">
        <f t="shared" si="56"/>
        <v>0</v>
      </c>
      <c r="HG31" s="295"/>
      <c r="HH31" s="296"/>
      <c r="HI31" s="297">
        <f t="shared" si="57"/>
        <v>0</v>
      </c>
      <c r="HJ31" s="295"/>
      <c r="HK31" s="296"/>
      <c r="HL31" s="297">
        <f t="shared" si="58"/>
        <v>0</v>
      </c>
      <c r="HM31" s="346"/>
      <c r="HN31" s="296"/>
      <c r="HO31" s="297">
        <f t="shared" si="59"/>
        <v>0</v>
      </c>
      <c r="HP31" s="295"/>
      <c r="HQ31" s="296"/>
      <c r="HR31" s="297">
        <f t="shared" si="60"/>
        <v>0</v>
      </c>
      <c r="HS31" s="295"/>
      <c r="HT31" s="296"/>
      <c r="HU31" s="297">
        <f t="shared" si="61"/>
        <v>0</v>
      </c>
      <c r="HV31" s="295"/>
      <c r="HW31" s="296"/>
      <c r="HX31" s="297">
        <f t="shared" si="62"/>
        <v>0</v>
      </c>
      <c r="HY31" s="295"/>
      <c r="HZ31" s="296"/>
      <c r="IA31" s="297">
        <f t="shared" si="63"/>
        <v>0</v>
      </c>
      <c r="IB31" s="295"/>
      <c r="IC31" s="296"/>
      <c r="ID31" s="297">
        <f t="shared" si="64"/>
        <v>0</v>
      </c>
      <c r="IE31" s="295"/>
      <c r="IF31" s="296"/>
      <c r="IG31" s="297">
        <f t="shared" si="65"/>
        <v>0</v>
      </c>
      <c r="IH31" s="295"/>
      <c r="II31" s="296"/>
      <c r="IJ31" s="297">
        <f t="shared" si="66"/>
        <v>0</v>
      </c>
      <c r="IK31" s="346"/>
      <c r="IL31" s="296"/>
      <c r="IM31" s="297">
        <f t="shared" si="67"/>
        <v>0</v>
      </c>
      <c r="IN31" s="295"/>
      <c r="IO31" s="296"/>
      <c r="IP31" s="297">
        <f t="shared" si="68"/>
        <v>0</v>
      </c>
      <c r="IQ31" s="295"/>
      <c r="IR31" s="296"/>
      <c r="IS31" s="297">
        <f t="shared" si="69"/>
        <v>0</v>
      </c>
      <c r="IT31" s="295"/>
      <c r="IU31" s="296"/>
      <c r="IV31" s="297">
        <f t="shared" si="70"/>
        <v>0</v>
      </c>
      <c r="IW31" s="295"/>
      <c r="IX31" s="296"/>
      <c r="IY31" s="297">
        <f t="shared" si="71"/>
        <v>0</v>
      </c>
      <c r="IZ31" s="295"/>
      <c r="JA31" s="296"/>
      <c r="JB31" s="297">
        <f t="shared" si="72"/>
        <v>0</v>
      </c>
      <c r="JC31" s="295"/>
      <c r="JD31" s="296"/>
      <c r="JE31" s="297">
        <f t="shared" si="73"/>
        <v>0</v>
      </c>
      <c r="JF31" s="295"/>
      <c r="JG31" s="296"/>
      <c r="JH31" s="297">
        <f t="shared" si="74"/>
        <v>0</v>
      </c>
      <c r="JI31" s="346"/>
      <c r="JJ31" s="296"/>
      <c r="JK31" s="297">
        <f t="shared" si="75"/>
        <v>0</v>
      </c>
      <c r="JL31" s="295"/>
      <c r="JM31" s="296"/>
      <c r="JN31" s="297">
        <f t="shared" si="76"/>
        <v>0</v>
      </c>
      <c r="JO31" s="295"/>
      <c r="JP31" s="296"/>
      <c r="JQ31" s="297">
        <f t="shared" si="77"/>
        <v>0</v>
      </c>
      <c r="JR31" s="295"/>
      <c r="JS31" s="296"/>
      <c r="JT31" s="297">
        <f t="shared" si="78"/>
        <v>0</v>
      </c>
      <c r="JU31" s="295"/>
      <c r="JV31" s="296"/>
      <c r="JW31" s="297">
        <f t="shared" si="79"/>
        <v>0</v>
      </c>
      <c r="JX31" s="295"/>
      <c r="JY31" s="296"/>
      <c r="JZ31" s="297">
        <f t="shared" si="80"/>
        <v>0</v>
      </c>
      <c r="KA31" s="295"/>
      <c r="KB31" s="296"/>
      <c r="KC31" s="297">
        <f t="shared" si="81"/>
        <v>0</v>
      </c>
      <c r="KD31" s="295"/>
      <c r="KE31" s="296"/>
      <c r="KF31" s="297">
        <f t="shared" si="82"/>
        <v>0</v>
      </c>
      <c r="KG31" s="346"/>
      <c r="KH31" s="296"/>
      <c r="KI31" s="297">
        <f t="shared" si="83"/>
        <v>0</v>
      </c>
      <c r="KJ31" s="295"/>
      <c r="KK31" s="296"/>
      <c r="KL31" s="297">
        <f t="shared" si="84"/>
        <v>0</v>
      </c>
      <c r="KM31" s="295"/>
      <c r="KN31" s="296"/>
      <c r="KO31" s="297">
        <f t="shared" si="85"/>
        <v>0</v>
      </c>
      <c r="KP31" s="295"/>
      <c r="KQ31" s="296"/>
      <c r="KR31" s="297">
        <f t="shared" si="86"/>
        <v>0</v>
      </c>
      <c r="KS31" s="295"/>
      <c r="KT31" s="296"/>
      <c r="KU31" s="297">
        <f t="shared" si="87"/>
        <v>0</v>
      </c>
      <c r="KV31" s="295"/>
      <c r="KW31" s="296"/>
      <c r="KX31" s="297">
        <f t="shared" si="88"/>
        <v>0</v>
      </c>
      <c r="KY31" s="295"/>
      <c r="KZ31" s="296"/>
      <c r="LA31" s="297">
        <f t="shared" si="89"/>
        <v>0</v>
      </c>
      <c r="LB31" s="295"/>
      <c r="LC31" s="296"/>
      <c r="LD31" s="297">
        <f t="shared" si="90"/>
        <v>0</v>
      </c>
      <c r="LE31" s="346"/>
      <c r="LF31" s="296"/>
      <c r="LG31" s="297">
        <f t="shared" si="91"/>
        <v>0</v>
      </c>
      <c r="LH31" s="295"/>
      <c r="LI31" s="296"/>
      <c r="LJ31" s="297">
        <f t="shared" si="92"/>
        <v>0</v>
      </c>
      <c r="LK31" s="295"/>
      <c r="LL31" s="296"/>
      <c r="LM31" s="297">
        <f t="shared" si="93"/>
        <v>0</v>
      </c>
      <c r="LN31" s="295"/>
      <c r="LO31" s="296"/>
      <c r="LP31" s="297">
        <f t="shared" si="94"/>
        <v>0</v>
      </c>
      <c r="LQ31" s="295"/>
      <c r="LR31" s="296"/>
      <c r="LS31" s="297">
        <f t="shared" si="95"/>
        <v>0</v>
      </c>
      <c r="LT31" s="295"/>
      <c r="LU31" s="296"/>
      <c r="LV31" s="297">
        <f t="shared" si="96"/>
        <v>0</v>
      </c>
      <c r="LW31" s="295"/>
      <c r="LX31" s="296"/>
      <c r="LY31" s="297">
        <f t="shared" si="97"/>
        <v>0</v>
      </c>
      <c r="LZ31" s="295"/>
      <c r="MA31" s="296"/>
      <c r="MB31" s="297">
        <f t="shared" si="98"/>
        <v>0</v>
      </c>
      <c r="MC31" s="295"/>
      <c r="MD31" s="296"/>
      <c r="ME31" s="297">
        <f t="shared" si="99"/>
        <v>0</v>
      </c>
      <c r="MF31" s="295"/>
      <c r="MG31" s="296"/>
      <c r="MH31" s="297">
        <f t="shared" si="100"/>
        <v>0</v>
      </c>
      <c r="MI31" s="295"/>
      <c r="MJ31" s="296"/>
      <c r="MK31" s="297">
        <f t="shared" si="101"/>
        <v>0</v>
      </c>
      <c r="ML31" s="295"/>
      <c r="MM31" s="296"/>
      <c r="MN31" s="297">
        <f t="shared" si="102"/>
        <v>0</v>
      </c>
      <c r="MO31" s="295"/>
      <c r="MP31" s="296"/>
      <c r="MQ31" s="297">
        <f t="shared" si="103"/>
        <v>0</v>
      </c>
      <c r="MR31" s="295"/>
      <c r="MS31" s="296"/>
      <c r="MT31" s="297">
        <f t="shared" si="104"/>
        <v>0</v>
      </c>
      <c r="MU31" s="295"/>
      <c r="MV31" s="296"/>
      <c r="MW31" s="297">
        <f t="shared" si="105"/>
        <v>0</v>
      </c>
      <c r="MX31" s="295"/>
      <c r="MY31" s="296"/>
      <c r="MZ31" s="297">
        <f t="shared" si="106"/>
        <v>0</v>
      </c>
      <c r="NA31" s="295"/>
      <c r="NB31" s="296"/>
      <c r="NC31" s="297">
        <f t="shared" si="107"/>
        <v>0</v>
      </c>
      <c r="ND31" s="295"/>
      <c r="NE31" s="296"/>
      <c r="NF31" s="297">
        <f t="shared" si="108"/>
        <v>0</v>
      </c>
      <c r="NG31" s="295"/>
      <c r="NH31" s="296"/>
      <c r="NI31" s="297">
        <f t="shared" si="109"/>
        <v>0</v>
      </c>
      <c r="NJ31" s="295"/>
      <c r="NK31" s="296"/>
      <c r="NL31" s="297">
        <f t="shared" si="110"/>
        <v>0</v>
      </c>
      <c r="NM31" s="295"/>
      <c r="NN31" s="296"/>
      <c r="NO31" s="297">
        <f t="shared" si="111"/>
        <v>0</v>
      </c>
      <c r="NP31" s="295"/>
      <c r="NQ31" s="296"/>
      <c r="NR31" s="297">
        <f t="shared" si="112"/>
        <v>0</v>
      </c>
      <c r="NS31" s="295"/>
      <c r="NT31" s="296"/>
      <c r="NU31" s="297">
        <f t="shared" si="113"/>
        <v>0</v>
      </c>
      <c r="NV31" s="295"/>
      <c r="NW31" s="296"/>
      <c r="NX31" s="297">
        <f t="shared" si="114"/>
        <v>0</v>
      </c>
      <c r="NY31" s="295"/>
      <c r="NZ31" s="296"/>
      <c r="OA31" s="297">
        <f t="shared" si="115"/>
        <v>0</v>
      </c>
      <c r="OB31" s="295"/>
      <c r="OC31" s="296"/>
      <c r="OD31" s="297">
        <f t="shared" si="116"/>
        <v>0</v>
      </c>
      <c r="OE31" s="295"/>
      <c r="OF31" s="296"/>
      <c r="OG31" s="297">
        <f t="shared" si="117"/>
        <v>0</v>
      </c>
      <c r="OH31" s="295"/>
      <c r="OI31" s="296"/>
      <c r="OJ31" s="297">
        <f t="shared" si="118"/>
        <v>0</v>
      </c>
      <c r="OK31" s="295"/>
      <c r="OL31" s="296"/>
      <c r="OM31" s="297">
        <f t="shared" si="119"/>
        <v>0</v>
      </c>
      <c r="ON31" s="295"/>
      <c r="OO31" s="296"/>
      <c r="OP31" s="297">
        <f t="shared" si="120"/>
        <v>0</v>
      </c>
      <c r="OQ31" s="295"/>
      <c r="OR31" s="296"/>
      <c r="OS31" s="297">
        <f t="shared" si="121"/>
        <v>0</v>
      </c>
      <c r="OT31" s="295"/>
      <c r="OU31" s="296"/>
      <c r="OV31" s="297">
        <f t="shared" si="122"/>
        <v>0</v>
      </c>
      <c r="OW31" s="295"/>
      <c r="OX31" s="296"/>
      <c r="OY31" s="297">
        <f t="shared" si="123"/>
        <v>0</v>
      </c>
      <c r="OZ31" s="295"/>
      <c r="PA31" s="296"/>
      <c r="PB31" s="297">
        <f t="shared" si="124"/>
        <v>0</v>
      </c>
      <c r="PC31" s="295"/>
      <c r="PD31" s="296"/>
      <c r="PE31" s="297">
        <f t="shared" si="125"/>
        <v>0</v>
      </c>
      <c r="PF31" s="295"/>
      <c r="PG31" s="296"/>
      <c r="PH31" s="297">
        <f t="shared" si="126"/>
        <v>0</v>
      </c>
      <c r="PI31" s="295"/>
      <c r="PJ31" s="296"/>
      <c r="PK31" s="297">
        <f t="shared" si="127"/>
        <v>0</v>
      </c>
      <c r="PL31" s="295"/>
      <c r="PM31" s="296"/>
      <c r="PN31" s="297">
        <f t="shared" si="128"/>
        <v>0</v>
      </c>
      <c r="PO31" s="295"/>
      <c r="PP31" s="296"/>
      <c r="PQ31" s="297">
        <f t="shared" si="129"/>
        <v>0</v>
      </c>
      <c r="PR31" s="295"/>
      <c r="PS31" s="296"/>
      <c r="PT31" s="297">
        <f t="shared" si="130"/>
        <v>0</v>
      </c>
      <c r="PU31" s="295"/>
      <c r="PV31" s="296"/>
      <c r="PW31" s="297">
        <f t="shared" si="131"/>
        <v>0</v>
      </c>
      <c r="PX31" s="295"/>
      <c r="PY31" s="296"/>
      <c r="PZ31" s="297">
        <f t="shared" si="132"/>
        <v>0</v>
      </c>
      <c r="QA31" s="295"/>
      <c r="QB31" s="296"/>
      <c r="QC31" s="297">
        <f t="shared" si="133"/>
        <v>0</v>
      </c>
      <c r="QD31" s="295"/>
      <c r="QE31" s="296"/>
      <c r="QF31" s="297">
        <f t="shared" si="134"/>
        <v>0</v>
      </c>
      <c r="QG31" s="295"/>
      <c r="QH31" s="296"/>
      <c r="QI31" s="297">
        <f t="shared" si="135"/>
        <v>0</v>
      </c>
      <c r="QJ31" s="295"/>
      <c r="QK31" s="296"/>
      <c r="QL31" s="297">
        <f t="shared" si="136"/>
        <v>0</v>
      </c>
      <c r="QM31" s="295"/>
      <c r="QN31" s="296"/>
      <c r="QO31" s="297">
        <f t="shared" si="137"/>
        <v>0</v>
      </c>
      <c r="QP31" s="295"/>
      <c r="QQ31" s="296"/>
      <c r="QR31" s="297">
        <f t="shared" si="138"/>
        <v>0</v>
      </c>
      <c r="QS31" s="295"/>
      <c r="QT31" s="296"/>
      <c r="QU31" s="297">
        <f t="shared" si="139"/>
        <v>0</v>
      </c>
      <c r="QV31" s="295"/>
      <c r="QW31" s="296"/>
      <c r="QX31" s="297">
        <f t="shared" si="140"/>
        <v>0</v>
      </c>
      <c r="QY31" s="295"/>
      <c r="QZ31" s="296"/>
      <c r="RA31" s="297">
        <f t="shared" si="141"/>
        <v>0</v>
      </c>
      <c r="RB31" s="295"/>
      <c r="RC31" s="296"/>
      <c r="RD31" s="297">
        <f t="shared" si="142"/>
        <v>0</v>
      </c>
      <c r="RE31" s="295"/>
      <c r="RF31" s="296"/>
      <c r="RG31" s="297">
        <f t="shared" si="143"/>
        <v>0</v>
      </c>
      <c r="RH31" s="295"/>
      <c r="RI31" s="296"/>
      <c r="RJ31" s="297">
        <f t="shared" si="144"/>
        <v>0</v>
      </c>
      <c r="RK31" s="295"/>
      <c r="RL31" s="296"/>
      <c r="RM31" s="297">
        <f t="shared" si="145"/>
        <v>0</v>
      </c>
      <c r="RN31" s="295"/>
      <c r="RO31" s="296"/>
      <c r="RP31" s="297">
        <f t="shared" si="146"/>
        <v>0</v>
      </c>
      <c r="RQ31" s="295"/>
      <c r="RR31" s="296"/>
      <c r="RS31" s="297">
        <f t="shared" si="147"/>
        <v>0</v>
      </c>
      <c r="RT31" s="295"/>
      <c r="RU31" s="296"/>
      <c r="RV31" s="297">
        <f t="shared" si="148"/>
        <v>0</v>
      </c>
      <c r="RW31" s="295"/>
      <c r="RX31" s="296"/>
      <c r="RY31" s="297">
        <f t="shared" si="149"/>
        <v>0</v>
      </c>
      <c r="RZ31" s="295"/>
      <c r="SA31" s="296"/>
      <c r="SB31" s="297">
        <f t="shared" si="150"/>
        <v>0</v>
      </c>
      <c r="SC31" s="295"/>
      <c r="SD31" s="296"/>
      <c r="SE31" s="297">
        <f t="shared" si="151"/>
        <v>0</v>
      </c>
      <c r="SF31" s="295"/>
      <c r="SG31" s="296"/>
      <c r="SH31" s="297">
        <f t="shared" si="152"/>
        <v>0</v>
      </c>
      <c r="SI31" s="295"/>
      <c r="SJ31" s="296"/>
      <c r="SK31" s="297">
        <f t="shared" si="153"/>
        <v>0</v>
      </c>
      <c r="SL31" s="295"/>
      <c r="SM31" s="296"/>
      <c r="SN31" s="297">
        <f t="shared" si="154"/>
        <v>0</v>
      </c>
      <c r="SO31" s="295"/>
      <c r="SP31" s="296"/>
      <c r="SQ31" s="297">
        <f t="shared" si="155"/>
        <v>0</v>
      </c>
      <c r="SR31" s="295"/>
      <c r="SS31" s="296"/>
      <c r="ST31" s="297">
        <f t="shared" si="156"/>
        <v>0</v>
      </c>
      <c r="SU31" s="295"/>
      <c r="SV31" s="296"/>
      <c r="SW31" s="297">
        <f t="shared" si="157"/>
        <v>0</v>
      </c>
      <c r="SX31" s="295"/>
      <c r="SY31" s="296"/>
      <c r="SZ31" s="297">
        <f t="shared" si="158"/>
        <v>0</v>
      </c>
      <c r="TA31" s="295"/>
      <c r="TB31" s="296"/>
      <c r="TC31" s="297">
        <f t="shared" si="159"/>
        <v>0</v>
      </c>
      <c r="TD31" s="295"/>
      <c r="TE31" s="296"/>
      <c r="TF31" s="297">
        <f t="shared" si="160"/>
        <v>0</v>
      </c>
      <c r="TG31" s="295"/>
      <c r="TH31" s="296"/>
      <c r="TI31" s="297">
        <f t="shared" si="161"/>
        <v>0</v>
      </c>
      <c r="TJ31" s="295"/>
      <c r="TK31" s="296"/>
      <c r="TL31" s="297">
        <f t="shared" si="162"/>
        <v>0</v>
      </c>
      <c r="TM31" s="295"/>
      <c r="TN31" s="296"/>
      <c r="TO31" s="297">
        <f t="shared" si="163"/>
        <v>0</v>
      </c>
      <c r="TP31" s="295"/>
      <c r="TQ31" s="296"/>
      <c r="TR31" s="297">
        <f t="shared" si="164"/>
        <v>0</v>
      </c>
      <c r="TS31" s="295"/>
      <c r="TT31" s="296"/>
      <c r="TU31" s="297">
        <f t="shared" si="165"/>
        <v>0</v>
      </c>
      <c r="TV31" s="295"/>
      <c r="TW31" s="296"/>
      <c r="TX31" s="297">
        <f t="shared" si="166"/>
        <v>0</v>
      </c>
      <c r="TY31" s="295"/>
      <c r="TZ31" s="296"/>
      <c r="UA31" s="297">
        <f t="shared" si="167"/>
        <v>0</v>
      </c>
      <c r="UB31" s="295"/>
      <c r="UC31" s="296"/>
      <c r="UD31" s="297">
        <f t="shared" si="168"/>
        <v>0</v>
      </c>
      <c r="UE31" s="295"/>
      <c r="UF31" s="296"/>
      <c r="UG31" s="297">
        <f t="shared" si="169"/>
        <v>0</v>
      </c>
      <c r="UH31" s="295"/>
      <c r="UI31" s="296"/>
      <c r="UJ31" s="297">
        <f t="shared" si="170"/>
        <v>0</v>
      </c>
      <c r="UK31" s="295"/>
      <c r="UL31" s="296"/>
      <c r="UM31" s="297">
        <f t="shared" si="171"/>
        <v>0</v>
      </c>
      <c r="UN31" s="295"/>
      <c r="UO31" s="296"/>
      <c r="UP31" s="297">
        <f t="shared" si="172"/>
        <v>0</v>
      </c>
      <c r="UQ31" s="295"/>
      <c r="UR31" s="296"/>
      <c r="US31" s="297">
        <f t="shared" si="173"/>
        <v>0</v>
      </c>
      <c r="UT31" s="295"/>
      <c r="UU31" s="296"/>
      <c r="UV31" s="297">
        <f t="shared" si="174"/>
        <v>0</v>
      </c>
      <c r="UW31" s="295"/>
      <c r="UX31" s="296"/>
      <c r="UY31" s="297">
        <f t="shared" si="175"/>
        <v>0</v>
      </c>
      <c r="UZ31" s="295"/>
      <c r="VA31" s="296"/>
      <c r="VB31" s="297">
        <f t="shared" si="176"/>
        <v>0</v>
      </c>
      <c r="VC31" s="295"/>
      <c r="VD31" s="296"/>
      <c r="VE31" s="297">
        <f t="shared" si="177"/>
        <v>0</v>
      </c>
      <c r="VF31" s="295"/>
      <c r="VG31" s="296"/>
      <c r="VH31" s="297">
        <f t="shared" si="178"/>
        <v>0</v>
      </c>
      <c r="VI31" s="295"/>
      <c r="VJ31" s="296"/>
      <c r="VK31" s="297">
        <f t="shared" si="179"/>
        <v>0</v>
      </c>
      <c r="VL31" s="295"/>
      <c r="VM31" s="296"/>
      <c r="VN31" s="297">
        <f t="shared" si="180"/>
        <v>0</v>
      </c>
      <c r="VO31" s="295"/>
      <c r="VP31" s="296"/>
      <c r="VQ31" s="297">
        <f t="shared" si="181"/>
        <v>0</v>
      </c>
    </row>
    <row r="32" spans="1:589">
      <c r="A32" s="349">
        <v>28</v>
      </c>
      <c r="B32" s="346"/>
      <c r="C32" s="296"/>
      <c r="D32" s="297">
        <f t="shared" si="245"/>
        <v>0</v>
      </c>
      <c r="E32" s="295"/>
      <c r="F32" s="296"/>
      <c r="G32" s="297">
        <f t="shared" si="183"/>
        <v>0</v>
      </c>
      <c r="H32" s="295"/>
      <c r="I32" s="296"/>
      <c r="J32" s="297">
        <f t="shared" si="184"/>
        <v>0</v>
      </c>
      <c r="K32" s="295"/>
      <c r="L32" s="296"/>
      <c r="M32" s="297">
        <f t="shared" si="185"/>
        <v>0</v>
      </c>
      <c r="N32" s="295"/>
      <c r="O32" s="296"/>
      <c r="P32" s="297">
        <f t="shared" si="246"/>
        <v>0</v>
      </c>
      <c r="Q32" s="295"/>
      <c r="R32" s="296"/>
      <c r="S32" s="297">
        <f t="shared" si="187"/>
        <v>0</v>
      </c>
      <c r="T32" s="295"/>
      <c r="U32" s="296"/>
      <c r="V32" s="297">
        <f t="shared" si="188"/>
        <v>0</v>
      </c>
      <c r="W32" s="346"/>
      <c r="X32" s="296"/>
      <c r="Y32" s="297">
        <f t="shared" si="189"/>
        <v>0</v>
      </c>
      <c r="Z32" s="295"/>
      <c r="AA32" s="296"/>
      <c r="AB32" s="297">
        <f t="shared" si="190"/>
        <v>0</v>
      </c>
      <c r="AC32" s="295"/>
      <c r="AD32" s="296"/>
      <c r="AE32" s="297">
        <f t="shared" si="191"/>
        <v>0</v>
      </c>
      <c r="AF32" s="295"/>
      <c r="AG32" s="296"/>
      <c r="AH32" s="297">
        <f t="shared" si="192"/>
        <v>0</v>
      </c>
      <c r="AI32" s="295"/>
      <c r="AJ32" s="296"/>
      <c r="AK32" s="297">
        <f t="shared" si="193"/>
        <v>0</v>
      </c>
      <c r="AL32" s="295"/>
      <c r="AM32" s="296"/>
      <c r="AN32" s="297">
        <f t="shared" si="194"/>
        <v>0</v>
      </c>
      <c r="AO32" s="295"/>
      <c r="AP32" s="296"/>
      <c r="AQ32" s="297">
        <f t="shared" si="195"/>
        <v>0</v>
      </c>
      <c r="AR32" s="346"/>
      <c r="AS32" s="296"/>
      <c r="AT32" s="297">
        <f t="shared" si="196"/>
        <v>0</v>
      </c>
      <c r="AU32" s="295"/>
      <c r="AV32" s="296"/>
      <c r="AW32" s="297">
        <f t="shared" si="197"/>
        <v>0</v>
      </c>
      <c r="AX32" s="295"/>
      <c r="AY32" s="296"/>
      <c r="AZ32" s="297">
        <f t="shared" si="198"/>
        <v>0</v>
      </c>
      <c r="BA32" s="295"/>
      <c r="BB32" s="296"/>
      <c r="BC32" s="297">
        <f t="shared" si="199"/>
        <v>0</v>
      </c>
      <c r="BD32" s="295"/>
      <c r="BE32" s="296"/>
      <c r="BF32" s="297">
        <f t="shared" si="200"/>
        <v>0</v>
      </c>
      <c r="BG32" s="295"/>
      <c r="BH32" s="296"/>
      <c r="BI32" s="297">
        <f t="shared" si="201"/>
        <v>0</v>
      </c>
      <c r="BJ32" s="295"/>
      <c r="BK32" s="296"/>
      <c r="BL32" s="297">
        <f t="shared" si="202"/>
        <v>0</v>
      </c>
      <c r="BM32" s="346"/>
      <c r="BN32" s="296"/>
      <c r="BO32" s="297">
        <f t="shared" si="203"/>
        <v>0</v>
      </c>
      <c r="BP32" s="295"/>
      <c r="BQ32" s="296"/>
      <c r="BR32" s="297">
        <f t="shared" si="247"/>
        <v>0</v>
      </c>
      <c r="BS32" s="295"/>
      <c r="BT32" s="296"/>
      <c r="BU32" s="297">
        <f t="shared" si="204"/>
        <v>0</v>
      </c>
      <c r="BV32" s="295"/>
      <c r="BW32" s="296"/>
      <c r="BX32" s="297">
        <f t="shared" si="205"/>
        <v>0</v>
      </c>
      <c r="BY32" s="295"/>
      <c r="BZ32" s="296"/>
      <c r="CA32" s="297">
        <f t="shared" si="206"/>
        <v>0</v>
      </c>
      <c r="CB32" s="295"/>
      <c r="CC32" s="296"/>
      <c r="CD32" s="297">
        <f t="shared" si="207"/>
        <v>0</v>
      </c>
      <c r="CE32" s="295"/>
      <c r="CF32" s="296"/>
      <c r="CG32" s="297">
        <f t="shared" si="208"/>
        <v>0</v>
      </c>
      <c r="CH32" s="346"/>
      <c r="CI32" s="296"/>
      <c r="CJ32" s="297">
        <f t="shared" si="209"/>
        <v>0</v>
      </c>
      <c r="CK32" s="295"/>
      <c r="CL32" s="296"/>
      <c r="CM32" s="297">
        <f t="shared" si="210"/>
        <v>0</v>
      </c>
      <c r="CN32" s="295"/>
      <c r="CO32" s="296"/>
      <c r="CP32" s="297">
        <f t="shared" si="211"/>
        <v>0</v>
      </c>
      <c r="CQ32" s="295"/>
      <c r="CR32" s="296"/>
      <c r="CS32" s="297">
        <f t="shared" si="212"/>
        <v>0</v>
      </c>
      <c r="CT32" s="295"/>
      <c r="CU32" s="296"/>
      <c r="CV32" s="297">
        <f t="shared" si="213"/>
        <v>0</v>
      </c>
      <c r="CW32" s="295"/>
      <c r="CX32" s="296"/>
      <c r="CY32" s="297">
        <f t="shared" si="214"/>
        <v>0</v>
      </c>
      <c r="CZ32" s="295"/>
      <c r="DA32" s="296"/>
      <c r="DB32" s="297">
        <f t="shared" si="215"/>
        <v>0</v>
      </c>
      <c r="DC32" s="346"/>
      <c r="DD32" s="296"/>
      <c r="DE32" s="297">
        <f t="shared" si="216"/>
        <v>0</v>
      </c>
      <c r="DF32" s="295"/>
      <c r="DG32" s="296"/>
      <c r="DH32" s="297">
        <f t="shared" si="217"/>
        <v>0</v>
      </c>
      <c r="DI32" s="295"/>
      <c r="DJ32" s="296"/>
      <c r="DK32" s="297">
        <f t="shared" si="218"/>
        <v>0</v>
      </c>
      <c r="DL32" s="295"/>
      <c r="DM32" s="296"/>
      <c r="DN32" s="297">
        <f t="shared" si="219"/>
        <v>0</v>
      </c>
      <c r="DO32" s="295"/>
      <c r="DP32" s="296"/>
      <c r="DQ32" s="297">
        <f t="shared" si="220"/>
        <v>0</v>
      </c>
      <c r="DR32" s="295"/>
      <c r="DS32" s="296"/>
      <c r="DT32" s="297">
        <f t="shared" si="221"/>
        <v>0</v>
      </c>
      <c r="DU32" s="295"/>
      <c r="DV32" s="296"/>
      <c r="DW32" s="297">
        <f t="shared" si="222"/>
        <v>0</v>
      </c>
      <c r="DX32" s="346"/>
      <c r="DY32" s="296"/>
      <c r="DZ32" s="297">
        <f t="shared" si="223"/>
        <v>0</v>
      </c>
      <c r="EA32" s="295"/>
      <c r="EB32" s="296"/>
      <c r="EC32" s="297">
        <f t="shared" si="224"/>
        <v>0</v>
      </c>
      <c r="ED32" s="295"/>
      <c r="EE32" s="296"/>
      <c r="EF32" s="297">
        <f t="shared" si="225"/>
        <v>0</v>
      </c>
      <c r="EG32" s="295"/>
      <c r="EH32" s="296"/>
      <c r="EI32" s="297">
        <f t="shared" si="226"/>
        <v>0</v>
      </c>
      <c r="EJ32" s="295"/>
      <c r="EK32" s="296"/>
      <c r="EL32" s="297">
        <f t="shared" si="227"/>
        <v>0</v>
      </c>
      <c r="EM32" s="295"/>
      <c r="EN32" s="296"/>
      <c r="EO32" s="297">
        <f t="shared" si="228"/>
        <v>0</v>
      </c>
      <c r="EP32" s="295"/>
      <c r="EQ32" s="296"/>
      <c r="ER32" s="297">
        <f t="shared" si="229"/>
        <v>0</v>
      </c>
      <c r="ES32" s="346"/>
      <c r="ET32" s="296"/>
      <c r="EU32" s="297">
        <f t="shared" si="230"/>
        <v>0</v>
      </c>
      <c r="EV32" s="295"/>
      <c r="EW32" s="296"/>
      <c r="EX32" s="297">
        <f t="shared" si="231"/>
        <v>0</v>
      </c>
      <c r="EY32" s="295"/>
      <c r="EZ32" s="296"/>
      <c r="FA32" s="297">
        <f t="shared" si="232"/>
        <v>0</v>
      </c>
      <c r="FB32" s="295"/>
      <c r="FC32" s="296"/>
      <c r="FD32" s="297">
        <f t="shared" si="233"/>
        <v>0</v>
      </c>
      <c r="FE32" s="295"/>
      <c r="FF32" s="296"/>
      <c r="FG32" s="297">
        <f t="shared" si="234"/>
        <v>0</v>
      </c>
      <c r="FH32" s="295"/>
      <c r="FI32" s="296"/>
      <c r="FJ32" s="297">
        <f t="shared" si="235"/>
        <v>0</v>
      </c>
      <c r="FK32" s="295"/>
      <c r="FL32" s="296"/>
      <c r="FM32" s="297">
        <f t="shared" si="236"/>
        <v>0</v>
      </c>
      <c r="FN32" s="295"/>
      <c r="FO32" s="296"/>
      <c r="FP32" s="297">
        <f t="shared" si="237"/>
        <v>0</v>
      </c>
      <c r="FQ32" s="346"/>
      <c r="FR32" s="296"/>
      <c r="FS32" s="297">
        <f t="shared" si="238"/>
        <v>0</v>
      </c>
      <c r="FT32" s="295"/>
      <c r="FU32" s="296"/>
      <c r="FV32" s="297">
        <f t="shared" si="239"/>
        <v>0</v>
      </c>
      <c r="FW32" s="295"/>
      <c r="FX32" s="296"/>
      <c r="FY32" s="297">
        <f t="shared" si="240"/>
        <v>0</v>
      </c>
      <c r="FZ32" s="295"/>
      <c r="GA32" s="296"/>
      <c r="GB32" s="297">
        <f t="shared" si="241"/>
        <v>0</v>
      </c>
      <c r="GC32" s="295"/>
      <c r="GD32" s="296"/>
      <c r="GE32" s="297">
        <f t="shared" si="242"/>
        <v>0</v>
      </c>
      <c r="GF32" s="295"/>
      <c r="GG32" s="296"/>
      <c r="GH32" s="297">
        <f t="shared" si="243"/>
        <v>0</v>
      </c>
      <c r="GI32" s="295"/>
      <c r="GJ32" s="296"/>
      <c r="GK32" s="297">
        <f t="shared" si="244"/>
        <v>0</v>
      </c>
      <c r="GL32" s="295"/>
      <c r="GM32" s="296"/>
      <c r="GN32" s="297">
        <f t="shared" si="50"/>
        <v>0</v>
      </c>
      <c r="GO32" s="346"/>
      <c r="GP32" s="296"/>
      <c r="GQ32" s="297">
        <f t="shared" si="51"/>
        <v>0</v>
      </c>
      <c r="GR32" s="295"/>
      <c r="GS32" s="296"/>
      <c r="GT32" s="297">
        <f t="shared" si="52"/>
        <v>0</v>
      </c>
      <c r="GU32" s="295"/>
      <c r="GV32" s="296"/>
      <c r="GW32" s="297">
        <f t="shared" si="53"/>
        <v>0</v>
      </c>
      <c r="GX32" s="295"/>
      <c r="GY32" s="296"/>
      <c r="GZ32" s="297">
        <f t="shared" si="54"/>
        <v>0</v>
      </c>
      <c r="HA32" s="295"/>
      <c r="HB32" s="296"/>
      <c r="HC32" s="297">
        <f t="shared" si="55"/>
        <v>0</v>
      </c>
      <c r="HD32" s="295"/>
      <c r="HE32" s="296"/>
      <c r="HF32" s="297">
        <f t="shared" si="56"/>
        <v>0</v>
      </c>
      <c r="HG32" s="295"/>
      <c r="HH32" s="296"/>
      <c r="HI32" s="297">
        <f t="shared" si="57"/>
        <v>0</v>
      </c>
      <c r="HJ32" s="295"/>
      <c r="HK32" s="296"/>
      <c r="HL32" s="297">
        <f t="shared" si="58"/>
        <v>0</v>
      </c>
      <c r="HM32" s="346"/>
      <c r="HN32" s="296"/>
      <c r="HO32" s="297">
        <f t="shared" si="59"/>
        <v>0</v>
      </c>
      <c r="HP32" s="295"/>
      <c r="HQ32" s="296"/>
      <c r="HR32" s="297">
        <f t="shared" si="60"/>
        <v>0</v>
      </c>
      <c r="HS32" s="295"/>
      <c r="HT32" s="296"/>
      <c r="HU32" s="297">
        <f t="shared" si="61"/>
        <v>0</v>
      </c>
      <c r="HV32" s="295"/>
      <c r="HW32" s="296"/>
      <c r="HX32" s="297">
        <f t="shared" si="62"/>
        <v>0</v>
      </c>
      <c r="HY32" s="295"/>
      <c r="HZ32" s="296"/>
      <c r="IA32" s="297">
        <f t="shared" si="63"/>
        <v>0</v>
      </c>
      <c r="IB32" s="295"/>
      <c r="IC32" s="296"/>
      <c r="ID32" s="297">
        <f t="shared" si="64"/>
        <v>0</v>
      </c>
      <c r="IE32" s="295"/>
      <c r="IF32" s="296"/>
      <c r="IG32" s="297">
        <f t="shared" si="65"/>
        <v>0</v>
      </c>
      <c r="IH32" s="295"/>
      <c r="II32" s="296"/>
      <c r="IJ32" s="297">
        <f t="shared" si="66"/>
        <v>0</v>
      </c>
      <c r="IK32" s="346"/>
      <c r="IL32" s="296"/>
      <c r="IM32" s="297">
        <f t="shared" si="67"/>
        <v>0</v>
      </c>
      <c r="IN32" s="295"/>
      <c r="IO32" s="296"/>
      <c r="IP32" s="297">
        <f t="shared" si="68"/>
        <v>0</v>
      </c>
      <c r="IQ32" s="295"/>
      <c r="IR32" s="296"/>
      <c r="IS32" s="297">
        <f t="shared" si="69"/>
        <v>0</v>
      </c>
      <c r="IT32" s="295"/>
      <c r="IU32" s="296"/>
      <c r="IV32" s="297">
        <f t="shared" si="70"/>
        <v>0</v>
      </c>
      <c r="IW32" s="295"/>
      <c r="IX32" s="296"/>
      <c r="IY32" s="297">
        <f t="shared" si="71"/>
        <v>0</v>
      </c>
      <c r="IZ32" s="295"/>
      <c r="JA32" s="296"/>
      <c r="JB32" s="297">
        <f t="shared" si="72"/>
        <v>0</v>
      </c>
      <c r="JC32" s="295"/>
      <c r="JD32" s="296"/>
      <c r="JE32" s="297">
        <f t="shared" si="73"/>
        <v>0</v>
      </c>
      <c r="JF32" s="295"/>
      <c r="JG32" s="296"/>
      <c r="JH32" s="297">
        <f t="shared" si="74"/>
        <v>0</v>
      </c>
      <c r="JI32" s="346"/>
      <c r="JJ32" s="296"/>
      <c r="JK32" s="297">
        <f t="shared" si="75"/>
        <v>0</v>
      </c>
      <c r="JL32" s="295"/>
      <c r="JM32" s="296"/>
      <c r="JN32" s="297">
        <f t="shared" si="76"/>
        <v>0</v>
      </c>
      <c r="JO32" s="295"/>
      <c r="JP32" s="296"/>
      <c r="JQ32" s="297">
        <f t="shared" si="77"/>
        <v>0</v>
      </c>
      <c r="JR32" s="295"/>
      <c r="JS32" s="296"/>
      <c r="JT32" s="297">
        <f t="shared" si="78"/>
        <v>0</v>
      </c>
      <c r="JU32" s="295"/>
      <c r="JV32" s="296"/>
      <c r="JW32" s="297">
        <f t="shared" si="79"/>
        <v>0</v>
      </c>
      <c r="JX32" s="295"/>
      <c r="JY32" s="296"/>
      <c r="JZ32" s="297">
        <f t="shared" si="80"/>
        <v>0</v>
      </c>
      <c r="KA32" s="295"/>
      <c r="KB32" s="296"/>
      <c r="KC32" s="297">
        <f t="shared" si="81"/>
        <v>0</v>
      </c>
      <c r="KD32" s="295"/>
      <c r="KE32" s="296"/>
      <c r="KF32" s="297">
        <f t="shared" si="82"/>
        <v>0</v>
      </c>
      <c r="KG32" s="346"/>
      <c r="KH32" s="296"/>
      <c r="KI32" s="297">
        <f t="shared" si="83"/>
        <v>0</v>
      </c>
      <c r="KJ32" s="295"/>
      <c r="KK32" s="296"/>
      <c r="KL32" s="297">
        <f t="shared" si="84"/>
        <v>0</v>
      </c>
      <c r="KM32" s="295"/>
      <c r="KN32" s="296"/>
      <c r="KO32" s="297">
        <f t="shared" si="85"/>
        <v>0</v>
      </c>
      <c r="KP32" s="295"/>
      <c r="KQ32" s="296"/>
      <c r="KR32" s="297">
        <f t="shared" si="86"/>
        <v>0</v>
      </c>
      <c r="KS32" s="295"/>
      <c r="KT32" s="296"/>
      <c r="KU32" s="297">
        <f t="shared" si="87"/>
        <v>0</v>
      </c>
      <c r="KV32" s="295"/>
      <c r="KW32" s="296"/>
      <c r="KX32" s="297">
        <f t="shared" si="88"/>
        <v>0</v>
      </c>
      <c r="KY32" s="295"/>
      <c r="KZ32" s="296"/>
      <c r="LA32" s="297">
        <f t="shared" si="89"/>
        <v>0</v>
      </c>
      <c r="LB32" s="295"/>
      <c r="LC32" s="296"/>
      <c r="LD32" s="297">
        <f t="shared" si="90"/>
        <v>0</v>
      </c>
      <c r="LE32" s="346"/>
      <c r="LF32" s="296"/>
      <c r="LG32" s="297">
        <f t="shared" si="91"/>
        <v>0</v>
      </c>
      <c r="LH32" s="295"/>
      <c r="LI32" s="296"/>
      <c r="LJ32" s="297">
        <f t="shared" si="92"/>
        <v>0</v>
      </c>
      <c r="LK32" s="295"/>
      <c r="LL32" s="296"/>
      <c r="LM32" s="297">
        <f t="shared" si="93"/>
        <v>0</v>
      </c>
      <c r="LN32" s="295"/>
      <c r="LO32" s="296"/>
      <c r="LP32" s="297">
        <f t="shared" si="94"/>
        <v>0</v>
      </c>
      <c r="LQ32" s="295"/>
      <c r="LR32" s="296"/>
      <c r="LS32" s="297">
        <f t="shared" si="95"/>
        <v>0</v>
      </c>
      <c r="LT32" s="295">
        <v>0.25</v>
      </c>
      <c r="LU32" s="296">
        <v>0.45833333333333331</v>
      </c>
      <c r="LV32" s="297">
        <f t="shared" si="96"/>
        <v>0.20833333333333331</v>
      </c>
      <c r="LW32" s="295"/>
      <c r="LX32" s="296"/>
      <c r="LY32" s="297">
        <f t="shared" si="97"/>
        <v>0</v>
      </c>
      <c r="LZ32" s="295"/>
      <c r="MA32" s="296"/>
      <c r="MB32" s="297">
        <f t="shared" si="98"/>
        <v>0</v>
      </c>
      <c r="MC32" s="295"/>
      <c r="MD32" s="296"/>
      <c r="ME32" s="297">
        <f t="shared" si="99"/>
        <v>0</v>
      </c>
      <c r="MF32" s="295"/>
      <c r="MG32" s="296"/>
      <c r="MH32" s="297">
        <f t="shared" si="100"/>
        <v>0</v>
      </c>
      <c r="MI32" s="295"/>
      <c r="MJ32" s="296"/>
      <c r="MK32" s="297">
        <f t="shared" si="101"/>
        <v>0</v>
      </c>
      <c r="ML32" s="295"/>
      <c r="MM32" s="296"/>
      <c r="MN32" s="297">
        <f t="shared" si="102"/>
        <v>0</v>
      </c>
      <c r="MO32" s="295"/>
      <c r="MP32" s="296"/>
      <c r="MQ32" s="297">
        <f t="shared" si="103"/>
        <v>0</v>
      </c>
      <c r="MR32" s="295"/>
      <c r="MS32" s="296"/>
      <c r="MT32" s="297">
        <f t="shared" si="104"/>
        <v>0</v>
      </c>
      <c r="MU32" s="295"/>
      <c r="MV32" s="296"/>
      <c r="MW32" s="297">
        <f t="shared" si="105"/>
        <v>0</v>
      </c>
      <c r="MX32" s="295"/>
      <c r="MY32" s="296"/>
      <c r="MZ32" s="297">
        <f t="shared" si="106"/>
        <v>0</v>
      </c>
      <c r="NA32" s="295"/>
      <c r="NB32" s="296"/>
      <c r="NC32" s="297">
        <f t="shared" si="107"/>
        <v>0</v>
      </c>
      <c r="ND32" s="295"/>
      <c r="NE32" s="296"/>
      <c r="NF32" s="297">
        <f t="shared" si="108"/>
        <v>0</v>
      </c>
      <c r="NG32" s="295"/>
      <c r="NH32" s="296"/>
      <c r="NI32" s="297">
        <f t="shared" si="109"/>
        <v>0</v>
      </c>
      <c r="NJ32" s="295"/>
      <c r="NK32" s="296"/>
      <c r="NL32" s="297">
        <f t="shared" si="110"/>
        <v>0</v>
      </c>
      <c r="NM32" s="295"/>
      <c r="NN32" s="296"/>
      <c r="NO32" s="297">
        <f t="shared" si="111"/>
        <v>0</v>
      </c>
      <c r="NP32" s="295"/>
      <c r="NQ32" s="296"/>
      <c r="NR32" s="297">
        <f t="shared" si="112"/>
        <v>0</v>
      </c>
      <c r="NS32" s="295"/>
      <c r="NT32" s="296"/>
      <c r="NU32" s="297">
        <f t="shared" si="113"/>
        <v>0</v>
      </c>
      <c r="NV32" s="295"/>
      <c r="NW32" s="296"/>
      <c r="NX32" s="297">
        <f t="shared" si="114"/>
        <v>0</v>
      </c>
      <c r="NY32" s="295"/>
      <c r="NZ32" s="296"/>
      <c r="OA32" s="297">
        <f t="shared" si="115"/>
        <v>0</v>
      </c>
      <c r="OB32" s="295"/>
      <c r="OC32" s="296"/>
      <c r="OD32" s="297">
        <f t="shared" si="116"/>
        <v>0</v>
      </c>
      <c r="OE32" s="295"/>
      <c r="OF32" s="296"/>
      <c r="OG32" s="297">
        <f t="shared" si="117"/>
        <v>0</v>
      </c>
      <c r="OH32" s="295"/>
      <c r="OI32" s="296"/>
      <c r="OJ32" s="297">
        <f t="shared" si="118"/>
        <v>0</v>
      </c>
      <c r="OK32" s="295"/>
      <c r="OL32" s="296"/>
      <c r="OM32" s="297">
        <f t="shared" si="119"/>
        <v>0</v>
      </c>
      <c r="ON32" s="295"/>
      <c r="OO32" s="296"/>
      <c r="OP32" s="297">
        <f t="shared" si="120"/>
        <v>0</v>
      </c>
      <c r="OQ32" s="295"/>
      <c r="OR32" s="296"/>
      <c r="OS32" s="297">
        <f t="shared" si="121"/>
        <v>0</v>
      </c>
      <c r="OT32" s="295"/>
      <c r="OU32" s="296"/>
      <c r="OV32" s="297">
        <f t="shared" si="122"/>
        <v>0</v>
      </c>
      <c r="OW32" s="295"/>
      <c r="OX32" s="296"/>
      <c r="OY32" s="297">
        <f t="shared" si="123"/>
        <v>0</v>
      </c>
      <c r="OZ32" s="295"/>
      <c r="PA32" s="296"/>
      <c r="PB32" s="297">
        <f t="shared" si="124"/>
        <v>0</v>
      </c>
      <c r="PC32" s="295"/>
      <c r="PD32" s="296"/>
      <c r="PE32" s="297">
        <f t="shared" si="125"/>
        <v>0</v>
      </c>
      <c r="PF32" s="295"/>
      <c r="PG32" s="296"/>
      <c r="PH32" s="297">
        <f t="shared" si="126"/>
        <v>0</v>
      </c>
      <c r="PI32" s="295"/>
      <c r="PJ32" s="296"/>
      <c r="PK32" s="297">
        <f t="shared" si="127"/>
        <v>0</v>
      </c>
      <c r="PL32" s="295"/>
      <c r="PM32" s="296"/>
      <c r="PN32" s="297">
        <f t="shared" si="128"/>
        <v>0</v>
      </c>
      <c r="PO32" s="295"/>
      <c r="PP32" s="296"/>
      <c r="PQ32" s="297">
        <f t="shared" si="129"/>
        <v>0</v>
      </c>
      <c r="PR32" s="295"/>
      <c r="PS32" s="296"/>
      <c r="PT32" s="297">
        <f t="shared" si="130"/>
        <v>0</v>
      </c>
      <c r="PU32" s="295"/>
      <c r="PV32" s="296"/>
      <c r="PW32" s="297">
        <f t="shared" si="131"/>
        <v>0</v>
      </c>
      <c r="PX32" s="295"/>
      <c r="PY32" s="296"/>
      <c r="PZ32" s="297">
        <f t="shared" si="132"/>
        <v>0</v>
      </c>
      <c r="QA32" s="295"/>
      <c r="QB32" s="296"/>
      <c r="QC32" s="297">
        <f t="shared" si="133"/>
        <v>0</v>
      </c>
      <c r="QD32" s="295"/>
      <c r="QE32" s="296"/>
      <c r="QF32" s="297">
        <f t="shared" si="134"/>
        <v>0</v>
      </c>
      <c r="QG32" s="295"/>
      <c r="QH32" s="296"/>
      <c r="QI32" s="297">
        <f t="shared" si="135"/>
        <v>0</v>
      </c>
      <c r="QJ32" s="295"/>
      <c r="QK32" s="296"/>
      <c r="QL32" s="297">
        <f t="shared" si="136"/>
        <v>0</v>
      </c>
      <c r="QM32" s="295"/>
      <c r="QN32" s="296"/>
      <c r="QO32" s="297">
        <f t="shared" si="137"/>
        <v>0</v>
      </c>
      <c r="QP32" s="295"/>
      <c r="QQ32" s="296"/>
      <c r="QR32" s="297">
        <f t="shared" si="138"/>
        <v>0</v>
      </c>
      <c r="QS32" s="295"/>
      <c r="QT32" s="296"/>
      <c r="QU32" s="297">
        <f t="shared" si="139"/>
        <v>0</v>
      </c>
      <c r="QV32" s="295"/>
      <c r="QW32" s="296"/>
      <c r="QX32" s="297">
        <f t="shared" si="140"/>
        <v>0</v>
      </c>
      <c r="QY32" s="295"/>
      <c r="QZ32" s="296"/>
      <c r="RA32" s="297">
        <f t="shared" si="141"/>
        <v>0</v>
      </c>
      <c r="RB32" s="295"/>
      <c r="RC32" s="296"/>
      <c r="RD32" s="297">
        <f t="shared" si="142"/>
        <v>0</v>
      </c>
      <c r="RE32" s="295"/>
      <c r="RF32" s="296"/>
      <c r="RG32" s="297">
        <f t="shared" si="143"/>
        <v>0</v>
      </c>
      <c r="RH32" s="295"/>
      <c r="RI32" s="296"/>
      <c r="RJ32" s="297">
        <f t="shared" si="144"/>
        <v>0</v>
      </c>
      <c r="RK32" s="295"/>
      <c r="RL32" s="296"/>
      <c r="RM32" s="297">
        <f t="shared" si="145"/>
        <v>0</v>
      </c>
      <c r="RN32" s="295"/>
      <c r="RO32" s="296"/>
      <c r="RP32" s="297">
        <f t="shared" si="146"/>
        <v>0</v>
      </c>
      <c r="RQ32" s="295"/>
      <c r="RR32" s="296"/>
      <c r="RS32" s="297">
        <f t="shared" si="147"/>
        <v>0</v>
      </c>
      <c r="RT32" s="295"/>
      <c r="RU32" s="296"/>
      <c r="RV32" s="297">
        <f t="shared" si="148"/>
        <v>0</v>
      </c>
      <c r="RW32" s="295"/>
      <c r="RX32" s="296"/>
      <c r="RY32" s="297">
        <f t="shared" si="149"/>
        <v>0</v>
      </c>
      <c r="RZ32" s="295"/>
      <c r="SA32" s="296"/>
      <c r="SB32" s="297">
        <f t="shared" si="150"/>
        <v>0</v>
      </c>
      <c r="SC32" s="295"/>
      <c r="SD32" s="296"/>
      <c r="SE32" s="297">
        <f t="shared" si="151"/>
        <v>0</v>
      </c>
      <c r="SF32" s="295"/>
      <c r="SG32" s="296"/>
      <c r="SH32" s="297">
        <f t="shared" si="152"/>
        <v>0</v>
      </c>
      <c r="SI32" s="295"/>
      <c r="SJ32" s="296"/>
      <c r="SK32" s="297">
        <f t="shared" si="153"/>
        <v>0</v>
      </c>
      <c r="SL32" s="295"/>
      <c r="SM32" s="296"/>
      <c r="SN32" s="297">
        <f t="shared" si="154"/>
        <v>0</v>
      </c>
      <c r="SO32" s="295"/>
      <c r="SP32" s="296"/>
      <c r="SQ32" s="297">
        <f t="shared" si="155"/>
        <v>0</v>
      </c>
      <c r="SR32" s="295"/>
      <c r="SS32" s="296"/>
      <c r="ST32" s="297">
        <f t="shared" si="156"/>
        <v>0</v>
      </c>
      <c r="SU32" s="295"/>
      <c r="SV32" s="296"/>
      <c r="SW32" s="297">
        <f t="shared" si="157"/>
        <v>0</v>
      </c>
      <c r="SX32" s="295"/>
      <c r="SY32" s="296"/>
      <c r="SZ32" s="297">
        <f t="shared" si="158"/>
        <v>0</v>
      </c>
      <c r="TA32" s="295"/>
      <c r="TB32" s="296"/>
      <c r="TC32" s="297">
        <f t="shared" si="159"/>
        <v>0</v>
      </c>
      <c r="TD32" s="295"/>
      <c r="TE32" s="296"/>
      <c r="TF32" s="297">
        <f t="shared" si="160"/>
        <v>0</v>
      </c>
      <c r="TG32" s="295"/>
      <c r="TH32" s="296"/>
      <c r="TI32" s="297">
        <f t="shared" si="161"/>
        <v>0</v>
      </c>
      <c r="TJ32" s="295"/>
      <c r="TK32" s="296"/>
      <c r="TL32" s="297">
        <f t="shared" si="162"/>
        <v>0</v>
      </c>
      <c r="TM32" s="295"/>
      <c r="TN32" s="296"/>
      <c r="TO32" s="297">
        <f t="shared" si="163"/>
        <v>0</v>
      </c>
      <c r="TP32" s="295"/>
      <c r="TQ32" s="296"/>
      <c r="TR32" s="297">
        <f t="shared" si="164"/>
        <v>0</v>
      </c>
      <c r="TS32" s="295"/>
      <c r="TT32" s="296"/>
      <c r="TU32" s="297">
        <f t="shared" si="165"/>
        <v>0</v>
      </c>
      <c r="TV32" s="295"/>
      <c r="TW32" s="296"/>
      <c r="TX32" s="297">
        <f t="shared" si="166"/>
        <v>0</v>
      </c>
      <c r="TY32" s="295"/>
      <c r="TZ32" s="296"/>
      <c r="UA32" s="297">
        <f t="shared" si="167"/>
        <v>0</v>
      </c>
      <c r="UB32" s="295"/>
      <c r="UC32" s="296"/>
      <c r="UD32" s="297">
        <f t="shared" si="168"/>
        <v>0</v>
      </c>
      <c r="UE32" s="295"/>
      <c r="UF32" s="296"/>
      <c r="UG32" s="297">
        <f t="shared" si="169"/>
        <v>0</v>
      </c>
      <c r="UH32" s="295"/>
      <c r="UI32" s="296"/>
      <c r="UJ32" s="297">
        <f t="shared" si="170"/>
        <v>0</v>
      </c>
      <c r="UK32" s="295"/>
      <c r="UL32" s="296"/>
      <c r="UM32" s="297">
        <f t="shared" si="171"/>
        <v>0</v>
      </c>
      <c r="UN32" s="295"/>
      <c r="UO32" s="296"/>
      <c r="UP32" s="297">
        <f t="shared" si="172"/>
        <v>0</v>
      </c>
      <c r="UQ32" s="295"/>
      <c r="UR32" s="296"/>
      <c r="US32" s="297">
        <f t="shared" si="173"/>
        <v>0</v>
      </c>
      <c r="UT32" s="295"/>
      <c r="UU32" s="296"/>
      <c r="UV32" s="297">
        <f t="shared" si="174"/>
        <v>0</v>
      </c>
      <c r="UW32" s="295"/>
      <c r="UX32" s="296"/>
      <c r="UY32" s="297">
        <f t="shared" si="175"/>
        <v>0</v>
      </c>
      <c r="UZ32" s="295"/>
      <c r="VA32" s="296"/>
      <c r="VB32" s="297">
        <f t="shared" si="176"/>
        <v>0</v>
      </c>
      <c r="VC32" s="295"/>
      <c r="VD32" s="296"/>
      <c r="VE32" s="297">
        <f t="shared" si="177"/>
        <v>0</v>
      </c>
      <c r="VF32" s="295"/>
      <c r="VG32" s="296"/>
      <c r="VH32" s="297">
        <f t="shared" si="178"/>
        <v>0</v>
      </c>
      <c r="VI32" s="295"/>
      <c r="VJ32" s="296"/>
      <c r="VK32" s="297">
        <f t="shared" si="179"/>
        <v>0</v>
      </c>
      <c r="VL32" s="295"/>
      <c r="VM32" s="296"/>
      <c r="VN32" s="297">
        <f t="shared" si="180"/>
        <v>0</v>
      </c>
      <c r="VO32" s="295"/>
      <c r="VP32" s="296"/>
      <c r="VQ32" s="297">
        <f t="shared" si="181"/>
        <v>0</v>
      </c>
    </row>
    <row r="33" spans="1:589">
      <c r="A33" s="349">
        <v>29</v>
      </c>
      <c r="B33" s="346"/>
      <c r="C33" s="296"/>
      <c r="D33" s="297">
        <f t="shared" si="245"/>
        <v>0</v>
      </c>
      <c r="E33" s="295"/>
      <c r="F33" s="296"/>
      <c r="G33" s="297">
        <f t="shared" si="183"/>
        <v>0</v>
      </c>
      <c r="H33" s="295"/>
      <c r="I33" s="296"/>
      <c r="J33" s="297">
        <f t="shared" si="184"/>
        <v>0</v>
      </c>
      <c r="K33" s="295"/>
      <c r="L33" s="296"/>
      <c r="M33" s="297">
        <f t="shared" si="185"/>
        <v>0</v>
      </c>
      <c r="N33" s="295"/>
      <c r="O33" s="296"/>
      <c r="P33" s="297">
        <f t="shared" si="246"/>
        <v>0</v>
      </c>
      <c r="Q33" s="295"/>
      <c r="R33" s="296"/>
      <c r="S33" s="297">
        <f t="shared" si="187"/>
        <v>0</v>
      </c>
      <c r="T33" s="295"/>
      <c r="U33" s="296"/>
      <c r="V33" s="297">
        <f t="shared" si="188"/>
        <v>0</v>
      </c>
      <c r="W33" s="346"/>
      <c r="X33" s="296"/>
      <c r="Y33" s="297">
        <f t="shared" si="189"/>
        <v>0</v>
      </c>
      <c r="Z33" s="295"/>
      <c r="AA33" s="296"/>
      <c r="AB33" s="297">
        <f t="shared" si="190"/>
        <v>0</v>
      </c>
      <c r="AC33" s="295"/>
      <c r="AD33" s="296"/>
      <c r="AE33" s="297">
        <f t="shared" si="191"/>
        <v>0</v>
      </c>
      <c r="AF33" s="295"/>
      <c r="AG33" s="296"/>
      <c r="AH33" s="297">
        <f t="shared" si="192"/>
        <v>0</v>
      </c>
      <c r="AI33" s="295"/>
      <c r="AJ33" s="296"/>
      <c r="AK33" s="297">
        <f t="shared" si="193"/>
        <v>0</v>
      </c>
      <c r="AL33" s="295"/>
      <c r="AM33" s="296"/>
      <c r="AN33" s="297">
        <f t="shared" si="194"/>
        <v>0</v>
      </c>
      <c r="AO33" s="295"/>
      <c r="AP33" s="296"/>
      <c r="AQ33" s="297">
        <f t="shared" si="195"/>
        <v>0</v>
      </c>
      <c r="AR33" s="346"/>
      <c r="AS33" s="296"/>
      <c r="AT33" s="297">
        <f t="shared" si="196"/>
        <v>0</v>
      </c>
      <c r="AU33" s="295"/>
      <c r="AV33" s="296"/>
      <c r="AW33" s="297">
        <f t="shared" si="197"/>
        <v>0</v>
      </c>
      <c r="AX33" s="295"/>
      <c r="AY33" s="296"/>
      <c r="AZ33" s="297">
        <f t="shared" si="198"/>
        <v>0</v>
      </c>
      <c r="BA33" s="295"/>
      <c r="BB33" s="296"/>
      <c r="BC33" s="297">
        <f t="shared" si="199"/>
        <v>0</v>
      </c>
      <c r="BD33" s="295"/>
      <c r="BE33" s="296"/>
      <c r="BF33" s="297">
        <f t="shared" si="200"/>
        <v>0</v>
      </c>
      <c r="BG33" s="295"/>
      <c r="BH33" s="296"/>
      <c r="BI33" s="297">
        <f t="shared" si="201"/>
        <v>0</v>
      </c>
      <c r="BJ33" s="295"/>
      <c r="BK33" s="296"/>
      <c r="BL33" s="297">
        <f t="shared" si="202"/>
        <v>0</v>
      </c>
      <c r="BM33" s="346"/>
      <c r="BN33" s="296"/>
      <c r="BO33" s="297">
        <f t="shared" si="203"/>
        <v>0</v>
      </c>
      <c r="BP33" s="295"/>
      <c r="BQ33" s="296"/>
      <c r="BR33" s="297">
        <f t="shared" si="247"/>
        <v>0</v>
      </c>
      <c r="BS33" s="295"/>
      <c r="BT33" s="296"/>
      <c r="BU33" s="297">
        <f t="shared" si="204"/>
        <v>0</v>
      </c>
      <c r="BV33" s="295"/>
      <c r="BW33" s="296"/>
      <c r="BX33" s="297">
        <f t="shared" si="205"/>
        <v>0</v>
      </c>
      <c r="BY33" s="295"/>
      <c r="BZ33" s="296"/>
      <c r="CA33" s="297">
        <f t="shared" si="206"/>
        <v>0</v>
      </c>
      <c r="CB33" s="295"/>
      <c r="CC33" s="296"/>
      <c r="CD33" s="297">
        <f t="shared" si="207"/>
        <v>0</v>
      </c>
      <c r="CE33" s="295"/>
      <c r="CF33" s="296"/>
      <c r="CG33" s="297">
        <f t="shared" si="208"/>
        <v>0</v>
      </c>
      <c r="CH33" s="346"/>
      <c r="CI33" s="296"/>
      <c r="CJ33" s="297">
        <f t="shared" si="209"/>
        <v>0</v>
      </c>
      <c r="CK33" s="295"/>
      <c r="CL33" s="296"/>
      <c r="CM33" s="297">
        <f t="shared" si="210"/>
        <v>0</v>
      </c>
      <c r="CN33" s="295"/>
      <c r="CO33" s="296"/>
      <c r="CP33" s="297">
        <f t="shared" si="211"/>
        <v>0</v>
      </c>
      <c r="CQ33" s="295"/>
      <c r="CR33" s="296"/>
      <c r="CS33" s="297">
        <f t="shared" si="212"/>
        <v>0</v>
      </c>
      <c r="CT33" s="295"/>
      <c r="CU33" s="296"/>
      <c r="CV33" s="297">
        <f t="shared" si="213"/>
        <v>0</v>
      </c>
      <c r="CW33" s="295"/>
      <c r="CX33" s="296"/>
      <c r="CY33" s="297">
        <f t="shared" si="214"/>
        <v>0</v>
      </c>
      <c r="CZ33" s="295"/>
      <c r="DA33" s="296"/>
      <c r="DB33" s="297">
        <f t="shared" si="215"/>
        <v>0</v>
      </c>
      <c r="DC33" s="346"/>
      <c r="DD33" s="296"/>
      <c r="DE33" s="297">
        <f t="shared" si="216"/>
        <v>0</v>
      </c>
      <c r="DF33" s="295"/>
      <c r="DG33" s="296"/>
      <c r="DH33" s="297">
        <f t="shared" si="217"/>
        <v>0</v>
      </c>
      <c r="DI33" s="295"/>
      <c r="DJ33" s="296"/>
      <c r="DK33" s="297">
        <f t="shared" si="218"/>
        <v>0</v>
      </c>
      <c r="DL33" s="295"/>
      <c r="DM33" s="296"/>
      <c r="DN33" s="297">
        <f t="shared" si="219"/>
        <v>0</v>
      </c>
      <c r="DO33" s="295"/>
      <c r="DP33" s="296"/>
      <c r="DQ33" s="297">
        <f t="shared" si="220"/>
        <v>0</v>
      </c>
      <c r="DR33" s="295"/>
      <c r="DS33" s="296"/>
      <c r="DT33" s="297">
        <f t="shared" si="221"/>
        <v>0</v>
      </c>
      <c r="DU33" s="295"/>
      <c r="DV33" s="296"/>
      <c r="DW33" s="297">
        <f t="shared" si="222"/>
        <v>0</v>
      </c>
      <c r="DX33" s="346"/>
      <c r="DY33" s="296"/>
      <c r="DZ33" s="297">
        <f t="shared" si="223"/>
        <v>0</v>
      </c>
      <c r="EA33" s="295"/>
      <c r="EB33" s="296"/>
      <c r="EC33" s="297">
        <f t="shared" si="224"/>
        <v>0</v>
      </c>
      <c r="ED33" s="295"/>
      <c r="EE33" s="296"/>
      <c r="EF33" s="297">
        <f t="shared" si="225"/>
        <v>0</v>
      </c>
      <c r="EG33" s="295"/>
      <c r="EH33" s="296"/>
      <c r="EI33" s="297">
        <f t="shared" si="226"/>
        <v>0</v>
      </c>
      <c r="EJ33" s="295"/>
      <c r="EK33" s="296"/>
      <c r="EL33" s="297">
        <f t="shared" si="227"/>
        <v>0</v>
      </c>
      <c r="EM33" s="295"/>
      <c r="EN33" s="296"/>
      <c r="EO33" s="297">
        <f t="shared" si="228"/>
        <v>0</v>
      </c>
      <c r="EP33" s="295"/>
      <c r="EQ33" s="296"/>
      <c r="ER33" s="297">
        <f t="shared" si="229"/>
        <v>0</v>
      </c>
      <c r="ES33" s="346"/>
      <c r="ET33" s="296"/>
      <c r="EU33" s="297">
        <f t="shared" si="230"/>
        <v>0</v>
      </c>
      <c r="EV33" s="295"/>
      <c r="EW33" s="296"/>
      <c r="EX33" s="297">
        <f t="shared" si="231"/>
        <v>0</v>
      </c>
      <c r="EY33" s="295"/>
      <c r="EZ33" s="296"/>
      <c r="FA33" s="297">
        <f t="shared" si="232"/>
        <v>0</v>
      </c>
      <c r="FB33" s="295"/>
      <c r="FC33" s="296"/>
      <c r="FD33" s="297">
        <f t="shared" si="233"/>
        <v>0</v>
      </c>
      <c r="FE33" s="295"/>
      <c r="FF33" s="296"/>
      <c r="FG33" s="297">
        <f t="shared" si="234"/>
        <v>0</v>
      </c>
      <c r="FH33" s="295"/>
      <c r="FI33" s="296"/>
      <c r="FJ33" s="297">
        <f t="shared" si="235"/>
        <v>0</v>
      </c>
      <c r="FK33" s="295"/>
      <c r="FL33" s="296"/>
      <c r="FM33" s="297">
        <f t="shared" si="236"/>
        <v>0</v>
      </c>
      <c r="FN33" s="295"/>
      <c r="FO33" s="296"/>
      <c r="FP33" s="297">
        <f t="shared" si="237"/>
        <v>0</v>
      </c>
      <c r="FQ33" s="346"/>
      <c r="FR33" s="296"/>
      <c r="FS33" s="297">
        <f t="shared" si="238"/>
        <v>0</v>
      </c>
      <c r="FT33" s="295"/>
      <c r="FU33" s="296"/>
      <c r="FV33" s="297">
        <f t="shared" si="239"/>
        <v>0</v>
      </c>
      <c r="FW33" s="295"/>
      <c r="FX33" s="296"/>
      <c r="FY33" s="297">
        <f t="shared" si="240"/>
        <v>0</v>
      </c>
      <c r="FZ33" s="295"/>
      <c r="GA33" s="296"/>
      <c r="GB33" s="297">
        <f t="shared" si="241"/>
        <v>0</v>
      </c>
      <c r="GC33" s="295"/>
      <c r="GD33" s="296"/>
      <c r="GE33" s="297">
        <f t="shared" si="242"/>
        <v>0</v>
      </c>
      <c r="GF33" s="295"/>
      <c r="GG33" s="296"/>
      <c r="GH33" s="297">
        <f t="shared" si="243"/>
        <v>0</v>
      </c>
      <c r="GI33" s="295"/>
      <c r="GJ33" s="296"/>
      <c r="GK33" s="297">
        <f t="shared" si="244"/>
        <v>0</v>
      </c>
      <c r="GL33" s="295"/>
      <c r="GM33" s="296"/>
      <c r="GN33" s="297">
        <f t="shared" si="50"/>
        <v>0</v>
      </c>
      <c r="GO33" s="346"/>
      <c r="GP33" s="296"/>
      <c r="GQ33" s="297">
        <f t="shared" si="51"/>
        <v>0</v>
      </c>
      <c r="GR33" s="295"/>
      <c r="GS33" s="296"/>
      <c r="GT33" s="297">
        <f t="shared" si="52"/>
        <v>0</v>
      </c>
      <c r="GU33" s="295"/>
      <c r="GV33" s="296"/>
      <c r="GW33" s="297">
        <f t="shared" si="53"/>
        <v>0</v>
      </c>
      <c r="GX33" s="295"/>
      <c r="GY33" s="296"/>
      <c r="GZ33" s="297">
        <f t="shared" si="54"/>
        <v>0</v>
      </c>
      <c r="HA33" s="295"/>
      <c r="HB33" s="296"/>
      <c r="HC33" s="297">
        <f t="shared" si="55"/>
        <v>0</v>
      </c>
      <c r="HD33" s="295"/>
      <c r="HE33" s="296"/>
      <c r="HF33" s="297">
        <f t="shared" si="56"/>
        <v>0</v>
      </c>
      <c r="HG33" s="295"/>
      <c r="HH33" s="296"/>
      <c r="HI33" s="297">
        <f t="shared" si="57"/>
        <v>0</v>
      </c>
      <c r="HJ33" s="295"/>
      <c r="HK33" s="296"/>
      <c r="HL33" s="297">
        <f t="shared" si="58"/>
        <v>0</v>
      </c>
      <c r="HM33" s="346"/>
      <c r="HN33" s="296"/>
      <c r="HO33" s="297">
        <f t="shared" si="59"/>
        <v>0</v>
      </c>
      <c r="HP33" s="295"/>
      <c r="HQ33" s="296"/>
      <c r="HR33" s="297">
        <f t="shared" si="60"/>
        <v>0</v>
      </c>
      <c r="HS33" s="295"/>
      <c r="HT33" s="296"/>
      <c r="HU33" s="297">
        <f t="shared" si="61"/>
        <v>0</v>
      </c>
      <c r="HV33" s="295"/>
      <c r="HW33" s="296"/>
      <c r="HX33" s="297">
        <f t="shared" si="62"/>
        <v>0</v>
      </c>
      <c r="HY33" s="295"/>
      <c r="HZ33" s="296"/>
      <c r="IA33" s="297">
        <f t="shared" si="63"/>
        <v>0</v>
      </c>
      <c r="IB33" s="295"/>
      <c r="IC33" s="296"/>
      <c r="ID33" s="297">
        <f t="shared" si="64"/>
        <v>0</v>
      </c>
      <c r="IE33" s="295"/>
      <c r="IF33" s="296"/>
      <c r="IG33" s="297">
        <f t="shared" si="65"/>
        <v>0</v>
      </c>
      <c r="IH33" s="295"/>
      <c r="II33" s="296"/>
      <c r="IJ33" s="297">
        <f t="shared" si="66"/>
        <v>0</v>
      </c>
      <c r="IK33" s="346"/>
      <c r="IL33" s="296"/>
      <c r="IM33" s="297">
        <f t="shared" si="67"/>
        <v>0</v>
      </c>
      <c r="IN33" s="295"/>
      <c r="IO33" s="296"/>
      <c r="IP33" s="297">
        <f t="shared" si="68"/>
        <v>0</v>
      </c>
      <c r="IQ33" s="295"/>
      <c r="IR33" s="296"/>
      <c r="IS33" s="297">
        <f t="shared" si="69"/>
        <v>0</v>
      </c>
      <c r="IT33" s="295"/>
      <c r="IU33" s="296"/>
      <c r="IV33" s="297">
        <f t="shared" si="70"/>
        <v>0</v>
      </c>
      <c r="IW33" s="295"/>
      <c r="IX33" s="296"/>
      <c r="IY33" s="297">
        <f t="shared" si="71"/>
        <v>0</v>
      </c>
      <c r="IZ33" s="295"/>
      <c r="JA33" s="296"/>
      <c r="JB33" s="297">
        <f t="shared" si="72"/>
        <v>0</v>
      </c>
      <c r="JC33" s="295"/>
      <c r="JD33" s="296"/>
      <c r="JE33" s="297">
        <f t="shared" si="73"/>
        <v>0</v>
      </c>
      <c r="JF33" s="295"/>
      <c r="JG33" s="296"/>
      <c r="JH33" s="297">
        <f t="shared" si="74"/>
        <v>0</v>
      </c>
      <c r="JI33" s="346"/>
      <c r="JJ33" s="296"/>
      <c r="JK33" s="297">
        <f t="shared" si="75"/>
        <v>0</v>
      </c>
      <c r="JL33" s="295"/>
      <c r="JM33" s="296"/>
      <c r="JN33" s="297">
        <f t="shared" si="76"/>
        <v>0</v>
      </c>
      <c r="JO33" s="295"/>
      <c r="JP33" s="296"/>
      <c r="JQ33" s="297">
        <f t="shared" si="77"/>
        <v>0</v>
      </c>
      <c r="JR33" s="295"/>
      <c r="JS33" s="296"/>
      <c r="JT33" s="297">
        <f t="shared" si="78"/>
        <v>0</v>
      </c>
      <c r="JU33" s="295"/>
      <c r="JV33" s="296"/>
      <c r="JW33" s="297">
        <f t="shared" si="79"/>
        <v>0</v>
      </c>
      <c r="JX33" s="295"/>
      <c r="JY33" s="296"/>
      <c r="JZ33" s="297">
        <f t="shared" si="80"/>
        <v>0</v>
      </c>
      <c r="KA33" s="295"/>
      <c r="KB33" s="296"/>
      <c r="KC33" s="297">
        <f t="shared" si="81"/>
        <v>0</v>
      </c>
      <c r="KD33" s="295"/>
      <c r="KE33" s="296"/>
      <c r="KF33" s="297">
        <f t="shared" si="82"/>
        <v>0</v>
      </c>
      <c r="KG33" s="346"/>
      <c r="KH33" s="296"/>
      <c r="KI33" s="297">
        <f t="shared" si="83"/>
        <v>0</v>
      </c>
      <c r="KJ33" s="295"/>
      <c r="KK33" s="296"/>
      <c r="KL33" s="297">
        <f t="shared" si="84"/>
        <v>0</v>
      </c>
      <c r="KM33" s="295"/>
      <c r="KN33" s="296"/>
      <c r="KO33" s="297">
        <f t="shared" si="85"/>
        <v>0</v>
      </c>
      <c r="KP33" s="295"/>
      <c r="KQ33" s="296"/>
      <c r="KR33" s="297">
        <f t="shared" si="86"/>
        <v>0</v>
      </c>
      <c r="KS33" s="295"/>
      <c r="KT33" s="296"/>
      <c r="KU33" s="297">
        <f t="shared" si="87"/>
        <v>0</v>
      </c>
      <c r="KV33" s="295"/>
      <c r="KW33" s="296"/>
      <c r="KX33" s="297">
        <f t="shared" si="88"/>
        <v>0</v>
      </c>
      <c r="KY33" s="295"/>
      <c r="KZ33" s="296"/>
      <c r="LA33" s="297">
        <f t="shared" si="89"/>
        <v>0</v>
      </c>
      <c r="LB33" s="295"/>
      <c r="LC33" s="296"/>
      <c r="LD33" s="297">
        <f t="shared" si="90"/>
        <v>0</v>
      </c>
      <c r="LE33" s="346"/>
      <c r="LF33" s="296"/>
      <c r="LG33" s="297">
        <f t="shared" si="91"/>
        <v>0</v>
      </c>
      <c r="LH33" s="295"/>
      <c r="LI33" s="296"/>
      <c r="LJ33" s="297">
        <f t="shared" si="92"/>
        <v>0</v>
      </c>
      <c r="LK33" s="295"/>
      <c r="LL33" s="296"/>
      <c r="LM33" s="297">
        <f t="shared" si="93"/>
        <v>0</v>
      </c>
      <c r="LN33" s="295"/>
      <c r="LO33" s="296"/>
      <c r="LP33" s="297">
        <f t="shared" si="94"/>
        <v>0</v>
      </c>
      <c r="LQ33" s="295"/>
      <c r="LR33" s="296"/>
      <c r="LS33" s="297">
        <f t="shared" si="95"/>
        <v>0</v>
      </c>
      <c r="LT33" s="295"/>
      <c r="LU33" s="296"/>
      <c r="LV33" s="297">
        <f t="shared" si="96"/>
        <v>0</v>
      </c>
      <c r="LW33" s="295"/>
      <c r="LX33" s="296"/>
      <c r="LY33" s="297">
        <f t="shared" si="97"/>
        <v>0</v>
      </c>
      <c r="LZ33" s="295"/>
      <c r="MA33" s="296"/>
      <c r="MB33" s="297">
        <f t="shared" si="98"/>
        <v>0</v>
      </c>
      <c r="MC33" s="295"/>
      <c r="MD33" s="296"/>
      <c r="ME33" s="297">
        <f t="shared" si="99"/>
        <v>0</v>
      </c>
      <c r="MF33" s="295"/>
      <c r="MG33" s="296"/>
      <c r="MH33" s="297">
        <f t="shared" si="100"/>
        <v>0</v>
      </c>
      <c r="MI33" s="295"/>
      <c r="MJ33" s="296"/>
      <c r="MK33" s="297">
        <f t="shared" si="101"/>
        <v>0</v>
      </c>
      <c r="ML33" s="295"/>
      <c r="MM33" s="296"/>
      <c r="MN33" s="297">
        <f t="shared" si="102"/>
        <v>0</v>
      </c>
      <c r="MO33" s="295"/>
      <c r="MP33" s="296"/>
      <c r="MQ33" s="297">
        <f t="shared" si="103"/>
        <v>0</v>
      </c>
      <c r="MR33" s="295"/>
      <c r="MS33" s="296"/>
      <c r="MT33" s="297">
        <f t="shared" si="104"/>
        <v>0</v>
      </c>
      <c r="MU33" s="295"/>
      <c r="MV33" s="296"/>
      <c r="MW33" s="297">
        <f t="shared" si="105"/>
        <v>0</v>
      </c>
      <c r="MX33" s="295"/>
      <c r="MY33" s="296"/>
      <c r="MZ33" s="297">
        <f t="shared" si="106"/>
        <v>0</v>
      </c>
      <c r="NA33" s="295"/>
      <c r="NB33" s="296"/>
      <c r="NC33" s="297">
        <f t="shared" si="107"/>
        <v>0</v>
      </c>
      <c r="ND33" s="295"/>
      <c r="NE33" s="296"/>
      <c r="NF33" s="297">
        <f t="shared" si="108"/>
        <v>0</v>
      </c>
      <c r="NG33" s="295"/>
      <c r="NH33" s="296"/>
      <c r="NI33" s="297">
        <f t="shared" si="109"/>
        <v>0</v>
      </c>
      <c r="NJ33" s="295"/>
      <c r="NK33" s="296"/>
      <c r="NL33" s="297">
        <f t="shared" si="110"/>
        <v>0</v>
      </c>
      <c r="NM33" s="295"/>
      <c r="NN33" s="296"/>
      <c r="NO33" s="297">
        <f t="shared" si="111"/>
        <v>0</v>
      </c>
      <c r="NP33" s="295"/>
      <c r="NQ33" s="296"/>
      <c r="NR33" s="297">
        <f t="shared" si="112"/>
        <v>0</v>
      </c>
      <c r="NS33" s="295"/>
      <c r="NT33" s="296"/>
      <c r="NU33" s="297">
        <f t="shared" si="113"/>
        <v>0</v>
      </c>
      <c r="NV33" s="295"/>
      <c r="NW33" s="296"/>
      <c r="NX33" s="297">
        <f t="shared" si="114"/>
        <v>0</v>
      </c>
      <c r="NY33" s="295"/>
      <c r="NZ33" s="296"/>
      <c r="OA33" s="297">
        <f t="shared" si="115"/>
        <v>0</v>
      </c>
      <c r="OB33" s="295"/>
      <c r="OC33" s="296"/>
      <c r="OD33" s="297">
        <f t="shared" si="116"/>
        <v>0</v>
      </c>
      <c r="OE33" s="295"/>
      <c r="OF33" s="296"/>
      <c r="OG33" s="297">
        <f t="shared" si="117"/>
        <v>0</v>
      </c>
      <c r="OH33" s="295"/>
      <c r="OI33" s="296"/>
      <c r="OJ33" s="297">
        <f t="shared" si="118"/>
        <v>0</v>
      </c>
      <c r="OK33" s="295"/>
      <c r="OL33" s="296"/>
      <c r="OM33" s="297">
        <f t="shared" si="119"/>
        <v>0</v>
      </c>
      <c r="ON33" s="295"/>
      <c r="OO33" s="296"/>
      <c r="OP33" s="297">
        <f t="shared" si="120"/>
        <v>0</v>
      </c>
      <c r="OQ33" s="295"/>
      <c r="OR33" s="296"/>
      <c r="OS33" s="297">
        <f t="shared" si="121"/>
        <v>0</v>
      </c>
      <c r="OT33" s="295"/>
      <c r="OU33" s="296"/>
      <c r="OV33" s="297">
        <f t="shared" si="122"/>
        <v>0</v>
      </c>
      <c r="OW33" s="295"/>
      <c r="OX33" s="296"/>
      <c r="OY33" s="297">
        <f t="shared" si="123"/>
        <v>0</v>
      </c>
      <c r="OZ33" s="295"/>
      <c r="PA33" s="296"/>
      <c r="PB33" s="297">
        <f t="shared" si="124"/>
        <v>0</v>
      </c>
      <c r="PC33" s="295"/>
      <c r="PD33" s="296"/>
      <c r="PE33" s="297">
        <f t="shared" si="125"/>
        <v>0</v>
      </c>
      <c r="PF33" s="295"/>
      <c r="PG33" s="296"/>
      <c r="PH33" s="297">
        <f t="shared" si="126"/>
        <v>0</v>
      </c>
      <c r="PI33" s="295"/>
      <c r="PJ33" s="296"/>
      <c r="PK33" s="297">
        <f t="shared" si="127"/>
        <v>0</v>
      </c>
      <c r="PL33" s="295"/>
      <c r="PM33" s="296"/>
      <c r="PN33" s="297">
        <f t="shared" si="128"/>
        <v>0</v>
      </c>
      <c r="PO33" s="295"/>
      <c r="PP33" s="296"/>
      <c r="PQ33" s="297">
        <f t="shared" si="129"/>
        <v>0</v>
      </c>
      <c r="PR33" s="295"/>
      <c r="PS33" s="296"/>
      <c r="PT33" s="297">
        <f t="shared" si="130"/>
        <v>0</v>
      </c>
      <c r="PU33" s="295"/>
      <c r="PV33" s="296"/>
      <c r="PW33" s="297">
        <f t="shared" si="131"/>
        <v>0</v>
      </c>
      <c r="PX33" s="295"/>
      <c r="PY33" s="296"/>
      <c r="PZ33" s="297">
        <f t="shared" si="132"/>
        <v>0</v>
      </c>
      <c r="QA33" s="295"/>
      <c r="QB33" s="296"/>
      <c r="QC33" s="297">
        <f t="shared" si="133"/>
        <v>0</v>
      </c>
      <c r="QD33" s="295"/>
      <c r="QE33" s="296"/>
      <c r="QF33" s="297">
        <f t="shared" si="134"/>
        <v>0</v>
      </c>
      <c r="QG33" s="295"/>
      <c r="QH33" s="296"/>
      <c r="QI33" s="297">
        <f t="shared" si="135"/>
        <v>0</v>
      </c>
      <c r="QJ33" s="295"/>
      <c r="QK33" s="296"/>
      <c r="QL33" s="297">
        <f t="shared" si="136"/>
        <v>0</v>
      </c>
      <c r="QM33" s="295"/>
      <c r="QN33" s="296"/>
      <c r="QO33" s="297">
        <f t="shared" si="137"/>
        <v>0</v>
      </c>
      <c r="QP33" s="295"/>
      <c r="QQ33" s="296"/>
      <c r="QR33" s="297">
        <f t="shared" si="138"/>
        <v>0</v>
      </c>
      <c r="QS33" s="295"/>
      <c r="QT33" s="296"/>
      <c r="QU33" s="297">
        <f t="shared" si="139"/>
        <v>0</v>
      </c>
      <c r="QV33" s="295"/>
      <c r="QW33" s="296"/>
      <c r="QX33" s="297">
        <f t="shared" si="140"/>
        <v>0</v>
      </c>
      <c r="QY33" s="295"/>
      <c r="QZ33" s="296"/>
      <c r="RA33" s="297">
        <f t="shared" si="141"/>
        <v>0</v>
      </c>
      <c r="RB33" s="295"/>
      <c r="RC33" s="296"/>
      <c r="RD33" s="297">
        <f t="shared" si="142"/>
        <v>0</v>
      </c>
      <c r="RE33" s="295"/>
      <c r="RF33" s="296"/>
      <c r="RG33" s="297">
        <f t="shared" si="143"/>
        <v>0</v>
      </c>
      <c r="RH33" s="295"/>
      <c r="RI33" s="296"/>
      <c r="RJ33" s="297">
        <f t="shared" si="144"/>
        <v>0</v>
      </c>
      <c r="RK33" s="295"/>
      <c r="RL33" s="296"/>
      <c r="RM33" s="297">
        <f t="shared" si="145"/>
        <v>0</v>
      </c>
      <c r="RN33" s="295"/>
      <c r="RO33" s="296"/>
      <c r="RP33" s="297">
        <f t="shared" si="146"/>
        <v>0</v>
      </c>
      <c r="RQ33" s="295"/>
      <c r="RR33" s="296"/>
      <c r="RS33" s="297">
        <f t="shared" si="147"/>
        <v>0</v>
      </c>
      <c r="RT33" s="295"/>
      <c r="RU33" s="296"/>
      <c r="RV33" s="297">
        <f t="shared" si="148"/>
        <v>0</v>
      </c>
      <c r="RW33" s="295"/>
      <c r="RX33" s="296"/>
      <c r="RY33" s="297">
        <f t="shared" si="149"/>
        <v>0</v>
      </c>
      <c r="RZ33" s="295"/>
      <c r="SA33" s="296"/>
      <c r="SB33" s="297">
        <f t="shared" si="150"/>
        <v>0</v>
      </c>
      <c r="SC33" s="295"/>
      <c r="SD33" s="296"/>
      <c r="SE33" s="297">
        <f t="shared" si="151"/>
        <v>0</v>
      </c>
      <c r="SF33" s="295"/>
      <c r="SG33" s="296"/>
      <c r="SH33" s="297">
        <f t="shared" si="152"/>
        <v>0</v>
      </c>
      <c r="SI33" s="295"/>
      <c r="SJ33" s="296"/>
      <c r="SK33" s="297">
        <f t="shared" si="153"/>
        <v>0</v>
      </c>
      <c r="SL33" s="295"/>
      <c r="SM33" s="296"/>
      <c r="SN33" s="297">
        <f t="shared" si="154"/>
        <v>0</v>
      </c>
      <c r="SO33" s="295"/>
      <c r="SP33" s="296"/>
      <c r="SQ33" s="297">
        <f t="shared" si="155"/>
        <v>0</v>
      </c>
      <c r="SR33" s="295"/>
      <c r="SS33" s="296"/>
      <c r="ST33" s="297">
        <f t="shared" si="156"/>
        <v>0</v>
      </c>
      <c r="SU33" s="295"/>
      <c r="SV33" s="296"/>
      <c r="SW33" s="297">
        <f t="shared" si="157"/>
        <v>0</v>
      </c>
      <c r="SX33" s="295"/>
      <c r="SY33" s="296"/>
      <c r="SZ33" s="297">
        <f t="shared" si="158"/>
        <v>0</v>
      </c>
      <c r="TA33" s="295"/>
      <c r="TB33" s="296"/>
      <c r="TC33" s="297">
        <f t="shared" si="159"/>
        <v>0</v>
      </c>
      <c r="TD33" s="295"/>
      <c r="TE33" s="296"/>
      <c r="TF33" s="297">
        <f t="shared" si="160"/>
        <v>0</v>
      </c>
      <c r="TG33" s="295"/>
      <c r="TH33" s="296"/>
      <c r="TI33" s="297">
        <f t="shared" si="161"/>
        <v>0</v>
      </c>
      <c r="TJ33" s="295"/>
      <c r="TK33" s="296"/>
      <c r="TL33" s="297">
        <f t="shared" si="162"/>
        <v>0</v>
      </c>
      <c r="TM33" s="295"/>
      <c r="TN33" s="296"/>
      <c r="TO33" s="297">
        <f t="shared" si="163"/>
        <v>0</v>
      </c>
      <c r="TP33" s="295"/>
      <c r="TQ33" s="296"/>
      <c r="TR33" s="297">
        <f t="shared" si="164"/>
        <v>0</v>
      </c>
      <c r="TS33" s="295"/>
      <c r="TT33" s="296"/>
      <c r="TU33" s="297">
        <f t="shared" si="165"/>
        <v>0</v>
      </c>
      <c r="TV33" s="295"/>
      <c r="TW33" s="296"/>
      <c r="TX33" s="297">
        <f t="shared" si="166"/>
        <v>0</v>
      </c>
      <c r="TY33" s="295"/>
      <c r="TZ33" s="296"/>
      <c r="UA33" s="297">
        <f t="shared" si="167"/>
        <v>0</v>
      </c>
      <c r="UB33" s="295"/>
      <c r="UC33" s="296"/>
      <c r="UD33" s="297">
        <f t="shared" si="168"/>
        <v>0</v>
      </c>
      <c r="UE33" s="295"/>
      <c r="UF33" s="296"/>
      <c r="UG33" s="297">
        <f t="shared" si="169"/>
        <v>0</v>
      </c>
      <c r="UH33" s="295"/>
      <c r="UI33" s="296"/>
      <c r="UJ33" s="297">
        <f t="shared" si="170"/>
        <v>0</v>
      </c>
      <c r="UK33" s="295"/>
      <c r="UL33" s="296"/>
      <c r="UM33" s="297">
        <f t="shared" si="171"/>
        <v>0</v>
      </c>
      <c r="UN33" s="295"/>
      <c r="UO33" s="296"/>
      <c r="UP33" s="297">
        <f t="shared" si="172"/>
        <v>0</v>
      </c>
      <c r="UQ33" s="295"/>
      <c r="UR33" s="296"/>
      <c r="US33" s="297">
        <f t="shared" si="173"/>
        <v>0</v>
      </c>
      <c r="UT33" s="295"/>
      <c r="UU33" s="296"/>
      <c r="UV33" s="297">
        <f t="shared" si="174"/>
        <v>0</v>
      </c>
      <c r="UW33" s="295"/>
      <c r="UX33" s="296"/>
      <c r="UY33" s="297">
        <f t="shared" si="175"/>
        <v>0</v>
      </c>
      <c r="UZ33" s="295"/>
      <c r="VA33" s="296"/>
      <c r="VB33" s="297">
        <f t="shared" si="176"/>
        <v>0</v>
      </c>
      <c r="VC33" s="295"/>
      <c r="VD33" s="296"/>
      <c r="VE33" s="297">
        <f t="shared" si="177"/>
        <v>0</v>
      </c>
      <c r="VF33" s="295"/>
      <c r="VG33" s="296"/>
      <c r="VH33" s="297">
        <f t="shared" si="178"/>
        <v>0</v>
      </c>
      <c r="VI33" s="295"/>
      <c r="VJ33" s="296"/>
      <c r="VK33" s="297">
        <f t="shared" si="179"/>
        <v>0</v>
      </c>
      <c r="VL33" s="295"/>
      <c r="VM33" s="296"/>
      <c r="VN33" s="297">
        <f t="shared" si="180"/>
        <v>0</v>
      </c>
      <c r="VO33" s="295"/>
      <c r="VP33" s="296"/>
      <c r="VQ33" s="297">
        <f t="shared" si="181"/>
        <v>0</v>
      </c>
    </row>
    <row r="34" spans="1:589">
      <c r="A34" s="349">
        <v>30</v>
      </c>
      <c r="B34" s="346"/>
      <c r="C34" s="296"/>
      <c r="D34" s="297">
        <f t="shared" si="245"/>
        <v>0</v>
      </c>
      <c r="E34" s="295"/>
      <c r="F34" s="296"/>
      <c r="G34" s="297">
        <f t="shared" si="183"/>
        <v>0</v>
      </c>
      <c r="H34" s="295"/>
      <c r="I34" s="296"/>
      <c r="J34" s="297">
        <f t="shared" si="184"/>
        <v>0</v>
      </c>
      <c r="K34" s="295"/>
      <c r="L34" s="296"/>
      <c r="M34" s="297">
        <f t="shared" si="185"/>
        <v>0</v>
      </c>
      <c r="N34" s="295"/>
      <c r="O34" s="296"/>
      <c r="P34" s="297">
        <f t="shared" si="246"/>
        <v>0</v>
      </c>
      <c r="Q34" s="295"/>
      <c r="R34" s="296"/>
      <c r="S34" s="297">
        <f t="shared" si="187"/>
        <v>0</v>
      </c>
      <c r="T34" s="295"/>
      <c r="U34" s="296"/>
      <c r="V34" s="297">
        <f t="shared" si="188"/>
        <v>0</v>
      </c>
      <c r="W34" s="346"/>
      <c r="X34" s="296"/>
      <c r="Y34" s="297">
        <f t="shared" si="189"/>
        <v>0</v>
      </c>
      <c r="Z34" s="295"/>
      <c r="AA34" s="296"/>
      <c r="AB34" s="297">
        <f t="shared" si="190"/>
        <v>0</v>
      </c>
      <c r="AC34" s="295"/>
      <c r="AD34" s="296"/>
      <c r="AE34" s="297">
        <f t="shared" si="191"/>
        <v>0</v>
      </c>
      <c r="AF34" s="295"/>
      <c r="AG34" s="296"/>
      <c r="AH34" s="297">
        <f t="shared" si="192"/>
        <v>0</v>
      </c>
      <c r="AI34" s="295"/>
      <c r="AJ34" s="296"/>
      <c r="AK34" s="297">
        <f t="shared" si="193"/>
        <v>0</v>
      </c>
      <c r="AL34" s="295"/>
      <c r="AM34" s="296"/>
      <c r="AN34" s="297">
        <f t="shared" si="194"/>
        <v>0</v>
      </c>
      <c r="AO34" s="295"/>
      <c r="AP34" s="296"/>
      <c r="AQ34" s="297">
        <f t="shared" si="195"/>
        <v>0</v>
      </c>
      <c r="AR34" s="346"/>
      <c r="AS34" s="296"/>
      <c r="AT34" s="297">
        <f t="shared" si="196"/>
        <v>0</v>
      </c>
      <c r="AU34" s="295"/>
      <c r="AV34" s="296"/>
      <c r="AW34" s="297">
        <f t="shared" si="197"/>
        <v>0</v>
      </c>
      <c r="AX34" s="295"/>
      <c r="AY34" s="296"/>
      <c r="AZ34" s="297">
        <f t="shared" si="198"/>
        <v>0</v>
      </c>
      <c r="BA34" s="295"/>
      <c r="BB34" s="296"/>
      <c r="BC34" s="297">
        <f t="shared" si="199"/>
        <v>0</v>
      </c>
      <c r="BD34" s="295"/>
      <c r="BE34" s="296"/>
      <c r="BF34" s="297">
        <f t="shared" si="200"/>
        <v>0</v>
      </c>
      <c r="BG34" s="295"/>
      <c r="BH34" s="296"/>
      <c r="BI34" s="297">
        <f t="shared" si="201"/>
        <v>0</v>
      </c>
      <c r="BJ34" s="295"/>
      <c r="BK34" s="296"/>
      <c r="BL34" s="297">
        <f t="shared" si="202"/>
        <v>0</v>
      </c>
      <c r="BM34" s="346"/>
      <c r="BN34" s="296"/>
      <c r="BO34" s="297">
        <f t="shared" si="203"/>
        <v>0</v>
      </c>
      <c r="BP34" s="295"/>
      <c r="BQ34" s="296"/>
      <c r="BR34" s="297">
        <f t="shared" si="247"/>
        <v>0</v>
      </c>
      <c r="BS34" s="295"/>
      <c r="BT34" s="296"/>
      <c r="BU34" s="297">
        <f t="shared" si="204"/>
        <v>0</v>
      </c>
      <c r="BV34" s="295"/>
      <c r="BW34" s="296"/>
      <c r="BX34" s="297">
        <f t="shared" si="205"/>
        <v>0</v>
      </c>
      <c r="BY34" s="295"/>
      <c r="BZ34" s="296"/>
      <c r="CA34" s="297">
        <f t="shared" si="206"/>
        <v>0</v>
      </c>
      <c r="CB34" s="295"/>
      <c r="CC34" s="296"/>
      <c r="CD34" s="297">
        <f t="shared" si="207"/>
        <v>0</v>
      </c>
      <c r="CE34" s="295"/>
      <c r="CF34" s="296"/>
      <c r="CG34" s="297">
        <f t="shared" si="208"/>
        <v>0</v>
      </c>
      <c r="CH34" s="346"/>
      <c r="CI34" s="296"/>
      <c r="CJ34" s="297">
        <f t="shared" si="209"/>
        <v>0</v>
      </c>
      <c r="CK34" s="295"/>
      <c r="CL34" s="296"/>
      <c r="CM34" s="297">
        <f t="shared" si="210"/>
        <v>0</v>
      </c>
      <c r="CN34" s="295"/>
      <c r="CO34" s="296"/>
      <c r="CP34" s="297">
        <f t="shared" si="211"/>
        <v>0</v>
      </c>
      <c r="CQ34" s="295"/>
      <c r="CR34" s="296"/>
      <c r="CS34" s="297">
        <f t="shared" si="212"/>
        <v>0</v>
      </c>
      <c r="CT34" s="295"/>
      <c r="CU34" s="296"/>
      <c r="CV34" s="297">
        <f t="shared" si="213"/>
        <v>0</v>
      </c>
      <c r="CW34" s="295"/>
      <c r="CX34" s="296"/>
      <c r="CY34" s="297">
        <f t="shared" si="214"/>
        <v>0</v>
      </c>
      <c r="CZ34" s="295"/>
      <c r="DA34" s="296"/>
      <c r="DB34" s="297">
        <f t="shared" si="215"/>
        <v>0</v>
      </c>
      <c r="DC34" s="346"/>
      <c r="DD34" s="296"/>
      <c r="DE34" s="297">
        <f t="shared" si="216"/>
        <v>0</v>
      </c>
      <c r="DF34" s="295"/>
      <c r="DG34" s="296"/>
      <c r="DH34" s="297">
        <f t="shared" si="217"/>
        <v>0</v>
      </c>
      <c r="DI34" s="295"/>
      <c r="DJ34" s="296"/>
      <c r="DK34" s="297">
        <f t="shared" si="218"/>
        <v>0</v>
      </c>
      <c r="DL34" s="295"/>
      <c r="DM34" s="296"/>
      <c r="DN34" s="297">
        <f t="shared" si="219"/>
        <v>0</v>
      </c>
      <c r="DO34" s="295"/>
      <c r="DP34" s="296"/>
      <c r="DQ34" s="297">
        <f t="shared" si="220"/>
        <v>0</v>
      </c>
      <c r="DR34" s="295"/>
      <c r="DS34" s="296"/>
      <c r="DT34" s="297">
        <f t="shared" si="221"/>
        <v>0</v>
      </c>
      <c r="DU34" s="295"/>
      <c r="DV34" s="296"/>
      <c r="DW34" s="297">
        <f t="shared" si="222"/>
        <v>0</v>
      </c>
      <c r="DX34" s="346"/>
      <c r="DY34" s="296"/>
      <c r="DZ34" s="297">
        <f t="shared" si="223"/>
        <v>0</v>
      </c>
      <c r="EA34" s="295"/>
      <c r="EB34" s="296"/>
      <c r="EC34" s="297">
        <f t="shared" si="224"/>
        <v>0</v>
      </c>
      <c r="ED34" s="295"/>
      <c r="EE34" s="296"/>
      <c r="EF34" s="297">
        <f t="shared" si="225"/>
        <v>0</v>
      </c>
      <c r="EG34" s="295"/>
      <c r="EH34" s="296"/>
      <c r="EI34" s="297">
        <f t="shared" si="226"/>
        <v>0</v>
      </c>
      <c r="EJ34" s="295"/>
      <c r="EK34" s="296"/>
      <c r="EL34" s="297">
        <f t="shared" si="227"/>
        <v>0</v>
      </c>
      <c r="EM34" s="295"/>
      <c r="EN34" s="296"/>
      <c r="EO34" s="297">
        <f t="shared" si="228"/>
        <v>0</v>
      </c>
      <c r="EP34" s="295"/>
      <c r="EQ34" s="296"/>
      <c r="ER34" s="297">
        <f t="shared" si="229"/>
        <v>0</v>
      </c>
      <c r="ES34" s="346"/>
      <c r="ET34" s="296"/>
      <c r="EU34" s="297">
        <f t="shared" si="230"/>
        <v>0</v>
      </c>
      <c r="EV34" s="295"/>
      <c r="EW34" s="296"/>
      <c r="EX34" s="297">
        <f t="shared" si="231"/>
        <v>0</v>
      </c>
      <c r="EY34" s="295"/>
      <c r="EZ34" s="296"/>
      <c r="FA34" s="297">
        <f t="shared" si="232"/>
        <v>0</v>
      </c>
      <c r="FB34" s="295"/>
      <c r="FC34" s="296"/>
      <c r="FD34" s="297">
        <f t="shared" si="233"/>
        <v>0</v>
      </c>
      <c r="FE34" s="295"/>
      <c r="FF34" s="296"/>
      <c r="FG34" s="297">
        <f t="shared" si="234"/>
        <v>0</v>
      </c>
      <c r="FH34" s="295"/>
      <c r="FI34" s="296"/>
      <c r="FJ34" s="297">
        <f t="shared" si="235"/>
        <v>0</v>
      </c>
      <c r="FK34" s="295"/>
      <c r="FL34" s="296"/>
      <c r="FM34" s="297">
        <f t="shared" si="236"/>
        <v>0</v>
      </c>
      <c r="FN34" s="295"/>
      <c r="FO34" s="296"/>
      <c r="FP34" s="297">
        <f t="shared" si="237"/>
        <v>0</v>
      </c>
      <c r="FQ34" s="346"/>
      <c r="FR34" s="296"/>
      <c r="FS34" s="297">
        <f t="shared" si="238"/>
        <v>0</v>
      </c>
      <c r="FT34" s="295"/>
      <c r="FU34" s="296"/>
      <c r="FV34" s="297">
        <f t="shared" si="239"/>
        <v>0</v>
      </c>
      <c r="FW34" s="295"/>
      <c r="FX34" s="296"/>
      <c r="FY34" s="297">
        <f t="shared" si="240"/>
        <v>0</v>
      </c>
      <c r="FZ34" s="295"/>
      <c r="GA34" s="296"/>
      <c r="GB34" s="297">
        <f t="shared" si="241"/>
        <v>0</v>
      </c>
      <c r="GC34" s="295"/>
      <c r="GD34" s="296"/>
      <c r="GE34" s="297">
        <f t="shared" si="242"/>
        <v>0</v>
      </c>
      <c r="GF34" s="295"/>
      <c r="GG34" s="296"/>
      <c r="GH34" s="297">
        <f t="shared" si="243"/>
        <v>0</v>
      </c>
      <c r="GI34" s="295"/>
      <c r="GJ34" s="296"/>
      <c r="GK34" s="297">
        <f t="shared" si="244"/>
        <v>0</v>
      </c>
      <c r="GL34" s="295"/>
      <c r="GM34" s="296"/>
      <c r="GN34" s="297">
        <f t="shared" si="50"/>
        <v>0</v>
      </c>
      <c r="GO34" s="346"/>
      <c r="GP34" s="296"/>
      <c r="GQ34" s="297">
        <f t="shared" si="51"/>
        <v>0</v>
      </c>
      <c r="GR34" s="295"/>
      <c r="GS34" s="296"/>
      <c r="GT34" s="297">
        <f t="shared" si="52"/>
        <v>0</v>
      </c>
      <c r="GU34" s="295"/>
      <c r="GV34" s="296"/>
      <c r="GW34" s="297">
        <f t="shared" si="53"/>
        <v>0</v>
      </c>
      <c r="GX34" s="295"/>
      <c r="GY34" s="296"/>
      <c r="GZ34" s="297">
        <f t="shared" si="54"/>
        <v>0</v>
      </c>
      <c r="HA34" s="295"/>
      <c r="HB34" s="296"/>
      <c r="HC34" s="297">
        <f t="shared" si="55"/>
        <v>0</v>
      </c>
      <c r="HD34" s="295"/>
      <c r="HE34" s="296"/>
      <c r="HF34" s="297">
        <f t="shared" si="56"/>
        <v>0</v>
      </c>
      <c r="HG34" s="295"/>
      <c r="HH34" s="296"/>
      <c r="HI34" s="297">
        <f t="shared" si="57"/>
        <v>0</v>
      </c>
      <c r="HJ34" s="295"/>
      <c r="HK34" s="296"/>
      <c r="HL34" s="297">
        <f t="shared" si="58"/>
        <v>0</v>
      </c>
      <c r="HM34" s="346"/>
      <c r="HN34" s="296"/>
      <c r="HO34" s="297">
        <f t="shared" si="59"/>
        <v>0</v>
      </c>
      <c r="HP34" s="295"/>
      <c r="HQ34" s="296"/>
      <c r="HR34" s="297">
        <f t="shared" si="60"/>
        <v>0</v>
      </c>
      <c r="HS34" s="295"/>
      <c r="HT34" s="296"/>
      <c r="HU34" s="297">
        <f t="shared" si="61"/>
        <v>0</v>
      </c>
      <c r="HV34" s="295"/>
      <c r="HW34" s="296"/>
      <c r="HX34" s="297">
        <f t="shared" si="62"/>
        <v>0</v>
      </c>
      <c r="HY34" s="295"/>
      <c r="HZ34" s="296"/>
      <c r="IA34" s="297">
        <f t="shared" si="63"/>
        <v>0</v>
      </c>
      <c r="IB34" s="295"/>
      <c r="IC34" s="296"/>
      <c r="ID34" s="297">
        <f t="shared" si="64"/>
        <v>0</v>
      </c>
      <c r="IE34" s="295"/>
      <c r="IF34" s="296"/>
      <c r="IG34" s="297">
        <f t="shared" si="65"/>
        <v>0</v>
      </c>
      <c r="IH34" s="295"/>
      <c r="II34" s="296"/>
      <c r="IJ34" s="297">
        <f t="shared" si="66"/>
        <v>0</v>
      </c>
      <c r="IK34" s="346"/>
      <c r="IL34" s="296"/>
      <c r="IM34" s="297">
        <f t="shared" si="67"/>
        <v>0</v>
      </c>
      <c r="IN34" s="295"/>
      <c r="IO34" s="296"/>
      <c r="IP34" s="297">
        <f t="shared" si="68"/>
        <v>0</v>
      </c>
      <c r="IQ34" s="295"/>
      <c r="IR34" s="296"/>
      <c r="IS34" s="297">
        <f t="shared" si="69"/>
        <v>0</v>
      </c>
      <c r="IT34" s="295"/>
      <c r="IU34" s="296"/>
      <c r="IV34" s="297">
        <f t="shared" si="70"/>
        <v>0</v>
      </c>
      <c r="IW34" s="295"/>
      <c r="IX34" s="296"/>
      <c r="IY34" s="297">
        <f t="shared" si="71"/>
        <v>0</v>
      </c>
      <c r="IZ34" s="295"/>
      <c r="JA34" s="296"/>
      <c r="JB34" s="297">
        <f t="shared" si="72"/>
        <v>0</v>
      </c>
      <c r="JC34" s="295"/>
      <c r="JD34" s="296"/>
      <c r="JE34" s="297">
        <f t="shared" si="73"/>
        <v>0</v>
      </c>
      <c r="JF34" s="295"/>
      <c r="JG34" s="296"/>
      <c r="JH34" s="297">
        <f t="shared" si="74"/>
        <v>0</v>
      </c>
      <c r="JI34" s="346"/>
      <c r="JJ34" s="296"/>
      <c r="JK34" s="297">
        <f t="shared" si="75"/>
        <v>0</v>
      </c>
      <c r="JL34" s="295"/>
      <c r="JM34" s="296"/>
      <c r="JN34" s="297">
        <f t="shared" si="76"/>
        <v>0</v>
      </c>
      <c r="JO34" s="295"/>
      <c r="JP34" s="296"/>
      <c r="JQ34" s="297">
        <f t="shared" si="77"/>
        <v>0</v>
      </c>
      <c r="JR34" s="295"/>
      <c r="JS34" s="296"/>
      <c r="JT34" s="297">
        <f t="shared" si="78"/>
        <v>0</v>
      </c>
      <c r="JU34" s="295"/>
      <c r="JV34" s="296"/>
      <c r="JW34" s="297">
        <f t="shared" si="79"/>
        <v>0</v>
      </c>
      <c r="JX34" s="295"/>
      <c r="JY34" s="296"/>
      <c r="JZ34" s="297">
        <f t="shared" si="80"/>
        <v>0</v>
      </c>
      <c r="KA34" s="295"/>
      <c r="KB34" s="296"/>
      <c r="KC34" s="297">
        <f t="shared" si="81"/>
        <v>0</v>
      </c>
      <c r="KD34" s="295"/>
      <c r="KE34" s="296"/>
      <c r="KF34" s="297">
        <f t="shared" si="82"/>
        <v>0</v>
      </c>
      <c r="KG34" s="346"/>
      <c r="KH34" s="296"/>
      <c r="KI34" s="297">
        <f t="shared" si="83"/>
        <v>0</v>
      </c>
      <c r="KJ34" s="295"/>
      <c r="KK34" s="296"/>
      <c r="KL34" s="297">
        <f t="shared" si="84"/>
        <v>0</v>
      </c>
      <c r="KM34" s="295"/>
      <c r="KN34" s="296"/>
      <c r="KO34" s="297">
        <f t="shared" si="85"/>
        <v>0</v>
      </c>
      <c r="KP34" s="295"/>
      <c r="KQ34" s="296"/>
      <c r="KR34" s="297">
        <f t="shared" si="86"/>
        <v>0</v>
      </c>
      <c r="KS34" s="295"/>
      <c r="KT34" s="296"/>
      <c r="KU34" s="297">
        <f t="shared" si="87"/>
        <v>0</v>
      </c>
      <c r="KV34" s="295"/>
      <c r="KW34" s="296"/>
      <c r="KX34" s="297">
        <f t="shared" si="88"/>
        <v>0</v>
      </c>
      <c r="KY34" s="295"/>
      <c r="KZ34" s="296"/>
      <c r="LA34" s="297">
        <f t="shared" si="89"/>
        <v>0</v>
      </c>
      <c r="LB34" s="295"/>
      <c r="LC34" s="296"/>
      <c r="LD34" s="297">
        <f t="shared" si="90"/>
        <v>0</v>
      </c>
      <c r="LE34" s="346"/>
      <c r="LF34" s="296"/>
      <c r="LG34" s="297">
        <f t="shared" si="91"/>
        <v>0</v>
      </c>
      <c r="LH34" s="295"/>
      <c r="LI34" s="296"/>
      <c r="LJ34" s="297">
        <f t="shared" si="92"/>
        <v>0</v>
      </c>
      <c r="LK34" s="295"/>
      <c r="LL34" s="296"/>
      <c r="LM34" s="297">
        <f t="shared" si="93"/>
        <v>0</v>
      </c>
      <c r="LN34" s="295"/>
      <c r="LO34" s="296"/>
      <c r="LP34" s="297">
        <f t="shared" si="94"/>
        <v>0</v>
      </c>
      <c r="LQ34" s="295"/>
      <c r="LR34" s="296"/>
      <c r="LS34" s="297">
        <f t="shared" si="95"/>
        <v>0</v>
      </c>
      <c r="LT34" s="295"/>
      <c r="LU34" s="296"/>
      <c r="LV34" s="297">
        <f t="shared" si="96"/>
        <v>0</v>
      </c>
      <c r="LW34" s="295"/>
      <c r="LX34" s="296"/>
      <c r="LY34" s="297">
        <f t="shared" si="97"/>
        <v>0</v>
      </c>
      <c r="LZ34" s="295"/>
      <c r="MA34" s="296"/>
      <c r="MB34" s="297">
        <f t="shared" si="98"/>
        <v>0</v>
      </c>
      <c r="MC34" s="295"/>
      <c r="MD34" s="296"/>
      <c r="ME34" s="297">
        <f t="shared" si="99"/>
        <v>0</v>
      </c>
      <c r="MF34" s="295"/>
      <c r="MG34" s="296"/>
      <c r="MH34" s="297">
        <f t="shared" si="100"/>
        <v>0</v>
      </c>
      <c r="MI34" s="295"/>
      <c r="MJ34" s="296"/>
      <c r="MK34" s="297">
        <f t="shared" si="101"/>
        <v>0</v>
      </c>
      <c r="ML34" s="295"/>
      <c r="MM34" s="296"/>
      <c r="MN34" s="297">
        <f t="shared" si="102"/>
        <v>0</v>
      </c>
      <c r="MO34" s="295"/>
      <c r="MP34" s="296"/>
      <c r="MQ34" s="297">
        <f t="shared" si="103"/>
        <v>0</v>
      </c>
      <c r="MR34" s="295"/>
      <c r="MS34" s="296"/>
      <c r="MT34" s="297">
        <f t="shared" si="104"/>
        <v>0</v>
      </c>
      <c r="MU34" s="295"/>
      <c r="MV34" s="296"/>
      <c r="MW34" s="297">
        <f t="shared" si="105"/>
        <v>0</v>
      </c>
      <c r="MX34" s="295"/>
      <c r="MY34" s="296"/>
      <c r="MZ34" s="297">
        <f t="shared" si="106"/>
        <v>0</v>
      </c>
      <c r="NA34" s="295"/>
      <c r="NB34" s="296"/>
      <c r="NC34" s="297">
        <f t="shared" si="107"/>
        <v>0</v>
      </c>
      <c r="ND34" s="295"/>
      <c r="NE34" s="296"/>
      <c r="NF34" s="297">
        <f t="shared" si="108"/>
        <v>0</v>
      </c>
      <c r="NG34" s="295"/>
      <c r="NH34" s="296"/>
      <c r="NI34" s="297">
        <f t="shared" si="109"/>
        <v>0</v>
      </c>
      <c r="NJ34" s="295"/>
      <c r="NK34" s="296"/>
      <c r="NL34" s="297">
        <f t="shared" si="110"/>
        <v>0</v>
      </c>
      <c r="NM34" s="295"/>
      <c r="NN34" s="296"/>
      <c r="NO34" s="297">
        <f t="shared" si="111"/>
        <v>0</v>
      </c>
      <c r="NP34" s="295"/>
      <c r="NQ34" s="296"/>
      <c r="NR34" s="297">
        <f t="shared" si="112"/>
        <v>0</v>
      </c>
      <c r="NS34" s="295"/>
      <c r="NT34" s="296"/>
      <c r="NU34" s="297">
        <f t="shared" si="113"/>
        <v>0</v>
      </c>
      <c r="NV34" s="295"/>
      <c r="NW34" s="296"/>
      <c r="NX34" s="297">
        <f t="shared" si="114"/>
        <v>0</v>
      </c>
      <c r="NY34" s="295"/>
      <c r="NZ34" s="296"/>
      <c r="OA34" s="297">
        <f t="shared" si="115"/>
        <v>0</v>
      </c>
      <c r="OB34" s="295"/>
      <c r="OC34" s="296"/>
      <c r="OD34" s="297">
        <f t="shared" si="116"/>
        <v>0</v>
      </c>
      <c r="OE34" s="295"/>
      <c r="OF34" s="296"/>
      <c r="OG34" s="297">
        <f t="shared" si="117"/>
        <v>0</v>
      </c>
      <c r="OH34" s="295"/>
      <c r="OI34" s="296"/>
      <c r="OJ34" s="297">
        <f t="shared" si="118"/>
        <v>0</v>
      </c>
      <c r="OK34" s="295"/>
      <c r="OL34" s="296"/>
      <c r="OM34" s="297">
        <f t="shared" si="119"/>
        <v>0</v>
      </c>
      <c r="ON34" s="295"/>
      <c r="OO34" s="296"/>
      <c r="OP34" s="297">
        <f t="shared" si="120"/>
        <v>0</v>
      </c>
      <c r="OQ34" s="295"/>
      <c r="OR34" s="296"/>
      <c r="OS34" s="297">
        <f t="shared" si="121"/>
        <v>0</v>
      </c>
      <c r="OT34" s="295"/>
      <c r="OU34" s="296"/>
      <c r="OV34" s="297">
        <f t="shared" si="122"/>
        <v>0</v>
      </c>
      <c r="OW34" s="295"/>
      <c r="OX34" s="296"/>
      <c r="OY34" s="297">
        <f t="shared" si="123"/>
        <v>0</v>
      </c>
      <c r="OZ34" s="295"/>
      <c r="PA34" s="296"/>
      <c r="PB34" s="297">
        <f t="shared" si="124"/>
        <v>0</v>
      </c>
      <c r="PC34" s="295"/>
      <c r="PD34" s="296"/>
      <c r="PE34" s="297">
        <f t="shared" si="125"/>
        <v>0</v>
      </c>
      <c r="PF34" s="295"/>
      <c r="PG34" s="296"/>
      <c r="PH34" s="297">
        <f t="shared" si="126"/>
        <v>0</v>
      </c>
      <c r="PI34" s="295"/>
      <c r="PJ34" s="296"/>
      <c r="PK34" s="297">
        <f t="shared" si="127"/>
        <v>0</v>
      </c>
      <c r="PL34" s="295"/>
      <c r="PM34" s="296"/>
      <c r="PN34" s="297">
        <f t="shared" si="128"/>
        <v>0</v>
      </c>
      <c r="PO34" s="295"/>
      <c r="PP34" s="296"/>
      <c r="PQ34" s="297">
        <f t="shared" si="129"/>
        <v>0</v>
      </c>
      <c r="PR34" s="295"/>
      <c r="PS34" s="296"/>
      <c r="PT34" s="297">
        <f t="shared" si="130"/>
        <v>0</v>
      </c>
      <c r="PU34" s="295"/>
      <c r="PV34" s="296"/>
      <c r="PW34" s="297">
        <f t="shared" si="131"/>
        <v>0</v>
      </c>
      <c r="PX34" s="295"/>
      <c r="PY34" s="296"/>
      <c r="PZ34" s="297">
        <f t="shared" si="132"/>
        <v>0</v>
      </c>
      <c r="QA34" s="295"/>
      <c r="QB34" s="296"/>
      <c r="QC34" s="297">
        <f t="shared" si="133"/>
        <v>0</v>
      </c>
      <c r="QD34" s="295"/>
      <c r="QE34" s="296"/>
      <c r="QF34" s="297">
        <f t="shared" si="134"/>
        <v>0</v>
      </c>
      <c r="QG34" s="295"/>
      <c r="QH34" s="296"/>
      <c r="QI34" s="297">
        <f t="shared" si="135"/>
        <v>0</v>
      </c>
      <c r="QJ34" s="295"/>
      <c r="QK34" s="296"/>
      <c r="QL34" s="297">
        <f t="shared" si="136"/>
        <v>0</v>
      </c>
      <c r="QM34" s="295"/>
      <c r="QN34" s="296"/>
      <c r="QO34" s="297">
        <f t="shared" si="137"/>
        <v>0</v>
      </c>
      <c r="QP34" s="295"/>
      <c r="QQ34" s="296"/>
      <c r="QR34" s="297">
        <f t="shared" si="138"/>
        <v>0</v>
      </c>
      <c r="QS34" s="295"/>
      <c r="QT34" s="296"/>
      <c r="QU34" s="297">
        <f t="shared" si="139"/>
        <v>0</v>
      </c>
      <c r="QV34" s="295"/>
      <c r="QW34" s="296"/>
      <c r="QX34" s="297">
        <f t="shared" si="140"/>
        <v>0</v>
      </c>
      <c r="QY34" s="295"/>
      <c r="QZ34" s="296"/>
      <c r="RA34" s="297">
        <f t="shared" si="141"/>
        <v>0</v>
      </c>
      <c r="RB34" s="295"/>
      <c r="RC34" s="296"/>
      <c r="RD34" s="297">
        <f t="shared" si="142"/>
        <v>0</v>
      </c>
      <c r="RE34" s="295"/>
      <c r="RF34" s="296"/>
      <c r="RG34" s="297">
        <f t="shared" si="143"/>
        <v>0</v>
      </c>
      <c r="RH34" s="295"/>
      <c r="RI34" s="296"/>
      <c r="RJ34" s="297">
        <f t="shared" si="144"/>
        <v>0</v>
      </c>
      <c r="RK34" s="295"/>
      <c r="RL34" s="296"/>
      <c r="RM34" s="297">
        <f t="shared" si="145"/>
        <v>0</v>
      </c>
      <c r="RN34" s="295"/>
      <c r="RO34" s="296"/>
      <c r="RP34" s="297">
        <f t="shared" si="146"/>
        <v>0</v>
      </c>
      <c r="RQ34" s="295"/>
      <c r="RR34" s="296"/>
      <c r="RS34" s="297">
        <f t="shared" si="147"/>
        <v>0</v>
      </c>
      <c r="RT34" s="295"/>
      <c r="RU34" s="296"/>
      <c r="RV34" s="297">
        <f t="shared" si="148"/>
        <v>0</v>
      </c>
      <c r="RW34" s="295"/>
      <c r="RX34" s="296"/>
      <c r="RY34" s="297">
        <f t="shared" si="149"/>
        <v>0</v>
      </c>
      <c r="RZ34" s="295"/>
      <c r="SA34" s="296"/>
      <c r="SB34" s="297">
        <f t="shared" si="150"/>
        <v>0</v>
      </c>
      <c r="SC34" s="295"/>
      <c r="SD34" s="296"/>
      <c r="SE34" s="297">
        <f t="shared" si="151"/>
        <v>0</v>
      </c>
      <c r="SF34" s="295"/>
      <c r="SG34" s="296"/>
      <c r="SH34" s="297">
        <f t="shared" si="152"/>
        <v>0</v>
      </c>
      <c r="SI34" s="295"/>
      <c r="SJ34" s="296"/>
      <c r="SK34" s="297">
        <f t="shared" si="153"/>
        <v>0</v>
      </c>
      <c r="SL34" s="295"/>
      <c r="SM34" s="296"/>
      <c r="SN34" s="297">
        <f t="shared" si="154"/>
        <v>0</v>
      </c>
      <c r="SO34" s="295"/>
      <c r="SP34" s="296"/>
      <c r="SQ34" s="297">
        <f t="shared" si="155"/>
        <v>0</v>
      </c>
      <c r="SR34" s="295"/>
      <c r="SS34" s="296"/>
      <c r="ST34" s="297">
        <f t="shared" si="156"/>
        <v>0</v>
      </c>
      <c r="SU34" s="295"/>
      <c r="SV34" s="296"/>
      <c r="SW34" s="297">
        <f t="shared" si="157"/>
        <v>0</v>
      </c>
      <c r="SX34" s="295"/>
      <c r="SY34" s="296"/>
      <c r="SZ34" s="297">
        <f t="shared" si="158"/>
        <v>0</v>
      </c>
      <c r="TA34" s="295"/>
      <c r="TB34" s="296"/>
      <c r="TC34" s="297">
        <f t="shared" si="159"/>
        <v>0</v>
      </c>
      <c r="TD34" s="295"/>
      <c r="TE34" s="296"/>
      <c r="TF34" s="297">
        <f t="shared" si="160"/>
        <v>0</v>
      </c>
      <c r="TG34" s="295"/>
      <c r="TH34" s="296"/>
      <c r="TI34" s="297">
        <f t="shared" si="161"/>
        <v>0</v>
      </c>
      <c r="TJ34" s="295"/>
      <c r="TK34" s="296"/>
      <c r="TL34" s="297">
        <f t="shared" si="162"/>
        <v>0</v>
      </c>
      <c r="TM34" s="295"/>
      <c r="TN34" s="296"/>
      <c r="TO34" s="297">
        <f t="shared" si="163"/>
        <v>0</v>
      </c>
      <c r="TP34" s="295"/>
      <c r="TQ34" s="296"/>
      <c r="TR34" s="297">
        <f t="shared" si="164"/>
        <v>0</v>
      </c>
      <c r="TS34" s="295"/>
      <c r="TT34" s="296"/>
      <c r="TU34" s="297">
        <f t="shared" si="165"/>
        <v>0</v>
      </c>
      <c r="TV34" s="295"/>
      <c r="TW34" s="296"/>
      <c r="TX34" s="297">
        <f t="shared" si="166"/>
        <v>0</v>
      </c>
      <c r="TY34" s="295"/>
      <c r="TZ34" s="296"/>
      <c r="UA34" s="297">
        <f t="shared" si="167"/>
        <v>0</v>
      </c>
      <c r="UB34" s="295"/>
      <c r="UC34" s="296"/>
      <c r="UD34" s="297">
        <f t="shared" si="168"/>
        <v>0</v>
      </c>
      <c r="UE34" s="295"/>
      <c r="UF34" s="296"/>
      <c r="UG34" s="297">
        <f t="shared" si="169"/>
        <v>0</v>
      </c>
      <c r="UH34" s="295"/>
      <c r="UI34" s="296"/>
      <c r="UJ34" s="297">
        <f t="shared" si="170"/>
        <v>0</v>
      </c>
      <c r="UK34" s="295"/>
      <c r="UL34" s="296"/>
      <c r="UM34" s="297">
        <f t="shared" si="171"/>
        <v>0</v>
      </c>
      <c r="UN34" s="295"/>
      <c r="UO34" s="296"/>
      <c r="UP34" s="297">
        <f t="shared" si="172"/>
        <v>0</v>
      </c>
      <c r="UQ34" s="295"/>
      <c r="UR34" s="296"/>
      <c r="US34" s="297">
        <f t="shared" si="173"/>
        <v>0</v>
      </c>
      <c r="UT34" s="295"/>
      <c r="UU34" s="296"/>
      <c r="UV34" s="297">
        <f t="shared" si="174"/>
        <v>0</v>
      </c>
      <c r="UW34" s="295"/>
      <c r="UX34" s="296"/>
      <c r="UY34" s="297">
        <f t="shared" si="175"/>
        <v>0</v>
      </c>
      <c r="UZ34" s="295"/>
      <c r="VA34" s="296"/>
      <c r="VB34" s="297">
        <f t="shared" si="176"/>
        <v>0</v>
      </c>
      <c r="VC34" s="295"/>
      <c r="VD34" s="296"/>
      <c r="VE34" s="297">
        <f t="shared" si="177"/>
        <v>0</v>
      </c>
      <c r="VF34" s="295"/>
      <c r="VG34" s="296"/>
      <c r="VH34" s="297">
        <f t="shared" si="178"/>
        <v>0</v>
      </c>
      <c r="VI34" s="295"/>
      <c r="VJ34" s="296"/>
      <c r="VK34" s="297">
        <f t="shared" si="179"/>
        <v>0</v>
      </c>
      <c r="VL34" s="295"/>
      <c r="VM34" s="296"/>
      <c r="VN34" s="297">
        <f t="shared" si="180"/>
        <v>0</v>
      </c>
      <c r="VO34" s="295"/>
      <c r="VP34" s="296"/>
      <c r="VQ34" s="297">
        <f t="shared" si="181"/>
        <v>0</v>
      </c>
    </row>
    <row r="35" spans="1:589">
      <c r="A35" s="349">
        <v>31</v>
      </c>
      <c r="B35" s="346"/>
      <c r="C35" s="296"/>
      <c r="D35" s="297">
        <f t="shared" si="245"/>
        <v>0</v>
      </c>
      <c r="E35" s="295"/>
      <c r="F35" s="296"/>
      <c r="G35" s="297">
        <f t="shared" si="183"/>
        <v>0</v>
      </c>
      <c r="H35" s="295"/>
      <c r="I35" s="296"/>
      <c r="J35" s="297">
        <f t="shared" si="184"/>
        <v>0</v>
      </c>
      <c r="K35" s="295"/>
      <c r="L35" s="296"/>
      <c r="M35" s="297">
        <f t="shared" si="185"/>
        <v>0</v>
      </c>
      <c r="N35" s="295"/>
      <c r="O35" s="296"/>
      <c r="P35" s="297">
        <f t="shared" si="246"/>
        <v>0</v>
      </c>
      <c r="Q35" s="295"/>
      <c r="R35" s="296"/>
      <c r="S35" s="297">
        <f t="shared" si="187"/>
        <v>0</v>
      </c>
      <c r="T35" s="295"/>
      <c r="U35" s="296"/>
      <c r="V35" s="297">
        <f t="shared" si="188"/>
        <v>0</v>
      </c>
      <c r="W35" s="346"/>
      <c r="X35" s="296"/>
      <c r="Y35" s="297">
        <f t="shared" si="189"/>
        <v>0</v>
      </c>
      <c r="Z35" s="295"/>
      <c r="AA35" s="296"/>
      <c r="AB35" s="297">
        <f t="shared" si="190"/>
        <v>0</v>
      </c>
      <c r="AC35" s="295"/>
      <c r="AD35" s="296"/>
      <c r="AE35" s="297">
        <f t="shared" si="191"/>
        <v>0</v>
      </c>
      <c r="AF35" s="295"/>
      <c r="AG35" s="296"/>
      <c r="AH35" s="297">
        <f t="shared" si="192"/>
        <v>0</v>
      </c>
      <c r="AI35" s="295"/>
      <c r="AJ35" s="296"/>
      <c r="AK35" s="297">
        <f t="shared" si="193"/>
        <v>0</v>
      </c>
      <c r="AL35" s="295"/>
      <c r="AM35" s="296"/>
      <c r="AN35" s="297">
        <f t="shared" si="194"/>
        <v>0</v>
      </c>
      <c r="AO35" s="295"/>
      <c r="AP35" s="296"/>
      <c r="AQ35" s="297">
        <f t="shared" si="195"/>
        <v>0</v>
      </c>
      <c r="AR35" s="346"/>
      <c r="AS35" s="296"/>
      <c r="AT35" s="297">
        <f t="shared" si="196"/>
        <v>0</v>
      </c>
      <c r="AU35" s="295"/>
      <c r="AV35" s="296"/>
      <c r="AW35" s="297">
        <f t="shared" si="197"/>
        <v>0</v>
      </c>
      <c r="AX35" s="295"/>
      <c r="AY35" s="296"/>
      <c r="AZ35" s="297">
        <f t="shared" si="198"/>
        <v>0</v>
      </c>
      <c r="BA35" s="295"/>
      <c r="BB35" s="296"/>
      <c r="BC35" s="297">
        <f t="shared" si="199"/>
        <v>0</v>
      </c>
      <c r="BD35" s="295"/>
      <c r="BE35" s="296"/>
      <c r="BF35" s="297">
        <f t="shared" si="200"/>
        <v>0</v>
      </c>
      <c r="BG35" s="295"/>
      <c r="BH35" s="296"/>
      <c r="BI35" s="297">
        <f t="shared" si="201"/>
        <v>0</v>
      </c>
      <c r="BJ35" s="295"/>
      <c r="BK35" s="296"/>
      <c r="BL35" s="297">
        <f t="shared" si="202"/>
        <v>0</v>
      </c>
      <c r="BM35" s="346"/>
      <c r="BN35" s="296"/>
      <c r="BO35" s="297">
        <f t="shared" si="203"/>
        <v>0</v>
      </c>
      <c r="BP35" s="295"/>
      <c r="BQ35" s="296"/>
      <c r="BR35" s="297">
        <f t="shared" si="247"/>
        <v>0</v>
      </c>
      <c r="BS35" s="295"/>
      <c r="BT35" s="296"/>
      <c r="BU35" s="297">
        <f t="shared" si="204"/>
        <v>0</v>
      </c>
      <c r="BV35" s="295"/>
      <c r="BW35" s="296"/>
      <c r="BX35" s="297">
        <f t="shared" si="205"/>
        <v>0</v>
      </c>
      <c r="BY35" s="295"/>
      <c r="BZ35" s="296"/>
      <c r="CA35" s="297">
        <f t="shared" si="206"/>
        <v>0</v>
      </c>
      <c r="CB35" s="295"/>
      <c r="CC35" s="296"/>
      <c r="CD35" s="297">
        <f t="shared" si="207"/>
        <v>0</v>
      </c>
      <c r="CE35" s="295"/>
      <c r="CF35" s="296"/>
      <c r="CG35" s="297">
        <f t="shared" si="208"/>
        <v>0</v>
      </c>
      <c r="CH35" s="346"/>
      <c r="CI35" s="296"/>
      <c r="CJ35" s="297">
        <f t="shared" si="209"/>
        <v>0</v>
      </c>
      <c r="CK35" s="295"/>
      <c r="CL35" s="296"/>
      <c r="CM35" s="297">
        <f t="shared" si="210"/>
        <v>0</v>
      </c>
      <c r="CN35" s="295"/>
      <c r="CO35" s="296"/>
      <c r="CP35" s="297">
        <f t="shared" si="211"/>
        <v>0</v>
      </c>
      <c r="CQ35" s="295"/>
      <c r="CR35" s="296"/>
      <c r="CS35" s="297">
        <f t="shared" si="212"/>
        <v>0</v>
      </c>
      <c r="CT35" s="295"/>
      <c r="CU35" s="296"/>
      <c r="CV35" s="297">
        <f t="shared" si="213"/>
        <v>0</v>
      </c>
      <c r="CW35" s="295"/>
      <c r="CX35" s="296"/>
      <c r="CY35" s="297">
        <f t="shared" si="214"/>
        <v>0</v>
      </c>
      <c r="CZ35" s="295"/>
      <c r="DA35" s="296"/>
      <c r="DB35" s="297">
        <f t="shared" si="215"/>
        <v>0</v>
      </c>
      <c r="DC35" s="346"/>
      <c r="DD35" s="296"/>
      <c r="DE35" s="297">
        <f t="shared" si="216"/>
        <v>0</v>
      </c>
      <c r="DF35" s="295"/>
      <c r="DG35" s="296"/>
      <c r="DH35" s="297">
        <f t="shared" si="217"/>
        <v>0</v>
      </c>
      <c r="DI35" s="295"/>
      <c r="DJ35" s="296"/>
      <c r="DK35" s="297">
        <f t="shared" si="218"/>
        <v>0</v>
      </c>
      <c r="DL35" s="295"/>
      <c r="DM35" s="296"/>
      <c r="DN35" s="297">
        <f t="shared" si="219"/>
        <v>0</v>
      </c>
      <c r="DO35" s="295"/>
      <c r="DP35" s="296"/>
      <c r="DQ35" s="297">
        <f t="shared" si="220"/>
        <v>0</v>
      </c>
      <c r="DR35" s="295"/>
      <c r="DS35" s="296"/>
      <c r="DT35" s="297">
        <f t="shared" si="221"/>
        <v>0</v>
      </c>
      <c r="DU35" s="295"/>
      <c r="DV35" s="296"/>
      <c r="DW35" s="297">
        <f t="shared" si="222"/>
        <v>0</v>
      </c>
      <c r="DX35" s="346"/>
      <c r="DY35" s="296"/>
      <c r="DZ35" s="297">
        <f t="shared" si="223"/>
        <v>0</v>
      </c>
      <c r="EA35" s="295"/>
      <c r="EB35" s="296"/>
      <c r="EC35" s="297">
        <f t="shared" si="224"/>
        <v>0</v>
      </c>
      <c r="ED35" s="295"/>
      <c r="EE35" s="296"/>
      <c r="EF35" s="297">
        <f t="shared" si="225"/>
        <v>0</v>
      </c>
      <c r="EG35" s="295"/>
      <c r="EH35" s="296"/>
      <c r="EI35" s="297">
        <f t="shared" si="226"/>
        <v>0</v>
      </c>
      <c r="EJ35" s="295"/>
      <c r="EK35" s="296"/>
      <c r="EL35" s="297">
        <f t="shared" si="227"/>
        <v>0</v>
      </c>
      <c r="EM35" s="295"/>
      <c r="EN35" s="296"/>
      <c r="EO35" s="297">
        <f t="shared" si="228"/>
        <v>0</v>
      </c>
      <c r="EP35" s="295"/>
      <c r="EQ35" s="296"/>
      <c r="ER35" s="297">
        <f t="shared" si="229"/>
        <v>0</v>
      </c>
      <c r="ES35" s="346"/>
      <c r="ET35" s="296"/>
      <c r="EU35" s="297">
        <f t="shared" si="230"/>
        <v>0</v>
      </c>
      <c r="EV35" s="295"/>
      <c r="EW35" s="296"/>
      <c r="EX35" s="297">
        <f t="shared" si="231"/>
        <v>0</v>
      </c>
      <c r="EY35" s="295"/>
      <c r="EZ35" s="296"/>
      <c r="FA35" s="297">
        <f t="shared" si="232"/>
        <v>0</v>
      </c>
      <c r="FB35" s="295"/>
      <c r="FC35" s="296"/>
      <c r="FD35" s="297">
        <f t="shared" si="233"/>
        <v>0</v>
      </c>
      <c r="FE35" s="295"/>
      <c r="FF35" s="296"/>
      <c r="FG35" s="297">
        <f t="shared" si="234"/>
        <v>0</v>
      </c>
      <c r="FH35" s="295"/>
      <c r="FI35" s="296"/>
      <c r="FJ35" s="297">
        <f t="shared" si="235"/>
        <v>0</v>
      </c>
      <c r="FK35" s="295"/>
      <c r="FL35" s="296"/>
      <c r="FM35" s="297">
        <f t="shared" si="236"/>
        <v>0</v>
      </c>
      <c r="FN35" s="295"/>
      <c r="FO35" s="296"/>
      <c r="FP35" s="297">
        <f t="shared" si="237"/>
        <v>0</v>
      </c>
      <c r="FQ35" s="346"/>
      <c r="FR35" s="296"/>
      <c r="FS35" s="297">
        <f t="shared" si="238"/>
        <v>0</v>
      </c>
      <c r="FT35" s="295"/>
      <c r="FU35" s="296"/>
      <c r="FV35" s="297">
        <f t="shared" si="239"/>
        <v>0</v>
      </c>
      <c r="FW35" s="295"/>
      <c r="FX35" s="296"/>
      <c r="FY35" s="297">
        <f t="shared" si="240"/>
        <v>0</v>
      </c>
      <c r="FZ35" s="295"/>
      <c r="GA35" s="296"/>
      <c r="GB35" s="297">
        <f t="shared" si="241"/>
        <v>0</v>
      </c>
      <c r="GC35" s="295"/>
      <c r="GD35" s="296"/>
      <c r="GE35" s="297">
        <f t="shared" si="242"/>
        <v>0</v>
      </c>
      <c r="GF35" s="295"/>
      <c r="GG35" s="296"/>
      <c r="GH35" s="297">
        <f t="shared" si="243"/>
        <v>0</v>
      </c>
      <c r="GI35" s="295"/>
      <c r="GJ35" s="296"/>
      <c r="GK35" s="297">
        <f t="shared" si="244"/>
        <v>0</v>
      </c>
      <c r="GL35" s="295"/>
      <c r="GM35" s="296"/>
      <c r="GN35" s="297">
        <f t="shared" si="50"/>
        <v>0</v>
      </c>
      <c r="GO35" s="346"/>
      <c r="GP35" s="296"/>
      <c r="GQ35" s="297">
        <f t="shared" si="51"/>
        <v>0</v>
      </c>
      <c r="GR35" s="295"/>
      <c r="GS35" s="296"/>
      <c r="GT35" s="297">
        <f t="shared" si="52"/>
        <v>0</v>
      </c>
      <c r="GU35" s="295"/>
      <c r="GV35" s="296"/>
      <c r="GW35" s="297">
        <f t="shared" si="53"/>
        <v>0</v>
      </c>
      <c r="GX35" s="295"/>
      <c r="GY35" s="296"/>
      <c r="GZ35" s="297">
        <f t="shared" si="54"/>
        <v>0</v>
      </c>
      <c r="HA35" s="295"/>
      <c r="HB35" s="296"/>
      <c r="HC35" s="297">
        <f t="shared" si="55"/>
        <v>0</v>
      </c>
      <c r="HD35" s="295"/>
      <c r="HE35" s="296"/>
      <c r="HF35" s="297">
        <f t="shared" si="56"/>
        <v>0</v>
      </c>
      <c r="HG35" s="295"/>
      <c r="HH35" s="296"/>
      <c r="HI35" s="297">
        <f t="shared" si="57"/>
        <v>0</v>
      </c>
      <c r="HJ35" s="295"/>
      <c r="HK35" s="296"/>
      <c r="HL35" s="297">
        <f t="shared" si="58"/>
        <v>0</v>
      </c>
      <c r="HM35" s="346"/>
      <c r="HN35" s="296"/>
      <c r="HO35" s="297">
        <f t="shared" si="59"/>
        <v>0</v>
      </c>
      <c r="HP35" s="295"/>
      <c r="HQ35" s="296"/>
      <c r="HR35" s="297">
        <f t="shared" si="60"/>
        <v>0</v>
      </c>
      <c r="HS35" s="295"/>
      <c r="HT35" s="296"/>
      <c r="HU35" s="297">
        <f t="shared" si="61"/>
        <v>0</v>
      </c>
      <c r="HV35" s="295"/>
      <c r="HW35" s="296"/>
      <c r="HX35" s="297">
        <f t="shared" si="62"/>
        <v>0</v>
      </c>
      <c r="HY35" s="295"/>
      <c r="HZ35" s="296"/>
      <c r="IA35" s="297">
        <f t="shared" si="63"/>
        <v>0</v>
      </c>
      <c r="IB35" s="295"/>
      <c r="IC35" s="296"/>
      <c r="ID35" s="297">
        <f t="shared" si="64"/>
        <v>0</v>
      </c>
      <c r="IE35" s="295"/>
      <c r="IF35" s="296"/>
      <c r="IG35" s="297">
        <f t="shared" si="65"/>
        <v>0</v>
      </c>
      <c r="IH35" s="295"/>
      <c r="II35" s="296"/>
      <c r="IJ35" s="297">
        <f t="shared" si="66"/>
        <v>0</v>
      </c>
      <c r="IK35" s="346"/>
      <c r="IL35" s="296"/>
      <c r="IM35" s="297">
        <f t="shared" si="67"/>
        <v>0</v>
      </c>
      <c r="IN35" s="295"/>
      <c r="IO35" s="296"/>
      <c r="IP35" s="297">
        <f t="shared" si="68"/>
        <v>0</v>
      </c>
      <c r="IQ35" s="295"/>
      <c r="IR35" s="296"/>
      <c r="IS35" s="297">
        <f t="shared" si="69"/>
        <v>0</v>
      </c>
      <c r="IT35" s="295"/>
      <c r="IU35" s="296"/>
      <c r="IV35" s="297">
        <f t="shared" si="70"/>
        <v>0</v>
      </c>
      <c r="IW35" s="295"/>
      <c r="IX35" s="296"/>
      <c r="IY35" s="297">
        <f t="shared" si="71"/>
        <v>0</v>
      </c>
      <c r="IZ35" s="295"/>
      <c r="JA35" s="296"/>
      <c r="JB35" s="297">
        <f t="shared" si="72"/>
        <v>0</v>
      </c>
      <c r="JC35" s="295"/>
      <c r="JD35" s="296"/>
      <c r="JE35" s="297">
        <f t="shared" si="73"/>
        <v>0</v>
      </c>
      <c r="JF35" s="295"/>
      <c r="JG35" s="296"/>
      <c r="JH35" s="297">
        <f t="shared" si="74"/>
        <v>0</v>
      </c>
      <c r="JI35" s="346"/>
      <c r="JJ35" s="296"/>
      <c r="JK35" s="297">
        <f t="shared" si="75"/>
        <v>0</v>
      </c>
      <c r="JL35" s="295"/>
      <c r="JM35" s="296"/>
      <c r="JN35" s="297">
        <f t="shared" si="76"/>
        <v>0</v>
      </c>
      <c r="JO35" s="295"/>
      <c r="JP35" s="296"/>
      <c r="JQ35" s="297">
        <f t="shared" si="77"/>
        <v>0</v>
      </c>
      <c r="JR35" s="295"/>
      <c r="JS35" s="296"/>
      <c r="JT35" s="297">
        <f t="shared" si="78"/>
        <v>0</v>
      </c>
      <c r="JU35" s="295"/>
      <c r="JV35" s="296"/>
      <c r="JW35" s="297">
        <f t="shared" si="79"/>
        <v>0</v>
      </c>
      <c r="JX35" s="295"/>
      <c r="JY35" s="296"/>
      <c r="JZ35" s="297">
        <f t="shared" si="80"/>
        <v>0</v>
      </c>
      <c r="KA35" s="295"/>
      <c r="KB35" s="296"/>
      <c r="KC35" s="297">
        <f t="shared" si="81"/>
        <v>0</v>
      </c>
      <c r="KD35" s="295"/>
      <c r="KE35" s="296"/>
      <c r="KF35" s="297">
        <f t="shared" si="82"/>
        <v>0</v>
      </c>
      <c r="KG35" s="346"/>
      <c r="KH35" s="296"/>
      <c r="KI35" s="297">
        <f t="shared" si="83"/>
        <v>0</v>
      </c>
      <c r="KJ35" s="295"/>
      <c r="KK35" s="296"/>
      <c r="KL35" s="297">
        <f t="shared" si="84"/>
        <v>0</v>
      </c>
      <c r="KM35" s="295"/>
      <c r="KN35" s="296"/>
      <c r="KO35" s="297">
        <f t="shared" si="85"/>
        <v>0</v>
      </c>
      <c r="KP35" s="295"/>
      <c r="KQ35" s="296"/>
      <c r="KR35" s="297">
        <f t="shared" si="86"/>
        <v>0</v>
      </c>
      <c r="KS35" s="295"/>
      <c r="KT35" s="296"/>
      <c r="KU35" s="297">
        <f t="shared" si="87"/>
        <v>0</v>
      </c>
      <c r="KV35" s="295"/>
      <c r="KW35" s="296"/>
      <c r="KX35" s="297">
        <f t="shared" si="88"/>
        <v>0</v>
      </c>
      <c r="KY35" s="295"/>
      <c r="KZ35" s="296"/>
      <c r="LA35" s="297">
        <f t="shared" si="89"/>
        <v>0</v>
      </c>
      <c r="LB35" s="295"/>
      <c r="LC35" s="296"/>
      <c r="LD35" s="297">
        <f t="shared" si="90"/>
        <v>0</v>
      </c>
      <c r="LE35" s="346"/>
      <c r="LF35" s="296"/>
      <c r="LG35" s="297">
        <f t="shared" si="91"/>
        <v>0</v>
      </c>
      <c r="LH35" s="295"/>
      <c r="LI35" s="296"/>
      <c r="LJ35" s="297">
        <f t="shared" si="92"/>
        <v>0</v>
      </c>
      <c r="LK35" s="295"/>
      <c r="LL35" s="296"/>
      <c r="LM35" s="297">
        <f t="shared" si="93"/>
        <v>0</v>
      </c>
      <c r="LN35" s="295"/>
      <c r="LO35" s="296"/>
      <c r="LP35" s="297">
        <f t="shared" si="94"/>
        <v>0</v>
      </c>
      <c r="LQ35" s="295"/>
      <c r="LR35" s="296"/>
      <c r="LS35" s="297">
        <f t="shared" si="95"/>
        <v>0</v>
      </c>
      <c r="LT35" s="295"/>
      <c r="LU35" s="296"/>
      <c r="LV35" s="297">
        <f t="shared" si="96"/>
        <v>0</v>
      </c>
      <c r="LW35" s="295"/>
      <c r="LX35" s="296"/>
      <c r="LY35" s="297">
        <f t="shared" si="97"/>
        <v>0</v>
      </c>
      <c r="LZ35" s="295"/>
      <c r="MA35" s="296"/>
      <c r="MB35" s="297">
        <f t="shared" si="98"/>
        <v>0</v>
      </c>
      <c r="MC35" s="295"/>
      <c r="MD35" s="296"/>
      <c r="ME35" s="297">
        <f t="shared" si="99"/>
        <v>0</v>
      </c>
      <c r="MF35" s="295"/>
      <c r="MG35" s="296"/>
      <c r="MH35" s="297">
        <f t="shared" si="100"/>
        <v>0</v>
      </c>
      <c r="MI35" s="295"/>
      <c r="MJ35" s="296"/>
      <c r="MK35" s="297">
        <f t="shared" si="101"/>
        <v>0</v>
      </c>
      <c r="ML35" s="295"/>
      <c r="MM35" s="296"/>
      <c r="MN35" s="297">
        <f t="shared" si="102"/>
        <v>0</v>
      </c>
      <c r="MO35" s="295"/>
      <c r="MP35" s="296"/>
      <c r="MQ35" s="297">
        <f t="shared" si="103"/>
        <v>0</v>
      </c>
      <c r="MR35" s="295"/>
      <c r="MS35" s="296"/>
      <c r="MT35" s="297">
        <f t="shared" si="104"/>
        <v>0</v>
      </c>
      <c r="MU35" s="295"/>
      <c r="MV35" s="296"/>
      <c r="MW35" s="297">
        <f t="shared" si="105"/>
        <v>0</v>
      </c>
      <c r="MX35" s="295"/>
      <c r="MY35" s="296"/>
      <c r="MZ35" s="297">
        <f t="shared" si="106"/>
        <v>0</v>
      </c>
      <c r="NA35" s="295"/>
      <c r="NB35" s="296"/>
      <c r="NC35" s="297">
        <f t="shared" si="107"/>
        <v>0</v>
      </c>
      <c r="ND35" s="295"/>
      <c r="NE35" s="296"/>
      <c r="NF35" s="297">
        <f t="shared" si="108"/>
        <v>0</v>
      </c>
      <c r="NG35" s="295"/>
      <c r="NH35" s="296"/>
      <c r="NI35" s="297">
        <f t="shared" si="109"/>
        <v>0</v>
      </c>
      <c r="NJ35" s="295"/>
      <c r="NK35" s="296"/>
      <c r="NL35" s="297">
        <f t="shared" si="110"/>
        <v>0</v>
      </c>
      <c r="NM35" s="295"/>
      <c r="NN35" s="296"/>
      <c r="NO35" s="297">
        <f t="shared" si="111"/>
        <v>0</v>
      </c>
      <c r="NP35" s="295"/>
      <c r="NQ35" s="296"/>
      <c r="NR35" s="297">
        <f t="shared" si="112"/>
        <v>0</v>
      </c>
      <c r="NS35" s="295"/>
      <c r="NT35" s="296"/>
      <c r="NU35" s="297">
        <f t="shared" si="113"/>
        <v>0</v>
      </c>
      <c r="NV35" s="295"/>
      <c r="NW35" s="296"/>
      <c r="NX35" s="297">
        <f t="shared" si="114"/>
        <v>0</v>
      </c>
      <c r="NY35" s="295"/>
      <c r="NZ35" s="296"/>
      <c r="OA35" s="297">
        <f t="shared" si="115"/>
        <v>0</v>
      </c>
      <c r="OB35" s="295"/>
      <c r="OC35" s="296"/>
      <c r="OD35" s="297">
        <f t="shared" si="116"/>
        <v>0</v>
      </c>
      <c r="OE35" s="295"/>
      <c r="OF35" s="296"/>
      <c r="OG35" s="297">
        <f t="shared" si="117"/>
        <v>0</v>
      </c>
      <c r="OH35" s="295"/>
      <c r="OI35" s="296"/>
      <c r="OJ35" s="297">
        <f t="shared" si="118"/>
        <v>0</v>
      </c>
      <c r="OK35" s="295"/>
      <c r="OL35" s="296"/>
      <c r="OM35" s="297">
        <f t="shared" si="119"/>
        <v>0</v>
      </c>
      <c r="ON35" s="295"/>
      <c r="OO35" s="296"/>
      <c r="OP35" s="297">
        <f t="shared" si="120"/>
        <v>0</v>
      </c>
      <c r="OQ35" s="295"/>
      <c r="OR35" s="296"/>
      <c r="OS35" s="297">
        <f t="shared" si="121"/>
        <v>0</v>
      </c>
      <c r="OT35" s="295"/>
      <c r="OU35" s="296"/>
      <c r="OV35" s="297">
        <f t="shared" si="122"/>
        <v>0</v>
      </c>
      <c r="OW35" s="295"/>
      <c r="OX35" s="296"/>
      <c r="OY35" s="297">
        <f t="shared" si="123"/>
        <v>0</v>
      </c>
      <c r="OZ35" s="295"/>
      <c r="PA35" s="296"/>
      <c r="PB35" s="297">
        <f t="shared" si="124"/>
        <v>0</v>
      </c>
      <c r="PC35" s="295"/>
      <c r="PD35" s="296"/>
      <c r="PE35" s="297">
        <f t="shared" si="125"/>
        <v>0</v>
      </c>
      <c r="PF35" s="295"/>
      <c r="PG35" s="296"/>
      <c r="PH35" s="297">
        <f t="shared" si="126"/>
        <v>0</v>
      </c>
      <c r="PI35" s="295"/>
      <c r="PJ35" s="296"/>
      <c r="PK35" s="297">
        <f t="shared" si="127"/>
        <v>0</v>
      </c>
      <c r="PL35" s="295"/>
      <c r="PM35" s="296"/>
      <c r="PN35" s="297">
        <f t="shared" si="128"/>
        <v>0</v>
      </c>
      <c r="PO35" s="295"/>
      <c r="PP35" s="296"/>
      <c r="PQ35" s="297">
        <f t="shared" si="129"/>
        <v>0</v>
      </c>
      <c r="PR35" s="295"/>
      <c r="PS35" s="296"/>
      <c r="PT35" s="297">
        <f t="shared" si="130"/>
        <v>0</v>
      </c>
      <c r="PU35" s="295"/>
      <c r="PV35" s="296"/>
      <c r="PW35" s="297">
        <f t="shared" si="131"/>
        <v>0</v>
      </c>
      <c r="PX35" s="295"/>
      <c r="PY35" s="296"/>
      <c r="PZ35" s="297">
        <f t="shared" si="132"/>
        <v>0</v>
      </c>
      <c r="QA35" s="295"/>
      <c r="QB35" s="296"/>
      <c r="QC35" s="297">
        <f t="shared" si="133"/>
        <v>0</v>
      </c>
      <c r="QD35" s="295"/>
      <c r="QE35" s="296"/>
      <c r="QF35" s="297">
        <f t="shared" si="134"/>
        <v>0</v>
      </c>
      <c r="QG35" s="295"/>
      <c r="QH35" s="296"/>
      <c r="QI35" s="297">
        <f t="shared" si="135"/>
        <v>0</v>
      </c>
      <c r="QJ35" s="295"/>
      <c r="QK35" s="296"/>
      <c r="QL35" s="297">
        <f t="shared" si="136"/>
        <v>0</v>
      </c>
      <c r="QM35" s="295"/>
      <c r="QN35" s="296"/>
      <c r="QO35" s="297">
        <f t="shared" si="137"/>
        <v>0</v>
      </c>
      <c r="QP35" s="295"/>
      <c r="QQ35" s="296"/>
      <c r="QR35" s="297">
        <f t="shared" si="138"/>
        <v>0</v>
      </c>
      <c r="QS35" s="295"/>
      <c r="QT35" s="296"/>
      <c r="QU35" s="297">
        <f t="shared" si="139"/>
        <v>0</v>
      </c>
      <c r="QV35" s="295"/>
      <c r="QW35" s="296"/>
      <c r="QX35" s="297">
        <f t="shared" si="140"/>
        <v>0</v>
      </c>
      <c r="QY35" s="295"/>
      <c r="QZ35" s="296"/>
      <c r="RA35" s="297">
        <f t="shared" si="141"/>
        <v>0</v>
      </c>
      <c r="RB35" s="295"/>
      <c r="RC35" s="296"/>
      <c r="RD35" s="297">
        <f t="shared" si="142"/>
        <v>0</v>
      </c>
      <c r="RE35" s="295"/>
      <c r="RF35" s="296"/>
      <c r="RG35" s="297">
        <f t="shared" si="143"/>
        <v>0</v>
      </c>
      <c r="RH35" s="295"/>
      <c r="RI35" s="296"/>
      <c r="RJ35" s="297">
        <f t="shared" si="144"/>
        <v>0</v>
      </c>
      <c r="RK35" s="295"/>
      <c r="RL35" s="296"/>
      <c r="RM35" s="297">
        <f t="shared" si="145"/>
        <v>0</v>
      </c>
      <c r="RN35" s="295"/>
      <c r="RO35" s="296"/>
      <c r="RP35" s="297">
        <f t="shared" si="146"/>
        <v>0</v>
      </c>
      <c r="RQ35" s="295"/>
      <c r="RR35" s="296"/>
      <c r="RS35" s="297">
        <f t="shared" si="147"/>
        <v>0</v>
      </c>
      <c r="RT35" s="295"/>
      <c r="RU35" s="296"/>
      <c r="RV35" s="297">
        <f t="shared" si="148"/>
        <v>0</v>
      </c>
      <c r="RW35" s="295"/>
      <c r="RX35" s="296"/>
      <c r="RY35" s="297">
        <f t="shared" si="149"/>
        <v>0</v>
      </c>
      <c r="RZ35" s="295"/>
      <c r="SA35" s="296"/>
      <c r="SB35" s="297">
        <f t="shared" si="150"/>
        <v>0</v>
      </c>
      <c r="SC35" s="295"/>
      <c r="SD35" s="296"/>
      <c r="SE35" s="297">
        <f t="shared" si="151"/>
        <v>0</v>
      </c>
      <c r="SF35" s="295"/>
      <c r="SG35" s="296"/>
      <c r="SH35" s="297">
        <f t="shared" si="152"/>
        <v>0</v>
      </c>
      <c r="SI35" s="295"/>
      <c r="SJ35" s="296"/>
      <c r="SK35" s="297">
        <f t="shared" si="153"/>
        <v>0</v>
      </c>
      <c r="SL35" s="295"/>
      <c r="SM35" s="296"/>
      <c r="SN35" s="297">
        <f t="shared" si="154"/>
        <v>0</v>
      </c>
      <c r="SO35" s="295"/>
      <c r="SP35" s="296"/>
      <c r="SQ35" s="297">
        <f t="shared" si="155"/>
        <v>0</v>
      </c>
      <c r="SR35" s="295"/>
      <c r="SS35" s="296"/>
      <c r="ST35" s="297">
        <f t="shared" si="156"/>
        <v>0</v>
      </c>
      <c r="SU35" s="295"/>
      <c r="SV35" s="296"/>
      <c r="SW35" s="297">
        <f t="shared" si="157"/>
        <v>0</v>
      </c>
      <c r="SX35" s="295"/>
      <c r="SY35" s="296"/>
      <c r="SZ35" s="297">
        <f t="shared" si="158"/>
        <v>0</v>
      </c>
      <c r="TA35" s="295"/>
      <c r="TB35" s="296"/>
      <c r="TC35" s="297">
        <f t="shared" si="159"/>
        <v>0</v>
      </c>
      <c r="TD35" s="295"/>
      <c r="TE35" s="296"/>
      <c r="TF35" s="297">
        <f t="shared" si="160"/>
        <v>0</v>
      </c>
      <c r="TG35" s="295"/>
      <c r="TH35" s="296"/>
      <c r="TI35" s="297">
        <f t="shared" si="161"/>
        <v>0</v>
      </c>
      <c r="TJ35" s="295"/>
      <c r="TK35" s="296"/>
      <c r="TL35" s="297">
        <f t="shared" si="162"/>
        <v>0</v>
      </c>
      <c r="TM35" s="295"/>
      <c r="TN35" s="296"/>
      <c r="TO35" s="297">
        <f t="shared" si="163"/>
        <v>0</v>
      </c>
      <c r="TP35" s="295"/>
      <c r="TQ35" s="296"/>
      <c r="TR35" s="297">
        <f t="shared" si="164"/>
        <v>0</v>
      </c>
      <c r="TS35" s="295"/>
      <c r="TT35" s="296"/>
      <c r="TU35" s="297">
        <f t="shared" si="165"/>
        <v>0</v>
      </c>
      <c r="TV35" s="295"/>
      <c r="TW35" s="296"/>
      <c r="TX35" s="297">
        <f t="shared" si="166"/>
        <v>0</v>
      </c>
      <c r="TY35" s="295"/>
      <c r="TZ35" s="296"/>
      <c r="UA35" s="297">
        <f t="shared" si="167"/>
        <v>0</v>
      </c>
      <c r="UB35" s="295"/>
      <c r="UC35" s="296"/>
      <c r="UD35" s="297">
        <f t="shared" si="168"/>
        <v>0</v>
      </c>
      <c r="UE35" s="295"/>
      <c r="UF35" s="296"/>
      <c r="UG35" s="297">
        <f t="shared" si="169"/>
        <v>0</v>
      </c>
      <c r="UH35" s="295"/>
      <c r="UI35" s="296"/>
      <c r="UJ35" s="297">
        <f t="shared" si="170"/>
        <v>0</v>
      </c>
      <c r="UK35" s="295"/>
      <c r="UL35" s="296"/>
      <c r="UM35" s="297">
        <f t="shared" si="171"/>
        <v>0</v>
      </c>
      <c r="UN35" s="295"/>
      <c r="UO35" s="296"/>
      <c r="UP35" s="297">
        <f t="shared" si="172"/>
        <v>0</v>
      </c>
      <c r="UQ35" s="295"/>
      <c r="UR35" s="296"/>
      <c r="US35" s="297">
        <f t="shared" si="173"/>
        <v>0</v>
      </c>
      <c r="UT35" s="295"/>
      <c r="UU35" s="296"/>
      <c r="UV35" s="297">
        <f t="shared" si="174"/>
        <v>0</v>
      </c>
      <c r="UW35" s="295"/>
      <c r="UX35" s="296"/>
      <c r="UY35" s="297">
        <f t="shared" si="175"/>
        <v>0</v>
      </c>
      <c r="UZ35" s="295"/>
      <c r="VA35" s="296"/>
      <c r="VB35" s="297">
        <f t="shared" si="176"/>
        <v>0</v>
      </c>
      <c r="VC35" s="295"/>
      <c r="VD35" s="296"/>
      <c r="VE35" s="297">
        <f t="shared" si="177"/>
        <v>0</v>
      </c>
      <c r="VF35" s="295"/>
      <c r="VG35" s="296"/>
      <c r="VH35" s="297">
        <f t="shared" si="178"/>
        <v>0</v>
      </c>
      <c r="VI35" s="295"/>
      <c r="VJ35" s="296"/>
      <c r="VK35" s="297">
        <f t="shared" si="179"/>
        <v>0</v>
      </c>
      <c r="VL35" s="295"/>
      <c r="VM35" s="296"/>
      <c r="VN35" s="297">
        <f t="shared" si="180"/>
        <v>0</v>
      </c>
      <c r="VO35" s="295"/>
      <c r="VP35" s="296"/>
      <c r="VQ35" s="297">
        <f t="shared" si="181"/>
        <v>0</v>
      </c>
    </row>
    <row r="36" spans="1:589">
      <c r="A36" s="349">
        <v>32</v>
      </c>
      <c r="B36" s="346"/>
      <c r="C36" s="296"/>
      <c r="D36" s="297">
        <f t="shared" si="245"/>
        <v>0</v>
      </c>
      <c r="E36" s="295"/>
      <c r="F36" s="296"/>
      <c r="G36" s="297">
        <f t="shared" si="183"/>
        <v>0</v>
      </c>
      <c r="H36" s="295"/>
      <c r="I36" s="296"/>
      <c r="J36" s="297">
        <f t="shared" si="184"/>
        <v>0</v>
      </c>
      <c r="K36" s="295"/>
      <c r="L36" s="296"/>
      <c r="M36" s="297">
        <f t="shared" si="185"/>
        <v>0</v>
      </c>
      <c r="N36" s="295"/>
      <c r="O36" s="296"/>
      <c r="P36" s="297">
        <f t="shared" si="246"/>
        <v>0</v>
      </c>
      <c r="Q36" s="295"/>
      <c r="R36" s="296"/>
      <c r="S36" s="297">
        <f t="shared" si="187"/>
        <v>0</v>
      </c>
      <c r="T36" s="295"/>
      <c r="U36" s="296"/>
      <c r="V36" s="297">
        <f t="shared" si="188"/>
        <v>0</v>
      </c>
      <c r="W36" s="346"/>
      <c r="X36" s="296"/>
      <c r="Y36" s="297">
        <f t="shared" si="189"/>
        <v>0</v>
      </c>
      <c r="Z36" s="295"/>
      <c r="AA36" s="296"/>
      <c r="AB36" s="297">
        <f t="shared" si="190"/>
        <v>0</v>
      </c>
      <c r="AC36" s="295"/>
      <c r="AD36" s="296"/>
      <c r="AE36" s="297">
        <f t="shared" si="191"/>
        <v>0</v>
      </c>
      <c r="AF36" s="295"/>
      <c r="AG36" s="296"/>
      <c r="AH36" s="297">
        <f t="shared" si="192"/>
        <v>0</v>
      </c>
      <c r="AI36" s="295"/>
      <c r="AJ36" s="296"/>
      <c r="AK36" s="297">
        <f t="shared" si="193"/>
        <v>0</v>
      </c>
      <c r="AL36" s="295"/>
      <c r="AM36" s="296"/>
      <c r="AN36" s="297">
        <f t="shared" si="194"/>
        <v>0</v>
      </c>
      <c r="AO36" s="295"/>
      <c r="AP36" s="296"/>
      <c r="AQ36" s="297">
        <f t="shared" si="195"/>
        <v>0</v>
      </c>
      <c r="AR36" s="346"/>
      <c r="AS36" s="296"/>
      <c r="AT36" s="297">
        <f t="shared" si="196"/>
        <v>0</v>
      </c>
      <c r="AU36" s="295"/>
      <c r="AV36" s="296"/>
      <c r="AW36" s="297">
        <f t="shared" si="197"/>
        <v>0</v>
      </c>
      <c r="AX36" s="295"/>
      <c r="AY36" s="296"/>
      <c r="AZ36" s="297">
        <f t="shared" si="198"/>
        <v>0</v>
      </c>
      <c r="BA36" s="295"/>
      <c r="BB36" s="296"/>
      <c r="BC36" s="297">
        <f t="shared" si="199"/>
        <v>0</v>
      </c>
      <c r="BD36" s="295"/>
      <c r="BE36" s="296"/>
      <c r="BF36" s="297">
        <f t="shared" si="200"/>
        <v>0</v>
      </c>
      <c r="BG36" s="295"/>
      <c r="BH36" s="296"/>
      <c r="BI36" s="297">
        <f t="shared" si="201"/>
        <v>0</v>
      </c>
      <c r="BJ36" s="295"/>
      <c r="BK36" s="296"/>
      <c r="BL36" s="297">
        <f t="shared" si="202"/>
        <v>0</v>
      </c>
      <c r="BM36" s="346"/>
      <c r="BN36" s="296"/>
      <c r="BO36" s="297">
        <f t="shared" si="203"/>
        <v>0</v>
      </c>
      <c r="BP36" s="295"/>
      <c r="BQ36" s="296"/>
      <c r="BR36" s="297">
        <f t="shared" si="247"/>
        <v>0</v>
      </c>
      <c r="BS36" s="295"/>
      <c r="BT36" s="296"/>
      <c r="BU36" s="297">
        <f t="shared" si="204"/>
        <v>0</v>
      </c>
      <c r="BV36" s="295"/>
      <c r="BW36" s="296"/>
      <c r="BX36" s="297">
        <f t="shared" si="205"/>
        <v>0</v>
      </c>
      <c r="BY36" s="295"/>
      <c r="BZ36" s="296"/>
      <c r="CA36" s="297">
        <f t="shared" si="206"/>
        <v>0</v>
      </c>
      <c r="CB36" s="295"/>
      <c r="CC36" s="296"/>
      <c r="CD36" s="297">
        <f t="shared" si="207"/>
        <v>0</v>
      </c>
      <c r="CE36" s="295"/>
      <c r="CF36" s="296"/>
      <c r="CG36" s="297">
        <f t="shared" si="208"/>
        <v>0</v>
      </c>
      <c r="CH36" s="346"/>
      <c r="CI36" s="296"/>
      <c r="CJ36" s="297">
        <f t="shared" si="209"/>
        <v>0</v>
      </c>
      <c r="CK36" s="295"/>
      <c r="CL36" s="296"/>
      <c r="CM36" s="297">
        <f t="shared" si="210"/>
        <v>0</v>
      </c>
      <c r="CN36" s="295"/>
      <c r="CO36" s="296"/>
      <c r="CP36" s="297">
        <f t="shared" si="211"/>
        <v>0</v>
      </c>
      <c r="CQ36" s="295"/>
      <c r="CR36" s="296"/>
      <c r="CS36" s="297">
        <f t="shared" si="212"/>
        <v>0</v>
      </c>
      <c r="CT36" s="295"/>
      <c r="CU36" s="296"/>
      <c r="CV36" s="297">
        <f t="shared" si="213"/>
        <v>0</v>
      </c>
      <c r="CW36" s="295"/>
      <c r="CX36" s="296"/>
      <c r="CY36" s="297">
        <f t="shared" si="214"/>
        <v>0</v>
      </c>
      <c r="CZ36" s="295"/>
      <c r="DA36" s="296"/>
      <c r="DB36" s="297">
        <f t="shared" si="215"/>
        <v>0</v>
      </c>
      <c r="DC36" s="346"/>
      <c r="DD36" s="296"/>
      <c r="DE36" s="297">
        <f t="shared" si="216"/>
        <v>0</v>
      </c>
      <c r="DF36" s="295"/>
      <c r="DG36" s="296"/>
      <c r="DH36" s="297">
        <f t="shared" si="217"/>
        <v>0</v>
      </c>
      <c r="DI36" s="295"/>
      <c r="DJ36" s="296"/>
      <c r="DK36" s="297">
        <f t="shared" si="218"/>
        <v>0</v>
      </c>
      <c r="DL36" s="295"/>
      <c r="DM36" s="296"/>
      <c r="DN36" s="297">
        <f t="shared" si="219"/>
        <v>0</v>
      </c>
      <c r="DO36" s="295"/>
      <c r="DP36" s="296"/>
      <c r="DQ36" s="297">
        <f t="shared" si="220"/>
        <v>0</v>
      </c>
      <c r="DR36" s="295"/>
      <c r="DS36" s="296"/>
      <c r="DT36" s="297">
        <f t="shared" si="221"/>
        <v>0</v>
      </c>
      <c r="DU36" s="295"/>
      <c r="DV36" s="296"/>
      <c r="DW36" s="297">
        <f t="shared" si="222"/>
        <v>0</v>
      </c>
      <c r="DX36" s="346"/>
      <c r="DY36" s="296"/>
      <c r="DZ36" s="297">
        <f t="shared" si="223"/>
        <v>0</v>
      </c>
      <c r="EA36" s="295"/>
      <c r="EB36" s="296"/>
      <c r="EC36" s="297">
        <f t="shared" si="224"/>
        <v>0</v>
      </c>
      <c r="ED36" s="295"/>
      <c r="EE36" s="296"/>
      <c r="EF36" s="297">
        <f t="shared" si="225"/>
        <v>0</v>
      </c>
      <c r="EG36" s="295"/>
      <c r="EH36" s="296"/>
      <c r="EI36" s="297">
        <f t="shared" si="226"/>
        <v>0</v>
      </c>
      <c r="EJ36" s="295"/>
      <c r="EK36" s="296"/>
      <c r="EL36" s="297">
        <f t="shared" si="227"/>
        <v>0</v>
      </c>
      <c r="EM36" s="295"/>
      <c r="EN36" s="296"/>
      <c r="EO36" s="297">
        <f t="shared" si="228"/>
        <v>0</v>
      </c>
      <c r="EP36" s="295"/>
      <c r="EQ36" s="296"/>
      <c r="ER36" s="297">
        <f t="shared" si="229"/>
        <v>0</v>
      </c>
      <c r="ES36" s="346"/>
      <c r="ET36" s="296"/>
      <c r="EU36" s="297">
        <f t="shared" si="230"/>
        <v>0</v>
      </c>
      <c r="EV36" s="295"/>
      <c r="EW36" s="296"/>
      <c r="EX36" s="297">
        <f t="shared" si="231"/>
        <v>0</v>
      </c>
      <c r="EY36" s="295"/>
      <c r="EZ36" s="296"/>
      <c r="FA36" s="297">
        <f t="shared" si="232"/>
        <v>0</v>
      </c>
      <c r="FB36" s="295"/>
      <c r="FC36" s="296"/>
      <c r="FD36" s="297">
        <f t="shared" si="233"/>
        <v>0</v>
      </c>
      <c r="FE36" s="295"/>
      <c r="FF36" s="296"/>
      <c r="FG36" s="297">
        <f t="shared" si="234"/>
        <v>0</v>
      </c>
      <c r="FH36" s="295"/>
      <c r="FI36" s="296"/>
      <c r="FJ36" s="297">
        <f t="shared" si="235"/>
        <v>0</v>
      </c>
      <c r="FK36" s="295"/>
      <c r="FL36" s="296"/>
      <c r="FM36" s="297">
        <f t="shared" si="236"/>
        <v>0</v>
      </c>
      <c r="FN36" s="295"/>
      <c r="FO36" s="296"/>
      <c r="FP36" s="297">
        <f t="shared" si="237"/>
        <v>0</v>
      </c>
      <c r="FQ36" s="346"/>
      <c r="FR36" s="296"/>
      <c r="FS36" s="297">
        <f t="shared" si="238"/>
        <v>0</v>
      </c>
      <c r="FT36" s="295"/>
      <c r="FU36" s="296"/>
      <c r="FV36" s="297">
        <f t="shared" si="239"/>
        <v>0</v>
      </c>
      <c r="FW36" s="295"/>
      <c r="FX36" s="296"/>
      <c r="FY36" s="297">
        <f t="shared" si="240"/>
        <v>0</v>
      </c>
      <c r="FZ36" s="295"/>
      <c r="GA36" s="296"/>
      <c r="GB36" s="297">
        <f t="shared" si="241"/>
        <v>0</v>
      </c>
      <c r="GC36" s="295"/>
      <c r="GD36" s="296"/>
      <c r="GE36" s="297">
        <f t="shared" si="242"/>
        <v>0</v>
      </c>
      <c r="GF36" s="295"/>
      <c r="GG36" s="296"/>
      <c r="GH36" s="297">
        <f t="shared" si="243"/>
        <v>0</v>
      </c>
      <c r="GI36" s="295"/>
      <c r="GJ36" s="296"/>
      <c r="GK36" s="297">
        <f t="shared" si="244"/>
        <v>0</v>
      </c>
      <c r="GL36" s="295"/>
      <c r="GM36" s="296"/>
      <c r="GN36" s="297">
        <f t="shared" si="50"/>
        <v>0</v>
      </c>
      <c r="GO36" s="346"/>
      <c r="GP36" s="296"/>
      <c r="GQ36" s="297">
        <f t="shared" si="51"/>
        <v>0</v>
      </c>
      <c r="GR36" s="295"/>
      <c r="GS36" s="296"/>
      <c r="GT36" s="297">
        <f t="shared" si="52"/>
        <v>0</v>
      </c>
      <c r="GU36" s="295"/>
      <c r="GV36" s="296"/>
      <c r="GW36" s="297">
        <f t="shared" si="53"/>
        <v>0</v>
      </c>
      <c r="GX36" s="295"/>
      <c r="GY36" s="296"/>
      <c r="GZ36" s="297">
        <f t="shared" si="54"/>
        <v>0</v>
      </c>
      <c r="HA36" s="295"/>
      <c r="HB36" s="296"/>
      <c r="HC36" s="297">
        <f t="shared" si="55"/>
        <v>0</v>
      </c>
      <c r="HD36" s="295"/>
      <c r="HE36" s="296"/>
      <c r="HF36" s="297">
        <f t="shared" si="56"/>
        <v>0</v>
      </c>
      <c r="HG36" s="295"/>
      <c r="HH36" s="296"/>
      <c r="HI36" s="297">
        <f t="shared" si="57"/>
        <v>0</v>
      </c>
      <c r="HJ36" s="295"/>
      <c r="HK36" s="296"/>
      <c r="HL36" s="297">
        <f t="shared" si="58"/>
        <v>0</v>
      </c>
      <c r="HM36" s="346"/>
      <c r="HN36" s="296"/>
      <c r="HO36" s="297">
        <f t="shared" si="59"/>
        <v>0</v>
      </c>
      <c r="HP36" s="295"/>
      <c r="HQ36" s="296"/>
      <c r="HR36" s="297">
        <f t="shared" si="60"/>
        <v>0</v>
      </c>
      <c r="HS36" s="295"/>
      <c r="HT36" s="296"/>
      <c r="HU36" s="297">
        <f t="shared" si="61"/>
        <v>0</v>
      </c>
      <c r="HV36" s="295"/>
      <c r="HW36" s="296"/>
      <c r="HX36" s="297">
        <f t="shared" si="62"/>
        <v>0</v>
      </c>
      <c r="HY36" s="295"/>
      <c r="HZ36" s="296"/>
      <c r="IA36" s="297">
        <f t="shared" si="63"/>
        <v>0</v>
      </c>
      <c r="IB36" s="295"/>
      <c r="IC36" s="296"/>
      <c r="ID36" s="297">
        <f t="shared" si="64"/>
        <v>0</v>
      </c>
      <c r="IE36" s="295"/>
      <c r="IF36" s="296"/>
      <c r="IG36" s="297">
        <f t="shared" si="65"/>
        <v>0</v>
      </c>
      <c r="IH36" s="295"/>
      <c r="II36" s="296"/>
      <c r="IJ36" s="297">
        <f t="shared" si="66"/>
        <v>0</v>
      </c>
      <c r="IK36" s="346"/>
      <c r="IL36" s="296"/>
      <c r="IM36" s="297">
        <f t="shared" si="67"/>
        <v>0</v>
      </c>
      <c r="IN36" s="295"/>
      <c r="IO36" s="296"/>
      <c r="IP36" s="297">
        <f t="shared" si="68"/>
        <v>0</v>
      </c>
      <c r="IQ36" s="295"/>
      <c r="IR36" s="296"/>
      <c r="IS36" s="297">
        <f t="shared" si="69"/>
        <v>0</v>
      </c>
      <c r="IT36" s="295"/>
      <c r="IU36" s="296"/>
      <c r="IV36" s="297">
        <f t="shared" si="70"/>
        <v>0</v>
      </c>
      <c r="IW36" s="295"/>
      <c r="IX36" s="296"/>
      <c r="IY36" s="297">
        <f t="shared" si="71"/>
        <v>0</v>
      </c>
      <c r="IZ36" s="295"/>
      <c r="JA36" s="296"/>
      <c r="JB36" s="297">
        <f t="shared" si="72"/>
        <v>0</v>
      </c>
      <c r="JC36" s="295"/>
      <c r="JD36" s="296"/>
      <c r="JE36" s="297">
        <f t="shared" si="73"/>
        <v>0</v>
      </c>
      <c r="JF36" s="295"/>
      <c r="JG36" s="296"/>
      <c r="JH36" s="297">
        <f t="shared" si="74"/>
        <v>0</v>
      </c>
      <c r="JI36" s="346"/>
      <c r="JJ36" s="296"/>
      <c r="JK36" s="297">
        <f t="shared" si="75"/>
        <v>0</v>
      </c>
      <c r="JL36" s="295"/>
      <c r="JM36" s="296"/>
      <c r="JN36" s="297">
        <f t="shared" si="76"/>
        <v>0</v>
      </c>
      <c r="JO36" s="295"/>
      <c r="JP36" s="296"/>
      <c r="JQ36" s="297">
        <f t="shared" si="77"/>
        <v>0</v>
      </c>
      <c r="JR36" s="295"/>
      <c r="JS36" s="296"/>
      <c r="JT36" s="297">
        <f t="shared" si="78"/>
        <v>0</v>
      </c>
      <c r="JU36" s="295"/>
      <c r="JV36" s="296"/>
      <c r="JW36" s="297">
        <f t="shared" si="79"/>
        <v>0</v>
      </c>
      <c r="JX36" s="295"/>
      <c r="JY36" s="296"/>
      <c r="JZ36" s="297">
        <f t="shared" si="80"/>
        <v>0</v>
      </c>
      <c r="KA36" s="295"/>
      <c r="KB36" s="296"/>
      <c r="KC36" s="297">
        <f t="shared" si="81"/>
        <v>0</v>
      </c>
      <c r="KD36" s="295"/>
      <c r="KE36" s="296"/>
      <c r="KF36" s="297">
        <f t="shared" si="82"/>
        <v>0</v>
      </c>
      <c r="KG36" s="346"/>
      <c r="KH36" s="296"/>
      <c r="KI36" s="297">
        <f t="shared" si="83"/>
        <v>0</v>
      </c>
      <c r="KJ36" s="295"/>
      <c r="KK36" s="296"/>
      <c r="KL36" s="297">
        <f t="shared" si="84"/>
        <v>0</v>
      </c>
      <c r="KM36" s="295"/>
      <c r="KN36" s="296"/>
      <c r="KO36" s="297">
        <f t="shared" si="85"/>
        <v>0</v>
      </c>
      <c r="KP36" s="295"/>
      <c r="KQ36" s="296"/>
      <c r="KR36" s="297">
        <f t="shared" si="86"/>
        <v>0</v>
      </c>
      <c r="KS36" s="295"/>
      <c r="KT36" s="296"/>
      <c r="KU36" s="297">
        <f t="shared" si="87"/>
        <v>0</v>
      </c>
      <c r="KV36" s="295"/>
      <c r="KW36" s="296"/>
      <c r="KX36" s="297">
        <f t="shared" si="88"/>
        <v>0</v>
      </c>
      <c r="KY36" s="295"/>
      <c r="KZ36" s="296"/>
      <c r="LA36" s="297">
        <f t="shared" si="89"/>
        <v>0</v>
      </c>
      <c r="LB36" s="295"/>
      <c r="LC36" s="296"/>
      <c r="LD36" s="297">
        <f t="shared" si="90"/>
        <v>0</v>
      </c>
      <c r="LE36" s="346"/>
      <c r="LF36" s="296"/>
      <c r="LG36" s="297">
        <f t="shared" si="91"/>
        <v>0</v>
      </c>
      <c r="LH36" s="295"/>
      <c r="LI36" s="296"/>
      <c r="LJ36" s="297">
        <f t="shared" si="92"/>
        <v>0</v>
      </c>
      <c r="LK36" s="295"/>
      <c r="LL36" s="296"/>
      <c r="LM36" s="297">
        <f t="shared" si="93"/>
        <v>0</v>
      </c>
      <c r="LN36" s="295"/>
      <c r="LO36" s="296"/>
      <c r="LP36" s="297">
        <f t="shared" si="94"/>
        <v>0</v>
      </c>
      <c r="LQ36" s="295"/>
      <c r="LR36" s="296"/>
      <c r="LS36" s="297">
        <f t="shared" si="95"/>
        <v>0</v>
      </c>
      <c r="LT36" s="295">
        <v>0.25</v>
      </c>
      <c r="LU36" s="296">
        <v>0.45833333333333331</v>
      </c>
      <c r="LV36" s="297">
        <f t="shared" si="96"/>
        <v>0.20833333333333331</v>
      </c>
      <c r="LW36" s="295"/>
      <c r="LX36" s="296"/>
      <c r="LY36" s="297">
        <f t="shared" si="97"/>
        <v>0</v>
      </c>
      <c r="LZ36" s="295"/>
      <c r="MA36" s="296"/>
      <c r="MB36" s="297">
        <f t="shared" si="98"/>
        <v>0</v>
      </c>
      <c r="MC36" s="295"/>
      <c r="MD36" s="296"/>
      <c r="ME36" s="297">
        <f t="shared" si="99"/>
        <v>0</v>
      </c>
      <c r="MF36" s="295"/>
      <c r="MG36" s="296"/>
      <c r="MH36" s="297">
        <f t="shared" si="100"/>
        <v>0</v>
      </c>
      <c r="MI36" s="295"/>
      <c r="MJ36" s="296"/>
      <c r="MK36" s="297">
        <f t="shared" si="101"/>
        <v>0</v>
      </c>
      <c r="ML36" s="295"/>
      <c r="MM36" s="296"/>
      <c r="MN36" s="297">
        <f t="shared" si="102"/>
        <v>0</v>
      </c>
      <c r="MO36" s="295"/>
      <c r="MP36" s="296"/>
      <c r="MQ36" s="297">
        <f t="shared" si="103"/>
        <v>0</v>
      </c>
      <c r="MR36" s="295"/>
      <c r="MS36" s="296"/>
      <c r="MT36" s="297">
        <f t="shared" si="104"/>
        <v>0</v>
      </c>
      <c r="MU36" s="295"/>
      <c r="MV36" s="296"/>
      <c r="MW36" s="297">
        <f t="shared" si="105"/>
        <v>0</v>
      </c>
      <c r="MX36" s="295"/>
      <c r="MY36" s="296"/>
      <c r="MZ36" s="297">
        <f t="shared" si="106"/>
        <v>0</v>
      </c>
      <c r="NA36" s="295"/>
      <c r="NB36" s="296"/>
      <c r="NC36" s="297">
        <f t="shared" si="107"/>
        <v>0</v>
      </c>
      <c r="ND36" s="295"/>
      <c r="NE36" s="296"/>
      <c r="NF36" s="297">
        <f t="shared" si="108"/>
        <v>0</v>
      </c>
      <c r="NG36" s="295"/>
      <c r="NH36" s="296"/>
      <c r="NI36" s="297">
        <f t="shared" si="109"/>
        <v>0</v>
      </c>
      <c r="NJ36" s="295"/>
      <c r="NK36" s="296"/>
      <c r="NL36" s="297">
        <f t="shared" si="110"/>
        <v>0</v>
      </c>
      <c r="NM36" s="295"/>
      <c r="NN36" s="296"/>
      <c r="NO36" s="297">
        <f t="shared" si="111"/>
        <v>0</v>
      </c>
      <c r="NP36" s="295"/>
      <c r="NQ36" s="296"/>
      <c r="NR36" s="297">
        <f t="shared" si="112"/>
        <v>0</v>
      </c>
      <c r="NS36" s="295"/>
      <c r="NT36" s="296"/>
      <c r="NU36" s="297">
        <f t="shared" si="113"/>
        <v>0</v>
      </c>
      <c r="NV36" s="295"/>
      <c r="NW36" s="296"/>
      <c r="NX36" s="297">
        <f t="shared" si="114"/>
        <v>0</v>
      </c>
      <c r="NY36" s="295"/>
      <c r="NZ36" s="296"/>
      <c r="OA36" s="297">
        <f t="shared" si="115"/>
        <v>0</v>
      </c>
      <c r="OB36" s="295"/>
      <c r="OC36" s="296"/>
      <c r="OD36" s="297">
        <f t="shared" si="116"/>
        <v>0</v>
      </c>
      <c r="OE36" s="295"/>
      <c r="OF36" s="296"/>
      <c r="OG36" s="297">
        <f t="shared" si="117"/>
        <v>0</v>
      </c>
      <c r="OH36" s="295"/>
      <c r="OI36" s="296"/>
      <c r="OJ36" s="297">
        <f t="shared" si="118"/>
        <v>0</v>
      </c>
      <c r="OK36" s="295"/>
      <c r="OL36" s="296"/>
      <c r="OM36" s="297">
        <f t="shared" si="119"/>
        <v>0</v>
      </c>
      <c r="ON36" s="295"/>
      <c r="OO36" s="296"/>
      <c r="OP36" s="297">
        <f t="shared" si="120"/>
        <v>0</v>
      </c>
      <c r="OQ36" s="295"/>
      <c r="OR36" s="296"/>
      <c r="OS36" s="297">
        <f t="shared" si="121"/>
        <v>0</v>
      </c>
      <c r="OT36" s="295"/>
      <c r="OU36" s="296"/>
      <c r="OV36" s="297">
        <f t="shared" si="122"/>
        <v>0</v>
      </c>
      <c r="OW36" s="295"/>
      <c r="OX36" s="296"/>
      <c r="OY36" s="297">
        <f t="shared" si="123"/>
        <v>0</v>
      </c>
      <c r="OZ36" s="295"/>
      <c r="PA36" s="296"/>
      <c r="PB36" s="297">
        <f t="shared" si="124"/>
        <v>0</v>
      </c>
      <c r="PC36" s="295"/>
      <c r="PD36" s="296"/>
      <c r="PE36" s="297">
        <f t="shared" si="125"/>
        <v>0</v>
      </c>
      <c r="PF36" s="295"/>
      <c r="PG36" s="296"/>
      <c r="PH36" s="297">
        <f t="shared" si="126"/>
        <v>0</v>
      </c>
      <c r="PI36" s="295"/>
      <c r="PJ36" s="296"/>
      <c r="PK36" s="297">
        <f t="shared" si="127"/>
        <v>0</v>
      </c>
      <c r="PL36" s="295"/>
      <c r="PM36" s="296"/>
      <c r="PN36" s="297">
        <f t="shared" si="128"/>
        <v>0</v>
      </c>
      <c r="PO36" s="295"/>
      <c r="PP36" s="296"/>
      <c r="PQ36" s="297">
        <f t="shared" si="129"/>
        <v>0</v>
      </c>
      <c r="PR36" s="295"/>
      <c r="PS36" s="296"/>
      <c r="PT36" s="297">
        <f t="shared" si="130"/>
        <v>0</v>
      </c>
      <c r="PU36" s="295"/>
      <c r="PV36" s="296"/>
      <c r="PW36" s="297">
        <f t="shared" si="131"/>
        <v>0</v>
      </c>
      <c r="PX36" s="295"/>
      <c r="PY36" s="296"/>
      <c r="PZ36" s="297">
        <f t="shared" si="132"/>
        <v>0</v>
      </c>
      <c r="QA36" s="295"/>
      <c r="QB36" s="296"/>
      <c r="QC36" s="297">
        <f t="shared" si="133"/>
        <v>0</v>
      </c>
      <c r="QD36" s="295"/>
      <c r="QE36" s="296"/>
      <c r="QF36" s="297">
        <f t="shared" si="134"/>
        <v>0</v>
      </c>
      <c r="QG36" s="295"/>
      <c r="QH36" s="296"/>
      <c r="QI36" s="297">
        <f t="shared" si="135"/>
        <v>0</v>
      </c>
      <c r="QJ36" s="295"/>
      <c r="QK36" s="296"/>
      <c r="QL36" s="297">
        <f t="shared" si="136"/>
        <v>0</v>
      </c>
      <c r="QM36" s="295"/>
      <c r="QN36" s="296"/>
      <c r="QO36" s="297">
        <f t="shared" si="137"/>
        <v>0</v>
      </c>
      <c r="QP36" s="295"/>
      <c r="QQ36" s="296"/>
      <c r="QR36" s="297">
        <f t="shared" si="138"/>
        <v>0</v>
      </c>
      <c r="QS36" s="295"/>
      <c r="QT36" s="296"/>
      <c r="QU36" s="297">
        <f t="shared" si="139"/>
        <v>0</v>
      </c>
      <c r="QV36" s="295"/>
      <c r="QW36" s="296"/>
      <c r="QX36" s="297">
        <f t="shared" si="140"/>
        <v>0</v>
      </c>
      <c r="QY36" s="295"/>
      <c r="QZ36" s="296"/>
      <c r="RA36" s="297">
        <f t="shared" si="141"/>
        <v>0</v>
      </c>
      <c r="RB36" s="295"/>
      <c r="RC36" s="296"/>
      <c r="RD36" s="297">
        <f t="shared" si="142"/>
        <v>0</v>
      </c>
      <c r="RE36" s="295"/>
      <c r="RF36" s="296"/>
      <c r="RG36" s="297">
        <f t="shared" si="143"/>
        <v>0</v>
      </c>
      <c r="RH36" s="295"/>
      <c r="RI36" s="296"/>
      <c r="RJ36" s="297">
        <f t="shared" si="144"/>
        <v>0</v>
      </c>
      <c r="RK36" s="295"/>
      <c r="RL36" s="296"/>
      <c r="RM36" s="297">
        <f t="shared" si="145"/>
        <v>0</v>
      </c>
      <c r="RN36" s="295"/>
      <c r="RO36" s="296"/>
      <c r="RP36" s="297">
        <f t="shared" si="146"/>
        <v>0</v>
      </c>
      <c r="RQ36" s="295"/>
      <c r="RR36" s="296"/>
      <c r="RS36" s="297">
        <f t="shared" si="147"/>
        <v>0</v>
      </c>
      <c r="RT36" s="295"/>
      <c r="RU36" s="296"/>
      <c r="RV36" s="297">
        <f t="shared" si="148"/>
        <v>0</v>
      </c>
      <c r="RW36" s="295"/>
      <c r="RX36" s="296"/>
      <c r="RY36" s="297">
        <f t="shared" si="149"/>
        <v>0</v>
      </c>
      <c r="RZ36" s="295"/>
      <c r="SA36" s="296"/>
      <c r="SB36" s="297">
        <f t="shared" si="150"/>
        <v>0</v>
      </c>
      <c r="SC36" s="295"/>
      <c r="SD36" s="296"/>
      <c r="SE36" s="297">
        <f t="shared" si="151"/>
        <v>0</v>
      </c>
      <c r="SF36" s="295"/>
      <c r="SG36" s="296"/>
      <c r="SH36" s="297">
        <f t="shared" si="152"/>
        <v>0</v>
      </c>
      <c r="SI36" s="295"/>
      <c r="SJ36" s="296"/>
      <c r="SK36" s="297">
        <f t="shared" si="153"/>
        <v>0</v>
      </c>
      <c r="SL36" s="295"/>
      <c r="SM36" s="296"/>
      <c r="SN36" s="297">
        <f t="shared" si="154"/>
        <v>0</v>
      </c>
      <c r="SO36" s="295"/>
      <c r="SP36" s="296"/>
      <c r="SQ36" s="297">
        <f t="shared" si="155"/>
        <v>0</v>
      </c>
      <c r="SR36" s="295"/>
      <c r="SS36" s="296"/>
      <c r="ST36" s="297">
        <f t="shared" si="156"/>
        <v>0</v>
      </c>
      <c r="SU36" s="295"/>
      <c r="SV36" s="296"/>
      <c r="SW36" s="297">
        <f t="shared" si="157"/>
        <v>0</v>
      </c>
      <c r="SX36" s="295"/>
      <c r="SY36" s="296"/>
      <c r="SZ36" s="297">
        <f t="shared" si="158"/>
        <v>0</v>
      </c>
      <c r="TA36" s="295"/>
      <c r="TB36" s="296"/>
      <c r="TC36" s="297">
        <f t="shared" si="159"/>
        <v>0</v>
      </c>
      <c r="TD36" s="295"/>
      <c r="TE36" s="296"/>
      <c r="TF36" s="297">
        <f t="shared" si="160"/>
        <v>0</v>
      </c>
      <c r="TG36" s="295"/>
      <c r="TH36" s="296"/>
      <c r="TI36" s="297">
        <f t="shared" si="161"/>
        <v>0</v>
      </c>
      <c r="TJ36" s="295"/>
      <c r="TK36" s="296"/>
      <c r="TL36" s="297">
        <f t="shared" si="162"/>
        <v>0</v>
      </c>
      <c r="TM36" s="295"/>
      <c r="TN36" s="296"/>
      <c r="TO36" s="297">
        <f t="shared" si="163"/>
        <v>0</v>
      </c>
      <c r="TP36" s="295"/>
      <c r="TQ36" s="296"/>
      <c r="TR36" s="297">
        <f t="shared" si="164"/>
        <v>0</v>
      </c>
      <c r="TS36" s="295"/>
      <c r="TT36" s="296"/>
      <c r="TU36" s="297">
        <f t="shared" si="165"/>
        <v>0</v>
      </c>
      <c r="TV36" s="295"/>
      <c r="TW36" s="296"/>
      <c r="TX36" s="297">
        <f t="shared" si="166"/>
        <v>0</v>
      </c>
      <c r="TY36" s="295"/>
      <c r="TZ36" s="296"/>
      <c r="UA36" s="297">
        <f t="shared" si="167"/>
        <v>0</v>
      </c>
      <c r="UB36" s="295"/>
      <c r="UC36" s="296"/>
      <c r="UD36" s="297">
        <f t="shared" si="168"/>
        <v>0</v>
      </c>
      <c r="UE36" s="295"/>
      <c r="UF36" s="296"/>
      <c r="UG36" s="297">
        <f t="shared" si="169"/>
        <v>0</v>
      </c>
      <c r="UH36" s="295"/>
      <c r="UI36" s="296"/>
      <c r="UJ36" s="297">
        <f t="shared" si="170"/>
        <v>0</v>
      </c>
      <c r="UK36" s="295"/>
      <c r="UL36" s="296"/>
      <c r="UM36" s="297">
        <f t="shared" si="171"/>
        <v>0</v>
      </c>
      <c r="UN36" s="295"/>
      <c r="UO36" s="296"/>
      <c r="UP36" s="297">
        <f t="shared" si="172"/>
        <v>0</v>
      </c>
      <c r="UQ36" s="295"/>
      <c r="UR36" s="296"/>
      <c r="US36" s="297">
        <f t="shared" si="173"/>
        <v>0</v>
      </c>
      <c r="UT36" s="295"/>
      <c r="UU36" s="296"/>
      <c r="UV36" s="297">
        <f t="shared" si="174"/>
        <v>0</v>
      </c>
      <c r="UW36" s="295"/>
      <c r="UX36" s="296"/>
      <c r="UY36" s="297">
        <f t="shared" si="175"/>
        <v>0</v>
      </c>
      <c r="UZ36" s="295"/>
      <c r="VA36" s="296"/>
      <c r="VB36" s="297">
        <f t="shared" si="176"/>
        <v>0</v>
      </c>
      <c r="VC36" s="295"/>
      <c r="VD36" s="296"/>
      <c r="VE36" s="297">
        <f t="shared" si="177"/>
        <v>0</v>
      </c>
      <c r="VF36" s="295"/>
      <c r="VG36" s="296"/>
      <c r="VH36" s="297">
        <f t="shared" si="178"/>
        <v>0</v>
      </c>
      <c r="VI36" s="295"/>
      <c r="VJ36" s="296"/>
      <c r="VK36" s="297">
        <f t="shared" si="179"/>
        <v>0</v>
      </c>
      <c r="VL36" s="295"/>
      <c r="VM36" s="296"/>
      <c r="VN36" s="297">
        <f t="shared" si="180"/>
        <v>0</v>
      </c>
      <c r="VO36" s="295"/>
      <c r="VP36" s="296"/>
      <c r="VQ36" s="297">
        <f t="shared" si="181"/>
        <v>0</v>
      </c>
    </row>
    <row r="37" spans="1:589">
      <c r="A37" s="349">
        <v>33</v>
      </c>
      <c r="B37" s="346"/>
      <c r="C37" s="296"/>
      <c r="D37" s="297">
        <f t="shared" si="245"/>
        <v>0</v>
      </c>
      <c r="E37" s="295"/>
      <c r="F37" s="296"/>
      <c r="G37" s="297">
        <f t="shared" si="183"/>
        <v>0</v>
      </c>
      <c r="H37" s="295"/>
      <c r="I37" s="296"/>
      <c r="J37" s="297">
        <f t="shared" si="184"/>
        <v>0</v>
      </c>
      <c r="K37" s="295"/>
      <c r="L37" s="296"/>
      <c r="M37" s="297">
        <f t="shared" si="185"/>
        <v>0</v>
      </c>
      <c r="N37" s="295"/>
      <c r="O37" s="296"/>
      <c r="P37" s="297">
        <f t="shared" si="246"/>
        <v>0</v>
      </c>
      <c r="Q37" s="295"/>
      <c r="R37" s="296"/>
      <c r="S37" s="297">
        <f t="shared" si="187"/>
        <v>0</v>
      </c>
      <c r="T37" s="295"/>
      <c r="U37" s="296"/>
      <c r="V37" s="297">
        <f t="shared" si="188"/>
        <v>0</v>
      </c>
      <c r="W37" s="346"/>
      <c r="X37" s="296"/>
      <c r="Y37" s="297">
        <f t="shared" si="189"/>
        <v>0</v>
      </c>
      <c r="Z37" s="295"/>
      <c r="AA37" s="296"/>
      <c r="AB37" s="297">
        <f t="shared" si="190"/>
        <v>0</v>
      </c>
      <c r="AC37" s="295"/>
      <c r="AD37" s="296"/>
      <c r="AE37" s="297">
        <f t="shared" si="191"/>
        <v>0</v>
      </c>
      <c r="AF37" s="295"/>
      <c r="AG37" s="296"/>
      <c r="AH37" s="297">
        <f t="shared" si="192"/>
        <v>0</v>
      </c>
      <c r="AI37" s="295"/>
      <c r="AJ37" s="296"/>
      <c r="AK37" s="297">
        <f t="shared" si="193"/>
        <v>0</v>
      </c>
      <c r="AL37" s="295"/>
      <c r="AM37" s="296"/>
      <c r="AN37" s="297">
        <f t="shared" si="194"/>
        <v>0</v>
      </c>
      <c r="AO37" s="295"/>
      <c r="AP37" s="296"/>
      <c r="AQ37" s="297">
        <f t="shared" si="195"/>
        <v>0</v>
      </c>
      <c r="AR37" s="346"/>
      <c r="AS37" s="296"/>
      <c r="AT37" s="297">
        <f t="shared" si="196"/>
        <v>0</v>
      </c>
      <c r="AU37" s="295"/>
      <c r="AV37" s="296"/>
      <c r="AW37" s="297">
        <f t="shared" si="197"/>
        <v>0</v>
      </c>
      <c r="AX37" s="295"/>
      <c r="AY37" s="296"/>
      <c r="AZ37" s="297">
        <f t="shared" si="198"/>
        <v>0</v>
      </c>
      <c r="BA37" s="295"/>
      <c r="BB37" s="296"/>
      <c r="BC37" s="297">
        <f t="shared" si="199"/>
        <v>0</v>
      </c>
      <c r="BD37" s="295"/>
      <c r="BE37" s="296"/>
      <c r="BF37" s="297">
        <f t="shared" si="200"/>
        <v>0</v>
      </c>
      <c r="BG37" s="295"/>
      <c r="BH37" s="296"/>
      <c r="BI37" s="297">
        <f t="shared" si="201"/>
        <v>0</v>
      </c>
      <c r="BJ37" s="295"/>
      <c r="BK37" s="296"/>
      <c r="BL37" s="297">
        <f t="shared" si="202"/>
        <v>0</v>
      </c>
      <c r="BM37" s="346"/>
      <c r="BN37" s="296"/>
      <c r="BO37" s="297">
        <f t="shared" si="203"/>
        <v>0</v>
      </c>
      <c r="BP37" s="295"/>
      <c r="BQ37" s="296"/>
      <c r="BR37" s="297">
        <f t="shared" si="247"/>
        <v>0</v>
      </c>
      <c r="BS37" s="295"/>
      <c r="BT37" s="296"/>
      <c r="BU37" s="297">
        <f t="shared" si="204"/>
        <v>0</v>
      </c>
      <c r="BV37" s="295"/>
      <c r="BW37" s="296"/>
      <c r="BX37" s="297">
        <f t="shared" si="205"/>
        <v>0</v>
      </c>
      <c r="BY37" s="295"/>
      <c r="BZ37" s="296"/>
      <c r="CA37" s="297">
        <f t="shared" si="206"/>
        <v>0</v>
      </c>
      <c r="CB37" s="295"/>
      <c r="CC37" s="296"/>
      <c r="CD37" s="297">
        <f t="shared" si="207"/>
        <v>0</v>
      </c>
      <c r="CE37" s="295"/>
      <c r="CF37" s="296"/>
      <c r="CG37" s="297">
        <f t="shared" si="208"/>
        <v>0</v>
      </c>
      <c r="CH37" s="346"/>
      <c r="CI37" s="296"/>
      <c r="CJ37" s="297">
        <f t="shared" si="209"/>
        <v>0</v>
      </c>
      <c r="CK37" s="295"/>
      <c r="CL37" s="296"/>
      <c r="CM37" s="297">
        <f t="shared" si="210"/>
        <v>0</v>
      </c>
      <c r="CN37" s="295"/>
      <c r="CO37" s="296"/>
      <c r="CP37" s="297">
        <f t="shared" si="211"/>
        <v>0</v>
      </c>
      <c r="CQ37" s="295"/>
      <c r="CR37" s="296"/>
      <c r="CS37" s="297">
        <f t="shared" si="212"/>
        <v>0</v>
      </c>
      <c r="CT37" s="295"/>
      <c r="CU37" s="296"/>
      <c r="CV37" s="297">
        <f t="shared" si="213"/>
        <v>0</v>
      </c>
      <c r="CW37" s="295"/>
      <c r="CX37" s="296"/>
      <c r="CY37" s="297">
        <f t="shared" si="214"/>
        <v>0</v>
      </c>
      <c r="CZ37" s="295"/>
      <c r="DA37" s="296"/>
      <c r="DB37" s="297">
        <f t="shared" si="215"/>
        <v>0</v>
      </c>
      <c r="DC37" s="346"/>
      <c r="DD37" s="296"/>
      <c r="DE37" s="297">
        <f t="shared" si="216"/>
        <v>0</v>
      </c>
      <c r="DF37" s="295"/>
      <c r="DG37" s="296"/>
      <c r="DH37" s="297">
        <f t="shared" si="217"/>
        <v>0</v>
      </c>
      <c r="DI37" s="295"/>
      <c r="DJ37" s="296"/>
      <c r="DK37" s="297">
        <f t="shared" si="218"/>
        <v>0</v>
      </c>
      <c r="DL37" s="295"/>
      <c r="DM37" s="296"/>
      <c r="DN37" s="297">
        <f t="shared" si="219"/>
        <v>0</v>
      </c>
      <c r="DO37" s="295"/>
      <c r="DP37" s="296"/>
      <c r="DQ37" s="297">
        <f t="shared" si="220"/>
        <v>0</v>
      </c>
      <c r="DR37" s="295"/>
      <c r="DS37" s="296"/>
      <c r="DT37" s="297">
        <f t="shared" si="221"/>
        <v>0</v>
      </c>
      <c r="DU37" s="295"/>
      <c r="DV37" s="296"/>
      <c r="DW37" s="297">
        <f t="shared" si="222"/>
        <v>0</v>
      </c>
      <c r="DX37" s="346"/>
      <c r="DY37" s="296"/>
      <c r="DZ37" s="297">
        <f t="shared" si="223"/>
        <v>0</v>
      </c>
      <c r="EA37" s="295"/>
      <c r="EB37" s="296"/>
      <c r="EC37" s="297">
        <f t="shared" si="224"/>
        <v>0</v>
      </c>
      <c r="ED37" s="295"/>
      <c r="EE37" s="296"/>
      <c r="EF37" s="297">
        <f t="shared" si="225"/>
        <v>0</v>
      </c>
      <c r="EG37" s="295"/>
      <c r="EH37" s="296"/>
      <c r="EI37" s="297">
        <f t="shared" si="226"/>
        <v>0</v>
      </c>
      <c r="EJ37" s="295"/>
      <c r="EK37" s="296"/>
      <c r="EL37" s="297">
        <f t="shared" si="227"/>
        <v>0</v>
      </c>
      <c r="EM37" s="295"/>
      <c r="EN37" s="296"/>
      <c r="EO37" s="297">
        <f t="shared" si="228"/>
        <v>0</v>
      </c>
      <c r="EP37" s="295"/>
      <c r="EQ37" s="296"/>
      <c r="ER37" s="297">
        <f t="shared" si="229"/>
        <v>0</v>
      </c>
      <c r="ES37" s="346"/>
      <c r="ET37" s="296"/>
      <c r="EU37" s="297">
        <f t="shared" si="230"/>
        <v>0</v>
      </c>
      <c r="EV37" s="295"/>
      <c r="EW37" s="296"/>
      <c r="EX37" s="297">
        <f t="shared" si="231"/>
        <v>0</v>
      </c>
      <c r="EY37" s="295"/>
      <c r="EZ37" s="296"/>
      <c r="FA37" s="297">
        <f t="shared" si="232"/>
        <v>0</v>
      </c>
      <c r="FB37" s="295"/>
      <c r="FC37" s="296"/>
      <c r="FD37" s="297">
        <f t="shared" si="233"/>
        <v>0</v>
      </c>
      <c r="FE37" s="295"/>
      <c r="FF37" s="296"/>
      <c r="FG37" s="297">
        <f t="shared" si="234"/>
        <v>0</v>
      </c>
      <c r="FH37" s="295"/>
      <c r="FI37" s="296"/>
      <c r="FJ37" s="297">
        <f t="shared" si="235"/>
        <v>0</v>
      </c>
      <c r="FK37" s="295"/>
      <c r="FL37" s="296"/>
      <c r="FM37" s="297">
        <f t="shared" si="236"/>
        <v>0</v>
      </c>
      <c r="FN37" s="295"/>
      <c r="FO37" s="296"/>
      <c r="FP37" s="297">
        <f t="shared" si="237"/>
        <v>0</v>
      </c>
      <c r="FQ37" s="346"/>
      <c r="FR37" s="296"/>
      <c r="FS37" s="297">
        <f t="shared" si="238"/>
        <v>0</v>
      </c>
      <c r="FT37" s="295"/>
      <c r="FU37" s="296"/>
      <c r="FV37" s="297">
        <f t="shared" si="239"/>
        <v>0</v>
      </c>
      <c r="FW37" s="295"/>
      <c r="FX37" s="296"/>
      <c r="FY37" s="297">
        <f t="shared" si="240"/>
        <v>0</v>
      </c>
      <c r="FZ37" s="295"/>
      <c r="GA37" s="296"/>
      <c r="GB37" s="297">
        <f t="shared" si="241"/>
        <v>0</v>
      </c>
      <c r="GC37" s="295"/>
      <c r="GD37" s="296"/>
      <c r="GE37" s="297">
        <f t="shared" si="242"/>
        <v>0</v>
      </c>
      <c r="GF37" s="295"/>
      <c r="GG37" s="296"/>
      <c r="GH37" s="297">
        <f t="shared" si="243"/>
        <v>0</v>
      </c>
      <c r="GI37" s="295"/>
      <c r="GJ37" s="296"/>
      <c r="GK37" s="297">
        <f t="shared" si="244"/>
        <v>0</v>
      </c>
      <c r="GL37" s="295"/>
      <c r="GM37" s="296"/>
      <c r="GN37" s="297">
        <f t="shared" si="50"/>
        <v>0</v>
      </c>
      <c r="GO37" s="346"/>
      <c r="GP37" s="296"/>
      <c r="GQ37" s="297">
        <f t="shared" si="51"/>
        <v>0</v>
      </c>
      <c r="GR37" s="295"/>
      <c r="GS37" s="296"/>
      <c r="GT37" s="297">
        <f t="shared" si="52"/>
        <v>0</v>
      </c>
      <c r="GU37" s="295"/>
      <c r="GV37" s="296"/>
      <c r="GW37" s="297">
        <f t="shared" si="53"/>
        <v>0</v>
      </c>
      <c r="GX37" s="295"/>
      <c r="GY37" s="296"/>
      <c r="GZ37" s="297">
        <f t="shared" si="54"/>
        <v>0</v>
      </c>
      <c r="HA37" s="295"/>
      <c r="HB37" s="296"/>
      <c r="HC37" s="297">
        <f t="shared" si="55"/>
        <v>0</v>
      </c>
      <c r="HD37" s="295"/>
      <c r="HE37" s="296"/>
      <c r="HF37" s="297">
        <f t="shared" si="56"/>
        <v>0</v>
      </c>
      <c r="HG37" s="295"/>
      <c r="HH37" s="296"/>
      <c r="HI37" s="297">
        <f t="shared" si="57"/>
        <v>0</v>
      </c>
      <c r="HJ37" s="295"/>
      <c r="HK37" s="296"/>
      <c r="HL37" s="297">
        <f t="shared" si="58"/>
        <v>0</v>
      </c>
      <c r="HM37" s="346"/>
      <c r="HN37" s="296"/>
      <c r="HO37" s="297">
        <f t="shared" si="59"/>
        <v>0</v>
      </c>
      <c r="HP37" s="295"/>
      <c r="HQ37" s="296"/>
      <c r="HR37" s="297">
        <f t="shared" si="60"/>
        <v>0</v>
      </c>
      <c r="HS37" s="295"/>
      <c r="HT37" s="296"/>
      <c r="HU37" s="297">
        <f t="shared" si="61"/>
        <v>0</v>
      </c>
      <c r="HV37" s="295"/>
      <c r="HW37" s="296"/>
      <c r="HX37" s="297">
        <f t="shared" si="62"/>
        <v>0</v>
      </c>
      <c r="HY37" s="295"/>
      <c r="HZ37" s="296"/>
      <c r="IA37" s="297">
        <f t="shared" si="63"/>
        <v>0</v>
      </c>
      <c r="IB37" s="295"/>
      <c r="IC37" s="296"/>
      <c r="ID37" s="297">
        <f t="shared" si="64"/>
        <v>0</v>
      </c>
      <c r="IE37" s="295"/>
      <c r="IF37" s="296"/>
      <c r="IG37" s="297">
        <f t="shared" si="65"/>
        <v>0</v>
      </c>
      <c r="IH37" s="295"/>
      <c r="II37" s="296"/>
      <c r="IJ37" s="297">
        <f t="shared" si="66"/>
        <v>0</v>
      </c>
      <c r="IK37" s="346"/>
      <c r="IL37" s="296"/>
      <c r="IM37" s="297">
        <f t="shared" si="67"/>
        <v>0</v>
      </c>
      <c r="IN37" s="295"/>
      <c r="IO37" s="296"/>
      <c r="IP37" s="297">
        <f t="shared" si="68"/>
        <v>0</v>
      </c>
      <c r="IQ37" s="295"/>
      <c r="IR37" s="296"/>
      <c r="IS37" s="297">
        <f t="shared" si="69"/>
        <v>0</v>
      </c>
      <c r="IT37" s="295"/>
      <c r="IU37" s="296"/>
      <c r="IV37" s="297">
        <f t="shared" si="70"/>
        <v>0</v>
      </c>
      <c r="IW37" s="295"/>
      <c r="IX37" s="296"/>
      <c r="IY37" s="297">
        <f t="shared" si="71"/>
        <v>0</v>
      </c>
      <c r="IZ37" s="295"/>
      <c r="JA37" s="296"/>
      <c r="JB37" s="297">
        <f t="shared" si="72"/>
        <v>0</v>
      </c>
      <c r="JC37" s="295"/>
      <c r="JD37" s="296"/>
      <c r="JE37" s="297">
        <f t="shared" si="73"/>
        <v>0</v>
      </c>
      <c r="JF37" s="295"/>
      <c r="JG37" s="296"/>
      <c r="JH37" s="297">
        <f t="shared" si="74"/>
        <v>0</v>
      </c>
      <c r="JI37" s="346"/>
      <c r="JJ37" s="296"/>
      <c r="JK37" s="297">
        <f t="shared" si="75"/>
        <v>0</v>
      </c>
      <c r="JL37" s="295"/>
      <c r="JM37" s="296"/>
      <c r="JN37" s="297">
        <f t="shared" si="76"/>
        <v>0</v>
      </c>
      <c r="JO37" s="295"/>
      <c r="JP37" s="296"/>
      <c r="JQ37" s="297">
        <f t="shared" si="77"/>
        <v>0</v>
      </c>
      <c r="JR37" s="295"/>
      <c r="JS37" s="296"/>
      <c r="JT37" s="297">
        <f t="shared" si="78"/>
        <v>0</v>
      </c>
      <c r="JU37" s="295"/>
      <c r="JV37" s="296"/>
      <c r="JW37" s="297">
        <f t="shared" si="79"/>
        <v>0</v>
      </c>
      <c r="JX37" s="295"/>
      <c r="JY37" s="296"/>
      <c r="JZ37" s="297">
        <f t="shared" si="80"/>
        <v>0</v>
      </c>
      <c r="KA37" s="295"/>
      <c r="KB37" s="296"/>
      <c r="KC37" s="297">
        <f t="shared" si="81"/>
        <v>0</v>
      </c>
      <c r="KD37" s="295"/>
      <c r="KE37" s="296"/>
      <c r="KF37" s="297">
        <f t="shared" si="82"/>
        <v>0</v>
      </c>
      <c r="KG37" s="346"/>
      <c r="KH37" s="296"/>
      <c r="KI37" s="297">
        <f t="shared" si="83"/>
        <v>0</v>
      </c>
      <c r="KJ37" s="295"/>
      <c r="KK37" s="296"/>
      <c r="KL37" s="297">
        <f t="shared" si="84"/>
        <v>0</v>
      </c>
      <c r="KM37" s="295"/>
      <c r="KN37" s="296"/>
      <c r="KO37" s="297">
        <f t="shared" si="85"/>
        <v>0</v>
      </c>
      <c r="KP37" s="295"/>
      <c r="KQ37" s="296"/>
      <c r="KR37" s="297">
        <f t="shared" si="86"/>
        <v>0</v>
      </c>
      <c r="KS37" s="295"/>
      <c r="KT37" s="296"/>
      <c r="KU37" s="297">
        <f t="shared" si="87"/>
        <v>0</v>
      </c>
      <c r="KV37" s="295"/>
      <c r="KW37" s="296"/>
      <c r="KX37" s="297">
        <f t="shared" si="88"/>
        <v>0</v>
      </c>
      <c r="KY37" s="295"/>
      <c r="KZ37" s="296"/>
      <c r="LA37" s="297">
        <f t="shared" si="89"/>
        <v>0</v>
      </c>
      <c r="LB37" s="295"/>
      <c r="LC37" s="296"/>
      <c r="LD37" s="297">
        <f t="shared" si="90"/>
        <v>0</v>
      </c>
      <c r="LE37" s="346"/>
      <c r="LF37" s="296"/>
      <c r="LG37" s="297">
        <f t="shared" si="91"/>
        <v>0</v>
      </c>
      <c r="LH37" s="295"/>
      <c r="LI37" s="296"/>
      <c r="LJ37" s="297">
        <f t="shared" si="92"/>
        <v>0</v>
      </c>
      <c r="LK37" s="295"/>
      <c r="LL37" s="296"/>
      <c r="LM37" s="297">
        <f t="shared" si="93"/>
        <v>0</v>
      </c>
      <c r="LN37" s="295"/>
      <c r="LO37" s="296"/>
      <c r="LP37" s="297">
        <f t="shared" si="94"/>
        <v>0</v>
      </c>
      <c r="LQ37" s="295"/>
      <c r="LR37" s="296"/>
      <c r="LS37" s="297">
        <f t="shared" si="95"/>
        <v>0</v>
      </c>
      <c r="LT37" s="295"/>
      <c r="LU37" s="296"/>
      <c r="LV37" s="297">
        <f t="shared" si="96"/>
        <v>0</v>
      </c>
      <c r="LW37" s="295"/>
      <c r="LX37" s="296"/>
      <c r="LY37" s="297">
        <f t="shared" si="97"/>
        <v>0</v>
      </c>
      <c r="LZ37" s="295"/>
      <c r="MA37" s="296"/>
      <c r="MB37" s="297">
        <f t="shared" si="98"/>
        <v>0</v>
      </c>
      <c r="MC37" s="295"/>
      <c r="MD37" s="296"/>
      <c r="ME37" s="297">
        <f t="shared" si="99"/>
        <v>0</v>
      </c>
      <c r="MF37" s="295"/>
      <c r="MG37" s="296"/>
      <c r="MH37" s="297">
        <f t="shared" si="100"/>
        <v>0</v>
      </c>
      <c r="MI37" s="295"/>
      <c r="MJ37" s="296"/>
      <c r="MK37" s="297">
        <f t="shared" si="101"/>
        <v>0</v>
      </c>
      <c r="ML37" s="295"/>
      <c r="MM37" s="296"/>
      <c r="MN37" s="297">
        <f t="shared" si="102"/>
        <v>0</v>
      </c>
      <c r="MO37" s="295"/>
      <c r="MP37" s="296"/>
      <c r="MQ37" s="297">
        <f t="shared" si="103"/>
        <v>0</v>
      </c>
      <c r="MR37" s="295"/>
      <c r="MS37" s="296"/>
      <c r="MT37" s="297">
        <f t="shared" si="104"/>
        <v>0</v>
      </c>
      <c r="MU37" s="295"/>
      <c r="MV37" s="296"/>
      <c r="MW37" s="297">
        <f t="shared" si="105"/>
        <v>0</v>
      </c>
      <c r="MX37" s="295"/>
      <c r="MY37" s="296"/>
      <c r="MZ37" s="297">
        <f t="shared" si="106"/>
        <v>0</v>
      </c>
      <c r="NA37" s="295"/>
      <c r="NB37" s="296"/>
      <c r="NC37" s="297">
        <f t="shared" si="107"/>
        <v>0</v>
      </c>
      <c r="ND37" s="295"/>
      <c r="NE37" s="296"/>
      <c r="NF37" s="297">
        <f t="shared" si="108"/>
        <v>0</v>
      </c>
      <c r="NG37" s="295"/>
      <c r="NH37" s="296"/>
      <c r="NI37" s="297">
        <f t="shared" si="109"/>
        <v>0</v>
      </c>
      <c r="NJ37" s="295"/>
      <c r="NK37" s="296"/>
      <c r="NL37" s="297">
        <f t="shared" si="110"/>
        <v>0</v>
      </c>
      <c r="NM37" s="295"/>
      <c r="NN37" s="296"/>
      <c r="NO37" s="297">
        <f t="shared" si="111"/>
        <v>0</v>
      </c>
      <c r="NP37" s="295"/>
      <c r="NQ37" s="296"/>
      <c r="NR37" s="297">
        <f t="shared" si="112"/>
        <v>0</v>
      </c>
      <c r="NS37" s="295"/>
      <c r="NT37" s="296"/>
      <c r="NU37" s="297">
        <f t="shared" si="113"/>
        <v>0</v>
      </c>
      <c r="NV37" s="295"/>
      <c r="NW37" s="296"/>
      <c r="NX37" s="297">
        <f t="shared" si="114"/>
        <v>0</v>
      </c>
      <c r="NY37" s="295"/>
      <c r="NZ37" s="296"/>
      <c r="OA37" s="297">
        <f t="shared" si="115"/>
        <v>0</v>
      </c>
      <c r="OB37" s="295"/>
      <c r="OC37" s="296"/>
      <c r="OD37" s="297">
        <f t="shared" si="116"/>
        <v>0</v>
      </c>
      <c r="OE37" s="295"/>
      <c r="OF37" s="296"/>
      <c r="OG37" s="297">
        <f t="shared" si="117"/>
        <v>0</v>
      </c>
      <c r="OH37" s="295"/>
      <c r="OI37" s="296"/>
      <c r="OJ37" s="297">
        <f t="shared" si="118"/>
        <v>0</v>
      </c>
      <c r="OK37" s="295"/>
      <c r="OL37" s="296"/>
      <c r="OM37" s="297">
        <f t="shared" si="119"/>
        <v>0</v>
      </c>
      <c r="ON37" s="295"/>
      <c r="OO37" s="296"/>
      <c r="OP37" s="297">
        <f t="shared" si="120"/>
        <v>0</v>
      </c>
      <c r="OQ37" s="295"/>
      <c r="OR37" s="296"/>
      <c r="OS37" s="297">
        <f t="shared" si="121"/>
        <v>0</v>
      </c>
      <c r="OT37" s="295"/>
      <c r="OU37" s="296"/>
      <c r="OV37" s="297">
        <f t="shared" si="122"/>
        <v>0</v>
      </c>
      <c r="OW37" s="295"/>
      <c r="OX37" s="296"/>
      <c r="OY37" s="297">
        <f t="shared" si="123"/>
        <v>0</v>
      </c>
      <c r="OZ37" s="295"/>
      <c r="PA37" s="296"/>
      <c r="PB37" s="297">
        <f t="shared" si="124"/>
        <v>0</v>
      </c>
      <c r="PC37" s="295"/>
      <c r="PD37" s="296"/>
      <c r="PE37" s="297">
        <f t="shared" si="125"/>
        <v>0</v>
      </c>
      <c r="PF37" s="295"/>
      <c r="PG37" s="296"/>
      <c r="PH37" s="297">
        <f t="shared" si="126"/>
        <v>0</v>
      </c>
      <c r="PI37" s="295"/>
      <c r="PJ37" s="296"/>
      <c r="PK37" s="297">
        <f t="shared" si="127"/>
        <v>0</v>
      </c>
      <c r="PL37" s="295"/>
      <c r="PM37" s="296"/>
      <c r="PN37" s="297">
        <f t="shared" si="128"/>
        <v>0</v>
      </c>
      <c r="PO37" s="295"/>
      <c r="PP37" s="296"/>
      <c r="PQ37" s="297">
        <f t="shared" si="129"/>
        <v>0</v>
      </c>
      <c r="PR37" s="295"/>
      <c r="PS37" s="296"/>
      <c r="PT37" s="297">
        <f t="shared" si="130"/>
        <v>0</v>
      </c>
      <c r="PU37" s="295"/>
      <c r="PV37" s="296"/>
      <c r="PW37" s="297">
        <f t="shared" si="131"/>
        <v>0</v>
      </c>
      <c r="PX37" s="295"/>
      <c r="PY37" s="296"/>
      <c r="PZ37" s="297">
        <f t="shared" si="132"/>
        <v>0</v>
      </c>
      <c r="QA37" s="295"/>
      <c r="QB37" s="296"/>
      <c r="QC37" s="297">
        <f t="shared" si="133"/>
        <v>0</v>
      </c>
      <c r="QD37" s="295"/>
      <c r="QE37" s="296"/>
      <c r="QF37" s="297">
        <f t="shared" si="134"/>
        <v>0</v>
      </c>
      <c r="QG37" s="295"/>
      <c r="QH37" s="296"/>
      <c r="QI37" s="297">
        <f t="shared" si="135"/>
        <v>0</v>
      </c>
      <c r="QJ37" s="295"/>
      <c r="QK37" s="296"/>
      <c r="QL37" s="297">
        <f t="shared" si="136"/>
        <v>0</v>
      </c>
      <c r="QM37" s="295"/>
      <c r="QN37" s="296"/>
      <c r="QO37" s="297">
        <f t="shared" si="137"/>
        <v>0</v>
      </c>
      <c r="QP37" s="295"/>
      <c r="QQ37" s="296"/>
      <c r="QR37" s="297">
        <f t="shared" si="138"/>
        <v>0</v>
      </c>
      <c r="QS37" s="295"/>
      <c r="QT37" s="296"/>
      <c r="QU37" s="297">
        <f t="shared" si="139"/>
        <v>0</v>
      </c>
      <c r="QV37" s="295"/>
      <c r="QW37" s="296"/>
      <c r="QX37" s="297">
        <f t="shared" si="140"/>
        <v>0</v>
      </c>
      <c r="QY37" s="295"/>
      <c r="QZ37" s="296"/>
      <c r="RA37" s="297">
        <f t="shared" si="141"/>
        <v>0</v>
      </c>
      <c r="RB37" s="295"/>
      <c r="RC37" s="296"/>
      <c r="RD37" s="297">
        <f t="shared" si="142"/>
        <v>0</v>
      </c>
      <c r="RE37" s="295"/>
      <c r="RF37" s="296"/>
      <c r="RG37" s="297">
        <f t="shared" si="143"/>
        <v>0</v>
      </c>
      <c r="RH37" s="295"/>
      <c r="RI37" s="296"/>
      <c r="RJ37" s="297">
        <f t="shared" si="144"/>
        <v>0</v>
      </c>
      <c r="RK37" s="295"/>
      <c r="RL37" s="296"/>
      <c r="RM37" s="297">
        <f t="shared" si="145"/>
        <v>0</v>
      </c>
      <c r="RN37" s="295"/>
      <c r="RO37" s="296"/>
      <c r="RP37" s="297">
        <f t="shared" si="146"/>
        <v>0</v>
      </c>
      <c r="RQ37" s="295"/>
      <c r="RR37" s="296"/>
      <c r="RS37" s="297">
        <f t="shared" si="147"/>
        <v>0</v>
      </c>
      <c r="RT37" s="295"/>
      <c r="RU37" s="296"/>
      <c r="RV37" s="297">
        <f t="shared" si="148"/>
        <v>0</v>
      </c>
      <c r="RW37" s="295"/>
      <c r="RX37" s="296"/>
      <c r="RY37" s="297">
        <f t="shared" si="149"/>
        <v>0</v>
      </c>
      <c r="RZ37" s="295"/>
      <c r="SA37" s="296"/>
      <c r="SB37" s="297">
        <f t="shared" si="150"/>
        <v>0</v>
      </c>
      <c r="SC37" s="295"/>
      <c r="SD37" s="296"/>
      <c r="SE37" s="297">
        <f t="shared" si="151"/>
        <v>0</v>
      </c>
      <c r="SF37" s="295"/>
      <c r="SG37" s="296"/>
      <c r="SH37" s="297">
        <f t="shared" si="152"/>
        <v>0</v>
      </c>
      <c r="SI37" s="295"/>
      <c r="SJ37" s="296"/>
      <c r="SK37" s="297">
        <f t="shared" si="153"/>
        <v>0</v>
      </c>
      <c r="SL37" s="295"/>
      <c r="SM37" s="296"/>
      <c r="SN37" s="297">
        <f t="shared" si="154"/>
        <v>0</v>
      </c>
      <c r="SO37" s="295"/>
      <c r="SP37" s="296"/>
      <c r="SQ37" s="297">
        <f t="shared" si="155"/>
        <v>0</v>
      </c>
      <c r="SR37" s="295"/>
      <c r="SS37" s="296"/>
      <c r="ST37" s="297">
        <f t="shared" si="156"/>
        <v>0</v>
      </c>
      <c r="SU37" s="295"/>
      <c r="SV37" s="296"/>
      <c r="SW37" s="297">
        <f t="shared" si="157"/>
        <v>0</v>
      </c>
      <c r="SX37" s="295"/>
      <c r="SY37" s="296"/>
      <c r="SZ37" s="297">
        <f t="shared" si="158"/>
        <v>0</v>
      </c>
      <c r="TA37" s="295"/>
      <c r="TB37" s="296"/>
      <c r="TC37" s="297">
        <f t="shared" si="159"/>
        <v>0</v>
      </c>
      <c r="TD37" s="295"/>
      <c r="TE37" s="296"/>
      <c r="TF37" s="297">
        <f t="shared" si="160"/>
        <v>0</v>
      </c>
      <c r="TG37" s="295"/>
      <c r="TH37" s="296"/>
      <c r="TI37" s="297">
        <f t="shared" si="161"/>
        <v>0</v>
      </c>
      <c r="TJ37" s="295"/>
      <c r="TK37" s="296"/>
      <c r="TL37" s="297">
        <f t="shared" si="162"/>
        <v>0</v>
      </c>
      <c r="TM37" s="295"/>
      <c r="TN37" s="296"/>
      <c r="TO37" s="297">
        <f t="shared" si="163"/>
        <v>0</v>
      </c>
      <c r="TP37" s="295"/>
      <c r="TQ37" s="296"/>
      <c r="TR37" s="297">
        <f t="shared" si="164"/>
        <v>0</v>
      </c>
      <c r="TS37" s="295"/>
      <c r="TT37" s="296"/>
      <c r="TU37" s="297">
        <f t="shared" si="165"/>
        <v>0</v>
      </c>
      <c r="TV37" s="295"/>
      <c r="TW37" s="296"/>
      <c r="TX37" s="297">
        <f t="shared" si="166"/>
        <v>0</v>
      </c>
      <c r="TY37" s="295"/>
      <c r="TZ37" s="296"/>
      <c r="UA37" s="297">
        <f t="shared" si="167"/>
        <v>0</v>
      </c>
      <c r="UB37" s="295"/>
      <c r="UC37" s="296"/>
      <c r="UD37" s="297">
        <f t="shared" si="168"/>
        <v>0</v>
      </c>
      <c r="UE37" s="295"/>
      <c r="UF37" s="296"/>
      <c r="UG37" s="297">
        <f t="shared" si="169"/>
        <v>0</v>
      </c>
      <c r="UH37" s="295"/>
      <c r="UI37" s="296"/>
      <c r="UJ37" s="297">
        <f t="shared" si="170"/>
        <v>0</v>
      </c>
      <c r="UK37" s="295"/>
      <c r="UL37" s="296"/>
      <c r="UM37" s="297">
        <f t="shared" si="171"/>
        <v>0</v>
      </c>
      <c r="UN37" s="295"/>
      <c r="UO37" s="296"/>
      <c r="UP37" s="297">
        <f t="shared" si="172"/>
        <v>0</v>
      </c>
      <c r="UQ37" s="295"/>
      <c r="UR37" s="296"/>
      <c r="US37" s="297">
        <f t="shared" si="173"/>
        <v>0</v>
      </c>
      <c r="UT37" s="295"/>
      <c r="UU37" s="296"/>
      <c r="UV37" s="297">
        <f t="shared" si="174"/>
        <v>0</v>
      </c>
      <c r="UW37" s="295"/>
      <c r="UX37" s="296"/>
      <c r="UY37" s="297">
        <f t="shared" si="175"/>
        <v>0</v>
      </c>
      <c r="UZ37" s="295"/>
      <c r="VA37" s="296"/>
      <c r="VB37" s="297">
        <f t="shared" si="176"/>
        <v>0</v>
      </c>
      <c r="VC37" s="295"/>
      <c r="VD37" s="296"/>
      <c r="VE37" s="297">
        <f t="shared" si="177"/>
        <v>0</v>
      </c>
      <c r="VF37" s="295"/>
      <c r="VG37" s="296"/>
      <c r="VH37" s="297">
        <f t="shared" si="178"/>
        <v>0</v>
      </c>
      <c r="VI37" s="295"/>
      <c r="VJ37" s="296"/>
      <c r="VK37" s="297">
        <f t="shared" si="179"/>
        <v>0</v>
      </c>
      <c r="VL37" s="295"/>
      <c r="VM37" s="296"/>
      <c r="VN37" s="297">
        <f t="shared" si="180"/>
        <v>0</v>
      </c>
      <c r="VO37" s="295"/>
      <c r="VP37" s="296"/>
      <c r="VQ37" s="297">
        <f t="shared" si="181"/>
        <v>0</v>
      </c>
    </row>
    <row r="38" spans="1:589">
      <c r="A38" s="349">
        <v>34</v>
      </c>
      <c r="B38" s="346"/>
      <c r="C38" s="296"/>
      <c r="D38" s="297">
        <f t="shared" si="245"/>
        <v>0</v>
      </c>
      <c r="E38" s="295"/>
      <c r="F38" s="296"/>
      <c r="G38" s="297">
        <f t="shared" si="183"/>
        <v>0</v>
      </c>
      <c r="H38" s="295"/>
      <c r="I38" s="296"/>
      <c r="J38" s="297">
        <f t="shared" si="184"/>
        <v>0</v>
      </c>
      <c r="K38" s="295"/>
      <c r="L38" s="296"/>
      <c r="M38" s="297">
        <f t="shared" si="185"/>
        <v>0</v>
      </c>
      <c r="N38" s="295"/>
      <c r="O38" s="296"/>
      <c r="P38" s="297">
        <f t="shared" si="246"/>
        <v>0</v>
      </c>
      <c r="Q38" s="295"/>
      <c r="R38" s="296"/>
      <c r="S38" s="297">
        <f t="shared" si="187"/>
        <v>0</v>
      </c>
      <c r="T38" s="295"/>
      <c r="U38" s="296"/>
      <c r="V38" s="297">
        <f t="shared" si="188"/>
        <v>0</v>
      </c>
      <c r="W38" s="346"/>
      <c r="X38" s="296"/>
      <c r="Y38" s="297">
        <f t="shared" si="189"/>
        <v>0</v>
      </c>
      <c r="Z38" s="295"/>
      <c r="AA38" s="296"/>
      <c r="AB38" s="297">
        <f t="shared" si="190"/>
        <v>0</v>
      </c>
      <c r="AC38" s="295"/>
      <c r="AD38" s="296"/>
      <c r="AE38" s="297">
        <f t="shared" si="191"/>
        <v>0</v>
      </c>
      <c r="AF38" s="295"/>
      <c r="AG38" s="296"/>
      <c r="AH38" s="297">
        <f t="shared" si="192"/>
        <v>0</v>
      </c>
      <c r="AI38" s="295"/>
      <c r="AJ38" s="296"/>
      <c r="AK38" s="297">
        <f t="shared" si="193"/>
        <v>0</v>
      </c>
      <c r="AL38" s="295"/>
      <c r="AM38" s="296"/>
      <c r="AN38" s="297">
        <f t="shared" si="194"/>
        <v>0</v>
      </c>
      <c r="AO38" s="295"/>
      <c r="AP38" s="296"/>
      <c r="AQ38" s="297">
        <f t="shared" si="195"/>
        <v>0</v>
      </c>
      <c r="AR38" s="346"/>
      <c r="AS38" s="296"/>
      <c r="AT38" s="297">
        <f t="shared" si="196"/>
        <v>0</v>
      </c>
      <c r="AU38" s="295"/>
      <c r="AV38" s="296"/>
      <c r="AW38" s="297">
        <f t="shared" si="197"/>
        <v>0</v>
      </c>
      <c r="AX38" s="295"/>
      <c r="AY38" s="296"/>
      <c r="AZ38" s="297">
        <f t="shared" si="198"/>
        <v>0</v>
      </c>
      <c r="BA38" s="295"/>
      <c r="BB38" s="296"/>
      <c r="BC38" s="297">
        <f t="shared" si="199"/>
        <v>0</v>
      </c>
      <c r="BD38" s="295"/>
      <c r="BE38" s="296"/>
      <c r="BF38" s="297">
        <f t="shared" si="200"/>
        <v>0</v>
      </c>
      <c r="BG38" s="295"/>
      <c r="BH38" s="296"/>
      <c r="BI38" s="297">
        <f t="shared" si="201"/>
        <v>0</v>
      </c>
      <c r="BJ38" s="295"/>
      <c r="BK38" s="296"/>
      <c r="BL38" s="297">
        <f t="shared" si="202"/>
        <v>0</v>
      </c>
      <c r="BM38" s="346"/>
      <c r="BN38" s="296"/>
      <c r="BO38" s="297">
        <f t="shared" si="203"/>
        <v>0</v>
      </c>
      <c r="BP38" s="295"/>
      <c r="BQ38" s="296"/>
      <c r="BR38" s="297">
        <f t="shared" si="247"/>
        <v>0</v>
      </c>
      <c r="BS38" s="295"/>
      <c r="BT38" s="296"/>
      <c r="BU38" s="297">
        <f t="shared" si="204"/>
        <v>0</v>
      </c>
      <c r="BV38" s="295"/>
      <c r="BW38" s="296"/>
      <c r="BX38" s="297">
        <f t="shared" si="205"/>
        <v>0</v>
      </c>
      <c r="BY38" s="295"/>
      <c r="BZ38" s="296"/>
      <c r="CA38" s="297">
        <f t="shared" si="206"/>
        <v>0</v>
      </c>
      <c r="CB38" s="295"/>
      <c r="CC38" s="296"/>
      <c r="CD38" s="297">
        <f t="shared" si="207"/>
        <v>0</v>
      </c>
      <c r="CE38" s="295"/>
      <c r="CF38" s="296"/>
      <c r="CG38" s="297">
        <f t="shared" si="208"/>
        <v>0</v>
      </c>
      <c r="CH38" s="346"/>
      <c r="CI38" s="296"/>
      <c r="CJ38" s="297">
        <f t="shared" si="209"/>
        <v>0</v>
      </c>
      <c r="CK38" s="295"/>
      <c r="CL38" s="296"/>
      <c r="CM38" s="297">
        <f t="shared" si="210"/>
        <v>0</v>
      </c>
      <c r="CN38" s="295"/>
      <c r="CO38" s="296"/>
      <c r="CP38" s="297">
        <f t="shared" si="211"/>
        <v>0</v>
      </c>
      <c r="CQ38" s="295"/>
      <c r="CR38" s="296"/>
      <c r="CS38" s="297">
        <f t="shared" si="212"/>
        <v>0</v>
      </c>
      <c r="CT38" s="295"/>
      <c r="CU38" s="296"/>
      <c r="CV38" s="297">
        <f t="shared" si="213"/>
        <v>0</v>
      </c>
      <c r="CW38" s="295"/>
      <c r="CX38" s="296"/>
      <c r="CY38" s="297">
        <f t="shared" si="214"/>
        <v>0</v>
      </c>
      <c r="CZ38" s="295"/>
      <c r="DA38" s="296"/>
      <c r="DB38" s="297">
        <f t="shared" si="215"/>
        <v>0</v>
      </c>
      <c r="DC38" s="346"/>
      <c r="DD38" s="296"/>
      <c r="DE38" s="297">
        <f t="shared" si="216"/>
        <v>0</v>
      </c>
      <c r="DF38" s="295"/>
      <c r="DG38" s="296"/>
      <c r="DH38" s="297">
        <f t="shared" si="217"/>
        <v>0</v>
      </c>
      <c r="DI38" s="295"/>
      <c r="DJ38" s="296"/>
      <c r="DK38" s="297">
        <f t="shared" si="218"/>
        <v>0</v>
      </c>
      <c r="DL38" s="295"/>
      <c r="DM38" s="296"/>
      <c r="DN38" s="297">
        <f t="shared" si="219"/>
        <v>0</v>
      </c>
      <c r="DO38" s="295"/>
      <c r="DP38" s="296"/>
      <c r="DQ38" s="297">
        <f t="shared" si="220"/>
        <v>0</v>
      </c>
      <c r="DR38" s="295"/>
      <c r="DS38" s="296"/>
      <c r="DT38" s="297">
        <f t="shared" si="221"/>
        <v>0</v>
      </c>
      <c r="DU38" s="295"/>
      <c r="DV38" s="296"/>
      <c r="DW38" s="297">
        <f t="shared" si="222"/>
        <v>0</v>
      </c>
      <c r="DX38" s="346"/>
      <c r="DY38" s="296"/>
      <c r="DZ38" s="297">
        <f t="shared" si="223"/>
        <v>0</v>
      </c>
      <c r="EA38" s="295"/>
      <c r="EB38" s="296"/>
      <c r="EC38" s="297">
        <f t="shared" si="224"/>
        <v>0</v>
      </c>
      <c r="ED38" s="295"/>
      <c r="EE38" s="296"/>
      <c r="EF38" s="297">
        <f t="shared" si="225"/>
        <v>0</v>
      </c>
      <c r="EG38" s="295"/>
      <c r="EH38" s="296"/>
      <c r="EI38" s="297">
        <f t="shared" si="226"/>
        <v>0</v>
      </c>
      <c r="EJ38" s="295"/>
      <c r="EK38" s="296"/>
      <c r="EL38" s="297">
        <f t="shared" si="227"/>
        <v>0</v>
      </c>
      <c r="EM38" s="295"/>
      <c r="EN38" s="296"/>
      <c r="EO38" s="297">
        <f t="shared" si="228"/>
        <v>0</v>
      </c>
      <c r="EP38" s="295"/>
      <c r="EQ38" s="296"/>
      <c r="ER38" s="297">
        <f t="shared" si="229"/>
        <v>0</v>
      </c>
      <c r="ES38" s="346"/>
      <c r="ET38" s="296"/>
      <c r="EU38" s="297">
        <f t="shared" si="230"/>
        <v>0</v>
      </c>
      <c r="EV38" s="295"/>
      <c r="EW38" s="296"/>
      <c r="EX38" s="297">
        <f t="shared" si="231"/>
        <v>0</v>
      </c>
      <c r="EY38" s="295"/>
      <c r="EZ38" s="296"/>
      <c r="FA38" s="297">
        <f t="shared" si="232"/>
        <v>0</v>
      </c>
      <c r="FB38" s="295"/>
      <c r="FC38" s="296"/>
      <c r="FD38" s="297">
        <f t="shared" si="233"/>
        <v>0</v>
      </c>
      <c r="FE38" s="295"/>
      <c r="FF38" s="296"/>
      <c r="FG38" s="297">
        <f t="shared" si="234"/>
        <v>0</v>
      </c>
      <c r="FH38" s="295"/>
      <c r="FI38" s="296"/>
      <c r="FJ38" s="297">
        <f t="shared" si="235"/>
        <v>0</v>
      </c>
      <c r="FK38" s="295"/>
      <c r="FL38" s="296"/>
      <c r="FM38" s="297">
        <f t="shared" si="236"/>
        <v>0</v>
      </c>
      <c r="FN38" s="295"/>
      <c r="FO38" s="296"/>
      <c r="FP38" s="297">
        <f t="shared" si="237"/>
        <v>0</v>
      </c>
      <c r="FQ38" s="346"/>
      <c r="FR38" s="296"/>
      <c r="FS38" s="297">
        <f t="shared" si="238"/>
        <v>0</v>
      </c>
      <c r="FT38" s="295"/>
      <c r="FU38" s="296"/>
      <c r="FV38" s="297">
        <f t="shared" si="239"/>
        <v>0</v>
      </c>
      <c r="FW38" s="295"/>
      <c r="FX38" s="296"/>
      <c r="FY38" s="297">
        <f t="shared" si="240"/>
        <v>0</v>
      </c>
      <c r="FZ38" s="295"/>
      <c r="GA38" s="296"/>
      <c r="GB38" s="297">
        <f t="shared" si="241"/>
        <v>0</v>
      </c>
      <c r="GC38" s="295"/>
      <c r="GD38" s="296"/>
      <c r="GE38" s="297">
        <f t="shared" si="242"/>
        <v>0</v>
      </c>
      <c r="GF38" s="295"/>
      <c r="GG38" s="296"/>
      <c r="GH38" s="297">
        <f t="shared" si="243"/>
        <v>0</v>
      </c>
      <c r="GI38" s="295"/>
      <c r="GJ38" s="296"/>
      <c r="GK38" s="297">
        <f t="shared" si="244"/>
        <v>0</v>
      </c>
      <c r="GL38" s="295"/>
      <c r="GM38" s="296"/>
      <c r="GN38" s="297">
        <f t="shared" si="50"/>
        <v>0</v>
      </c>
      <c r="GO38" s="346"/>
      <c r="GP38" s="296"/>
      <c r="GQ38" s="297">
        <f t="shared" si="51"/>
        <v>0</v>
      </c>
      <c r="GR38" s="295"/>
      <c r="GS38" s="296"/>
      <c r="GT38" s="297">
        <f t="shared" si="52"/>
        <v>0</v>
      </c>
      <c r="GU38" s="295"/>
      <c r="GV38" s="296"/>
      <c r="GW38" s="297">
        <f t="shared" si="53"/>
        <v>0</v>
      </c>
      <c r="GX38" s="295"/>
      <c r="GY38" s="296"/>
      <c r="GZ38" s="297">
        <f t="shared" si="54"/>
        <v>0</v>
      </c>
      <c r="HA38" s="295"/>
      <c r="HB38" s="296"/>
      <c r="HC38" s="297">
        <f t="shared" si="55"/>
        <v>0</v>
      </c>
      <c r="HD38" s="295"/>
      <c r="HE38" s="296"/>
      <c r="HF38" s="297">
        <f t="shared" si="56"/>
        <v>0</v>
      </c>
      <c r="HG38" s="295"/>
      <c r="HH38" s="296"/>
      <c r="HI38" s="297">
        <f t="shared" si="57"/>
        <v>0</v>
      </c>
      <c r="HJ38" s="295"/>
      <c r="HK38" s="296"/>
      <c r="HL38" s="297">
        <f t="shared" si="58"/>
        <v>0</v>
      </c>
      <c r="HM38" s="346"/>
      <c r="HN38" s="296"/>
      <c r="HO38" s="297">
        <f t="shared" si="59"/>
        <v>0</v>
      </c>
      <c r="HP38" s="295"/>
      <c r="HQ38" s="296"/>
      <c r="HR38" s="297">
        <f t="shared" si="60"/>
        <v>0</v>
      </c>
      <c r="HS38" s="295"/>
      <c r="HT38" s="296"/>
      <c r="HU38" s="297">
        <f t="shared" si="61"/>
        <v>0</v>
      </c>
      <c r="HV38" s="295"/>
      <c r="HW38" s="296"/>
      <c r="HX38" s="297">
        <f t="shared" si="62"/>
        <v>0</v>
      </c>
      <c r="HY38" s="295"/>
      <c r="HZ38" s="296"/>
      <c r="IA38" s="297">
        <f t="shared" si="63"/>
        <v>0</v>
      </c>
      <c r="IB38" s="295"/>
      <c r="IC38" s="296"/>
      <c r="ID38" s="297">
        <f t="shared" si="64"/>
        <v>0</v>
      </c>
      <c r="IE38" s="295"/>
      <c r="IF38" s="296"/>
      <c r="IG38" s="297">
        <f t="shared" si="65"/>
        <v>0</v>
      </c>
      <c r="IH38" s="295"/>
      <c r="II38" s="296"/>
      <c r="IJ38" s="297">
        <f t="shared" si="66"/>
        <v>0</v>
      </c>
      <c r="IK38" s="346"/>
      <c r="IL38" s="296"/>
      <c r="IM38" s="297">
        <f t="shared" si="67"/>
        <v>0</v>
      </c>
      <c r="IN38" s="295"/>
      <c r="IO38" s="296"/>
      <c r="IP38" s="297">
        <f t="shared" si="68"/>
        <v>0</v>
      </c>
      <c r="IQ38" s="295"/>
      <c r="IR38" s="296"/>
      <c r="IS38" s="297">
        <f t="shared" si="69"/>
        <v>0</v>
      </c>
      <c r="IT38" s="295"/>
      <c r="IU38" s="296"/>
      <c r="IV38" s="297">
        <f t="shared" si="70"/>
        <v>0</v>
      </c>
      <c r="IW38" s="295"/>
      <c r="IX38" s="296"/>
      <c r="IY38" s="297">
        <f t="shared" si="71"/>
        <v>0</v>
      </c>
      <c r="IZ38" s="295"/>
      <c r="JA38" s="296"/>
      <c r="JB38" s="297">
        <f t="shared" si="72"/>
        <v>0</v>
      </c>
      <c r="JC38" s="295"/>
      <c r="JD38" s="296"/>
      <c r="JE38" s="297">
        <f t="shared" si="73"/>
        <v>0</v>
      </c>
      <c r="JF38" s="295"/>
      <c r="JG38" s="296"/>
      <c r="JH38" s="297">
        <f t="shared" si="74"/>
        <v>0</v>
      </c>
      <c r="JI38" s="346"/>
      <c r="JJ38" s="296"/>
      <c r="JK38" s="297">
        <f t="shared" si="75"/>
        <v>0</v>
      </c>
      <c r="JL38" s="295"/>
      <c r="JM38" s="296"/>
      <c r="JN38" s="297">
        <f t="shared" si="76"/>
        <v>0</v>
      </c>
      <c r="JO38" s="295"/>
      <c r="JP38" s="296"/>
      <c r="JQ38" s="297">
        <f t="shared" si="77"/>
        <v>0</v>
      </c>
      <c r="JR38" s="295"/>
      <c r="JS38" s="296"/>
      <c r="JT38" s="297">
        <f t="shared" si="78"/>
        <v>0</v>
      </c>
      <c r="JU38" s="295"/>
      <c r="JV38" s="296"/>
      <c r="JW38" s="297">
        <f t="shared" si="79"/>
        <v>0</v>
      </c>
      <c r="JX38" s="295"/>
      <c r="JY38" s="296"/>
      <c r="JZ38" s="297">
        <f t="shared" si="80"/>
        <v>0</v>
      </c>
      <c r="KA38" s="295"/>
      <c r="KB38" s="296"/>
      <c r="KC38" s="297">
        <f t="shared" si="81"/>
        <v>0</v>
      </c>
      <c r="KD38" s="295"/>
      <c r="KE38" s="296"/>
      <c r="KF38" s="297">
        <f t="shared" si="82"/>
        <v>0</v>
      </c>
      <c r="KG38" s="346"/>
      <c r="KH38" s="296"/>
      <c r="KI38" s="297">
        <f t="shared" si="83"/>
        <v>0</v>
      </c>
      <c r="KJ38" s="295"/>
      <c r="KK38" s="296"/>
      <c r="KL38" s="297">
        <f t="shared" si="84"/>
        <v>0</v>
      </c>
      <c r="KM38" s="295"/>
      <c r="KN38" s="296"/>
      <c r="KO38" s="297">
        <f t="shared" si="85"/>
        <v>0</v>
      </c>
      <c r="KP38" s="295"/>
      <c r="KQ38" s="296"/>
      <c r="KR38" s="297">
        <f t="shared" si="86"/>
        <v>0</v>
      </c>
      <c r="KS38" s="295"/>
      <c r="KT38" s="296"/>
      <c r="KU38" s="297">
        <f t="shared" si="87"/>
        <v>0</v>
      </c>
      <c r="KV38" s="295"/>
      <c r="KW38" s="296"/>
      <c r="KX38" s="297">
        <f t="shared" si="88"/>
        <v>0</v>
      </c>
      <c r="KY38" s="295"/>
      <c r="KZ38" s="296"/>
      <c r="LA38" s="297">
        <f t="shared" si="89"/>
        <v>0</v>
      </c>
      <c r="LB38" s="295"/>
      <c r="LC38" s="296"/>
      <c r="LD38" s="297">
        <f t="shared" si="90"/>
        <v>0</v>
      </c>
      <c r="LE38" s="346"/>
      <c r="LF38" s="296"/>
      <c r="LG38" s="297">
        <f t="shared" si="91"/>
        <v>0</v>
      </c>
      <c r="LH38" s="295"/>
      <c r="LI38" s="296"/>
      <c r="LJ38" s="297">
        <f t="shared" si="92"/>
        <v>0</v>
      </c>
      <c r="LK38" s="295"/>
      <c r="LL38" s="296"/>
      <c r="LM38" s="297">
        <f t="shared" si="93"/>
        <v>0</v>
      </c>
      <c r="LN38" s="295"/>
      <c r="LO38" s="296"/>
      <c r="LP38" s="297">
        <f t="shared" si="94"/>
        <v>0</v>
      </c>
      <c r="LQ38" s="295"/>
      <c r="LR38" s="296"/>
      <c r="LS38" s="297">
        <f t="shared" si="95"/>
        <v>0</v>
      </c>
      <c r="LT38" s="295"/>
      <c r="LU38" s="296"/>
      <c r="LV38" s="297">
        <f t="shared" si="96"/>
        <v>0</v>
      </c>
      <c r="LW38" s="295"/>
      <c r="LX38" s="296"/>
      <c r="LY38" s="297">
        <f t="shared" si="97"/>
        <v>0</v>
      </c>
      <c r="LZ38" s="295"/>
      <c r="MA38" s="296"/>
      <c r="MB38" s="297">
        <f t="shared" si="98"/>
        <v>0</v>
      </c>
      <c r="MC38" s="295"/>
      <c r="MD38" s="296"/>
      <c r="ME38" s="297">
        <f t="shared" si="99"/>
        <v>0</v>
      </c>
      <c r="MF38" s="295"/>
      <c r="MG38" s="296"/>
      <c r="MH38" s="297">
        <f t="shared" si="100"/>
        <v>0</v>
      </c>
      <c r="MI38" s="295"/>
      <c r="MJ38" s="296"/>
      <c r="MK38" s="297">
        <f t="shared" si="101"/>
        <v>0</v>
      </c>
      <c r="ML38" s="295"/>
      <c r="MM38" s="296"/>
      <c r="MN38" s="297">
        <f t="shared" si="102"/>
        <v>0</v>
      </c>
      <c r="MO38" s="295"/>
      <c r="MP38" s="296"/>
      <c r="MQ38" s="297">
        <f t="shared" si="103"/>
        <v>0</v>
      </c>
      <c r="MR38" s="295"/>
      <c r="MS38" s="296"/>
      <c r="MT38" s="297">
        <f t="shared" si="104"/>
        <v>0</v>
      </c>
      <c r="MU38" s="295"/>
      <c r="MV38" s="296"/>
      <c r="MW38" s="297">
        <f t="shared" si="105"/>
        <v>0</v>
      </c>
      <c r="MX38" s="295"/>
      <c r="MY38" s="296"/>
      <c r="MZ38" s="297">
        <f t="shared" si="106"/>
        <v>0</v>
      </c>
      <c r="NA38" s="295"/>
      <c r="NB38" s="296"/>
      <c r="NC38" s="297">
        <f t="shared" si="107"/>
        <v>0</v>
      </c>
      <c r="ND38" s="295"/>
      <c r="NE38" s="296"/>
      <c r="NF38" s="297">
        <f t="shared" si="108"/>
        <v>0</v>
      </c>
      <c r="NG38" s="295"/>
      <c r="NH38" s="296"/>
      <c r="NI38" s="297">
        <f t="shared" si="109"/>
        <v>0</v>
      </c>
      <c r="NJ38" s="295"/>
      <c r="NK38" s="296"/>
      <c r="NL38" s="297">
        <f t="shared" si="110"/>
        <v>0</v>
      </c>
      <c r="NM38" s="295"/>
      <c r="NN38" s="296"/>
      <c r="NO38" s="297">
        <f t="shared" si="111"/>
        <v>0</v>
      </c>
      <c r="NP38" s="295"/>
      <c r="NQ38" s="296"/>
      <c r="NR38" s="297">
        <f t="shared" si="112"/>
        <v>0</v>
      </c>
      <c r="NS38" s="295"/>
      <c r="NT38" s="296"/>
      <c r="NU38" s="297">
        <f t="shared" si="113"/>
        <v>0</v>
      </c>
      <c r="NV38" s="295"/>
      <c r="NW38" s="296"/>
      <c r="NX38" s="297">
        <f t="shared" si="114"/>
        <v>0</v>
      </c>
      <c r="NY38" s="295"/>
      <c r="NZ38" s="296"/>
      <c r="OA38" s="297">
        <f t="shared" si="115"/>
        <v>0</v>
      </c>
      <c r="OB38" s="295"/>
      <c r="OC38" s="296"/>
      <c r="OD38" s="297">
        <f t="shared" si="116"/>
        <v>0</v>
      </c>
      <c r="OE38" s="295"/>
      <c r="OF38" s="296"/>
      <c r="OG38" s="297">
        <f t="shared" si="117"/>
        <v>0</v>
      </c>
      <c r="OH38" s="295"/>
      <c r="OI38" s="296"/>
      <c r="OJ38" s="297">
        <f t="shared" si="118"/>
        <v>0</v>
      </c>
      <c r="OK38" s="295"/>
      <c r="OL38" s="296"/>
      <c r="OM38" s="297">
        <f t="shared" si="119"/>
        <v>0</v>
      </c>
      <c r="ON38" s="295"/>
      <c r="OO38" s="296"/>
      <c r="OP38" s="297">
        <f t="shared" si="120"/>
        <v>0</v>
      </c>
      <c r="OQ38" s="295"/>
      <c r="OR38" s="296"/>
      <c r="OS38" s="297">
        <f t="shared" si="121"/>
        <v>0</v>
      </c>
      <c r="OT38" s="295"/>
      <c r="OU38" s="296"/>
      <c r="OV38" s="297">
        <f t="shared" si="122"/>
        <v>0</v>
      </c>
      <c r="OW38" s="295"/>
      <c r="OX38" s="296"/>
      <c r="OY38" s="297">
        <f t="shared" si="123"/>
        <v>0</v>
      </c>
      <c r="OZ38" s="295"/>
      <c r="PA38" s="296"/>
      <c r="PB38" s="297">
        <f t="shared" si="124"/>
        <v>0</v>
      </c>
      <c r="PC38" s="295"/>
      <c r="PD38" s="296"/>
      <c r="PE38" s="297">
        <f t="shared" si="125"/>
        <v>0</v>
      </c>
      <c r="PF38" s="295"/>
      <c r="PG38" s="296"/>
      <c r="PH38" s="297">
        <f t="shared" si="126"/>
        <v>0</v>
      </c>
      <c r="PI38" s="295"/>
      <c r="PJ38" s="296"/>
      <c r="PK38" s="297">
        <f t="shared" si="127"/>
        <v>0</v>
      </c>
      <c r="PL38" s="295"/>
      <c r="PM38" s="296"/>
      <c r="PN38" s="297">
        <f t="shared" si="128"/>
        <v>0</v>
      </c>
      <c r="PO38" s="295"/>
      <c r="PP38" s="296"/>
      <c r="PQ38" s="297">
        <f t="shared" si="129"/>
        <v>0</v>
      </c>
      <c r="PR38" s="295"/>
      <c r="PS38" s="296"/>
      <c r="PT38" s="297">
        <f t="shared" si="130"/>
        <v>0</v>
      </c>
      <c r="PU38" s="295"/>
      <c r="PV38" s="296"/>
      <c r="PW38" s="297">
        <f t="shared" si="131"/>
        <v>0</v>
      </c>
      <c r="PX38" s="295"/>
      <c r="PY38" s="296"/>
      <c r="PZ38" s="297">
        <f t="shared" si="132"/>
        <v>0</v>
      </c>
      <c r="QA38" s="295"/>
      <c r="QB38" s="296"/>
      <c r="QC38" s="297">
        <f t="shared" si="133"/>
        <v>0</v>
      </c>
      <c r="QD38" s="295"/>
      <c r="QE38" s="296"/>
      <c r="QF38" s="297">
        <f t="shared" si="134"/>
        <v>0</v>
      </c>
      <c r="QG38" s="295"/>
      <c r="QH38" s="296"/>
      <c r="QI38" s="297">
        <f t="shared" si="135"/>
        <v>0</v>
      </c>
      <c r="QJ38" s="295"/>
      <c r="QK38" s="296"/>
      <c r="QL38" s="297">
        <f t="shared" si="136"/>
        <v>0</v>
      </c>
      <c r="QM38" s="295"/>
      <c r="QN38" s="296"/>
      <c r="QO38" s="297">
        <f t="shared" si="137"/>
        <v>0</v>
      </c>
      <c r="QP38" s="295"/>
      <c r="QQ38" s="296"/>
      <c r="QR38" s="297">
        <f t="shared" si="138"/>
        <v>0</v>
      </c>
      <c r="QS38" s="295"/>
      <c r="QT38" s="296"/>
      <c r="QU38" s="297">
        <f t="shared" si="139"/>
        <v>0</v>
      </c>
      <c r="QV38" s="295"/>
      <c r="QW38" s="296"/>
      <c r="QX38" s="297">
        <f t="shared" si="140"/>
        <v>0</v>
      </c>
      <c r="QY38" s="295"/>
      <c r="QZ38" s="296"/>
      <c r="RA38" s="297">
        <f t="shared" si="141"/>
        <v>0</v>
      </c>
      <c r="RB38" s="295"/>
      <c r="RC38" s="296"/>
      <c r="RD38" s="297">
        <f t="shared" si="142"/>
        <v>0</v>
      </c>
      <c r="RE38" s="295"/>
      <c r="RF38" s="296"/>
      <c r="RG38" s="297">
        <f t="shared" si="143"/>
        <v>0</v>
      </c>
      <c r="RH38" s="295"/>
      <c r="RI38" s="296"/>
      <c r="RJ38" s="297">
        <f t="shared" si="144"/>
        <v>0</v>
      </c>
      <c r="RK38" s="295"/>
      <c r="RL38" s="296"/>
      <c r="RM38" s="297">
        <f t="shared" si="145"/>
        <v>0</v>
      </c>
      <c r="RN38" s="295"/>
      <c r="RO38" s="296"/>
      <c r="RP38" s="297">
        <f t="shared" si="146"/>
        <v>0</v>
      </c>
      <c r="RQ38" s="295"/>
      <c r="RR38" s="296"/>
      <c r="RS38" s="297">
        <f t="shared" si="147"/>
        <v>0</v>
      </c>
      <c r="RT38" s="295"/>
      <c r="RU38" s="296"/>
      <c r="RV38" s="297">
        <f t="shared" si="148"/>
        <v>0</v>
      </c>
      <c r="RW38" s="295"/>
      <c r="RX38" s="296"/>
      <c r="RY38" s="297">
        <f t="shared" si="149"/>
        <v>0</v>
      </c>
      <c r="RZ38" s="295"/>
      <c r="SA38" s="296"/>
      <c r="SB38" s="297">
        <f t="shared" si="150"/>
        <v>0</v>
      </c>
      <c r="SC38" s="295"/>
      <c r="SD38" s="296"/>
      <c r="SE38" s="297">
        <f t="shared" si="151"/>
        <v>0</v>
      </c>
      <c r="SF38" s="295"/>
      <c r="SG38" s="296"/>
      <c r="SH38" s="297">
        <f t="shared" si="152"/>
        <v>0</v>
      </c>
      <c r="SI38" s="295"/>
      <c r="SJ38" s="296"/>
      <c r="SK38" s="297">
        <f t="shared" si="153"/>
        <v>0</v>
      </c>
      <c r="SL38" s="295"/>
      <c r="SM38" s="296"/>
      <c r="SN38" s="297">
        <f t="shared" si="154"/>
        <v>0</v>
      </c>
      <c r="SO38" s="295"/>
      <c r="SP38" s="296"/>
      <c r="SQ38" s="297">
        <f t="shared" si="155"/>
        <v>0</v>
      </c>
      <c r="SR38" s="295"/>
      <c r="SS38" s="296"/>
      <c r="ST38" s="297">
        <f t="shared" si="156"/>
        <v>0</v>
      </c>
      <c r="SU38" s="295"/>
      <c r="SV38" s="296"/>
      <c r="SW38" s="297">
        <f t="shared" si="157"/>
        <v>0</v>
      </c>
      <c r="SX38" s="295"/>
      <c r="SY38" s="296"/>
      <c r="SZ38" s="297">
        <f t="shared" si="158"/>
        <v>0</v>
      </c>
      <c r="TA38" s="295"/>
      <c r="TB38" s="296"/>
      <c r="TC38" s="297">
        <f t="shared" si="159"/>
        <v>0</v>
      </c>
      <c r="TD38" s="295"/>
      <c r="TE38" s="296"/>
      <c r="TF38" s="297">
        <f t="shared" si="160"/>
        <v>0</v>
      </c>
      <c r="TG38" s="295"/>
      <c r="TH38" s="296"/>
      <c r="TI38" s="297">
        <f t="shared" si="161"/>
        <v>0</v>
      </c>
      <c r="TJ38" s="295"/>
      <c r="TK38" s="296"/>
      <c r="TL38" s="297">
        <f t="shared" si="162"/>
        <v>0</v>
      </c>
      <c r="TM38" s="295"/>
      <c r="TN38" s="296"/>
      <c r="TO38" s="297">
        <f t="shared" si="163"/>
        <v>0</v>
      </c>
      <c r="TP38" s="295"/>
      <c r="TQ38" s="296"/>
      <c r="TR38" s="297">
        <f t="shared" si="164"/>
        <v>0</v>
      </c>
      <c r="TS38" s="295"/>
      <c r="TT38" s="296"/>
      <c r="TU38" s="297">
        <f t="shared" si="165"/>
        <v>0</v>
      </c>
      <c r="TV38" s="295"/>
      <c r="TW38" s="296"/>
      <c r="TX38" s="297">
        <f t="shared" si="166"/>
        <v>0</v>
      </c>
      <c r="TY38" s="295"/>
      <c r="TZ38" s="296"/>
      <c r="UA38" s="297">
        <f t="shared" si="167"/>
        <v>0</v>
      </c>
      <c r="UB38" s="295"/>
      <c r="UC38" s="296"/>
      <c r="UD38" s="297">
        <f t="shared" si="168"/>
        <v>0</v>
      </c>
      <c r="UE38" s="295"/>
      <c r="UF38" s="296"/>
      <c r="UG38" s="297">
        <f t="shared" si="169"/>
        <v>0</v>
      </c>
      <c r="UH38" s="295"/>
      <c r="UI38" s="296"/>
      <c r="UJ38" s="297">
        <f t="shared" si="170"/>
        <v>0</v>
      </c>
      <c r="UK38" s="295"/>
      <c r="UL38" s="296"/>
      <c r="UM38" s="297">
        <f t="shared" si="171"/>
        <v>0</v>
      </c>
      <c r="UN38" s="295"/>
      <c r="UO38" s="296"/>
      <c r="UP38" s="297">
        <f t="shared" si="172"/>
        <v>0</v>
      </c>
      <c r="UQ38" s="295"/>
      <c r="UR38" s="296"/>
      <c r="US38" s="297">
        <f t="shared" si="173"/>
        <v>0</v>
      </c>
      <c r="UT38" s="295"/>
      <c r="UU38" s="296"/>
      <c r="UV38" s="297">
        <f t="shared" si="174"/>
        <v>0</v>
      </c>
      <c r="UW38" s="295"/>
      <c r="UX38" s="296"/>
      <c r="UY38" s="297">
        <f t="shared" si="175"/>
        <v>0</v>
      </c>
      <c r="UZ38" s="295"/>
      <c r="VA38" s="296"/>
      <c r="VB38" s="297">
        <f t="shared" si="176"/>
        <v>0</v>
      </c>
      <c r="VC38" s="295"/>
      <c r="VD38" s="296"/>
      <c r="VE38" s="297">
        <f t="shared" si="177"/>
        <v>0</v>
      </c>
      <c r="VF38" s="295"/>
      <c r="VG38" s="296"/>
      <c r="VH38" s="297">
        <f t="shared" si="178"/>
        <v>0</v>
      </c>
      <c r="VI38" s="295"/>
      <c r="VJ38" s="296"/>
      <c r="VK38" s="297">
        <f t="shared" si="179"/>
        <v>0</v>
      </c>
      <c r="VL38" s="295"/>
      <c r="VM38" s="296"/>
      <c r="VN38" s="297">
        <f t="shared" si="180"/>
        <v>0</v>
      </c>
      <c r="VO38" s="295"/>
      <c r="VP38" s="296"/>
      <c r="VQ38" s="297">
        <f t="shared" si="181"/>
        <v>0</v>
      </c>
    </row>
    <row r="39" spans="1:589">
      <c r="A39" s="349">
        <v>35</v>
      </c>
      <c r="B39" s="346"/>
      <c r="C39" s="296"/>
      <c r="D39" s="297">
        <f t="shared" si="245"/>
        <v>0</v>
      </c>
      <c r="E39" s="295"/>
      <c r="F39" s="296"/>
      <c r="G39" s="297">
        <f t="shared" si="183"/>
        <v>0</v>
      </c>
      <c r="H39" s="295"/>
      <c r="I39" s="296"/>
      <c r="J39" s="297">
        <f t="shared" si="184"/>
        <v>0</v>
      </c>
      <c r="K39" s="295"/>
      <c r="L39" s="296"/>
      <c r="M39" s="297">
        <f t="shared" si="185"/>
        <v>0</v>
      </c>
      <c r="N39" s="295"/>
      <c r="O39" s="296"/>
      <c r="P39" s="297">
        <f t="shared" si="246"/>
        <v>0</v>
      </c>
      <c r="Q39" s="295"/>
      <c r="R39" s="296"/>
      <c r="S39" s="297">
        <f t="shared" si="187"/>
        <v>0</v>
      </c>
      <c r="T39" s="295"/>
      <c r="U39" s="296"/>
      <c r="V39" s="297">
        <f t="shared" si="188"/>
        <v>0</v>
      </c>
      <c r="W39" s="346"/>
      <c r="X39" s="296"/>
      <c r="Y39" s="297">
        <f t="shared" si="189"/>
        <v>0</v>
      </c>
      <c r="Z39" s="295"/>
      <c r="AA39" s="296"/>
      <c r="AB39" s="297">
        <f t="shared" si="190"/>
        <v>0</v>
      </c>
      <c r="AC39" s="295"/>
      <c r="AD39" s="296"/>
      <c r="AE39" s="297">
        <f t="shared" si="191"/>
        <v>0</v>
      </c>
      <c r="AF39" s="295"/>
      <c r="AG39" s="296"/>
      <c r="AH39" s="297">
        <f t="shared" si="192"/>
        <v>0</v>
      </c>
      <c r="AI39" s="295"/>
      <c r="AJ39" s="296"/>
      <c r="AK39" s="297">
        <f t="shared" si="193"/>
        <v>0</v>
      </c>
      <c r="AL39" s="295"/>
      <c r="AM39" s="296"/>
      <c r="AN39" s="297">
        <f t="shared" si="194"/>
        <v>0</v>
      </c>
      <c r="AO39" s="295"/>
      <c r="AP39" s="296"/>
      <c r="AQ39" s="297">
        <f t="shared" si="195"/>
        <v>0</v>
      </c>
      <c r="AR39" s="346"/>
      <c r="AS39" s="296"/>
      <c r="AT39" s="297">
        <f t="shared" si="196"/>
        <v>0</v>
      </c>
      <c r="AU39" s="295"/>
      <c r="AV39" s="296"/>
      <c r="AW39" s="297">
        <f t="shared" si="197"/>
        <v>0</v>
      </c>
      <c r="AX39" s="295"/>
      <c r="AY39" s="296"/>
      <c r="AZ39" s="297">
        <f t="shared" si="198"/>
        <v>0</v>
      </c>
      <c r="BA39" s="295"/>
      <c r="BB39" s="296"/>
      <c r="BC39" s="297">
        <f t="shared" si="199"/>
        <v>0</v>
      </c>
      <c r="BD39" s="295"/>
      <c r="BE39" s="296"/>
      <c r="BF39" s="297">
        <f t="shared" si="200"/>
        <v>0</v>
      </c>
      <c r="BG39" s="295"/>
      <c r="BH39" s="296"/>
      <c r="BI39" s="297">
        <f t="shared" si="201"/>
        <v>0</v>
      </c>
      <c r="BJ39" s="295"/>
      <c r="BK39" s="296"/>
      <c r="BL39" s="297">
        <f t="shared" si="202"/>
        <v>0</v>
      </c>
      <c r="BM39" s="346"/>
      <c r="BN39" s="296"/>
      <c r="BO39" s="297">
        <f t="shared" si="203"/>
        <v>0</v>
      </c>
      <c r="BP39" s="295"/>
      <c r="BQ39" s="296"/>
      <c r="BR39" s="297">
        <f t="shared" si="247"/>
        <v>0</v>
      </c>
      <c r="BS39" s="295"/>
      <c r="BT39" s="296"/>
      <c r="BU39" s="297">
        <f t="shared" si="204"/>
        <v>0</v>
      </c>
      <c r="BV39" s="295"/>
      <c r="BW39" s="296"/>
      <c r="BX39" s="297">
        <f t="shared" si="205"/>
        <v>0</v>
      </c>
      <c r="BY39" s="295"/>
      <c r="BZ39" s="296"/>
      <c r="CA39" s="297">
        <f t="shared" si="206"/>
        <v>0</v>
      </c>
      <c r="CB39" s="295"/>
      <c r="CC39" s="296"/>
      <c r="CD39" s="297">
        <f t="shared" si="207"/>
        <v>0</v>
      </c>
      <c r="CE39" s="295"/>
      <c r="CF39" s="296"/>
      <c r="CG39" s="297">
        <f t="shared" si="208"/>
        <v>0</v>
      </c>
      <c r="CH39" s="346"/>
      <c r="CI39" s="296"/>
      <c r="CJ39" s="297">
        <f t="shared" si="209"/>
        <v>0</v>
      </c>
      <c r="CK39" s="295"/>
      <c r="CL39" s="296"/>
      <c r="CM39" s="297">
        <f t="shared" si="210"/>
        <v>0</v>
      </c>
      <c r="CN39" s="295"/>
      <c r="CO39" s="296"/>
      <c r="CP39" s="297">
        <f t="shared" si="211"/>
        <v>0</v>
      </c>
      <c r="CQ39" s="295"/>
      <c r="CR39" s="296"/>
      <c r="CS39" s="297">
        <f t="shared" si="212"/>
        <v>0</v>
      </c>
      <c r="CT39" s="295"/>
      <c r="CU39" s="296"/>
      <c r="CV39" s="297">
        <f t="shared" si="213"/>
        <v>0</v>
      </c>
      <c r="CW39" s="295"/>
      <c r="CX39" s="296"/>
      <c r="CY39" s="297">
        <f t="shared" si="214"/>
        <v>0</v>
      </c>
      <c r="CZ39" s="295"/>
      <c r="DA39" s="296"/>
      <c r="DB39" s="297">
        <f t="shared" si="215"/>
        <v>0</v>
      </c>
      <c r="DC39" s="346"/>
      <c r="DD39" s="296"/>
      <c r="DE39" s="297">
        <f t="shared" si="216"/>
        <v>0</v>
      </c>
      <c r="DF39" s="295"/>
      <c r="DG39" s="296"/>
      <c r="DH39" s="297">
        <f t="shared" si="217"/>
        <v>0</v>
      </c>
      <c r="DI39" s="295"/>
      <c r="DJ39" s="296"/>
      <c r="DK39" s="297">
        <f t="shared" si="218"/>
        <v>0</v>
      </c>
      <c r="DL39" s="295"/>
      <c r="DM39" s="296"/>
      <c r="DN39" s="297">
        <f t="shared" si="219"/>
        <v>0</v>
      </c>
      <c r="DO39" s="295"/>
      <c r="DP39" s="296"/>
      <c r="DQ39" s="297">
        <f t="shared" si="220"/>
        <v>0</v>
      </c>
      <c r="DR39" s="295"/>
      <c r="DS39" s="296"/>
      <c r="DT39" s="297">
        <f t="shared" si="221"/>
        <v>0</v>
      </c>
      <c r="DU39" s="295"/>
      <c r="DV39" s="296"/>
      <c r="DW39" s="297">
        <f t="shared" si="222"/>
        <v>0</v>
      </c>
      <c r="DX39" s="346"/>
      <c r="DY39" s="296"/>
      <c r="DZ39" s="297">
        <f t="shared" si="223"/>
        <v>0</v>
      </c>
      <c r="EA39" s="295"/>
      <c r="EB39" s="296"/>
      <c r="EC39" s="297">
        <f t="shared" si="224"/>
        <v>0</v>
      </c>
      <c r="ED39" s="295"/>
      <c r="EE39" s="296"/>
      <c r="EF39" s="297">
        <f t="shared" si="225"/>
        <v>0</v>
      </c>
      <c r="EG39" s="295"/>
      <c r="EH39" s="296"/>
      <c r="EI39" s="297">
        <f t="shared" si="226"/>
        <v>0</v>
      </c>
      <c r="EJ39" s="295"/>
      <c r="EK39" s="296"/>
      <c r="EL39" s="297">
        <f t="shared" si="227"/>
        <v>0</v>
      </c>
      <c r="EM39" s="295"/>
      <c r="EN39" s="296"/>
      <c r="EO39" s="297">
        <f t="shared" si="228"/>
        <v>0</v>
      </c>
      <c r="EP39" s="295"/>
      <c r="EQ39" s="296"/>
      <c r="ER39" s="297">
        <f t="shared" si="229"/>
        <v>0</v>
      </c>
      <c r="ES39" s="346"/>
      <c r="ET39" s="296"/>
      <c r="EU39" s="297">
        <f t="shared" si="230"/>
        <v>0</v>
      </c>
      <c r="EV39" s="295"/>
      <c r="EW39" s="296"/>
      <c r="EX39" s="297">
        <f t="shared" si="231"/>
        <v>0</v>
      </c>
      <c r="EY39" s="295"/>
      <c r="EZ39" s="296"/>
      <c r="FA39" s="297">
        <f t="shared" si="232"/>
        <v>0</v>
      </c>
      <c r="FB39" s="295"/>
      <c r="FC39" s="296"/>
      <c r="FD39" s="297">
        <f t="shared" si="233"/>
        <v>0</v>
      </c>
      <c r="FE39" s="295"/>
      <c r="FF39" s="296"/>
      <c r="FG39" s="297">
        <f t="shared" si="234"/>
        <v>0</v>
      </c>
      <c r="FH39" s="295"/>
      <c r="FI39" s="296"/>
      <c r="FJ39" s="297">
        <f t="shared" si="235"/>
        <v>0</v>
      </c>
      <c r="FK39" s="295"/>
      <c r="FL39" s="296"/>
      <c r="FM39" s="297">
        <f t="shared" si="236"/>
        <v>0</v>
      </c>
      <c r="FN39" s="295"/>
      <c r="FO39" s="296"/>
      <c r="FP39" s="297">
        <f t="shared" si="237"/>
        <v>0</v>
      </c>
      <c r="FQ39" s="346"/>
      <c r="FR39" s="296"/>
      <c r="FS39" s="297">
        <f t="shared" si="238"/>
        <v>0</v>
      </c>
      <c r="FT39" s="295"/>
      <c r="FU39" s="296"/>
      <c r="FV39" s="297">
        <f t="shared" si="239"/>
        <v>0</v>
      </c>
      <c r="FW39" s="295"/>
      <c r="FX39" s="296"/>
      <c r="FY39" s="297">
        <f t="shared" si="240"/>
        <v>0</v>
      </c>
      <c r="FZ39" s="295"/>
      <c r="GA39" s="296"/>
      <c r="GB39" s="297">
        <f t="shared" si="241"/>
        <v>0</v>
      </c>
      <c r="GC39" s="295"/>
      <c r="GD39" s="296"/>
      <c r="GE39" s="297">
        <f t="shared" si="242"/>
        <v>0</v>
      </c>
      <c r="GF39" s="295"/>
      <c r="GG39" s="296"/>
      <c r="GH39" s="297">
        <f t="shared" si="243"/>
        <v>0</v>
      </c>
      <c r="GI39" s="295"/>
      <c r="GJ39" s="296"/>
      <c r="GK39" s="297">
        <f t="shared" si="244"/>
        <v>0</v>
      </c>
      <c r="GL39" s="295"/>
      <c r="GM39" s="296"/>
      <c r="GN39" s="297">
        <f t="shared" si="50"/>
        <v>0</v>
      </c>
      <c r="GO39" s="346"/>
      <c r="GP39" s="296"/>
      <c r="GQ39" s="297">
        <f t="shared" si="51"/>
        <v>0</v>
      </c>
      <c r="GR39" s="295"/>
      <c r="GS39" s="296"/>
      <c r="GT39" s="297">
        <f t="shared" si="52"/>
        <v>0</v>
      </c>
      <c r="GU39" s="295"/>
      <c r="GV39" s="296"/>
      <c r="GW39" s="297">
        <f t="shared" si="53"/>
        <v>0</v>
      </c>
      <c r="GX39" s="295"/>
      <c r="GY39" s="296"/>
      <c r="GZ39" s="297">
        <f t="shared" si="54"/>
        <v>0</v>
      </c>
      <c r="HA39" s="295"/>
      <c r="HB39" s="296"/>
      <c r="HC39" s="297">
        <f t="shared" si="55"/>
        <v>0</v>
      </c>
      <c r="HD39" s="295"/>
      <c r="HE39" s="296"/>
      <c r="HF39" s="297">
        <f t="shared" si="56"/>
        <v>0</v>
      </c>
      <c r="HG39" s="295"/>
      <c r="HH39" s="296"/>
      <c r="HI39" s="297">
        <f t="shared" si="57"/>
        <v>0</v>
      </c>
      <c r="HJ39" s="295"/>
      <c r="HK39" s="296"/>
      <c r="HL39" s="297">
        <f t="shared" si="58"/>
        <v>0</v>
      </c>
      <c r="HM39" s="346"/>
      <c r="HN39" s="296"/>
      <c r="HO39" s="297">
        <f t="shared" si="59"/>
        <v>0</v>
      </c>
      <c r="HP39" s="295"/>
      <c r="HQ39" s="296"/>
      <c r="HR39" s="297">
        <f t="shared" si="60"/>
        <v>0</v>
      </c>
      <c r="HS39" s="295"/>
      <c r="HT39" s="296"/>
      <c r="HU39" s="297">
        <f t="shared" si="61"/>
        <v>0</v>
      </c>
      <c r="HV39" s="295"/>
      <c r="HW39" s="296"/>
      <c r="HX39" s="297">
        <f t="shared" si="62"/>
        <v>0</v>
      </c>
      <c r="HY39" s="295"/>
      <c r="HZ39" s="296"/>
      <c r="IA39" s="297">
        <f t="shared" si="63"/>
        <v>0</v>
      </c>
      <c r="IB39" s="295"/>
      <c r="IC39" s="296"/>
      <c r="ID39" s="297">
        <f t="shared" si="64"/>
        <v>0</v>
      </c>
      <c r="IE39" s="295"/>
      <c r="IF39" s="296"/>
      <c r="IG39" s="297">
        <f t="shared" si="65"/>
        <v>0</v>
      </c>
      <c r="IH39" s="295"/>
      <c r="II39" s="296"/>
      <c r="IJ39" s="297">
        <f t="shared" si="66"/>
        <v>0</v>
      </c>
      <c r="IK39" s="346"/>
      <c r="IL39" s="296"/>
      <c r="IM39" s="297">
        <f t="shared" si="67"/>
        <v>0</v>
      </c>
      <c r="IN39" s="295"/>
      <c r="IO39" s="296"/>
      <c r="IP39" s="297">
        <f t="shared" si="68"/>
        <v>0</v>
      </c>
      <c r="IQ39" s="295"/>
      <c r="IR39" s="296"/>
      <c r="IS39" s="297">
        <f t="shared" si="69"/>
        <v>0</v>
      </c>
      <c r="IT39" s="295"/>
      <c r="IU39" s="296"/>
      <c r="IV39" s="297">
        <f t="shared" si="70"/>
        <v>0</v>
      </c>
      <c r="IW39" s="295"/>
      <c r="IX39" s="296"/>
      <c r="IY39" s="297">
        <f t="shared" si="71"/>
        <v>0</v>
      </c>
      <c r="IZ39" s="295"/>
      <c r="JA39" s="296"/>
      <c r="JB39" s="297">
        <f t="shared" si="72"/>
        <v>0</v>
      </c>
      <c r="JC39" s="295"/>
      <c r="JD39" s="296"/>
      <c r="JE39" s="297">
        <f t="shared" si="73"/>
        <v>0</v>
      </c>
      <c r="JF39" s="295"/>
      <c r="JG39" s="296"/>
      <c r="JH39" s="297">
        <f t="shared" si="74"/>
        <v>0</v>
      </c>
      <c r="JI39" s="346"/>
      <c r="JJ39" s="296"/>
      <c r="JK39" s="297">
        <f t="shared" si="75"/>
        <v>0</v>
      </c>
      <c r="JL39" s="295"/>
      <c r="JM39" s="296"/>
      <c r="JN39" s="297">
        <f t="shared" si="76"/>
        <v>0</v>
      </c>
      <c r="JO39" s="295"/>
      <c r="JP39" s="296"/>
      <c r="JQ39" s="297">
        <f t="shared" si="77"/>
        <v>0</v>
      </c>
      <c r="JR39" s="295"/>
      <c r="JS39" s="296"/>
      <c r="JT39" s="297">
        <f t="shared" si="78"/>
        <v>0</v>
      </c>
      <c r="JU39" s="295"/>
      <c r="JV39" s="296"/>
      <c r="JW39" s="297">
        <f t="shared" si="79"/>
        <v>0</v>
      </c>
      <c r="JX39" s="295"/>
      <c r="JY39" s="296"/>
      <c r="JZ39" s="297">
        <f t="shared" si="80"/>
        <v>0</v>
      </c>
      <c r="KA39" s="295"/>
      <c r="KB39" s="296"/>
      <c r="KC39" s="297">
        <f t="shared" si="81"/>
        <v>0</v>
      </c>
      <c r="KD39" s="295"/>
      <c r="KE39" s="296"/>
      <c r="KF39" s="297">
        <f t="shared" si="82"/>
        <v>0</v>
      </c>
      <c r="KG39" s="346"/>
      <c r="KH39" s="296"/>
      <c r="KI39" s="297">
        <f t="shared" si="83"/>
        <v>0</v>
      </c>
      <c r="KJ39" s="295"/>
      <c r="KK39" s="296"/>
      <c r="KL39" s="297">
        <f t="shared" si="84"/>
        <v>0</v>
      </c>
      <c r="KM39" s="295"/>
      <c r="KN39" s="296"/>
      <c r="KO39" s="297">
        <f t="shared" si="85"/>
        <v>0</v>
      </c>
      <c r="KP39" s="295"/>
      <c r="KQ39" s="296"/>
      <c r="KR39" s="297">
        <f t="shared" si="86"/>
        <v>0</v>
      </c>
      <c r="KS39" s="295"/>
      <c r="KT39" s="296"/>
      <c r="KU39" s="297">
        <f t="shared" si="87"/>
        <v>0</v>
      </c>
      <c r="KV39" s="295"/>
      <c r="KW39" s="296"/>
      <c r="KX39" s="297">
        <f t="shared" si="88"/>
        <v>0</v>
      </c>
      <c r="KY39" s="295"/>
      <c r="KZ39" s="296"/>
      <c r="LA39" s="297">
        <f t="shared" si="89"/>
        <v>0</v>
      </c>
      <c r="LB39" s="295"/>
      <c r="LC39" s="296"/>
      <c r="LD39" s="297">
        <f t="shared" si="90"/>
        <v>0</v>
      </c>
      <c r="LE39" s="346"/>
      <c r="LF39" s="296"/>
      <c r="LG39" s="297">
        <f t="shared" si="91"/>
        <v>0</v>
      </c>
      <c r="LH39" s="295"/>
      <c r="LI39" s="296"/>
      <c r="LJ39" s="297">
        <f t="shared" si="92"/>
        <v>0</v>
      </c>
      <c r="LK39" s="295"/>
      <c r="LL39" s="296"/>
      <c r="LM39" s="297">
        <f t="shared" si="93"/>
        <v>0</v>
      </c>
      <c r="LN39" s="295"/>
      <c r="LO39" s="296"/>
      <c r="LP39" s="297">
        <f t="shared" si="94"/>
        <v>0</v>
      </c>
      <c r="LQ39" s="295"/>
      <c r="LR39" s="296"/>
      <c r="LS39" s="297">
        <f t="shared" si="95"/>
        <v>0</v>
      </c>
      <c r="LT39" s="295"/>
      <c r="LU39" s="296"/>
      <c r="LV39" s="297">
        <f t="shared" si="96"/>
        <v>0</v>
      </c>
      <c r="LW39" s="295"/>
      <c r="LX39" s="296"/>
      <c r="LY39" s="297">
        <f t="shared" si="97"/>
        <v>0</v>
      </c>
      <c r="LZ39" s="295"/>
      <c r="MA39" s="296"/>
      <c r="MB39" s="297">
        <f t="shared" si="98"/>
        <v>0</v>
      </c>
      <c r="MC39" s="295"/>
      <c r="MD39" s="296"/>
      <c r="ME39" s="297">
        <f t="shared" si="99"/>
        <v>0</v>
      </c>
      <c r="MF39" s="295"/>
      <c r="MG39" s="296"/>
      <c r="MH39" s="297">
        <f t="shared" si="100"/>
        <v>0</v>
      </c>
      <c r="MI39" s="295"/>
      <c r="MJ39" s="296"/>
      <c r="MK39" s="297">
        <f t="shared" si="101"/>
        <v>0</v>
      </c>
      <c r="ML39" s="295"/>
      <c r="MM39" s="296"/>
      <c r="MN39" s="297">
        <f t="shared" si="102"/>
        <v>0</v>
      </c>
      <c r="MO39" s="295"/>
      <c r="MP39" s="296"/>
      <c r="MQ39" s="297">
        <f t="shared" si="103"/>
        <v>0</v>
      </c>
      <c r="MR39" s="295"/>
      <c r="MS39" s="296"/>
      <c r="MT39" s="297">
        <f t="shared" si="104"/>
        <v>0</v>
      </c>
      <c r="MU39" s="295"/>
      <c r="MV39" s="296"/>
      <c r="MW39" s="297">
        <f t="shared" si="105"/>
        <v>0</v>
      </c>
      <c r="MX39" s="295"/>
      <c r="MY39" s="296"/>
      <c r="MZ39" s="297">
        <f t="shared" si="106"/>
        <v>0</v>
      </c>
      <c r="NA39" s="295"/>
      <c r="NB39" s="296"/>
      <c r="NC39" s="297">
        <f t="shared" si="107"/>
        <v>0</v>
      </c>
      <c r="ND39" s="295"/>
      <c r="NE39" s="296"/>
      <c r="NF39" s="297">
        <f t="shared" si="108"/>
        <v>0</v>
      </c>
      <c r="NG39" s="295"/>
      <c r="NH39" s="296"/>
      <c r="NI39" s="297">
        <f t="shared" si="109"/>
        <v>0</v>
      </c>
      <c r="NJ39" s="295"/>
      <c r="NK39" s="296"/>
      <c r="NL39" s="297">
        <f t="shared" si="110"/>
        <v>0</v>
      </c>
      <c r="NM39" s="295"/>
      <c r="NN39" s="296"/>
      <c r="NO39" s="297">
        <f t="shared" si="111"/>
        <v>0</v>
      </c>
      <c r="NP39" s="295"/>
      <c r="NQ39" s="296"/>
      <c r="NR39" s="297">
        <f t="shared" si="112"/>
        <v>0</v>
      </c>
      <c r="NS39" s="295"/>
      <c r="NT39" s="296"/>
      <c r="NU39" s="297">
        <f t="shared" si="113"/>
        <v>0</v>
      </c>
      <c r="NV39" s="295"/>
      <c r="NW39" s="296"/>
      <c r="NX39" s="297">
        <f t="shared" si="114"/>
        <v>0</v>
      </c>
      <c r="NY39" s="295"/>
      <c r="NZ39" s="296"/>
      <c r="OA39" s="297">
        <f t="shared" si="115"/>
        <v>0</v>
      </c>
      <c r="OB39" s="295"/>
      <c r="OC39" s="296"/>
      <c r="OD39" s="297">
        <f t="shared" si="116"/>
        <v>0</v>
      </c>
      <c r="OE39" s="295"/>
      <c r="OF39" s="296"/>
      <c r="OG39" s="297">
        <f t="shared" si="117"/>
        <v>0</v>
      </c>
      <c r="OH39" s="295"/>
      <c r="OI39" s="296"/>
      <c r="OJ39" s="297">
        <f t="shared" si="118"/>
        <v>0</v>
      </c>
      <c r="OK39" s="295"/>
      <c r="OL39" s="296"/>
      <c r="OM39" s="297">
        <f t="shared" si="119"/>
        <v>0</v>
      </c>
      <c r="ON39" s="295"/>
      <c r="OO39" s="296"/>
      <c r="OP39" s="297">
        <f t="shared" si="120"/>
        <v>0</v>
      </c>
      <c r="OQ39" s="295"/>
      <c r="OR39" s="296"/>
      <c r="OS39" s="297">
        <f t="shared" si="121"/>
        <v>0</v>
      </c>
      <c r="OT39" s="295"/>
      <c r="OU39" s="296"/>
      <c r="OV39" s="297">
        <f t="shared" si="122"/>
        <v>0</v>
      </c>
      <c r="OW39" s="295"/>
      <c r="OX39" s="296"/>
      <c r="OY39" s="297">
        <f t="shared" si="123"/>
        <v>0</v>
      </c>
      <c r="OZ39" s="295"/>
      <c r="PA39" s="296"/>
      <c r="PB39" s="297">
        <f t="shared" si="124"/>
        <v>0</v>
      </c>
      <c r="PC39" s="295"/>
      <c r="PD39" s="296"/>
      <c r="PE39" s="297">
        <f t="shared" si="125"/>
        <v>0</v>
      </c>
      <c r="PF39" s="295"/>
      <c r="PG39" s="296"/>
      <c r="PH39" s="297">
        <f t="shared" si="126"/>
        <v>0</v>
      </c>
      <c r="PI39" s="295"/>
      <c r="PJ39" s="296"/>
      <c r="PK39" s="297">
        <f t="shared" si="127"/>
        <v>0</v>
      </c>
      <c r="PL39" s="295"/>
      <c r="PM39" s="296"/>
      <c r="PN39" s="297">
        <f t="shared" si="128"/>
        <v>0</v>
      </c>
      <c r="PO39" s="295"/>
      <c r="PP39" s="296"/>
      <c r="PQ39" s="297">
        <f t="shared" si="129"/>
        <v>0</v>
      </c>
      <c r="PR39" s="295"/>
      <c r="PS39" s="296"/>
      <c r="PT39" s="297">
        <f t="shared" si="130"/>
        <v>0</v>
      </c>
      <c r="PU39" s="295"/>
      <c r="PV39" s="296"/>
      <c r="PW39" s="297">
        <f t="shared" si="131"/>
        <v>0</v>
      </c>
      <c r="PX39" s="295"/>
      <c r="PY39" s="296"/>
      <c r="PZ39" s="297">
        <f t="shared" si="132"/>
        <v>0</v>
      </c>
      <c r="QA39" s="295"/>
      <c r="QB39" s="296"/>
      <c r="QC39" s="297">
        <f t="shared" si="133"/>
        <v>0</v>
      </c>
      <c r="QD39" s="295"/>
      <c r="QE39" s="296"/>
      <c r="QF39" s="297">
        <f t="shared" si="134"/>
        <v>0</v>
      </c>
      <c r="QG39" s="295"/>
      <c r="QH39" s="296"/>
      <c r="QI39" s="297">
        <f t="shared" si="135"/>
        <v>0</v>
      </c>
      <c r="QJ39" s="295"/>
      <c r="QK39" s="296"/>
      <c r="QL39" s="297">
        <f t="shared" si="136"/>
        <v>0</v>
      </c>
      <c r="QM39" s="295"/>
      <c r="QN39" s="296"/>
      <c r="QO39" s="297">
        <f t="shared" si="137"/>
        <v>0</v>
      </c>
      <c r="QP39" s="295"/>
      <c r="QQ39" s="296"/>
      <c r="QR39" s="297">
        <f t="shared" si="138"/>
        <v>0</v>
      </c>
      <c r="QS39" s="295"/>
      <c r="QT39" s="296"/>
      <c r="QU39" s="297">
        <f t="shared" si="139"/>
        <v>0</v>
      </c>
      <c r="QV39" s="295"/>
      <c r="QW39" s="296"/>
      <c r="QX39" s="297">
        <f t="shared" si="140"/>
        <v>0</v>
      </c>
      <c r="QY39" s="295"/>
      <c r="QZ39" s="296"/>
      <c r="RA39" s="297">
        <f t="shared" si="141"/>
        <v>0</v>
      </c>
      <c r="RB39" s="295"/>
      <c r="RC39" s="296"/>
      <c r="RD39" s="297">
        <f t="shared" si="142"/>
        <v>0</v>
      </c>
      <c r="RE39" s="295"/>
      <c r="RF39" s="296"/>
      <c r="RG39" s="297">
        <f t="shared" si="143"/>
        <v>0</v>
      </c>
      <c r="RH39" s="295"/>
      <c r="RI39" s="296"/>
      <c r="RJ39" s="297">
        <f t="shared" si="144"/>
        <v>0</v>
      </c>
      <c r="RK39" s="295"/>
      <c r="RL39" s="296"/>
      <c r="RM39" s="297">
        <f t="shared" si="145"/>
        <v>0</v>
      </c>
      <c r="RN39" s="295"/>
      <c r="RO39" s="296"/>
      <c r="RP39" s="297">
        <f t="shared" si="146"/>
        <v>0</v>
      </c>
      <c r="RQ39" s="295"/>
      <c r="RR39" s="296"/>
      <c r="RS39" s="297">
        <f t="shared" si="147"/>
        <v>0</v>
      </c>
      <c r="RT39" s="295"/>
      <c r="RU39" s="296"/>
      <c r="RV39" s="297">
        <f t="shared" si="148"/>
        <v>0</v>
      </c>
      <c r="RW39" s="295"/>
      <c r="RX39" s="296"/>
      <c r="RY39" s="297">
        <f t="shared" si="149"/>
        <v>0</v>
      </c>
      <c r="RZ39" s="295"/>
      <c r="SA39" s="296"/>
      <c r="SB39" s="297">
        <f t="shared" si="150"/>
        <v>0</v>
      </c>
      <c r="SC39" s="295"/>
      <c r="SD39" s="296"/>
      <c r="SE39" s="297">
        <f t="shared" si="151"/>
        <v>0</v>
      </c>
      <c r="SF39" s="295"/>
      <c r="SG39" s="296"/>
      <c r="SH39" s="297">
        <f t="shared" si="152"/>
        <v>0</v>
      </c>
      <c r="SI39" s="295"/>
      <c r="SJ39" s="296"/>
      <c r="SK39" s="297">
        <f t="shared" si="153"/>
        <v>0</v>
      </c>
      <c r="SL39" s="295"/>
      <c r="SM39" s="296"/>
      <c r="SN39" s="297">
        <f t="shared" si="154"/>
        <v>0</v>
      </c>
      <c r="SO39" s="295"/>
      <c r="SP39" s="296"/>
      <c r="SQ39" s="297">
        <f t="shared" si="155"/>
        <v>0</v>
      </c>
      <c r="SR39" s="295"/>
      <c r="SS39" s="296"/>
      <c r="ST39" s="297">
        <f t="shared" si="156"/>
        <v>0</v>
      </c>
      <c r="SU39" s="295"/>
      <c r="SV39" s="296"/>
      <c r="SW39" s="297">
        <f t="shared" si="157"/>
        <v>0</v>
      </c>
      <c r="SX39" s="295"/>
      <c r="SY39" s="296"/>
      <c r="SZ39" s="297">
        <f t="shared" si="158"/>
        <v>0</v>
      </c>
      <c r="TA39" s="295"/>
      <c r="TB39" s="296"/>
      <c r="TC39" s="297">
        <f t="shared" si="159"/>
        <v>0</v>
      </c>
      <c r="TD39" s="295"/>
      <c r="TE39" s="296"/>
      <c r="TF39" s="297">
        <f t="shared" si="160"/>
        <v>0</v>
      </c>
      <c r="TG39" s="295"/>
      <c r="TH39" s="296"/>
      <c r="TI39" s="297">
        <f t="shared" si="161"/>
        <v>0</v>
      </c>
      <c r="TJ39" s="295"/>
      <c r="TK39" s="296"/>
      <c r="TL39" s="297">
        <f t="shared" si="162"/>
        <v>0</v>
      </c>
      <c r="TM39" s="295"/>
      <c r="TN39" s="296"/>
      <c r="TO39" s="297">
        <f t="shared" si="163"/>
        <v>0</v>
      </c>
      <c r="TP39" s="295"/>
      <c r="TQ39" s="296"/>
      <c r="TR39" s="297">
        <f t="shared" si="164"/>
        <v>0</v>
      </c>
      <c r="TS39" s="295"/>
      <c r="TT39" s="296"/>
      <c r="TU39" s="297">
        <f t="shared" si="165"/>
        <v>0</v>
      </c>
      <c r="TV39" s="295"/>
      <c r="TW39" s="296"/>
      <c r="TX39" s="297">
        <f t="shared" si="166"/>
        <v>0</v>
      </c>
      <c r="TY39" s="295"/>
      <c r="TZ39" s="296"/>
      <c r="UA39" s="297">
        <f t="shared" si="167"/>
        <v>0</v>
      </c>
      <c r="UB39" s="295"/>
      <c r="UC39" s="296"/>
      <c r="UD39" s="297">
        <f t="shared" si="168"/>
        <v>0</v>
      </c>
      <c r="UE39" s="295"/>
      <c r="UF39" s="296"/>
      <c r="UG39" s="297">
        <f t="shared" si="169"/>
        <v>0</v>
      </c>
      <c r="UH39" s="295"/>
      <c r="UI39" s="296"/>
      <c r="UJ39" s="297">
        <f t="shared" si="170"/>
        <v>0</v>
      </c>
      <c r="UK39" s="295"/>
      <c r="UL39" s="296"/>
      <c r="UM39" s="297">
        <f t="shared" si="171"/>
        <v>0</v>
      </c>
      <c r="UN39" s="295"/>
      <c r="UO39" s="296"/>
      <c r="UP39" s="297">
        <f t="shared" si="172"/>
        <v>0</v>
      </c>
      <c r="UQ39" s="295"/>
      <c r="UR39" s="296"/>
      <c r="US39" s="297">
        <f t="shared" si="173"/>
        <v>0</v>
      </c>
      <c r="UT39" s="295"/>
      <c r="UU39" s="296"/>
      <c r="UV39" s="297">
        <f t="shared" si="174"/>
        <v>0</v>
      </c>
      <c r="UW39" s="295"/>
      <c r="UX39" s="296"/>
      <c r="UY39" s="297">
        <f t="shared" si="175"/>
        <v>0</v>
      </c>
      <c r="UZ39" s="295"/>
      <c r="VA39" s="296"/>
      <c r="VB39" s="297">
        <f t="shared" si="176"/>
        <v>0</v>
      </c>
      <c r="VC39" s="295"/>
      <c r="VD39" s="296"/>
      <c r="VE39" s="297">
        <f t="shared" si="177"/>
        <v>0</v>
      </c>
      <c r="VF39" s="295"/>
      <c r="VG39" s="296"/>
      <c r="VH39" s="297">
        <f t="shared" si="178"/>
        <v>0</v>
      </c>
      <c r="VI39" s="295"/>
      <c r="VJ39" s="296"/>
      <c r="VK39" s="297">
        <f t="shared" si="179"/>
        <v>0</v>
      </c>
      <c r="VL39" s="295"/>
      <c r="VM39" s="296"/>
      <c r="VN39" s="297">
        <f t="shared" si="180"/>
        <v>0</v>
      </c>
      <c r="VO39" s="295"/>
      <c r="VP39" s="296"/>
      <c r="VQ39" s="297">
        <f t="shared" si="181"/>
        <v>0</v>
      </c>
    </row>
    <row r="40" spans="1:589">
      <c r="A40" s="349">
        <v>36</v>
      </c>
      <c r="B40" s="346"/>
      <c r="C40" s="296"/>
      <c r="D40" s="297">
        <f t="shared" si="245"/>
        <v>0</v>
      </c>
      <c r="E40" s="295"/>
      <c r="F40" s="296"/>
      <c r="G40" s="297">
        <f t="shared" si="183"/>
        <v>0</v>
      </c>
      <c r="H40" s="295"/>
      <c r="I40" s="296"/>
      <c r="J40" s="297">
        <f t="shared" si="184"/>
        <v>0</v>
      </c>
      <c r="K40" s="295"/>
      <c r="L40" s="296"/>
      <c r="M40" s="297">
        <f t="shared" si="185"/>
        <v>0</v>
      </c>
      <c r="N40" s="295"/>
      <c r="O40" s="296"/>
      <c r="P40" s="297">
        <f t="shared" si="246"/>
        <v>0</v>
      </c>
      <c r="Q40" s="295"/>
      <c r="R40" s="296"/>
      <c r="S40" s="297">
        <f t="shared" si="187"/>
        <v>0</v>
      </c>
      <c r="T40" s="295"/>
      <c r="U40" s="296"/>
      <c r="V40" s="297">
        <f t="shared" si="188"/>
        <v>0</v>
      </c>
      <c r="W40" s="346"/>
      <c r="X40" s="296"/>
      <c r="Y40" s="297">
        <f t="shared" si="189"/>
        <v>0</v>
      </c>
      <c r="Z40" s="295"/>
      <c r="AA40" s="296"/>
      <c r="AB40" s="297">
        <f t="shared" si="190"/>
        <v>0</v>
      </c>
      <c r="AC40" s="295"/>
      <c r="AD40" s="296"/>
      <c r="AE40" s="297">
        <f t="shared" si="191"/>
        <v>0</v>
      </c>
      <c r="AF40" s="295"/>
      <c r="AG40" s="296"/>
      <c r="AH40" s="297">
        <f t="shared" si="192"/>
        <v>0</v>
      </c>
      <c r="AI40" s="295"/>
      <c r="AJ40" s="296"/>
      <c r="AK40" s="297">
        <f t="shared" si="193"/>
        <v>0</v>
      </c>
      <c r="AL40" s="295"/>
      <c r="AM40" s="296"/>
      <c r="AN40" s="297">
        <f t="shared" si="194"/>
        <v>0</v>
      </c>
      <c r="AO40" s="295"/>
      <c r="AP40" s="296"/>
      <c r="AQ40" s="297">
        <f t="shared" si="195"/>
        <v>0</v>
      </c>
      <c r="AR40" s="346"/>
      <c r="AS40" s="296"/>
      <c r="AT40" s="297">
        <f t="shared" si="196"/>
        <v>0</v>
      </c>
      <c r="AU40" s="295"/>
      <c r="AV40" s="296"/>
      <c r="AW40" s="297">
        <f t="shared" si="197"/>
        <v>0</v>
      </c>
      <c r="AX40" s="295"/>
      <c r="AY40" s="296"/>
      <c r="AZ40" s="297">
        <f t="shared" si="198"/>
        <v>0</v>
      </c>
      <c r="BA40" s="295"/>
      <c r="BB40" s="296"/>
      <c r="BC40" s="297">
        <f t="shared" si="199"/>
        <v>0</v>
      </c>
      <c r="BD40" s="295"/>
      <c r="BE40" s="296"/>
      <c r="BF40" s="297">
        <f t="shared" si="200"/>
        <v>0</v>
      </c>
      <c r="BG40" s="295"/>
      <c r="BH40" s="296"/>
      <c r="BI40" s="297">
        <f t="shared" si="201"/>
        <v>0</v>
      </c>
      <c r="BJ40" s="295"/>
      <c r="BK40" s="296"/>
      <c r="BL40" s="297">
        <f t="shared" si="202"/>
        <v>0</v>
      </c>
      <c r="BM40" s="346"/>
      <c r="BN40" s="296"/>
      <c r="BO40" s="297">
        <f t="shared" si="203"/>
        <v>0</v>
      </c>
      <c r="BP40" s="295"/>
      <c r="BQ40" s="296"/>
      <c r="BR40" s="297">
        <f t="shared" si="247"/>
        <v>0</v>
      </c>
      <c r="BS40" s="295"/>
      <c r="BT40" s="296"/>
      <c r="BU40" s="297">
        <f t="shared" si="204"/>
        <v>0</v>
      </c>
      <c r="BV40" s="295"/>
      <c r="BW40" s="296"/>
      <c r="BX40" s="297">
        <f t="shared" si="205"/>
        <v>0</v>
      </c>
      <c r="BY40" s="295"/>
      <c r="BZ40" s="296"/>
      <c r="CA40" s="297">
        <f t="shared" si="206"/>
        <v>0</v>
      </c>
      <c r="CB40" s="295"/>
      <c r="CC40" s="296"/>
      <c r="CD40" s="297">
        <f t="shared" si="207"/>
        <v>0</v>
      </c>
      <c r="CE40" s="295"/>
      <c r="CF40" s="296"/>
      <c r="CG40" s="297">
        <f t="shared" si="208"/>
        <v>0</v>
      </c>
      <c r="CH40" s="346"/>
      <c r="CI40" s="296"/>
      <c r="CJ40" s="297">
        <f t="shared" si="209"/>
        <v>0</v>
      </c>
      <c r="CK40" s="295"/>
      <c r="CL40" s="296"/>
      <c r="CM40" s="297">
        <f t="shared" si="210"/>
        <v>0</v>
      </c>
      <c r="CN40" s="295"/>
      <c r="CO40" s="296"/>
      <c r="CP40" s="297">
        <f t="shared" si="211"/>
        <v>0</v>
      </c>
      <c r="CQ40" s="295"/>
      <c r="CR40" s="296"/>
      <c r="CS40" s="297">
        <f t="shared" si="212"/>
        <v>0</v>
      </c>
      <c r="CT40" s="295"/>
      <c r="CU40" s="296"/>
      <c r="CV40" s="297">
        <f t="shared" si="213"/>
        <v>0</v>
      </c>
      <c r="CW40" s="295"/>
      <c r="CX40" s="296"/>
      <c r="CY40" s="297">
        <f t="shared" si="214"/>
        <v>0</v>
      </c>
      <c r="CZ40" s="295"/>
      <c r="DA40" s="296"/>
      <c r="DB40" s="297">
        <f t="shared" si="215"/>
        <v>0</v>
      </c>
      <c r="DC40" s="346"/>
      <c r="DD40" s="296"/>
      <c r="DE40" s="297">
        <f t="shared" si="216"/>
        <v>0</v>
      </c>
      <c r="DF40" s="295"/>
      <c r="DG40" s="296"/>
      <c r="DH40" s="297">
        <f t="shared" si="217"/>
        <v>0</v>
      </c>
      <c r="DI40" s="295"/>
      <c r="DJ40" s="296"/>
      <c r="DK40" s="297">
        <f t="shared" si="218"/>
        <v>0</v>
      </c>
      <c r="DL40" s="295"/>
      <c r="DM40" s="296"/>
      <c r="DN40" s="297">
        <f t="shared" si="219"/>
        <v>0</v>
      </c>
      <c r="DO40" s="295"/>
      <c r="DP40" s="296"/>
      <c r="DQ40" s="297">
        <f t="shared" si="220"/>
        <v>0</v>
      </c>
      <c r="DR40" s="295"/>
      <c r="DS40" s="296"/>
      <c r="DT40" s="297">
        <f t="shared" si="221"/>
        <v>0</v>
      </c>
      <c r="DU40" s="295"/>
      <c r="DV40" s="296"/>
      <c r="DW40" s="297">
        <f t="shared" si="222"/>
        <v>0</v>
      </c>
      <c r="DX40" s="346"/>
      <c r="DY40" s="296"/>
      <c r="DZ40" s="297">
        <f t="shared" si="223"/>
        <v>0</v>
      </c>
      <c r="EA40" s="295"/>
      <c r="EB40" s="296"/>
      <c r="EC40" s="297">
        <f t="shared" si="224"/>
        <v>0</v>
      </c>
      <c r="ED40" s="295"/>
      <c r="EE40" s="296"/>
      <c r="EF40" s="297">
        <f t="shared" si="225"/>
        <v>0</v>
      </c>
      <c r="EG40" s="295"/>
      <c r="EH40" s="296"/>
      <c r="EI40" s="297">
        <f t="shared" si="226"/>
        <v>0</v>
      </c>
      <c r="EJ40" s="295"/>
      <c r="EK40" s="296"/>
      <c r="EL40" s="297">
        <f t="shared" si="227"/>
        <v>0</v>
      </c>
      <c r="EM40" s="295"/>
      <c r="EN40" s="296"/>
      <c r="EO40" s="297">
        <f t="shared" si="228"/>
        <v>0</v>
      </c>
      <c r="EP40" s="295"/>
      <c r="EQ40" s="296"/>
      <c r="ER40" s="297">
        <f t="shared" si="229"/>
        <v>0</v>
      </c>
      <c r="ES40" s="346"/>
      <c r="ET40" s="296"/>
      <c r="EU40" s="297">
        <f t="shared" si="230"/>
        <v>0</v>
      </c>
      <c r="EV40" s="295"/>
      <c r="EW40" s="296"/>
      <c r="EX40" s="297">
        <f t="shared" si="231"/>
        <v>0</v>
      </c>
      <c r="EY40" s="295"/>
      <c r="EZ40" s="296"/>
      <c r="FA40" s="297">
        <f t="shared" si="232"/>
        <v>0</v>
      </c>
      <c r="FB40" s="295"/>
      <c r="FC40" s="296"/>
      <c r="FD40" s="297">
        <f t="shared" si="233"/>
        <v>0</v>
      </c>
      <c r="FE40" s="295"/>
      <c r="FF40" s="296"/>
      <c r="FG40" s="297">
        <f t="shared" si="234"/>
        <v>0</v>
      </c>
      <c r="FH40" s="295"/>
      <c r="FI40" s="296"/>
      <c r="FJ40" s="297">
        <f t="shared" si="235"/>
        <v>0</v>
      </c>
      <c r="FK40" s="295"/>
      <c r="FL40" s="296"/>
      <c r="FM40" s="297">
        <f t="shared" si="236"/>
        <v>0</v>
      </c>
      <c r="FN40" s="295"/>
      <c r="FO40" s="296"/>
      <c r="FP40" s="297">
        <f t="shared" si="237"/>
        <v>0</v>
      </c>
      <c r="FQ40" s="346"/>
      <c r="FR40" s="296"/>
      <c r="FS40" s="297">
        <f t="shared" si="238"/>
        <v>0</v>
      </c>
      <c r="FT40" s="295"/>
      <c r="FU40" s="296"/>
      <c r="FV40" s="297">
        <f t="shared" si="239"/>
        <v>0</v>
      </c>
      <c r="FW40" s="295"/>
      <c r="FX40" s="296"/>
      <c r="FY40" s="297">
        <f t="shared" si="240"/>
        <v>0</v>
      </c>
      <c r="FZ40" s="295"/>
      <c r="GA40" s="296"/>
      <c r="GB40" s="297">
        <f t="shared" si="241"/>
        <v>0</v>
      </c>
      <c r="GC40" s="295"/>
      <c r="GD40" s="296"/>
      <c r="GE40" s="297">
        <f t="shared" si="242"/>
        <v>0</v>
      </c>
      <c r="GF40" s="295"/>
      <c r="GG40" s="296"/>
      <c r="GH40" s="297">
        <f t="shared" si="243"/>
        <v>0</v>
      </c>
      <c r="GI40" s="295"/>
      <c r="GJ40" s="296"/>
      <c r="GK40" s="297">
        <f t="shared" si="244"/>
        <v>0</v>
      </c>
      <c r="GL40" s="295"/>
      <c r="GM40" s="296"/>
      <c r="GN40" s="297">
        <f t="shared" si="50"/>
        <v>0</v>
      </c>
      <c r="GO40" s="346"/>
      <c r="GP40" s="296"/>
      <c r="GQ40" s="297">
        <f t="shared" si="51"/>
        <v>0</v>
      </c>
      <c r="GR40" s="295"/>
      <c r="GS40" s="296"/>
      <c r="GT40" s="297">
        <f t="shared" si="52"/>
        <v>0</v>
      </c>
      <c r="GU40" s="295"/>
      <c r="GV40" s="296"/>
      <c r="GW40" s="297">
        <f t="shared" si="53"/>
        <v>0</v>
      </c>
      <c r="GX40" s="295"/>
      <c r="GY40" s="296"/>
      <c r="GZ40" s="297">
        <f t="shared" si="54"/>
        <v>0</v>
      </c>
      <c r="HA40" s="295"/>
      <c r="HB40" s="296"/>
      <c r="HC40" s="297">
        <f t="shared" si="55"/>
        <v>0</v>
      </c>
      <c r="HD40" s="295"/>
      <c r="HE40" s="296"/>
      <c r="HF40" s="297">
        <f t="shared" si="56"/>
        <v>0</v>
      </c>
      <c r="HG40" s="295"/>
      <c r="HH40" s="296"/>
      <c r="HI40" s="297">
        <f t="shared" si="57"/>
        <v>0</v>
      </c>
      <c r="HJ40" s="295"/>
      <c r="HK40" s="296"/>
      <c r="HL40" s="297">
        <f t="shared" si="58"/>
        <v>0</v>
      </c>
      <c r="HM40" s="346"/>
      <c r="HN40" s="296"/>
      <c r="HO40" s="297">
        <f t="shared" si="59"/>
        <v>0</v>
      </c>
      <c r="HP40" s="295"/>
      <c r="HQ40" s="296"/>
      <c r="HR40" s="297">
        <f t="shared" si="60"/>
        <v>0</v>
      </c>
      <c r="HS40" s="295"/>
      <c r="HT40" s="296"/>
      <c r="HU40" s="297">
        <f t="shared" si="61"/>
        <v>0</v>
      </c>
      <c r="HV40" s="295"/>
      <c r="HW40" s="296"/>
      <c r="HX40" s="297">
        <f t="shared" si="62"/>
        <v>0</v>
      </c>
      <c r="HY40" s="295"/>
      <c r="HZ40" s="296"/>
      <c r="IA40" s="297">
        <f t="shared" si="63"/>
        <v>0</v>
      </c>
      <c r="IB40" s="295"/>
      <c r="IC40" s="296"/>
      <c r="ID40" s="297">
        <f t="shared" si="64"/>
        <v>0</v>
      </c>
      <c r="IE40" s="295"/>
      <c r="IF40" s="296"/>
      <c r="IG40" s="297">
        <f t="shared" si="65"/>
        <v>0</v>
      </c>
      <c r="IH40" s="295"/>
      <c r="II40" s="296"/>
      <c r="IJ40" s="297">
        <f t="shared" si="66"/>
        <v>0</v>
      </c>
      <c r="IK40" s="346"/>
      <c r="IL40" s="296"/>
      <c r="IM40" s="297">
        <f t="shared" si="67"/>
        <v>0</v>
      </c>
      <c r="IN40" s="295"/>
      <c r="IO40" s="296"/>
      <c r="IP40" s="297">
        <f t="shared" si="68"/>
        <v>0</v>
      </c>
      <c r="IQ40" s="295"/>
      <c r="IR40" s="296"/>
      <c r="IS40" s="297">
        <f t="shared" si="69"/>
        <v>0</v>
      </c>
      <c r="IT40" s="295"/>
      <c r="IU40" s="296"/>
      <c r="IV40" s="297">
        <f t="shared" si="70"/>
        <v>0</v>
      </c>
      <c r="IW40" s="295">
        <v>0.29166666666666669</v>
      </c>
      <c r="IX40" s="296">
        <v>0.375</v>
      </c>
      <c r="IY40" s="297">
        <f t="shared" si="71"/>
        <v>8.3333333333333315E-2</v>
      </c>
      <c r="IZ40" s="295"/>
      <c r="JA40" s="296"/>
      <c r="JB40" s="297">
        <f t="shared" si="72"/>
        <v>0</v>
      </c>
      <c r="JC40" s="295"/>
      <c r="JD40" s="296"/>
      <c r="JE40" s="297">
        <f t="shared" si="73"/>
        <v>0</v>
      </c>
      <c r="JF40" s="295"/>
      <c r="JG40" s="296"/>
      <c r="JH40" s="297">
        <f t="shared" si="74"/>
        <v>0</v>
      </c>
      <c r="JI40" s="346"/>
      <c r="JJ40" s="296"/>
      <c r="JK40" s="297">
        <f t="shared" si="75"/>
        <v>0</v>
      </c>
      <c r="JL40" s="295"/>
      <c r="JM40" s="296"/>
      <c r="JN40" s="297">
        <f t="shared" si="76"/>
        <v>0</v>
      </c>
      <c r="JO40" s="295"/>
      <c r="JP40" s="296"/>
      <c r="JQ40" s="297">
        <f t="shared" si="77"/>
        <v>0</v>
      </c>
      <c r="JR40" s="295"/>
      <c r="JS40" s="296"/>
      <c r="JT40" s="297">
        <f t="shared" si="78"/>
        <v>0</v>
      </c>
      <c r="JU40" s="295"/>
      <c r="JV40" s="296"/>
      <c r="JW40" s="297">
        <f t="shared" si="79"/>
        <v>0</v>
      </c>
      <c r="JX40" s="295"/>
      <c r="JY40" s="296"/>
      <c r="JZ40" s="297">
        <f t="shared" si="80"/>
        <v>0</v>
      </c>
      <c r="KA40" s="295"/>
      <c r="KB40" s="296"/>
      <c r="KC40" s="297">
        <f t="shared" si="81"/>
        <v>0</v>
      </c>
      <c r="KD40" s="295"/>
      <c r="KE40" s="296"/>
      <c r="KF40" s="297">
        <f t="shared" si="82"/>
        <v>0</v>
      </c>
      <c r="KG40" s="346"/>
      <c r="KH40" s="296"/>
      <c r="KI40" s="297">
        <f t="shared" si="83"/>
        <v>0</v>
      </c>
      <c r="KJ40" s="295"/>
      <c r="KK40" s="296"/>
      <c r="KL40" s="297">
        <f t="shared" si="84"/>
        <v>0</v>
      </c>
      <c r="KM40" s="295"/>
      <c r="KN40" s="296"/>
      <c r="KO40" s="297">
        <f t="shared" si="85"/>
        <v>0</v>
      </c>
      <c r="KP40" s="295"/>
      <c r="KQ40" s="296"/>
      <c r="KR40" s="297">
        <f t="shared" si="86"/>
        <v>0</v>
      </c>
      <c r="KS40" s="295"/>
      <c r="KT40" s="296"/>
      <c r="KU40" s="297">
        <f t="shared" si="87"/>
        <v>0</v>
      </c>
      <c r="KV40" s="295"/>
      <c r="KW40" s="296"/>
      <c r="KX40" s="297">
        <f t="shared" si="88"/>
        <v>0</v>
      </c>
      <c r="KY40" s="295"/>
      <c r="KZ40" s="296"/>
      <c r="LA40" s="297">
        <f t="shared" si="89"/>
        <v>0</v>
      </c>
      <c r="LB40" s="295"/>
      <c r="LC40" s="296"/>
      <c r="LD40" s="297">
        <f t="shared" si="90"/>
        <v>0</v>
      </c>
      <c r="LE40" s="346"/>
      <c r="LF40" s="296"/>
      <c r="LG40" s="297">
        <f t="shared" si="91"/>
        <v>0</v>
      </c>
      <c r="LH40" s="295"/>
      <c r="LI40" s="296"/>
      <c r="LJ40" s="297">
        <f t="shared" si="92"/>
        <v>0</v>
      </c>
      <c r="LK40" s="295"/>
      <c r="LL40" s="296"/>
      <c r="LM40" s="297">
        <f t="shared" si="93"/>
        <v>0</v>
      </c>
      <c r="LN40" s="295"/>
      <c r="LO40" s="296"/>
      <c r="LP40" s="297">
        <f t="shared" si="94"/>
        <v>0</v>
      </c>
      <c r="LQ40" s="295"/>
      <c r="LR40" s="296"/>
      <c r="LS40" s="297">
        <f t="shared" si="95"/>
        <v>0</v>
      </c>
      <c r="LT40" s="295"/>
      <c r="LU40" s="296"/>
      <c r="LV40" s="297">
        <f t="shared" si="96"/>
        <v>0</v>
      </c>
      <c r="LW40" s="295"/>
      <c r="LX40" s="296"/>
      <c r="LY40" s="297">
        <f t="shared" si="97"/>
        <v>0</v>
      </c>
      <c r="LZ40" s="295"/>
      <c r="MA40" s="296"/>
      <c r="MB40" s="297">
        <f t="shared" si="98"/>
        <v>0</v>
      </c>
      <c r="MC40" s="295"/>
      <c r="MD40" s="296"/>
      <c r="ME40" s="297">
        <f t="shared" si="99"/>
        <v>0</v>
      </c>
      <c r="MF40" s="295"/>
      <c r="MG40" s="296"/>
      <c r="MH40" s="297">
        <f t="shared" si="100"/>
        <v>0</v>
      </c>
      <c r="MI40" s="295"/>
      <c r="MJ40" s="296"/>
      <c r="MK40" s="297">
        <f t="shared" si="101"/>
        <v>0</v>
      </c>
      <c r="ML40" s="295"/>
      <c r="MM40" s="296"/>
      <c r="MN40" s="297">
        <f t="shared" si="102"/>
        <v>0</v>
      </c>
      <c r="MO40" s="295"/>
      <c r="MP40" s="296"/>
      <c r="MQ40" s="297">
        <f t="shared" si="103"/>
        <v>0</v>
      </c>
      <c r="MR40" s="295"/>
      <c r="MS40" s="296"/>
      <c r="MT40" s="297">
        <f t="shared" si="104"/>
        <v>0</v>
      </c>
      <c r="MU40" s="295"/>
      <c r="MV40" s="296"/>
      <c r="MW40" s="297">
        <f t="shared" si="105"/>
        <v>0</v>
      </c>
      <c r="MX40" s="295"/>
      <c r="MY40" s="296"/>
      <c r="MZ40" s="297">
        <f t="shared" si="106"/>
        <v>0</v>
      </c>
      <c r="NA40" s="295"/>
      <c r="NB40" s="296"/>
      <c r="NC40" s="297">
        <f t="shared" si="107"/>
        <v>0</v>
      </c>
      <c r="ND40" s="295"/>
      <c r="NE40" s="296"/>
      <c r="NF40" s="297">
        <f t="shared" si="108"/>
        <v>0</v>
      </c>
      <c r="NG40" s="295"/>
      <c r="NH40" s="296"/>
      <c r="NI40" s="297">
        <f t="shared" si="109"/>
        <v>0</v>
      </c>
      <c r="NJ40" s="295"/>
      <c r="NK40" s="296"/>
      <c r="NL40" s="297">
        <f t="shared" si="110"/>
        <v>0</v>
      </c>
      <c r="NM40" s="295"/>
      <c r="NN40" s="296"/>
      <c r="NO40" s="297">
        <f t="shared" si="111"/>
        <v>0</v>
      </c>
      <c r="NP40" s="295"/>
      <c r="NQ40" s="296"/>
      <c r="NR40" s="297">
        <f t="shared" si="112"/>
        <v>0</v>
      </c>
      <c r="NS40" s="295"/>
      <c r="NT40" s="296"/>
      <c r="NU40" s="297">
        <f t="shared" si="113"/>
        <v>0</v>
      </c>
      <c r="NV40" s="295"/>
      <c r="NW40" s="296"/>
      <c r="NX40" s="297">
        <f t="shared" si="114"/>
        <v>0</v>
      </c>
      <c r="NY40" s="295"/>
      <c r="NZ40" s="296"/>
      <c r="OA40" s="297">
        <f t="shared" si="115"/>
        <v>0</v>
      </c>
      <c r="OB40" s="295"/>
      <c r="OC40" s="296"/>
      <c r="OD40" s="297">
        <f t="shared" si="116"/>
        <v>0</v>
      </c>
      <c r="OE40" s="295"/>
      <c r="OF40" s="296"/>
      <c r="OG40" s="297">
        <f t="shared" si="117"/>
        <v>0</v>
      </c>
      <c r="OH40" s="295"/>
      <c r="OI40" s="296"/>
      <c r="OJ40" s="297">
        <f t="shared" si="118"/>
        <v>0</v>
      </c>
      <c r="OK40" s="295"/>
      <c r="OL40" s="296"/>
      <c r="OM40" s="297">
        <f t="shared" si="119"/>
        <v>0</v>
      </c>
      <c r="ON40" s="295"/>
      <c r="OO40" s="296"/>
      <c r="OP40" s="297">
        <f t="shared" si="120"/>
        <v>0</v>
      </c>
      <c r="OQ40" s="295"/>
      <c r="OR40" s="296"/>
      <c r="OS40" s="297">
        <f t="shared" si="121"/>
        <v>0</v>
      </c>
      <c r="OT40" s="295"/>
      <c r="OU40" s="296"/>
      <c r="OV40" s="297">
        <f t="shared" si="122"/>
        <v>0</v>
      </c>
      <c r="OW40" s="295"/>
      <c r="OX40" s="296"/>
      <c r="OY40" s="297">
        <f t="shared" si="123"/>
        <v>0</v>
      </c>
      <c r="OZ40" s="295"/>
      <c r="PA40" s="296"/>
      <c r="PB40" s="297">
        <f t="shared" si="124"/>
        <v>0</v>
      </c>
      <c r="PC40" s="295"/>
      <c r="PD40" s="296"/>
      <c r="PE40" s="297">
        <f t="shared" si="125"/>
        <v>0</v>
      </c>
      <c r="PF40" s="295"/>
      <c r="PG40" s="296"/>
      <c r="PH40" s="297">
        <f t="shared" si="126"/>
        <v>0</v>
      </c>
      <c r="PI40" s="295"/>
      <c r="PJ40" s="296"/>
      <c r="PK40" s="297">
        <f t="shared" si="127"/>
        <v>0</v>
      </c>
      <c r="PL40" s="295"/>
      <c r="PM40" s="296"/>
      <c r="PN40" s="297">
        <f t="shared" si="128"/>
        <v>0</v>
      </c>
      <c r="PO40" s="295"/>
      <c r="PP40" s="296"/>
      <c r="PQ40" s="297">
        <f t="shared" si="129"/>
        <v>0</v>
      </c>
      <c r="PR40" s="295"/>
      <c r="PS40" s="296"/>
      <c r="PT40" s="297">
        <f t="shared" si="130"/>
        <v>0</v>
      </c>
      <c r="PU40" s="295"/>
      <c r="PV40" s="296"/>
      <c r="PW40" s="297">
        <f t="shared" si="131"/>
        <v>0</v>
      </c>
      <c r="PX40" s="295"/>
      <c r="PY40" s="296"/>
      <c r="PZ40" s="297">
        <f t="shared" si="132"/>
        <v>0</v>
      </c>
      <c r="QA40" s="295"/>
      <c r="QB40" s="296"/>
      <c r="QC40" s="297">
        <f t="shared" si="133"/>
        <v>0</v>
      </c>
      <c r="QD40" s="295"/>
      <c r="QE40" s="296"/>
      <c r="QF40" s="297">
        <f t="shared" si="134"/>
        <v>0</v>
      </c>
      <c r="QG40" s="295"/>
      <c r="QH40" s="296"/>
      <c r="QI40" s="297">
        <f t="shared" si="135"/>
        <v>0</v>
      </c>
      <c r="QJ40" s="295"/>
      <c r="QK40" s="296"/>
      <c r="QL40" s="297">
        <f t="shared" si="136"/>
        <v>0</v>
      </c>
      <c r="QM40" s="295"/>
      <c r="QN40" s="296"/>
      <c r="QO40" s="297">
        <f t="shared" si="137"/>
        <v>0</v>
      </c>
      <c r="QP40" s="295"/>
      <c r="QQ40" s="296"/>
      <c r="QR40" s="297">
        <f t="shared" si="138"/>
        <v>0</v>
      </c>
      <c r="QS40" s="295"/>
      <c r="QT40" s="296"/>
      <c r="QU40" s="297">
        <f t="shared" si="139"/>
        <v>0</v>
      </c>
      <c r="QV40" s="295"/>
      <c r="QW40" s="296"/>
      <c r="QX40" s="297">
        <f t="shared" si="140"/>
        <v>0</v>
      </c>
      <c r="QY40" s="295"/>
      <c r="QZ40" s="296"/>
      <c r="RA40" s="297">
        <f t="shared" si="141"/>
        <v>0</v>
      </c>
      <c r="RB40" s="295"/>
      <c r="RC40" s="296"/>
      <c r="RD40" s="297">
        <f t="shared" si="142"/>
        <v>0</v>
      </c>
      <c r="RE40" s="295"/>
      <c r="RF40" s="296"/>
      <c r="RG40" s="297">
        <f t="shared" si="143"/>
        <v>0</v>
      </c>
      <c r="RH40" s="295"/>
      <c r="RI40" s="296"/>
      <c r="RJ40" s="297">
        <f t="shared" si="144"/>
        <v>0</v>
      </c>
      <c r="RK40" s="295"/>
      <c r="RL40" s="296"/>
      <c r="RM40" s="297">
        <f t="shared" si="145"/>
        <v>0</v>
      </c>
      <c r="RN40" s="295"/>
      <c r="RO40" s="296"/>
      <c r="RP40" s="297">
        <f t="shared" si="146"/>
        <v>0</v>
      </c>
      <c r="RQ40" s="295"/>
      <c r="RR40" s="296"/>
      <c r="RS40" s="297">
        <f t="shared" si="147"/>
        <v>0</v>
      </c>
      <c r="RT40" s="295"/>
      <c r="RU40" s="296"/>
      <c r="RV40" s="297">
        <f t="shared" si="148"/>
        <v>0</v>
      </c>
      <c r="RW40" s="295"/>
      <c r="RX40" s="296"/>
      <c r="RY40" s="297">
        <f t="shared" si="149"/>
        <v>0</v>
      </c>
      <c r="RZ40" s="295"/>
      <c r="SA40" s="296"/>
      <c r="SB40" s="297">
        <f t="shared" si="150"/>
        <v>0</v>
      </c>
      <c r="SC40" s="295"/>
      <c r="SD40" s="296"/>
      <c r="SE40" s="297">
        <f t="shared" si="151"/>
        <v>0</v>
      </c>
      <c r="SF40" s="295"/>
      <c r="SG40" s="296"/>
      <c r="SH40" s="297">
        <f t="shared" si="152"/>
        <v>0</v>
      </c>
      <c r="SI40" s="295"/>
      <c r="SJ40" s="296"/>
      <c r="SK40" s="297">
        <f t="shared" si="153"/>
        <v>0</v>
      </c>
      <c r="SL40" s="295"/>
      <c r="SM40" s="296"/>
      <c r="SN40" s="297">
        <f t="shared" si="154"/>
        <v>0</v>
      </c>
      <c r="SO40" s="295"/>
      <c r="SP40" s="296"/>
      <c r="SQ40" s="297">
        <f t="shared" si="155"/>
        <v>0</v>
      </c>
      <c r="SR40" s="295"/>
      <c r="SS40" s="296"/>
      <c r="ST40" s="297">
        <f t="shared" si="156"/>
        <v>0</v>
      </c>
      <c r="SU40" s="295"/>
      <c r="SV40" s="296"/>
      <c r="SW40" s="297">
        <f t="shared" si="157"/>
        <v>0</v>
      </c>
      <c r="SX40" s="295"/>
      <c r="SY40" s="296"/>
      <c r="SZ40" s="297">
        <f t="shared" si="158"/>
        <v>0</v>
      </c>
      <c r="TA40" s="295"/>
      <c r="TB40" s="296"/>
      <c r="TC40" s="297">
        <f t="shared" si="159"/>
        <v>0</v>
      </c>
      <c r="TD40" s="295"/>
      <c r="TE40" s="296"/>
      <c r="TF40" s="297">
        <f t="shared" si="160"/>
        <v>0</v>
      </c>
      <c r="TG40" s="295"/>
      <c r="TH40" s="296"/>
      <c r="TI40" s="297">
        <f t="shared" si="161"/>
        <v>0</v>
      </c>
      <c r="TJ40" s="295"/>
      <c r="TK40" s="296"/>
      <c r="TL40" s="297">
        <f t="shared" si="162"/>
        <v>0</v>
      </c>
      <c r="TM40" s="295"/>
      <c r="TN40" s="296"/>
      <c r="TO40" s="297">
        <f t="shared" si="163"/>
        <v>0</v>
      </c>
      <c r="TP40" s="295"/>
      <c r="TQ40" s="296"/>
      <c r="TR40" s="297">
        <f t="shared" si="164"/>
        <v>0</v>
      </c>
      <c r="TS40" s="295"/>
      <c r="TT40" s="296"/>
      <c r="TU40" s="297">
        <f t="shared" si="165"/>
        <v>0</v>
      </c>
      <c r="TV40" s="295"/>
      <c r="TW40" s="296"/>
      <c r="TX40" s="297">
        <f t="shared" si="166"/>
        <v>0</v>
      </c>
      <c r="TY40" s="295"/>
      <c r="TZ40" s="296"/>
      <c r="UA40" s="297">
        <f t="shared" si="167"/>
        <v>0</v>
      </c>
      <c r="UB40" s="295"/>
      <c r="UC40" s="296"/>
      <c r="UD40" s="297">
        <f t="shared" si="168"/>
        <v>0</v>
      </c>
      <c r="UE40" s="295"/>
      <c r="UF40" s="296"/>
      <c r="UG40" s="297">
        <f t="shared" si="169"/>
        <v>0</v>
      </c>
      <c r="UH40" s="295"/>
      <c r="UI40" s="296"/>
      <c r="UJ40" s="297">
        <f t="shared" si="170"/>
        <v>0</v>
      </c>
      <c r="UK40" s="295"/>
      <c r="UL40" s="296"/>
      <c r="UM40" s="297">
        <f t="shared" si="171"/>
        <v>0</v>
      </c>
      <c r="UN40" s="295"/>
      <c r="UO40" s="296"/>
      <c r="UP40" s="297">
        <f t="shared" si="172"/>
        <v>0</v>
      </c>
      <c r="UQ40" s="295"/>
      <c r="UR40" s="296"/>
      <c r="US40" s="297">
        <f t="shared" si="173"/>
        <v>0</v>
      </c>
      <c r="UT40" s="295"/>
      <c r="UU40" s="296"/>
      <c r="UV40" s="297">
        <f t="shared" si="174"/>
        <v>0</v>
      </c>
      <c r="UW40" s="295"/>
      <c r="UX40" s="296"/>
      <c r="UY40" s="297">
        <f t="shared" si="175"/>
        <v>0</v>
      </c>
      <c r="UZ40" s="295"/>
      <c r="VA40" s="296"/>
      <c r="VB40" s="297">
        <f t="shared" si="176"/>
        <v>0</v>
      </c>
      <c r="VC40" s="295"/>
      <c r="VD40" s="296"/>
      <c r="VE40" s="297">
        <f t="shared" si="177"/>
        <v>0</v>
      </c>
      <c r="VF40" s="295"/>
      <c r="VG40" s="296"/>
      <c r="VH40" s="297">
        <f t="shared" si="178"/>
        <v>0</v>
      </c>
      <c r="VI40" s="295"/>
      <c r="VJ40" s="296"/>
      <c r="VK40" s="297">
        <f t="shared" si="179"/>
        <v>0</v>
      </c>
      <c r="VL40" s="295"/>
      <c r="VM40" s="296"/>
      <c r="VN40" s="297">
        <f t="shared" si="180"/>
        <v>0</v>
      </c>
      <c r="VO40" s="295"/>
      <c r="VP40" s="296"/>
      <c r="VQ40" s="297">
        <f t="shared" si="181"/>
        <v>0</v>
      </c>
    </row>
    <row r="41" spans="1:589">
      <c r="A41" s="349">
        <v>37</v>
      </c>
      <c r="B41" s="346"/>
      <c r="C41" s="296"/>
      <c r="D41" s="297">
        <f t="shared" si="245"/>
        <v>0</v>
      </c>
      <c r="E41" s="295"/>
      <c r="F41" s="296"/>
      <c r="G41" s="297">
        <f t="shared" si="183"/>
        <v>0</v>
      </c>
      <c r="H41" s="295"/>
      <c r="I41" s="296"/>
      <c r="J41" s="297">
        <f t="shared" si="184"/>
        <v>0</v>
      </c>
      <c r="K41" s="295"/>
      <c r="L41" s="296"/>
      <c r="M41" s="297">
        <f t="shared" si="185"/>
        <v>0</v>
      </c>
      <c r="N41" s="295"/>
      <c r="O41" s="296"/>
      <c r="P41" s="297">
        <f t="shared" si="246"/>
        <v>0</v>
      </c>
      <c r="Q41" s="295"/>
      <c r="R41" s="296"/>
      <c r="S41" s="297">
        <f t="shared" si="187"/>
        <v>0</v>
      </c>
      <c r="T41" s="295"/>
      <c r="U41" s="296"/>
      <c r="V41" s="297">
        <f t="shared" si="188"/>
        <v>0</v>
      </c>
      <c r="W41" s="346"/>
      <c r="X41" s="296"/>
      <c r="Y41" s="297">
        <f t="shared" si="189"/>
        <v>0</v>
      </c>
      <c r="Z41" s="295"/>
      <c r="AA41" s="296"/>
      <c r="AB41" s="297">
        <f t="shared" si="190"/>
        <v>0</v>
      </c>
      <c r="AC41" s="295"/>
      <c r="AD41" s="296"/>
      <c r="AE41" s="297">
        <f t="shared" si="191"/>
        <v>0</v>
      </c>
      <c r="AF41" s="295"/>
      <c r="AG41" s="296"/>
      <c r="AH41" s="297">
        <f t="shared" si="192"/>
        <v>0</v>
      </c>
      <c r="AI41" s="295"/>
      <c r="AJ41" s="296"/>
      <c r="AK41" s="297">
        <f t="shared" si="193"/>
        <v>0</v>
      </c>
      <c r="AL41" s="295"/>
      <c r="AM41" s="296"/>
      <c r="AN41" s="297">
        <f t="shared" si="194"/>
        <v>0</v>
      </c>
      <c r="AO41" s="295"/>
      <c r="AP41" s="296"/>
      <c r="AQ41" s="297">
        <f t="shared" si="195"/>
        <v>0</v>
      </c>
      <c r="AR41" s="346"/>
      <c r="AS41" s="296"/>
      <c r="AT41" s="297">
        <f t="shared" si="196"/>
        <v>0</v>
      </c>
      <c r="AU41" s="295"/>
      <c r="AV41" s="296"/>
      <c r="AW41" s="297">
        <f t="shared" si="197"/>
        <v>0</v>
      </c>
      <c r="AX41" s="295"/>
      <c r="AY41" s="296"/>
      <c r="AZ41" s="297">
        <f t="shared" si="198"/>
        <v>0</v>
      </c>
      <c r="BA41" s="295"/>
      <c r="BB41" s="296"/>
      <c r="BC41" s="297">
        <f t="shared" si="199"/>
        <v>0</v>
      </c>
      <c r="BD41" s="295"/>
      <c r="BE41" s="296"/>
      <c r="BF41" s="297">
        <f t="shared" si="200"/>
        <v>0</v>
      </c>
      <c r="BG41" s="295"/>
      <c r="BH41" s="296"/>
      <c r="BI41" s="297">
        <f t="shared" si="201"/>
        <v>0</v>
      </c>
      <c r="BJ41" s="295"/>
      <c r="BK41" s="296"/>
      <c r="BL41" s="297">
        <f t="shared" si="202"/>
        <v>0</v>
      </c>
      <c r="BM41" s="346"/>
      <c r="BN41" s="296"/>
      <c r="BO41" s="297">
        <f t="shared" si="203"/>
        <v>0</v>
      </c>
      <c r="BP41" s="295"/>
      <c r="BQ41" s="296"/>
      <c r="BR41" s="297">
        <f t="shared" si="247"/>
        <v>0</v>
      </c>
      <c r="BS41" s="295"/>
      <c r="BT41" s="296"/>
      <c r="BU41" s="297">
        <f t="shared" si="204"/>
        <v>0</v>
      </c>
      <c r="BV41" s="295"/>
      <c r="BW41" s="296"/>
      <c r="BX41" s="297">
        <f t="shared" si="205"/>
        <v>0</v>
      </c>
      <c r="BY41" s="295"/>
      <c r="BZ41" s="296"/>
      <c r="CA41" s="297">
        <f t="shared" si="206"/>
        <v>0</v>
      </c>
      <c r="CB41" s="295"/>
      <c r="CC41" s="296"/>
      <c r="CD41" s="297">
        <f t="shared" si="207"/>
        <v>0</v>
      </c>
      <c r="CE41" s="295"/>
      <c r="CF41" s="296"/>
      <c r="CG41" s="297">
        <f t="shared" si="208"/>
        <v>0</v>
      </c>
      <c r="CH41" s="346"/>
      <c r="CI41" s="296"/>
      <c r="CJ41" s="297">
        <f t="shared" si="209"/>
        <v>0</v>
      </c>
      <c r="CK41" s="295"/>
      <c r="CL41" s="296"/>
      <c r="CM41" s="297">
        <f t="shared" si="210"/>
        <v>0</v>
      </c>
      <c r="CN41" s="295"/>
      <c r="CO41" s="296"/>
      <c r="CP41" s="297">
        <f t="shared" si="211"/>
        <v>0</v>
      </c>
      <c r="CQ41" s="295"/>
      <c r="CR41" s="296"/>
      <c r="CS41" s="297">
        <f t="shared" si="212"/>
        <v>0</v>
      </c>
      <c r="CT41" s="295"/>
      <c r="CU41" s="296"/>
      <c r="CV41" s="297">
        <f t="shared" si="213"/>
        <v>0</v>
      </c>
      <c r="CW41" s="295"/>
      <c r="CX41" s="296"/>
      <c r="CY41" s="297">
        <f t="shared" si="214"/>
        <v>0</v>
      </c>
      <c r="CZ41" s="295"/>
      <c r="DA41" s="296"/>
      <c r="DB41" s="297">
        <f t="shared" si="215"/>
        <v>0</v>
      </c>
      <c r="DC41" s="346"/>
      <c r="DD41" s="296"/>
      <c r="DE41" s="297">
        <f t="shared" si="216"/>
        <v>0</v>
      </c>
      <c r="DF41" s="295"/>
      <c r="DG41" s="296"/>
      <c r="DH41" s="297">
        <f t="shared" si="217"/>
        <v>0</v>
      </c>
      <c r="DI41" s="295"/>
      <c r="DJ41" s="296"/>
      <c r="DK41" s="297">
        <f t="shared" si="218"/>
        <v>0</v>
      </c>
      <c r="DL41" s="295"/>
      <c r="DM41" s="296"/>
      <c r="DN41" s="297">
        <f t="shared" si="219"/>
        <v>0</v>
      </c>
      <c r="DO41" s="295"/>
      <c r="DP41" s="296"/>
      <c r="DQ41" s="297">
        <f t="shared" si="220"/>
        <v>0</v>
      </c>
      <c r="DR41" s="295"/>
      <c r="DS41" s="296"/>
      <c r="DT41" s="297">
        <f t="shared" si="221"/>
        <v>0</v>
      </c>
      <c r="DU41" s="295"/>
      <c r="DV41" s="296"/>
      <c r="DW41" s="297">
        <f t="shared" si="222"/>
        <v>0</v>
      </c>
      <c r="DX41" s="346"/>
      <c r="DY41" s="296"/>
      <c r="DZ41" s="297">
        <f t="shared" si="223"/>
        <v>0</v>
      </c>
      <c r="EA41" s="295"/>
      <c r="EB41" s="296"/>
      <c r="EC41" s="297">
        <f t="shared" si="224"/>
        <v>0</v>
      </c>
      <c r="ED41" s="295"/>
      <c r="EE41" s="296"/>
      <c r="EF41" s="297">
        <f t="shared" si="225"/>
        <v>0</v>
      </c>
      <c r="EG41" s="295"/>
      <c r="EH41" s="296"/>
      <c r="EI41" s="297">
        <f t="shared" si="226"/>
        <v>0</v>
      </c>
      <c r="EJ41" s="295"/>
      <c r="EK41" s="296"/>
      <c r="EL41" s="297">
        <f t="shared" si="227"/>
        <v>0</v>
      </c>
      <c r="EM41" s="295"/>
      <c r="EN41" s="296"/>
      <c r="EO41" s="297">
        <f t="shared" si="228"/>
        <v>0</v>
      </c>
      <c r="EP41" s="295"/>
      <c r="EQ41" s="296"/>
      <c r="ER41" s="297">
        <f t="shared" si="229"/>
        <v>0</v>
      </c>
      <c r="ES41" s="346"/>
      <c r="ET41" s="296"/>
      <c r="EU41" s="297">
        <f t="shared" si="230"/>
        <v>0</v>
      </c>
      <c r="EV41" s="295"/>
      <c r="EW41" s="296"/>
      <c r="EX41" s="297">
        <f t="shared" si="231"/>
        <v>0</v>
      </c>
      <c r="EY41" s="295"/>
      <c r="EZ41" s="296"/>
      <c r="FA41" s="297">
        <f t="shared" si="232"/>
        <v>0</v>
      </c>
      <c r="FB41" s="295"/>
      <c r="FC41" s="296"/>
      <c r="FD41" s="297">
        <f t="shared" si="233"/>
        <v>0</v>
      </c>
      <c r="FE41" s="295"/>
      <c r="FF41" s="296"/>
      <c r="FG41" s="297">
        <f t="shared" si="234"/>
        <v>0</v>
      </c>
      <c r="FH41" s="295"/>
      <c r="FI41" s="296"/>
      <c r="FJ41" s="297">
        <f t="shared" si="235"/>
        <v>0</v>
      </c>
      <c r="FK41" s="295"/>
      <c r="FL41" s="296"/>
      <c r="FM41" s="297">
        <f t="shared" si="236"/>
        <v>0</v>
      </c>
      <c r="FN41" s="295"/>
      <c r="FO41" s="296"/>
      <c r="FP41" s="297">
        <f t="shared" si="237"/>
        <v>0</v>
      </c>
      <c r="FQ41" s="346"/>
      <c r="FR41" s="296"/>
      <c r="FS41" s="297">
        <f t="shared" si="238"/>
        <v>0</v>
      </c>
      <c r="FT41" s="295"/>
      <c r="FU41" s="296"/>
      <c r="FV41" s="297">
        <f t="shared" si="239"/>
        <v>0</v>
      </c>
      <c r="FW41" s="295"/>
      <c r="FX41" s="296"/>
      <c r="FY41" s="297">
        <f t="shared" si="240"/>
        <v>0</v>
      </c>
      <c r="FZ41" s="295"/>
      <c r="GA41" s="296"/>
      <c r="GB41" s="297">
        <f t="shared" si="241"/>
        <v>0</v>
      </c>
      <c r="GC41" s="295"/>
      <c r="GD41" s="296"/>
      <c r="GE41" s="297">
        <f t="shared" si="242"/>
        <v>0</v>
      </c>
      <c r="GF41" s="295"/>
      <c r="GG41" s="296"/>
      <c r="GH41" s="297">
        <f t="shared" si="243"/>
        <v>0</v>
      </c>
      <c r="GI41" s="295"/>
      <c r="GJ41" s="296"/>
      <c r="GK41" s="297">
        <f t="shared" si="244"/>
        <v>0</v>
      </c>
      <c r="GL41" s="295"/>
      <c r="GM41" s="296"/>
      <c r="GN41" s="297">
        <f t="shared" si="50"/>
        <v>0</v>
      </c>
      <c r="GO41" s="346"/>
      <c r="GP41" s="296"/>
      <c r="GQ41" s="297">
        <f t="shared" si="51"/>
        <v>0</v>
      </c>
      <c r="GR41" s="295"/>
      <c r="GS41" s="296"/>
      <c r="GT41" s="297">
        <f t="shared" si="52"/>
        <v>0</v>
      </c>
      <c r="GU41" s="295"/>
      <c r="GV41" s="296"/>
      <c r="GW41" s="297">
        <f t="shared" si="53"/>
        <v>0</v>
      </c>
      <c r="GX41" s="295"/>
      <c r="GY41" s="296"/>
      <c r="GZ41" s="297">
        <f t="shared" si="54"/>
        <v>0</v>
      </c>
      <c r="HA41" s="295"/>
      <c r="HB41" s="296"/>
      <c r="HC41" s="297">
        <f t="shared" si="55"/>
        <v>0</v>
      </c>
      <c r="HD41" s="295"/>
      <c r="HE41" s="296"/>
      <c r="HF41" s="297">
        <f t="shared" si="56"/>
        <v>0</v>
      </c>
      <c r="HG41" s="295"/>
      <c r="HH41" s="296"/>
      <c r="HI41" s="297">
        <f t="shared" si="57"/>
        <v>0</v>
      </c>
      <c r="HJ41" s="295"/>
      <c r="HK41" s="296"/>
      <c r="HL41" s="297">
        <f t="shared" si="58"/>
        <v>0</v>
      </c>
      <c r="HM41" s="346"/>
      <c r="HN41" s="296"/>
      <c r="HO41" s="297">
        <f t="shared" si="59"/>
        <v>0</v>
      </c>
      <c r="HP41" s="295"/>
      <c r="HQ41" s="296"/>
      <c r="HR41" s="297">
        <f t="shared" si="60"/>
        <v>0</v>
      </c>
      <c r="HS41" s="295"/>
      <c r="HT41" s="296"/>
      <c r="HU41" s="297">
        <f t="shared" si="61"/>
        <v>0</v>
      </c>
      <c r="HV41" s="295"/>
      <c r="HW41" s="296"/>
      <c r="HX41" s="297">
        <f t="shared" si="62"/>
        <v>0</v>
      </c>
      <c r="HY41" s="295"/>
      <c r="HZ41" s="296"/>
      <c r="IA41" s="297">
        <f t="shared" si="63"/>
        <v>0</v>
      </c>
      <c r="IB41" s="295"/>
      <c r="IC41" s="296"/>
      <c r="ID41" s="297">
        <f t="shared" si="64"/>
        <v>0</v>
      </c>
      <c r="IE41" s="295"/>
      <c r="IF41" s="296"/>
      <c r="IG41" s="297">
        <f t="shared" si="65"/>
        <v>0</v>
      </c>
      <c r="IH41" s="295"/>
      <c r="II41" s="296"/>
      <c r="IJ41" s="297">
        <f t="shared" si="66"/>
        <v>0</v>
      </c>
      <c r="IK41" s="346"/>
      <c r="IL41" s="296"/>
      <c r="IM41" s="297">
        <f t="shared" si="67"/>
        <v>0</v>
      </c>
      <c r="IN41" s="295"/>
      <c r="IO41" s="296"/>
      <c r="IP41" s="297">
        <f t="shared" si="68"/>
        <v>0</v>
      </c>
      <c r="IQ41" s="295"/>
      <c r="IR41" s="296"/>
      <c r="IS41" s="297">
        <f t="shared" si="69"/>
        <v>0</v>
      </c>
      <c r="IT41" s="295"/>
      <c r="IU41" s="296"/>
      <c r="IV41" s="297">
        <f t="shared" si="70"/>
        <v>0</v>
      </c>
      <c r="IW41" s="295">
        <v>0.29166666666666669</v>
      </c>
      <c r="IX41" s="296">
        <v>0.375</v>
      </c>
      <c r="IY41" s="297">
        <f t="shared" si="71"/>
        <v>8.3333333333333315E-2</v>
      </c>
      <c r="IZ41" s="295"/>
      <c r="JA41" s="296"/>
      <c r="JB41" s="297">
        <f t="shared" si="72"/>
        <v>0</v>
      </c>
      <c r="JC41" s="295"/>
      <c r="JD41" s="296"/>
      <c r="JE41" s="297">
        <f t="shared" si="73"/>
        <v>0</v>
      </c>
      <c r="JF41" s="295"/>
      <c r="JG41" s="296"/>
      <c r="JH41" s="297">
        <f t="shared" si="74"/>
        <v>0</v>
      </c>
      <c r="JI41" s="346"/>
      <c r="JJ41" s="296"/>
      <c r="JK41" s="297">
        <f t="shared" si="75"/>
        <v>0</v>
      </c>
      <c r="JL41" s="295"/>
      <c r="JM41" s="296"/>
      <c r="JN41" s="297">
        <f t="shared" si="76"/>
        <v>0</v>
      </c>
      <c r="JO41" s="295"/>
      <c r="JP41" s="296"/>
      <c r="JQ41" s="297">
        <f t="shared" si="77"/>
        <v>0</v>
      </c>
      <c r="JR41" s="295"/>
      <c r="JS41" s="296"/>
      <c r="JT41" s="297">
        <f t="shared" si="78"/>
        <v>0</v>
      </c>
      <c r="JU41" s="295"/>
      <c r="JV41" s="296"/>
      <c r="JW41" s="297">
        <f t="shared" si="79"/>
        <v>0</v>
      </c>
      <c r="JX41" s="295"/>
      <c r="JY41" s="296"/>
      <c r="JZ41" s="297">
        <f t="shared" si="80"/>
        <v>0</v>
      </c>
      <c r="KA41" s="295"/>
      <c r="KB41" s="296"/>
      <c r="KC41" s="297">
        <f t="shared" si="81"/>
        <v>0</v>
      </c>
      <c r="KD41" s="295"/>
      <c r="KE41" s="296"/>
      <c r="KF41" s="297">
        <f t="shared" si="82"/>
        <v>0</v>
      </c>
      <c r="KG41" s="346"/>
      <c r="KH41" s="296"/>
      <c r="KI41" s="297">
        <f t="shared" si="83"/>
        <v>0</v>
      </c>
      <c r="KJ41" s="295"/>
      <c r="KK41" s="296"/>
      <c r="KL41" s="297">
        <f t="shared" si="84"/>
        <v>0</v>
      </c>
      <c r="KM41" s="295"/>
      <c r="KN41" s="296"/>
      <c r="KO41" s="297">
        <f t="shared" si="85"/>
        <v>0</v>
      </c>
      <c r="KP41" s="295"/>
      <c r="KQ41" s="296"/>
      <c r="KR41" s="297">
        <f t="shared" si="86"/>
        <v>0</v>
      </c>
      <c r="KS41" s="295"/>
      <c r="KT41" s="296"/>
      <c r="KU41" s="297">
        <f t="shared" si="87"/>
        <v>0</v>
      </c>
      <c r="KV41" s="295"/>
      <c r="KW41" s="296"/>
      <c r="KX41" s="297">
        <f t="shared" si="88"/>
        <v>0</v>
      </c>
      <c r="KY41" s="295"/>
      <c r="KZ41" s="296"/>
      <c r="LA41" s="297">
        <f t="shared" si="89"/>
        <v>0</v>
      </c>
      <c r="LB41" s="295"/>
      <c r="LC41" s="296"/>
      <c r="LD41" s="297">
        <f t="shared" si="90"/>
        <v>0</v>
      </c>
      <c r="LE41" s="346"/>
      <c r="LF41" s="296"/>
      <c r="LG41" s="297">
        <f t="shared" si="91"/>
        <v>0</v>
      </c>
      <c r="LH41" s="295"/>
      <c r="LI41" s="296"/>
      <c r="LJ41" s="297">
        <f t="shared" si="92"/>
        <v>0</v>
      </c>
      <c r="LK41" s="295"/>
      <c r="LL41" s="296"/>
      <c r="LM41" s="297">
        <f t="shared" si="93"/>
        <v>0</v>
      </c>
      <c r="LN41" s="295"/>
      <c r="LO41" s="296"/>
      <c r="LP41" s="297">
        <f t="shared" si="94"/>
        <v>0</v>
      </c>
      <c r="LQ41" s="295"/>
      <c r="LR41" s="296"/>
      <c r="LS41" s="297">
        <f t="shared" si="95"/>
        <v>0</v>
      </c>
      <c r="LT41" s="295"/>
      <c r="LU41" s="296"/>
      <c r="LV41" s="297">
        <f t="shared" si="96"/>
        <v>0</v>
      </c>
      <c r="LW41" s="295"/>
      <c r="LX41" s="296"/>
      <c r="LY41" s="297">
        <f t="shared" si="97"/>
        <v>0</v>
      </c>
      <c r="LZ41" s="295"/>
      <c r="MA41" s="296"/>
      <c r="MB41" s="297">
        <f t="shared" si="98"/>
        <v>0</v>
      </c>
      <c r="MC41" s="295"/>
      <c r="MD41" s="296"/>
      <c r="ME41" s="297">
        <f t="shared" si="99"/>
        <v>0</v>
      </c>
      <c r="MF41" s="295"/>
      <c r="MG41" s="296"/>
      <c r="MH41" s="297">
        <f t="shared" si="100"/>
        <v>0</v>
      </c>
      <c r="MI41" s="295"/>
      <c r="MJ41" s="296"/>
      <c r="MK41" s="297">
        <f t="shared" si="101"/>
        <v>0</v>
      </c>
      <c r="ML41" s="295"/>
      <c r="MM41" s="296"/>
      <c r="MN41" s="297">
        <f t="shared" si="102"/>
        <v>0</v>
      </c>
      <c r="MO41" s="295"/>
      <c r="MP41" s="296"/>
      <c r="MQ41" s="297">
        <f t="shared" si="103"/>
        <v>0</v>
      </c>
      <c r="MR41" s="295"/>
      <c r="MS41" s="296"/>
      <c r="MT41" s="297">
        <f t="shared" si="104"/>
        <v>0</v>
      </c>
      <c r="MU41" s="295"/>
      <c r="MV41" s="296"/>
      <c r="MW41" s="297">
        <f t="shared" si="105"/>
        <v>0</v>
      </c>
      <c r="MX41" s="295"/>
      <c r="MY41" s="296"/>
      <c r="MZ41" s="297">
        <f t="shared" si="106"/>
        <v>0</v>
      </c>
      <c r="NA41" s="295"/>
      <c r="NB41" s="296"/>
      <c r="NC41" s="297">
        <f t="shared" si="107"/>
        <v>0</v>
      </c>
      <c r="ND41" s="295"/>
      <c r="NE41" s="296"/>
      <c r="NF41" s="297">
        <f t="shared" si="108"/>
        <v>0</v>
      </c>
      <c r="NG41" s="295"/>
      <c r="NH41" s="296"/>
      <c r="NI41" s="297">
        <f t="shared" si="109"/>
        <v>0</v>
      </c>
      <c r="NJ41" s="295"/>
      <c r="NK41" s="296"/>
      <c r="NL41" s="297">
        <f t="shared" si="110"/>
        <v>0</v>
      </c>
      <c r="NM41" s="295"/>
      <c r="NN41" s="296"/>
      <c r="NO41" s="297">
        <f t="shared" si="111"/>
        <v>0</v>
      </c>
      <c r="NP41" s="295"/>
      <c r="NQ41" s="296"/>
      <c r="NR41" s="297">
        <f t="shared" si="112"/>
        <v>0</v>
      </c>
      <c r="NS41" s="295"/>
      <c r="NT41" s="296"/>
      <c r="NU41" s="297">
        <f t="shared" si="113"/>
        <v>0</v>
      </c>
      <c r="NV41" s="295"/>
      <c r="NW41" s="296"/>
      <c r="NX41" s="297">
        <f t="shared" si="114"/>
        <v>0</v>
      </c>
      <c r="NY41" s="295"/>
      <c r="NZ41" s="296"/>
      <c r="OA41" s="297">
        <f t="shared" si="115"/>
        <v>0</v>
      </c>
      <c r="OB41" s="295"/>
      <c r="OC41" s="296"/>
      <c r="OD41" s="297">
        <f t="shared" si="116"/>
        <v>0</v>
      </c>
      <c r="OE41" s="295"/>
      <c r="OF41" s="296"/>
      <c r="OG41" s="297">
        <f t="shared" si="117"/>
        <v>0</v>
      </c>
      <c r="OH41" s="295"/>
      <c r="OI41" s="296"/>
      <c r="OJ41" s="297">
        <f t="shared" si="118"/>
        <v>0</v>
      </c>
      <c r="OK41" s="295"/>
      <c r="OL41" s="296"/>
      <c r="OM41" s="297">
        <f t="shared" si="119"/>
        <v>0</v>
      </c>
      <c r="ON41" s="295"/>
      <c r="OO41" s="296"/>
      <c r="OP41" s="297">
        <f t="shared" si="120"/>
        <v>0</v>
      </c>
      <c r="OQ41" s="295"/>
      <c r="OR41" s="296"/>
      <c r="OS41" s="297">
        <f t="shared" si="121"/>
        <v>0</v>
      </c>
      <c r="OT41" s="295"/>
      <c r="OU41" s="296"/>
      <c r="OV41" s="297">
        <f t="shared" si="122"/>
        <v>0</v>
      </c>
      <c r="OW41" s="295"/>
      <c r="OX41" s="296"/>
      <c r="OY41" s="297">
        <f t="shared" si="123"/>
        <v>0</v>
      </c>
      <c r="OZ41" s="295"/>
      <c r="PA41" s="296"/>
      <c r="PB41" s="297">
        <f t="shared" si="124"/>
        <v>0</v>
      </c>
      <c r="PC41" s="295"/>
      <c r="PD41" s="296"/>
      <c r="PE41" s="297">
        <f t="shared" si="125"/>
        <v>0</v>
      </c>
      <c r="PF41" s="295"/>
      <c r="PG41" s="296"/>
      <c r="PH41" s="297">
        <f t="shared" si="126"/>
        <v>0</v>
      </c>
      <c r="PI41" s="295"/>
      <c r="PJ41" s="296"/>
      <c r="PK41" s="297">
        <f t="shared" si="127"/>
        <v>0</v>
      </c>
      <c r="PL41" s="295"/>
      <c r="PM41" s="296"/>
      <c r="PN41" s="297">
        <f t="shared" si="128"/>
        <v>0</v>
      </c>
      <c r="PO41" s="295"/>
      <c r="PP41" s="296"/>
      <c r="PQ41" s="297">
        <f t="shared" si="129"/>
        <v>0</v>
      </c>
      <c r="PR41" s="295"/>
      <c r="PS41" s="296"/>
      <c r="PT41" s="297">
        <f t="shared" si="130"/>
        <v>0</v>
      </c>
      <c r="PU41" s="295"/>
      <c r="PV41" s="296"/>
      <c r="PW41" s="297">
        <f t="shared" si="131"/>
        <v>0</v>
      </c>
      <c r="PX41" s="295"/>
      <c r="PY41" s="296"/>
      <c r="PZ41" s="297">
        <f t="shared" si="132"/>
        <v>0</v>
      </c>
      <c r="QA41" s="295"/>
      <c r="QB41" s="296"/>
      <c r="QC41" s="297">
        <f t="shared" si="133"/>
        <v>0</v>
      </c>
      <c r="QD41" s="295"/>
      <c r="QE41" s="296"/>
      <c r="QF41" s="297">
        <f t="shared" si="134"/>
        <v>0</v>
      </c>
      <c r="QG41" s="295"/>
      <c r="QH41" s="296"/>
      <c r="QI41" s="297">
        <f t="shared" si="135"/>
        <v>0</v>
      </c>
      <c r="QJ41" s="295"/>
      <c r="QK41" s="296"/>
      <c r="QL41" s="297">
        <f t="shared" si="136"/>
        <v>0</v>
      </c>
      <c r="QM41" s="295"/>
      <c r="QN41" s="296"/>
      <c r="QO41" s="297">
        <f t="shared" si="137"/>
        <v>0</v>
      </c>
      <c r="QP41" s="295"/>
      <c r="QQ41" s="296"/>
      <c r="QR41" s="297">
        <f t="shared" si="138"/>
        <v>0</v>
      </c>
      <c r="QS41" s="295"/>
      <c r="QT41" s="296"/>
      <c r="QU41" s="297">
        <f t="shared" si="139"/>
        <v>0</v>
      </c>
      <c r="QV41" s="295"/>
      <c r="QW41" s="296"/>
      <c r="QX41" s="297">
        <f t="shared" si="140"/>
        <v>0</v>
      </c>
      <c r="QY41" s="295"/>
      <c r="QZ41" s="296"/>
      <c r="RA41" s="297">
        <f t="shared" si="141"/>
        <v>0</v>
      </c>
      <c r="RB41" s="295"/>
      <c r="RC41" s="296"/>
      <c r="RD41" s="297">
        <f t="shared" si="142"/>
        <v>0</v>
      </c>
      <c r="RE41" s="295"/>
      <c r="RF41" s="296"/>
      <c r="RG41" s="297">
        <f t="shared" si="143"/>
        <v>0</v>
      </c>
      <c r="RH41" s="295"/>
      <c r="RI41" s="296"/>
      <c r="RJ41" s="297">
        <f t="shared" si="144"/>
        <v>0</v>
      </c>
      <c r="RK41" s="295"/>
      <c r="RL41" s="296"/>
      <c r="RM41" s="297">
        <f t="shared" si="145"/>
        <v>0</v>
      </c>
      <c r="RN41" s="295"/>
      <c r="RO41" s="296"/>
      <c r="RP41" s="297">
        <f t="shared" si="146"/>
        <v>0</v>
      </c>
      <c r="RQ41" s="295"/>
      <c r="RR41" s="296"/>
      <c r="RS41" s="297">
        <f t="shared" si="147"/>
        <v>0</v>
      </c>
      <c r="RT41" s="295"/>
      <c r="RU41" s="296"/>
      <c r="RV41" s="297">
        <f t="shared" si="148"/>
        <v>0</v>
      </c>
      <c r="RW41" s="295"/>
      <c r="RX41" s="296"/>
      <c r="RY41" s="297">
        <f t="shared" si="149"/>
        <v>0</v>
      </c>
      <c r="RZ41" s="295"/>
      <c r="SA41" s="296"/>
      <c r="SB41" s="297">
        <f t="shared" si="150"/>
        <v>0</v>
      </c>
      <c r="SC41" s="295"/>
      <c r="SD41" s="296"/>
      <c r="SE41" s="297">
        <f t="shared" si="151"/>
        <v>0</v>
      </c>
      <c r="SF41" s="295"/>
      <c r="SG41" s="296"/>
      <c r="SH41" s="297">
        <f t="shared" si="152"/>
        <v>0</v>
      </c>
      <c r="SI41" s="295"/>
      <c r="SJ41" s="296"/>
      <c r="SK41" s="297">
        <f t="shared" si="153"/>
        <v>0</v>
      </c>
      <c r="SL41" s="295"/>
      <c r="SM41" s="296"/>
      <c r="SN41" s="297">
        <f t="shared" si="154"/>
        <v>0</v>
      </c>
      <c r="SO41" s="295"/>
      <c r="SP41" s="296"/>
      <c r="SQ41" s="297">
        <f t="shared" si="155"/>
        <v>0</v>
      </c>
      <c r="SR41" s="295"/>
      <c r="SS41" s="296"/>
      <c r="ST41" s="297">
        <f t="shared" si="156"/>
        <v>0</v>
      </c>
      <c r="SU41" s="295"/>
      <c r="SV41" s="296"/>
      <c r="SW41" s="297">
        <f t="shared" si="157"/>
        <v>0</v>
      </c>
      <c r="SX41" s="295"/>
      <c r="SY41" s="296"/>
      <c r="SZ41" s="297">
        <f t="shared" si="158"/>
        <v>0</v>
      </c>
      <c r="TA41" s="295"/>
      <c r="TB41" s="296"/>
      <c r="TC41" s="297">
        <f t="shared" si="159"/>
        <v>0</v>
      </c>
      <c r="TD41" s="295"/>
      <c r="TE41" s="296"/>
      <c r="TF41" s="297">
        <f t="shared" si="160"/>
        <v>0</v>
      </c>
      <c r="TG41" s="295"/>
      <c r="TH41" s="296"/>
      <c r="TI41" s="297">
        <f t="shared" si="161"/>
        <v>0</v>
      </c>
      <c r="TJ41" s="295"/>
      <c r="TK41" s="296"/>
      <c r="TL41" s="297">
        <f t="shared" si="162"/>
        <v>0</v>
      </c>
      <c r="TM41" s="295"/>
      <c r="TN41" s="296"/>
      <c r="TO41" s="297">
        <f t="shared" si="163"/>
        <v>0</v>
      </c>
      <c r="TP41" s="295"/>
      <c r="TQ41" s="296"/>
      <c r="TR41" s="297">
        <f t="shared" si="164"/>
        <v>0</v>
      </c>
      <c r="TS41" s="295"/>
      <c r="TT41" s="296"/>
      <c r="TU41" s="297">
        <f t="shared" si="165"/>
        <v>0</v>
      </c>
      <c r="TV41" s="295"/>
      <c r="TW41" s="296"/>
      <c r="TX41" s="297">
        <f t="shared" si="166"/>
        <v>0</v>
      </c>
      <c r="TY41" s="295"/>
      <c r="TZ41" s="296"/>
      <c r="UA41" s="297">
        <f t="shared" si="167"/>
        <v>0</v>
      </c>
      <c r="UB41" s="295"/>
      <c r="UC41" s="296"/>
      <c r="UD41" s="297">
        <f t="shared" si="168"/>
        <v>0</v>
      </c>
      <c r="UE41" s="295"/>
      <c r="UF41" s="296"/>
      <c r="UG41" s="297">
        <f t="shared" si="169"/>
        <v>0</v>
      </c>
      <c r="UH41" s="295"/>
      <c r="UI41" s="296"/>
      <c r="UJ41" s="297">
        <f t="shared" si="170"/>
        <v>0</v>
      </c>
      <c r="UK41" s="295"/>
      <c r="UL41" s="296"/>
      <c r="UM41" s="297">
        <f t="shared" si="171"/>
        <v>0</v>
      </c>
      <c r="UN41" s="295"/>
      <c r="UO41" s="296"/>
      <c r="UP41" s="297">
        <f t="shared" si="172"/>
        <v>0</v>
      </c>
      <c r="UQ41" s="295"/>
      <c r="UR41" s="296"/>
      <c r="US41" s="297">
        <f t="shared" si="173"/>
        <v>0</v>
      </c>
      <c r="UT41" s="295"/>
      <c r="UU41" s="296"/>
      <c r="UV41" s="297">
        <f t="shared" si="174"/>
        <v>0</v>
      </c>
      <c r="UW41" s="295"/>
      <c r="UX41" s="296"/>
      <c r="UY41" s="297">
        <f t="shared" si="175"/>
        <v>0</v>
      </c>
      <c r="UZ41" s="295"/>
      <c r="VA41" s="296"/>
      <c r="VB41" s="297">
        <f t="shared" si="176"/>
        <v>0</v>
      </c>
      <c r="VC41" s="295"/>
      <c r="VD41" s="296"/>
      <c r="VE41" s="297">
        <f t="shared" si="177"/>
        <v>0</v>
      </c>
      <c r="VF41" s="295"/>
      <c r="VG41" s="296"/>
      <c r="VH41" s="297">
        <f t="shared" si="178"/>
        <v>0</v>
      </c>
      <c r="VI41" s="295"/>
      <c r="VJ41" s="296"/>
      <c r="VK41" s="297">
        <f t="shared" si="179"/>
        <v>0</v>
      </c>
      <c r="VL41" s="295"/>
      <c r="VM41" s="296"/>
      <c r="VN41" s="297">
        <f t="shared" si="180"/>
        <v>0</v>
      </c>
      <c r="VO41" s="295"/>
      <c r="VP41" s="296"/>
      <c r="VQ41" s="297">
        <f t="shared" si="181"/>
        <v>0</v>
      </c>
    </row>
    <row r="42" spans="1:589">
      <c r="A42" s="349">
        <v>38</v>
      </c>
      <c r="B42" s="346"/>
      <c r="C42" s="296"/>
      <c r="D42" s="297">
        <f t="shared" si="245"/>
        <v>0</v>
      </c>
      <c r="E42" s="295"/>
      <c r="F42" s="296"/>
      <c r="G42" s="297">
        <f t="shared" si="183"/>
        <v>0</v>
      </c>
      <c r="H42" s="295"/>
      <c r="I42" s="296"/>
      <c r="J42" s="297">
        <f t="shared" si="184"/>
        <v>0</v>
      </c>
      <c r="K42" s="295"/>
      <c r="L42" s="296"/>
      <c r="M42" s="297">
        <f t="shared" si="185"/>
        <v>0</v>
      </c>
      <c r="N42" s="295"/>
      <c r="O42" s="296"/>
      <c r="P42" s="297">
        <f t="shared" si="246"/>
        <v>0</v>
      </c>
      <c r="Q42" s="295"/>
      <c r="R42" s="296"/>
      <c r="S42" s="297">
        <f t="shared" si="187"/>
        <v>0</v>
      </c>
      <c r="T42" s="295"/>
      <c r="U42" s="296"/>
      <c r="V42" s="297">
        <f t="shared" si="188"/>
        <v>0</v>
      </c>
      <c r="W42" s="346"/>
      <c r="X42" s="296"/>
      <c r="Y42" s="297">
        <f t="shared" si="189"/>
        <v>0</v>
      </c>
      <c r="Z42" s="295"/>
      <c r="AA42" s="296"/>
      <c r="AB42" s="297">
        <f t="shared" si="190"/>
        <v>0</v>
      </c>
      <c r="AC42" s="295"/>
      <c r="AD42" s="296"/>
      <c r="AE42" s="297">
        <f t="shared" si="191"/>
        <v>0</v>
      </c>
      <c r="AF42" s="295"/>
      <c r="AG42" s="296"/>
      <c r="AH42" s="297">
        <f t="shared" si="192"/>
        <v>0</v>
      </c>
      <c r="AI42" s="295"/>
      <c r="AJ42" s="296"/>
      <c r="AK42" s="297">
        <f t="shared" si="193"/>
        <v>0</v>
      </c>
      <c r="AL42" s="295"/>
      <c r="AM42" s="296"/>
      <c r="AN42" s="297">
        <f t="shared" si="194"/>
        <v>0</v>
      </c>
      <c r="AO42" s="295"/>
      <c r="AP42" s="296"/>
      <c r="AQ42" s="297">
        <f t="shared" si="195"/>
        <v>0</v>
      </c>
      <c r="AR42" s="346"/>
      <c r="AS42" s="296"/>
      <c r="AT42" s="297">
        <f t="shared" si="196"/>
        <v>0</v>
      </c>
      <c r="AU42" s="295"/>
      <c r="AV42" s="296"/>
      <c r="AW42" s="297">
        <f t="shared" si="197"/>
        <v>0</v>
      </c>
      <c r="AX42" s="295"/>
      <c r="AY42" s="296"/>
      <c r="AZ42" s="297">
        <f t="shared" si="198"/>
        <v>0</v>
      </c>
      <c r="BA42" s="295"/>
      <c r="BB42" s="296"/>
      <c r="BC42" s="297">
        <f t="shared" si="199"/>
        <v>0</v>
      </c>
      <c r="BD42" s="295"/>
      <c r="BE42" s="296"/>
      <c r="BF42" s="297">
        <f t="shared" si="200"/>
        <v>0</v>
      </c>
      <c r="BG42" s="295"/>
      <c r="BH42" s="296"/>
      <c r="BI42" s="297">
        <f t="shared" si="201"/>
        <v>0</v>
      </c>
      <c r="BJ42" s="295"/>
      <c r="BK42" s="296"/>
      <c r="BL42" s="297">
        <f t="shared" si="202"/>
        <v>0</v>
      </c>
      <c r="BM42" s="346"/>
      <c r="BN42" s="296"/>
      <c r="BO42" s="297">
        <f t="shared" si="203"/>
        <v>0</v>
      </c>
      <c r="BP42" s="295"/>
      <c r="BQ42" s="296"/>
      <c r="BR42" s="297">
        <f t="shared" si="247"/>
        <v>0</v>
      </c>
      <c r="BS42" s="295"/>
      <c r="BT42" s="296"/>
      <c r="BU42" s="297">
        <f t="shared" si="204"/>
        <v>0</v>
      </c>
      <c r="BV42" s="295"/>
      <c r="BW42" s="296"/>
      <c r="BX42" s="297">
        <f t="shared" si="205"/>
        <v>0</v>
      </c>
      <c r="BY42" s="295"/>
      <c r="BZ42" s="296"/>
      <c r="CA42" s="297">
        <f t="shared" si="206"/>
        <v>0</v>
      </c>
      <c r="CB42" s="295"/>
      <c r="CC42" s="296"/>
      <c r="CD42" s="297">
        <f t="shared" si="207"/>
        <v>0</v>
      </c>
      <c r="CE42" s="295"/>
      <c r="CF42" s="296"/>
      <c r="CG42" s="297">
        <f t="shared" si="208"/>
        <v>0</v>
      </c>
      <c r="CH42" s="346"/>
      <c r="CI42" s="296"/>
      <c r="CJ42" s="297">
        <f t="shared" si="209"/>
        <v>0</v>
      </c>
      <c r="CK42" s="295"/>
      <c r="CL42" s="296"/>
      <c r="CM42" s="297">
        <f t="shared" si="210"/>
        <v>0</v>
      </c>
      <c r="CN42" s="295"/>
      <c r="CO42" s="296"/>
      <c r="CP42" s="297">
        <f t="shared" si="211"/>
        <v>0</v>
      </c>
      <c r="CQ42" s="295"/>
      <c r="CR42" s="296"/>
      <c r="CS42" s="297">
        <f t="shared" si="212"/>
        <v>0</v>
      </c>
      <c r="CT42" s="295"/>
      <c r="CU42" s="296"/>
      <c r="CV42" s="297">
        <f t="shared" si="213"/>
        <v>0</v>
      </c>
      <c r="CW42" s="295"/>
      <c r="CX42" s="296"/>
      <c r="CY42" s="297">
        <f t="shared" si="214"/>
        <v>0</v>
      </c>
      <c r="CZ42" s="295"/>
      <c r="DA42" s="296"/>
      <c r="DB42" s="297">
        <f t="shared" si="215"/>
        <v>0</v>
      </c>
      <c r="DC42" s="346"/>
      <c r="DD42" s="296"/>
      <c r="DE42" s="297">
        <f t="shared" si="216"/>
        <v>0</v>
      </c>
      <c r="DF42" s="295"/>
      <c r="DG42" s="296"/>
      <c r="DH42" s="297">
        <f t="shared" si="217"/>
        <v>0</v>
      </c>
      <c r="DI42" s="295"/>
      <c r="DJ42" s="296"/>
      <c r="DK42" s="297">
        <f t="shared" si="218"/>
        <v>0</v>
      </c>
      <c r="DL42" s="295"/>
      <c r="DM42" s="296"/>
      <c r="DN42" s="297">
        <f t="shared" si="219"/>
        <v>0</v>
      </c>
      <c r="DO42" s="295"/>
      <c r="DP42" s="296"/>
      <c r="DQ42" s="297">
        <f t="shared" si="220"/>
        <v>0</v>
      </c>
      <c r="DR42" s="295"/>
      <c r="DS42" s="296"/>
      <c r="DT42" s="297">
        <f t="shared" si="221"/>
        <v>0</v>
      </c>
      <c r="DU42" s="295"/>
      <c r="DV42" s="296"/>
      <c r="DW42" s="297">
        <f t="shared" si="222"/>
        <v>0</v>
      </c>
      <c r="DX42" s="346"/>
      <c r="DY42" s="296"/>
      <c r="DZ42" s="297">
        <f t="shared" si="223"/>
        <v>0</v>
      </c>
      <c r="EA42" s="295"/>
      <c r="EB42" s="296"/>
      <c r="EC42" s="297">
        <f t="shared" si="224"/>
        <v>0</v>
      </c>
      <c r="ED42" s="295"/>
      <c r="EE42" s="296"/>
      <c r="EF42" s="297">
        <f t="shared" si="225"/>
        <v>0</v>
      </c>
      <c r="EG42" s="295"/>
      <c r="EH42" s="296"/>
      <c r="EI42" s="297">
        <f t="shared" si="226"/>
        <v>0</v>
      </c>
      <c r="EJ42" s="295"/>
      <c r="EK42" s="296"/>
      <c r="EL42" s="297">
        <f t="shared" si="227"/>
        <v>0</v>
      </c>
      <c r="EM42" s="295"/>
      <c r="EN42" s="296"/>
      <c r="EO42" s="297">
        <f t="shared" si="228"/>
        <v>0</v>
      </c>
      <c r="EP42" s="295"/>
      <c r="EQ42" s="296"/>
      <c r="ER42" s="297">
        <f t="shared" si="229"/>
        <v>0</v>
      </c>
      <c r="ES42" s="346"/>
      <c r="ET42" s="296"/>
      <c r="EU42" s="297">
        <f t="shared" si="230"/>
        <v>0</v>
      </c>
      <c r="EV42" s="295"/>
      <c r="EW42" s="296"/>
      <c r="EX42" s="297">
        <f t="shared" si="231"/>
        <v>0</v>
      </c>
      <c r="EY42" s="295"/>
      <c r="EZ42" s="296"/>
      <c r="FA42" s="297">
        <f t="shared" si="232"/>
        <v>0</v>
      </c>
      <c r="FB42" s="295"/>
      <c r="FC42" s="296"/>
      <c r="FD42" s="297">
        <f t="shared" si="233"/>
        <v>0</v>
      </c>
      <c r="FE42" s="295"/>
      <c r="FF42" s="296"/>
      <c r="FG42" s="297">
        <f t="shared" si="234"/>
        <v>0</v>
      </c>
      <c r="FH42" s="295"/>
      <c r="FI42" s="296"/>
      <c r="FJ42" s="297">
        <f t="shared" si="235"/>
        <v>0</v>
      </c>
      <c r="FK42" s="295"/>
      <c r="FL42" s="296"/>
      <c r="FM42" s="297">
        <f t="shared" si="236"/>
        <v>0</v>
      </c>
      <c r="FN42" s="295"/>
      <c r="FO42" s="296"/>
      <c r="FP42" s="297">
        <f t="shared" si="237"/>
        <v>0</v>
      </c>
      <c r="FQ42" s="346"/>
      <c r="FR42" s="296"/>
      <c r="FS42" s="297">
        <f t="shared" si="238"/>
        <v>0</v>
      </c>
      <c r="FT42" s="295"/>
      <c r="FU42" s="296"/>
      <c r="FV42" s="297">
        <f t="shared" si="239"/>
        <v>0</v>
      </c>
      <c r="FW42" s="295"/>
      <c r="FX42" s="296"/>
      <c r="FY42" s="297">
        <f t="shared" si="240"/>
        <v>0</v>
      </c>
      <c r="FZ42" s="295"/>
      <c r="GA42" s="296"/>
      <c r="GB42" s="297">
        <f t="shared" si="241"/>
        <v>0</v>
      </c>
      <c r="GC42" s="295"/>
      <c r="GD42" s="296"/>
      <c r="GE42" s="297">
        <f t="shared" si="242"/>
        <v>0</v>
      </c>
      <c r="GF42" s="295"/>
      <c r="GG42" s="296"/>
      <c r="GH42" s="297">
        <f t="shared" si="243"/>
        <v>0</v>
      </c>
      <c r="GI42" s="295"/>
      <c r="GJ42" s="296"/>
      <c r="GK42" s="297">
        <f t="shared" si="244"/>
        <v>0</v>
      </c>
      <c r="GL42" s="295"/>
      <c r="GM42" s="296"/>
      <c r="GN42" s="297">
        <f t="shared" si="50"/>
        <v>0</v>
      </c>
      <c r="GO42" s="346"/>
      <c r="GP42" s="296"/>
      <c r="GQ42" s="297">
        <f t="shared" si="51"/>
        <v>0</v>
      </c>
      <c r="GR42" s="295"/>
      <c r="GS42" s="296"/>
      <c r="GT42" s="297">
        <f t="shared" si="52"/>
        <v>0</v>
      </c>
      <c r="GU42" s="295"/>
      <c r="GV42" s="296"/>
      <c r="GW42" s="297">
        <f t="shared" si="53"/>
        <v>0</v>
      </c>
      <c r="GX42" s="295"/>
      <c r="GY42" s="296"/>
      <c r="GZ42" s="297">
        <f t="shared" si="54"/>
        <v>0</v>
      </c>
      <c r="HA42" s="295"/>
      <c r="HB42" s="296"/>
      <c r="HC42" s="297">
        <f t="shared" si="55"/>
        <v>0</v>
      </c>
      <c r="HD42" s="295"/>
      <c r="HE42" s="296"/>
      <c r="HF42" s="297">
        <f t="shared" si="56"/>
        <v>0</v>
      </c>
      <c r="HG42" s="295"/>
      <c r="HH42" s="296"/>
      <c r="HI42" s="297">
        <f t="shared" si="57"/>
        <v>0</v>
      </c>
      <c r="HJ42" s="295"/>
      <c r="HK42" s="296"/>
      <c r="HL42" s="297">
        <f t="shared" si="58"/>
        <v>0</v>
      </c>
      <c r="HM42" s="346"/>
      <c r="HN42" s="296"/>
      <c r="HO42" s="297">
        <f t="shared" si="59"/>
        <v>0</v>
      </c>
      <c r="HP42" s="295"/>
      <c r="HQ42" s="296"/>
      <c r="HR42" s="297">
        <f t="shared" si="60"/>
        <v>0</v>
      </c>
      <c r="HS42" s="295"/>
      <c r="HT42" s="296"/>
      <c r="HU42" s="297">
        <f t="shared" si="61"/>
        <v>0</v>
      </c>
      <c r="HV42" s="295"/>
      <c r="HW42" s="296"/>
      <c r="HX42" s="297">
        <f t="shared" si="62"/>
        <v>0</v>
      </c>
      <c r="HY42" s="295"/>
      <c r="HZ42" s="296"/>
      <c r="IA42" s="297">
        <f t="shared" si="63"/>
        <v>0</v>
      </c>
      <c r="IB42" s="295"/>
      <c r="IC42" s="296"/>
      <c r="ID42" s="297">
        <f t="shared" si="64"/>
        <v>0</v>
      </c>
      <c r="IE42" s="295"/>
      <c r="IF42" s="296"/>
      <c r="IG42" s="297">
        <f t="shared" si="65"/>
        <v>0</v>
      </c>
      <c r="IH42" s="295"/>
      <c r="II42" s="296"/>
      <c r="IJ42" s="297">
        <f t="shared" si="66"/>
        <v>0</v>
      </c>
      <c r="IK42" s="346"/>
      <c r="IL42" s="296"/>
      <c r="IM42" s="297">
        <f t="shared" si="67"/>
        <v>0</v>
      </c>
      <c r="IN42" s="295"/>
      <c r="IO42" s="296"/>
      <c r="IP42" s="297">
        <f t="shared" si="68"/>
        <v>0</v>
      </c>
      <c r="IQ42" s="295"/>
      <c r="IR42" s="296"/>
      <c r="IS42" s="297">
        <f t="shared" si="69"/>
        <v>0</v>
      </c>
      <c r="IT42" s="295"/>
      <c r="IU42" s="296"/>
      <c r="IV42" s="297">
        <f t="shared" si="70"/>
        <v>0</v>
      </c>
      <c r="IW42" s="295"/>
      <c r="IX42" s="296"/>
      <c r="IY42" s="297">
        <f t="shared" si="71"/>
        <v>0</v>
      </c>
      <c r="IZ42" s="295"/>
      <c r="JA42" s="296"/>
      <c r="JB42" s="297">
        <f t="shared" si="72"/>
        <v>0</v>
      </c>
      <c r="JC42" s="295"/>
      <c r="JD42" s="296"/>
      <c r="JE42" s="297">
        <f t="shared" si="73"/>
        <v>0</v>
      </c>
      <c r="JF42" s="295"/>
      <c r="JG42" s="296"/>
      <c r="JH42" s="297">
        <f t="shared" si="74"/>
        <v>0</v>
      </c>
      <c r="JI42" s="346"/>
      <c r="JJ42" s="296"/>
      <c r="JK42" s="297">
        <f t="shared" si="75"/>
        <v>0</v>
      </c>
      <c r="JL42" s="295"/>
      <c r="JM42" s="296"/>
      <c r="JN42" s="297">
        <f t="shared" si="76"/>
        <v>0</v>
      </c>
      <c r="JO42" s="295"/>
      <c r="JP42" s="296"/>
      <c r="JQ42" s="297">
        <f t="shared" si="77"/>
        <v>0</v>
      </c>
      <c r="JR42" s="295"/>
      <c r="JS42" s="296"/>
      <c r="JT42" s="297">
        <f t="shared" si="78"/>
        <v>0</v>
      </c>
      <c r="JU42" s="295"/>
      <c r="JV42" s="296"/>
      <c r="JW42" s="297">
        <f t="shared" si="79"/>
        <v>0</v>
      </c>
      <c r="JX42" s="295"/>
      <c r="JY42" s="296"/>
      <c r="JZ42" s="297">
        <f t="shared" si="80"/>
        <v>0</v>
      </c>
      <c r="KA42" s="295"/>
      <c r="KB42" s="296"/>
      <c r="KC42" s="297">
        <f t="shared" si="81"/>
        <v>0</v>
      </c>
      <c r="KD42" s="295"/>
      <c r="KE42" s="296"/>
      <c r="KF42" s="297">
        <f t="shared" si="82"/>
        <v>0</v>
      </c>
      <c r="KG42" s="346"/>
      <c r="KH42" s="296"/>
      <c r="KI42" s="297">
        <f t="shared" si="83"/>
        <v>0</v>
      </c>
      <c r="KJ42" s="295"/>
      <c r="KK42" s="296"/>
      <c r="KL42" s="297">
        <f t="shared" si="84"/>
        <v>0</v>
      </c>
      <c r="KM42" s="295"/>
      <c r="KN42" s="296"/>
      <c r="KO42" s="297">
        <f t="shared" si="85"/>
        <v>0</v>
      </c>
      <c r="KP42" s="295"/>
      <c r="KQ42" s="296"/>
      <c r="KR42" s="297">
        <f t="shared" si="86"/>
        <v>0</v>
      </c>
      <c r="KS42" s="295"/>
      <c r="KT42" s="296"/>
      <c r="KU42" s="297">
        <f t="shared" si="87"/>
        <v>0</v>
      </c>
      <c r="KV42" s="295"/>
      <c r="KW42" s="296"/>
      <c r="KX42" s="297">
        <f t="shared" si="88"/>
        <v>0</v>
      </c>
      <c r="KY42" s="295"/>
      <c r="KZ42" s="296"/>
      <c r="LA42" s="297">
        <f t="shared" si="89"/>
        <v>0</v>
      </c>
      <c r="LB42" s="295"/>
      <c r="LC42" s="296"/>
      <c r="LD42" s="297">
        <f t="shared" si="90"/>
        <v>0</v>
      </c>
      <c r="LE42" s="346"/>
      <c r="LF42" s="296"/>
      <c r="LG42" s="297">
        <f t="shared" si="91"/>
        <v>0</v>
      </c>
      <c r="LH42" s="295"/>
      <c r="LI42" s="296"/>
      <c r="LJ42" s="297">
        <f t="shared" si="92"/>
        <v>0</v>
      </c>
      <c r="LK42" s="295"/>
      <c r="LL42" s="296"/>
      <c r="LM42" s="297">
        <f t="shared" si="93"/>
        <v>0</v>
      </c>
      <c r="LN42" s="295"/>
      <c r="LO42" s="296"/>
      <c r="LP42" s="297">
        <f t="shared" si="94"/>
        <v>0</v>
      </c>
      <c r="LQ42" s="295"/>
      <c r="LR42" s="296"/>
      <c r="LS42" s="297">
        <f t="shared" si="95"/>
        <v>0</v>
      </c>
      <c r="LT42" s="295">
        <v>0.25</v>
      </c>
      <c r="LU42" s="296">
        <v>0.45833333333333331</v>
      </c>
      <c r="LV42" s="297">
        <f t="shared" si="96"/>
        <v>0.20833333333333331</v>
      </c>
      <c r="LW42" s="295"/>
      <c r="LX42" s="296"/>
      <c r="LY42" s="297">
        <f t="shared" si="97"/>
        <v>0</v>
      </c>
      <c r="LZ42" s="295"/>
      <c r="MA42" s="296"/>
      <c r="MB42" s="297">
        <f t="shared" si="98"/>
        <v>0</v>
      </c>
      <c r="MC42" s="295"/>
      <c r="MD42" s="296"/>
      <c r="ME42" s="297">
        <f t="shared" si="99"/>
        <v>0</v>
      </c>
      <c r="MF42" s="295"/>
      <c r="MG42" s="296"/>
      <c r="MH42" s="297">
        <f t="shared" si="100"/>
        <v>0</v>
      </c>
      <c r="MI42" s="295"/>
      <c r="MJ42" s="296"/>
      <c r="MK42" s="297">
        <f t="shared" si="101"/>
        <v>0</v>
      </c>
      <c r="ML42" s="295"/>
      <c r="MM42" s="296"/>
      <c r="MN42" s="297">
        <f t="shared" si="102"/>
        <v>0</v>
      </c>
      <c r="MO42" s="295"/>
      <c r="MP42" s="296"/>
      <c r="MQ42" s="297">
        <f t="shared" si="103"/>
        <v>0</v>
      </c>
      <c r="MR42" s="295"/>
      <c r="MS42" s="296"/>
      <c r="MT42" s="297">
        <f t="shared" si="104"/>
        <v>0</v>
      </c>
      <c r="MU42" s="295"/>
      <c r="MV42" s="296"/>
      <c r="MW42" s="297">
        <f t="shared" si="105"/>
        <v>0</v>
      </c>
      <c r="MX42" s="295"/>
      <c r="MY42" s="296"/>
      <c r="MZ42" s="297">
        <f t="shared" si="106"/>
        <v>0</v>
      </c>
      <c r="NA42" s="295"/>
      <c r="NB42" s="296"/>
      <c r="NC42" s="297">
        <f t="shared" si="107"/>
        <v>0</v>
      </c>
      <c r="ND42" s="295"/>
      <c r="NE42" s="296"/>
      <c r="NF42" s="297">
        <f t="shared" si="108"/>
        <v>0</v>
      </c>
      <c r="NG42" s="295"/>
      <c r="NH42" s="296"/>
      <c r="NI42" s="297">
        <f t="shared" si="109"/>
        <v>0</v>
      </c>
      <c r="NJ42" s="295"/>
      <c r="NK42" s="296"/>
      <c r="NL42" s="297">
        <f t="shared" si="110"/>
        <v>0</v>
      </c>
      <c r="NM42" s="295"/>
      <c r="NN42" s="296"/>
      <c r="NO42" s="297">
        <f t="shared" si="111"/>
        <v>0</v>
      </c>
      <c r="NP42" s="295"/>
      <c r="NQ42" s="296"/>
      <c r="NR42" s="297">
        <f t="shared" si="112"/>
        <v>0</v>
      </c>
      <c r="NS42" s="295"/>
      <c r="NT42" s="296"/>
      <c r="NU42" s="297">
        <f t="shared" si="113"/>
        <v>0</v>
      </c>
      <c r="NV42" s="295"/>
      <c r="NW42" s="296"/>
      <c r="NX42" s="297">
        <f t="shared" si="114"/>
        <v>0</v>
      </c>
      <c r="NY42" s="295"/>
      <c r="NZ42" s="296"/>
      <c r="OA42" s="297">
        <f t="shared" si="115"/>
        <v>0</v>
      </c>
      <c r="OB42" s="295"/>
      <c r="OC42" s="296"/>
      <c r="OD42" s="297">
        <f t="shared" si="116"/>
        <v>0</v>
      </c>
      <c r="OE42" s="295"/>
      <c r="OF42" s="296"/>
      <c r="OG42" s="297">
        <f t="shared" si="117"/>
        <v>0</v>
      </c>
      <c r="OH42" s="295"/>
      <c r="OI42" s="296"/>
      <c r="OJ42" s="297">
        <f t="shared" si="118"/>
        <v>0</v>
      </c>
      <c r="OK42" s="295"/>
      <c r="OL42" s="296"/>
      <c r="OM42" s="297">
        <f t="shared" si="119"/>
        <v>0</v>
      </c>
      <c r="ON42" s="295"/>
      <c r="OO42" s="296"/>
      <c r="OP42" s="297">
        <f t="shared" si="120"/>
        <v>0</v>
      </c>
      <c r="OQ42" s="295"/>
      <c r="OR42" s="296"/>
      <c r="OS42" s="297">
        <f t="shared" si="121"/>
        <v>0</v>
      </c>
      <c r="OT42" s="295"/>
      <c r="OU42" s="296"/>
      <c r="OV42" s="297">
        <f t="shared" si="122"/>
        <v>0</v>
      </c>
      <c r="OW42" s="295"/>
      <c r="OX42" s="296"/>
      <c r="OY42" s="297">
        <f t="shared" si="123"/>
        <v>0</v>
      </c>
      <c r="OZ42" s="295"/>
      <c r="PA42" s="296"/>
      <c r="PB42" s="297">
        <f t="shared" si="124"/>
        <v>0</v>
      </c>
      <c r="PC42" s="295"/>
      <c r="PD42" s="296"/>
      <c r="PE42" s="297">
        <f t="shared" si="125"/>
        <v>0</v>
      </c>
      <c r="PF42" s="295"/>
      <c r="PG42" s="296"/>
      <c r="PH42" s="297">
        <f t="shared" si="126"/>
        <v>0</v>
      </c>
      <c r="PI42" s="295"/>
      <c r="PJ42" s="296"/>
      <c r="PK42" s="297">
        <f t="shared" si="127"/>
        <v>0</v>
      </c>
      <c r="PL42" s="295"/>
      <c r="PM42" s="296"/>
      <c r="PN42" s="297">
        <f t="shared" si="128"/>
        <v>0</v>
      </c>
      <c r="PO42" s="295"/>
      <c r="PP42" s="296"/>
      <c r="PQ42" s="297">
        <f t="shared" si="129"/>
        <v>0</v>
      </c>
      <c r="PR42" s="295"/>
      <c r="PS42" s="296"/>
      <c r="PT42" s="297">
        <f t="shared" si="130"/>
        <v>0</v>
      </c>
      <c r="PU42" s="295"/>
      <c r="PV42" s="296"/>
      <c r="PW42" s="297">
        <f t="shared" si="131"/>
        <v>0</v>
      </c>
      <c r="PX42" s="295"/>
      <c r="PY42" s="296"/>
      <c r="PZ42" s="297">
        <f t="shared" si="132"/>
        <v>0</v>
      </c>
      <c r="QA42" s="295"/>
      <c r="QB42" s="296"/>
      <c r="QC42" s="297">
        <f t="shared" si="133"/>
        <v>0</v>
      </c>
      <c r="QD42" s="295"/>
      <c r="QE42" s="296"/>
      <c r="QF42" s="297">
        <f t="shared" si="134"/>
        <v>0</v>
      </c>
      <c r="QG42" s="295"/>
      <c r="QH42" s="296"/>
      <c r="QI42" s="297">
        <f t="shared" si="135"/>
        <v>0</v>
      </c>
      <c r="QJ42" s="295"/>
      <c r="QK42" s="296"/>
      <c r="QL42" s="297">
        <f t="shared" si="136"/>
        <v>0</v>
      </c>
      <c r="QM42" s="295"/>
      <c r="QN42" s="296"/>
      <c r="QO42" s="297">
        <f t="shared" si="137"/>
        <v>0</v>
      </c>
      <c r="QP42" s="295"/>
      <c r="QQ42" s="296"/>
      <c r="QR42" s="297">
        <f t="shared" si="138"/>
        <v>0</v>
      </c>
      <c r="QS42" s="295"/>
      <c r="QT42" s="296"/>
      <c r="QU42" s="297">
        <f t="shared" si="139"/>
        <v>0</v>
      </c>
      <c r="QV42" s="295"/>
      <c r="QW42" s="296"/>
      <c r="QX42" s="297">
        <f t="shared" si="140"/>
        <v>0</v>
      </c>
      <c r="QY42" s="295"/>
      <c r="QZ42" s="296"/>
      <c r="RA42" s="297">
        <f t="shared" si="141"/>
        <v>0</v>
      </c>
      <c r="RB42" s="295"/>
      <c r="RC42" s="296"/>
      <c r="RD42" s="297">
        <f t="shared" si="142"/>
        <v>0</v>
      </c>
      <c r="RE42" s="295"/>
      <c r="RF42" s="296"/>
      <c r="RG42" s="297">
        <f t="shared" si="143"/>
        <v>0</v>
      </c>
      <c r="RH42" s="295"/>
      <c r="RI42" s="296"/>
      <c r="RJ42" s="297">
        <f t="shared" si="144"/>
        <v>0</v>
      </c>
      <c r="RK42" s="295"/>
      <c r="RL42" s="296"/>
      <c r="RM42" s="297">
        <f t="shared" si="145"/>
        <v>0</v>
      </c>
      <c r="RN42" s="295"/>
      <c r="RO42" s="296"/>
      <c r="RP42" s="297">
        <f t="shared" si="146"/>
        <v>0</v>
      </c>
      <c r="RQ42" s="295"/>
      <c r="RR42" s="296"/>
      <c r="RS42" s="297">
        <f t="shared" si="147"/>
        <v>0</v>
      </c>
      <c r="RT42" s="295"/>
      <c r="RU42" s="296"/>
      <c r="RV42" s="297">
        <f t="shared" si="148"/>
        <v>0</v>
      </c>
      <c r="RW42" s="295"/>
      <c r="RX42" s="296"/>
      <c r="RY42" s="297">
        <f t="shared" si="149"/>
        <v>0</v>
      </c>
      <c r="RZ42" s="295"/>
      <c r="SA42" s="296"/>
      <c r="SB42" s="297">
        <f t="shared" si="150"/>
        <v>0</v>
      </c>
      <c r="SC42" s="295"/>
      <c r="SD42" s="296"/>
      <c r="SE42" s="297">
        <f t="shared" si="151"/>
        <v>0</v>
      </c>
      <c r="SF42" s="295"/>
      <c r="SG42" s="296"/>
      <c r="SH42" s="297">
        <f t="shared" si="152"/>
        <v>0</v>
      </c>
      <c r="SI42" s="295"/>
      <c r="SJ42" s="296"/>
      <c r="SK42" s="297">
        <f t="shared" si="153"/>
        <v>0</v>
      </c>
      <c r="SL42" s="295"/>
      <c r="SM42" s="296"/>
      <c r="SN42" s="297">
        <f t="shared" si="154"/>
        <v>0</v>
      </c>
      <c r="SO42" s="295"/>
      <c r="SP42" s="296"/>
      <c r="SQ42" s="297">
        <f t="shared" si="155"/>
        <v>0</v>
      </c>
      <c r="SR42" s="295"/>
      <c r="SS42" s="296"/>
      <c r="ST42" s="297">
        <f t="shared" si="156"/>
        <v>0</v>
      </c>
      <c r="SU42" s="295"/>
      <c r="SV42" s="296"/>
      <c r="SW42" s="297">
        <f t="shared" si="157"/>
        <v>0</v>
      </c>
      <c r="SX42" s="295"/>
      <c r="SY42" s="296"/>
      <c r="SZ42" s="297">
        <f t="shared" si="158"/>
        <v>0</v>
      </c>
      <c r="TA42" s="295"/>
      <c r="TB42" s="296"/>
      <c r="TC42" s="297">
        <f t="shared" si="159"/>
        <v>0</v>
      </c>
      <c r="TD42" s="295"/>
      <c r="TE42" s="296"/>
      <c r="TF42" s="297">
        <f t="shared" si="160"/>
        <v>0</v>
      </c>
      <c r="TG42" s="295"/>
      <c r="TH42" s="296"/>
      <c r="TI42" s="297">
        <f t="shared" si="161"/>
        <v>0</v>
      </c>
      <c r="TJ42" s="295"/>
      <c r="TK42" s="296"/>
      <c r="TL42" s="297">
        <f t="shared" si="162"/>
        <v>0</v>
      </c>
      <c r="TM42" s="295"/>
      <c r="TN42" s="296"/>
      <c r="TO42" s="297">
        <f t="shared" si="163"/>
        <v>0</v>
      </c>
      <c r="TP42" s="295"/>
      <c r="TQ42" s="296"/>
      <c r="TR42" s="297">
        <f t="shared" si="164"/>
        <v>0</v>
      </c>
      <c r="TS42" s="295"/>
      <c r="TT42" s="296"/>
      <c r="TU42" s="297">
        <f t="shared" si="165"/>
        <v>0</v>
      </c>
      <c r="TV42" s="295"/>
      <c r="TW42" s="296"/>
      <c r="TX42" s="297">
        <f t="shared" si="166"/>
        <v>0</v>
      </c>
      <c r="TY42" s="295"/>
      <c r="TZ42" s="296"/>
      <c r="UA42" s="297">
        <f t="shared" si="167"/>
        <v>0</v>
      </c>
      <c r="UB42" s="295"/>
      <c r="UC42" s="296"/>
      <c r="UD42" s="297">
        <f t="shared" si="168"/>
        <v>0</v>
      </c>
      <c r="UE42" s="295"/>
      <c r="UF42" s="296"/>
      <c r="UG42" s="297">
        <f t="shared" si="169"/>
        <v>0</v>
      </c>
      <c r="UH42" s="295"/>
      <c r="UI42" s="296"/>
      <c r="UJ42" s="297">
        <f t="shared" si="170"/>
        <v>0</v>
      </c>
      <c r="UK42" s="295"/>
      <c r="UL42" s="296"/>
      <c r="UM42" s="297">
        <f t="shared" si="171"/>
        <v>0</v>
      </c>
      <c r="UN42" s="295"/>
      <c r="UO42" s="296"/>
      <c r="UP42" s="297">
        <f t="shared" si="172"/>
        <v>0</v>
      </c>
      <c r="UQ42" s="295"/>
      <c r="UR42" s="296"/>
      <c r="US42" s="297">
        <f t="shared" si="173"/>
        <v>0</v>
      </c>
      <c r="UT42" s="295"/>
      <c r="UU42" s="296"/>
      <c r="UV42" s="297">
        <f t="shared" si="174"/>
        <v>0</v>
      </c>
      <c r="UW42" s="295"/>
      <c r="UX42" s="296"/>
      <c r="UY42" s="297">
        <f t="shared" si="175"/>
        <v>0</v>
      </c>
      <c r="UZ42" s="295"/>
      <c r="VA42" s="296"/>
      <c r="VB42" s="297">
        <f t="shared" si="176"/>
        <v>0</v>
      </c>
      <c r="VC42" s="295"/>
      <c r="VD42" s="296"/>
      <c r="VE42" s="297">
        <f t="shared" si="177"/>
        <v>0</v>
      </c>
      <c r="VF42" s="295"/>
      <c r="VG42" s="296"/>
      <c r="VH42" s="297">
        <f t="shared" si="178"/>
        <v>0</v>
      </c>
      <c r="VI42" s="295"/>
      <c r="VJ42" s="296"/>
      <c r="VK42" s="297">
        <f t="shared" si="179"/>
        <v>0</v>
      </c>
      <c r="VL42" s="295"/>
      <c r="VM42" s="296"/>
      <c r="VN42" s="297">
        <f t="shared" si="180"/>
        <v>0</v>
      </c>
      <c r="VO42" s="295"/>
      <c r="VP42" s="296"/>
      <c r="VQ42" s="297">
        <f t="shared" si="181"/>
        <v>0</v>
      </c>
    </row>
    <row r="43" spans="1:589">
      <c r="A43" s="349">
        <v>39</v>
      </c>
      <c r="B43" s="346"/>
      <c r="C43" s="296"/>
      <c r="D43" s="297">
        <f t="shared" si="245"/>
        <v>0</v>
      </c>
      <c r="E43" s="295"/>
      <c r="F43" s="296"/>
      <c r="G43" s="297">
        <f t="shared" si="183"/>
        <v>0</v>
      </c>
      <c r="H43" s="295"/>
      <c r="I43" s="296"/>
      <c r="J43" s="297">
        <f t="shared" si="184"/>
        <v>0</v>
      </c>
      <c r="K43" s="295"/>
      <c r="L43" s="296"/>
      <c r="M43" s="297">
        <f t="shared" si="185"/>
        <v>0</v>
      </c>
      <c r="N43" s="295"/>
      <c r="O43" s="296"/>
      <c r="P43" s="297">
        <f t="shared" si="246"/>
        <v>0</v>
      </c>
      <c r="Q43" s="295"/>
      <c r="R43" s="296"/>
      <c r="S43" s="297">
        <f t="shared" si="187"/>
        <v>0</v>
      </c>
      <c r="T43" s="295"/>
      <c r="U43" s="296"/>
      <c r="V43" s="297">
        <f t="shared" si="188"/>
        <v>0</v>
      </c>
      <c r="W43" s="346"/>
      <c r="X43" s="296"/>
      <c r="Y43" s="297">
        <f t="shared" si="189"/>
        <v>0</v>
      </c>
      <c r="Z43" s="295"/>
      <c r="AA43" s="296"/>
      <c r="AB43" s="297">
        <f t="shared" si="190"/>
        <v>0</v>
      </c>
      <c r="AC43" s="295"/>
      <c r="AD43" s="296"/>
      <c r="AE43" s="297">
        <f t="shared" si="191"/>
        <v>0</v>
      </c>
      <c r="AF43" s="295"/>
      <c r="AG43" s="296"/>
      <c r="AH43" s="297">
        <f t="shared" si="192"/>
        <v>0</v>
      </c>
      <c r="AI43" s="295"/>
      <c r="AJ43" s="296"/>
      <c r="AK43" s="297">
        <f t="shared" si="193"/>
        <v>0</v>
      </c>
      <c r="AL43" s="295"/>
      <c r="AM43" s="296"/>
      <c r="AN43" s="297">
        <f t="shared" si="194"/>
        <v>0</v>
      </c>
      <c r="AO43" s="295"/>
      <c r="AP43" s="296"/>
      <c r="AQ43" s="297">
        <f t="shared" si="195"/>
        <v>0</v>
      </c>
      <c r="AR43" s="346"/>
      <c r="AS43" s="296"/>
      <c r="AT43" s="297">
        <f t="shared" si="196"/>
        <v>0</v>
      </c>
      <c r="AU43" s="295"/>
      <c r="AV43" s="296"/>
      <c r="AW43" s="297">
        <f t="shared" si="197"/>
        <v>0</v>
      </c>
      <c r="AX43" s="295"/>
      <c r="AY43" s="296"/>
      <c r="AZ43" s="297">
        <f t="shared" si="198"/>
        <v>0</v>
      </c>
      <c r="BA43" s="295"/>
      <c r="BB43" s="296"/>
      <c r="BC43" s="297">
        <f t="shared" si="199"/>
        <v>0</v>
      </c>
      <c r="BD43" s="295"/>
      <c r="BE43" s="296"/>
      <c r="BF43" s="297">
        <f t="shared" si="200"/>
        <v>0</v>
      </c>
      <c r="BG43" s="295"/>
      <c r="BH43" s="296"/>
      <c r="BI43" s="297">
        <f t="shared" si="201"/>
        <v>0</v>
      </c>
      <c r="BJ43" s="295"/>
      <c r="BK43" s="296"/>
      <c r="BL43" s="297">
        <f t="shared" si="202"/>
        <v>0</v>
      </c>
      <c r="BM43" s="346"/>
      <c r="BN43" s="296"/>
      <c r="BO43" s="297">
        <f t="shared" si="203"/>
        <v>0</v>
      </c>
      <c r="BP43" s="295"/>
      <c r="BQ43" s="296"/>
      <c r="BR43" s="297">
        <f t="shared" si="247"/>
        <v>0</v>
      </c>
      <c r="BS43" s="295"/>
      <c r="BT43" s="296"/>
      <c r="BU43" s="297">
        <f t="shared" si="204"/>
        <v>0</v>
      </c>
      <c r="BV43" s="295"/>
      <c r="BW43" s="296"/>
      <c r="BX43" s="297">
        <f t="shared" si="205"/>
        <v>0</v>
      </c>
      <c r="BY43" s="295"/>
      <c r="BZ43" s="296"/>
      <c r="CA43" s="297">
        <f t="shared" si="206"/>
        <v>0</v>
      </c>
      <c r="CB43" s="295"/>
      <c r="CC43" s="296"/>
      <c r="CD43" s="297">
        <f t="shared" si="207"/>
        <v>0</v>
      </c>
      <c r="CE43" s="295"/>
      <c r="CF43" s="296"/>
      <c r="CG43" s="297">
        <f t="shared" si="208"/>
        <v>0</v>
      </c>
      <c r="CH43" s="346"/>
      <c r="CI43" s="296"/>
      <c r="CJ43" s="297">
        <f t="shared" si="209"/>
        <v>0</v>
      </c>
      <c r="CK43" s="295"/>
      <c r="CL43" s="296"/>
      <c r="CM43" s="297">
        <f t="shared" si="210"/>
        <v>0</v>
      </c>
      <c r="CN43" s="295"/>
      <c r="CO43" s="296"/>
      <c r="CP43" s="297">
        <f t="shared" si="211"/>
        <v>0</v>
      </c>
      <c r="CQ43" s="295"/>
      <c r="CR43" s="296"/>
      <c r="CS43" s="297">
        <f t="shared" si="212"/>
        <v>0</v>
      </c>
      <c r="CT43" s="295"/>
      <c r="CU43" s="296"/>
      <c r="CV43" s="297">
        <f t="shared" si="213"/>
        <v>0</v>
      </c>
      <c r="CW43" s="295"/>
      <c r="CX43" s="296"/>
      <c r="CY43" s="297">
        <f t="shared" si="214"/>
        <v>0</v>
      </c>
      <c r="CZ43" s="295"/>
      <c r="DA43" s="296"/>
      <c r="DB43" s="297">
        <f t="shared" si="215"/>
        <v>0</v>
      </c>
      <c r="DC43" s="346"/>
      <c r="DD43" s="296"/>
      <c r="DE43" s="297">
        <f t="shared" si="216"/>
        <v>0</v>
      </c>
      <c r="DF43" s="295"/>
      <c r="DG43" s="296"/>
      <c r="DH43" s="297">
        <f t="shared" si="217"/>
        <v>0</v>
      </c>
      <c r="DI43" s="295"/>
      <c r="DJ43" s="296"/>
      <c r="DK43" s="297">
        <f t="shared" si="218"/>
        <v>0</v>
      </c>
      <c r="DL43" s="295"/>
      <c r="DM43" s="296"/>
      <c r="DN43" s="297">
        <f t="shared" si="219"/>
        <v>0</v>
      </c>
      <c r="DO43" s="295"/>
      <c r="DP43" s="296"/>
      <c r="DQ43" s="297">
        <f t="shared" si="220"/>
        <v>0</v>
      </c>
      <c r="DR43" s="295"/>
      <c r="DS43" s="296"/>
      <c r="DT43" s="297">
        <f t="shared" si="221"/>
        <v>0</v>
      </c>
      <c r="DU43" s="295"/>
      <c r="DV43" s="296"/>
      <c r="DW43" s="297">
        <f t="shared" si="222"/>
        <v>0</v>
      </c>
      <c r="DX43" s="346"/>
      <c r="DY43" s="296"/>
      <c r="DZ43" s="297">
        <f t="shared" si="223"/>
        <v>0</v>
      </c>
      <c r="EA43" s="295"/>
      <c r="EB43" s="296"/>
      <c r="EC43" s="297">
        <f t="shared" si="224"/>
        <v>0</v>
      </c>
      <c r="ED43" s="295"/>
      <c r="EE43" s="296"/>
      <c r="EF43" s="297">
        <f t="shared" si="225"/>
        <v>0</v>
      </c>
      <c r="EG43" s="295"/>
      <c r="EH43" s="296"/>
      <c r="EI43" s="297">
        <f t="shared" si="226"/>
        <v>0</v>
      </c>
      <c r="EJ43" s="295"/>
      <c r="EK43" s="296"/>
      <c r="EL43" s="297">
        <f t="shared" si="227"/>
        <v>0</v>
      </c>
      <c r="EM43" s="295"/>
      <c r="EN43" s="296"/>
      <c r="EO43" s="297">
        <f t="shared" si="228"/>
        <v>0</v>
      </c>
      <c r="EP43" s="295"/>
      <c r="EQ43" s="296"/>
      <c r="ER43" s="297">
        <f t="shared" si="229"/>
        <v>0</v>
      </c>
      <c r="ES43" s="346"/>
      <c r="ET43" s="296"/>
      <c r="EU43" s="297">
        <f t="shared" si="230"/>
        <v>0</v>
      </c>
      <c r="EV43" s="295"/>
      <c r="EW43" s="296"/>
      <c r="EX43" s="297">
        <f t="shared" si="231"/>
        <v>0</v>
      </c>
      <c r="EY43" s="295"/>
      <c r="EZ43" s="296"/>
      <c r="FA43" s="297">
        <f t="shared" si="232"/>
        <v>0</v>
      </c>
      <c r="FB43" s="295"/>
      <c r="FC43" s="296"/>
      <c r="FD43" s="297">
        <f t="shared" si="233"/>
        <v>0</v>
      </c>
      <c r="FE43" s="295"/>
      <c r="FF43" s="296"/>
      <c r="FG43" s="297">
        <f t="shared" si="234"/>
        <v>0</v>
      </c>
      <c r="FH43" s="295"/>
      <c r="FI43" s="296"/>
      <c r="FJ43" s="297">
        <f t="shared" si="235"/>
        <v>0</v>
      </c>
      <c r="FK43" s="295"/>
      <c r="FL43" s="296"/>
      <c r="FM43" s="297">
        <f t="shared" si="236"/>
        <v>0</v>
      </c>
      <c r="FN43" s="295"/>
      <c r="FO43" s="296"/>
      <c r="FP43" s="297">
        <f t="shared" si="237"/>
        <v>0</v>
      </c>
      <c r="FQ43" s="346"/>
      <c r="FR43" s="296"/>
      <c r="FS43" s="297">
        <f t="shared" si="238"/>
        <v>0</v>
      </c>
      <c r="FT43" s="295"/>
      <c r="FU43" s="296"/>
      <c r="FV43" s="297">
        <f t="shared" si="239"/>
        <v>0</v>
      </c>
      <c r="FW43" s="295"/>
      <c r="FX43" s="296"/>
      <c r="FY43" s="297">
        <f t="shared" si="240"/>
        <v>0</v>
      </c>
      <c r="FZ43" s="295"/>
      <c r="GA43" s="296"/>
      <c r="GB43" s="297">
        <f t="shared" si="241"/>
        <v>0</v>
      </c>
      <c r="GC43" s="295"/>
      <c r="GD43" s="296"/>
      <c r="GE43" s="297">
        <f t="shared" si="242"/>
        <v>0</v>
      </c>
      <c r="GF43" s="295"/>
      <c r="GG43" s="296"/>
      <c r="GH43" s="297">
        <f t="shared" si="243"/>
        <v>0</v>
      </c>
      <c r="GI43" s="295"/>
      <c r="GJ43" s="296"/>
      <c r="GK43" s="297">
        <f t="shared" si="244"/>
        <v>0</v>
      </c>
      <c r="GL43" s="295"/>
      <c r="GM43" s="296"/>
      <c r="GN43" s="297">
        <f t="shared" si="50"/>
        <v>0</v>
      </c>
      <c r="GO43" s="346"/>
      <c r="GP43" s="296"/>
      <c r="GQ43" s="297">
        <f t="shared" si="51"/>
        <v>0</v>
      </c>
      <c r="GR43" s="295">
        <v>0.27083333333333331</v>
      </c>
      <c r="GS43" s="296">
        <v>0.3125</v>
      </c>
      <c r="GT43" s="297">
        <f t="shared" si="52"/>
        <v>4.1666666666666685E-2</v>
      </c>
      <c r="GU43" s="295"/>
      <c r="GV43" s="296"/>
      <c r="GW43" s="297">
        <f t="shared" si="53"/>
        <v>0</v>
      </c>
      <c r="GX43" s="295"/>
      <c r="GY43" s="296"/>
      <c r="GZ43" s="297">
        <f t="shared" si="54"/>
        <v>0</v>
      </c>
      <c r="HA43" s="295"/>
      <c r="HB43" s="296"/>
      <c r="HC43" s="297">
        <f t="shared" si="55"/>
        <v>0</v>
      </c>
      <c r="HD43" s="295"/>
      <c r="HE43" s="296"/>
      <c r="HF43" s="297">
        <f t="shared" si="56"/>
        <v>0</v>
      </c>
      <c r="HG43" s="295"/>
      <c r="HH43" s="296"/>
      <c r="HI43" s="297">
        <f t="shared" si="57"/>
        <v>0</v>
      </c>
      <c r="HJ43" s="295"/>
      <c r="HK43" s="296"/>
      <c r="HL43" s="297">
        <f t="shared" si="58"/>
        <v>0</v>
      </c>
      <c r="HM43" s="346"/>
      <c r="HN43" s="296"/>
      <c r="HO43" s="297">
        <f t="shared" si="59"/>
        <v>0</v>
      </c>
      <c r="HP43" s="295"/>
      <c r="HQ43" s="296"/>
      <c r="HR43" s="297">
        <f t="shared" si="60"/>
        <v>0</v>
      </c>
      <c r="HS43" s="295"/>
      <c r="HT43" s="296"/>
      <c r="HU43" s="297">
        <f t="shared" si="61"/>
        <v>0</v>
      </c>
      <c r="HV43" s="295"/>
      <c r="HW43" s="296"/>
      <c r="HX43" s="297">
        <f t="shared" si="62"/>
        <v>0</v>
      </c>
      <c r="HY43" s="295"/>
      <c r="HZ43" s="296"/>
      <c r="IA43" s="297">
        <f t="shared" si="63"/>
        <v>0</v>
      </c>
      <c r="IB43" s="295"/>
      <c r="IC43" s="296"/>
      <c r="ID43" s="297">
        <f t="shared" si="64"/>
        <v>0</v>
      </c>
      <c r="IE43" s="295"/>
      <c r="IF43" s="296"/>
      <c r="IG43" s="297">
        <f t="shared" si="65"/>
        <v>0</v>
      </c>
      <c r="IH43" s="295"/>
      <c r="II43" s="296"/>
      <c r="IJ43" s="297">
        <f t="shared" si="66"/>
        <v>0</v>
      </c>
      <c r="IK43" s="346"/>
      <c r="IL43" s="296"/>
      <c r="IM43" s="297">
        <f t="shared" si="67"/>
        <v>0</v>
      </c>
      <c r="IN43" s="295"/>
      <c r="IO43" s="296"/>
      <c r="IP43" s="297">
        <f t="shared" si="68"/>
        <v>0</v>
      </c>
      <c r="IQ43" s="295"/>
      <c r="IR43" s="296"/>
      <c r="IS43" s="297">
        <f t="shared" si="69"/>
        <v>0</v>
      </c>
      <c r="IT43" s="295"/>
      <c r="IU43" s="296"/>
      <c r="IV43" s="297">
        <f t="shared" si="70"/>
        <v>0</v>
      </c>
      <c r="IW43" s="295"/>
      <c r="IX43" s="296"/>
      <c r="IY43" s="297">
        <f t="shared" si="71"/>
        <v>0</v>
      </c>
      <c r="IZ43" s="295"/>
      <c r="JA43" s="296"/>
      <c r="JB43" s="297">
        <f t="shared" si="72"/>
        <v>0</v>
      </c>
      <c r="JC43" s="295"/>
      <c r="JD43" s="296"/>
      <c r="JE43" s="297">
        <f t="shared" si="73"/>
        <v>0</v>
      </c>
      <c r="JF43" s="295"/>
      <c r="JG43" s="296"/>
      <c r="JH43" s="297">
        <f t="shared" si="74"/>
        <v>0</v>
      </c>
      <c r="JI43" s="346"/>
      <c r="JJ43" s="296"/>
      <c r="JK43" s="297">
        <f t="shared" si="75"/>
        <v>0</v>
      </c>
      <c r="JL43" s="295"/>
      <c r="JM43" s="296"/>
      <c r="JN43" s="297">
        <f t="shared" si="76"/>
        <v>0</v>
      </c>
      <c r="JO43" s="295"/>
      <c r="JP43" s="296"/>
      <c r="JQ43" s="297">
        <f t="shared" si="77"/>
        <v>0</v>
      </c>
      <c r="JR43" s="295"/>
      <c r="JS43" s="296"/>
      <c r="JT43" s="297">
        <f t="shared" si="78"/>
        <v>0</v>
      </c>
      <c r="JU43" s="295"/>
      <c r="JV43" s="296"/>
      <c r="JW43" s="297">
        <f t="shared" si="79"/>
        <v>0</v>
      </c>
      <c r="JX43" s="295"/>
      <c r="JY43" s="296"/>
      <c r="JZ43" s="297">
        <f t="shared" si="80"/>
        <v>0</v>
      </c>
      <c r="KA43" s="295"/>
      <c r="KB43" s="296"/>
      <c r="KC43" s="297">
        <f t="shared" si="81"/>
        <v>0</v>
      </c>
      <c r="KD43" s="295"/>
      <c r="KE43" s="296"/>
      <c r="KF43" s="297">
        <f t="shared" si="82"/>
        <v>0</v>
      </c>
      <c r="KG43" s="346"/>
      <c r="KH43" s="296"/>
      <c r="KI43" s="297">
        <f t="shared" si="83"/>
        <v>0</v>
      </c>
      <c r="KJ43" s="295"/>
      <c r="KK43" s="296"/>
      <c r="KL43" s="297">
        <f t="shared" si="84"/>
        <v>0</v>
      </c>
      <c r="KM43" s="295"/>
      <c r="KN43" s="296"/>
      <c r="KO43" s="297">
        <f t="shared" si="85"/>
        <v>0</v>
      </c>
      <c r="KP43" s="295"/>
      <c r="KQ43" s="296"/>
      <c r="KR43" s="297">
        <f t="shared" si="86"/>
        <v>0</v>
      </c>
      <c r="KS43" s="295"/>
      <c r="KT43" s="296"/>
      <c r="KU43" s="297">
        <f t="shared" si="87"/>
        <v>0</v>
      </c>
      <c r="KV43" s="295"/>
      <c r="KW43" s="296"/>
      <c r="KX43" s="297">
        <f t="shared" si="88"/>
        <v>0</v>
      </c>
      <c r="KY43" s="295"/>
      <c r="KZ43" s="296"/>
      <c r="LA43" s="297">
        <f t="shared" si="89"/>
        <v>0</v>
      </c>
      <c r="LB43" s="295"/>
      <c r="LC43" s="296"/>
      <c r="LD43" s="297">
        <f t="shared" si="90"/>
        <v>0</v>
      </c>
      <c r="LE43" s="346"/>
      <c r="LF43" s="296"/>
      <c r="LG43" s="297">
        <f t="shared" si="91"/>
        <v>0</v>
      </c>
      <c r="LH43" s="295"/>
      <c r="LI43" s="296"/>
      <c r="LJ43" s="297">
        <f t="shared" si="92"/>
        <v>0</v>
      </c>
      <c r="LK43" s="295"/>
      <c r="LL43" s="296"/>
      <c r="LM43" s="297">
        <f t="shared" si="93"/>
        <v>0</v>
      </c>
      <c r="LN43" s="295"/>
      <c r="LO43" s="296"/>
      <c r="LP43" s="297">
        <f t="shared" si="94"/>
        <v>0</v>
      </c>
      <c r="LQ43" s="295"/>
      <c r="LR43" s="296"/>
      <c r="LS43" s="297">
        <f t="shared" si="95"/>
        <v>0</v>
      </c>
      <c r="LT43" s="295"/>
      <c r="LU43" s="296"/>
      <c r="LV43" s="297">
        <f t="shared" si="96"/>
        <v>0</v>
      </c>
      <c r="LW43" s="295"/>
      <c r="LX43" s="296"/>
      <c r="LY43" s="297">
        <f t="shared" si="97"/>
        <v>0</v>
      </c>
      <c r="LZ43" s="295"/>
      <c r="MA43" s="296"/>
      <c r="MB43" s="297">
        <f t="shared" si="98"/>
        <v>0</v>
      </c>
      <c r="MC43" s="295"/>
      <c r="MD43" s="296"/>
      <c r="ME43" s="297">
        <f t="shared" si="99"/>
        <v>0</v>
      </c>
      <c r="MF43" s="295"/>
      <c r="MG43" s="296"/>
      <c r="MH43" s="297">
        <f t="shared" si="100"/>
        <v>0</v>
      </c>
      <c r="MI43" s="295"/>
      <c r="MJ43" s="296"/>
      <c r="MK43" s="297">
        <f t="shared" si="101"/>
        <v>0</v>
      </c>
      <c r="ML43" s="295"/>
      <c r="MM43" s="296"/>
      <c r="MN43" s="297">
        <f t="shared" si="102"/>
        <v>0</v>
      </c>
      <c r="MO43" s="295"/>
      <c r="MP43" s="296"/>
      <c r="MQ43" s="297">
        <f t="shared" si="103"/>
        <v>0</v>
      </c>
      <c r="MR43" s="295"/>
      <c r="MS43" s="296"/>
      <c r="MT43" s="297">
        <f t="shared" si="104"/>
        <v>0</v>
      </c>
      <c r="MU43" s="295"/>
      <c r="MV43" s="296"/>
      <c r="MW43" s="297">
        <f t="shared" si="105"/>
        <v>0</v>
      </c>
      <c r="MX43" s="295"/>
      <c r="MY43" s="296"/>
      <c r="MZ43" s="297">
        <f t="shared" si="106"/>
        <v>0</v>
      </c>
      <c r="NA43" s="295"/>
      <c r="NB43" s="296"/>
      <c r="NC43" s="297">
        <f t="shared" si="107"/>
        <v>0</v>
      </c>
      <c r="ND43" s="295"/>
      <c r="NE43" s="296"/>
      <c r="NF43" s="297">
        <f t="shared" si="108"/>
        <v>0</v>
      </c>
      <c r="NG43" s="295"/>
      <c r="NH43" s="296"/>
      <c r="NI43" s="297">
        <f t="shared" si="109"/>
        <v>0</v>
      </c>
      <c r="NJ43" s="295"/>
      <c r="NK43" s="296"/>
      <c r="NL43" s="297">
        <f t="shared" si="110"/>
        <v>0</v>
      </c>
      <c r="NM43" s="295"/>
      <c r="NN43" s="296"/>
      <c r="NO43" s="297">
        <f t="shared" si="111"/>
        <v>0</v>
      </c>
      <c r="NP43" s="295"/>
      <c r="NQ43" s="296"/>
      <c r="NR43" s="297">
        <f t="shared" si="112"/>
        <v>0</v>
      </c>
      <c r="NS43" s="295"/>
      <c r="NT43" s="296"/>
      <c r="NU43" s="297">
        <f t="shared" si="113"/>
        <v>0</v>
      </c>
      <c r="NV43" s="295"/>
      <c r="NW43" s="296"/>
      <c r="NX43" s="297">
        <f t="shared" si="114"/>
        <v>0</v>
      </c>
      <c r="NY43" s="295"/>
      <c r="NZ43" s="296"/>
      <c r="OA43" s="297">
        <f t="shared" si="115"/>
        <v>0</v>
      </c>
      <c r="OB43" s="295"/>
      <c r="OC43" s="296"/>
      <c r="OD43" s="297">
        <f t="shared" si="116"/>
        <v>0</v>
      </c>
      <c r="OE43" s="295"/>
      <c r="OF43" s="296"/>
      <c r="OG43" s="297">
        <f t="shared" si="117"/>
        <v>0</v>
      </c>
      <c r="OH43" s="295"/>
      <c r="OI43" s="296"/>
      <c r="OJ43" s="297">
        <f t="shared" si="118"/>
        <v>0</v>
      </c>
      <c r="OK43" s="295"/>
      <c r="OL43" s="296"/>
      <c r="OM43" s="297">
        <f t="shared" si="119"/>
        <v>0</v>
      </c>
      <c r="ON43" s="295"/>
      <c r="OO43" s="296"/>
      <c r="OP43" s="297">
        <f t="shared" si="120"/>
        <v>0</v>
      </c>
      <c r="OQ43" s="295"/>
      <c r="OR43" s="296"/>
      <c r="OS43" s="297">
        <f t="shared" si="121"/>
        <v>0</v>
      </c>
      <c r="OT43" s="295"/>
      <c r="OU43" s="296"/>
      <c r="OV43" s="297">
        <f t="shared" si="122"/>
        <v>0</v>
      </c>
      <c r="OW43" s="295"/>
      <c r="OX43" s="296"/>
      <c r="OY43" s="297">
        <f t="shared" si="123"/>
        <v>0</v>
      </c>
      <c r="OZ43" s="295"/>
      <c r="PA43" s="296"/>
      <c r="PB43" s="297">
        <f t="shared" si="124"/>
        <v>0</v>
      </c>
      <c r="PC43" s="295"/>
      <c r="PD43" s="296"/>
      <c r="PE43" s="297">
        <f t="shared" si="125"/>
        <v>0</v>
      </c>
      <c r="PF43" s="295"/>
      <c r="PG43" s="296"/>
      <c r="PH43" s="297">
        <f t="shared" si="126"/>
        <v>0</v>
      </c>
      <c r="PI43" s="295"/>
      <c r="PJ43" s="296"/>
      <c r="PK43" s="297">
        <f t="shared" si="127"/>
        <v>0</v>
      </c>
      <c r="PL43" s="295"/>
      <c r="PM43" s="296"/>
      <c r="PN43" s="297">
        <f t="shared" si="128"/>
        <v>0</v>
      </c>
      <c r="PO43" s="295"/>
      <c r="PP43" s="296"/>
      <c r="PQ43" s="297">
        <f t="shared" si="129"/>
        <v>0</v>
      </c>
      <c r="PR43" s="295"/>
      <c r="PS43" s="296"/>
      <c r="PT43" s="297">
        <f t="shared" si="130"/>
        <v>0</v>
      </c>
      <c r="PU43" s="295"/>
      <c r="PV43" s="296"/>
      <c r="PW43" s="297">
        <f t="shared" si="131"/>
        <v>0</v>
      </c>
      <c r="PX43" s="295"/>
      <c r="PY43" s="296"/>
      <c r="PZ43" s="297">
        <f t="shared" si="132"/>
        <v>0</v>
      </c>
      <c r="QA43" s="295"/>
      <c r="QB43" s="296"/>
      <c r="QC43" s="297">
        <f t="shared" si="133"/>
        <v>0</v>
      </c>
      <c r="QD43" s="295"/>
      <c r="QE43" s="296"/>
      <c r="QF43" s="297">
        <f t="shared" si="134"/>
        <v>0</v>
      </c>
      <c r="QG43" s="295"/>
      <c r="QH43" s="296"/>
      <c r="QI43" s="297">
        <f t="shared" si="135"/>
        <v>0</v>
      </c>
      <c r="QJ43" s="295"/>
      <c r="QK43" s="296"/>
      <c r="QL43" s="297">
        <f t="shared" si="136"/>
        <v>0</v>
      </c>
      <c r="QM43" s="295"/>
      <c r="QN43" s="296"/>
      <c r="QO43" s="297">
        <f t="shared" si="137"/>
        <v>0</v>
      </c>
      <c r="QP43" s="295"/>
      <c r="QQ43" s="296"/>
      <c r="QR43" s="297">
        <f t="shared" si="138"/>
        <v>0</v>
      </c>
      <c r="QS43" s="295"/>
      <c r="QT43" s="296"/>
      <c r="QU43" s="297">
        <f t="shared" si="139"/>
        <v>0</v>
      </c>
      <c r="QV43" s="295"/>
      <c r="QW43" s="296"/>
      <c r="QX43" s="297">
        <f t="shared" si="140"/>
        <v>0</v>
      </c>
      <c r="QY43" s="295"/>
      <c r="QZ43" s="296"/>
      <c r="RA43" s="297">
        <f t="shared" si="141"/>
        <v>0</v>
      </c>
      <c r="RB43" s="295"/>
      <c r="RC43" s="296"/>
      <c r="RD43" s="297">
        <f t="shared" si="142"/>
        <v>0</v>
      </c>
      <c r="RE43" s="295"/>
      <c r="RF43" s="296"/>
      <c r="RG43" s="297">
        <f t="shared" si="143"/>
        <v>0</v>
      </c>
      <c r="RH43" s="295"/>
      <c r="RI43" s="296"/>
      <c r="RJ43" s="297">
        <f t="shared" si="144"/>
        <v>0</v>
      </c>
      <c r="RK43" s="295"/>
      <c r="RL43" s="296"/>
      <c r="RM43" s="297">
        <f t="shared" si="145"/>
        <v>0</v>
      </c>
      <c r="RN43" s="295"/>
      <c r="RO43" s="296"/>
      <c r="RP43" s="297">
        <f t="shared" si="146"/>
        <v>0</v>
      </c>
      <c r="RQ43" s="295"/>
      <c r="RR43" s="296"/>
      <c r="RS43" s="297">
        <f t="shared" si="147"/>
        <v>0</v>
      </c>
      <c r="RT43" s="295"/>
      <c r="RU43" s="296"/>
      <c r="RV43" s="297">
        <f t="shared" si="148"/>
        <v>0</v>
      </c>
      <c r="RW43" s="295"/>
      <c r="RX43" s="296"/>
      <c r="RY43" s="297">
        <f t="shared" si="149"/>
        <v>0</v>
      </c>
      <c r="RZ43" s="295"/>
      <c r="SA43" s="296"/>
      <c r="SB43" s="297">
        <f t="shared" si="150"/>
        <v>0</v>
      </c>
      <c r="SC43" s="295"/>
      <c r="SD43" s="296"/>
      <c r="SE43" s="297">
        <f t="shared" si="151"/>
        <v>0</v>
      </c>
      <c r="SF43" s="295"/>
      <c r="SG43" s="296"/>
      <c r="SH43" s="297">
        <f t="shared" si="152"/>
        <v>0</v>
      </c>
      <c r="SI43" s="295"/>
      <c r="SJ43" s="296"/>
      <c r="SK43" s="297">
        <f t="shared" si="153"/>
        <v>0</v>
      </c>
      <c r="SL43" s="295"/>
      <c r="SM43" s="296"/>
      <c r="SN43" s="297">
        <f t="shared" si="154"/>
        <v>0</v>
      </c>
      <c r="SO43" s="295"/>
      <c r="SP43" s="296"/>
      <c r="SQ43" s="297">
        <f t="shared" si="155"/>
        <v>0</v>
      </c>
      <c r="SR43" s="295"/>
      <c r="SS43" s="296"/>
      <c r="ST43" s="297">
        <f t="shared" si="156"/>
        <v>0</v>
      </c>
      <c r="SU43" s="295"/>
      <c r="SV43" s="296"/>
      <c r="SW43" s="297">
        <f t="shared" si="157"/>
        <v>0</v>
      </c>
      <c r="SX43" s="295"/>
      <c r="SY43" s="296"/>
      <c r="SZ43" s="297">
        <f t="shared" si="158"/>
        <v>0</v>
      </c>
      <c r="TA43" s="295"/>
      <c r="TB43" s="296"/>
      <c r="TC43" s="297">
        <f t="shared" si="159"/>
        <v>0</v>
      </c>
      <c r="TD43" s="295"/>
      <c r="TE43" s="296"/>
      <c r="TF43" s="297">
        <f t="shared" si="160"/>
        <v>0</v>
      </c>
      <c r="TG43" s="295"/>
      <c r="TH43" s="296"/>
      <c r="TI43" s="297">
        <f t="shared" si="161"/>
        <v>0</v>
      </c>
      <c r="TJ43" s="295"/>
      <c r="TK43" s="296"/>
      <c r="TL43" s="297">
        <f t="shared" si="162"/>
        <v>0</v>
      </c>
      <c r="TM43" s="295"/>
      <c r="TN43" s="296"/>
      <c r="TO43" s="297">
        <f t="shared" si="163"/>
        <v>0</v>
      </c>
      <c r="TP43" s="295"/>
      <c r="TQ43" s="296"/>
      <c r="TR43" s="297">
        <f t="shared" si="164"/>
        <v>0</v>
      </c>
      <c r="TS43" s="295"/>
      <c r="TT43" s="296"/>
      <c r="TU43" s="297">
        <f t="shared" si="165"/>
        <v>0</v>
      </c>
      <c r="TV43" s="295"/>
      <c r="TW43" s="296"/>
      <c r="TX43" s="297">
        <f t="shared" si="166"/>
        <v>0</v>
      </c>
      <c r="TY43" s="295"/>
      <c r="TZ43" s="296"/>
      <c r="UA43" s="297">
        <f t="shared" si="167"/>
        <v>0</v>
      </c>
      <c r="UB43" s="295"/>
      <c r="UC43" s="296"/>
      <c r="UD43" s="297">
        <f t="shared" si="168"/>
        <v>0</v>
      </c>
      <c r="UE43" s="295"/>
      <c r="UF43" s="296"/>
      <c r="UG43" s="297">
        <f t="shared" si="169"/>
        <v>0</v>
      </c>
      <c r="UH43" s="295"/>
      <c r="UI43" s="296"/>
      <c r="UJ43" s="297">
        <f t="shared" si="170"/>
        <v>0</v>
      </c>
      <c r="UK43" s="295"/>
      <c r="UL43" s="296"/>
      <c r="UM43" s="297">
        <f t="shared" si="171"/>
        <v>0</v>
      </c>
      <c r="UN43" s="295"/>
      <c r="UO43" s="296"/>
      <c r="UP43" s="297">
        <f t="shared" si="172"/>
        <v>0</v>
      </c>
      <c r="UQ43" s="295"/>
      <c r="UR43" s="296"/>
      <c r="US43" s="297">
        <f t="shared" si="173"/>
        <v>0</v>
      </c>
      <c r="UT43" s="295"/>
      <c r="UU43" s="296"/>
      <c r="UV43" s="297">
        <f t="shared" si="174"/>
        <v>0</v>
      </c>
      <c r="UW43" s="295"/>
      <c r="UX43" s="296"/>
      <c r="UY43" s="297">
        <f t="shared" si="175"/>
        <v>0</v>
      </c>
      <c r="UZ43" s="295"/>
      <c r="VA43" s="296"/>
      <c r="VB43" s="297">
        <f t="shared" si="176"/>
        <v>0</v>
      </c>
      <c r="VC43" s="295"/>
      <c r="VD43" s="296"/>
      <c r="VE43" s="297">
        <f t="shared" si="177"/>
        <v>0</v>
      </c>
      <c r="VF43" s="295"/>
      <c r="VG43" s="296"/>
      <c r="VH43" s="297">
        <f t="shared" si="178"/>
        <v>0</v>
      </c>
      <c r="VI43" s="295"/>
      <c r="VJ43" s="296"/>
      <c r="VK43" s="297">
        <f t="shared" si="179"/>
        <v>0</v>
      </c>
      <c r="VL43" s="295"/>
      <c r="VM43" s="296"/>
      <c r="VN43" s="297">
        <f t="shared" si="180"/>
        <v>0</v>
      </c>
      <c r="VO43" s="295"/>
      <c r="VP43" s="296"/>
      <c r="VQ43" s="297">
        <f t="shared" si="181"/>
        <v>0</v>
      </c>
    </row>
    <row r="44" spans="1:589">
      <c r="A44" s="349">
        <v>40</v>
      </c>
      <c r="B44" s="346"/>
      <c r="C44" s="296"/>
      <c r="D44" s="297">
        <f t="shared" si="245"/>
        <v>0</v>
      </c>
      <c r="E44" s="295"/>
      <c r="F44" s="296"/>
      <c r="G44" s="297">
        <f t="shared" si="183"/>
        <v>0</v>
      </c>
      <c r="H44" s="295"/>
      <c r="I44" s="296"/>
      <c r="J44" s="297">
        <f t="shared" si="184"/>
        <v>0</v>
      </c>
      <c r="K44" s="295"/>
      <c r="L44" s="296"/>
      <c r="M44" s="297">
        <f t="shared" si="185"/>
        <v>0</v>
      </c>
      <c r="N44" s="295"/>
      <c r="O44" s="296"/>
      <c r="P44" s="297">
        <f t="shared" si="246"/>
        <v>0</v>
      </c>
      <c r="Q44" s="295"/>
      <c r="R44" s="296"/>
      <c r="S44" s="297">
        <f t="shared" si="187"/>
        <v>0</v>
      </c>
      <c r="T44" s="295"/>
      <c r="U44" s="296"/>
      <c r="V44" s="297">
        <f t="shared" si="188"/>
        <v>0</v>
      </c>
      <c r="W44" s="346"/>
      <c r="X44" s="296"/>
      <c r="Y44" s="297">
        <f t="shared" si="189"/>
        <v>0</v>
      </c>
      <c r="Z44" s="295"/>
      <c r="AA44" s="296"/>
      <c r="AB44" s="297">
        <f t="shared" si="190"/>
        <v>0</v>
      </c>
      <c r="AC44" s="295"/>
      <c r="AD44" s="296"/>
      <c r="AE44" s="297">
        <f t="shared" si="191"/>
        <v>0</v>
      </c>
      <c r="AF44" s="295"/>
      <c r="AG44" s="296"/>
      <c r="AH44" s="297">
        <f t="shared" si="192"/>
        <v>0</v>
      </c>
      <c r="AI44" s="295"/>
      <c r="AJ44" s="296"/>
      <c r="AK44" s="297">
        <f t="shared" si="193"/>
        <v>0</v>
      </c>
      <c r="AL44" s="295"/>
      <c r="AM44" s="296"/>
      <c r="AN44" s="297">
        <f t="shared" si="194"/>
        <v>0</v>
      </c>
      <c r="AO44" s="295"/>
      <c r="AP44" s="296"/>
      <c r="AQ44" s="297">
        <f t="shared" si="195"/>
        <v>0</v>
      </c>
      <c r="AR44" s="346"/>
      <c r="AS44" s="296"/>
      <c r="AT44" s="297">
        <f t="shared" si="196"/>
        <v>0</v>
      </c>
      <c r="AU44" s="295"/>
      <c r="AV44" s="296"/>
      <c r="AW44" s="297">
        <f t="shared" si="197"/>
        <v>0</v>
      </c>
      <c r="AX44" s="295"/>
      <c r="AY44" s="296"/>
      <c r="AZ44" s="297">
        <f t="shared" si="198"/>
        <v>0</v>
      </c>
      <c r="BA44" s="295"/>
      <c r="BB44" s="296"/>
      <c r="BC44" s="297">
        <f t="shared" si="199"/>
        <v>0</v>
      </c>
      <c r="BD44" s="295"/>
      <c r="BE44" s="296"/>
      <c r="BF44" s="297">
        <f t="shared" si="200"/>
        <v>0</v>
      </c>
      <c r="BG44" s="295"/>
      <c r="BH44" s="296"/>
      <c r="BI44" s="297">
        <f t="shared" si="201"/>
        <v>0</v>
      </c>
      <c r="BJ44" s="295"/>
      <c r="BK44" s="296"/>
      <c r="BL44" s="297">
        <f t="shared" si="202"/>
        <v>0</v>
      </c>
      <c r="BM44" s="346"/>
      <c r="BN44" s="296"/>
      <c r="BO44" s="297">
        <f t="shared" si="203"/>
        <v>0</v>
      </c>
      <c r="BP44" s="295"/>
      <c r="BQ44" s="296"/>
      <c r="BR44" s="297">
        <f t="shared" si="247"/>
        <v>0</v>
      </c>
      <c r="BS44" s="295"/>
      <c r="BT44" s="296"/>
      <c r="BU44" s="297">
        <f t="shared" si="204"/>
        <v>0</v>
      </c>
      <c r="BV44" s="295"/>
      <c r="BW44" s="296"/>
      <c r="BX44" s="297">
        <f t="shared" si="205"/>
        <v>0</v>
      </c>
      <c r="BY44" s="295"/>
      <c r="BZ44" s="296"/>
      <c r="CA44" s="297">
        <f t="shared" si="206"/>
        <v>0</v>
      </c>
      <c r="CB44" s="295"/>
      <c r="CC44" s="296"/>
      <c r="CD44" s="297">
        <f t="shared" si="207"/>
        <v>0</v>
      </c>
      <c r="CE44" s="295"/>
      <c r="CF44" s="296"/>
      <c r="CG44" s="297">
        <f t="shared" si="208"/>
        <v>0</v>
      </c>
      <c r="CH44" s="346"/>
      <c r="CI44" s="296"/>
      <c r="CJ44" s="297">
        <f t="shared" si="209"/>
        <v>0</v>
      </c>
      <c r="CK44" s="295"/>
      <c r="CL44" s="296"/>
      <c r="CM44" s="297">
        <f t="shared" si="210"/>
        <v>0</v>
      </c>
      <c r="CN44" s="295"/>
      <c r="CO44" s="296"/>
      <c r="CP44" s="297">
        <f t="shared" si="211"/>
        <v>0</v>
      </c>
      <c r="CQ44" s="295"/>
      <c r="CR44" s="296"/>
      <c r="CS44" s="297">
        <f t="shared" si="212"/>
        <v>0</v>
      </c>
      <c r="CT44" s="295"/>
      <c r="CU44" s="296"/>
      <c r="CV44" s="297">
        <f t="shared" si="213"/>
        <v>0</v>
      </c>
      <c r="CW44" s="295"/>
      <c r="CX44" s="296"/>
      <c r="CY44" s="297">
        <f t="shared" si="214"/>
        <v>0</v>
      </c>
      <c r="CZ44" s="295"/>
      <c r="DA44" s="296"/>
      <c r="DB44" s="297">
        <f t="shared" si="215"/>
        <v>0</v>
      </c>
      <c r="DC44" s="346"/>
      <c r="DD44" s="296"/>
      <c r="DE44" s="297">
        <f t="shared" si="216"/>
        <v>0</v>
      </c>
      <c r="DF44" s="295"/>
      <c r="DG44" s="296"/>
      <c r="DH44" s="297">
        <f t="shared" si="217"/>
        <v>0</v>
      </c>
      <c r="DI44" s="295"/>
      <c r="DJ44" s="296"/>
      <c r="DK44" s="297">
        <f t="shared" si="218"/>
        <v>0</v>
      </c>
      <c r="DL44" s="295"/>
      <c r="DM44" s="296"/>
      <c r="DN44" s="297">
        <f t="shared" si="219"/>
        <v>0</v>
      </c>
      <c r="DO44" s="295"/>
      <c r="DP44" s="296"/>
      <c r="DQ44" s="297">
        <f t="shared" si="220"/>
        <v>0</v>
      </c>
      <c r="DR44" s="295"/>
      <c r="DS44" s="296"/>
      <c r="DT44" s="297">
        <f t="shared" si="221"/>
        <v>0</v>
      </c>
      <c r="DU44" s="295"/>
      <c r="DV44" s="296"/>
      <c r="DW44" s="297">
        <f t="shared" si="222"/>
        <v>0</v>
      </c>
      <c r="DX44" s="346"/>
      <c r="DY44" s="296"/>
      <c r="DZ44" s="297">
        <f t="shared" si="223"/>
        <v>0</v>
      </c>
      <c r="EA44" s="295"/>
      <c r="EB44" s="296"/>
      <c r="EC44" s="297">
        <f t="shared" si="224"/>
        <v>0</v>
      </c>
      <c r="ED44" s="295"/>
      <c r="EE44" s="296"/>
      <c r="EF44" s="297">
        <f t="shared" si="225"/>
        <v>0</v>
      </c>
      <c r="EG44" s="295"/>
      <c r="EH44" s="296"/>
      <c r="EI44" s="297">
        <f t="shared" si="226"/>
        <v>0</v>
      </c>
      <c r="EJ44" s="295"/>
      <c r="EK44" s="296"/>
      <c r="EL44" s="297">
        <f t="shared" si="227"/>
        <v>0</v>
      </c>
      <c r="EM44" s="295"/>
      <c r="EN44" s="296"/>
      <c r="EO44" s="297">
        <f t="shared" si="228"/>
        <v>0</v>
      </c>
      <c r="EP44" s="295"/>
      <c r="EQ44" s="296"/>
      <c r="ER44" s="297">
        <f t="shared" si="229"/>
        <v>0</v>
      </c>
      <c r="ES44" s="346"/>
      <c r="ET44" s="296"/>
      <c r="EU44" s="297">
        <f t="shared" si="230"/>
        <v>0</v>
      </c>
      <c r="EV44" s="295"/>
      <c r="EW44" s="296"/>
      <c r="EX44" s="297">
        <f t="shared" si="231"/>
        <v>0</v>
      </c>
      <c r="EY44" s="295"/>
      <c r="EZ44" s="296"/>
      <c r="FA44" s="297">
        <f t="shared" si="232"/>
        <v>0</v>
      </c>
      <c r="FB44" s="295"/>
      <c r="FC44" s="296"/>
      <c r="FD44" s="297">
        <f t="shared" si="233"/>
        <v>0</v>
      </c>
      <c r="FE44" s="295"/>
      <c r="FF44" s="296"/>
      <c r="FG44" s="297">
        <f t="shared" si="234"/>
        <v>0</v>
      </c>
      <c r="FH44" s="295"/>
      <c r="FI44" s="296"/>
      <c r="FJ44" s="297">
        <f t="shared" si="235"/>
        <v>0</v>
      </c>
      <c r="FK44" s="295"/>
      <c r="FL44" s="296"/>
      <c r="FM44" s="297">
        <f t="shared" si="236"/>
        <v>0</v>
      </c>
      <c r="FN44" s="295"/>
      <c r="FO44" s="296"/>
      <c r="FP44" s="297">
        <f t="shared" si="237"/>
        <v>0</v>
      </c>
      <c r="FQ44" s="346"/>
      <c r="FR44" s="296"/>
      <c r="FS44" s="297">
        <f t="shared" si="238"/>
        <v>0</v>
      </c>
      <c r="FT44" s="295"/>
      <c r="FU44" s="296"/>
      <c r="FV44" s="297">
        <f t="shared" si="239"/>
        <v>0</v>
      </c>
      <c r="FW44" s="295"/>
      <c r="FX44" s="296"/>
      <c r="FY44" s="297">
        <f t="shared" si="240"/>
        <v>0</v>
      </c>
      <c r="FZ44" s="295"/>
      <c r="GA44" s="296"/>
      <c r="GB44" s="297">
        <f t="shared" si="241"/>
        <v>0</v>
      </c>
      <c r="GC44" s="295">
        <v>0.25</v>
      </c>
      <c r="GD44" s="296">
        <v>0.3125</v>
      </c>
      <c r="GE44" s="297">
        <f t="shared" si="242"/>
        <v>6.25E-2</v>
      </c>
      <c r="GF44" s="295"/>
      <c r="GG44" s="296"/>
      <c r="GH44" s="297">
        <f t="shared" si="243"/>
        <v>0</v>
      </c>
      <c r="GI44" s="295"/>
      <c r="GJ44" s="296"/>
      <c r="GK44" s="297">
        <f t="shared" si="244"/>
        <v>0</v>
      </c>
      <c r="GL44" s="295"/>
      <c r="GM44" s="296"/>
      <c r="GN44" s="297">
        <f t="shared" si="50"/>
        <v>0</v>
      </c>
      <c r="GO44" s="346"/>
      <c r="GP44" s="296"/>
      <c r="GQ44" s="297">
        <f t="shared" si="51"/>
        <v>0</v>
      </c>
      <c r="GR44" s="295"/>
      <c r="GS44" s="296"/>
      <c r="GT44" s="297">
        <f t="shared" si="52"/>
        <v>0</v>
      </c>
      <c r="GU44" s="295"/>
      <c r="GV44" s="296"/>
      <c r="GW44" s="297">
        <f t="shared" si="53"/>
        <v>0</v>
      </c>
      <c r="GX44" s="295"/>
      <c r="GY44" s="296"/>
      <c r="GZ44" s="297">
        <f t="shared" si="54"/>
        <v>0</v>
      </c>
      <c r="HA44" s="295"/>
      <c r="HB44" s="296"/>
      <c r="HC44" s="297">
        <f t="shared" si="55"/>
        <v>0</v>
      </c>
      <c r="HD44" s="295"/>
      <c r="HE44" s="296"/>
      <c r="HF44" s="297">
        <f t="shared" si="56"/>
        <v>0</v>
      </c>
      <c r="HG44" s="295"/>
      <c r="HH44" s="296"/>
      <c r="HI44" s="297">
        <f t="shared" si="57"/>
        <v>0</v>
      </c>
      <c r="HJ44" s="295"/>
      <c r="HK44" s="296"/>
      <c r="HL44" s="297">
        <f t="shared" si="58"/>
        <v>0</v>
      </c>
      <c r="HM44" s="346"/>
      <c r="HN44" s="296"/>
      <c r="HO44" s="297">
        <f t="shared" si="59"/>
        <v>0</v>
      </c>
      <c r="HP44" s="295"/>
      <c r="HQ44" s="296"/>
      <c r="HR44" s="297">
        <f t="shared" si="60"/>
        <v>0</v>
      </c>
      <c r="HS44" s="295"/>
      <c r="HT44" s="296"/>
      <c r="HU44" s="297">
        <f t="shared" si="61"/>
        <v>0</v>
      </c>
      <c r="HV44" s="295"/>
      <c r="HW44" s="296"/>
      <c r="HX44" s="297">
        <f t="shared" si="62"/>
        <v>0</v>
      </c>
      <c r="HY44" s="295"/>
      <c r="HZ44" s="296"/>
      <c r="IA44" s="297">
        <f t="shared" si="63"/>
        <v>0</v>
      </c>
      <c r="IB44" s="295"/>
      <c r="IC44" s="296"/>
      <c r="ID44" s="297">
        <f t="shared" si="64"/>
        <v>0</v>
      </c>
      <c r="IE44" s="295"/>
      <c r="IF44" s="296"/>
      <c r="IG44" s="297">
        <f t="shared" si="65"/>
        <v>0</v>
      </c>
      <c r="IH44" s="295"/>
      <c r="II44" s="296"/>
      <c r="IJ44" s="297">
        <f t="shared" si="66"/>
        <v>0</v>
      </c>
      <c r="IK44" s="346"/>
      <c r="IL44" s="296"/>
      <c r="IM44" s="297">
        <f t="shared" si="67"/>
        <v>0</v>
      </c>
      <c r="IN44" s="295"/>
      <c r="IO44" s="296"/>
      <c r="IP44" s="297">
        <f t="shared" si="68"/>
        <v>0</v>
      </c>
      <c r="IQ44" s="295"/>
      <c r="IR44" s="296"/>
      <c r="IS44" s="297">
        <f t="shared" si="69"/>
        <v>0</v>
      </c>
      <c r="IT44" s="295"/>
      <c r="IU44" s="296"/>
      <c r="IV44" s="297">
        <f t="shared" si="70"/>
        <v>0</v>
      </c>
      <c r="IW44" s="295"/>
      <c r="IX44" s="296"/>
      <c r="IY44" s="297">
        <f t="shared" si="71"/>
        <v>0</v>
      </c>
      <c r="IZ44" s="295"/>
      <c r="JA44" s="296"/>
      <c r="JB44" s="297">
        <f t="shared" si="72"/>
        <v>0</v>
      </c>
      <c r="JC44" s="295"/>
      <c r="JD44" s="296"/>
      <c r="JE44" s="297">
        <f t="shared" si="73"/>
        <v>0</v>
      </c>
      <c r="JF44" s="295"/>
      <c r="JG44" s="296"/>
      <c r="JH44" s="297">
        <f t="shared" si="74"/>
        <v>0</v>
      </c>
      <c r="JI44" s="346"/>
      <c r="JJ44" s="296"/>
      <c r="JK44" s="297">
        <f t="shared" si="75"/>
        <v>0</v>
      </c>
      <c r="JL44" s="295"/>
      <c r="JM44" s="296"/>
      <c r="JN44" s="297">
        <f t="shared" si="76"/>
        <v>0</v>
      </c>
      <c r="JO44" s="295"/>
      <c r="JP44" s="296"/>
      <c r="JQ44" s="297">
        <f t="shared" si="77"/>
        <v>0</v>
      </c>
      <c r="JR44" s="295"/>
      <c r="JS44" s="296"/>
      <c r="JT44" s="297">
        <f t="shared" si="78"/>
        <v>0</v>
      </c>
      <c r="JU44" s="295"/>
      <c r="JV44" s="296"/>
      <c r="JW44" s="297">
        <f t="shared" si="79"/>
        <v>0</v>
      </c>
      <c r="JX44" s="295"/>
      <c r="JY44" s="296"/>
      <c r="JZ44" s="297">
        <f t="shared" si="80"/>
        <v>0</v>
      </c>
      <c r="KA44" s="295"/>
      <c r="KB44" s="296"/>
      <c r="KC44" s="297">
        <f t="shared" si="81"/>
        <v>0</v>
      </c>
      <c r="KD44" s="295"/>
      <c r="KE44" s="296"/>
      <c r="KF44" s="297">
        <f t="shared" si="82"/>
        <v>0</v>
      </c>
      <c r="KG44" s="346"/>
      <c r="KH44" s="296"/>
      <c r="KI44" s="297">
        <f t="shared" si="83"/>
        <v>0</v>
      </c>
      <c r="KJ44" s="295"/>
      <c r="KK44" s="296"/>
      <c r="KL44" s="297">
        <f t="shared" si="84"/>
        <v>0</v>
      </c>
      <c r="KM44" s="295"/>
      <c r="KN44" s="296"/>
      <c r="KO44" s="297">
        <f t="shared" si="85"/>
        <v>0</v>
      </c>
      <c r="KP44" s="295"/>
      <c r="KQ44" s="296"/>
      <c r="KR44" s="297">
        <f t="shared" si="86"/>
        <v>0</v>
      </c>
      <c r="KS44" s="295"/>
      <c r="KT44" s="296"/>
      <c r="KU44" s="297">
        <f t="shared" si="87"/>
        <v>0</v>
      </c>
      <c r="KV44" s="295"/>
      <c r="KW44" s="296"/>
      <c r="KX44" s="297">
        <f t="shared" si="88"/>
        <v>0</v>
      </c>
      <c r="KY44" s="295"/>
      <c r="KZ44" s="296"/>
      <c r="LA44" s="297">
        <f t="shared" si="89"/>
        <v>0</v>
      </c>
      <c r="LB44" s="295"/>
      <c r="LC44" s="296"/>
      <c r="LD44" s="297">
        <f t="shared" si="90"/>
        <v>0</v>
      </c>
      <c r="LE44" s="346"/>
      <c r="LF44" s="296"/>
      <c r="LG44" s="297">
        <f t="shared" si="91"/>
        <v>0</v>
      </c>
      <c r="LH44" s="295"/>
      <c r="LI44" s="296"/>
      <c r="LJ44" s="297">
        <f t="shared" si="92"/>
        <v>0</v>
      </c>
      <c r="LK44" s="295"/>
      <c r="LL44" s="296"/>
      <c r="LM44" s="297">
        <f t="shared" si="93"/>
        <v>0</v>
      </c>
      <c r="LN44" s="295"/>
      <c r="LO44" s="296"/>
      <c r="LP44" s="297">
        <f t="shared" si="94"/>
        <v>0</v>
      </c>
      <c r="LQ44" s="295"/>
      <c r="LR44" s="296"/>
      <c r="LS44" s="297">
        <f t="shared" si="95"/>
        <v>0</v>
      </c>
      <c r="LT44" s="295"/>
      <c r="LU44" s="296"/>
      <c r="LV44" s="297">
        <f t="shared" si="96"/>
        <v>0</v>
      </c>
      <c r="LW44" s="295"/>
      <c r="LX44" s="296"/>
      <c r="LY44" s="297">
        <f t="shared" si="97"/>
        <v>0</v>
      </c>
      <c r="LZ44" s="295"/>
      <c r="MA44" s="296"/>
      <c r="MB44" s="297">
        <f t="shared" si="98"/>
        <v>0</v>
      </c>
      <c r="MC44" s="295"/>
      <c r="MD44" s="296"/>
      <c r="ME44" s="297">
        <f t="shared" si="99"/>
        <v>0</v>
      </c>
      <c r="MF44" s="295"/>
      <c r="MG44" s="296"/>
      <c r="MH44" s="297">
        <f t="shared" si="100"/>
        <v>0</v>
      </c>
      <c r="MI44" s="295"/>
      <c r="MJ44" s="296"/>
      <c r="MK44" s="297">
        <f t="shared" si="101"/>
        <v>0</v>
      </c>
      <c r="ML44" s="295"/>
      <c r="MM44" s="296"/>
      <c r="MN44" s="297">
        <f t="shared" si="102"/>
        <v>0</v>
      </c>
      <c r="MO44" s="295"/>
      <c r="MP44" s="296"/>
      <c r="MQ44" s="297">
        <f t="shared" si="103"/>
        <v>0</v>
      </c>
      <c r="MR44" s="295"/>
      <c r="MS44" s="296"/>
      <c r="MT44" s="297">
        <f t="shared" si="104"/>
        <v>0</v>
      </c>
      <c r="MU44" s="295"/>
      <c r="MV44" s="296"/>
      <c r="MW44" s="297">
        <f t="shared" si="105"/>
        <v>0</v>
      </c>
      <c r="MX44" s="295"/>
      <c r="MY44" s="296"/>
      <c r="MZ44" s="297">
        <f t="shared" si="106"/>
        <v>0</v>
      </c>
      <c r="NA44" s="295"/>
      <c r="NB44" s="296"/>
      <c r="NC44" s="297">
        <f t="shared" si="107"/>
        <v>0</v>
      </c>
      <c r="ND44" s="295"/>
      <c r="NE44" s="296"/>
      <c r="NF44" s="297">
        <f t="shared" si="108"/>
        <v>0</v>
      </c>
      <c r="NG44" s="295"/>
      <c r="NH44" s="296"/>
      <c r="NI44" s="297">
        <f t="shared" si="109"/>
        <v>0</v>
      </c>
      <c r="NJ44" s="295"/>
      <c r="NK44" s="296"/>
      <c r="NL44" s="297">
        <f t="shared" si="110"/>
        <v>0</v>
      </c>
      <c r="NM44" s="295"/>
      <c r="NN44" s="296"/>
      <c r="NO44" s="297">
        <f t="shared" si="111"/>
        <v>0</v>
      </c>
      <c r="NP44" s="295"/>
      <c r="NQ44" s="296"/>
      <c r="NR44" s="297">
        <f t="shared" si="112"/>
        <v>0</v>
      </c>
      <c r="NS44" s="295"/>
      <c r="NT44" s="296"/>
      <c r="NU44" s="297">
        <f t="shared" si="113"/>
        <v>0</v>
      </c>
      <c r="NV44" s="295"/>
      <c r="NW44" s="296"/>
      <c r="NX44" s="297">
        <f t="shared" si="114"/>
        <v>0</v>
      </c>
      <c r="NY44" s="295"/>
      <c r="NZ44" s="296"/>
      <c r="OA44" s="297">
        <f t="shared" si="115"/>
        <v>0</v>
      </c>
      <c r="OB44" s="295"/>
      <c r="OC44" s="296"/>
      <c r="OD44" s="297">
        <f t="shared" si="116"/>
        <v>0</v>
      </c>
      <c r="OE44" s="295"/>
      <c r="OF44" s="296"/>
      <c r="OG44" s="297">
        <f t="shared" si="117"/>
        <v>0</v>
      </c>
      <c r="OH44" s="295"/>
      <c r="OI44" s="296"/>
      <c r="OJ44" s="297">
        <f t="shared" si="118"/>
        <v>0</v>
      </c>
      <c r="OK44" s="295"/>
      <c r="OL44" s="296"/>
      <c r="OM44" s="297">
        <f t="shared" si="119"/>
        <v>0</v>
      </c>
      <c r="ON44" s="295"/>
      <c r="OO44" s="296"/>
      <c r="OP44" s="297">
        <f t="shared" si="120"/>
        <v>0</v>
      </c>
      <c r="OQ44" s="295"/>
      <c r="OR44" s="296"/>
      <c r="OS44" s="297">
        <f t="shared" si="121"/>
        <v>0</v>
      </c>
      <c r="OT44" s="295"/>
      <c r="OU44" s="296"/>
      <c r="OV44" s="297">
        <f t="shared" si="122"/>
        <v>0</v>
      </c>
      <c r="OW44" s="295"/>
      <c r="OX44" s="296"/>
      <c r="OY44" s="297">
        <f t="shared" si="123"/>
        <v>0</v>
      </c>
      <c r="OZ44" s="295"/>
      <c r="PA44" s="296"/>
      <c r="PB44" s="297">
        <f t="shared" si="124"/>
        <v>0</v>
      </c>
      <c r="PC44" s="295"/>
      <c r="PD44" s="296"/>
      <c r="PE44" s="297">
        <f t="shared" si="125"/>
        <v>0</v>
      </c>
      <c r="PF44" s="295"/>
      <c r="PG44" s="296"/>
      <c r="PH44" s="297">
        <f t="shared" si="126"/>
        <v>0</v>
      </c>
      <c r="PI44" s="295"/>
      <c r="PJ44" s="296"/>
      <c r="PK44" s="297">
        <f t="shared" si="127"/>
        <v>0</v>
      </c>
      <c r="PL44" s="295"/>
      <c r="PM44" s="296"/>
      <c r="PN44" s="297">
        <f t="shared" si="128"/>
        <v>0</v>
      </c>
      <c r="PO44" s="295"/>
      <c r="PP44" s="296"/>
      <c r="PQ44" s="297">
        <f t="shared" si="129"/>
        <v>0</v>
      </c>
      <c r="PR44" s="295"/>
      <c r="PS44" s="296"/>
      <c r="PT44" s="297">
        <f t="shared" si="130"/>
        <v>0</v>
      </c>
      <c r="PU44" s="295"/>
      <c r="PV44" s="296"/>
      <c r="PW44" s="297">
        <f t="shared" si="131"/>
        <v>0</v>
      </c>
      <c r="PX44" s="295"/>
      <c r="PY44" s="296"/>
      <c r="PZ44" s="297">
        <f t="shared" si="132"/>
        <v>0</v>
      </c>
      <c r="QA44" s="295"/>
      <c r="QB44" s="296"/>
      <c r="QC44" s="297">
        <f t="shared" si="133"/>
        <v>0</v>
      </c>
      <c r="QD44" s="295"/>
      <c r="QE44" s="296"/>
      <c r="QF44" s="297">
        <f t="shared" si="134"/>
        <v>0</v>
      </c>
      <c r="QG44" s="295"/>
      <c r="QH44" s="296"/>
      <c r="QI44" s="297">
        <f t="shared" si="135"/>
        <v>0</v>
      </c>
      <c r="QJ44" s="295"/>
      <c r="QK44" s="296"/>
      <c r="QL44" s="297">
        <f t="shared" si="136"/>
        <v>0</v>
      </c>
      <c r="QM44" s="295"/>
      <c r="QN44" s="296"/>
      <c r="QO44" s="297">
        <f t="shared" si="137"/>
        <v>0</v>
      </c>
      <c r="QP44" s="295"/>
      <c r="QQ44" s="296"/>
      <c r="QR44" s="297">
        <f t="shared" si="138"/>
        <v>0</v>
      </c>
      <c r="QS44" s="295"/>
      <c r="QT44" s="296"/>
      <c r="QU44" s="297">
        <f t="shared" si="139"/>
        <v>0</v>
      </c>
      <c r="QV44" s="295"/>
      <c r="QW44" s="296"/>
      <c r="QX44" s="297">
        <f t="shared" si="140"/>
        <v>0</v>
      </c>
      <c r="QY44" s="295"/>
      <c r="QZ44" s="296"/>
      <c r="RA44" s="297">
        <f t="shared" si="141"/>
        <v>0</v>
      </c>
      <c r="RB44" s="295"/>
      <c r="RC44" s="296"/>
      <c r="RD44" s="297">
        <f t="shared" si="142"/>
        <v>0</v>
      </c>
      <c r="RE44" s="295"/>
      <c r="RF44" s="296"/>
      <c r="RG44" s="297">
        <f t="shared" si="143"/>
        <v>0</v>
      </c>
      <c r="RH44" s="295"/>
      <c r="RI44" s="296"/>
      <c r="RJ44" s="297">
        <f t="shared" si="144"/>
        <v>0</v>
      </c>
      <c r="RK44" s="295"/>
      <c r="RL44" s="296"/>
      <c r="RM44" s="297">
        <f t="shared" si="145"/>
        <v>0</v>
      </c>
      <c r="RN44" s="295"/>
      <c r="RO44" s="296"/>
      <c r="RP44" s="297">
        <f t="shared" si="146"/>
        <v>0</v>
      </c>
      <c r="RQ44" s="295"/>
      <c r="RR44" s="296"/>
      <c r="RS44" s="297">
        <f t="shared" si="147"/>
        <v>0</v>
      </c>
      <c r="RT44" s="295"/>
      <c r="RU44" s="296"/>
      <c r="RV44" s="297">
        <f t="shared" si="148"/>
        <v>0</v>
      </c>
      <c r="RW44" s="295"/>
      <c r="RX44" s="296"/>
      <c r="RY44" s="297">
        <f t="shared" si="149"/>
        <v>0</v>
      </c>
      <c r="RZ44" s="295"/>
      <c r="SA44" s="296"/>
      <c r="SB44" s="297">
        <f t="shared" si="150"/>
        <v>0</v>
      </c>
      <c r="SC44" s="295"/>
      <c r="SD44" s="296"/>
      <c r="SE44" s="297">
        <f t="shared" si="151"/>
        <v>0</v>
      </c>
      <c r="SF44" s="295"/>
      <c r="SG44" s="296"/>
      <c r="SH44" s="297">
        <f t="shared" si="152"/>
        <v>0</v>
      </c>
      <c r="SI44" s="295"/>
      <c r="SJ44" s="296"/>
      <c r="SK44" s="297">
        <f t="shared" si="153"/>
        <v>0</v>
      </c>
      <c r="SL44" s="295"/>
      <c r="SM44" s="296"/>
      <c r="SN44" s="297">
        <f t="shared" si="154"/>
        <v>0</v>
      </c>
      <c r="SO44" s="295"/>
      <c r="SP44" s="296"/>
      <c r="SQ44" s="297">
        <f t="shared" si="155"/>
        <v>0</v>
      </c>
      <c r="SR44" s="295"/>
      <c r="SS44" s="296"/>
      <c r="ST44" s="297">
        <f t="shared" si="156"/>
        <v>0</v>
      </c>
      <c r="SU44" s="295"/>
      <c r="SV44" s="296"/>
      <c r="SW44" s="297">
        <f t="shared" si="157"/>
        <v>0</v>
      </c>
      <c r="SX44" s="295"/>
      <c r="SY44" s="296"/>
      <c r="SZ44" s="297">
        <f t="shared" si="158"/>
        <v>0</v>
      </c>
      <c r="TA44" s="295"/>
      <c r="TB44" s="296"/>
      <c r="TC44" s="297">
        <f t="shared" si="159"/>
        <v>0</v>
      </c>
      <c r="TD44" s="295"/>
      <c r="TE44" s="296"/>
      <c r="TF44" s="297">
        <f t="shared" si="160"/>
        <v>0</v>
      </c>
      <c r="TG44" s="295"/>
      <c r="TH44" s="296"/>
      <c r="TI44" s="297">
        <f t="shared" si="161"/>
        <v>0</v>
      </c>
      <c r="TJ44" s="295"/>
      <c r="TK44" s="296"/>
      <c r="TL44" s="297">
        <f t="shared" si="162"/>
        <v>0</v>
      </c>
      <c r="TM44" s="295"/>
      <c r="TN44" s="296"/>
      <c r="TO44" s="297">
        <f t="shared" si="163"/>
        <v>0</v>
      </c>
      <c r="TP44" s="295"/>
      <c r="TQ44" s="296"/>
      <c r="TR44" s="297">
        <f t="shared" si="164"/>
        <v>0</v>
      </c>
      <c r="TS44" s="295"/>
      <c r="TT44" s="296"/>
      <c r="TU44" s="297">
        <f t="shared" si="165"/>
        <v>0</v>
      </c>
      <c r="TV44" s="295"/>
      <c r="TW44" s="296"/>
      <c r="TX44" s="297">
        <f t="shared" si="166"/>
        <v>0</v>
      </c>
      <c r="TY44" s="295"/>
      <c r="TZ44" s="296"/>
      <c r="UA44" s="297">
        <f t="shared" si="167"/>
        <v>0</v>
      </c>
      <c r="UB44" s="295"/>
      <c r="UC44" s="296"/>
      <c r="UD44" s="297">
        <f t="shared" si="168"/>
        <v>0</v>
      </c>
      <c r="UE44" s="295"/>
      <c r="UF44" s="296"/>
      <c r="UG44" s="297">
        <f t="shared" si="169"/>
        <v>0</v>
      </c>
      <c r="UH44" s="295"/>
      <c r="UI44" s="296"/>
      <c r="UJ44" s="297">
        <f t="shared" si="170"/>
        <v>0</v>
      </c>
      <c r="UK44" s="295"/>
      <c r="UL44" s="296"/>
      <c r="UM44" s="297">
        <f t="shared" si="171"/>
        <v>0</v>
      </c>
      <c r="UN44" s="295"/>
      <c r="UO44" s="296"/>
      <c r="UP44" s="297">
        <f t="shared" si="172"/>
        <v>0</v>
      </c>
      <c r="UQ44" s="295"/>
      <c r="UR44" s="296"/>
      <c r="US44" s="297">
        <f t="shared" si="173"/>
        <v>0</v>
      </c>
      <c r="UT44" s="295"/>
      <c r="UU44" s="296"/>
      <c r="UV44" s="297">
        <f t="shared" si="174"/>
        <v>0</v>
      </c>
      <c r="UW44" s="295"/>
      <c r="UX44" s="296"/>
      <c r="UY44" s="297">
        <f t="shared" si="175"/>
        <v>0</v>
      </c>
      <c r="UZ44" s="295"/>
      <c r="VA44" s="296"/>
      <c r="VB44" s="297">
        <f t="shared" si="176"/>
        <v>0</v>
      </c>
      <c r="VC44" s="295"/>
      <c r="VD44" s="296"/>
      <c r="VE44" s="297">
        <f t="shared" si="177"/>
        <v>0</v>
      </c>
      <c r="VF44" s="295"/>
      <c r="VG44" s="296"/>
      <c r="VH44" s="297">
        <f t="shared" si="178"/>
        <v>0</v>
      </c>
      <c r="VI44" s="295"/>
      <c r="VJ44" s="296"/>
      <c r="VK44" s="297">
        <f t="shared" si="179"/>
        <v>0</v>
      </c>
      <c r="VL44" s="295"/>
      <c r="VM44" s="296"/>
      <c r="VN44" s="297">
        <f t="shared" si="180"/>
        <v>0</v>
      </c>
      <c r="VO44" s="295"/>
      <c r="VP44" s="296"/>
      <c r="VQ44" s="297">
        <f t="shared" si="181"/>
        <v>0</v>
      </c>
    </row>
    <row r="45" spans="1:589">
      <c r="A45" s="349">
        <v>41</v>
      </c>
      <c r="B45" s="346"/>
      <c r="C45" s="296"/>
      <c r="D45" s="297">
        <f t="shared" si="245"/>
        <v>0</v>
      </c>
      <c r="E45" s="295"/>
      <c r="F45" s="296"/>
      <c r="G45" s="297">
        <f t="shared" si="183"/>
        <v>0</v>
      </c>
      <c r="H45" s="295"/>
      <c r="I45" s="296"/>
      <c r="J45" s="297">
        <f t="shared" si="184"/>
        <v>0</v>
      </c>
      <c r="K45" s="295"/>
      <c r="L45" s="296"/>
      <c r="M45" s="297">
        <f t="shared" si="185"/>
        <v>0</v>
      </c>
      <c r="N45" s="295"/>
      <c r="O45" s="296"/>
      <c r="P45" s="297">
        <f t="shared" si="246"/>
        <v>0</v>
      </c>
      <c r="Q45" s="295"/>
      <c r="R45" s="296"/>
      <c r="S45" s="297">
        <f t="shared" si="187"/>
        <v>0</v>
      </c>
      <c r="T45" s="295"/>
      <c r="U45" s="296"/>
      <c r="V45" s="297">
        <f t="shared" si="188"/>
        <v>0</v>
      </c>
      <c r="W45" s="346"/>
      <c r="X45" s="296"/>
      <c r="Y45" s="297">
        <f t="shared" si="189"/>
        <v>0</v>
      </c>
      <c r="Z45" s="295"/>
      <c r="AA45" s="296"/>
      <c r="AB45" s="297">
        <f t="shared" si="190"/>
        <v>0</v>
      </c>
      <c r="AC45" s="295"/>
      <c r="AD45" s="296"/>
      <c r="AE45" s="297">
        <f t="shared" si="191"/>
        <v>0</v>
      </c>
      <c r="AF45" s="295"/>
      <c r="AG45" s="296"/>
      <c r="AH45" s="297">
        <f t="shared" si="192"/>
        <v>0</v>
      </c>
      <c r="AI45" s="295"/>
      <c r="AJ45" s="296"/>
      <c r="AK45" s="297">
        <f t="shared" si="193"/>
        <v>0</v>
      </c>
      <c r="AL45" s="295"/>
      <c r="AM45" s="296"/>
      <c r="AN45" s="297">
        <f t="shared" si="194"/>
        <v>0</v>
      </c>
      <c r="AO45" s="295"/>
      <c r="AP45" s="296"/>
      <c r="AQ45" s="297">
        <f t="shared" si="195"/>
        <v>0</v>
      </c>
      <c r="AR45" s="346"/>
      <c r="AS45" s="296"/>
      <c r="AT45" s="297">
        <f t="shared" si="196"/>
        <v>0</v>
      </c>
      <c r="AU45" s="295"/>
      <c r="AV45" s="296"/>
      <c r="AW45" s="297">
        <f t="shared" si="197"/>
        <v>0</v>
      </c>
      <c r="AX45" s="295"/>
      <c r="AY45" s="296"/>
      <c r="AZ45" s="297">
        <f t="shared" si="198"/>
        <v>0</v>
      </c>
      <c r="BA45" s="295"/>
      <c r="BB45" s="296"/>
      <c r="BC45" s="297">
        <f t="shared" si="199"/>
        <v>0</v>
      </c>
      <c r="BD45" s="295"/>
      <c r="BE45" s="296"/>
      <c r="BF45" s="297">
        <f t="shared" si="200"/>
        <v>0</v>
      </c>
      <c r="BG45" s="295"/>
      <c r="BH45" s="296"/>
      <c r="BI45" s="297">
        <f t="shared" si="201"/>
        <v>0</v>
      </c>
      <c r="BJ45" s="295"/>
      <c r="BK45" s="296"/>
      <c r="BL45" s="297">
        <f t="shared" si="202"/>
        <v>0</v>
      </c>
      <c r="BM45" s="346"/>
      <c r="BN45" s="296"/>
      <c r="BO45" s="297">
        <f t="shared" si="203"/>
        <v>0</v>
      </c>
      <c r="BP45" s="295"/>
      <c r="BQ45" s="296"/>
      <c r="BR45" s="297">
        <f t="shared" si="247"/>
        <v>0</v>
      </c>
      <c r="BS45" s="295"/>
      <c r="BT45" s="296"/>
      <c r="BU45" s="297">
        <f t="shared" si="204"/>
        <v>0</v>
      </c>
      <c r="BV45" s="295"/>
      <c r="BW45" s="296"/>
      <c r="BX45" s="297">
        <f t="shared" si="205"/>
        <v>0</v>
      </c>
      <c r="BY45" s="295"/>
      <c r="BZ45" s="296"/>
      <c r="CA45" s="297">
        <f t="shared" si="206"/>
        <v>0</v>
      </c>
      <c r="CB45" s="295"/>
      <c r="CC45" s="296"/>
      <c r="CD45" s="297">
        <f t="shared" si="207"/>
        <v>0</v>
      </c>
      <c r="CE45" s="295"/>
      <c r="CF45" s="296"/>
      <c r="CG45" s="297">
        <f t="shared" si="208"/>
        <v>0</v>
      </c>
      <c r="CH45" s="346"/>
      <c r="CI45" s="296"/>
      <c r="CJ45" s="297">
        <f t="shared" si="209"/>
        <v>0</v>
      </c>
      <c r="CK45" s="295"/>
      <c r="CL45" s="296"/>
      <c r="CM45" s="297">
        <f t="shared" si="210"/>
        <v>0</v>
      </c>
      <c r="CN45" s="295"/>
      <c r="CO45" s="296"/>
      <c r="CP45" s="297">
        <f t="shared" si="211"/>
        <v>0</v>
      </c>
      <c r="CQ45" s="295"/>
      <c r="CR45" s="296"/>
      <c r="CS45" s="297">
        <f t="shared" si="212"/>
        <v>0</v>
      </c>
      <c r="CT45" s="295"/>
      <c r="CU45" s="296"/>
      <c r="CV45" s="297">
        <f t="shared" si="213"/>
        <v>0</v>
      </c>
      <c r="CW45" s="295"/>
      <c r="CX45" s="296"/>
      <c r="CY45" s="297">
        <f t="shared" si="214"/>
        <v>0</v>
      </c>
      <c r="CZ45" s="295"/>
      <c r="DA45" s="296"/>
      <c r="DB45" s="297">
        <f t="shared" si="215"/>
        <v>0</v>
      </c>
      <c r="DC45" s="346"/>
      <c r="DD45" s="296"/>
      <c r="DE45" s="297">
        <f t="shared" si="216"/>
        <v>0</v>
      </c>
      <c r="DF45" s="295"/>
      <c r="DG45" s="296"/>
      <c r="DH45" s="297">
        <f t="shared" si="217"/>
        <v>0</v>
      </c>
      <c r="DI45" s="295"/>
      <c r="DJ45" s="296"/>
      <c r="DK45" s="297">
        <f t="shared" si="218"/>
        <v>0</v>
      </c>
      <c r="DL45" s="295"/>
      <c r="DM45" s="296"/>
      <c r="DN45" s="297">
        <f t="shared" si="219"/>
        <v>0</v>
      </c>
      <c r="DO45" s="295"/>
      <c r="DP45" s="296"/>
      <c r="DQ45" s="297">
        <f t="shared" si="220"/>
        <v>0</v>
      </c>
      <c r="DR45" s="295"/>
      <c r="DS45" s="296"/>
      <c r="DT45" s="297">
        <f t="shared" si="221"/>
        <v>0</v>
      </c>
      <c r="DU45" s="295"/>
      <c r="DV45" s="296"/>
      <c r="DW45" s="297">
        <f t="shared" si="222"/>
        <v>0</v>
      </c>
      <c r="DX45" s="346"/>
      <c r="DY45" s="296"/>
      <c r="DZ45" s="297">
        <f t="shared" si="223"/>
        <v>0</v>
      </c>
      <c r="EA45" s="295"/>
      <c r="EB45" s="296"/>
      <c r="EC45" s="297">
        <f t="shared" si="224"/>
        <v>0</v>
      </c>
      <c r="ED45" s="295"/>
      <c r="EE45" s="296"/>
      <c r="EF45" s="297">
        <f t="shared" si="225"/>
        <v>0</v>
      </c>
      <c r="EG45" s="295"/>
      <c r="EH45" s="296"/>
      <c r="EI45" s="297">
        <f t="shared" si="226"/>
        <v>0</v>
      </c>
      <c r="EJ45" s="295"/>
      <c r="EK45" s="296"/>
      <c r="EL45" s="297">
        <f t="shared" si="227"/>
        <v>0</v>
      </c>
      <c r="EM45" s="295"/>
      <c r="EN45" s="296"/>
      <c r="EO45" s="297">
        <f t="shared" si="228"/>
        <v>0</v>
      </c>
      <c r="EP45" s="295"/>
      <c r="EQ45" s="296"/>
      <c r="ER45" s="297">
        <f t="shared" si="229"/>
        <v>0</v>
      </c>
      <c r="ES45" s="346"/>
      <c r="ET45" s="296"/>
      <c r="EU45" s="297">
        <f t="shared" si="230"/>
        <v>0</v>
      </c>
      <c r="EV45" s="295"/>
      <c r="EW45" s="296"/>
      <c r="EX45" s="297">
        <f t="shared" si="231"/>
        <v>0</v>
      </c>
      <c r="EY45" s="295"/>
      <c r="EZ45" s="296"/>
      <c r="FA45" s="297">
        <f t="shared" si="232"/>
        <v>0</v>
      </c>
      <c r="FB45" s="295"/>
      <c r="FC45" s="296"/>
      <c r="FD45" s="297">
        <f t="shared" si="233"/>
        <v>0</v>
      </c>
      <c r="FE45" s="295"/>
      <c r="FF45" s="296"/>
      <c r="FG45" s="297">
        <f t="shared" si="234"/>
        <v>0</v>
      </c>
      <c r="FH45" s="295"/>
      <c r="FI45" s="296"/>
      <c r="FJ45" s="297">
        <f t="shared" si="235"/>
        <v>0</v>
      </c>
      <c r="FK45" s="295"/>
      <c r="FL45" s="296"/>
      <c r="FM45" s="297">
        <f t="shared" si="236"/>
        <v>0</v>
      </c>
      <c r="FN45" s="295"/>
      <c r="FO45" s="296"/>
      <c r="FP45" s="297">
        <f t="shared" si="237"/>
        <v>0</v>
      </c>
      <c r="FQ45" s="346"/>
      <c r="FR45" s="296"/>
      <c r="FS45" s="297">
        <f t="shared" si="238"/>
        <v>0</v>
      </c>
      <c r="FT45" s="295"/>
      <c r="FU45" s="296"/>
      <c r="FV45" s="297">
        <f t="shared" si="239"/>
        <v>0</v>
      </c>
      <c r="FW45" s="295"/>
      <c r="FX45" s="296"/>
      <c r="FY45" s="297">
        <f t="shared" si="240"/>
        <v>0</v>
      </c>
      <c r="FZ45" s="295"/>
      <c r="GA45" s="296"/>
      <c r="GB45" s="297">
        <f t="shared" si="241"/>
        <v>0</v>
      </c>
      <c r="GC45" s="295"/>
      <c r="GD45" s="296"/>
      <c r="GE45" s="297">
        <f t="shared" si="242"/>
        <v>0</v>
      </c>
      <c r="GF45" s="295"/>
      <c r="GG45" s="296"/>
      <c r="GH45" s="297">
        <f t="shared" si="243"/>
        <v>0</v>
      </c>
      <c r="GI45" s="449">
        <v>0.625</v>
      </c>
      <c r="GJ45" s="450">
        <v>0.6875</v>
      </c>
      <c r="GK45" s="297">
        <f t="shared" si="244"/>
        <v>6.25E-2</v>
      </c>
      <c r="GL45" s="295"/>
      <c r="GM45" s="296"/>
      <c r="GN45" s="297">
        <f t="shared" si="50"/>
        <v>0</v>
      </c>
      <c r="GO45" s="346"/>
      <c r="GP45" s="296"/>
      <c r="GQ45" s="297">
        <f t="shared" si="51"/>
        <v>0</v>
      </c>
      <c r="GR45" s="295"/>
      <c r="GS45" s="296"/>
      <c r="GT45" s="297">
        <f t="shared" si="52"/>
        <v>0</v>
      </c>
      <c r="GU45" s="295"/>
      <c r="GV45" s="296"/>
      <c r="GW45" s="297">
        <f t="shared" si="53"/>
        <v>0</v>
      </c>
      <c r="GX45" s="295"/>
      <c r="GY45" s="296"/>
      <c r="GZ45" s="297">
        <f t="shared" si="54"/>
        <v>0</v>
      </c>
      <c r="HA45" s="295"/>
      <c r="HB45" s="296"/>
      <c r="HC45" s="297">
        <f t="shared" si="55"/>
        <v>0</v>
      </c>
      <c r="HD45" s="295"/>
      <c r="HE45" s="296"/>
      <c r="HF45" s="297">
        <f t="shared" si="56"/>
        <v>0</v>
      </c>
      <c r="HG45" s="295"/>
      <c r="HH45" s="296"/>
      <c r="HI45" s="297">
        <f t="shared" si="57"/>
        <v>0</v>
      </c>
      <c r="HJ45" s="295"/>
      <c r="HK45" s="296"/>
      <c r="HL45" s="297">
        <f t="shared" si="58"/>
        <v>0</v>
      </c>
      <c r="HM45" s="346"/>
      <c r="HN45" s="296"/>
      <c r="HO45" s="297">
        <f t="shared" si="59"/>
        <v>0</v>
      </c>
      <c r="HP45" s="295"/>
      <c r="HQ45" s="296"/>
      <c r="HR45" s="297">
        <f t="shared" si="60"/>
        <v>0</v>
      </c>
      <c r="HS45" s="295"/>
      <c r="HT45" s="296"/>
      <c r="HU45" s="297">
        <f t="shared" si="61"/>
        <v>0</v>
      </c>
      <c r="HV45" s="295"/>
      <c r="HW45" s="296"/>
      <c r="HX45" s="297">
        <f t="shared" si="62"/>
        <v>0</v>
      </c>
      <c r="HY45" s="295"/>
      <c r="HZ45" s="296"/>
      <c r="IA45" s="297">
        <f t="shared" si="63"/>
        <v>0</v>
      </c>
      <c r="IB45" s="295"/>
      <c r="IC45" s="296"/>
      <c r="ID45" s="297">
        <f t="shared" si="64"/>
        <v>0</v>
      </c>
      <c r="IE45" s="295"/>
      <c r="IF45" s="296"/>
      <c r="IG45" s="297">
        <f t="shared" si="65"/>
        <v>0</v>
      </c>
      <c r="IH45" s="295"/>
      <c r="II45" s="296"/>
      <c r="IJ45" s="297">
        <f t="shared" si="66"/>
        <v>0</v>
      </c>
      <c r="IK45" s="346"/>
      <c r="IL45" s="296"/>
      <c r="IM45" s="297">
        <f t="shared" si="67"/>
        <v>0</v>
      </c>
      <c r="IN45" s="295"/>
      <c r="IO45" s="296"/>
      <c r="IP45" s="297">
        <f t="shared" si="68"/>
        <v>0</v>
      </c>
      <c r="IQ45" s="295"/>
      <c r="IR45" s="296"/>
      <c r="IS45" s="297">
        <f t="shared" si="69"/>
        <v>0</v>
      </c>
      <c r="IT45" s="295"/>
      <c r="IU45" s="296"/>
      <c r="IV45" s="297">
        <f t="shared" si="70"/>
        <v>0</v>
      </c>
      <c r="IW45" s="295"/>
      <c r="IX45" s="296"/>
      <c r="IY45" s="297">
        <f t="shared" si="71"/>
        <v>0</v>
      </c>
      <c r="IZ45" s="295"/>
      <c r="JA45" s="296"/>
      <c r="JB45" s="297">
        <f t="shared" si="72"/>
        <v>0</v>
      </c>
      <c r="JC45" s="295"/>
      <c r="JD45" s="296"/>
      <c r="JE45" s="297">
        <f t="shared" si="73"/>
        <v>0</v>
      </c>
      <c r="JF45" s="295"/>
      <c r="JG45" s="296"/>
      <c r="JH45" s="297">
        <f t="shared" si="74"/>
        <v>0</v>
      </c>
      <c r="JI45" s="346"/>
      <c r="JJ45" s="296"/>
      <c r="JK45" s="297">
        <f t="shared" si="75"/>
        <v>0</v>
      </c>
      <c r="JL45" s="295"/>
      <c r="JM45" s="296"/>
      <c r="JN45" s="297">
        <f t="shared" si="76"/>
        <v>0</v>
      </c>
      <c r="JO45" s="295"/>
      <c r="JP45" s="296"/>
      <c r="JQ45" s="297">
        <f t="shared" si="77"/>
        <v>0</v>
      </c>
      <c r="JR45" s="295"/>
      <c r="JS45" s="296"/>
      <c r="JT45" s="297">
        <f t="shared" si="78"/>
        <v>0</v>
      </c>
      <c r="JU45" s="295"/>
      <c r="JV45" s="296"/>
      <c r="JW45" s="297">
        <f t="shared" si="79"/>
        <v>0</v>
      </c>
      <c r="JX45" s="295"/>
      <c r="JY45" s="296"/>
      <c r="JZ45" s="297">
        <f t="shared" si="80"/>
        <v>0</v>
      </c>
      <c r="KA45" s="295"/>
      <c r="KB45" s="296"/>
      <c r="KC45" s="297">
        <f t="shared" si="81"/>
        <v>0</v>
      </c>
      <c r="KD45" s="295"/>
      <c r="KE45" s="296"/>
      <c r="KF45" s="297">
        <f t="shared" si="82"/>
        <v>0</v>
      </c>
      <c r="KG45" s="346"/>
      <c r="KH45" s="296"/>
      <c r="KI45" s="297">
        <f t="shared" si="83"/>
        <v>0</v>
      </c>
      <c r="KJ45" s="295"/>
      <c r="KK45" s="296"/>
      <c r="KL45" s="297">
        <f t="shared" si="84"/>
        <v>0</v>
      </c>
      <c r="KM45" s="295"/>
      <c r="KN45" s="296"/>
      <c r="KO45" s="297">
        <f t="shared" si="85"/>
        <v>0</v>
      </c>
      <c r="KP45" s="295"/>
      <c r="KQ45" s="296"/>
      <c r="KR45" s="297">
        <f t="shared" si="86"/>
        <v>0</v>
      </c>
      <c r="KS45" s="295"/>
      <c r="KT45" s="296"/>
      <c r="KU45" s="297">
        <f t="shared" si="87"/>
        <v>0</v>
      </c>
      <c r="KV45" s="295"/>
      <c r="KW45" s="296"/>
      <c r="KX45" s="297">
        <f t="shared" si="88"/>
        <v>0</v>
      </c>
      <c r="KY45" s="295"/>
      <c r="KZ45" s="296"/>
      <c r="LA45" s="297">
        <f t="shared" si="89"/>
        <v>0</v>
      </c>
      <c r="LB45" s="295"/>
      <c r="LC45" s="296"/>
      <c r="LD45" s="297">
        <f t="shared" si="90"/>
        <v>0</v>
      </c>
      <c r="LE45" s="346"/>
      <c r="LF45" s="296"/>
      <c r="LG45" s="297">
        <f t="shared" si="91"/>
        <v>0</v>
      </c>
      <c r="LH45" s="295"/>
      <c r="LI45" s="296"/>
      <c r="LJ45" s="297">
        <f t="shared" si="92"/>
        <v>0</v>
      </c>
      <c r="LK45" s="295"/>
      <c r="LL45" s="296"/>
      <c r="LM45" s="297">
        <f t="shared" si="93"/>
        <v>0</v>
      </c>
      <c r="LN45" s="295"/>
      <c r="LO45" s="296"/>
      <c r="LP45" s="297">
        <f t="shared" si="94"/>
        <v>0</v>
      </c>
      <c r="LQ45" s="295"/>
      <c r="LR45" s="296"/>
      <c r="LS45" s="297">
        <f t="shared" si="95"/>
        <v>0</v>
      </c>
      <c r="LT45" s="295"/>
      <c r="LU45" s="296"/>
      <c r="LV45" s="297">
        <f t="shared" si="96"/>
        <v>0</v>
      </c>
      <c r="LW45" s="295"/>
      <c r="LX45" s="296"/>
      <c r="LY45" s="297">
        <f t="shared" si="97"/>
        <v>0</v>
      </c>
      <c r="LZ45" s="295"/>
      <c r="MA45" s="296"/>
      <c r="MB45" s="297">
        <f t="shared" si="98"/>
        <v>0</v>
      </c>
      <c r="MC45" s="295"/>
      <c r="MD45" s="296"/>
      <c r="ME45" s="297">
        <f t="shared" si="99"/>
        <v>0</v>
      </c>
      <c r="MF45" s="295"/>
      <c r="MG45" s="296"/>
      <c r="MH45" s="297">
        <f t="shared" si="100"/>
        <v>0</v>
      </c>
      <c r="MI45" s="295"/>
      <c r="MJ45" s="296"/>
      <c r="MK45" s="297">
        <f t="shared" si="101"/>
        <v>0</v>
      </c>
      <c r="ML45" s="295"/>
      <c r="MM45" s="296"/>
      <c r="MN45" s="297">
        <f t="shared" si="102"/>
        <v>0</v>
      </c>
      <c r="MO45" s="295"/>
      <c r="MP45" s="296"/>
      <c r="MQ45" s="297">
        <f t="shared" si="103"/>
        <v>0</v>
      </c>
      <c r="MR45" s="295"/>
      <c r="MS45" s="296"/>
      <c r="MT45" s="297">
        <f t="shared" si="104"/>
        <v>0</v>
      </c>
      <c r="MU45" s="295"/>
      <c r="MV45" s="296"/>
      <c r="MW45" s="297">
        <f t="shared" si="105"/>
        <v>0</v>
      </c>
      <c r="MX45" s="295"/>
      <c r="MY45" s="296"/>
      <c r="MZ45" s="297">
        <f t="shared" si="106"/>
        <v>0</v>
      </c>
      <c r="NA45" s="295"/>
      <c r="NB45" s="296"/>
      <c r="NC45" s="297">
        <f t="shared" si="107"/>
        <v>0</v>
      </c>
      <c r="ND45" s="295"/>
      <c r="NE45" s="296"/>
      <c r="NF45" s="297">
        <f t="shared" si="108"/>
        <v>0</v>
      </c>
      <c r="NG45" s="295"/>
      <c r="NH45" s="296"/>
      <c r="NI45" s="297">
        <f t="shared" si="109"/>
        <v>0</v>
      </c>
      <c r="NJ45" s="295"/>
      <c r="NK45" s="296"/>
      <c r="NL45" s="297">
        <f t="shared" si="110"/>
        <v>0</v>
      </c>
      <c r="NM45" s="295"/>
      <c r="NN45" s="296"/>
      <c r="NO45" s="297">
        <f t="shared" si="111"/>
        <v>0</v>
      </c>
      <c r="NP45" s="295"/>
      <c r="NQ45" s="296"/>
      <c r="NR45" s="297">
        <f t="shared" si="112"/>
        <v>0</v>
      </c>
      <c r="NS45" s="295"/>
      <c r="NT45" s="296"/>
      <c r="NU45" s="297">
        <f t="shared" si="113"/>
        <v>0</v>
      </c>
      <c r="NV45" s="295"/>
      <c r="NW45" s="296"/>
      <c r="NX45" s="297">
        <f t="shared" si="114"/>
        <v>0</v>
      </c>
      <c r="NY45" s="295"/>
      <c r="NZ45" s="296"/>
      <c r="OA45" s="297">
        <f t="shared" si="115"/>
        <v>0</v>
      </c>
      <c r="OB45" s="295"/>
      <c r="OC45" s="296"/>
      <c r="OD45" s="297">
        <f t="shared" si="116"/>
        <v>0</v>
      </c>
      <c r="OE45" s="295"/>
      <c r="OF45" s="296"/>
      <c r="OG45" s="297">
        <f t="shared" si="117"/>
        <v>0</v>
      </c>
      <c r="OH45" s="295"/>
      <c r="OI45" s="296"/>
      <c r="OJ45" s="297">
        <f t="shared" si="118"/>
        <v>0</v>
      </c>
      <c r="OK45" s="295"/>
      <c r="OL45" s="296"/>
      <c r="OM45" s="297">
        <f t="shared" si="119"/>
        <v>0</v>
      </c>
      <c r="ON45" s="295"/>
      <c r="OO45" s="296"/>
      <c r="OP45" s="297">
        <f t="shared" si="120"/>
        <v>0</v>
      </c>
      <c r="OQ45" s="295"/>
      <c r="OR45" s="296"/>
      <c r="OS45" s="297">
        <f t="shared" si="121"/>
        <v>0</v>
      </c>
      <c r="OT45" s="295"/>
      <c r="OU45" s="296"/>
      <c r="OV45" s="297">
        <f t="shared" si="122"/>
        <v>0</v>
      </c>
      <c r="OW45" s="295"/>
      <c r="OX45" s="296"/>
      <c r="OY45" s="297">
        <f t="shared" si="123"/>
        <v>0</v>
      </c>
      <c r="OZ45" s="295"/>
      <c r="PA45" s="296"/>
      <c r="PB45" s="297">
        <f t="shared" si="124"/>
        <v>0</v>
      </c>
      <c r="PC45" s="295"/>
      <c r="PD45" s="296"/>
      <c r="PE45" s="297">
        <f t="shared" si="125"/>
        <v>0</v>
      </c>
      <c r="PF45" s="295"/>
      <c r="PG45" s="296"/>
      <c r="PH45" s="297">
        <f t="shared" si="126"/>
        <v>0</v>
      </c>
      <c r="PI45" s="295"/>
      <c r="PJ45" s="296"/>
      <c r="PK45" s="297">
        <f t="shared" si="127"/>
        <v>0</v>
      </c>
      <c r="PL45" s="295"/>
      <c r="PM45" s="296"/>
      <c r="PN45" s="297">
        <f t="shared" si="128"/>
        <v>0</v>
      </c>
      <c r="PO45" s="295"/>
      <c r="PP45" s="296"/>
      <c r="PQ45" s="297">
        <f t="shared" si="129"/>
        <v>0</v>
      </c>
      <c r="PR45" s="295"/>
      <c r="PS45" s="296"/>
      <c r="PT45" s="297">
        <f t="shared" si="130"/>
        <v>0</v>
      </c>
      <c r="PU45" s="295"/>
      <c r="PV45" s="296"/>
      <c r="PW45" s="297">
        <f t="shared" si="131"/>
        <v>0</v>
      </c>
      <c r="PX45" s="295"/>
      <c r="PY45" s="296"/>
      <c r="PZ45" s="297">
        <f t="shared" si="132"/>
        <v>0</v>
      </c>
      <c r="QA45" s="295"/>
      <c r="QB45" s="296"/>
      <c r="QC45" s="297">
        <f t="shared" si="133"/>
        <v>0</v>
      </c>
      <c r="QD45" s="295"/>
      <c r="QE45" s="296"/>
      <c r="QF45" s="297">
        <f t="shared" si="134"/>
        <v>0</v>
      </c>
      <c r="QG45" s="295"/>
      <c r="QH45" s="296"/>
      <c r="QI45" s="297">
        <f t="shared" si="135"/>
        <v>0</v>
      </c>
      <c r="QJ45" s="295"/>
      <c r="QK45" s="296"/>
      <c r="QL45" s="297">
        <f t="shared" si="136"/>
        <v>0</v>
      </c>
      <c r="QM45" s="295"/>
      <c r="QN45" s="296"/>
      <c r="QO45" s="297">
        <f t="shared" si="137"/>
        <v>0</v>
      </c>
      <c r="QP45" s="295"/>
      <c r="QQ45" s="296"/>
      <c r="QR45" s="297">
        <f t="shared" si="138"/>
        <v>0</v>
      </c>
      <c r="QS45" s="295"/>
      <c r="QT45" s="296"/>
      <c r="QU45" s="297">
        <f t="shared" si="139"/>
        <v>0</v>
      </c>
      <c r="QV45" s="295"/>
      <c r="QW45" s="296"/>
      <c r="QX45" s="297">
        <f t="shared" si="140"/>
        <v>0</v>
      </c>
      <c r="QY45" s="295"/>
      <c r="QZ45" s="296"/>
      <c r="RA45" s="297">
        <f t="shared" si="141"/>
        <v>0</v>
      </c>
      <c r="RB45" s="295"/>
      <c r="RC45" s="296"/>
      <c r="RD45" s="297">
        <f t="shared" si="142"/>
        <v>0</v>
      </c>
      <c r="RE45" s="295"/>
      <c r="RF45" s="296"/>
      <c r="RG45" s="297">
        <f t="shared" si="143"/>
        <v>0</v>
      </c>
      <c r="RH45" s="295"/>
      <c r="RI45" s="296"/>
      <c r="RJ45" s="297">
        <f t="shared" si="144"/>
        <v>0</v>
      </c>
      <c r="RK45" s="295"/>
      <c r="RL45" s="296"/>
      <c r="RM45" s="297">
        <f t="shared" si="145"/>
        <v>0</v>
      </c>
      <c r="RN45" s="295"/>
      <c r="RO45" s="296"/>
      <c r="RP45" s="297">
        <f t="shared" si="146"/>
        <v>0</v>
      </c>
      <c r="RQ45" s="295"/>
      <c r="RR45" s="296"/>
      <c r="RS45" s="297">
        <f t="shared" si="147"/>
        <v>0</v>
      </c>
      <c r="RT45" s="295"/>
      <c r="RU45" s="296"/>
      <c r="RV45" s="297">
        <f t="shared" si="148"/>
        <v>0</v>
      </c>
      <c r="RW45" s="295"/>
      <c r="RX45" s="296"/>
      <c r="RY45" s="297">
        <f t="shared" si="149"/>
        <v>0</v>
      </c>
      <c r="RZ45" s="295"/>
      <c r="SA45" s="296"/>
      <c r="SB45" s="297">
        <f t="shared" si="150"/>
        <v>0</v>
      </c>
      <c r="SC45" s="295"/>
      <c r="SD45" s="296"/>
      <c r="SE45" s="297">
        <f t="shared" si="151"/>
        <v>0</v>
      </c>
      <c r="SF45" s="295"/>
      <c r="SG45" s="296"/>
      <c r="SH45" s="297">
        <f t="shared" si="152"/>
        <v>0</v>
      </c>
      <c r="SI45" s="295"/>
      <c r="SJ45" s="296"/>
      <c r="SK45" s="297">
        <f t="shared" si="153"/>
        <v>0</v>
      </c>
      <c r="SL45" s="295"/>
      <c r="SM45" s="296"/>
      <c r="SN45" s="297">
        <f t="shared" si="154"/>
        <v>0</v>
      </c>
      <c r="SO45" s="295"/>
      <c r="SP45" s="296"/>
      <c r="SQ45" s="297">
        <f t="shared" si="155"/>
        <v>0</v>
      </c>
      <c r="SR45" s="295"/>
      <c r="SS45" s="296"/>
      <c r="ST45" s="297">
        <f t="shared" si="156"/>
        <v>0</v>
      </c>
      <c r="SU45" s="295"/>
      <c r="SV45" s="296"/>
      <c r="SW45" s="297">
        <f t="shared" si="157"/>
        <v>0</v>
      </c>
      <c r="SX45" s="295"/>
      <c r="SY45" s="296"/>
      <c r="SZ45" s="297">
        <f t="shared" si="158"/>
        <v>0</v>
      </c>
      <c r="TA45" s="295"/>
      <c r="TB45" s="296"/>
      <c r="TC45" s="297">
        <f t="shared" si="159"/>
        <v>0</v>
      </c>
      <c r="TD45" s="295"/>
      <c r="TE45" s="296"/>
      <c r="TF45" s="297">
        <f t="shared" si="160"/>
        <v>0</v>
      </c>
      <c r="TG45" s="295"/>
      <c r="TH45" s="296"/>
      <c r="TI45" s="297">
        <f t="shared" si="161"/>
        <v>0</v>
      </c>
      <c r="TJ45" s="295"/>
      <c r="TK45" s="296"/>
      <c r="TL45" s="297">
        <f t="shared" si="162"/>
        <v>0</v>
      </c>
      <c r="TM45" s="295"/>
      <c r="TN45" s="296"/>
      <c r="TO45" s="297">
        <f t="shared" si="163"/>
        <v>0</v>
      </c>
      <c r="TP45" s="295"/>
      <c r="TQ45" s="296"/>
      <c r="TR45" s="297">
        <f t="shared" si="164"/>
        <v>0</v>
      </c>
      <c r="TS45" s="295"/>
      <c r="TT45" s="296"/>
      <c r="TU45" s="297">
        <f t="shared" si="165"/>
        <v>0</v>
      </c>
      <c r="TV45" s="295"/>
      <c r="TW45" s="296"/>
      <c r="TX45" s="297">
        <f t="shared" si="166"/>
        <v>0</v>
      </c>
      <c r="TY45" s="295"/>
      <c r="TZ45" s="296"/>
      <c r="UA45" s="297">
        <f t="shared" si="167"/>
        <v>0</v>
      </c>
      <c r="UB45" s="295"/>
      <c r="UC45" s="296"/>
      <c r="UD45" s="297">
        <f t="shared" si="168"/>
        <v>0</v>
      </c>
      <c r="UE45" s="295"/>
      <c r="UF45" s="296"/>
      <c r="UG45" s="297">
        <f t="shared" si="169"/>
        <v>0</v>
      </c>
      <c r="UH45" s="295"/>
      <c r="UI45" s="296"/>
      <c r="UJ45" s="297">
        <f t="shared" si="170"/>
        <v>0</v>
      </c>
      <c r="UK45" s="295"/>
      <c r="UL45" s="296"/>
      <c r="UM45" s="297">
        <f t="shared" si="171"/>
        <v>0</v>
      </c>
      <c r="UN45" s="295"/>
      <c r="UO45" s="296"/>
      <c r="UP45" s="297">
        <f t="shared" si="172"/>
        <v>0</v>
      </c>
      <c r="UQ45" s="295"/>
      <c r="UR45" s="296"/>
      <c r="US45" s="297">
        <f t="shared" si="173"/>
        <v>0</v>
      </c>
      <c r="UT45" s="295"/>
      <c r="UU45" s="296"/>
      <c r="UV45" s="297">
        <f t="shared" si="174"/>
        <v>0</v>
      </c>
      <c r="UW45" s="295"/>
      <c r="UX45" s="296"/>
      <c r="UY45" s="297">
        <f t="shared" si="175"/>
        <v>0</v>
      </c>
      <c r="UZ45" s="295"/>
      <c r="VA45" s="296"/>
      <c r="VB45" s="297">
        <f t="shared" si="176"/>
        <v>0</v>
      </c>
      <c r="VC45" s="295"/>
      <c r="VD45" s="296"/>
      <c r="VE45" s="297">
        <f t="shared" si="177"/>
        <v>0</v>
      </c>
      <c r="VF45" s="295"/>
      <c r="VG45" s="296"/>
      <c r="VH45" s="297">
        <f t="shared" si="178"/>
        <v>0</v>
      </c>
      <c r="VI45" s="295"/>
      <c r="VJ45" s="296"/>
      <c r="VK45" s="297">
        <f t="shared" si="179"/>
        <v>0</v>
      </c>
      <c r="VL45" s="295"/>
      <c r="VM45" s="296"/>
      <c r="VN45" s="297">
        <f t="shared" si="180"/>
        <v>0</v>
      </c>
      <c r="VO45" s="295"/>
      <c r="VP45" s="296"/>
      <c r="VQ45" s="297">
        <f t="shared" si="181"/>
        <v>0</v>
      </c>
    </row>
    <row r="46" spans="1:589">
      <c r="A46" s="349">
        <v>42</v>
      </c>
      <c r="B46" s="346"/>
      <c r="C46" s="296"/>
      <c r="D46" s="297">
        <f t="shared" si="245"/>
        <v>0</v>
      </c>
      <c r="E46" s="295"/>
      <c r="F46" s="296"/>
      <c r="G46" s="297">
        <f t="shared" si="183"/>
        <v>0</v>
      </c>
      <c r="H46" s="295"/>
      <c r="I46" s="296"/>
      <c r="J46" s="297">
        <f t="shared" si="184"/>
        <v>0</v>
      </c>
      <c r="K46" s="295"/>
      <c r="L46" s="296"/>
      <c r="M46" s="297">
        <f t="shared" si="185"/>
        <v>0</v>
      </c>
      <c r="N46" s="295"/>
      <c r="O46" s="296"/>
      <c r="P46" s="297">
        <f t="shared" si="246"/>
        <v>0</v>
      </c>
      <c r="Q46" s="295"/>
      <c r="R46" s="296"/>
      <c r="S46" s="297">
        <f t="shared" si="187"/>
        <v>0</v>
      </c>
      <c r="T46" s="295"/>
      <c r="U46" s="296"/>
      <c r="V46" s="297">
        <f t="shared" si="188"/>
        <v>0</v>
      </c>
      <c r="W46" s="346"/>
      <c r="X46" s="296"/>
      <c r="Y46" s="297">
        <f t="shared" si="189"/>
        <v>0</v>
      </c>
      <c r="Z46" s="295"/>
      <c r="AA46" s="296"/>
      <c r="AB46" s="297">
        <f t="shared" si="190"/>
        <v>0</v>
      </c>
      <c r="AC46" s="295"/>
      <c r="AD46" s="296"/>
      <c r="AE46" s="297">
        <f t="shared" si="191"/>
        <v>0</v>
      </c>
      <c r="AF46" s="295"/>
      <c r="AG46" s="296"/>
      <c r="AH46" s="297">
        <f t="shared" si="192"/>
        <v>0</v>
      </c>
      <c r="AI46" s="295"/>
      <c r="AJ46" s="296"/>
      <c r="AK46" s="297">
        <f t="shared" si="193"/>
        <v>0</v>
      </c>
      <c r="AL46" s="295"/>
      <c r="AM46" s="296"/>
      <c r="AN46" s="297">
        <f t="shared" si="194"/>
        <v>0</v>
      </c>
      <c r="AO46" s="295"/>
      <c r="AP46" s="296"/>
      <c r="AQ46" s="297">
        <f t="shared" si="195"/>
        <v>0</v>
      </c>
      <c r="AR46" s="346"/>
      <c r="AS46" s="296"/>
      <c r="AT46" s="297">
        <f t="shared" si="196"/>
        <v>0</v>
      </c>
      <c r="AU46" s="295"/>
      <c r="AV46" s="296"/>
      <c r="AW46" s="297">
        <f t="shared" si="197"/>
        <v>0</v>
      </c>
      <c r="AX46" s="295"/>
      <c r="AY46" s="296"/>
      <c r="AZ46" s="297">
        <f t="shared" si="198"/>
        <v>0</v>
      </c>
      <c r="BA46" s="295"/>
      <c r="BB46" s="296"/>
      <c r="BC46" s="297">
        <f t="shared" si="199"/>
        <v>0</v>
      </c>
      <c r="BD46" s="295"/>
      <c r="BE46" s="296"/>
      <c r="BF46" s="297">
        <f t="shared" si="200"/>
        <v>0</v>
      </c>
      <c r="BG46" s="295"/>
      <c r="BH46" s="296"/>
      <c r="BI46" s="297">
        <f t="shared" si="201"/>
        <v>0</v>
      </c>
      <c r="BJ46" s="295"/>
      <c r="BK46" s="296"/>
      <c r="BL46" s="297">
        <f t="shared" si="202"/>
        <v>0</v>
      </c>
      <c r="BM46" s="346"/>
      <c r="BN46" s="296"/>
      <c r="BO46" s="297">
        <f t="shared" si="203"/>
        <v>0</v>
      </c>
      <c r="BP46" s="295"/>
      <c r="BQ46" s="296"/>
      <c r="BR46" s="297">
        <f t="shared" si="247"/>
        <v>0</v>
      </c>
      <c r="BS46" s="295"/>
      <c r="BT46" s="296"/>
      <c r="BU46" s="297">
        <f t="shared" si="204"/>
        <v>0</v>
      </c>
      <c r="BV46" s="295"/>
      <c r="BW46" s="296"/>
      <c r="BX46" s="297">
        <f t="shared" si="205"/>
        <v>0</v>
      </c>
      <c r="BY46" s="295"/>
      <c r="BZ46" s="296"/>
      <c r="CA46" s="297">
        <f t="shared" si="206"/>
        <v>0</v>
      </c>
      <c r="CB46" s="295"/>
      <c r="CC46" s="296"/>
      <c r="CD46" s="297">
        <f t="shared" si="207"/>
        <v>0</v>
      </c>
      <c r="CE46" s="295"/>
      <c r="CF46" s="296"/>
      <c r="CG46" s="297">
        <f t="shared" si="208"/>
        <v>0</v>
      </c>
      <c r="CH46" s="346"/>
      <c r="CI46" s="296"/>
      <c r="CJ46" s="297">
        <f t="shared" si="209"/>
        <v>0</v>
      </c>
      <c r="CK46" s="295"/>
      <c r="CL46" s="296"/>
      <c r="CM46" s="297">
        <f t="shared" si="210"/>
        <v>0</v>
      </c>
      <c r="CN46" s="295"/>
      <c r="CO46" s="296"/>
      <c r="CP46" s="297">
        <f t="shared" si="211"/>
        <v>0</v>
      </c>
      <c r="CQ46" s="295"/>
      <c r="CR46" s="296"/>
      <c r="CS46" s="297">
        <f t="shared" si="212"/>
        <v>0</v>
      </c>
      <c r="CT46" s="295"/>
      <c r="CU46" s="296"/>
      <c r="CV46" s="297">
        <f t="shared" si="213"/>
        <v>0</v>
      </c>
      <c r="CW46" s="295"/>
      <c r="CX46" s="296"/>
      <c r="CY46" s="297">
        <f t="shared" si="214"/>
        <v>0</v>
      </c>
      <c r="CZ46" s="295"/>
      <c r="DA46" s="296"/>
      <c r="DB46" s="297">
        <f t="shared" si="215"/>
        <v>0</v>
      </c>
      <c r="DC46" s="346"/>
      <c r="DD46" s="296"/>
      <c r="DE46" s="297">
        <f t="shared" si="216"/>
        <v>0</v>
      </c>
      <c r="DF46" s="295"/>
      <c r="DG46" s="296"/>
      <c r="DH46" s="297">
        <f t="shared" si="217"/>
        <v>0</v>
      </c>
      <c r="DI46" s="295"/>
      <c r="DJ46" s="296"/>
      <c r="DK46" s="297">
        <f t="shared" si="218"/>
        <v>0</v>
      </c>
      <c r="DL46" s="295"/>
      <c r="DM46" s="296"/>
      <c r="DN46" s="297">
        <f t="shared" si="219"/>
        <v>0</v>
      </c>
      <c r="DO46" s="295"/>
      <c r="DP46" s="296"/>
      <c r="DQ46" s="297">
        <f t="shared" si="220"/>
        <v>0</v>
      </c>
      <c r="DR46" s="295"/>
      <c r="DS46" s="296"/>
      <c r="DT46" s="297">
        <f t="shared" si="221"/>
        <v>0</v>
      </c>
      <c r="DU46" s="295"/>
      <c r="DV46" s="296"/>
      <c r="DW46" s="297">
        <f t="shared" si="222"/>
        <v>0</v>
      </c>
      <c r="DX46" s="346"/>
      <c r="DY46" s="296"/>
      <c r="DZ46" s="297">
        <f t="shared" si="223"/>
        <v>0</v>
      </c>
      <c r="EA46" s="295"/>
      <c r="EB46" s="296"/>
      <c r="EC46" s="297">
        <f t="shared" si="224"/>
        <v>0</v>
      </c>
      <c r="ED46" s="295"/>
      <c r="EE46" s="296"/>
      <c r="EF46" s="297">
        <f t="shared" si="225"/>
        <v>0</v>
      </c>
      <c r="EG46" s="295"/>
      <c r="EH46" s="296"/>
      <c r="EI46" s="297">
        <f t="shared" si="226"/>
        <v>0</v>
      </c>
      <c r="EJ46" s="295"/>
      <c r="EK46" s="296"/>
      <c r="EL46" s="297">
        <f t="shared" si="227"/>
        <v>0</v>
      </c>
      <c r="EM46" s="295"/>
      <c r="EN46" s="296"/>
      <c r="EO46" s="297">
        <f t="shared" si="228"/>
        <v>0</v>
      </c>
      <c r="EP46" s="295"/>
      <c r="EQ46" s="296"/>
      <c r="ER46" s="297">
        <f t="shared" si="229"/>
        <v>0</v>
      </c>
      <c r="ES46" s="346"/>
      <c r="ET46" s="296"/>
      <c r="EU46" s="297">
        <f t="shared" si="230"/>
        <v>0</v>
      </c>
      <c r="EV46" s="295"/>
      <c r="EW46" s="296"/>
      <c r="EX46" s="297">
        <f t="shared" si="231"/>
        <v>0</v>
      </c>
      <c r="EY46" s="295"/>
      <c r="EZ46" s="296"/>
      <c r="FA46" s="297">
        <f t="shared" si="232"/>
        <v>0</v>
      </c>
      <c r="FB46" s="295"/>
      <c r="FC46" s="296"/>
      <c r="FD46" s="297">
        <f t="shared" si="233"/>
        <v>0</v>
      </c>
      <c r="FE46" s="295"/>
      <c r="FF46" s="296"/>
      <c r="FG46" s="297">
        <f t="shared" si="234"/>
        <v>0</v>
      </c>
      <c r="FH46" s="295"/>
      <c r="FI46" s="296"/>
      <c r="FJ46" s="297">
        <f t="shared" si="235"/>
        <v>0</v>
      </c>
      <c r="FK46" s="295"/>
      <c r="FL46" s="296"/>
      <c r="FM46" s="297">
        <f t="shared" si="236"/>
        <v>0</v>
      </c>
      <c r="FN46" s="295"/>
      <c r="FO46" s="296"/>
      <c r="FP46" s="297">
        <f t="shared" si="237"/>
        <v>0</v>
      </c>
      <c r="FQ46" s="346"/>
      <c r="FR46" s="296"/>
      <c r="FS46" s="297">
        <f t="shared" si="238"/>
        <v>0</v>
      </c>
      <c r="FT46" s="295"/>
      <c r="FU46" s="296"/>
      <c r="FV46" s="297">
        <f t="shared" si="239"/>
        <v>0</v>
      </c>
      <c r="FW46" s="295"/>
      <c r="FX46" s="296"/>
      <c r="FY46" s="297">
        <f t="shared" si="240"/>
        <v>0</v>
      </c>
      <c r="FZ46" s="295"/>
      <c r="GA46" s="296"/>
      <c r="GB46" s="297">
        <f t="shared" si="241"/>
        <v>0</v>
      </c>
      <c r="GC46" s="295"/>
      <c r="GD46" s="296"/>
      <c r="GE46" s="297">
        <f t="shared" si="242"/>
        <v>0</v>
      </c>
      <c r="GF46" s="295"/>
      <c r="GG46" s="296"/>
      <c r="GH46" s="297">
        <f t="shared" si="243"/>
        <v>0</v>
      </c>
      <c r="GI46" s="295"/>
      <c r="GJ46" s="296"/>
      <c r="GK46" s="297">
        <f t="shared" si="244"/>
        <v>0</v>
      </c>
      <c r="GL46" s="295"/>
      <c r="GM46" s="296"/>
      <c r="GN46" s="297">
        <f t="shared" si="50"/>
        <v>0</v>
      </c>
      <c r="GO46" s="346"/>
      <c r="GP46" s="296"/>
      <c r="GQ46" s="297">
        <f t="shared" si="51"/>
        <v>0</v>
      </c>
      <c r="GR46" s="295"/>
      <c r="GS46" s="296"/>
      <c r="GT46" s="297">
        <f t="shared" si="52"/>
        <v>0</v>
      </c>
      <c r="GU46" s="295"/>
      <c r="GV46" s="296"/>
      <c r="GW46" s="297">
        <f t="shared" si="53"/>
        <v>0</v>
      </c>
      <c r="GX46" s="295"/>
      <c r="GY46" s="296"/>
      <c r="GZ46" s="297">
        <f t="shared" si="54"/>
        <v>0</v>
      </c>
      <c r="HA46" s="295"/>
      <c r="HB46" s="296"/>
      <c r="HC46" s="297">
        <f t="shared" si="55"/>
        <v>0</v>
      </c>
      <c r="HD46" s="295"/>
      <c r="HE46" s="296"/>
      <c r="HF46" s="297">
        <f t="shared" si="56"/>
        <v>0</v>
      </c>
      <c r="HG46" s="295"/>
      <c r="HH46" s="296"/>
      <c r="HI46" s="297">
        <f t="shared" si="57"/>
        <v>0</v>
      </c>
      <c r="HJ46" s="295"/>
      <c r="HK46" s="296"/>
      <c r="HL46" s="297">
        <f t="shared" si="58"/>
        <v>0</v>
      </c>
      <c r="HM46" s="346"/>
      <c r="HN46" s="296"/>
      <c r="HO46" s="297">
        <f t="shared" si="59"/>
        <v>0</v>
      </c>
      <c r="HP46" s="295"/>
      <c r="HQ46" s="296"/>
      <c r="HR46" s="297">
        <f t="shared" si="60"/>
        <v>0</v>
      </c>
      <c r="HS46" s="295"/>
      <c r="HT46" s="296"/>
      <c r="HU46" s="297">
        <f t="shared" si="61"/>
        <v>0</v>
      </c>
      <c r="HV46" s="295"/>
      <c r="HW46" s="296"/>
      <c r="HX46" s="297">
        <f t="shared" si="62"/>
        <v>0</v>
      </c>
      <c r="HY46" s="295"/>
      <c r="HZ46" s="296"/>
      <c r="IA46" s="297">
        <f t="shared" si="63"/>
        <v>0</v>
      </c>
      <c r="IB46" s="295"/>
      <c r="IC46" s="296"/>
      <c r="ID46" s="297">
        <f t="shared" si="64"/>
        <v>0</v>
      </c>
      <c r="IE46" s="295"/>
      <c r="IF46" s="296"/>
      <c r="IG46" s="297">
        <f t="shared" si="65"/>
        <v>0</v>
      </c>
      <c r="IH46" s="295"/>
      <c r="II46" s="296"/>
      <c r="IJ46" s="297">
        <f t="shared" si="66"/>
        <v>0</v>
      </c>
      <c r="IK46" s="346"/>
      <c r="IL46" s="296"/>
      <c r="IM46" s="297">
        <f t="shared" si="67"/>
        <v>0</v>
      </c>
      <c r="IN46" s="295"/>
      <c r="IO46" s="296"/>
      <c r="IP46" s="297">
        <f t="shared" si="68"/>
        <v>0</v>
      </c>
      <c r="IQ46" s="295"/>
      <c r="IR46" s="296"/>
      <c r="IS46" s="297">
        <f t="shared" si="69"/>
        <v>0</v>
      </c>
      <c r="IT46" s="295"/>
      <c r="IU46" s="296"/>
      <c r="IV46" s="297">
        <f t="shared" si="70"/>
        <v>0</v>
      </c>
      <c r="IW46" s="295"/>
      <c r="IX46" s="296"/>
      <c r="IY46" s="297">
        <f t="shared" si="71"/>
        <v>0</v>
      </c>
      <c r="IZ46" s="295"/>
      <c r="JA46" s="296"/>
      <c r="JB46" s="297">
        <f t="shared" si="72"/>
        <v>0</v>
      </c>
      <c r="JC46" s="295"/>
      <c r="JD46" s="296"/>
      <c r="JE46" s="297">
        <f t="shared" si="73"/>
        <v>0</v>
      </c>
      <c r="JF46" s="295"/>
      <c r="JG46" s="296"/>
      <c r="JH46" s="297">
        <f t="shared" si="74"/>
        <v>0</v>
      </c>
      <c r="JI46" s="346"/>
      <c r="JJ46" s="296"/>
      <c r="JK46" s="297">
        <f t="shared" si="75"/>
        <v>0</v>
      </c>
      <c r="JL46" s="295"/>
      <c r="JM46" s="296"/>
      <c r="JN46" s="297">
        <f t="shared" si="76"/>
        <v>0</v>
      </c>
      <c r="JO46" s="295"/>
      <c r="JP46" s="296"/>
      <c r="JQ46" s="297">
        <f t="shared" si="77"/>
        <v>0</v>
      </c>
      <c r="JR46" s="295"/>
      <c r="JS46" s="296"/>
      <c r="JT46" s="297">
        <f t="shared" si="78"/>
        <v>0</v>
      </c>
      <c r="JU46" s="295"/>
      <c r="JV46" s="296"/>
      <c r="JW46" s="297">
        <f t="shared" si="79"/>
        <v>0</v>
      </c>
      <c r="JX46" s="295"/>
      <c r="JY46" s="296"/>
      <c r="JZ46" s="297">
        <f t="shared" si="80"/>
        <v>0</v>
      </c>
      <c r="KA46" s="295"/>
      <c r="KB46" s="296"/>
      <c r="KC46" s="297">
        <f t="shared" si="81"/>
        <v>0</v>
      </c>
      <c r="KD46" s="295"/>
      <c r="KE46" s="296"/>
      <c r="KF46" s="297">
        <f t="shared" si="82"/>
        <v>0</v>
      </c>
      <c r="KG46" s="346"/>
      <c r="KH46" s="296"/>
      <c r="KI46" s="297">
        <f t="shared" si="83"/>
        <v>0</v>
      </c>
      <c r="KJ46" s="295"/>
      <c r="KK46" s="296"/>
      <c r="KL46" s="297">
        <f t="shared" si="84"/>
        <v>0</v>
      </c>
      <c r="KM46" s="295"/>
      <c r="KN46" s="296"/>
      <c r="KO46" s="297">
        <f t="shared" si="85"/>
        <v>0</v>
      </c>
      <c r="KP46" s="295"/>
      <c r="KQ46" s="296"/>
      <c r="KR46" s="297">
        <f t="shared" si="86"/>
        <v>0</v>
      </c>
      <c r="KS46" s="295"/>
      <c r="KT46" s="296"/>
      <c r="KU46" s="297">
        <f t="shared" si="87"/>
        <v>0</v>
      </c>
      <c r="KV46" s="295"/>
      <c r="KW46" s="296"/>
      <c r="KX46" s="297">
        <f t="shared" si="88"/>
        <v>0</v>
      </c>
      <c r="KY46" s="295"/>
      <c r="KZ46" s="296"/>
      <c r="LA46" s="297">
        <f t="shared" si="89"/>
        <v>0</v>
      </c>
      <c r="LB46" s="295"/>
      <c r="LC46" s="296"/>
      <c r="LD46" s="297">
        <f t="shared" si="90"/>
        <v>0</v>
      </c>
      <c r="LE46" s="346"/>
      <c r="LF46" s="296"/>
      <c r="LG46" s="297">
        <f t="shared" si="91"/>
        <v>0</v>
      </c>
      <c r="LH46" s="295"/>
      <c r="LI46" s="296"/>
      <c r="LJ46" s="297">
        <f t="shared" si="92"/>
        <v>0</v>
      </c>
      <c r="LK46" s="295"/>
      <c r="LL46" s="296"/>
      <c r="LM46" s="297">
        <f t="shared" si="93"/>
        <v>0</v>
      </c>
      <c r="LN46" s="295"/>
      <c r="LO46" s="296"/>
      <c r="LP46" s="297">
        <f t="shared" si="94"/>
        <v>0</v>
      </c>
      <c r="LQ46" s="295"/>
      <c r="LR46" s="296"/>
      <c r="LS46" s="297">
        <f t="shared" si="95"/>
        <v>0</v>
      </c>
      <c r="LT46" s="295"/>
      <c r="LU46" s="296"/>
      <c r="LV46" s="297">
        <f t="shared" si="96"/>
        <v>0</v>
      </c>
      <c r="LW46" s="295"/>
      <c r="LX46" s="296"/>
      <c r="LY46" s="297">
        <f t="shared" si="97"/>
        <v>0</v>
      </c>
      <c r="LZ46" s="295"/>
      <c r="MA46" s="296"/>
      <c r="MB46" s="297">
        <f t="shared" si="98"/>
        <v>0</v>
      </c>
      <c r="MC46" s="295"/>
      <c r="MD46" s="296"/>
      <c r="ME46" s="297">
        <f t="shared" si="99"/>
        <v>0</v>
      </c>
      <c r="MF46" s="295"/>
      <c r="MG46" s="296"/>
      <c r="MH46" s="297">
        <f t="shared" si="100"/>
        <v>0</v>
      </c>
      <c r="MI46" s="295"/>
      <c r="MJ46" s="296"/>
      <c r="MK46" s="297">
        <f t="shared" si="101"/>
        <v>0</v>
      </c>
      <c r="ML46" s="295"/>
      <c r="MM46" s="296"/>
      <c r="MN46" s="297">
        <f t="shared" si="102"/>
        <v>0</v>
      </c>
      <c r="MO46" s="295"/>
      <c r="MP46" s="296"/>
      <c r="MQ46" s="297">
        <f t="shared" si="103"/>
        <v>0</v>
      </c>
      <c r="MR46" s="295"/>
      <c r="MS46" s="296"/>
      <c r="MT46" s="297">
        <f t="shared" si="104"/>
        <v>0</v>
      </c>
      <c r="MU46" s="295"/>
      <c r="MV46" s="296"/>
      <c r="MW46" s="297">
        <f t="shared" si="105"/>
        <v>0</v>
      </c>
      <c r="MX46" s="295"/>
      <c r="MY46" s="296"/>
      <c r="MZ46" s="297">
        <f t="shared" si="106"/>
        <v>0</v>
      </c>
      <c r="NA46" s="295"/>
      <c r="NB46" s="296"/>
      <c r="NC46" s="297">
        <f t="shared" si="107"/>
        <v>0</v>
      </c>
      <c r="ND46" s="295"/>
      <c r="NE46" s="296"/>
      <c r="NF46" s="297">
        <f t="shared" si="108"/>
        <v>0</v>
      </c>
      <c r="NG46" s="295"/>
      <c r="NH46" s="296"/>
      <c r="NI46" s="297">
        <f t="shared" si="109"/>
        <v>0</v>
      </c>
      <c r="NJ46" s="295"/>
      <c r="NK46" s="296"/>
      <c r="NL46" s="297">
        <f t="shared" si="110"/>
        <v>0</v>
      </c>
      <c r="NM46" s="295"/>
      <c r="NN46" s="296"/>
      <c r="NO46" s="297">
        <f t="shared" si="111"/>
        <v>0</v>
      </c>
      <c r="NP46" s="295"/>
      <c r="NQ46" s="296"/>
      <c r="NR46" s="297">
        <f t="shared" si="112"/>
        <v>0</v>
      </c>
      <c r="NS46" s="295"/>
      <c r="NT46" s="296"/>
      <c r="NU46" s="297">
        <f t="shared" si="113"/>
        <v>0</v>
      </c>
      <c r="NV46" s="295"/>
      <c r="NW46" s="296"/>
      <c r="NX46" s="297">
        <f t="shared" si="114"/>
        <v>0</v>
      </c>
      <c r="NY46" s="295"/>
      <c r="NZ46" s="296"/>
      <c r="OA46" s="297">
        <f t="shared" si="115"/>
        <v>0</v>
      </c>
      <c r="OB46" s="295"/>
      <c r="OC46" s="296"/>
      <c r="OD46" s="297">
        <f t="shared" si="116"/>
        <v>0</v>
      </c>
      <c r="OE46" s="295"/>
      <c r="OF46" s="296"/>
      <c r="OG46" s="297">
        <f t="shared" si="117"/>
        <v>0</v>
      </c>
      <c r="OH46" s="295"/>
      <c r="OI46" s="296"/>
      <c r="OJ46" s="297">
        <f t="shared" si="118"/>
        <v>0</v>
      </c>
      <c r="OK46" s="295"/>
      <c r="OL46" s="296"/>
      <c r="OM46" s="297">
        <f t="shared" si="119"/>
        <v>0</v>
      </c>
      <c r="ON46" s="295"/>
      <c r="OO46" s="296"/>
      <c r="OP46" s="297">
        <f t="shared" si="120"/>
        <v>0</v>
      </c>
      <c r="OQ46" s="295"/>
      <c r="OR46" s="296"/>
      <c r="OS46" s="297">
        <f t="shared" si="121"/>
        <v>0</v>
      </c>
      <c r="OT46" s="295"/>
      <c r="OU46" s="296"/>
      <c r="OV46" s="297">
        <f t="shared" si="122"/>
        <v>0</v>
      </c>
      <c r="OW46" s="295"/>
      <c r="OX46" s="296"/>
      <c r="OY46" s="297">
        <f t="shared" si="123"/>
        <v>0</v>
      </c>
      <c r="OZ46" s="295"/>
      <c r="PA46" s="296"/>
      <c r="PB46" s="297">
        <f t="shared" si="124"/>
        <v>0</v>
      </c>
      <c r="PC46" s="295"/>
      <c r="PD46" s="296"/>
      <c r="PE46" s="297">
        <f t="shared" si="125"/>
        <v>0</v>
      </c>
      <c r="PF46" s="295"/>
      <c r="PG46" s="296"/>
      <c r="PH46" s="297">
        <f t="shared" si="126"/>
        <v>0</v>
      </c>
      <c r="PI46" s="295"/>
      <c r="PJ46" s="296"/>
      <c r="PK46" s="297">
        <f t="shared" si="127"/>
        <v>0</v>
      </c>
      <c r="PL46" s="295"/>
      <c r="PM46" s="296"/>
      <c r="PN46" s="297">
        <f t="shared" si="128"/>
        <v>0</v>
      </c>
      <c r="PO46" s="295"/>
      <c r="PP46" s="296"/>
      <c r="PQ46" s="297">
        <f t="shared" si="129"/>
        <v>0</v>
      </c>
      <c r="PR46" s="295"/>
      <c r="PS46" s="296"/>
      <c r="PT46" s="297">
        <f t="shared" si="130"/>
        <v>0</v>
      </c>
      <c r="PU46" s="295"/>
      <c r="PV46" s="296"/>
      <c r="PW46" s="297">
        <f t="shared" si="131"/>
        <v>0</v>
      </c>
      <c r="PX46" s="295"/>
      <c r="PY46" s="296"/>
      <c r="PZ46" s="297">
        <f t="shared" si="132"/>
        <v>0</v>
      </c>
      <c r="QA46" s="295"/>
      <c r="QB46" s="296"/>
      <c r="QC46" s="297">
        <f t="shared" si="133"/>
        <v>0</v>
      </c>
      <c r="QD46" s="295"/>
      <c r="QE46" s="296"/>
      <c r="QF46" s="297">
        <f t="shared" si="134"/>
        <v>0</v>
      </c>
      <c r="QG46" s="295"/>
      <c r="QH46" s="296"/>
      <c r="QI46" s="297">
        <f t="shared" si="135"/>
        <v>0</v>
      </c>
      <c r="QJ46" s="295"/>
      <c r="QK46" s="296"/>
      <c r="QL46" s="297">
        <f t="shared" si="136"/>
        <v>0</v>
      </c>
      <c r="QM46" s="295"/>
      <c r="QN46" s="296"/>
      <c r="QO46" s="297">
        <f t="shared" si="137"/>
        <v>0</v>
      </c>
      <c r="QP46" s="295"/>
      <c r="QQ46" s="296"/>
      <c r="QR46" s="297">
        <f t="shared" si="138"/>
        <v>0</v>
      </c>
      <c r="QS46" s="295"/>
      <c r="QT46" s="296"/>
      <c r="QU46" s="297">
        <f t="shared" si="139"/>
        <v>0</v>
      </c>
      <c r="QV46" s="295"/>
      <c r="QW46" s="296"/>
      <c r="QX46" s="297">
        <f t="shared" si="140"/>
        <v>0</v>
      </c>
      <c r="QY46" s="295"/>
      <c r="QZ46" s="296"/>
      <c r="RA46" s="297">
        <f t="shared" si="141"/>
        <v>0</v>
      </c>
      <c r="RB46" s="295"/>
      <c r="RC46" s="296"/>
      <c r="RD46" s="297">
        <f t="shared" si="142"/>
        <v>0</v>
      </c>
      <c r="RE46" s="295"/>
      <c r="RF46" s="296"/>
      <c r="RG46" s="297">
        <f t="shared" si="143"/>
        <v>0</v>
      </c>
      <c r="RH46" s="295"/>
      <c r="RI46" s="296"/>
      <c r="RJ46" s="297">
        <f t="shared" si="144"/>
        <v>0</v>
      </c>
      <c r="RK46" s="295"/>
      <c r="RL46" s="296"/>
      <c r="RM46" s="297">
        <f t="shared" si="145"/>
        <v>0</v>
      </c>
      <c r="RN46" s="295"/>
      <c r="RO46" s="296"/>
      <c r="RP46" s="297">
        <f t="shared" si="146"/>
        <v>0</v>
      </c>
      <c r="RQ46" s="295"/>
      <c r="RR46" s="296"/>
      <c r="RS46" s="297">
        <f t="shared" si="147"/>
        <v>0</v>
      </c>
      <c r="RT46" s="295"/>
      <c r="RU46" s="296"/>
      <c r="RV46" s="297">
        <f t="shared" si="148"/>
        <v>0</v>
      </c>
      <c r="RW46" s="295"/>
      <c r="RX46" s="296"/>
      <c r="RY46" s="297">
        <f t="shared" si="149"/>
        <v>0</v>
      </c>
      <c r="RZ46" s="295"/>
      <c r="SA46" s="296"/>
      <c r="SB46" s="297">
        <f t="shared" si="150"/>
        <v>0</v>
      </c>
      <c r="SC46" s="295"/>
      <c r="SD46" s="296"/>
      <c r="SE46" s="297">
        <f t="shared" si="151"/>
        <v>0</v>
      </c>
      <c r="SF46" s="295"/>
      <c r="SG46" s="296"/>
      <c r="SH46" s="297">
        <f t="shared" si="152"/>
        <v>0</v>
      </c>
      <c r="SI46" s="295"/>
      <c r="SJ46" s="296"/>
      <c r="SK46" s="297">
        <f t="shared" si="153"/>
        <v>0</v>
      </c>
      <c r="SL46" s="295"/>
      <c r="SM46" s="296"/>
      <c r="SN46" s="297">
        <f t="shared" si="154"/>
        <v>0</v>
      </c>
      <c r="SO46" s="295"/>
      <c r="SP46" s="296"/>
      <c r="SQ46" s="297">
        <f t="shared" si="155"/>
        <v>0</v>
      </c>
      <c r="SR46" s="295"/>
      <c r="SS46" s="296"/>
      <c r="ST46" s="297">
        <f t="shared" si="156"/>
        <v>0</v>
      </c>
      <c r="SU46" s="295"/>
      <c r="SV46" s="296"/>
      <c r="SW46" s="297">
        <f t="shared" si="157"/>
        <v>0</v>
      </c>
      <c r="SX46" s="295"/>
      <c r="SY46" s="296"/>
      <c r="SZ46" s="297">
        <f t="shared" si="158"/>
        <v>0</v>
      </c>
      <c r="TA46" s="295"/>
      <c r="TB46" s="296"/>
      <c r="TC46" s="297">
        <f t="shared" si="159"/>
        <v>0</v>
      </c>
      <c r="TD46" s="295"/>
      <c r="TE46" s="296"/>
      <c r="TF46" s="297">
        <f t="shared" si="160"/>
        <v>0</v>
      </c>
      <c r="TG46" s="295"/>
      <c r="TH46" s="296"/>
      <c r="TI46" s="297">
        <f t="shared" si="161"/>
        <v>0</v>
      </c>
      <c r="TJ46" s="295"/>
      <c r="TK46" s="296"/>
      <c r="TL46" s="297">
        <f t="shared" si="162"/>
        <v>0</v>
      </c>
      <c r="TM46" s="295"/>
      <c r="TN46" s="296"/>
      <c r="TO46" s="297">
        <f t="shared" si="163"/>
        <v>0</v>
      </c>
      <c r="TP46" s="295"/>
      <c r="TQ46" s="296"/>
      <c r="TR46" s="297">
        <f t="shared" si="164"/>
        <v>0</v>
      </c>
      <c r="TS46" s="295"/>
      <c r="TT46" s="296"/>
      <c r="TU46" s="297">
        <f t="shared" si="165"/>
        <v>0</v>
      </c>
      <c r="TV46" s="295"/>
      <c r="TW46" s="296"/>
      <c r="TX46" s="297">
        <f t="shared" si="166"/>
        <v>0</v>
      </c>
      <c r="TY46" s="295"/>
      <c r="TZ46" s="296"/>
      <c r="UA46" s="297">
        <f t="shared" si="167"/>
        <v>0</v>
      </c>
      <c r="UB46" s="295"/>
      <c r="UC46" s="296"/>
      <c r="UD46" s="297">
        <f t="shared" si="168"/>
        <v>0</v>
      </c>
      <c r="UE46" s="295"/>
      <c r="UF46" s="296"/>
      <c r="UG46" s="297">
        <f t="shared" si="169"/>
        <v>0</v>
      </c>
      <c r="UH46" s="295"/>
      <c r="UI46" s="296"/>
      <c r="UJ46" s="297">
        <f t="shared" si="170"/>
        <v>0</v>
      </c>
      <c r="UK46" s="295"/>
      <c r="UL46" s="296"/>
      <c r="UM46" s="297">
        <f t="shared" si="171"/>
        <v>0</v>
      </c>
      <c r="UN46" s="295"/>
      <c r="UO46" s="296"/>
      <c r="UP46" s="297">
        <f t="shared" si="172"/>
        <v>0</v>
      </c>
      <c r="UQ46" s="295"/>
      <c r="UR46" s="296"/>
      <c r="US46" s="297">
        <f t="shared" si="173"/>
        <v>0</v>
      </c>
      <c r="UT46" s="295"/>
      <c r="UU46" s="296"/>
      <c r="UV46" s="297">
        <f t="shared" si="174"/>
        <v>0</v>
      </c>
      <c r="UW46" s="295"/>
      <c r="UX46" s="296"/>
      <c r="UY46" s="297">
        <f t="shared" si="175"/>
        <v>0</v>
      </c>
      <c r="UZ46" s="295"/>
      <c r="VA46" s="296"/>
      <c r="VB46" s="297">
        <f t="shared" si="176"/>
        <v>0</v>
      </c>
      <c r="VC46" s="295"/>
      <c r="VD46" s="296"/>
      <c r="VE46" s="297">
        <f t="shared" si="177"/>
        <v>0</v>
      </c>
      <c r="VF46" s="295"/>
      <c r="VG46" s="296"/>
      <c r="VH46" s="297">
        <f t="shared" si="178"/>
        <v>0</v>
      </c>
      <c r="VI46" s="295"/>
      <c r="VJ46" s="296"/>
      <c r="VK46" s="297">
        <f t="shared" si="179"/>
        <v>0</v>
      </c>
      <c r="VL46" s="295"/>
      <c r="VM46" s="296"/>
      <c r="VN46" s="297">
        <f t="shared" si="180"/>
        <v>0</v>
      </c>
      <c r="VO46" s="295"/>
      <c r="VP46" s="296"/>
      <c r="VQ46" s="297">
        <f t="shared" si="181"/>
        <v>0</v>
      </c>
    </row>
    <row r="47" spans="1:589">
      <c r="A47" s="349">
        <v>43</v>
      </c>
      <c r="B47" s="346"/>
      <c r="C47" s="296"/>
      <c r="D47" s="297">
        <f t="shared" si="245"/>
        <v>0</v>
      </c>
      <c r="E47" s="295"/>
      <c r="F47" s="296"/>
      <c r="G47" s="297">
        <f t="shared" si="183"/>
        <v>0</v>
      </c>
      <c r="H47" s="295"/>
      <c r="I47" s="296"/>
      <c r="J47" s="297">
        <f t="shared" si="184"/>
        <v>0</v>
      </c>
      <c r="K47" s="295"/>
      <c r="L47" s="296"/>
      <c r="M47" s="297">
        <f t="shared" si="185"/>
        <v>0</v>
      </c>
      <c r="N47" s="295"/>
      <c r="O47" s="296"/>
      <c r="P47" s="297">
        <f t="shared" si="246"/>
        <v>0</v>
      </c>
      <c r="Q47" s="295"/>
      <c r="R47" s="296"/>
      <c r="S47" s="297">
        <f t="shared" si="187"/>
        <v>0</v>
      </c>
      <c r="T47" s="295"/>
      <c r="U47" s="296"/>
      <c r="V47" s="297">
        <f t="shared" si="188"/>
        <v>0</v>
      </c>
      <c r="W47" s="346"/>
      <c r="X47" s="296"/>
      <c r="Y47" s="297">
        <f t="shared" si="189"/>
        <v>0</v>
      </c>
      <c r="Z47" s="295"/>
      <c r="AA47" s="296"/>
      <c r="AB47" s="297">
        <f t="shared" si="190"/>
        <v>0</v>
      </c>
      <c r="AC47" s="295"/>
      <c r="AD47" s="296"/>
      <c r="AE47" s="297">
        <f t="shared" si="191"/>
        <v>0</v>
      </c>
      <c r="AF47" s="295"/>
      <c r="AG47" s="296"/>
      <c r="AH47" s="297">
        <f t="shared" si="192"/>
        <v>0</v>
      </c>
      <c r="AI47" s="295"/>
      <c r="AJ47" s="296"/>
      <c r="AK47" s="297">
        <f t="shared" si="193"/>
        <v>0</v>
      </c>
      <c r="AL47" s="295"/>
      <c r="AM47" s="296"/>
      <c r="AN47" s="297">
        <f t="shared" si="194"/>
        <v>0</v>
      </c>
      <c r="AO47" s="295"/>
      <c r="AP47" s="296"/>
      <c r="AQ47" s="297">
        <f t="shared" si="195"/>
        <v>0</v>
      </c>
      <c r="AR47" s="346"/>
      <c r="AS47" s="296"/>
      <c r="AT47" s="297">
        <f t="shared" si="196"/>
        <v>0</v>
      </c>
      <c r="AU47" s="295"/>
      <c r="AV47" s="296"/>
      <c r="AW47" s="297">
        <f t="shared" si="197"/>
        <v>0</v>
      </c>
      <c r="AX47" s="295"/>
      <c r="AY47" s="296"/>
      <c r="AZ47" s="297">
        <f t="shared" si="198"/>
        <v>0</v>
      </c>
      <c r="BA47" s="295"/>
      <c r="BB47" s="296"/>
      <c r="BC47" s="297">
        <f t="shared" si="199"/>
        <v>0</v>
      </c>
      <c r="BD47" s="295"/>
      <c r="BE47" s="296"/>
      <c r="BF47" s="297">
        <f t="shared" si="200"/>
        <v>0</v>
      </c>
      <c r="BG47" s="295"/>
      <c r="BH47" s="296"/>
      <c r="BI47" s="297">
        <f t="shared" si="201"/>
        <v>0</v>
      </c>
      <c r="BJ47" s="295"/>
      <c r="BK47" s="296"/>
      <c r="BL47" s="297">
        <f t="shared" si="202"/>
        <v>0</v>
      </c>
      <c r="BM47" s="346"/>
      <c r="BN47" s="296"/>
      <c r="BO47" s="297">
        <f t="shared" si="203"/>
        <v>0</v>
      </c>
      <c r="BP47" s="295"/>
      <c r="BQ47" s="296"/>
      <c r="BR47" s="297">
        <f t="shared" si="247"/>
        <v>0</v>
      </c>
      <c r="BS47" s="295"/>
      <c r="BT47" s="296"/>
      <c r="BU47" s="297">
        <f t="shared" si="204"/>
        <v>0</v>
      </c>
      <c r="BV47" s="295"/>
      <c r="BW47" s="296"/>
      <c r="BX47" s="297">
        <f t="shared" si="205"/>
        <v>0</v>
      </c>
      <c r="BY47" s="295"/>
      <c r="BZ47" s="296"/>
      <c r="CA47" s="297">
        <f t="shared" si="206"/>
        <v>0</v>
      </c>
      <c r="CB47" s="295"/>
      <c r="CC47" s="296"/>
      <c r="CD47" s="297">
        <f t="shared" si="207"/>
        <v>0</v>
      </c>
      <c r="CE47" s="295"/>
      <c r="CF47" s="296"/>
      <c r="CG47" s="297">
        <f t="shared" si="208"/>
        <v>0</v>
      </c>
      <c r="CH47" s="346"/>
      <c r="CI47" s="296"/>
      <c r="CJ47" s="297">
        <f t="shared" si="209"/>
        <v>0</v>
      </c>
      <c r="CK47" s="295"/>
      <c r="CL47" s="296"/>
      <c r="CM47" s="297">
        <f t="shared" si="210"/>
        <v>0</v>
      </c>
      <c r="CN47" s="295"/>
      <c r="CO47" s="296"/>
      <c r="CP47" s="297">
        <f t="shared" si="211"/>
        <v>0</v>
      </c>
      <c r="CQ47" s="295"/>
      <c r="CR47" s="296"/>
      <c r="CS47" s="297">
        <f t="shared" si="212"/>
        <v>0</v>
      </c>
      <c r="CT47" s="295"/>
      <c r="CU47" s="296"/>
      <c r="CV47" s="297">
        <f t="shared" si="213"/>
        <v>0</v>
      </c>
      <c r="CW47" s="295"/>
      <c r="CX47" s="296"/>
      <c r="CY47" s="297">
        <f t="shared" si="214"/>
        <v>0</v>
      </c>
      <c r="CZ47" s="295"/>
      <c r="DA47" s="296"/>
      <c r="DB47" s="297">
        <f t="shared" si="215"/>
        <v>0</v>
      </c>
      <c r="DC47" s="346"/>
      <c r="DD47" s="296"/>
      <c r="DE47" s="297">
        <f t="shared" si="216"/>
        <v>0</v>
      </c>
      <c r="DF47" s="295"/>
      <c r="DG47" s="296"/>
      <c r="DH47" s="297">
        <f t="shared" si="217"/>
        <v>0</v>
      </c>
      <c r="DI47" s="295"/>
      <c r="DJ47" s="296"/>
      <c r="DK47" s="297">
        <f t="shared" si="218"/>
        <v>0</v>
      </c>
      <c r="DL47" s="295"/>
      <c r="DM47" s="296"/>
      <c r="DN47" s="297">
        <f t="shared" si="219"/>
        <v>0</v>
      </c>
      <c r="DO47" s="295"/>
      <c r="DP47" s="296"/>
      <c r="DQ47" s="297">
        <f t="shared" si="220"/>
        <v>0</v>
      </c>
      <c r="DR47" s="295"/>
      <c r="DS47" s="296"/>
      <c r="DT47" s="297">
        <f t="shared" si="221"/>
        <v>0</v>
      </c>
      <c r="DU47" s="295"/>
      <c r="DV47" s="296"/>
      <c r="DW47" s="297">
        <f t="shared" si="222"/>
        <v>0</v>
      </c>
      <c r="DX47" s="346"/>
      <c r="DY47" s="296"/>
      <c r="DZ47" s="297">
        <f t="shared" si="223"/>
        <v>0</v>
      </c>
      <c r="EA47" s="295"/>
      <c r="EB47" s="296"/>
      <c r="EC47" s="297">
        <f t="shared" si="224"/>
        <v>0</v>
      </c>
      <c r="ED47" s="295"/>
      <c r="EE47" s="296"/>
      <c r="EF47" s="297">
        <f t="shared" si="225"/>
        <v>0</v>
      </c>
      <c r="EG47" s="295"/>
      <c r="EH47" s="296"/>
      <c r="EI47" s="297">
        <f t="shared" si="226"/>
        <v>0</v>
      </c>
      <c r="EJ47" s="295"/>
      <c r="EK47" s="296"/>
      <c r="EL47" s="297">
        <f t="shared" si="227"/>
        <v>0</v>
      </c>
      <c r="EM47" s="295"/>
      <c r="EN47" s="296"/>
      <c r="EO47" s="297">
        <f t="shared" si="228"/>
        <v>0</v>
      </c>
      <c r="EP47" s="295"/>
      <c r="EQ47" s="296"/>
      <c r="ER47" s="297">
        <f t="shared" si="229"/>
        <v>0</v>
      </c>
      <c r="ES47" s="346"/>
      <c r="ET47" s="296"/>
      <c r="EU47" s="297">
        <f t="shared" si="230"/>
        <v>0</v>
      </c>
      <c r="EV47" s="295"/>
      <c r="EW47" s="296"/>
      <c r="EX47" s="297">
        <f t="shared" si="231"/>
        <v>0</v>
      </c>
      <c r="EY47" s="295"/>
      <c r="EZ47" s="296"/>
      <c r="FA47" s="297">
        <f t="shared" si="232"/>
        <v>0</v>
      </c>
      <c r="FB47" s="295"/>
      <c r="FC47" s="296"/>
      <c r="FD47" s="297">
        <f t="shared" si="233"/>
        <v>0</v>
      </c>
      <c r="FE47" s="295"/>
      <c r="FF47" s="296"/>
      <c r="FG47" s="297">
        <f t="shared" si="234"/>
        <v>0</v>
      </c>
      <c r="FH47" s="295"/>
      <c r="FI47" s="296"/>
      <c r="FJ47" s="297">
        <f t="shared" si="235"/>
        <v>0</v>
      </c>
      <c r="FK47" s="295"/>
      <c r="FL47" s="296"/>
      <c r="FM47" s="297">
        <f t="shared" si="236"/>
        <v>0</v>
      </c>
      <c r="FN47" s="295"/>
      <c r="FO47" s="296"/>
      <c r="FP47" s="297">
        <f t="shared" si="237"/>
        <v>0</v>
      </c>
      <c r="FQ47" s="346"/>
      <c r="FR47" s="296"/>
      <c r="FS47" s="297">
        <f t="shared" si="238"/>
        <v>0</v>
      </c>
      <c r="FT47" s="295"/>
      <c r="FU47" s="296"/>
      <c r="FV47" s="297">
        <f t="shared" si="239"/>
        <v>0</v>
      </c>
      <c r="FW47" s="295"/>
      <c r="FX47" s="296"/>
      <c r="FY47" s="297">
        <f t="shared" si="240"/>
        <v>0</v>
      </c>
      <c r="FZ47" s="295"/>
      <c r="GA47" s="296"/>
      <c r="GB47" s="297">
        <f t="shared" si="241"/>
        <v>0</v>
      </c>
      <c r="GC47" s="295"/>
      <c r="GD47" s="296"/>
      <c r="GE47" s="297">
        <f t="shared" si="242"/>
        <v>0</v>
      </c>
      <c r="GF47" s="295"/>
      <c r="GG47" s="296"/>
      <c r="GH47" s="297">
        <f t="shared" si="243"/>
        <v>0</v>
      </c>
      <c r="GI47" s="295"/>
      <c r="GJ47" s="296"/>
      <c r="GK47" s="297">
        <f t="shared" si="244"/>
        <v>0</v>
      </c>
      <c r="GL47" s="295"/>
      <c r="GM47" s="296"/>
      <c r="GN47" s="297">
        <f t="shared" si="50"/>
        <v>0</v>
      </c>
      <c r="GO47" s="346"/>
      <c r="GP47" s="296"/>
      <c r="GQ47" s="297">
        <f t="shared" si="51"/>
        <v>0</v>
      </c>
      <c r="GR47" s="295"/>
      <c r="GS47" s="296"/>
      <c r="GT47" s="297">
        <f t="shared" si="52"/>
        <v>0</v>
      </c>
      <c r="GU47" s="295"/>
      <c r="GV47" s="296"/>
      <c r="GW47" s="297">
        <f t="shared" si="53"/>
        <v>0</v>
      </c>
      <c r="GX47" s="295"/>
      <c r="GY47" s="296"/>
      <c r="GZ47" s="297">
        <f t="shared" si="54"/>
        <v>0</v>
      </c>
      <c r="HA47" s="295"/>
      <c r="HB47" s="296"/>
      <c r="HC47" s="297">
        <f t="shared" si="55"/>
        <v>0</v>
      </c>
      <c r="HD47" s="295"/>
      <c r="HE47" s="296"/>
      <c r="HF47" s="297">
        <f t="shared" si="56"/>
        <v>0</v>
      </c>
      <c r="HG47" s="295"/>
      <c r="HH47" s="296"/>
      <c r="HI47" s="297">
        <f t="shared" si="57"/>
        <v>0</v>
      </c>
      <c r="HJ47" s="295"/>
      <c r="HK47" s="296"/>
      <c r="HL47" s="297">
        <f t="shared" si="58"/>
        <v>0</v>
      </c>
      <c r="HM47" s="346"/>
      <c r="HN47" s="296"/>
      <c r="HO47" s="297">
        <f t="shared" si="59"/>
        <v>0</v>
      </c>
      <c r="HP47" s="295"/>
      <c r="HQ47" s="296"/>
      <c r="HR47" s="297">
        <f t="shared" si="60"/>
        <v>0</v>
      </c>
      <c r="HS47" s="295"/>
      <c r="HT47" s="296"/>
      <c r="HU47" s="297">
        <f t="shared" si="61"/>
        <v>0</v>
      </c>
      <c r="HV47" s="295"/>
      <c r="HW47" s="296"/>
      <c r="HX47" s="297">
        <f t="shared" si="62"/>
        <v>0</v>
      </c>
      <c r="HY47" s="295"/>
      <c r="HZ47" s="296"/>
      <c r="IA47" s="297">
        <f t="shared" si="63"/>
        <v>0</v>
      </c>
      <c r="IB47" s="295"/>
      <c r="IC47" s="296"/>
      <c r="ID47" s="297">
        <f t="shared" si="64"/>
        <v>0</v>
      </c>
      <c r="IE47" s="295"/>
      <c r="IF47" s="296"/>
      <c r="IG47" s="297">
        <f t="shared" si="65"/>
        <v>0</v>
      </c>
      <c r="IH47" s="295"/>
      <c r="II47" s="296"/>
      <c r="IJ47" s="297">
        <f t="shared" si="66"/>
        <v>0</v>
      </c>
      <c r="IK47" s="346"/>
      <c r="IL47" s="296"/>
      <c r="IM47" s="297">
        <f t="shared" si="67"/>
        <v>0</v>
      </c>
      <c r="IN47" s="295"/>
      <c r="IO47" s="296"/>
      <c r="IP47" s="297">
        <f t="shared" si="68"/>
        <v>0</v>
      </c>
      <c r="IQ47" s="295"/>
      <c r="IR47" s="296"/>
      <c r="IS47" s="297">
        <f t="shared" si="69"/>
        <v>0</v>
      </c>
      <c r="IT47" s="295"/>
      <c r="IU47" s="296"/>
      <c r="IV47" s="297">
        <f t="shared" si="70"/>
        <v>0</v>
      </c>
      <c r="IW47" s="295"/>
      <c r="IX47" s="296"/>
      <c r="IY47" s="297">
        <f t="shared" si="71"/>
        <v>0</v>
      </c>
      <c r="IZ47" s="295"/>
      <c r="JA47" s="296"/>
      <c r="JB47" s="297">
        <f t="shared" si="72"/>
        <v>0</v>
      </c>
      <c r="JC47" s="295"/>
      <c r="JD47" s="296"/>
      <c r="JE47" s="297">
        <f t="shared" si="73"/>
        <v>0</v>
      </c>
      <c r="JF47" s="295"/>
      <c r="JG47" s="296"/>
      <c r="JH47" s="297">
        <f t="shared" si="74"/>
        <v>0</v>
      </c>
      <c r="JI47" s="346"/>
      <c r="JJ47" s="296"/>
      <c r="JK47" s="297">
        <f t="shared" si="75"/>
        <v>0</v>
      </c>
      <c r="JL47" s="295"/>
      <c r="JM47" s="296"/>
      <c r="JN47" s="297">
        <f t="shared" si="76"/>
        <v>0</v>
      </c>
      <c r="JO47" s="295"/>
      <c r="JP47" s="296"/>
      <c r="JQ47" s="297">
        <f t="shared" si="77"/>
        <v>0</v>
      </c>
      <c r="JR47" s="295"/>
      <c r="JS47" s="296"/>
      <c r="JT47" s="297">
        <f t="shared" si="78"/>
        <v>0</v>
      </c>
      <c r="JU47" s="295"/>
      <c r="JV47" s="296"/>
      <c r="JW47" s="297">
        <f t="shared" si="79"/>
        <v>0</v>
      </c>
      <c r="JX47" s="295"/>
      <c r="JY47" s="296"/>
      <c r="JZ47" s="297">
        <f t="shared" si="80"/>
        <v>0</v>
      </c>
      <c r="KA47" s="295"/>
      <c r="KB47" s="296"/>
      <c r="KC47" s="297">
        <f t="shared" si="81"/>
        <v>0</v>
      </c>
      <c r="KD47" s="295"/>
      <c r="KE47" s="296"/>
      <c r="KF47" s="297">
        <f t="shared" si="82"/>
        <v>0</v>
      </c>
      <c r="KG47" s="346"/>
      <c r="KH47" s="296"/>
      <c r="KI47" s="297">
        <f t="shared" si="83"/>
        <v>0</v>
      </c>
      <c r="KJ47" s="295"/>
      <c r="KK47" s="296"/>
      <c r="KL47" s="297">
        <f t="shared" si="84"/>
        <v>0</v>
      </c>
      <c r="KM47" s="295"/>
      <c r="KN47" s="296"/>
      <c r="KO47" s="297">
        <f t="shared" si="85"/>
        <v>0</v>
      </c>
      <c r="KP47" s="295"/>
      <c r="KQ47" s="296"/>
      <c r="KR47" s="297">
        <f t="shared" si="86"/>
        <v>0</v>
      </c>
      <c r="KS47" s="295"/>
      <c r="KT47" s="296"/>
      <c r="KU47" s="297">
        <f t="shared" si="87"/>
        <v>0</v>
      </c>
      <c r="KV47" s="295"/>
      <c r="KW47" s="296"/>
      <c r="KX47" s="297">
        <f t="shared" si="88"/>
        <v>0</v>
      </c>
      <c r="KY47" s="295"/>
      <c r="KZ47" s="296"/>
      <c r="LA47" s="297">
        <f t="shared" si="89"/>
        <v>0</v>
      </c>
      <c r="LB47" s="295"/>
      <c r="LC47" s="296"/>
      <c r="LD47" s="297">
        <f t="shared" si="90"/>
        <v>0</v>
      </c>
      <c r="LE47" s="346"/>
      <c r="LF47" s="296"/>
      <c r="LG47" s="297">
        <f t="shared" si="91"/>
        <v>0</v>
      </c>
      <c r="LH47" s="295"/>
      <c r="LI47" s="296"/>
      <c r="LJ47" s="297">
        <f t="shared" si="92"/>
        <v>0</v>
      </c>
      <c r="LK47" s="295"/>
      <c r="LL47" s="296"/>
      <c r="LM47" s="297">
        <f t="shared" si="93"/>
        <v>0</v>
      </c>
      <c r="LN47" s="295"/>
      <c r="LO47" s="296"/>
      <c r="LP47" s="297">
        <f t="shared" si="94"/>
        <v>0</v>
      </c>
      <c r="LQ47" s="295"/>
      <c r="LR47" s="296"/>
      <c r="LS47" s="297">
        <f t="shared" si="95"/>
        <v>0</v>
      </c>
      <c r="LT47" s="295"/>
      <c r="LU47" s="296"/>
      <c r="LV47" s="297">
        <f t="shared" si="96"/>
        <v>0</v>
      </c>
      <c r="LW47" s="295"/>
      <c r="LX47" s="296"/>
      <c r="LY47" s="297">
        <f t="shared" si="97"/>
        <v>0</v>
      </c>
      <c r="LZ47" s="295"/>
      <c r="MA47" s="296"/>
      <c r="MB47" s="297">
        <f t="shared" si="98"/>
        <v>0</v>
      </c>
      <c r="MC47" s="295"/>
      <c r="MD47" s="296"/>
      <c r="ME47" s="297">
        <f t="shared" si="99"/>
        <v>0</v>
      </c>
      <c r="MF47" s="295"/>
      <c r="MG47" s="296"/>
      <c r="MH47" s="297">
        <f t="shared" si="100"/>
        <v>0</v>
      </c>
      <c r="MI47" s="295"/>
      <c r="MJ47" s="296"/>
      <c r="MK47" s="297">
        <f t="shared" si="101"/>
        <v>0</v>
      </c>
      <c r="ML47" s="295"/>
      <c r="MM47" s="296"/>
      <c r="MN47" s="297">
        <f t="shared" si="102"/>
        <v>0</v>
      </c>
      <c r="MO47" s="295"/>
      <c r="MP47" s="296"/>
      <c r="MQ47" s="297">
        <f t="shared" si="103"/>
        <v>0</v>
      </c>
      <c r="MR47" s="295"/>
      <c r="MS47" s="296"/>
      <c r="MT47" s="297">
        <f t="shared" si="104"/>
        <v>0</v>
      </c>
      <c r="MU47" s="295"/>
      <c r="MV47" s="296"/>
      <c r="MW47" s="297">
        <f t="shared" si="105"/>
        <v>0</v>
      </c>
      <c r="MX47" s="295"/>
      <c r="MY47" s="296"/>
      <c r="MZ47" s="297">
        <f t="shared" si="106"/>
        <v>0</v>
      </c>
      <c r="NA47" s="295"/>
      <c r="NB47" s="296"/>
      <c r="NC47" s="297">
        <f t="shared" si="107"/>
        <v>0</v>
      </c>
      <c r="ND47" s="295"/>
      <c r="NE47" s="296"/>
      <c r="NF47" s="297">
        <f t="shared" si="108"/>
        <v>0</v>
      </c>
      <c r="NG47" s="295"/>
      <c r="NH47" s="296"/>
      <c r="NI47" s="297">
        <f t="shared" si="109"/>
        <v>0</v>
      </c>
      <c r="NJ47" s="295"/>
      <c r="NK47" s="296"/>
      <c r="NL47" s="297">
        <f t="shared" si="110"/>
        <v>0</v>
      </c>
      <c r="NM47" s="295"/>
      <c r="NN47" s="296"/>
      <c r="NO47" s="297">
        <f t="shared" si="111"/>
        <v>0</v>
      </c>
      <c r="NP47" s="295"/>
      <c r="NQ47" s="296"/>
      <c r="NR47" s="297">
        <f t="shared" si="112"/>
        <v>0</v>
      </c>
      <c r="NS47" s="295"/>
      <c r="NT47" s="296"/>
      <c r="NU47" s="297">
        <f t="shared" si="113"/>
        <v>0</v>
      </c>
      <c r="NV47" s="295"/>
      <c r="NW47" s="296"/>
      <c r="NX47" s="297">
        <f t="shared" si="114"/>
        <v>0</v>
      </c>
      <c r="NY47" s="295"/>
      <c r="NZ47" s="296"/>
      <c r="OA47" s="297">
        <f t="shared" si="115"/>
        <v>0</v>
      </c>
      <c r="OB47" s="295"/>
      <c r="OC47" s="296"/>
      <c r="OD47" s="297">
        <f t="shared" si="116"/>
        <v>0</v>
      </c>
      <c r="OE47" s="295"/>
      <c r="OF47" s="296"/>
      <c r="OG47" s="297">
        <f t="shared" si="117"/>
        <v>0</v>
      </c>
      <c r="OH47" s="295"/>
      <c r="OI47" s="296"/>
      <c r="OJ47" s="297">
        <f t="shared" si="118"/>
        <v>0</v>
      </c>
      <c r="OK47" s="295"/>
      <c r="OL47" s="296"/>
      <c r="OM47" s="297">
        <f t="shared" si="119"/>
        <v>0</v>
      </c>
      <c r="ON47" s="295"/>
      <c r="OO47" s="296"/>
      <c r="OP47" s="297">
        <f t="shared" si="120"/>
        <v>0</v>
      </c>
      <c r="OQ47" s="295"/>
      <c r="OR47" s="296"/>
      <c r="OS47" s="297">
        <f t="shared" si="121"/>
        <v>0</v>
      </c>
      <c r="OT47" s="295"/>
      <c r="OU47" s="296"/>
      <c r="OV47" s="297">
        <f t="shared" si="122"/>
        <v>0</v>
      </c>
      <c r="OW47" s="295"/>
      <c r="OX47" s="296"/>
      <c r="OY47" s="297">
        <f t="shared" si="123"/>
        <v>0</v>
      </c>
      <c r="OZ47" s="295"/>
      <c r="PA47" s="296"/>
      <c r="PB47" s="297">
        <f t="shared" si="124"/>
        <v>0</v>
      </c>
      <c r="PC47" s="295"/>
      <c r="PD47" s="296"/>
      <c r="PE47" s="297">
        <f t="shared" si="125"/>
        <v>0</v>
      </c>
      <c r="PF47" s="295"/>
      <c r="PG47" s="296"/>
      <c r="PH47" s="297">
        <f t="shared" si="126"/>
        <v>0</v>
      </c>
      <c r="PI47" s="295"/>
      <c r="PJ47" s="296"/>
      <c r="PK47" s="297">
        <f t="shared" si="127"/>
        <v>0</v>
      </c>
      <c r="PL47" s="295"/>
      <c r="PM47" s="296"/>
      <c r="PN47" s="297">
        <f t="shared" si="128"/>
        <v>0</v>
      </c>
      <c r="PO47" s="295"/>
      <c r="PP47" s="296"/>
      <c r="PQ47" s="297">
        <f t="shared" si="129"/>
        <v>0</v>
      </c>
      <c r="PR47" s="295"/>
      <c r="PS47" s="296"/>
      <c r="PT47" s="297">
        <f t="shared" si="130"/>
        <v>0</v>
      </c>
      <c r="PU47" s="295"/>
      <c r="PV47" s="296"/>
      <c r="PW47" s="297">
        <f t="shared" si="131"/>
        <v>0</v>
      </c>
      <c r="PX47" s="295"/>
      <c r="PY47" s="296"/>
      <c r="PZ47" s="297">
        <f t="shared" si="132"/>
        <v>0</v>
      </c>
      <c r="QA47" s="295"/>
      <c r="QB47" s="296"/>
      <c r="QC47" s="297">
        <f t="shared" si="133"/>
        <v>0</v>
      </c>
      <c r="QD47" s="295"/>
      <c r="QE47" s="296"/>
      <c r="QF47" s="297">
        <f t="shared" si="134"/>
        <v>0</v>
      </c>
      <c r="QG47" s="295"/>
      <c r="QH47" s="296"/>
      <c r="QI47" s="297">
        <f t="shared" si="135"/>
        <v>0</v>
      </c>
      <c r="QJ47" s="295"/>
      <c r="QK47" s="296"/>
      <c r="QL47" s="297">
        <f t="shared" si="136"/>
        <v>0</v>
      </c>
      <c r="QM47" s="295"/>
      <c r="QN47" s="296"/>
      <c r="QO47" s="297">
        <f t="shared" si="137"/>
        <v>0</v>
      </c>
      <c r="QP47" s="295"/>
      <c r="QQ47" s="296"/>
      <c r="QR47" s="297">
        <f t="shared" si="138"/>
        <v>0</v>
      </c>
      <c r="QS47" s="295"/>
      <c r="QT47" s="296"/>
      <c r="QU47" s="297">
        <f t="shared" si="139"/>
        <v>0</v>
      </c>
      <c r="QV47" s="295"/>
      <c r="QW47" s="296"/>
      <c r="QX47" s="297">
        <f t="shared" si="140"/>
        <v>0</v>
      </c>
      <c r="QY47" s="295"/>
      <c r="QZ47" s="296"/>
      <c r="RA47" s="297">
        <f t="shared" si="141"/>
        <v>0</v>
      </c>
      <c r="RB47" s="295"/>
      <c r="RC47" s="296"/>
      <c r="RD47" s="297">
        <f t="shared" si="142"/>
        <v>0</v>
      </c>
      <c r="RE47" s="295"/>
      <c r="RF47" s="296"/>
      <c r="RG47" s="297">
        <f t="shared" si="143"/>
        <v>0</v>
      </c>
      <c r="RH47" s="295"/>
      <c r="RI47" s="296"/>
      <c r="RJ47" s="297">
        <f t="shared" si="144"/>
        <v>0</v>
      </c>
      <c r="RK47" s="295"/>
      <c r="RL47" s="296"/>
      <c r="RM47" s="297">
        <f t="shared" si="145"/>
        <v>0</v>
      </c>
      <c r="RN47" s="295"/>
      <c r="RO47" s="296"/>
      <c r="RP47" s="297">
        <f t="shared" si="146"/>
        <v>0</v>
      </c>
      <c r="RQ47" s="295"/>
      <c r="RR47" s="296"/>
      <c r="RS47" s="297">
        <f t="shared" si="147"/>
        <v>0</v>
      </c>
      <c r="RT47" s="295"/>
      <c r="RU47" s="296"/>
      <c r="RV47" s="297">
        <f t="shared" si="148"/>
        <v>0</v>
      </c>
      <c r="RW47" s="295"/>
      <c r="RX47" s="296"/>
      <c r="RY47" s="297">
        <f t="shared" si="149"/>
        <v>0</v>
      </c>
      <c r="RZ47" s="295"/>
      <c r="SA47" s="296"/>
      <c r="SB47" s="297">
        <f t="shared" si="150"/>
        <v>0</v>
      </c>
      <c r="SC47" s="295"/>
      <c r="SD47" s="296"/>
      <c r="SE47" s="297">
        <f t="shared" si="151"/>
        <v>0</v>
      </c>
      <c r="SF47" s="295"/>
      <c r="SG47" s="296"/>
      <c r="SH47" s="297">
        <f t="shared" si="152"/>
        <v>0</v>
      </c>
      <c r="SI47" s="295"/>
      <c r="SJ47" s="296"/>
      <c r="SK47" s="297">
        <f t="shared" si="153"/>
        <v>0</v>
      </c>
      <c r="SL47" s="295"/>
      <c r="SM47" s="296"/>
      <c r="SN47" s="297">
        <f t="shared" si="154"/>
        <v>0</v>
      </c>
      <c r="SO47" s="295"/>
      <c r="SP47" s="296"/>
      <c r="SQ47" s="297">
        <f t="shared" si="155"/>
        <v>0</v>
      </c>
      <c r="SR47" s="295"/>
      <c r="SS47" s="296"/>
      <c r="ST47" s="297">
        <f t="shared" si="156"/>
        <v>0</v>
      </c>
      <c r="SU47" s="295"/>
      <c r="SV47" s="296"/>
      <c r="SW47" s="297">
        <f t="shared" si="157"/>
        <v>0</v>
      </c>
      <c r="SX47" s="295"/>
      <c r="SY47" s="296"/>
      <c r="SZ47" s="297">
        <f t="shared" si="158"/>
        <v>0</v>
      </c>
      <c r="TA47" s="295"/>
      <c r="TB47" s="296"/>
      <c r="TC47" s="297">
        <f t="shared" si="159"/>
        <v>0</v>
      </c>
      <c r="TD47" s="295"/>
      <c r="TE47" s="296"/>
      <c r="TF47" s="297">
        <f t="shared" si="160"/>
        <v>0</v>
      </c>
      <c r="TG47" s="295"/>
      <c r="TH47" s="296"/>
      <c r="TI47" s="297">
        <f t="shared" si="161"/>
        <v>0</v>
      </c>
      <c r="TJ47" s="295"/>
      <c r="TK47" s="296"/>
      <c r="TL47" s="297">
        <f t="shared" si="162"/>
        <v>0</v>
      </c>
      <c r="TM47" s="295"/>
      <c r="TN47" s="296"/>
      <c r="TO47" s="297">
        <f t="shared" si="163"/>
        <v>0</v>
      </c>
      <c r="TP47" s="295"/>
      <c r="TQ47" s="296"/>
      <c r="TR47" s="297">
        <f t="shared" si="164"/>
        <v>0</v>
      </c>
      <c r="TS47" s="295"/>
      <c r="TT47" s="296"/>
      <c r="TU47" s="297">
        <f t="shared" si="165"/>
        <v>0</v>
      </c>
      <c r="TV47" s="295"/>
      <c r="TW47" s="296"/>
      <c r="TX47" s="297">
        <f t="shared" si="166"/>
        <v>0</v>
      </c>
      <c r="TY47" s="295"/>
      <c r="TZ47" s="296"/>
      <c r="UA47" s="297">
        <f t="shared" si="167"/>
        <v>0</v>
      </c>
      <c r="UB47" s="295"/>
      <c r="UC47" s="296"/>
      <c r="UD47" s="297">
        <f t="shared" si="168"/>
        <v>0</v>
      </c>
      <c r="UE47" s="295"/>
      <c r="UF47" s="296"/>
      <c r="UG47" s="297">
        <f t="shared" si="169"/>
        <v>0</v>
      </c>
      <c r="UH47" s="295"/>
      <c r="UI47" s="296"/>
      <c r="UJ47" s="297">
        <f t="shared" si="170"/>
        <v>0</v>
      </c>
      <c r="UK47" s="295"/>
      <c r="UL47" s="296"/>
      <c r="UM47" s="297">
        <f t="shared" si="171"/>
        <v>0</v>
      </c>
      <c r="UN47" s="295"/>
      <c r="UO47" s="296"/>
      <c r="UP47" s="297">
        <f t="shared" si="172"/>
        <v>0</v>
      </c>
      <c r="UQ47" s="295"/>
      <c r="UR47" s="296"/>
      <c r="US47" s="297">
        <f t="shared" si="173"/>
        <v>0</v>
      </c>
      <c r="UT47" s="295"/>
      <c r="UU47" s="296"/>
      <c r="UV47" s="297">
        <f t="shared" si="174"/>
        <v>0</v>
      </c>
      <c r="UW47" s="295"/>
      <c r="UX47" s="296"/>
      <c r="UY47" s="297">
        <f t="shared" si="175"/>
        <v>0</v>
      </c>
      <c r="UZ47" s="295"/>
      <c r="VA47" s="296"/>
      <c r="VB47" s="297">
        <f t="shared" si="176"/>
        <v>0</v>
      </c>
      <c r="VC47" s="295"/>
      <c r="VD47" s="296"/>
      <c r="VE47" s="297">
        <f t="shared" si="177"/>
        <v>0</v>
      </c>
      <c r="VF47" s="295"/>
      <c r="VG47" s="296"/>
      <c r="VH47" s="297">
        <f t="shared" si="178"/>
        <v>0</v>
      </c>
      <c r="VI47" s="295"/>
      <c r="VJ47" s="296"/>
      <c r="VK47" s="297">
        <f t="shared" si="179"/>
        <v>0</v>
      </c>
      <c r="VL47" s="295"/>
      <c r="VM47" s="296"/>
      <c r="VN47" s="297">
        <f t="shared" si="180"/>
        <v>0</v>
      </c>
      <c r="VO47" s="295"/>
      <c r="VP47" s="296"/>
      <c r="VQ47" s="297">
        <f t="shared" si="181"/>
        <v>0</v>
      </c>
    </row>
    <row r="48" spans="1:589">
      <c r="A48" s="349">
        <v>44</v>
      </c>
      <c r="B48" s="346"/>
      <c r="C48" s="296"/>
      <c r="D48" s="297">
        <f t="shared" si="245"/>
        <v>0</v>
      </c>
      <c r="E48" s="295"/>
      <c r="F48" s="296"/>
      <c r="G48" s="297">
        <f t="shared" si="183"/>
        <v>0</v>
      </c>
      <c r="H48" s="295"/>
      <c r="I48" s="296"/>
      <c r="J48" s="297">
        <f t="shared" si="184"/>
        <v>0</v>
      </c>
      <c r="K48" s="295"/>
      <c r="L48" s="296"/>
      <c r="M48" s="297">
        <f t="shared" si="185"/>
        <v>0</v>
      </c>
      <c r="N48" s="295"/>
      <c r="O48" s="296"/>
      <c r="P48" s="297">
        <f t="shared" si="246"/>
        <v>0</v>
      </c>
      <c r="Q48" s="295"/>
      <c r="R48" s="296"/>
      <c r="S48" s="297">
        <f t="shared" si="187"/>
        <v>0</v>
      </c>
      <c r="T48" s="295"/>
      <c r="U48" s="296"/>
      <c r="V48" s="297">
        <f t="shared" si="188"/>
        <v>0</v>
      </c>
      <c r="W48" s="346"/>
      <c r="X48" s="296"/>
      <c r="Y48" s="297">
        <f t="shared" si="189"/>
        <v>0</v>
      </c>
      <c r="Z48" s="295"/>
      <c r="AA48" s="296"/>
      <c r="AB48" s="297">
        <f t="shared" si="190"/>
        <v>0</v>
      </c>
      <c r="AC48" s="295"/>
      <c r="AD48" s="296"/>
      <c r="AE48" s="297">
        <f t="shared" si="191"/>
        <v>0</v>
      </c>
      <c r="AF48" s="295"/>
      <c r="AG48" s="296"/>
      <c r="AH48" s="297">
        <f t="shared" si="192"/>
        <v>0</v>
      </c>
      <c r="AI48" s="295"/>
      <c r="AJ48" s="296"/>
      <c r="AK48" s="297">
        <f t="shared" si="193"/>
        <v>0</v>
      </c>
      <c r="AL48" s="295"/>
      <c r="AM48" s="296"/>
      <c r="AN48" s="297">
        <f t="shared" si="194"/>
        <v>0</v>
      </c>
      <c r="AO48" s="295"/>
      <c r="AP48" s="296"/>
      <c r="AQ48" s="297">
        <f t="shared" si="195"/>
        <v>0</v>
      </c>
      <c r="AR48" s="346"/>
      <c r="AS48" s="296"/>
      <c r="AT48" s="297">
        <f t="shared" si="196"/>
        <v>0</v>
      </c>
      <c r="AU48" s="295"/>
      <c r="AV48" s="296"/>
      <c r="AW48" s="297">
        <f t="shared" si="197"/>
        <v>0</v>
      </c>
      <c r="AX48" s="295"/>
      <c r="AY48" s="296"/>
      <c r="AZ48" s="297">
        <f t="shared" si="198"/>
        <v>0</v>
      </c>
      <c r="BA48" s="295"/>
      <c r="BB48" s="296"/>
      <c r="BC48" s="297">
        <f t="shared" si="199"/>
        <v>0</v>
      </c>
      <c r="BD48" s="295"/>
      <c r="BE48" s="296"/>
      <c r="BF48" s="297">
        <f t="shared" si="200"/>
        <v>0</v>
      </c>
      <c r="BG48" s="295"/>
      <c r="BH48" s="296"/>
      <c r="BI48" s="297">
        <f t="shared" si="201"/>
        <v>0</v>
      </c>
      <c r="BJ48" s="295"/>
      <c r="BK48" s="296"/>
      <c r="BL48" s="297">
        <f t="shared" si="202"/>
        <v>0</v>
      </c>
      <c r="BM48" s="346"/>
      <c r="BN48" s="296"/>
      <c r="BO48" s="297">
        <f t="shared" si="203"/>
        <v>0</v>
      </c>
      <c r="BP48" s="295"/>
      <c r="BQ48" s="296"/>
      <c r="BR48" s="297">
        <f t="shared" si="247"/>
        <v>0</v>
      </c>
      <c r="BS48" s="295"/>
      <c r="BT48" s="296"/>
      <c r="BU48" s="297">
        <f t="shared" si="204"/>
        <v>0</v>
      </c>
      <c r="BV48" s="295"/>
      <c r="BW48" s="296"/>
      <c r="BX48" s="297">
        <f t="shared" si="205"/>
        <v>0</v>
      </c>
      <c r="BY48" s="295"/>
      <c r="BZ48" s="296"/>
      <c r="CA48" s="297">
        <f t="shared" si="206"/>
        <v>0</v>
      </c>
      <c r="CB48" s="295"/>
      <c r="CC48" s="296"/>
      <c r="CD48" s="297">
        <f t="shared" si="207"/>
        <v>0</v>
      </c>
      <c r="CE48" s="295"/>
      <c r="CF48" s="296"/>
      <c r="CG48" s="297">
        <f t="shared" si="208"/>
        <v>0</v>
      </c>
      <c r="CH48" s="346"/>
      <c r="CI48" s="296"/>
      <c r="CJ48" s="297">
        <f t="shared" si="209"/>
        <v>0</v>
      </c>
      <c r="CK48" s="295"/>
      <c r="CL48" s="296"/>
      <c r="CM48" s="297">
        <f t="shared" si="210"/>
        <v>0</v>
      </c>
      <c r="CN48" s="295"/>
      <c r="CO48" s="296"/>
      <c r="CP48" s="297">
        <f t="shared" si="211"/>
        <v>0</v>
      </c>
      <c r="CQ48" s="295"/>
      <c r="CR48" s="296"/>
      <c r="CS48" s="297">
        <f t="shared" si="212"/>
        <v>0</v>
      </c>
      <c r="CT48" s="295"/>
      <c r="CU48" s="296"/>
      <c r="CV48" s="297">
        <f t="shared" si="213"/>
        <v>0</v>
      </c>
      <c r="CW48" s="295"/>
      <c r="CX48" s="296"/>
      <c r="CY48" s="297">
        <f t="shared" si="214"/>
        <v>0</v>
      </c>
      <c r="CZ48" s="295"/>
      <c r="DA48" s="296"/>
      <c r="DB48" s="297">
        <f t="shared" si="215"/>
        <v>0</v>
      </c>
      <c r="DC48" s="346"/>
      <c r="DD48" s="296"/>
      <c r="DE48" s="297">
        <f t="shared" si="216"/>
        <v>0</v>
      </c>
      <c r="DF48" s="295"/>
      <c r="DG48" s="296"/>
      <c r="DH48" s="297">
        <f t="shared" si="217"/>
        <v>0</v>
      </c>
      <c r="DI48" s="295"/>
      <c r="DJ48" s="296"/>
      <c r="DK48" s="297">
        <f t="shared" si="218"/>
        <v>0</v>
      </c>
      <c r="DL48" s="295"/>
      <c r="DM48" s="296"/>
      <c r="DN48" s="297">
        <f t="shared" si="219"/>
        <v>0</v>
      </c>
      <c r="DO48" s="295"/>
      <c r="DP48" s="296"/>
      <c r="DQ48" s="297">
        <f t="shared" si="220"/>
        <v>0</v>
      </c>
      <c r="DR48" s="295"/>
      <c r="DS48" s="296"/>
      <c r="DT48" s="297">
        <f t="shared" si="221"/>
        <v>0</v>
      </c>
      <c r="DU48" s="295"/>
      <c r="DV48" s="296"/>
      <c r="DW48" s="297">
        <f t="shared" si="222"/>
        <v>0</v>
      </c>
      <c r="DX48" s="346"/>
      <c r="DY48" s="296"/>
      <c r="DZ48" s="297">
        <f t="shared" si="223"/>
        <v>0</v>
      </c>
      <c r="EA48" s="295"/>
      <c r="EB48" s="296"/>
      <c r="EC48" s="297">
        <f t="shared" si="224"/>
        <v>0</v>
      </c>
      <c r="ED48" s="295"/>
      <c r="EE48" s="296"/>
      <c r="EF48" s="297">
        <f t="shared" si="225"/>
        <v>0</v>
      </c>
      <c r="EG48" s="295"/>
      <c r="EH48" s="296"/>
      <c r="EI48" s="297">
        <f t="shared" si="226"/>
        <v>0</v>
      </c>
      <c r="EJ48" s="295"/>
      <c r="EK48" s="296"/>
      <c r="EL48" s="297">
        <f t="shared" si="227"/>
        <v>0</v>
      </c>
      <c r="EM48" s="295"/>
      <c r="EN48" s="296"/>
      <c r="EO48" s="297">
        <f t="shared" si="228"/>
        <v>0</v>
      </c>
      <c r="EP48" s="295"/>
      <c r="EQ48" s="296"/>
      <c r="ER48" s="297">
        <f t="shared" si="229"/>
        <v>0</v>
      </c>
      <c r="ES48" s="346"/>
      <c r="ET48" s="296"/>
      <c r="EU48" s="297">
        <f t="shared" si="230"/>
        <v>0</v>
      </c>
      <c r="EV48" s="295"/>
      <c r="EW48" s="296"/>
      <c r="EX48" s="297">
        <f t="shared" si="231"/>
        <v>0</v>
      </c>
      <c r="EY48" s="295"/>
      <c r="EZ48" s="296"/>
      <c r="FA48" s="297">
        <f t="shared" si="232"/>
        <v>0</v>
      </c>
      <c r="FB48" s="295"/>
      <c r="FC48" s="296"/>
      <c r="FD48" s="297">
        <f t="shared" si="233"/>
        <v>0</v>
      </c>
      <c r="FE48" s="295"/>
      <c r="FF48" s="296"/>
      <c r="FG48" s="297">
        <f t="shared" si="234"/>
        <v>0</v>
      </c>
      <c r="FH48" s="295"/>
      <c r="FI48" s="296"/>
      <c r="FJ48" s="297">
        <f t="shared" si="235"/>
        <v>0</v>
      </c>
      <c r="FK48" s="295"/>
      <c r="FL48" s="296"/>
      <c r="FM48" s="297">
        <f t="shared" si="236"/>
        <v>0</v>
      </c>
      <c r="FN48" s="295"/>
      <c r="FO48" s="296"/>
      <c r="FP48" s="297">
        <f t="shared" si="237"/>
        <v>0</v>
      </c>
      <c r="FQ48" s="346"/>
      <c r="FR48" s="296"/>
      <c r="FS48" s="297">
        <f t="shared" si="238"/>
        <v>0</v>
      </c>
      <c r="FT48" s="295"/>
      <c r="FU48" s="296"/>
      <c r="FV48" s="297">
        <f t="shared" si="239"/>
        <v>0</v>
      </c>
      <c r="FW48" s="295"/>
      <c r="FX48" s="296"/>
      <c r="FY48" s="297">
        <f t="shared" si="240"/>
        <v>0</v>
      </c>
      <c r="FZ48" s="295"/>
      <c r="GA48" s="296"/>
      <c r="GB48" s="297">
        <f t="shared" si="241"/>
        <v>0</v>
      </c>
      <c r="GC48" s="295"/>
      <c r="GD48" s="296"/>
      <c r="GE48" s="297">
        <f t="shared" si="242"/>
        <v>0</v>
      </c>
      <c r="GF48" s="295"/>
      <c r="GG48" s="296"/>
      <c r="GH48" s="297">
        <f t="shared" si="243"/>
        <v>0</v>
      </c>
      <c r="GI48" s="295"/>
      <c r="GJ48" s="296"/>
      <c r="GK48" s="297">
        <f t="shared" si="244"/>
        <v>0</v>
      </c>
      <c r="GL48" s="295"/>
      <c r="GM48" s="296"/>
      <c r="GN48" s="297">
        <f t="shared" si="50"/>
        <v>0</v>
      </c>
      <c r="GO48" s="346"/>
      <c r="GP48" s="296"/>
      <c r="GQ48" s="297">
        <f t="shared" si="51"/>
        <v>0</v>
      </c>
      <c r="GR48" s="295"/>
      <c r="GS48" s="296"/>
      <c r="GT48" s="297">
        <f t="shared" si="52"/>
        <v>0</v>
      </c>
      <c r="GU48" s="295"/>
      <c r="GV48" s="296"/>
      <c r="GW48" s="297">
        <f t="shared" si="53"/>
        <v>0</v>
      </c>
      <c r="GX48" s="295"/>
      <c r="GY48" s="296"/>
      <c r="GZ48" s="297">
        <f t="shared" si="54"/>
        <v>0</v>
      </c>
      <c r="HA48" s="295"/>
      <c r="HB48" s="296"/>
      <c r="HC48" s="297">
        <f t="shared" si="55"/>
        <v>0</v>
      </c>
      <c r="HD48" s="295"/>
      <c r="HE48" s="296"/>
      <c r="HF48" s="297">
        <f t="shared" si="56"/>
        <v>0</v>
      </c>
      <c r="HG48" s="295"/>
      <c r="HH48" s="296"/>
      <c r="HI48" s="297">
        <f t="shared" si="57"/>
        <v>0</v>
      </c>
      <c r="HJ48" s="295"/>
      <c r="HK48" s="296"/>
      <c r="HL48" s="297">
        <f t="shared" si="58"/>
        <v>0</v>
      </c>
      <c r="HM48" s="346"/>
      <c r="HN48" s="296"/>
      <c r="HO48" s="297">
        <f t="shared" si="59"/>
        <v>0</v>
      </c>
      <c r="HP48" s="295"/>
      <c r="HQ48" s="296"/>
      <c r="HR48" s="297">
        <f t="shared" si="60"/>
        <v>0</v>
      </c>
      <c r="HS48" s="295"/>
      <c r="HT48" s="296"/>
      <c r="HU48" s="297">
        <f t="shared" si="61"/>
        <v>0</v>
      </c>
      <c r="HV48" s="295"/>
      <c r="HW48" s="296"/>
      <c r="HX48" s="297">
        <f t="shared" si="62"/>
        <v>0</v>
      </c>
      <c r="HY48" s="295"/>
      <c r="HZ48" s="296"/>
      <c r="IA48" s="297">
        <f t="shared" si="63"/>
        <v>0</v>
      </c>
      <c r="IB48" s="295"/>
      <c r="IC48" s="296"/>
      <c r="ID48" s="297">
        <f t="shared" si="64"/>
        <v>0</v>
      </c>
      <c r="IE48" s="295"/>
      <c r="IF48" s="296"/>
      <c r="IG48" s="297">
        <f t="shared" si="65"/>
        <v>0</v>
      </c>
      <c r="IH48" s="295"/>
      <c r="II48" s="296"/>
      <c r="IJ48" s="297">
        <f t="shared" si="66"/>
        <v>0</v>
      </c>
      <c r="IK48" s="346"/>
      <c r="IL48" s="296"/>
      <c r="IM48" s="297">
        <f t="shared" si="67"/>
        <v>0</v>
      </c>
      <c r="IN48" s="295"/>
      <c r="IO48" s="296"/>
      <c r="IP48" s="297">
        <f t="shared" si="68"/>
        <v>0</v>
      </c>
      <c r="IQ48" s="295"/>
      <c r="IR48" s="296"/>
      <c r="IS48" s="297">
        <f t="shared" si="69"/>
        <v>0</v>
      </c>
      <c r="IT48" s="295"/>
      <c r="IU48" s="296"/>
      <c r="IV48" s="297">
        <f t="shared" si="70"/>
        <v>0</v>
      </c>
      <c r="IW48" s="295"/>
      <c r="IX48" s="296"/>
      <c r="IY48" s="297">
        <f t="shared" si="71"/>
        <v>0</v>
      </c>
      <c r="IZ48" s="295"/>
      <c r="JA48" s="296"/>
      <c r="JB48" s="297">
        <f t="shared" si="72"/>
        <v>0</v>
      </c>
      <c r="JC48" s="295"/>
      <c r="JD48" s="296"/>
      <c r="JE48" s="297">
        <f t="shared" si="73"/>
        <v>0</v>
      </c>
      <c r="JF48" s="295"/>
      <c r="JG48" s="296"/>
      <c r="JH48" s="297">
        <f t="shared" si="74"/>
        <v>0</v>
      </c>
      <c r="JI48" s="346"/>
      <c r="JJ48" s="296"/>
      <c r="JK48" s="297">
        <f t="shared" si="75"/>
        <v>0</v>
      </c>
      <c r="JL48" s="295"/>
      <c r="JM48" s="296"/>
      <c r="JN48" s="297">
        <f t="shared" si="76"/>
        <v>0</v>
      </c>
      <c r="JO48" s="295"/>
      <c r="JP48" s="296"/>
      <c r="JQ48" s="297">
        <f t="shared" si="77"/>
        <v>0</v>
      </c>
      <c r="JR48" s="295"/>
      <c r="JS48" s="296"/>
      <c r="JT48" s="297">
        <f t="shared" si="78"/>
        <v>0</v>
      </c>
      <c r="JU48" s="295"/>
      <c r="JV48" s="296"/>
      <c r="JW48" s="297">
        <f t="shared" si="79"/>
        <v>0</v>
      </c>
      <c r="JX48" s="295"/>
      <c r="JY48" s="296"/>
      <c r="JZ48" s="297">
        <f t="shared" si="80"/>
        <v>0</v>
      </c>
      <c r="KA48" s="295"/>
      <c r="KB48" s="296"/>
      <c r="KC48" s="297">
        <f t="shared" si="81"/>
        <v>0</v>
      </c>
      <c r="KD48" s="295"/>
      <c r="KE48" s="296"/>
      <c r="KF48" s="297">
        <f t="shared" si="82"/>
        <v>0</v>
      </c>
      <c r="KG48" s="346"/>
      <c r="KH48" s="296"/>
      <c r="KI48" s="297">
        <f t="shared" si="83"/>
        <v>0</v>
      </c>
      <c r="KJ48" s="295"/>
      <c r="KK48" s="296"/>
      <c r="KL48" s="297">
        <f t="shared" si="84"/>
        <v>0</v>
      </c>
      <c r="KM48" s="295"/>
      <c r="KN48" s="296"/>
      <c r="KO48" s="297">
        <f t="shared" si="85"/>
        <v>0</v>
      </c>
      <c r="KP48" s="295"/>
      <c r="KQ48" s="296"/>
      <c r="KR48" s="297">
        <f t="shared" si="86"/>
        <v>0</v>
      </c>
      <c r="KS48" s="295"/>
      <c r="KT48" s="296"/>
      <c r="KU48" s="297">
        <f t="shared" si="87"/>
        <v>0</v>
      </c>
      <c r="KV48" s="295"/>
      <c r="KW48" s="296"/>
      <c r="KX48" s="297">
        <f t="shared" si="88"/>
        <v>0</v>
      </c>
      <c r="KY48" s="295"/>
      <c r="KZ48" s="296"/>
      <c r="LA48" s="297">
        <f t="shared" si="89"/>
        <v>0</v>
      </c>
      <c r="LB48" s="295"/>
      <c r="LC48" s="296"/>
      <c r="LD48" s="297">
        <f t="shared" si="90"/>
        <v>0</v>
      </c>
      <c r="LE48" s="346"/>
      <c r="LF48" s="296"/>
      <c r="LG48" s="297">
        <f t="shared" si="91"/>
        <v>0</v>
      </c>
      <c r="LH48" s="295"/>
      <c r="LI48" s="296"/>
      <c r="LJ48" s="297">
        <f t="shared" si="92"/>
        <v>0</v>
      </c>
      <c r="LK48" s="295"/>
      <c r="LL48" s="296"/>
      <c r="LM48" s="297">
        <f t="shared" si="93"/>
        <v>0</v>
      </c>
      <c r="LN48" s="295"/>
      <c r="LO48" s="296"/>
      <c r="LP48" s="297">
        <f t="shared" si="94"/>
        <v>0</v>
      </c>
      <c r="LQ48" s="295"/>
      <c r="LR48" s="296"/>
      <c r="LS48" s="297">
        <f t="shared" si="95"/>
        <v>0</v>
      </c>
      <c r="LT48" s="295"/>
      <c r="LU48" s="296"/>
      <c r="LV48" s="297">
        <f t="shared" si="96"/>
        <v>0</v>
      </c>
      <c r="LW48" s="295"/>
      <c r="LX48" s="296"/>
      <c r="LY48" s="297">
        <f t="shared" si="97"/>
        <v>0</v>
      </c>
      <c r="LZ48" s="295"/>
      <c r="MA48" s="296"/>
      <c r="MB48" s="297">
        <f t="shared" si="98"/>
        <v>0</v>
      </c>
      <c r="MC48" s="295"/>
      <c r="MD48" s="296"/>
      <c r="ME48" s="297">
        <f t="shared" si="99"/>
        <v>0</v>
      </c>
      <c r="MF48" s="295"/>
      <c r="MG48" s="296"/>
      <c r="MH48" s="297">
        <f t="shared" si="100"/>
        <v>0</v>
      </c>
      <c r="MI48" s="295"/>
      <c r="MJ48" s="296"/>
      <c r="MK48" s="297">
        <f t="shared" si="101"/>
        <v>0</v>
      </c>
      <c r="ML48" s="295"/>
      <c r="MM48" s="296"/>
      <c r="MN48" s="297">
        <f t="shared" si="102"/>
        <v>0</v>
      </c>
      <c r="MO48" s="295"/>
      <c r="MP48" s="296"/>
      <c r="MQ48" s="297">
        <f t="shared" si="103"/>
        <v>0</v>
      </c>
      <c r="MR48" s="295"/>
      <c r="MS48" s="296"/>
      <c r="MT48" s="297">
        <f t="shared" si="104"/>
        <v>0</v>
      </c>
      <c r="MU48" s="295"/>
      <c r="MV48" s="296"/>
      <c r="MW48" s="297">
        <f t="shared" si="105"/>
        <v>0</v>
      </c>
      <c r="MX48" s="295"/>
      <c r="MY48" s="296"/>
      <c r="MZ48" s="297">
        <f t="shared" si="106"/>
        <v>0</v>
      </c>
      <c r="NA48" s="295"/>
      <c r="NB48" s="296"/>
      <c r="NC48" s="297">
        <f t="shared" si="107"/>
        <v>0</v>
      </c>
      <c r="ND48" s="295"/>
      <c r="NE48" s="296"/>
      <c r="NF48" s="297">
        <f t="shared" si="108"/>
        <v>0</v>
      </c>
      <c r="NG48" s="295"/>
      <c r="NH48" s="296"/>
      <c r="NI48" s="297">
        <f t="shared" si="109"/>
        <v>0</v>
      </c>
      <c r="NJ48" s="295"/>
      <c r="NK48" s="296"/>
      <c r="NL48" s="297">
        <f t="shared" si="110"/>
        <v>0</v>
      </c>
      <c r="NM48" s="295"/>
      <c r="NN48" s="296"/>
      <c r="NO48" s="297">
        <f t="shared" si="111"/>
        <v>0</v>
      </c>
      <c r="NP48" s="295"/>
      <c r="NQ48" s="296"/>
      <c r="NR48" s="297">
        <f t="shared" si="112"/>
        <v>0</v>
      </c>
      <c r="NS48" s="295"/>
      <c r="NT48" s="296"/>
      <c r="NU48" s="297">
        <f t="shared" si="113"/>
        <v>0</v>
      </c>
      <c r="NV48" s="295"/>
      <c r="NW48" s="296"/>
      <c r="NX48" s="297">
        <f t="shared" si="114"/>
        <v>0</v>
      </c>
      <c r="NY48" s="295"/>
      <c r="NZ48" s="296"/>
      <c r="OA48" s="297">
        <f t="shared" si="115"/>
        <v>0</v>
      </c>
      <c r="OB48" s="295"/>
      <c r="OC48" s="296"/>
      <c r="OD48" s="297">
        <f t="shared" si="116"/>
        <v>0</v>
      </c>
      <c r="OE48" s="295"/>
      <c r="OF48" s="296"/>
      <c r="OG48" s="297">
        <f t="shared" si="117"/>
        <v>0</v>
      </c>
      <c r="OH48" s="295"/>
      <c r="OI48" s="296"/>
      <c r="OJ48" s="297">
        <f t="shared" si="118"/>
        <v>0</v>
      </c>
      <c r="OK48" s="295"/>
      <c r="OL48" s="296"/>
      <c r="OM48" s="297">
        <f t="shared" si="119"/>
        <v>0</v>
      </c>
      <c r="ON48" s="295"/>
      <c r="OO48" s="296"/>
      <c r="OP48" s="297">
        <f t="shared" si="120"/>
        <v>0</v>
      </c>
      <c r="OQ48" s="295"/>
      <c r="OR48" s="296"/>
      <c r="OS48" s="297">
        <f t="shared" si="121"/>
        <v>0</v>
      </c>
      <c r="OT48" s="295"/>
      <c r="OU48" s="296"/>
      <c r="OV48" s="297">
        <f t="shared" si="122"/>
        <v>0</v>
      </c>
      <c r="OW48" s="295"/>
      <c r="OX48" s="296"/>
      <c r="OY48" s="297">
        <f t="shared" si="123"/>
        <v>0</v>
      </c>
      <c r="OZ48" s="295"/>
      <c r="PA48" s="296"/>
      <c r="PB48" s="297">
        <f t="shared" si="124"/>
        <v>0</v>
      </c>
      <c r="PC48" s="295"/>
      <c r="PD48" s="296"/>
      <c r="PE48" s="297">
        <f t="shared" si="125"/>
        <v>0</v>
      </c>
      <c r="PF48" s="295"/>
      <c r="PG48" s="296"/>
      <c r="PH48" s="297">
        <f t="shared" si="126"/>
        <v>0</v>
      </c>
      <c r="PI48" s="295"/>
      <c r="PJ48" s="296"/>
      <c r="PK48" s="297">
        <f t="shared" si="127"/>
        <v>0</v>
      </c>
      <c r="PL48" s="295"/>
      <c r="PM48" s="296"/>
      <c r="PN48" s="297">
        <f t="shared" si="128"/>
        <v>0</v>
      </c>
      <c r="PO48" s="295"/>
      <c r="PP48" s="296"/>
      <c r="PQ48" s="297">
        <f t="shared" si="129"/>
        <v>0</v>
      </c>
      <c r="PR48" s="295"/>
      <c r="PS48" s="296"/>
      <c r="PT48" s="297">
        <f t="shared" si="130"/>
        <v>0</v>
      </c>
      <c r="PU48" s="295"/>
      <c r="PV48" s="296"/>
      <c r="PW48" s="297">
        <f t="shared" si="131"/>
        <v>0</v>
      </c>
      <c r="PX48" s="295"/>
      <c r="PY48" s="296"/>
      <c r="PZ48" s="297">
        <f t="shared" si="132"/>
        <v>0</v>
      </c>
      <c r="QA48" s="295"/>
      <c r="QB48" s="296"/>
      <c r="QC48" s="297">
        <f t="shared" si="133"/>
        <v>0</v>
      </c>
      <c r="QD48" s="295"/>
      <c r="QE48" s="296"/>
      <c r="QF48" s="297">
        <f t="shared" si="134"/>
        <v>0</v>
      </c>
      <c r="QG48" s="295"/>
      <c r="QH48" s="296"/>
      <c r="QI48" s="297">
        <f t="shared" si="135"/>
        <v>0</v>
      </c>
      <c r="QJ48" s="295"/>
      <c r="QK48" s="296"/>
      <c r="QL48" s="297">
        <f t="shared" si="136"/>
        <v>0</v>
      </c>
      <c r="QM48" s="295"/>
      <c r="QN48" s="296"/>
      <c r="QO48" s="297">
        <f t="shared" si="137"/>
        <v>0</v>
      </c>
      <c r="QP48" s="295"/>
      <c r="QQ48" s="296"/>
      <c r="QR48" s="297">
        <f t="shared" si="138"/>
        <v>0</v>
      </c>
      <c r="QS48" s="295"/>
      <c r="QT48" s="296"/>
      <c r="QU48" s="297">
        <f t="shared" si="139"/>
        <v>0</v>
      </c>
      <c r="QV48" s="295"/>
      <c r="QW48" s="296"/>
      <c r="QX48" s="297">
        <f t="shared" si="140"/>
        <v>0</v>
      </c>
      <c r="QY48" s="295"/>
      <c r="QZ48" s="296"/>
      <c r="RA48" s="297">
        <f t="shared" si="141"/>
        <v>0</v>
      </c>
      <c r="RB48" s="295"/>
      <c r="RC48" s="296"/>
      <c r="RD48" s="297">
        <f t="shared" si="142"/>
        <v>0</v>
      </c>
      <c r="RE48" s="295"/>
      <c r="RF48" s="296"/>
      <c r="RG48" s="297">
        <f t="shared" si="143"/>
        <v>0</v>
      </c>
      <c r="RH48" s="295"/>
      <c r="RI48" s="296"/>
      <c r="RJ48" s="297">
        <f t="shared" si="144"/>
        <v>0</v>
      </c>
      <c r="RK48" s="295"/>
      <c r="RL48" s="296"/>
      <c r="RM48" s="297">
        <f t="shared" si="145"/>
        <v>0</v>
      </c>
      <c r="RN48" s="295"/>
      <c r="RO48" s="296"/>
      <c r="RP48" s="297">
        <f t="shared" si="146"/>
        <v>0</v>
      </c>
      <c r="RQ48" s="295"/>
      <c r="RR48" s="296"/>
      <c r="RS48" s="297">
        <f t="shared" si="147"/>
        <v>0</v>
      </c>
      <c r="RT48" s="295"/>
      <c r="RU48" s="296"/>
      <c r="RV48" s="297">
        <f t="shared" si="148"/>
        <v>0</v>
      </c>
      <c r="RW48" s="295"/>
      <c r="RX48" s="296"/>
      <c r="RY48" s="297">
        <f t="shared" si="149"/>
        <v>0</v>
      </c>
      <c r="RZ48" s="295"/>
      <c r="SA48" s="296"/>
      <c r="SB48" s="297">
        <f t="shared" si="150"/>
        <v>0</v>
      </c>
      <c r="SC48" s="295"/>
      <c r="SD48" s="296"/>
      <c r="SE48" s="297">
        <f t="shared" si="151"/>
        <v>0</v>
      </c>
      <c r="SF48" s="295"/>
      <c r="SG48" s="296"/>
      <c r="SH48" s="297">
        <f t="shared" si="152"/>
        <v>0</v>
      </c>
      <c r="SI48" s="295"/>
      <c r="SJ48" s="296"/>
      <c r="SK48" s="297">
        <f t="shared" si="153"/>
        <v>0</v>
      </c>
      <c r="SL48" s="295"/>
      <c r="SM48" s="296"/>
      <c r="SN48" s="297">
        <f t="shared" si="154"/>
        <v>0</v>
      </c>
      <c r="SO48" s="295"/>
      <c r="SP48" s="296"/>
      <c r="SQ48" s="297">
        <f t="shared" si="155"/>
        <v>0</v>
      </c>
      <c r="SR48" s="295"/>
      <c r="SS48" s="296"/>
      <c r="ST48" s="297">
        <f t="shared" si="156"/>
        <v>0</v>
      </c>
      <c r="SU48" s="295"/>
      <c r="SV48" s="296"/>
      <c r="SW48" s="297">
        <f t="shared" si="157"/>
        <v>0</v>
      </c>
      <c r="SX48" s="295"/>
      <c r="SY48" s="296"/>
      <c r="SZ48" s="297">
        <f t="shared" si="158"/>
        <v>0</v>
      </c>
      <c r="TA48" s="295"/>
      <c r="TB48" s="296"/>
      <c r="TC48" s="297">
        <f t="shared" si="159"/>
        <v>0</v>
      </c>
      <c r="TD48" s="295"/>
      <c r="TE48" s="296"/>
      <c r="TF48" s="297">
        <f t="shared" si="160"/>
        <v>0</v>
      </c>
      <c r="TG48" s="295"/>
      <c r="TH48" s="296"/>
      <c r="TI48" s="297">
        <f t="shared" si="161"/>
        <v>0</v>
      </c>
      <c r="TJ48" s="295"/>
      <c r="TK48" s="296"/>
      <c r="TL48" s="297">
        <f t="shared" si="162"/>
        <v>0</v>
      </c>
      <c r="TM48" s="295"/>
      <c r="TN48" s="296"/>
      <c r="TO48" s="297">
        <f t="shared" si="163"/>
        <v>0</v>
      </c>
      <c r="TP48" s="295"/>
      <c r="TQ48" s="296"/>
      <c r="TR48" s="297">
        <f t="shared" si="164"/>
        <v>0</v>
      </c>
      <c r="TS48" s="295"/>
      <c r="TT48" s="296"/>
      <c r="TU48" s="297">
        <f t="shared" si="165"/>
        <v>0</v>
      </c>
      <c r="TV48" s="295"/>
      <c r="TW48" s="296"/>
      <c r="TX48" s="297">
        <f t="shared" si="166"/>
        <v>0</v>
      </c>
      <c r="TY48" s="295"/>
      <c r="TZ48" s="296"/>
      <c r="UA48" s="297">
        <f t="shared" si="167"/>
        <v>0</v>
      </c>
      <c r="UB48" s="295"/>
      <c r="UC48" s="296"/>
      <c r="UD48" s="297">
        <f t="shared" si="168"/>
        <v>0</v>
      </c>
      <c r="UE48" s="295"/>
      <c r="UF48" s="296"/>
      <c r="UG48" s="297">
        <f t="shared" si="169"/>
        <v>0</v>
      </c>
      <c r="UH48" s="295"/>
      <c r="UI48" s="296"/>
      <c r="UJ48" s="297">
        <f t="shared" si="170"/>
        <v>0</v>
      </c>
      <c r="UK48" s="295"/>
      <c r="UL48" s="296"/>
      <c r="UM48" s="297">
        <f t="shared" si="171"/>
        <v>0</v>
      </c>
      <c r="UN48" s="295"/>
      <c r="UO48" s="296"/>
      <c r="UP48" s="297">
        <f t="shared" si="172"/>
        <v>0</v>
      </c>
      <c r="UQ48" s="295"/>
      <c r="UR48" s="296"/>
      <c r="US48" s="297">
        <f t="shared" si="173"/>
        <v>0</v>
      </c>
      <c r="UT48" s="295"/>
      <c r="UU48" s="296"/>
      <c r="UV48" s="297">
        <f t="shared" si="174"/>
        <v>0</v>
      </c>
      <c r="UW48" s="295"/>
      <c r="UX48" s="296"/>
      <c r="UY48" s="297">
        <f t="shared" si="175"/>
        <v>0</v>
      </c>
      <c r="UZ48" s="295"/>
      <c r="VA48" s="296"/>
      <c r="VB48" s="297">
        <f t="shared" si="176"/>
        <v>0</v>
      </c>
      <c r="VC48" s="295"/>
      <c r="VD48" s="296"/>
      <c r="VE48" s="297">
        <f t="shared" si="177"/>
        <v>0</v>
      </c>
      <c r="VF48" s="295"/>
      <c r="VG48" s="296"/>
      <c r="VH48" s="297">
        <f t="shared" si="178"/>
        <v>0</v>
      </c>
      <c r="VI48" s="295"/>
      <c r="VJ48" s="296"/>
      <c r="VK48" s="297">
        <f t="shared" si="179"/>
        <v>0</v>
      </c>
      <c r="VL48" s="295"/>
      <c r="VM48" s="296"/>
      <c r="VN48" s="297">
        <f t="shared" si="180"/>
        <v>0</v>
      </c>
      <c r="VO48" s="295"/>
      <c r="VP48" s="296"/>
      <c r="VQ48" s="297">
        <f t="shared" si="181"/>
        <v>0</v>
      </c>
    </row>
    <row r="49" spans="1:589">
      <c r="A49" s="349">
        <v>45</v>
      </c>
      <c r="B49" s="346"/>
      <c r="C49" s="296"/>
      <c r="D49" s="297">
        <f t="shared" si="245"/>
        <v>0</v>
      </c>
      <c r="E49" s="295"/>
      <c r="F49" s="296"/>
      <c r="G49" s="297">
        <f t="shared" si="183"/>
        <v>0</v>
      </c>
      <c r="H49" s="295"/>
      <c r="I49" s="296"/>
      <c r="J49" s="297">
        <f t="shared" si="184"/>
        <v>0</v>
      </c>
      <c r="K49" s="295"/>
      <c r="L49" s="296"/>
      <c r="M49" s="297">
        <f t="shared" si="185"/>
        <v>0</v>
      </c>
      <c r="N49" s="295"/>
      <c r="O49" s="296"/>
      <c r="P49" s="297">
        <f t="shared" si="246"/>
        <v>0</v>
      </c>
      <c r="Q49" s="295"/>
      <c r="R49" s="296"/>
      <c r="S49" s="297">
        <f t="shared" si="187"/>
        <v>0</v>
      </c>
      <c r="T49" s="295"/>
      <c r="U49" s="296"/>
      <c r="V49" s="297">
        <f t="shared" si="188"/>
        <v>0</v>
      </c>
      <c r="W49" s="346"/>
      <c r="X49" s="296"/>
      <c r="Y49" s="297">
        <f t="shared" si="189"/>
        <v>0</v>
      </c>
      <c r="Z49" s="295"/>
      <c r="AA49" s="296"/>
      <c r="AB49" s="297">
        <f t="shared" si="190"/>
        <v>0</v>
      </c>
      <c r="AC49" s="295"/>
      <c r="AD49" s="296"/>
      <c r="AE49" s="297">
        <f t="shared" si="191"/>
        <v>0</v>
      </c>
      <c r="AF49" s="295"/>
      <c r="AG49" s="296"/>
      <c r="AH49" s="297">
        <f t="shared" si="192"/>
        <v>0</v>
      </c>
      <c r="AI49" s="295"/>
      <c r="AJ49" s="296"/>
      <c r="AK49" s="297">
        <f t="shared" si="193"/>
        <v>0</v>
      </c>
      <c r="AL49" s="295"/>
      <c r="AM49" s="296"/>
      <c r="AN49" s="297">
        <f t="shared" si="194"/>
        <v>0</v>
      </c>
      <c r="AO49" s="295"/>
      <c r="AP49" s="296"/>
      <c r="AQ49" s="297">
        <f t="shared" si="195"/>
        <v>0</v>
      </c>
      <c r="AR49" s="346"/>
      <c r="AS49" s="296"/>
      <c r="AT49" s="297">
        <f t="shared" si="196"/>
        <v>0</v>
      </c>
      <c r="AU49" s="295"/>
      <c r="AV49" s="296"/>
      <c r="AW49" s="297">
        <f t="shared" si="197"/>
        <v>0</v>
      </c>
      <c r="AX49" s="295"/>
      <c r="AY49" s="296"/>
      <c r="AZ49" s="297">
        <f t="shared" si="198"/>
        <v>0</v>
      </c>
      <c r="BA49" s="295"/>
      <c r="BB49" s="296"/>
      <c r="BC49" s="297">
        <f t="shared" si="199"/>
        <v>0</v>
      </c>
      <c r="BD49" s="295"/>
      <c r="BE49" s="296"/>
      <c r="BF49" s="297">
        <f t="shared" si="200"/>
        <v>0</v>
      </c>
      <c r="BG49" s="295"/>
      <c r="BH49" s="296"/>
      <c r="BI49" s="297">
        <f t="shared" si="201"/>
        <v>0</v>
      </c>
      <c r="BJ49" s="295"/>
      <c r="BK49" s="296"/>
      <c r="BL49" s="297">
        <f t="shared" si="202"/>
        <v>0</v>
      </c>
      <c r="BM49" s="346"/>
      <c r="BN49" s="296"/>
      <c r="BO49" s="297">
        <f t="shared" si="203"/>
        <v>0</v>
      </c>
      <c r="BP49" s="295"/>
      <c r="BQ49" s="296"/>
      <c r="BR49" s="297">
        <f t="shared" si="247"/>
        <v>0</v>
      </c>
      <c r="BS49" s="295"/>
      <c r="BT49" s="296"/>
      <c r="BU49" s="297">
        <f t="shared" si="204"/>
        <v>0</v>
      </c>
      <c r="BV49" s="295"/>
      <c r="BW49" s="296"/>
      <c r="BX49" s="297">
        <f t="shared" si="205"/>
        <v>0</v>
      </c>
      <c r="BY49" s="295"/>
      <c r="BZ49" s="296"/>
      <c r="CA49" s="297">
        <f t="shared" si="206"/>
        <v>0</v>
      </c>
      <c r="CB49" s="295"/>
      <c r="CC49" s="296"/>
      <c r="CD49" s="297">
        <f t="shared" si="207"/>
        <v>0</v>
      </c>
      <c r="CE49" s="295"/>
      <c r="CF49" s="296"/>
      <c r="CG49" s="297">
        <f t="shared" si="208"/>
        <v>0</v>
      </c>
      <c r="CH49" s="346"/>
      <c r="CI49" s="296"/>
      <c r="CJ49" s="297">
        <f t="shared" si="209"/>
        <v>0</v>
      </c>
      <c r="CK49" s="295"/>
      <c r="CL49" s="296"/>
      <c r="CM49" s="297">
        <f t="shared" si="210"/>
        <v>0</v>
      </c>
      <c r="CN49" s="295"/>
      <c r="CO49" s="296"/>
      <c r="CP49" s="297">
        <f t="shared" si="211"/>
        <v>0</v>
      </c>
      <c r="CQ49" s="295"/>
      <c r="CR49" s="296"/>
      <c r="CS49" s="297">
        <f t="shared" si="212"/>
        <v>0</v>
      </c>
      <c r="CT49" s="295"/>
      <c r="CU49" s="296"/>
      <c r="CV49" s="297">
        <f t="shared" si="213"/>
        <v>0</v>
      </c>
      <c r="CW49" s="295"/>
      <c r="CX49" s="296"/>
      <c r="CY49" s="297">
        <f t="shared" si="214"/>
        <v>0</v>
      </c>
      <c r="CZ49" s="295"/>
      <c r="DA49" s="296"/>
      <c r="DB49" s="297">
        <f t="shared" si="215"/>
        <v>0</v>
      </c>
      <c r="DC49" s="346"/>
      <c r="DD49" s="296"/>
      <c r="DE49" s="297">
        <f t="shared" si="216"/>
        <v>0</v>
      </c>
      <c r="DF49" s="295"/>
      <c r="DG49" s="296"/>
      <c r="DH49" s="297">
        <f t="shared" si="217"/>
        <v>0</v>
      </c>
      <c r="DI49" s="295"/>
      <c r="DJ49" s="296"/>
      <c r="DK49" s="297">
        <f t="shared" si="218"/>
        <v>0</v>
      </c>
      <c r="DL49" s="295"/>
      <c r="DM49" s="296"/>
      <c r="DN49" s="297">
        <f t="shared" si="219"/>
        <v>0</v>
      </c>
      <c r="DO49" s="295"/>
      <c r="DP49" s="296"/>
      <c r="DQ49" s="297">
        <f t="shared" si="220"/>
        <v>0</v>
      </c>
      <c r="DR49" s="295"/>
      <c r="DS49" s="296"/>
      <c r="DT49" s="297">
        <f t="shared" si="221"/>
        <v>0</v>
      </c>
      <c r="DU49" s="295"/>
      <c r="DV49" s="296"/>
      <c r="DW49" s="297">
        <f t="shared" si="222"/>
        <v>0</v>
      </c>
      <c r="DX49" s="346"/>
      <c r="DY49" s="296"/>
      <c r="DZ49" s="297">
        <f t="shared" si="223"/>
        <v>0</v>
      </c>
      <c r="EA49" s="295"/>
      <c r="EB49" s="296"/>
      <c r="EC49" s="297">
        <f t="shared" si="224"/>
        <v>0</v>
      </c>
      <c r="ED49" s="295"/>
      <c r="EE49" s="296"/>
      <c r="EF49" s="297">
        <f t="shared" si="225"/>
        <v>0</v>
      </c>
      <c r="EG49" s="295"/>
      <c r="EH49" s="296"/>
      <c r="EI49" s="297">
        <f t="shared" si="226"/>
        <v>0</v>
      </c>
      <c r="EJ49" s="295"/>
      <c r="EK49" s="296"/>
      <c r="EL49" s="297">
        <f t="shared" si="227"/>
        <v>0</v>
      </c>
      <c r="EM49" s="295"/>
      <c r="EN49" s="296"/>
      <c r="EO49" s="297">
        <f t="shared" si="228"/>
        <v>0</v>
      </c>
      <c r="EP49" s="295"/>
      <c r="EQ49" s="296"/>
      <c r="ER49" s="297">
        <f t="shared" si="229"/>
        <v>0</v>
      </c>
      <c r="ES49" s="346"/>
      <c r="ET49" s="296"/>
      <c r="EU49" s="297">
        <f t="shared" si="230"/>
        <v>0</v>
      </c>
      <c r="EV49" s="295"/>
      <c r="EW49" s="296"/>
      <c r="EX49" s="297">
        <f t="shared" si="231"/>
        <v>0</v>
      </c>
      <c r="EY49" s="295"/>
      <c r="EZ49" s="296"/>
      <c r="FA49" s="297">
        <f t="shared" si="232"/>
        <v>0</v>
      </c>
      <c r="FB49" s="295"/>
      <c r="FC49" s="296"/>
      <c r="FD49" s="297">
        <f t="shared" si="233"/>
        <v>0</v>
      </c>
      <c r="FE49" s="295"/>
      <c r="FF49" s="296"/>
      <c r="FG49" s="297">
        <f t="shared" si="234"/>
        <v>0</v>
      </c>
      <c r="FH49" s="295"/>
      <c r="FI49" s="296"/>
      <c r="FJ49" s="297">
        <f t="shared" si="235"/>
        <v>0</v>
      </c>
      <c r="FK49" s="295"/>
      <c r="FL49" s="296"/>
      <c r="FM49" s="297">
        <f t="shared" si="236"/>
        <v>0</v>
      </c>
      <c r="FN49" s="295"/>
      <c r="FO49" s="296"/>
      <c r="FP49" s="297">
        <f t="shared" si="237"/>
        <v>0</v>
      </c>
      <c r="FQ49" s="346"/>
      <c r="FR49" s="296"/>
      <c r="FS49" s="297">
        <f t="shared" si="238"/>
        <v>0</v>
      </c>
      <c r="FT49" s="295"/>
      <c r="FU49" s="296"/>
      <c r="FV49" s="297">
        <f t="shared" si="239"/>
        <v>0</v>
      </c>
      <c r="FW49" s="295"/>
      <c r="FX49" s="296"/>
      <c r="FY49" s="297">
        <f t="shared" si="240"/>
        <v>0</v>
      </c>
      <c r="FZ49" s="295"/>
      <c r="GA49" s="296"/>
      <c r="GB49" s="297">
        <f t="shared" si="241"/>
        <v>0</v>
      </c>
      <c r="GC49" s="295"/>
      <c r="GD49" s="296"/>
      <c r="GE49" s="297">
        <f t="shared" si="242"/>
        <v>0</v>
      </c>
      <c r="GF49" s="295"/>
      <c r="GG49" s="296"/>
      <c r="GH49" s="297">
        <f t="shared" si="243"/>
        <v>0</v>
      </c>
      <c r="GI49" s="295"/>
      <c r="GJ49" s="296"/>
      <c r="GK49" s="297">
        <f t="shared" si="244"/>
        <v>0</v>
      </c>
      <c r="GL49" s="295"/>
      <c r="GM49" s="296"/>
      <c r="GN49" s="297">
        <f t="shared" si="50"/>
        <v>0</v>
      </c>
      <c r="GO49" s="346"/>
      <c r="GP49" s="296"/>
      <c r="GQ49" s="297">
        <f t="shared" si="51"/>
        <v>0</v>
      </c>
      <c r="GR49" s="295"/>
      <c r="GS49" s="296"/>
      <c r="GT49" s="297">
        <f t="shared" si="52"/>
        <v>0</v>
      </c>
      <c r="GU49" s="295"/>
      <c r="GV49" s="296"/>
      <c r="GW49" s="297">
        <f t="shared" si="53"/>
        <v>0</v>
      </c>
      <c r="GX49" s="295"/>
      <c r="GY49" s="296"/>
      <c r="GZ49" s="297">
        <f t="shared" si="54"/>
        <v>0</v>
      </c>
      <c r="HA49" s="295"/>
      <c r="HB49" s="296"/>
      <c r="HC49" s="297">
        <f t="shared" si="55"/>
        <v>0</v>
      </c>
      <c r="HD49" s="295"/>
      <c r="HE49" s="296"/>
      <c r="HF49" s="297">
        <f t="shared" si="56"/>
        <v>0</v>
      </c>
      <c r="HG49" s="295"/>
      <c r="HH49" s="296"/>
      <c r="HI49" s="297">
        <f t="shared" si="57"/>
        <v>0</v>
      </c>
      <c r="HJ49" s="295"/>
      <c r="HK49" s="296"/>
      <c r="HL49" s="297">
        <f t="shared" si="58"/>
        <v>0</v>
      </c>
      <c r="HM49" s="346"/>
      <c r="HN49" s="296"/>
      <c r="HO49" s="297">
        <f t="shared" si="59"/>
        <v>0</v>
      </c>
      <c r="HP49" s="295"/>
      <c r="HQ49" s="296"/>
      <c r="HR49" s="297">
        <f t="shared" si="60"/>
        <v>0</v>
      </c>
      <c r="HS49" s="295"/>
      <c r="HT49" s="296"/>
      <c r="HU49" s="297">
        <f t="shared" si="61"/>
        <v>0</v>
      </c>
      <c r="HV49" s="295"/>
      <c r="HW49" s="296"/>
      <c r="HX49" s="297">
        <f t="shared" si="62"/>
        <v>0</v>
      </c>
      <c r="HY49" s="295"/>
      <c r="HZ49" s="296"/>
      <c r="IA49" s="297">
        <f t="shared" si="63"/>
        <v>0</v>
      </c>
      <c r="IB49" s="295"/>
      <c r="IC49" s="296"/>
      <c r="ID49" s="297">
        <f t="shared" si="64"/>
        <v>0</v>
      </c>
      <c r="IE49" s="295"/>
      <c r="IF49" s="296"/>
      <c r="IG49" s="297">
        <f t="shared" si="65"/>
        <v>0</v>
      </c>
      <c r="IH49" s="295"/>
      <c r="II49" s="296"/>
      <c r="IJ49" s="297">
        <f t="shared" si="66"/>
        <v>0</v>
      </c>
      <c r="IK49" s="346"/>
      <c r="IL49" s="296"/>
      <c r="IM49" s="297">
        <f t="shared" si="67"/>
        <v>0</v>
      </c>
      <c r="IN49" s="295"/>
      <c r="IO49" s="296"/>
      <c r="IP49" s="297">
        <f t="shared" si="68"/>
        <v>0</v>
      </c>
      <c r="IQ49" s="295"/>
      <c r="IR49" s="296"/>
      <c r="IS49" s="297">
        <f t="shared" si="69"/>
        <v>0</v>
      </c>
      <c r="IT49" s="295"/>
      <c r="IU49" s="296"/>
      <c r="IV49" s="297">
        <f t="shared" si="70"/>
        <v>0</v>
      </c>
      <c r="IW49" s="295"/>
      <c r="IX49" s="296"/>
      <c r="IY49" s="297">
        <f t="shared" si="71"/>
        <v>0</v>
      </c>
      <c r="IZ49" s="295"/>
      <c r="JA49" s="296"/>
      <c r="JB49" s="297">
        <f t="shared" si="72"/>
        <v>0</v>
      </c>
      <c r="JC49" s="295"/>
      <c r="JD49" s="296"/>
      <c r="JE49" s="297">
        <f t="shared" si="73"/>
        <v>0</v>
      </c>
      <c r="JF49" s="295"/>
      <c r="JG49" s="296"/>
      <c r="JH49" s="297">
        <f t="shared" si="74"/>
        <v>0</v>
      </c>
      <c r="JI49" s="346"/>
      <c r="JJ49" s="296"/>
      <c r="JK49" s="297">
        <f t="shared" si="75"/>
        <v>0</v>
      </c>
      <c r="JL49" s="295"/>
      <c r="JM49" s="296"/>
      <c r="JN49" s="297">
        <f t="shared" si="76"/>
        <v>0</v>
      </c>
      <c r="JO49" s="295"/>
      <c r="JP49" s="296"/>
      <c r="JQ49" s="297">
        <f t="shared" si="77"/>
        <v>0</v>
      </c>
      <c r="JR49" s="295"/>
      <c r="JS49" s="296"/>
      <c r="JT49" s="297">
        <f t="shared" si="78"/>
        <v>0</v>
      </c>
      <c r="JU49" s="295"/>
      <c r="JV49" s="296"/>
      <c r="JW49" s="297">
        <f t="shared" si="79"/>
        <v>0</v>
      </c>
      <c r="JX49" s="295"/>
      <c r="JY49" s="296"/>
      <c r="JZ49" s="297">
        <f t="shared" si="80"/>
        <v>0</v>
      </c>
      <c r="KA49" s="295"/>
      <c r="KB49" s="296"/>
      <c r="KC49" s="297">
        <f t="shared" si="81"/>
        <v>0</v>
      </c>
      <c r="KD49" s="295"/>
      <c r="KE49" s="296"/>
      <c r="KF49" s="297">
        <f t="shared" si="82"/>
        <v>0</v>
      </c>
      <c r="KG49" s="346"/>
      <c r="KH49" s="296"/>
      <c r="KI49" s="297">
        <f t="shared" si="83"/>
        <v>0</v>
      </c>
      <c r="KJ49" s="295"/>
      <c r="KK49" s="296"/>
      <c r="KL49" s="297">
        <f t="shared" si="84"/>
        <v>0</v>
      </c>
      <c r="KM49" s="295"/>
      <c r="KN49" s="296"/>
      <c r="KO49" s="297">
        <f t="shared" si="85"/>
        <v>0</v>
      </c>
      <c r="KP49" s="295"/>
      <c r="KQ49" s="296"/>
      <c r="KR49" s="297">
        <f t="shared" si="86"/>
        <v>0</v>
      </c>
      <c r="KS49" s="295"/>
      <c r="KT49" s="296"/>
      <c r="KU49" s="297">
        <f t="shared" si="87"/>
        <v>0</v>
      </c>
      <c r="KV49" s="295"/>
      <c r="KW49" s="296"/>
      <c r="KX49" s="297">
        <f t="shared" si="88"/>
        <v>0</v>
      </c>
      <c r="KY49" s="295"/>
      <c r="KZ49" s="296"/>
      <c r="LA49" s="297">
        <f t="shared" si="89"/>
        <v>0</v>
      </c>
      <c r="LB49" s="295"/>
      <c r="LC49" s="296"/>
      <c r="LD49" s="297">
        <f t="shared" si="90"/>
        <v>0</v>
      </c>
      <c r="LE49" s="346"/>
      <c r="LF49" s="296"/>
      <c r="LG49" s="297">
        <f t="shared" si="91"/>
        <v>0</v>
      </c>
      <c r="LH49" s="295"/>
      <c r="LI49" s="296"/>
      <c r="LJ49" s="297">
        <f t="shared" si="92"/>
        <v>0</v>
      </c>
      <c r="LK49" s="295"/>
      <c r="LL49" s="296"/>
      <c r="LM49" s="297">
        <f t="shared" si="93"/>
        <v>0</v>
      </c>
      <c r="LN49" s="295"/>
      <c r="LO49" s="296"/>
      <c r="LP49" s="297">
        <f t="shared" si="94"/>
        <v>0</v>
      </c>
      <c r="LQ49" s="295"/>
      <c r="LR49" s="296"/>
      <c r="LS49" s="297">
        <f t="shared" si="95"/>
        <v>0</v>
      </c>
      <c r="LT49" s="295">
        <v>0.25</v>
      </c>
      <c r="LU49" s="296">
        <v>0.45833333333333331</v>
      </c>
      <c r="LV49" s="297">
        <f t="shared" si="96"/>
        <v>0.20833333333333331</v>
      </c>
      <c r="LW49" s="295"/>
      <c r="LX49" s="296"/>
      <c r="LY49" s="297">
        <f t="shared" si="97"/>
        <v>0</v>
      </c>
      <c r="LZ49" s="295"/>
      <c r="MA49" s="296"/>
      <c r="MB49" s="297">
        <f t="shared" si="98"/>
        <v>0</v>
      </c>
      <c r="MC49" s="295"/>
      <c r="MD49" s="296"/>
      <c r="ME49" s="297">
        <f t="shared" si="99"/>
        <v>0</v>
      </c>
      <c r="MF49" s="295"/>
      <c r="MG49" s="296"/>
      <c r="MH49" s="297">
        <f t="shared" si="100"/>
        <v>0</v>
      </c>
      <c r="MI49" s="295"/>
      <c r="MJ49" s="296"/>
      <c r="MK49" s="297">
        <f t="shared" si="101"/>
        <v>0</v>
      </c>
      <c r="ML49" s="295"/>
      <c r="MM49" s="296"/>
      <c r="MN49" s="297">
        <f t="shared" si="102"/>
        <v>0</v>
      </c>
      <c r="MO49" s="295"/>
      <c r="MP49" s="296"/>
      <c r="MQ49" s="297">
        <f t="shared" si="103"/>
        <v>0</v>
      </c>
      <c r="MR49" s="295"/>
      <c r="MS49" s="296"/>
      <c r="MT49" s="297">
        <f t="shared" si="104"/>
        <v>0</v>
      </c>
      <c r="MU49" s="295"/>
      <c r="MV49" s="296"/>
      <c r="MW49" s="297">
        <f t="shared" si="105"/>
        <v>0</v>
      </c>
      <c r="MX49" s="295"/>
      <c r="MY49" s="296"/>
      <c r="MZ49" s="297">
        <f t="shared" si="106"/>
        <v>0</v>
      </c>
      <c r="NA49" s="295"/>
      <c r="NB49" s="296"/>
      <c r="NC49" s="297">
        <f t="shared" si="107"/>
        <v>0</v>
      </c>
      <c r="ND49" s="295"/>
      <c r="NE49" s="296"/>
      <c r="NF49" s="297">
        <f t="shared" si="108"/>
        <v>0</v>
      </c>
      <c r="NG49" s="295"/>
      <c r="NH49" s="296"/>
      <c r="NI49" s="297">
        <f t="shared" si="109"/>
        <v>0</v>
      </c>
      <c r="NJ49" s="295"/>
      <c r="NK49" s="296"/>
      <c r="NL49" s="297">
        <f t="shared" si="110"/>
        <v>0</v>
      </c>
      <c r="NM49" s="295"/>
      <c r="NN49" s="296"/>
      <c r="NO49" s="297">
        <f t="shared" si="111"/>
        <v>0</v>
      </c>
      <c r="NP49" s="295"/>
      <c r="NQ49" s="296"/>
      <c r="NR49" s="297">
        <f t="shared" si="112"/>
        <v>0</v>
      </c>
      <c r="NS49" s="295"/>
      <c r="NT49" s="296"/>
      <c r="NU49" s="297">
        <f t="shared" si="113"/>
        <v>0</v>
      </c>
      <c r="NV49" s="295"/>
      <c r="NW49" s="296"/>
      <c r="NX49" s="297">
        <f t="shared" si="114"/>
        <v>0</v>
      </c>
      <c r="NY49" s="295"/>
      <c r="NZ49" s="296"/>
      <c r="OA49" s="297">
        <f t="shared" si="115"/>
        <v>0</v>
      </c>
      <c r="OB49" s="295"/>
      <c r="OC49" s="296"/>
      <c r="OD49" s="297">
        <f t="shared" si="116"/>
        <v>0</v>
      </c>
      <c r="OE49" s="295"/>
      <c r="OF49" s="296"/>
      <c r="OG49" s="297">
        <f t="shared" si="117"/>
        <v>0</v>
      </c>
      <c r="OH49" s="295"/>
      <c r="OI49" s="296"/>
      <c r="OJ49" s="297">
        <f t="shared" si="118"/>
        <v>0</v>
      </c>
      <c r="OK49" s="295"/>
      <c r="OL49" s="296"/>
      <c r="OM49" s="297">
        <f t="shared" si="119"/>
        <v>0</v>
      </c>
      <c r="ON49" s="295"/>
      <c r="OO49" s="296"/>
      <c r="OP49" s="297">
        <f t="shared" si="120"/>
        <v>0</v>
      </c>
      <c r="OQ49" s="295"/>
      <c r="OR49" s="296"/>
      <c r="OS49" s="297">
        <f t="shared" si="121"/>
        <v>0</v>
      </c>
      <c r="OT49" s="295"/>
      <c r="OU49" s="296"/>
      <c r="OV49" s="297">
        <f t="shared" si="122"/>
        <v>0</v>
      </c>
      <c r="OW49" s="295"/>
      <c r="OX49" s="296"/>
      <c r="OY49" s="297">
        <f t="shared" si="123"/>
        <v>0</v>
      </c>
      <c r="OZ49" s="295"/>
      <c r="PA49" s="296"/>
      <c r="PB49" s="297">
        <f t="shared" si="124"/>
        <v>0</v>
      </c>
      <c r="PC49" s="295"/>
      <c r="PD49" s="296"/>
      <c r="PE49" s="297">
        <f t="shared" si="125"/>
        <v>0</v>
      </c>
      <c r="PF49" s="295"/>
      <c r="PG49" s="296"/>
      <c r="PH49" s="297">
        <f t="shared" si="126"/>
        <v>0</v>
      </c>
      <c r="PI49" s="295"/>
      <c r="PJ49" s="296"/>
      <c r="PK49" s="297">
        <f t="shared" si="127"/>
        <v>0</v>
      </c>
      <c r="PL49" s="295"/>
      <c r="PM49" s="296"/>
      <c r="PN49" s="297">
        <f t="shared" si="128"/>
        <v>0</v>
      </c>
      <c r="PO49" s="295"/>
      <c r="PP49" s="296"/>
      <c r="PQ49" s="297">
        <f t="shared" si="129"/>
        <v>0</v>
      </c>
      <c r="PR49" s="295"/>
      <c r="PS49" s="296"/>
      <c r="PT49" s="297">
        <f t="shared" si="130"/>
        <v>0</v>
      </c>
      <c r="PU49" s="295"/>
      <c r="PV49" s="296"/>
      <c r="PW49" s="297">
        <f t="shared" si="131"/>
        <v>0</v>
      </c>
      <c r="PX49" s="295"/>
      <c r="PY49" s="296"/>
      <c r="PZ49" s="297">
        <f t="shared" si="132"/>
        <v>0</v>
      </c>
      <c r="QA49" s="295"/>
      <c r="QB49" s="296"/>
      <c r="QC49" s="297">
        <f t="shared" si="133"/>
        <v>0</v>
      </c>
      <c r="QD49" s="295"/>
      <c r="QE49" s="296"/>
      <c r="QF49" s="297">
        <f t="shared" si="134"/>
        <v>0</v>
      </c>
      <c r="QG49" s="295"/>
      <c r="QH49" s="296"/>
      <c r="QI49" s="297">
        <f t="shared" si="135"/>
        <v>0</v>
      </c>
      <c r="QJ49" s="295"/>
      <c r="QK49" s="296"/>
      <c r="QL49" s="297">
        <f t="shared" si="136"/>
        <v>0</v>
      </c>
      <c r="QM49" s="295"/>
      <c r="QN49" s="296"/>
      <c r="QO49" s="297">
        <f t="shared" si="137"/>
        <v>0</v>
      </c>
      <c r="QP49" s="295"/>
      <c r="QQ49" s="296"/>
      <c r="QR49" s="297">
        <f t="shared" si="138"/>
        <v>0</v>
      </c>
      <c r="QS49" s="295"/>
      <c r="QT49" s="296"/>
      <c r="QU49" s="297">
        <f t="shared" si="139"/>
        <v>0</v>
      </c>
      <c r="QV49" s="295"/>
      <c r="QW49" s="296"/>
      <c r="QX49" s="297">
        <f t="shared" si="140"/>
        <v>0</v>
      </c>
      <c r="QY49" s="295"/>
      <c r="QZ49" s="296"/>
      <c r="RA49" s="297">
        <f t="shared" si="141"/>
        <v>0</v>
      </c>
      <c r="RB49" s="295"/>
      <c r="RC49" s="296"/>
      <c r="RD49" s="297">
        <f t="shared" si="142"/>
        <v>0</v>
      </c>
      <c r="RE49" s="295"/>
      <c r="RF49" s="296"/>
      <c r="RG49" s="297">
        <f t="shared" si="143"/>
        <v>0</v>
      </c>
      <c r="RH49" s="295"/>
      <c r="RI49" s="296"/>
      <c r="RJ49" s="297">
        <f t="shared" si="144"/>
        <v>0</v>
      </c>
      <c r="RK49" s="295"/>
      <c r="RL49" s="296"/>
      <c r="RM49" s="297">
        <f t="shared" si="145"/>
        <v>0</v>
      </c>
      <c r="RN49" s="295"/>
      <c r="RO49" s="296"/>
      <c r="RP49" s="297">
        <f t="shared" si="146"/>
        <v>0</v>
      </c>
      <c r="RQ49" s="295"/>
      <c r="RR49" s="296"/>
      <c r="RS49" s="297">
        <f t="shared" si="147"/>
        <v>0</v>
      </c>
      <c r="RT49" s="295"/>
      <c r="RU49" s="296"/>
      <c r="RV49" s="297">
        <f t="shared" si="148"/>
        <v>0</v>
      </c>
      <c r="RW49" s="295"/>
      <c r="RX49" s="296"/>
      <c r="RY49" s="297">
        <f t="shared" si="149"/>
        <v>0</v>
      </c>
      <c r="RZ49" s="295"/>
      <c r="SA49" s="296"/>
      <c r="SB49" s="297">
        <f t="shared" si="150"/>
        <v>0</v>
      </c>
      <c r="SC49" s="295"/>
      <c r="SD49" s="296"/>
      <c r="SE49" s="297">
        <f t="shared" si="151"/>
        <v>0</v>
      </c>
      <c r="SF49" s="295"/>
      <c r="SG49" s="296"/>
      <c r="SH49" s="297">
        <f t="shared" si="152"/>
        <v>0</v>
      </c>
      <c r="SI49" s="295"/>
      <c r="SJ49" s="296"/>
      <c r="SK49" s="297">
        <f t="shared" si="153"/>
        <v>0</v>
      </c>
      <c r="SL49" s="295"/>
      <c r="SM49" s="296"/>
      <c r="SN49" s="297">
        <f t="shared" si="154"/>
        <v>0</v>
      </c>
      <c r="SO49" s="295"/>
      <c r="SP49" s="296"/>
      <c r="SQ49" s="297">
        <f t="shared" si="155"/>
        <v>0</v>
      </c>
      <c r="SR49" s="295"/>
      <c r="SS49" s="296"/>
      <c r="ST49" s="297">
        <f t="shared" si="156"/>
        <v>0</v>
      </c>
      <c r="SU49" s="295"/>
      <c r="SV49" s="296"/>
      <c r="SW49" s="297">
        <f t="shared" si="157"/>
        <v>0</v>
      </c>
      <c r="SX49" s="295"/>
      <c r="SY49" s="296"/>
      <c r="SZ49" s="297">
        <f t="shared" si="158"/>
        <v>0</v>
      </c>
      <c r="TA49" s="295"/>
      <c r="TB49" s="296"/>
      <c r="TC49" s="297">
        <f t="shared" si="159"/>
        <v>0</v>
      </c>
      <c r="TD49" s="295"/>
      <c r="TE49" s="296"/>
      <c r="TF49" s="297">
        <f t="shared" si="160"/>
        <v>0</v>
      </c>
      <c r="TG49" s="295"/>
      <c r="TH49" s="296"/>
      <c r="TI49" s="297">
        <f t="shared" si="161"/>
        <v>0</v>
      </c>
      <c r="TJ49" s="295"/>
      <c r="TK49" s="296"/>
      <c r="TL49" s="297">
        <f t="shared" si="162"/>
        <v>0</v>
      </c>
      <c r="TM49" s="295"/>
      <c r="TN49" s="296"/>
      <c r="TO49" s="297">
        <f t="shared" si="163"/>
        <v>0</v>
      </c>
      <c r="TP49" s="295"/>
      <c r="TQ49" s="296"/>
      <c r="TR49" s="297">
        <f t="shared" si="164"/>
        <v>0</v>
      </c>
      <c r="TS49" s="295"/>
      <c r="TT49" s="296"/>
      <c r="TU49" s="297">
        <f t="shared" si="165"/>
        <v>0</v>
      </c>
      <c r="TV49" s="295"/>
      <c r="TW49" s="296"/>
      <c r="TX49" s="297">
        <f t="shared" si="166"/>
        <v>0</v>
      </c>
      <c r="TY49" s="295"/>
      <c r="TZ49" s="296"/>
      <c r="UA49" s="297">
        <f t="shared" si="167"/>
        <v>0</v>
      </c>
      <c r="UB49" s="295"/>
      <c r="UC49" s="296"/>
      <c r="UD49" s="297">
        <f t="shared" si="168"/>
        <v>0</v>
      </c>
      <c r="UE49" s="295"/>
      <c r="UF49" s="296"/>
      <c r="UG49" s="297">
        <f t="shared" si="169"/>
        <v>0</v>
      </c>
      <c r="UH49" s="295"/>
      <c r="UI49" s="296"/>
      <c r="UJ49" s="297">
        <f t="shared" si="170"/>
        <v>0</v>
      </c>
      <c r="UK49" s="295"/>
      <c r="UL49" s="296"/>
      <c r="UM49" s="297">
        <f t="shared" si="171"/>
        <v>0</v>
      </c>
      <c r="UN49" s="295"/>
      <c r="UO49" s="296"/>
      <c r="UP49" s="297">
        <f t="shared" si="172"/>
        <v>0</v>
      </c>
      <c r="UQ49" s="295"/>
      <c r="UR49" s="296"/>
      <c r="US49" s="297">
        <f t="shared" si="173"/>
        <v>0</v>
      </c>
      <c r="UT49" s="295"/>
      <c r="UU49" s="296"/>
      <c r="UV49" s="297">
        <f t="shared" si="174"/>
        <v>0</v>
      </c>
      <c r="UW49" s="295"/>
      <c r="UX49" s="296"/>
      <c r="UY49" s="297">
        <f t="shared" si="175"/>
        <v>0</v>
      </c>
      <c r="UZ49" s="295"/>
      <c r="VA49" s="296"/>
      <c r="VB49" s="297">
        <f t="shared" si="176"/>
        <v>0</v>
      </c>
      <c r="VC49" s="295"/>
      <c r="VD49" s="296"/>
      <c r="VE49" s="297">
        <f t="shared" si="177"/>
        <v>0</v>
      </c>
      <c r="VF49" s="295"/>
      <c r="VG49" s="296"/>
      <c r="VH49" s="297">
        <f t="shared" si="178"/>
        <v>0</v>
      </c>
      <c r="VI49" s="295"/>
      <c r="VJ49" s="296"/>
      <c r="VK49" s="297">
        <f t="shared" si="179"/>
        <v>0</v>
      </c>
      <c r="VL49" s="295"/>
      <c r="VM49" s="296"/>
      <c r="VN49" s="297">
        <f t="shared" si="180"/>
        <v>0</v>
      </c>
      <c r="VO49" s="295"/>
      <c r="VP49" s="296"/>
      <c r="VQ49" s="297">
        <f t="shared" si="181"/>
        <v>0</v>
      </c>
    </row>
    <row r="50" spans="1:589">
      <c r="A50" s="349">
        <v>46</v>
      </c>
      <c r="B50" s="346"/>
      <c r="C50" s="296"/>
      <c r="D50" s="297">
        <f t="shared" si="245"/>
        <v>0</v>
      </c>
      <c r="E50" s="295"/>
      <c r="F50" s="296"/>
      <c r="G50" s="297">
        <f t="shared" si="183"/>
        <v>0</v>
      </c>
      <c r="H50" s="295"/>
      <c r="I50" s="296"/>
      <c r="J50" s="297">
        <f t="shared" si="184"/>
        <v>0</v>
      </c>
      <c r="K50" s="295"/>
      <c r="L50" s="296"/>
      <c r="M50" s="297">
        <f t="shared" si="185"/>
        <v>0</v>
      </c>
      <c r="N50" s="295"/>
      <c r="O50" s="296"/>
      <c r="P50" s="297">
        <f t="shared" si="246"/>
        <v>0</v>
      </c>
      <c r="Q50" s="295"/>
      <c r="R50" s="296"/>
      <c r="S50" s="297">
        <f t="shared" si="187"/>
        <v>0</v>
      </c>
      <c r="T50" s="295"/>
      <c r="U50" s="296"/>
      <c r="V50" s="297">
        <f t="shared" si="188"/>
        <v>0</v>
      </c>
      <c r="W50" s="346"/>
      <c r="X50" s="296"/>
      <c r="Y50" s="297">
        <f t="shared" si="189"/>
        <v>0</v>
      </c>
      <c r="Z50" s="295"/>
      <c r="AA50" s="296"/>
      <c r="AB50" s="297">
        <f t="shared" si="190"/>
        <v>0</v>
      </c>
      <c r="AC50" s="295"/>
      <c r="AD50" s="296"/>
      <c r="AE50" s="297">
        <f t="shared" si="191"/>
        <v>0</v>
      </c>
      <c r="AF50" s="295"/>
      <c r="AG50" s="296"/>
      <c r="AH50" s="297">
        <f t="shared" si="192"/>
        <v>0</v>
      </c>
      <c r="AI50" s="295"/>
      <c r="AJ50" s="296"/>
      <c r="AK50" s="297">
        <f t="shared" si="193"/>
        <v>0</v>
      </c>
      <c r="AL50" s="295"/>
      <c r="AM50" s="296"/>
      <c r="AN50" s="297">
        <f t="shared" si="194"/>
        <v>0</v>
      </c>
      <c r="AO50" s="295"/>
      <c r="AP50" s="296"/>
      <c r="AQ50" s="297">
        <f t="shared" si="195"/>
        <v>0</v>
      </c>
      <c r="AR50" s="346"/>
      <c r="AS50" s="296"/>
      <c r="AT50" s="297">
        <f t="shared" si="196"/>
        <v>0</v>
      </c>
      <c r="AU50" s="295"/>
      <c r="AV50" s="296"/>
      <c r="AW50" s="297">
        <f t="shared" si="197"/>
        <v>0</v>
      </c>
      <c r="AX50" s="295"/>
      <c r="AY50" s="296"/>
      <c r="AZ50" s="297">
        <f t="shared" si="198"/>
        <v>0</v>
      </c>
      <c r="BA50" s="295"/>
      <c r="BB50" s="296"/>
      <c r="BC50" s="297">
        <f t="shared" si="199"/>
        <v>0</v>
      </c>
      <c r="BD50" s="295"/>
      <c r="BE50" s="296"/>
      <c r="BF50" s="297">
        <f t="shared" si="200"/>
        <v>0</v>
      </c>
      <c r="BG50" s="295"/>
      <c r="BH50" s="296"/>
      <c r="BI50" s="297">
        <f t="shared" si="201"/>
        <v>0</v>
      </c>
      <c r="BJ50" s="295"/>
      <c r="BK50" s="296"/>
      <c r="BL50" s="297">
        <f t="shared" si="202"/>
        <v>0</v>
      </c>
      <c r="BM50" s="346"/>
      <c r="BN50" s="296"/>
      <c r="BO50" s="297">
        <f t="shared" si="203"/>
        <v>0</v>
      </c>
      <c r="BP50" s="295"/>
      <c r="BQ50" s="296"/>
      <c r="BR50" s="297">
        <f t="shared" si="247"/>
        <v>0</v>
      </c>
      <c r="BS50" s="295"/>
      <c r="BT50" s="296"/>
      <c r="BU50" s="297">
        <f t="shared" si="204"/>
        <v>0</v>
      </c>
      <c r="BV50" s="295"/>
      <c r="BW50" s="296"/>
      <c r="BX50" s="297">
        <f t="shared" si="205"/>
        <v>0</v>
      </c>
      <c r="BY50" s="295"/>
      <c r="BZ50" s="296"/>
      <c r="CA50" s="297">
        <f t="shared" si="206"/>
        <v>0</v>
      </c>
      <c r="CB50" s="295"/>
      <c r="CC50" s="296"/>
      <c r="CD50" s="297">
        <f t="shared" si="207"/>
        <v>0</v>
      </c>
      <c r="CE50" s="295"/>
      <c r="CF50" s="296"/>
      <c r="CG50" s="297">
        <f t="shared" si="208"/>
        <v>0</v>
      </c>
      <c r="CH50" s="346"/>
      <c r="CI50" s="296"/>
      <c r="CJ50" s="297">
        <f t="shared" si="209"/>
        <v>0</v>
      </c>
      <c r="CK50" s="295"/>
      <c r="CL50" s="296"/>
      <c r="CM50" s="297">
        <f t="shared" si="210"/>
        <v>0</v>
      </c>
      <c r="CN50" s="295"/>
      <c r="CO50" s="296"/>
      <c r="CP50" s="297">
        <f t="shared" si="211"/>
        <v>0</v>
      </c>
      <c r="CQ50" s="295"/>
      <c r="CR50" s="296"/>
      <c r="CS50" s="297">
        <f t="shared" si="212"/>
        <v>0</v>
      </c>
      <c r="CT50" s="295"/>
      <c r="CU50" s="296"/>
      <c r="CV50" s="297">
        <f t="shared" si="213"/>
        <v>0</v>
      </c>
      <c r="CW50" s="295"/>
      <c r="CX50" s="296"/>
      <c r="CY50" s="297">
        <f t="shared" si="214"/>
        <v>0</v>
      </c>
      <c r="CZ50" s="295"/>
      <c r="DA50" s="296"/>
      <c r="DB50" s="297">
        <f t="shared" si="215"/>
        <v>0</v>
      </c>
      <c r="DC50" s="346"/>
      <c r="DD50" s="296"/>
      <c r="DE50" s="297">
        <f t="shared" si="216"/>
        <v>0</v>
      </c>
      <c r="DF50" s="295"/>
      <c r="DG50" s="296"/>
      <c r="DH50" s="297">
        <f t="shared" si="217"/>
        <v>0</v>
      </c>
      <c r="DI50" s="295"/>
      <c r="DJ50" s="296"/>
      <c r="DK50" s="297">
        <f t="shared" si="218"/>
        <v>0</v>
      </c>
      <c r="DL50" s="295"/>
      <c r="DM50" s="296"/>
      <c r="DN50" s="297">
        <f t="shared" si="219"/>
        <v>0</v>
      </c>
      <c r="DO50" s="295"/>
      <c r="DP50" s="296"/>
      <c r="DQ50" s="297">
        <f t="shared" si="220"/>
        <v>0</v>
      </c>
      <c r="DR50" s="295"/>
      <c r="DS50" s="296"/>
      <c r="DT50" s="297">
        <f t="shared" si="221"/>
        <v>0</v>
      </c>
      <c r="DU50" s="295"/>
      <c r="DV50" s="296"/>
      <c r="DW50" s="297">
        <f t="shared" si="222"/>
        <v>0</v>
      </c>
      <c r="DX50" s="346"/>
      <c r="DY50" s="296"/>
      <c r="DZ50" s="297">
        <f t="shared" si="223"/>
        <v>0</v>
      </c>
      <c r="EA50" s="295"/>
      <c r="EB50" s="296"/>
      <c r="EC50" s="297">
        <f t="shared" si="224"/>
        <v>0</v>
      </c>
      <c r="ED50" s="295"/>
      <c r="EE50" s="296"/>
      <c r="EF50" s="297">
        <f t="shared" si="225"/>
        <v>0</v>
      </c>
      <c r="EG50" s="295"/>
      <c r="EH50" s="296"/>
      <c r="EI50" s="297">
        <f t="shared" si="226"/>
        <v>0</v>
      </c>
      <c r="EJ50" s="295"/>
      <c r="EK50" s="296"/>
      <c r="EL50" s="297">
        <f t="shared" si="227"/>
        <v>0</v>
      </c>
      <c r="EM50" s="295"/>
      <c r="EN50" s="296"/>
      <c r="EO50" s="297">
        <f t="shared" si="228"/>
        <v>0</v>
      </c>
      <c r="EP50" s="295"/>
      <c r="EQ50" s="296"/>
      <c r="ER50" s="297">
        <f t="shared" si="229"/>
        <v>0</v>
      </c>
      <c r="ES50" s="346"/>
      <c r="ET50" s="296"/>
      <c r="EU50" s="297">
        <f t="shared" si="230"/>
        <v>0</v>
      </c>
      <c r="EV50" s="295"/>
      <c r="EW50" s="296"/>
      <c r="EX50" s="297">
        <f t="shared" si="231"/>
        <v>0</v>
      </c>
      <c r="EY50" s="295"/>
      <c r="EZ50" s="296"/>
      <c r="FA50" s="297">
        <f t="shared" si="232"/>
        <v>0</v>
      </c>
      <c r="FB50" s="295"/>
      <c r="FC50" s="296"/>
      <c r="FD50" s="297">
        <f t="shared" si="233"/>
        <v>0</v>
      </c>
      <c r="FE50" s="295"/>
      <c r="FF50" s="296"/>
      <c r="FG50" s="297">
        <f t="shared" si="234"/>
        <v>0</v>
      </c>
      <c r="FH50" s="295"/>
      <c r="FI50" s="296"/>
      <c r="FJ50" s="297">
        <f t="shared" si="235"/>
        <v>0</v>
      </c>
      <c r="FK50" s="295"/>
      <c r="FL50" s="296"/>
      <c r="FM50" s="297">
        <f t="shared" si="236"/>
        <v>0</v>
      </c>
      <c r="FN50" s="295"/>
      <c r="FO50" s="296"/>
      <c r="FP50" s="297">
        <f t="shared" si="237"/>
        <v>0</v>
      </c>
      <c r="FQ50" s="346"/>
      <c r="FR50" s="296"/>
      <c r="FS50" s="297">
        <f t="shared" si="238"/>
        <v>0</v>
      </c>
      <c r="FT50" s="295"/>
      <c r="FU50" s="296"/>
      <c r="FV50" s="297">
        <f t="shared" si="239"/>
        <v>0</v>
      </c>
      <c r="FW50" s="295"/>
      <c r="FX50" s="296"/>
      <c r="FY50" s="297">
        <f t="shared" si="240"/>
        <v>0</v>
      </c>
      <c r="FZ50" s="295"/>
      <c r="GA50" s="296"/>
      <c r="GB50" s="297">
        <f t="shared" si="241"/>
        <v>0</v>
      </c>
      <c r="GC50" s="295"/>
      <c r="GD50" s="296"/>
      <c r="GE50" s="297">
        <f t="shared" si="242"/>
        <v>0</v>
      </c>
      <c r="GF50" s="295"/>
      <c r="GG50" s="296"/>
      <c r="GH50" s="297">
        <f t="shared" si="243"/>
        <v>0</v>
      </c>
      <c r="GI50" s="295"/>
      <c r="GJ50" s="296"/>
      <c r="GK50" s="297">
        <f t="shared" si="244"/>
        <v>0</v>
      </c>
      <c r="GL50" s="295"/>
      <c r="GM50" s="296"/>
      <c r="GN50" s="297">
        <f t="shared" si="50"/>
        <v>0</v>
      </c>
      <c r="GO50" s="346"/>
      <c r="GP50" s="296"/>
      <c r="GQ50" s="297">
        <f t="shared" si="51"/>
        <v>0</v>
      </c>
      <c r="GR50" s="295"/>
      <c r="GS50" s="296"/>
      <c r="GT50" s="297">
        <f t="shared" si="52"/>
        <v>0</v>
      </c>
      <c r="GU50" s="295"/>
      <c r="GV50" s="296"/>
      <c r="GW50" s="297">
        <f t="shared" si="53"/>
        <v>0</v>
      </c>
      <c r="GX50" s="295"/>
      <c r="GY50" s="296"/>
      <c r="GZ50" s="297">
        <f t="shared" si="54"/>
        <v>0</v>
      </c>
      <c r="HA50" s="295"/>
      <c r="HB50" s="296"/>
      <c r="HC50" s="297">
        <f t="shared" si="55"/>
        <v>0</v>
      </c>
      <c r="HD50" s="295"/>
      <c r="HE50" s="296"/>
      <c r="HF50" s="297">
        <f t="shared" si="56"/>
        <v>0</v>
      </c>
      <c r="HG50" s="295"/>
      <c r="HH50" s="296"/>
      <c r="HI50" s="297">
        <f t="shared" si="57"/>
        <v>0</v>
      </c>
      <c r="HJ50" s="295"/>
      <c r="HK50" s="296"/>
      <c r="HL50" s="297">
        <f t="shared" si="58"/>
        <v>0</v>
      </c>
      <c r="HM50" s="346"/>
      <c r="HN50" s="296"/>
      <c r="HO50" s="297">
        <f t="shared" si="59"/>
        <v>0</v>
      </c>
      <c r="HP50" s="295"/>
      <c r="HQ50" s="296"/>
      <c r="HR50" s="297">
        <f t="shared" si="60"/>
        <v>0</v>
      </c>
      <c r="HS50" s="295"/>
      <c r="HT50" s="296"/>
      <c r="HU50" s="297">
        <f t="shared" si="61"/>
        <v>0</v>
      </c>
      <c r="HV50" s="295"/>
      <c r="HW50" s="296"/>
      <c r="HX50" s="297">
        <f t="shared" si="62"/>
        <v>0</v>
      </c>
      <c r="HY50" s="295"/>
      <c r="HZ50" s="296"/>
      <c r="IA50" s="297">
        <f t="shared" si="63"/>
        <v>0</v>
      </c>
      <c r="IB50" s="295"/>
      <c r="IC50" s="296"/>
      <c r="ID50" s="297">
        <f t="shared" si="64"/>
        <v>0</v>
      </c>
      <c r="IE50" s="295"/>
      <c r="IF50" s="296"/>
      <c r="IG50" s="297">
        <f t="shared" si="65"/>
        <v>0</v>
      </c>
      <c r="IH50" s="295"/>
      <c r="II50" s="296"/>
      <c r="IJ50" s="297">
        <f t="shared" si="66"/>
        <v>0</v>
      </c>
      <c r="IK50" s="346"/>
      <c r="IL50" s="296"/>
      <c r="IM50" s="297">
        <f t="shared" si="67"/>
        <v>0</v>
      </c>
      <c r="IN50" s="295"/>
      <c r="IO50" s="296"/>
      <c r="IP50" s="297">
        <f t="shared" si="68"/>
        <v>0</v>
      </c>
      <c r="IQ50" s="295"/>
      <c r="IR50" s="296"/>
      <c r="IS50" s="297">
        <f t="shared" si="69"/>
        <v>0</v>
      </c>
      <c r="IT50" s="295"/>
      <c r="IU50" s="296"/>
      <c r="IV50" s="297">
        <f t="shared" si="70"/>
        <v>0</v>
      </c>
      <c r="IW50" s="295"/>
      <c r="IX50" s="296"/>
      <c r="IY50" s="297">
        <f t="shared" si="71"/>
        <v>0</v>
      </c>
      <c r="IZ50" s="295"/>
      <c r="JA50" s="296"/>
      <c r="JB50" s="297">
        <f t="shared" si="72"/>
        <v>0</v>
      </c>
      <c r="JC50" s="295"/>
      <c r="JD50" s="296"/>
      <c r="JE50" s="297">
        <f t="shared" si="73"/>
        <v>0</v>
      </c>
      <c r="JF50" s="295"/>
      <c r="JG50" s="296"/>
      <c r="JH50" s="297">
        <f t="shared" si="74"/>
        <v>0</v>
      </c>
      <c r="JI50" s="346"/>
      <c r="JJ50" s="296"/>
      <c r="JK50" s="297">
        <f t="shared" si="75"/>
        <v>0</v>
      </c>
      <c r="JL50" s="295"/>
      <c r="JM50" s="296"/>
      <c r="JN50" s="297">
        <f t="shared" si="76"/>
        <v>0</v>
      </c>
      <c r="JO50" s="295"/>
      <c r="JP50" s="296"/>
      <c r="JQ50" s="297">
        <f t="shared" si="77"/>
        <v>0</v>
      </c>
      <c r="JR50" s="295"/>
      <c r="JS50" s="296"/>
      <c r="JT50" s="297">
        <f t="shared" si="78"/>
        <v>0</v>
      </c>
      <c r="JU50" s="295"/>
      <c r="JV50" s="296"/>
      <c r="JW50" s="297">
        <f t="shared" si="79"/>
        <v>0</v>
      </c>
      <c r="JX50" s="295"/>
      <c r="JY50" s="296"/>
      <c r="JZ50" s="297">
        <f t="shared" si="80"/>
        <v>0</v>
      </c>
      <c r="KA50" s="295"/>
      <c r="KB50" s="296"/>
      <c r="KC50" s="297">
        <f t="shared" si="81"/>
        <v>0</v>
      </c>
      <c r="KD50" s="295"/>
      <c r="KE50" s="296"/>
      <c r="KF50" s="297">
        <f t="shared" si="82"/>
        <v>0</v>
      </c>
      <c r="KG50" s="346"/>
      <c r="KH50" s="296"/>
      <c r="KI50" s="297">
        <f t="shared" si="83"/>
        <v>0</v>
      </c>
      <c r="KJ50" s="295"/>
      <c r="KK50" s="296"/>
      <c r="KL50" s="297">
        <f t="shared" si="84"/>
        <v>0</v>
      </c>
      <c r="KM50" s="295"/>
      <c r="KN50" s="296"/>
      <c r="KO50" s="297">
        <f t="shared" si="85"/>
        <v>0</v>
      </c>
      <c r="KP50" s="295"/>
      <c r="KQ50" s="296"/>
      <c r="KR50" s="297">
        <f t="shared" si="86"/>
        <v>0</v>
      </c>
      <c r="KS50" s="295"/>
      <c r="KT50" s="296"/>
      <c r="KU50" s="297">
        <f t="shared" si="87"/>
        <v>0</v>
      </c>
      <c r="KV50" s="295"/>
      <c r="KW50" s="296"/>
      <c r="KX50" s="297">
        <f t="shared" si="88"/>
        <v>0</v>
      </c>
      <c r="KY50" s="295"/>
      <c r="KZ50" s="296"/>
      <c r="LA50" s="297">
        <f t="shared" si="89"/>
        <v>0</v>
      </c>
      <c r="LB50" s="295"/>
      <c r="LC50" s="296"/>
      <c r="LD50" s="297">
        <f t="shared" si="90"/>
        <v>0</v>
      </c>
      <c r="LE50" s="346"/>
      <c r="LF50" s="296"/>
      <c r="LG50" s="297">
        <f t="shared" si="91"/>
        <v>0</v>
      </c>
      <c r="LH50" s="295"/>
      <c r="LI50" s="296"/>
      <c r="LJ50" s="297">
        <f t="shared" si="92"/>
        <v>0</v>
      </c>
      <c r="LK50" s="295"/>
      <c r="LL50" s="296"/>
      <c r="LM50" s="297">
        <f t="shared" si="93"/>
        <v>0</v>
      </c>
      <c r="LN50" s="295"/>
      <c r="LO50" s="296"/>
      <c r="LP50" s="297">
        <f t="shared" si="94"/>
        <v>0</v>
      </c>
      <c r="LQ50" s="295"/>
      <c r="LR50" s="296"/>
      <c r="LS50" s="297">
        <f t="shared" si="95"/>
        <v>0</v>
      </c>
      <c r="LT50" s="295"/>
      <c r="LU50" s="296"/>
      <c r="LV50" s="297">
        <f t="shared" si="96"/>
        <v>0</v>
      </c>
      <c r="LW50" s="295"/>
      <c r="LX50" s="296"/>
      <c r="LY50" s="297">
        <f t="shared" si="97"/>
        <v>0</v>
      </c>
      <c r="LZ50" s="295"/>
      <c r="MA50" s="296"/>
      <c r="MB50" s="297">
        <f t="shared" si="98"/>
        <v>0</v>
      </c>
      <c r="MC50" s="295"/>
      <c r="MD50" s="296"/>
      <c r="ME50" s="297">
        <f t="shared" si="99"/>
        <v>0</v>
      </c>
      <c r="MF50" s="295"/>
      <c r="MG50" s="296"/>
      <c r="MH50" s="297">
        <f t="shared" si="100"/>
        <v>0</v>
      </c>
      <c r="MI50" s="295"/>
      <c r="MJ50" s="296"/>
      <c r="MK50" s="297">
        <f t="shared" si="101"/>
        <v>0</v>
      </c>
      <c r="ML50" s="295"/>
      <c r="MM50" s="296"/>
      <c r="MN50" s="297">
        <f t="shared" si="102"/>
        <v>0</v>
      </c>
      <c r="MO50" s="295"/>
      <c r="MP50" s="296"/>
      <c r="MQ50" s="297">
        <f t="shared" si="103"/>
        <v>0</v>
      </c>
      <c r="MR50" s="295"/>
      <c r="MS50" s="296"/>
      <c r="MT50" s="297">
        <f t="shared" si="104"/>
        <v>0</v>
      </c>
      <c r="MU50" s="295"/>
      <c r="MV50" s="296"/>
      <c r="MW50" s="297">
        <f t="shared" si="105"/>
        <v>0</v>
      </c>
      <c r="MX50" s="295"/>
      <c r="MY50" s="296"/>
      <c r="MZ50" s="297">
        <f t="shared" si="106"/>
        <v>0</v>
      </c>
      <c r="NA50" s="295"/>
      <c r="NB50" s="296"/>
      <c r="NC50" s="297">
        <f t="shared" si="107"/>
        <v>0</v>
      </c>
      <c r="ND50" s="295"/>
      <c r="NE50" s="296"/>
      <c r="NF50" s="297">
        <f t="shared" si="108"/>
        <v>0</v>
      </c>
      <c r="NG50" s="295"/>
      <c r="NH50" s="296"/>
      <c r="NI50" s="297">
        <f t="shared" si="109"/>
        <v>0</v>
      </c>
      <c r="NJ50" s="295"/>
      <c r="NK50" s="296"/>
      <c r="NL50" s="297">
        <f t="shared" si="110"/>
        <v>0</v>
      </c>
      <c r="NM50" s="295"/>
      <c r="NN50" s="296"/>
      <c r="NO50" s="297">
        <f t="shared" si="111"/>
        <v>0</v>
      </c>
      <c r="NP50" s="295"/>
      <c r="NQ50" s="296"/>
      <c r="NR50" s="297">
        <f t="shared" si="112"/>
        <v>0</v>
      </c>
      <c r="NS50" s="295"/>
      <c r="NT50" s="296"/>
      <c r="NU50" s="297">
        <f t="shared" si="113"/>
        <v>0</v>
      </c>
      <c r="NV50" s="295"/>
      <c r="NW50" s="296"/>
      <c r="NX50" s="297">
        <f t="shared" si="114"/>
        <v>0</v>
      </c>
      <c r="NY50" s="295"/>
      <c r="NZ50" s="296"/>
      <c r="OA50" s="297">
        <f t="shared" si="115"/>
        <v>0</v>
      </c>
      <c r="OB50" s="295"/>
      <c r="OC50" s="296"/>
      <c r="OD50" s="297">
        <f t="shared" si="116"/>
        <v>0</v>
      </c>
      <c r="OE50" s="295"/>
      <c r="OF50" s="296"/>
      <c r="OG50" s="297">
        <f t="shared" si="117"/>
        <v>0</v>
      </c>
      <c r="OH50" s="295"/>
      <c r="OI50" s="296"/>
      <c r="OJ50" s="297">
        <f t="shared" si="118"/>
        <v>0</v>
      </c>
      <c r="OK50" s="295"/>
      <c r="OL50" s="296"/>
      <c r="OM50" s="297">
        <f t="shared" si="119"/>
        <v>0</v>
      </c>
      <c r="ON50" s="295"/>
      <c r="OO50" s="296"/>
      <c r="OP50" s="297">
        <f t="shared" si="120"/>
        <v>0</v>
      </c>
      <c r="OQ50" s="295"/>
      <c r="OR50" s="296"/>
      <c r="OS50" s="297">
        <f t="shared" si="121"/>
        <v>0</v>
      </c>
      <c r="OT50" s="295"/>
      <c r="OU50" s="296"/>
      <c r="OV50" s="297">
        <f t="shared" si="122"/>
        <v>0</v>
      </c>
      <c r="OW50" s="295"/>
      <c r="OX50" s="296"/>
      <c r="OY50" s="297">
        <f t="shared" si="123"/>
        <v>0</v>
      </c>
      <c r="OZ50" s="295"/>
      <c r="PA50" s="296"/>
      <c r="PB50" s="297">
        <f t="shared" si="124"/>
        <v>0</v>
      </c>
      <c r="PC50" s="295"/>
      <c r="PD50" s="296"/>
      <c r="PE50" s="297">
        <f t="shared" si="125"/>
        <v>0</v>
      </c>
      <c r="PF50" s="295"/>
      <c r="PG50" s="296"/>
      <c r="PH50" s="297">
        <f t="shared" si="126"/>
        <v>0</v>
      </c>
      <c r="PI50" s="295"/>
      <c r="PJ50" s="296"/>
      <c r="PK50" s="297">
        <f t="shared" si="127"/>
        <v>0</v>
      </c>
      <c r="PL50" s="295"/>
      <c r="PM50" s="296"/>
      <c r="PN50" s="297">
        <f t="shared" si="128"/>
        <v>0</v>
      </c>
      <c r="PO50" s="295"/>
      <c r="PP50" s="296"/>
      <c r="PQ50" s="297">
        <f t="shared" si="129"/>
        <v>0</v>
      </c>
      <c r="PR50" s="295"/>
      <c r="PS50" s="296"/>
      <c r="PT50" s="297">
        <f t="shared" si="130"/>
        <v>0</v>
      </c>
      <c r="PU50" s="295"/>
      <c r="PV50" s="296"/>
      <c r="PW50" s="297">
        <f t="shared" si="131"/>
        <v>0</v>
      </c>
      <c r="PX50" s="295"/>
      <c r="PY50" s="296"/>
      <c r="PZ50" s="297">
        <f t="shared" si="132"/>
        <v>0</v>
      </c>
      <c r="QA50" s="295"/>
      <c r="QB50" s="296"/>
      <c r="QC50" s="297">
        <f t="shared" si="133"/>
        <v>0</v>
      </c>
      <c r="QD50" s="295"/>
      <c r="QE50" s="296"/>
      <c r="QF50" s="297">
        <f t="shared" si="134"/>
        <v>0</v>
      </c>
      <c r="QG50" s="295"/>
      <c r="QH50" s="296"/>
      <c r="QI50" s="297">
        <f t="shared" si="135"/>
        <v>0</v>
      </c>
      <c r="QJ50" s="295"/>
      <c r="QK50" s="296"/>
      <c r="QL50" s="297">
        <f t="shared" si="136"/>
        <v>0</v>
      </c>
      <c r="QM50" s="295"/>
      <c r="QN50" s="296"/>
      <c r="QO50" s="297">
        <f t="shared" si="137"/>
        <v>0</v>
      </c>
      <c r="QP50" s="295"/>
      <c r="QQ50" s="296"/>
      <c r="QR50" s="297">
        <f t="shared" si="138"/>
        <v>0</v>
      </c>
      <c r="QS50" s="295"/>
      <c r="QT50" s="296"/>
      <c r="QU50" s="297">
        <f t="shared" si="139"/>
        <v>0</v>
      </c>
      <c r="QV50" s="295"/>
      <c r="QW50" s="296"/>
      <c r="QX50" s="297">
        <f t="shared" si="140"/>
        <v>0</v>
      </c>
      <c r="QY50" s="295"/>
      <c r="QZ50" s="296"/>
      <c r="RA50" s="297">
        <f t="shared" si="141"/>
        <v>0</v>
      </c>
      <c r="RB50" s="295"/>
      <c r="RC50" s="296"/>
      <c r="RD50" s="297">
        <f t="shared" si="142"/>
        <v>0</v>
      </c>
      <c r="RE50" s="295"/>
      <c r="RF50" s="296"/>
      <c r="RG50" s="297">
        <f t="shared" si="143"/>
        <v>0</v>
      </c>
      <c r="RH50" s="295"/>
      <c r="RI50" s="296"/>
      <c r="RJ50" s="297">
        <f t="shared" si="144"/>
        <v>0</v>
      </c>
      <c r="RK50" s="295"/>
      <c r="RL50" s="296"/>
      <c r="RM50" s="297">
        <f t="shared" si="145"/>
        <v>0</v>
      </c>
      <c r="RN50" s="295"/>
      <c r="RO50" s="296"/>
      <c r="RP50" s="297">
        <f t="shared" si="146"/>
        <v>0</v>
      </c>
      <c r="RQ50" s="295"/>
      <c r="RR50" s="296"/>
      <c r="RS50" s="297">
        <f t="shared" si="147"/>
        <v>0</v>
      </c>
      <c r="RT50" s="295"/>
      <c r="RU50" s="296"/>
      <c r="RV50" s="297">
        <f t="shared" si="148"/>
        <v>0</v>
      </c>
      <c r="RW50" s="295"/>
      <c r="RX50" s="296"/>
      <c r="RY50" s="297">
        <f t="shared" si="149"/>
        <v>0</v>
      </c>
      <c r="RZ50" s="295"/>
      <c r="SA50" s="296"/>
      <c r="SB50" s="297">
        <f t="shared" si="150"/>
        <v>0</v>
      </c>
      <c r="SC50" s="295"/>
      <c r="SD50" s="296"/>
      <c r="SE50" s="297">
        <f t="shared" si="151"/>
        <v>0</v>
      </c>
      <c r="SF50" s="295"/>
      <c r="SG50" s="296"/>
      <c r="SH50" s="297">
        <f t="shared" si="152"/>
        <v>0</v>
      </c>
      <c r="SI50" s="295"/>
      <c r="SJ50" s="296"/>
      <c r="SK50" s="297">
        <f t="shared" si="153"/>
        <v>0</v>
      </c>
      <c r="SL50" s="295"/>
      <c r="SM50" s="296"/>
      <c r="SN50" s="297">
        <f t="shared" si="154"/>
        <v>0</v>
      </c>
      <c r="SO50" s="295"/>
      <c r="SP50" s="296"/>
      <c r="SQ50" s="297">
        <f t="shared" si="155"/>
        <v>0</v>
      </c>
      <c r="SR50" s="295"/>
      <c r="SS50" s="296"/>
      <c r="ST50" s="297">
        <f t="shared" si="156"/>
        <v>0</v>
      </c>
      <c r="SU50" s="295"/>
      <c r="SV50" s="296"/>
      <c r="SW50" s="297">
        <f t="shared" si="157"/>
        <v>0</v>
      </c>
      <c r="SX50" s="295"/>
      <c r="SY50" s="296"/>
      <c r="SZ50" s="297">
        <f t="shared" si="158"/>
        <v>0</v>
      </c>
      <c r="TA50" s="295"/>
      <c r="TB50" s="296"/>
      <c r="TC50" s="297">
        <f t="shared" si="159"/>
        <v>0</v>
      </c>
      <c r="TD50" s="295"/>
      <c r="TE50" s="296"/>
      <c r="TF50" s="297">
        <f t="shared" si="160"/>
        <v>0</v>
      </c>
      <c r="TG50" s="295"/>
      <c r="TH50" s="296"/>
      <c r="TI50" s="297">
        <f t="shared" si="161"/>
        <v>0</v>
      </c>
      <c r="TJ50" s="295"/>
      <c r="TK50" s="296"/>
      <c r="TL50" s="297">
        <f t="shared" si="162"/>
        <v>0</v>
      </c>
      <c r="TM50" s="295"/>
      <c r="TN50" s="296"/>
      <c r="TO50" s="297">
        <f t="shared" si="163"/>
        <v>0</v>
      </c>
      <c r="TP50" s="295"/>
      <c r="TQ50" s="296"/>
      <c r="TR50" s="297">
        <f t="shared" si="164"/>
        <v>0</v>
      </c>
      <c r="TS50" s="295"/>
      <c r="TT50" s="296"/>
      <c r="TU50" s="297">
        <f t="shared" si="165"/>
        <v>0</v>
      </c>
      <c r="TV50" s="295"/>
      <c r="TW50" s="296"/>
      <c r="TX50" s="297">
        <f t="shared" si="166"/>
        <v>0</v>
      </c>
      <c r="TY50" s="295"/>
      <c r="TZ50" s="296"/>
      <c r="UA50" s="297">
        <f t="shared" si="167"/>
        <v>0</v>
      </c>
      <c r="UB50" s="295"/>
      <c r="UC50" s="296"/>
      <c r="UD50" s="297">
        <f t="shared" si="168"/>
        <v>0</v>
      </c>
      <c r="UE50" s="295"/>
      <c r="UF50" s="296"/>
      <c r="UG50" s="297">
        <f t="shared" si="169"/>
        <v>0</v>
      </c>
      <c r="UH50" s="295"/>
      <c r="UI50" s="296"/>
      <c r="UJ50" s="297">
        <f t="shared" si="170"/>
        <v>0</v>
      </c>
      <c r="UK50" s="295"/>
      <c r="UL50" s="296"/>
      <c r="UM50" s="297">
        <f t="shared" si="171"/>
        <v>0</v>
      </c>
      <c r="UN50" s="295"/>
      <c r="UO50" s="296"/>
      <c r="UP50" s="297">
        <f t="shared" si="172"/>
        <v>0</v>
      </c>
      <c r="UQ50" s="295"/>
      <c r="UR50" s="296"/>
      <c r="US50" s="297">
        <f t="shared" si="173"/>
        <v>0</v>
      </c>
      <c r="UT50" s="295"/>
      <c r="UU50" s="296"/>
      <c r="UV50" s="297">
        <f t="shared" si="174"/>
        <v>0</v>
      </c>
      <c r="UW50" s="295"/>
      <c r="UX50" s="296"/>
      <c r="UY50" s="297">
        <f t="shared" si="175"/>
        <v>0</v>
      </c>
      <c r="UZ50" s="295"/>
      <c r="VA50" s="296"/>
      <c r="VB50" s="297">
        <f t="shared" si="176"/>
        <v>0</v>
      </c>
      <c r="VC50" s="295"/>
      <c r="VD50" s="296"/>
      <c r="VE50" s="297">
        <f t="shared" si="177"/>
        <v>0</v>
      </c>
      <c r="VF50" s="295"/>
      <c r="VG50" s="296"/>
      <c r="VH50" s="297">
        <f t="shared" si="178"/>
        <v>0</v>
      </c>
      <c r="VI50" s="295"/>
      <c r="VJ50" s="296"/>
      <c r="VK50" s="297">
        <f t="shared" si="179"/>
        <v>0</v>
      </c>
      <c r="VL50" s="295"/>
      <c r="VM50" s="296"/>
      <c r="VN50" s="297">
        <f t="shared" si="180"/>
        <v>0</v>
      </c>
      <c r="VO50" s="295"/>
      <c r="VP50" s="296"/>
      <c r="VQ50" s="297">
        <f t="shared" si="181"/>
        <v>0</v>
      </c>
    </row>
    <row r="51" spans="1:589">
      <c r="A51" s="349">
        <v>47</v>
      </c>
      <c r="B51" s="346"/>
      <c r="C51" s="296"/>
      <c r="D51" s="297">
        <f t="shared" si="245"/>
        <v>0</v>
      </c>
      <c r="E51" s="295"/>
      <c r="F51" s="296"/>
      <c r="G51" s="297">
        <f t="shared" si="183"/>
        <v>0</v>
      </c>
      <c r="H51" s="295"/>
      <c r="I51" s="296"/>
      <c r="J51" s="297">
        <f t="shared" si="184"/>
        <v>0</v>
      </c>
      <c r="K51" s="295"/>
      <c r="L51" s="296"/>
      <c r="M51" s="297">
        <f t="shared" si="185"/>
        <v>0</v>
      </c>
      <c r="N51" s="295"/>
      <c r="O51" s="296"/>
      <c r="P51" s="297">
        <f t="shared" si="246"/>
        <v>0</v>
      </c>
      <c r="Q51" s="295"/>
      <c r="R51" s="296"/>
      <c r="S51" s="297">
        <f t="shared" si="187"/>
        <v>0</v>
      </c>
      <c r="T51" s="295"/>
      <c r="U51" s="296"/>
      <c r="V51" s="297">
        <f t="shared" si="188"/>
        <v>0</v>
      </c>
      <c r="W51" s="346"/>
      <c r="X51" s="296"/>
      <c r="Y51" s="297">
        <f t="shared" si="189"/>
        <v>0</v>
      </c>
      <c r="Z51" s="295"/>
      <c r="AA51" s="296"/>
      <c r="AB51" s="297">
        <f t="shared" si="190"/>
        <v>0</v>
      </c>
      <c r="AC51" s="295"/>
      <c r="AD51" s="296"/>
      <c r="AE51" s="297">
        <f t="shared" si="191"/>
        <v>0</v>
      </c>
      <c r="AF51" s="295"/>
      <c r="AG51" s="296"/>
      <c r="AH51" s="297">
        <f t="shared" si="192"/>
        <v>0</v>
      </c>
      <c r="AI51" s="295"/>
      <c r="AJ51" s="296"/>
      <c r="AK51" s="297">
        <f t="shared" si="193"/>
        <v>0</v>
      </c>
      <c r="AL51" s="295"/>
      <c r="AM51" s="296"/>
      <c r="AN51" s="297">
        <f t="shared" si="194"/>
        <v>0</v>
      </c>
      <c r="AO51" s="295"/>
      <c r="AP51" s="296"/>
      <c r="AQ51" s="297">
        <f t="shared" si="195"/>
        <v>0</v>
      </c>
      <c r="AR51" s="346"/>
      <c r="AS51" s="296"/>
      <c r="AT51" s="297">
        <f t="shared" si="196"/>
        <v>0</v>
      </c>
      <c r="AU51" s="295"/>
      <c r="AV51" s="296"/>
      <c r="AW51" s="297">
        <f t="shared" si="197"/>
        <v>0</v>
      </c>
      <c r="AX51" s="295"/>
      <c r="AY51" s="296"/>
      <c r="AZ51" s="297">
        <f t="shared" si="198"/>
        <v>0</v>
      </c>
      <c r="BA51" s="295"/>
      <c r="BB51" s="296"/>
      <c r="BC51" s="297">
        <f t="shared" si="199"/>
        <v>0</v>
      </c>
      <c r="BD51" s="295"/>
      <c r="BE51" s="296"/>
      <c r="BF51" s="297">
        <f t="shared" si="200"/>
        <v>0</v>
      </c>
      <c r="BG51" s="295"/>
      <c r="BH51" s="296"/>
      <c r="BI51" s="297">
        <f t="shared" si="201"/>
        <v>0</v>
      </c>
      <c r="BJ51" s="295"/>
      <c r="BK51" s="296"/>
      <c r="BL51" s="297">
        <f t="shared" si="202"/>
        <v>0</v>
      </c>
      <c r="BM51" s="346"/>
      <c r="BN51" s="296"/>
      <c r="BO51" s="297">
        <f t="shared" si="203"/>
        <v>0</v>
      </c>
      <c r="BP51" s="295"/>
      <c r="BQ51" s="296"/>
      <c r="BR51" s="297">
        <f t="shared" si="247"/>
        <v>0</v>
      </c>
      <c r="BS51" s="295"/>
      <c r="BT51" s="296"/>
      <c r="BU51" s="297">
        <f t="shared" si="204"/>
        <v>0</v>
      </c>
      <c r="BV51" s="295"/>
      <c r="BW51" s="296"/>
      <c r="BX51" s="297">
        <f t="shared" si="205"/>
        <v>0</v>
      </c>
      <c r="BY51" s="295"/>
      <c r="BZ51" s="296"/>
      <c r="CA51" s="297">
        <f t="shared" si="206"/>
        <v>0</v>
      </c>
      <c r="CB51" s="295"/>
      <c r="CC51" s="296"/>
      <c r="CD51" s="297">
        <f t="shared" si="207"/>
        <v>0</v>
      </c>
      <c r="CE51" s="295"/>
      <c r="CF51" s="296"/>
      <c r="CG51" s="297">
        <f t="shared" si="208"/>
        <v>0</v>
      </c>
      <c r="CH51" s="346"/>
      <c r="CI51" s="296"/>
      <c r="CJ51" s="297">
        <f t="shared" si="209"/>
        <v>0</v>
      </c>
      <c r="CK51" s="295"/>
      <c r="CL51" s="296"/>
      <c r="CM51" s="297">
        <f t="shared" si="210"/>
        <v>0</v>
      </c>
      <c r="CN51" s="295"/>
      <c r="CO51" s="296"/>
      <c r="CP51" s="297">
        <f t="shared" si="211"/>
        <v>0</v>
      </c>
      <c r="CQ51" s="295"/>
      <c r="CR51" s="296"/>
      <c r="CS51" s="297">
        <f t="shared" si="212"/>
        <v>0</v>
      </c>
      <c r="CT51" s="295"/>
      <c r="CU51" s="296"/>
      <c r="CV51" s="297">
        <f t="shared" si="213"/>
        <v>0</v>
      </c>
      <c r="CW51" s="295"/>
      <c r="CX51" s="296"/>
      <c r="CY51" s="297">
        <f t="shared" si="214"/>
        <v>0</v>
      </c>
      <c r="CZ51" s="295"/>
      <c r="DA51" s="296"/>
      <c r="DB51" s="297">
        <f t="shared" si="215"/>
        <v>0</v>
      </c>
      <c r="DC51" s="346"/>
      <c r="DD51" s="296"/>
      <c r="DE51" s="297">
        <f t="shared" si="216"/>
        <v>0</v>
      </c>
      <c r="DF51" s="295"/>
      <c r="DG51" s="296"/>
      <c r="DH51" s="297">
        <f t="shared" si="217"/>
        <v>0</v>
      </c>
      <c r="DI51" s="295"/>
      <c r="DJ51" s="296"/>
      <c r="DK51" s="297">
        <f t="shared" si="218"/>
        <v>0</v>
      </c>
      <c r="DL51" s="295"/>
      <c r="DM51" s="296"/>
      <c r="DN51" s="297">
        <f t="shared" si="219"/>
        <v>0</v>
      </c>
      <c r="DO51" s="295"/>
      <c r="DP51" s="296"/>
      <c r="DQ51" s="297">
        <f t="shared" si="220"/>
        <v>0</v>
      </c>
      <c r="DR51" s="295"/>
      <c r="DS51" s="296"/>
      <c r="DT51" s="297">
        <f t="shared" si="221"/>
        <v>0</v>
      </c>
      <c r="DU51" s="295"/>
      <c r="DV51" s="296"/>
      <c r="DW51" s="297">
        <f t="shared" si="222"/>
        <v>0</v>
      </c>
      <c r="DX51" s="346"/>
      <c r="DY51" s="296"/>
      <c r="DZ51" s="297">
        <f t="shared" si="223"/>
        <v>0</v>
      </c>
      <c r="EA51" s="295"/>
      <c r="EB51" s="296"/>
      <c r="EC51" s="297">
        <f t="shared" si="224"/>
        <v>0</v>
      </c>
      <c r="ED51" s="295"/>
      <c r="EE51" s="296"/>
      <c r="EF51" s="297">
        <f t="shared" si="225"/>
        <v>0</v>
      </c>
      <c r="EG51" s="295"/>
      <c r="EH51" s="296"/>
      <c r="EI51" s="297">
        <f t="shared" si="226"/>
        <v>0</v>
      </c>
      <c r="EJ51" s="295"/>
      <c r="EK51" s="296"/>
      <c r="EL51" s="297">
        <f t="shared" si="227"/>
        <v>0</v>
      </c>
      <c r="EM51" s="295"/>
      <c r="EN51" s="296"/>
      <c r="EO51" s="297">
        <f t="shared" si="228"/>
        <v>0</v>
      </c>
      <c r="EP51" s="295"/>
      <c r="EQ51" s="296"/>
      <c r="ER51" s="297">
        <f t="shared" si="229"/>
        <v>0</v>
      </c>
      <c r="ES51" s="346"/>
      <c r="ET51" s="296"/>
      <c r="EU51" s="297">
        <f t="shared" si="230"/>
        <v>0</v>
      </c>
      <c r="EV51" s="295"/>
      <c r="EW51" s="296"/>
      <c r="EX51" s="297">
        <f t="shared" si="231"/>
        <v>0</v>
      </c>
      <c r="EY51" s="295"/>
      <c r="EZ51" s="296"/>
      <c r="FA51" s="297">
        <f t="shared" si="232"/>
        <v>0</v>
      </c>
      <c r="FB51" s="295"/>
      <c r="FC51" s="296"/>
      <c r="FD51" s="297">
        <f t="shared" si="233"/>
        <v>0</v>
      </c>
      <c r="FE51" s="295"/>
      <c r="FF51" s="296"/>
      <c r="FG51" s="297">
        <f t="shared" si="234"/>
        <v>0</v>
      </c>
      <c r="FH51" s="295"/>
      <c r="FI51" s="296"/>
      <c r="FJ51" s="297">
        <f t="shared" si="235"/>
        <v>0</v>
      </c>
      <c r="FK51" s="295"/>
      <c r="FL51" s="296"/>
      <c r="FM51" s="297">
        <f t="shared" si="236"/>
        <v>0</v>
      </c>
      <c r="FN51" s="295"/>
      <c r="FO51" s="296"/>
      <c r="FP51" s="297">
        <f t="shared" si="237"/>
        <v>0</v>
      </c>
      <c r="FQ51" s="346"/>
      <c r="FR51" s="296"/>
      <c r="FS51" s="297">
        <f t="shared" si="238"/>
        <v>0</v>
      </c>
      <c r="FT51" s="295"/>
      <c r="FU51" s="296"/>
      <c r="FV51" s="297">
        <f t="shared" si="239"/>
        <v>0</v>
      </c>
      <c r="FW51" s="295"/>
      <c r="FX51" s="296"/>
      <c r="FY51" s="297">
        <f t="shared" si="240"/>
        <v>0</v>
      </c>
      <c r="FZ51" s="295"/>
      <c r="GA51" s="296"/>
      <c r="GB51" s="297">
        <f t="shared" si="241"/>
        <v>0</v>
      </c>
      <c r="GC51" s="295"/>
      <c r="GD51" s="296"/>
      <c r="GE51" s="297">
        <f t="shared" si="242"/>
        <v>0</v>
      </c>
      <c r="GF51" s="295"/>
      <c r="GG51" s="296"/>
      <c r="GH51" s="297">
        <f t="shared" si="243"/>
        <v>0</v>
      </c>
      <c r="GI51" s="295"/>
      <c r="GJ51" s="296"/>
      <c r="GK51" s="297">
        <f t="shared" si="244"/>
        <v>0</v>
      </c>
      <c r="GL51" s="295"/>
      <c r="GM51" s="296"/>
      <c r="GN51" s="297">
        <f t="shared" si="50"/>
        <v>0</v>
      </c>
      <c r="GO51" s="346"/>
      <c r="GP51" s="296"/>
      <c r="GQ51" s="297">
        <f t="shared" si="51"/>
        <v>0</v>
      </c>
      <c r="GR51" s="295"/>
      <c r="GS51" s="296"/>
      <c r="GT51" s="297">
        <f t="shared" si="52"/>
        <v>0</v>
      </c>
      <c r="GU51" s="295"/>
      <c r="GV51" s="296"/>
      <c r="GW51" s="297">
        <f t="shared" si="53"/>
        <v>0</v>
      </c>
      <c r="GX51" s="295"/>
      <c r="GY51" s="296"/>
      <c r="GZ51" s="297">
        <f t="shared" si="54"/>
        <v>0</v>
      </c>
      <c r="HA51" s="295"/>
      <c r="HB51" s="296"/>
      <c r="HC51" s="297">
        <f t="shared" si="55"/>
        <v>0</v>
      </c>
      <c r="HD51" s="295"/>
      <c r="HE51" s="296"/>
      <c r="HF51" s="297">
        <f t="shared" si="56"/>
        <v>0</v>
      </c>
      <c r="HG51" s="295"/>
      <c r="HH51" s="296"/>
      <c r="HI51" s="297">
        <f t="shared" si="57"/>
        <v>0</v>
      </c>
      <c r="HJ51" s="295"/>
      <c r="HK51" s="296"/>
      <c r="HL51" s="297">
        <f t="shared" si="58"/>
        <v>0</v>
      </c>
      <c r="HM51" s="346"/>
      <c r="HN51" s="296"/>
      <c r="HO51" s="297">
        <f t="shared" si="59"/>
        <v>0</v>
      </c>
      <c r="HP51" s="295"/>
      <c r="HQ51" s="296"/>
      <c r="HR51" s="297">
        <f t="shared" si="60"/>
        <v>0</v>
      </c>
      <c r="HS51" s="295"/>
      <c r="HT51" s="296"/>
      <c r="HU51" s="297">
        <f t="shared" si="61"/>
        <v>0</v>
      </c>
      <c r="HV51" s="295"/>
      <c r="HW51" s="296"/>
      <c r="HX51" s="297">
        <f t="shared" si="62"/>
        <v>0</v>
      </c>
      <c r="HY51" s="295"/>
      <c r="HZ51" s="296"/>
      <c r="IA51" s="297">
        <f t="shared" si="63"/>
        <v>0</v>
      </c>
      <c r="IB51" s="295"/>
      <c r="IC51" s="296"/>
      <c r="ID51" s="297">
        <f t="shared" si="64"/>
        <v>0</v>
      </c>
      <c r="IE51" s="295"/>
      <c r="IF51" s="296"/>
      <c r="IG51" s="297">
        <f t="shared" si="65"/>
        <v>0</v>
      </c>
      <c r="IH51" s="295"/>
      <c r="II51" s="296"/>
      <c r="IJ51" s="297">
        <f t="shared" si="66"/>
        <v>0</v>
      </c>
      <c r="IK51" s="346"/>
      <c r="IL51" s="296"/>
      <c r="IM51" s="297">
        <f t="shared" si="67"/>
        <v>0</v>
      </c>
      <c r="IN51" s="295"/>
      <c r="IO51" s="296"/>
      <c r="IP51" s="297">
        <f t="shared" si="68"/>
        <v>0</v>
      </c>
      <c r="IQ51" s="295"/>
      <c r="IR51" s="296"/>
      <c r="IS51" s="297">
        <f t="shared" si="69"/>
        <v>0</v>
      </c>
      <c r="IT51" s="295"/>
      <c r="IU51" s="296"/>
      <c r="IV51" s="297">
        <f t="shared" si="70"/>
        <v>0</v>
      </c>
      <c r="IW51" s="295"/>
      <c r="IX51" s="296"/>
      <c r="IY51" s="297">
        <f t="shared" si="71"/>
        <v>0</v>
      </c>
      <c r="IZ51" s="295"/>
      <c r="JA51" s="296"/>
      <c r="JB51" s="297">
        <f t="shared" si="72"/>
        <v>0</v>
      </c>
      <c r="JC51" s="295"/>
      <c r="JD51" s="296"/>
      <c r="JE51" s="297">
        <f t="shared" si="73"/>
        <v>0</v>
      </c>
      <c r="JF51" s="295"/>
      <c r="JG51" s="296"/>
      <c r="JH51" s="297">
        <f t="shared" si="74"/>
        <v>0</v>
      </c>
      <c r="JI51" s="346"/>
      <c r="JJ51" s="296"/>
      <c r="JK51" s="297">
        <f t="shared" si="75"/>
        <v>0</v>
      </c>
      <c r="JL51" s="295"/>
      <c r="JM51" s="296"/>
      <c r="JN51" s="297">
        <f t="shared" si="76"/>
        <v>0</v>
      </c>
      <c r="JO51" s="295"/>
      <c r="JP51" s="296"/>
      <c r="JQ51" s="297">
        <f t="shared" si="77"/>
        <v>0</v>
      </c>
      <c r="JR51" s="295"/>
      <c r="JS51" s="296"/>
      <c r="JT51" s="297">
        <f t="shared" si="78"/>
        <v>0</v>
      </c>
      <c r="JU51" s="295"/>
      <c r="JV51" s="296"/>
      <c r="JW51" s="297">
        <f t="shared" si="79"/>
        <v>0</v>
      </c>
      <c r="JX51" s="295"/>
      <c r="JY51" s="296"/>
      <c r="JZ51" s="297">
        <f t="shared" si="80"/>
        <v>0</v>
      </c>
      <c r="KA51" s="295"/>
      <c r="KB51" s="296"/>
      <c r="KC51" s="297">
        <f t="shared" si="81"/>
        <v>0</v>
      </c>
      <c r="KD51" s="295"/>
      <c r="KE51" s="296"/>
      <c r="KF51" s="297">
        <f t="shared" si="82"/>
        <v>0</v>
      </c>
      <c r="KG51" s="346"/>
      <c r="KH51" s="296"/>
      <c r="KI51" s="297">
        <f t="shared" si="83"/>
        <v>0</v>
      </c>
      <c r="KJ51" s="295"/>
      <c r="KK51" s="296"/>
      <c r="KL51" s="297">
        <f t="shared" si="84"/>
        <v>0</v>
      </c>
      <c r="KM51" s="295"/>
      <c r="KN51" s="296"/>
      <c r="KO51" s="297">
        <f t="shared" si="85"/>
        <v>0</v>
      </c>
      <c r="KP51" s="295"/>
      <c r="KQ51" s="296"/>
      <c r="KR51" s="297">
        <f t="shared" si="86"/>
        <v>0</v>
      </c>
      <c r="KS51" s="295"/>
      <c r="KT51" s="296"/>
      <c r="KU51" s="297">
        <f t="shared" si="87"/>
        <v>0</v>
      </c>
      <c r="KV51" s="295"/>
      <c r="KW51" s="296"/>
      <c r="KX51" s="297">
        <f t="shared" si="88"/>
        <v>0</v>
      </c>
      <c r="KY51" s="295"/>
      <c r="KZ51" s="296"/>
      <c r="LA51" s="297">
        <f t="shared" si="89"/>
        <v>0</v>
      </c>
      <c r="LB51" s="295"/>
      <c r="LC51" s="296"/>
      <c r="LD51" s="297">
        <f t="shared" si="90"/>
        <v>0</v>
      </c>
      <c r="LE51" s="346"/>
      <c r="LF51" s="296"/>
      <c r="LG51" s="297">
        <f t="shared" si="91"/>
        <v>0</v>
      </c>
      <c r="LH51" s="295"/>
      <c r="LI51" s="296"/>
      <c r="LJ51" s="297">
        <f t="shared" si="92"/>
        <v>0</v>
      </c>
      <c r="LK51" s="295"/>
      <c r="LL51" s="296"/>
      <c r="LM51" s="297">
        <f t="shared" si="93"/>
        <v>0</v>
      </c>
      <c r="LN51" s="295"/>
      <c r="LO51" s="296"/>
      <c r="LP51" s="297">
        <f t="shared" si="94"/>
        <v>0</v>
      </c>
      <c r="LQ51" s="295"/>
      <c r="LR51" s="296"/>
      <c r="LS51" s="297">
        <f t="shared" si="95"/>
        <v>0</v>
      </c>
      <c r="LT51" s="295"/>
      <c r="LU51" s="296"/>
      <c r="LV51" s="297">
        <f t="shared" si="96"/>
        <v>0</v>
      </c>
      <c r="LW51" s="295"/>
      <c r="LX51" s="296"/>
      <c r="LY51" s="297">
        <f t="shared" si="97"/>
        <v>0</v>
      </c>
      <c r="LZ51" s="295"/>
      <c r="MA51" s="296"/>
      <c r="MB51" s="297">
        <f t="shared" si="98"/>
        <v>0</v>
      </c>
      <c r="MC51" s="295"/>
      <c r="MD51" s="296"/>
      <c r="ME51" s="297">
        <f t="shared" si="99"/>
        <v>0</v>
      </c>
      <c r="MF51" s="295"/>
      <c r="MG51" s="296"/>
      <c r="MH51" s="297">
        <f t="shared" si="100"/>
        <v>0</v>
      </c>
      <c r="MI51" s="295"/>
      <c r="MJ51" s="296"/>
      <c r="MK51" s="297">
        <f t="shared" si="101"/>
        <v>0</v>
      </c>
      <c r="ML51" s="295"/>
      <c r="MM51" s="296"/>
      <c r="MN51" s="297">
        <f t="shared" si="102"/>
        <v>0</v>
      </c>
      <c r="MO51" s="295"/>
      <c r="MP51" s="296"/>
      <c r="MQ51" s="297">
        <f t="shared" si="103"/>
        <v>0</v>
      </c>
      <c r="MR51" s="295"/>
      <c r="MS51" s="296"/>
      <c r="MT51" s="297">
        <f t="shared" si="104"/>
        <v>0</v>
      </c>
      <c r="MU51" s="295"/>
      <c r="MV51" s="296"/>
      <c r="MW51" s="297">
        <f t="shared" si="105"/>
        <v>0</v>
      </c>
      <c r="MX51" s="295"/>
      <c r="MY51" s="296"/>
      <c r="MZ51" s="297">
        <f t="shared" si="106"/>
        <v>0</v>
      </c>
      <c r="NA51" s="295"/>
      <c r="NB51" s="296"/>
      <c r="NC51" s="297">
        <f t="shared" si="107"/>
        <v>0</v>
      </c>
      <c r="ND51" s="295"/>
      <c r="NE51" s="296"/>
      <c r="NF51" s="297">
        <f t="shared" si="108"/>
        <v>0</v>
      </c>
      <c r="NG51" s="295"/>
      <c r="NH51" s="296"/>
      <c r="NI51" s="297">
        <f t="shared" si="109"/>
        <v>0</v>
      </c>
      <c r="NJ51" s="295"/>
      <c r="NK51" s="296"/>
      <c r="NL51" s="297">
        <f t="shared" si="110"/>
        <v>0</v>
      </c>
      <c r="NM51" s="295"/>
      <c r="NN51" s="296"/>
      <c r="NO51" s="297">
        <f t="shared" si="111"/>
        <v>0</v>
      </c>
      <c r="NP51" s="295"/>
      <c r="NQ51" s="296"/>
      <c r="NR51" s="297">
        <f t="shared" si="112"/>
        <v>0</v>
      </c>
      <c r="NS51" s="295"/>
      <c r="NT51" s="296"/>
      <c r="NU51" s="297">
        <f t="shared" si="113"/>
        <v>0</v>
      </c>
      <c r="NV51" s="295"/>
      <c r="NW51" s="296"/>
      <c r="NX51" s="297">
        <f t="shared" si="114"/>
        <v>0</v>
      </c>
      <c r="NY51" s="295"/>
      <c r="NZ51" s="296"/>
      <c r="OA51" s="297">
        <f t="shared" si="115"/>
        <v>0</v>
      </c>
      <c r="OB51" s="295"/>
      <c r="OC51" s="296"/>
      <c r="OD51" s="297">
        <f t="shared" si="116"/>
        <v>0</v>
      </c>
      <c r="OE51" s="295"/>
      <c r="OF51" s="296"/>
      <c r="OG51" s="297">
        <f t="shared" si="117"/>
        <v>0</v>
      </c>
      <c r="OH51" s="295"/>
      <c r="OI51" s="296"/>
      <c r="OJ51" s="297">
        <f t="shared" si="118"/>
        <v>0</v>
      </c>
      <c r="OK51" s="295"/>
      <c r="OL51" s="296"/>
      <c r="OM51" s="297">
        <f t="shared" si="119"/>
        <v>0</v>
      </c>
      <c r="ON51" s="295"/>
      <c r="OO51" s="296"/>
      <c r="OP51" s="297">
        <f t="shared" si="120"/>
        <v>0</v>
      </c>
      <c r="OQ51" s="295"/>
      <c r="OR51" s="296"/>
      <c r="OS51" s="297">
        <f t="shared" si="121"/>
        <v>0</v>
      </c>
      <c r="OT51" s="295"/>
      <c r="OU51" s="296"/>
      <c r="OV51" s="297">
        <f t="shared" si="122"/>
        <v>0</v>
      </c>
      <c r="OW51" s="295"/>
      <c r="OX51" s="296"/>
      <c r="OY51" s="297">
        <f t="shared" si="123"/>
        <v>0</v>
      </c>
      <c r="OZ51" s="295"/>
      <c r="PA51" s="296"/>
      <c r="PB51" s="297">
        <f t="shared" si="124"/>
        <v>0</v>
      </c>
      <c r="PC51" s="295"/>
      <c r="PD51" s="296"/>
      <c r="PE51" s="297">
        <f t="shared" si="125"/>
        <v>0</v>
      </c>
      <c r="PF51" s="295"/>
      <c r="PG51" s="296"/>
      <c r="PH51" s="297">
        <f t="shared" si="126"/>
        <v>0</v>
      </c>
      <c r="PI51" s="295"/>
      <c r="PJ51" s="296"/>
      <c r="PK51" s="297">
        <f t="shared" si="127"/>
        <v>0</v>
      </c>
      <c r="PL51" s="295"/>
      <c r="PM51" s="296"/>
      <c r="PN51" s="297">
        <f t="shared" si="128"/>
        <v>0</v>
      </c>
      <c r="PO51" s="295"/>
      <c r="PP51" s="296"/>
      <c r="PQ51" s="297">
        <f t="shared" si="129"/>
        <v>0</v>
      </c>
      <c r="PR51" s="295"/>
      <c r="PS51" s="296"/>
      <c r="PT51" s="297">
        <f t="shared" si="130"/>
        <v>0</v>
      </c>
      <c r="PU51" s="295"/>
      <c r="PV51" s="296"/>
      <c r="PW51" s="297">
        <f t="shared" si="131"/>
        <v>0</v>
      </c>
      <c r="PX51" s="295"/>
      <c r="PY51" s="296"/>
      <c r="PZ51" s="297">
        <f t="shared" si="132"/>
        <v>0</v>
      </c>
      <c r="QA51" s="295"/>
      <c r="QB51" s="296"/>
      <c r="QC51" s="297">
        <f t="shared" si="133"/>
        <v>0</v>
      </c>
      <c r="QD51" s="295"/>
      <c r="QE51" s="296"/>
      <c r="QF51" s="297">
        <f t="shared" si="134"/>
        <v>0</v>
      </c>
      <c r="QG51" s="295"/>
      <c r="QH51" s="296"/>
      <c r="QI51" s="297">
        <f t="shared" si="135"/>
        <v>0</v>
      </c>
      <c r="QJ51" s="295"/>
      <c r="QK51" s="296"/>
      <c r="QL51" s="297">
        <f t="shared" si="136"/>
        <v>0</v>
      </c>
      <c r="QM51" s="295"/>
      <c r="QN51" s="296"/>
      <c r="QO51" s="297">
        <f t="shared" si="137"/>
        <v>0</v>
      </c>
      <c r="QP51" s="295"/>
      <c r="QQ51" s="296"/>
      <c r="QR51" s="297">
        <f t="shared" si="138"/>
        <v>0</v>
      </c>
      <c r="QS51" s="295"/>
      <c r="QT51" s="296"/>
      <c r="QU51" s="297">
        <f t="shared" si="139"/>
        <v>0</v>
      </c>
      <c r="QV51" s="295"/>
      <c r="QW51" s="296"/>
      <c r="QX51" s="297">
        <f t="shared" si="140"/>
        <v>0</v>
      </c>
      <c r="QY51" s="295"/>
      <c r="QZ51" s="296"/>
      <c r="RA51" s="297">
        <f t="shared" si="141"/>
        <v>0</v>
      </c>
      <c r="RB51" s="295"/>
      <c r="RC51" s="296"/>
      <c r="RD51" s="297">
        <f t="shared" si="142"/>
        <v>0</v>
      </c>
      <c r="RE51" s="295"/>
      <c r="RF51" s="296"/>
      <c r="RG51" s="297">
        <f t="shared" si="143"/>
        <v>0</v>
      </c>
      <c r="RH51" s="295"/>
      <c r="RI51" s="296"/>
      <c r="RJ51" s="297">
        <f t="shared" si="144"/>
        <v>0</v>
      </c>
      <c r="RK51" s="295"/>
      <c r="RL51" s="296"/>
      <c r="RM51" s="297">
        <f t="shared" si="145"/>
        <v>0</v>
      </c>
      <c r="RN51" s="295"/>
      <c r="RO51" s="296"/>
      <c r="RP51" s="297">
        <f t="shared" si="146"/>
        <v>0</v>
      </c>
      <c r="RQ51" s="295"/>
      <c r="RR51" s="296"/>
      <c r="RS51" s="297">
        <f t="shared" si="147"/>
        <v>0</v>
      </c>
      <c r="RT51" s="295"/>
      <c r="RU51" s="296"/>
      <c r="RV51" s="297">
        <f t="shared" si="148"/>
        <v>0</v>
      </c>
      <c r="RW51" s="295"/>
      <c r="RX51" s="296"/>
      <c r="RY51" s="297">
        <f t="shared" si="149"/>
        <v>0</v>
      </c>
      <c r="RZ51" s="295"/>
      <c r="SA51" s="296"/>
      <c r="SB51" s="297">
        <f t="shared" si="150"/>
        <v>0</v>
      </c>
      <c r="SC51" s="295"/>
      <c r="SD51" s="296"/>
      <c r="SE51" s="297">
        <f t="shared" si="151"/>
        <v>0</v>
      </c>
      <c r="SF51" s="295"/>
      <c r="SG51" s="296"/>
      <c r="SH51" s="297">
        <f t="shared" si="152"/>
        <v>0</v>
      </c>
      <c r="SI51" s="295"/>
      <c r="SJ51" s="296"/>
      <c r="SK51" s="297">
        <f t="shared" si="153"/>
        <v>0</v>
      </c>
      <c r="SL51" s="295"/>
      <c r="SM51" s="296"/>
      <c r="SN51" s="297">
        <f t="shared" si="154"/>
        <v>0</v>
      </c>
      <c r="SO51" s="295"/>
      <c r="SP51" s="296"/>
      <c r="SQ51" s="297">
        <f t="shared" si="155"/>
        <v>0</v>
      </c>
      <c r="SR51" s="295"/>
      <c r="SS51" s="296"/>
      <c r="ST51" s="297">
        <f t="shared" si="156"/>
        <v>0</v>
      </c>
      <c r="SU51" s="295"/>
      <c r="SV51" s="296"/>
      <c r="SW51" s="297">
        <f t="shared" si="157"/>
        <v>0</v>
      </c>
      <c r="SX51" s="295"/>
      <c r="SY51" s="296"/>
      <c r="SZ51" s="297">
        <f t="shared" si="158"/>
        <v>0</v>
      </c>
      <c r="TA51" s="295"/>
      <c r="TB51" s="296"/>
      <c r="TC51" s="297">
        <f t="shared" si="159"/>
        <v>0</v>
      </c>
      <c r="TD51" s="295"/>
      <c r="TE51" s="296"/>
      <c r="TF51" s="297">
        <f t="shared" si="160"/>
        <v>0</v>
      </c>
      <c r="TG51" s="295"/>
      <c r="TH51" s="296"/>
      <c r="TI51" s="297">
        <f t="shared" si="161"/>
        <v>0</v>
      </c>
      <c r="TJ51" s="295"/>
      <c r="TK51" s="296"/>
      <c r="TL51" s="297">
        <f t="shared" si="162"/>
        <v>0</v>
      </c>
      <c r="TM51" s="295"/>
      <c r="TN51" s="296"/>
      <c r="TO51" s="297">
        <f t="shared" si="163"/>
        <v>0</v>
      </c>
      <c r="TP51" s="295"/>
      <c r="TQ51" s="296"/>
      <c r="TR51" s="297">
        <f t="shared" si="164"/>
        <v>0</v>
      </c>
      <c r="TS51" s="295"/>
      <c r="TT51" s="296"/>
      <c r="TU51" s="297">
        <f t="shared" si="165"/>
        <v>0</v>
      </c>
      <c r="TV51" s="295"/>
      <c r="TW51" s="296"/>
      <c r="TX51" s="297">
        <f t="shared" si="166"/>
        <v>0</v>
      </c>
      <c r="TY51" s="295"/>
      <c r="TZ51" s="296"/>
      <c r="UA51" s="297">
        <f t="shared" si="167"/>
        <v>0</v>
      </c>
      <c r="UB51" s="295"/>
      <c r="UC51" s="296"/>
      <c r="UD51" s="297">
        <f t="shared" si="168"/>
        <v>0</v>
      </c>
      <c r="UE51" s="295"/>
      <c r="UF51" s="296"/>
      <c r="UG51" s="297">
        <f t="shared" si="169"/>
        <v>0</v>
      </c>
      <c r="UH51" s="295"/>
      <c r="UI51" s="296"/>
      <c r="UJ51" s="297">
        <f t="shared" si="170"/>
        <v>0</v>
      </c>
      <c r="UK51" s="295"/>
      <c r="UL51" s="296"/>
      <c r="UM51" s="297">
        <f t="shared" si="171"/>
        <v>0</v>
      </c>
      <c r="UN51" s="295"/>
      <c r="UO51" s="296"/>
      <c r="UP51" s="297">
        <f t="shared" si="172"/>
        <v>0</v>
      </c>
      <c r="UQ51" s="295"/>
      <c r="UR51" s="296"/>
      <c r="US51" s="297">
        <f t="shared" si="173"/>
        <v>0</v>
      </c>
      <c r="UT51" s="295"/>
      <c r="UU51" s="296"/>
      <c r="UV51" s="297">
        <f t="shared" si="174"/>
        <v>0</v>
      </c>
      <c r="UW51" s="295"/>
      <c r="UX51" s="296"/>
      <c r="UY51" s="297">
        <f t="shared" si="175"/>
        <v>0</v>
      </c>
      <c r="UZ51" s="295"/>
      <c r="VA51" s="296"/>
      <c r="VB51" s="297">
        <f t="shared" si="176"/>
        <v>0</v>
      </c>
      <c r="VC51" s="295"/>
      <c r="VD51" s="296"/>
      <c r="VE51" s="297">
        <f t="shared" si="177"/>
        <v>0</v>
      </c>
      <c r="VF51" s="295"/>
      <c r="VG51" s="296"/>
      <c r="VH51" s="297">
        <f t="shared" si="178"/>
        <v>0</v>
      </c>
      <c r="VI51" s="295"/>
      <c r="VJ51" s="296"/>
      <c r="VK51" s="297">
        <f t="shared" si="179"/>
        <v>0</v>
      </c>
      <c r="VL51" s="295"/>
      <c r="VM51" s="296"/>
      <c r="VN51" s="297">
        <f t="shared" si="180"/>
        <v>0</v>
      </c>
      <c r="VO51" s="295"/>
      <c r="VP51" s="296"/>
      <c r="VQ51" s="297">
        <f t="shared" si="181"/>
        <v>0</v>
      </c>
    </row>
    <row r="52" spans="1:589">
      <c r="A52" s="349">
        <v>48</v>
      </c>
      <c r="B52" s="346"/>
      <c r="C52" s="296"/>
      <c r="D52" s="297">
        <f t="shared" si="245"/>
        <v>0</v>
      </c>
      <c r="E52" s="295"/>
      <c r="F52" s="296"/>
      <c r="G52" s="297">
        <f t="shared" si="183"/>
        <v>0</v>
      </c>
      <c r="H52" s="295"/>
      <c r="I52" s="296"/>
      <c r="J52" s="297">
        <f t="shared" si="184"/>
        <v>0</v>
      </c>
      <c r="K52" s="295"/>
      <c r="L52" s="296"/>
      <c r="M52" s="297">
        <f t="shared" si="185"/>
        <v>0</v>
      </c>
      <c r="N52" s="295"/>
      <c r="O52" s="296"/>
      <c r="P52" s="297">
        <f t="shared" si="246"/>
        <v>0</v>
      </c>
      <c r="Q52" s="295"/>
      <c r="R52" s="296"/>
      <c r="S52" s="297">
        <f t="shared" si="187"/>
        <v>0</v>
      </c>
      <c r="T52" s="295"/>
      <c r="U52" s="296"/>
      <c r="V52" s="297">
        <f t="shared" si="188"/>
        <v>0</v>
      </c>
      <c r="W52" s="346"/>
      <c r="X52" s="296"/>
      <c r="Y52" s="297">
        <f t="shared" si="189"/>
        <v>0</v>
      </c>
      <c r="Z52" s="295"/>
      <c r="AA52" s="296"/>
      <c r="AB52" s="297">
        <f t="shared" si="190"/>
        <v>0</v>
      </c>
      <c r="AC52" s="295"/>
      <c r="AD52" s="296"/>
      <c r="AE52" s="297">
        <f t="shared" si="191"/>
        <v>0</v>
      </c>
      <c r="AF52" s="295"/>
      <c r="AG52" s="296"/>
      <c r="AH52" s="297">
        <f t="shared" si="192"/>
        <v>0</v>
      </c>
      <c r="AI52" s="295"/>
      <c r="AJ52" s="296"/>
      <c r="AK52" s="297">
        <f t="shared" si="193"/>
        <v>0</v>
      </c>
      <c r="AL52" s="295"/>
      <c r="AM52" s="296"/>
      <c r="AN52" s="297">
        <f t="shared" si="194"/>
        <v>0</v>
      </c>
      <c r="AO52" s="295"/>
      <c r="AP52" s="296"/>
      <c r="AQ52" s="297">
        <f t="shared" si="195"/>
        <v>0</v>
      </c>
      <c r="AR52" s="346"/>
      <c r="AS52" s="296"/>
      <c r="AT52" s="297">
        <f t="shared" si="196"/>
        <v>0</v>
      </c>
      <c r="AU52" s="295"/>
      <c r="AV52" s="296"/>
      <c r="AW52" s="297">
        <f t="shared" si="197"/>
        <v>0</v>
      </c>
      <c r="AX52" s="295"/>
      <c r="AY52" s="296"/>
      <c r="AZ52" s="297">
        <f t="shared" si="198"/>
        <v>0</v>
      </c>
      <c r="BA52" s="295"/>
      <c r="BB52" s="296"/>
      <c r="BC52" s="297">
        <f t="shared" si="199"/>
        <v>0</v>
      </c>
      <c r="BD52" s="295"/>
      <c r="BE52" s="296"/>
      <c r="BF52" s="297">
        <f t="shared" si="200"/>
        <v>0</v>
      </c>
      <c r="BG52" s="295"/>
      <c r="BH52" s="296"/>
      <c r="BI52" s="297">
        <f t="shared" si="201"/>
        <v>0</v>
      </c>
      <c r="BJ52" s="295"/>
      <c r="BK52" s="296"/>
      <c r="BL52" s="297">
        <f t="shared" si="202"/>
        <v>0</v>
      </c>
      <c r="BM52" s="346"/>
      <c r="BN52" s="296"/>
      <c r="BO52" s="297">
        <f t="shared" si="203"/>
        <v>0</v>
      </c>
      <c r="BP52" s="295"/>
      <c r="BQ52" s="296"/>
      <c r="BR52" s="297">
        <f t="shared" si="247"/>
        <v>0</v>
      </c>
      <c r="BS52" s="295"/>
      <c r="BT52" s="296"/>
      <c r="BU52" s="297">
        <f t="shared" si="204"/>
        <v>0</v>
      </c>
      <c r="BV52" s="295"/>
      <c r="BW52" s="296"/>
      <c r="BX52" s="297">
        <f t="shared" si="205"/>
        <v>0</v>
      </c>
      <c r="BY52" s="295"/>
      <c r="BZ52" s="296"/>
      <c r="CA52" s="297">
        <f t="shared" si="206"/>
        <v>0</v>
      </c>
      <c r="CB52" s="295"/>
      <c r="CC52" s="296"/>
      <c r="CD52" s="297">
        <f t="shared" si="207"/>
        <v>0</v>
      </c>
      <c r="CE52" s="295"/>
      <c r="CF52" s="296"/>
      <c r="CG52" s="297">
        <f t="shared" si="208"/>
        <v>0</v>
      </c>
      <c r="CH52" s="346"/>
      <c r="CI52" s="296"/>
      <c r="CJ52" s="297">
        <f t="shared" si="209"/>
        <v>0</v>
      </c>
      <c r="CK52" s="295"/>
      <c r="CL52" s="296"/>
      <c r="CM52" s="297">
        <f t="shared" si="210"/>
        <v>0</v>
      </c>
      <c r="CN52" s="295"/>
      <c r="CO52" s="296"/>
      <c r="CP52" s="297">
        <f t="shared" si="211"/>
        <v>0</v>
      </c>
      <c r="CQ52" s="295"/>
      <c r="CR52" s="296"/>
      <c r="CS52" s="297">
        <f t="shared" si="212"/>
        <v>0</v>
      </c>
      <c r="CT52" s="295"/>
      <c r="CU52" s="296"/>
      <c r="CV52" s="297">
        <f t="shared" si="213"/>
        <v>0</v>
      </c>
      <c r="CW52" s="295"/>
      <c r="CX52" s="296"/>
      <c r="CY52" s="297">
        <f t="shared" si="214"/>
        <v>0</v>
      </c>
      <c r="CZ52" s="295"/>
      <c r="DA52" s="296"/>
      <c r="DB52" s="297">
        <f t="shared" si="215"/>
        <v>0</v>
      </c>
      <c r="DC52" s="346"/>
      <c r="DD52" s="296"/>
      <c r="DE52" s="297">
        <f t="shared" si="216"/>
        <v>0</v>
      </c>
      <c r="DF52" s="295"/>
      <c r="DG52" s="296"/>
      <c r="DH52" s="297">
        <f t="shared" si="217"/>
        <v>0</v>
      </c>
      <c r="DI52" s="295"/>
      <c r="DJ52" s="296"/>
      <c r="DK52" s="297">
        <f t="shared" si="218"/>
        <v>0</v>
      </c>
      <c r="DL52" s="295"/>
      <c r="DM52" s="296"/>
      <c r="DN52" s="297">
        <f t="shared" si="219"/>
        <v>0</v>
      </c>
      <c r="DO52" s="295"/>
      <c r="DP52" s="296"/>
      <c r="DQ52" s="297">
        <f t="shared" si="220"/>
        <v>0</v>
      </c>
      <c r="DR52" s="443">
        <v>0.27083333333333331</v>
      </c>
      <c r="DS52" s="444">
        <v>0.47916666666666669</v>
      </c>
      <c r="DT52" s="445">
        <f t="shared" si="221"/>
        <v>0.20833333333333337</v>
      </c>
      <c r="DU52" s="295"/>
      <c r="DV52" s="296"/>
      <c r="DW52" s="297">
        <f t="shared" si="222"/>
        <v>0</v>
      </c>
      <c r="DX52" s="346"/>
      <c r="DY52" s="296"/>
      <c r="DZ52" s="297">
        <f t="shared" si="223"/>
        <v>0</v>
      </c>
      <c r="EA52" s="295"/>
      <c r="EB52" s="296"/>
      <c r="EC52" s="297">
        <f t="shared" si="224"/>
        <v>0</v>
      </c>
      <c r="ED52" s="295"/>
      <c r="EE52" s="296"/>
      <c r="EF52" s="297">
        <f t="shared" si="225"/>
        <v>0</v>
      </c>
      <c r="EG52" s="295"/>
      <c r="EH52" s="296"/>
      <c r="EI52" s="297">
        <f t="shared" si="226"/>
        <v>0</v>
      </c>
      <c r="EJ52" s="295"/>
      <c r="EK52" s="296"/>
      <c r="EL52" s="297">
        <f t="shared" si="227"/>
        <v>0</v>
      </c>
      <c r="EM52" s="295"/>
      <c r="EN52" s="296"/>
      <c r="EO52" s="297">
        <f t="shared" si="228"/>
        <v>0</v>
      </c>
      <c r="EP52" s="295"/>
      <c r="EQ52" s="296"/>
      <c r="ER52" s="297">
        <f t="shared" si="229"/>
        <v>0</v>
      </c>
      <c r="ES52" s="346"/>
      <c r="ET52" s="296"/>
      <c r="EU52" s="297">
        <f t="shared" si="230"/>
        <v>0</v>
      </c>
      <c r="EV52" s="295"/>
      <c r="EW52" s="296"/>
      <c r="EX52" s="297">
        <f t="shared" si="231"/>
        <v>0</v>
      </c>
      <c r="EY52" s="295"/>
      <c r="EZ52" s="296"/>
      <c r="FA52" s="297">
        <f t="shared" si="232"/>
        <v>0</v>
      </c>
      <c r="FB52" s="295"/>
      <c r="FC52" s="296"/>
      <c r="FD52" s="297">
        <f t="shared" si="233"/>
        <v>0</v>
      </c>
      <c r="FE52" s="295"/>
      <c r="FF52" s="296"/>
      <c r="FG52" s="297">
        <f t="shared" si="234"/>
        <v>0</v>
      </c>
      <c r="FH52" s="295"/>
      <c r="FI52" s="296"/>
      <c r="FJ52" s="297">
        <f t="shared" si="235"/>
        <v>0</v>
      </c>
      <c r="FK52" s="295"/>
      <c r="FL52" s="296"/>
      <c r="FM52" s="297">
        <f t="shared" si="236"/>
        <v>0</v>
      </c>
      <c r="FN52" s="295"/>
      <c r="FO52" s="296"/>
      <c r="FP52" s="297">
        <f t="shared" si="237"/>
        <v>0</v>
      </c>
      <c r="FQ52" s="346"/>
      <c r="FR52" s="296"/>
      <c r="FS52" s="297">
        <f t="shared" si="238"/>
        <v>0</v>
      </c>
      <c r="FT52" s="295"/>
      <c r="FU52" s="296"/>
      <c r="FV52" s="297">
        <f t="shared" si="239"/>
        <v>0</v>
      </c>
      <c r="FW52" s="295"/>
      <c r="FX52" s="296"/>
      <c r="FY52" s="297">
        <f t="shared" si="240"/>
        <v>0</v>
      </c>
      <c r="FZ52" s="295"/>
      <c r="GA52" s="296"/>
      <c r="GB52" s="297">
        <f t="shared" si="241"/>
        <v>0</v>
      </c>
      <c r="GC52" s="295"/>
      <c r="GD52" s="296"/>
      <c r="GE52" s="297">
        <f t="shared" si="242"/>
        <v>0</v>
      </c>
      <c r="GF52" s="295"/>
      <c r="GG52" s="296"/>
      <c r="GH52" s="297">
        <f t="shared" si="243"/>
        <v>0</v>
      </c>
      <c r="GI52" s="295"/>
      <c r="GJ52" s="296"/>
      <c r="GK52" s="297">
        <f t="shared" si="244"/>
        <v>0</v>
      </c>
      <c r="GL52" s="295"/>
      <c r="GM52" s="296"/>
      <c r="GN52" s="297">
        <f t="shared" si="50"/>
        <v>0</v>
      </c>
      <c r="GO52" s="346"/>
      <c r="GP52" s="296"/>
      <c r="GQ52" s="297">
        <f t="shared" si="51"/>
        <v>0</v>
      </c>
      <c r="GR52" s="295"/>
      <c r="GS52" s="296"/>
      <c r="GT52" s="297">
        <f t="shared" si="52"/>
        <v>0</v>
      </c>
      <c r="GU52" s="295"/>
      <c r="GV52" s="296"/>
      <c r="GW52" s="297">
        <f t="shared" si="53"/>
        <v>0</v>
      </c>
      <c r="GX52" s="295"/>
      <c r="GY52" s="296"/>
      <c r="GZ52" s="297">
        <f t="shared" si="54"/>
        <v>0</v>
      </c>
      <c r="HA52" s="295"/>
      <c r="HB52" s="296"/>
      <c r="HC52" s="297">
        <f t="shared" si="55"/>
        <v>0</v>
      </c>
      <c r="HD52" s="295"/>
      <c r="HE52" s="296"/>
      <c r="HF52" s="297">
        <f t="shared" si="56"/>
        <v>0</v>
      </c>
      <c r="HG52" s="295"/>
      <c r="HH52" s="296"/>
      <c r="HI52" s="297">
        <f t="shared" si="57"/>
        <v>0</v>
      </c>
      <c r="HJ52" s="295"/>
      <c r="HK52" s="296"/>
      <c r="HL52" s="297">
        <f t="shared" si="58"/>
        <v>0</v>
      </c>
      <c r="HM52" s="346"/>
      <c r="HN52" s="296"/>
      <c r="HO52" s="297">
        <f t="shared" si="59"/>
        <v>0</v>
      </c>
      <c r="HP52" s="295"/>
      <c r="HQ52" s="296"/>
      <c r="HR52" s="297">
        <f t="shared" si="60"/>
        <v>0</v>
      </c>
      <c r="HS52" s="295"/>
      <c r="HT52" s="296"/>
      <c r="HU52" s="297">
        <f t="shared" si="61"/>
        <v>0</v>
      </c>
      <c r="HV52" s="295"/>
      <c r="HW52" s="296"/>
      <c r="HX52" s="297">
        <f t="shared" si="62"/>
        <v>0</v>
      </c>
      <c r="HY52" s="295"/>
      <c r="HZ52" s="296"/>
      <c r="IA52" s="297">
        <f t="shared" si="63"/>
        <v>0</v>
      </c>
      <c r="IB52" s="295"/>
      <c r="IC52" s="296"/>
      <c r="ID52" s="297">
        <f t="shared" si="64"/>
        <v>0</v>
      </c>
      <c r="IE52" s="295"/>
      <c r="IF52" s="296"/>
      <c r="IG52" s="297">
        <f t="shared" si="65"/>
        <v>0</v>
      </c>
      <c r="IH52" s="295"/>
      <c r="II52" s="296"/>
      <c r="IJ52" s="297">
        <f t="shared" si="66"/>
        <v>0</v>
      </c>
      <c r="IK52" s="346"/>
      <c r="IL52" s="296"/>
      <c r="IM52" s="297">
        <f t="shared" si="67"/>
        <v>0</v>
      </c>
      <c r="IN52" s="295"/>
      <c r="IO52" s="296"/>
      <c r="IP52" s="297">
        <f t="shared" si="68"/>
        <v>0</v>
      </c>
      <c r="IQ52" s="295"/>
      <c r="IR52" s="296"/>
      <c r="IS52" s="297">
        <f t="shared" si="69"/>
        <v>0</v>
      </c>
      <c r="IT52" s="295"/>
      <c r="IU52" s="296"/>
      <c r="IV52" s="297">
        <f t="shared" si="70"/>
        <v>0</v>
      </c>
      <c r="IW52" s="295"/>
      <c r="IX52" s="296"/>
      <c r="IY52" s="297">
        <f t="shared" si="71"/>
        <v>0</v>
      </c>
      <c r="IZ52" s="295"/>
      <c r="JA52" s="296"/>
      <c r="JB52" s="297">
        <f t="shared" si="72"/>
        <v>0</v>
      </c>
      <c r="JC52" s="295"/>
      <c r="JD52" s="296"/>
      <c r="JE52" s="297">
        <f t="shared" si="73"/>
        <v>0</v>
      </c>
      <c r="JF52" s="295"/>
      <c r="JG52" s="296"/>
      <c r="JH52" s="297">
        <f t="shared" si="74"/>
        <v>0</v>
      </c>
      <c r="JI52" s="346"/>
      <c r="JJ52" s="296"/>
      <c r="JK52" s="297">
        <f t="shared" si="75"/>
        <v>0</v>
      </c>
      <c r="JL52" s="295"/>
      <c r="JM52" s="296"/>
      <c r="JN52" s="297">
        <f t="shared" si="76"/>
        <v>0</v>
      </c>
      <c r="JO52" s="295"/>
      <c r="JP52" s="296"/>
      <c r="JQ52" s="297">
        <f t="shared" si="77"/>
        <v>0</v>
      </c>
      <c r="JR52" s="295"/>
      <c r="JS52" s="296"/>
      <c r="JT52" s="297">
        <f t="shared" si="78"/>
        <v>0</v>
      </c>
      <c r="JU52" s="295"/>
      <c r="JV52" s="296"/>
      <c r="JW52" s="297">
        <f t="shared" si="79"/>
        <v>0</v>
      </c>
      <c r="JX52" s="295"/>
      <c r="JY52" s="296"/>
      <c r="JZ52" s="297">
        <f t="shared" si="80"/>
        <v>0</v>
      </c>
      <c r="KA52" s="295"/>
      <c r="KB52" s="296"/>
      <c r="KC52" s="297">
        <f t="shared" si="81"/>
        <v>0</v>
      </c>
      <c r="KD52" s="295"/>
      <c r="KE52" s="296"/>
      <c r="KF52" s="297">
        <f t="shared" si="82"/>
        <v>0</v>
      </c>
      <c r="KG52" s="346"/>
      <c r="KH52" s="296"/>
      <c r="KI52" s="297">
        <f t="shared" si="83"/>
        <v>0</v>
      </c>
      <c r="KJ52" s="295"/>
      <c r="KK52" s="296"/>
      <c r="KL52" s="297">
        <f t="shared" si="84"/>
        <v>0</v>
      </c>
      <c r="KM52" s="295"/>
      <c r="KN52" s="296"/>
      <c r="KO52" s="297">
        <f t="shared" si="85"/>
        <v>0</v>
      </c>
      <c r="KP52" s="295"/>
      <c r="KQ52" s="296"/>
      <c r="KR52" s="297">
        <f t="shared" si="86"/>
        <v>0</v>
      </c>
      <c r="KS52" s="295"/>
      <c r="KT52" s="296"/>
      <c r="KU52" s="297">
        <f t="shared" si="87"/>
        <v>0</v>
      </c>
      <c r="KV52" s="295"/>
      <c r="KW52" s="296"/>
      <c r="KX52" s="297">
        <f t="shared" si="88"/>
        <v>0</v>
      </c>
      <c r="KY52" s="295"/>
      <c r="KZ52" s="296"/>
      <c r="LA52" s="297">
        <f t="shared" si="89"/>
        <v>0</v>
      </c>
      <c r="LB52" s="295"/>
      <c r="LC52" s="296"/>
      <c r="LD52" s="297">
        <f t="shared" si="90"/>
        <v>0</v>
      </c>
      <c r="LE52" s="346"/>
      <c r="LF52" s="296"/>
      <c r="LG52" s="297">
        <f t="shared" si="91"/>
        <v>0</v>
      </c>
      <c r="LH52" s="295"/>
      <c r="LI52" s="296"/>
      <c r="LJ52" s="297">
        <f t="shared" si="92"/>
        <v>0</v>
      </c>
      <c r="LK52" s="295"/>
      <c r="LL52" s="296"/>
      <c r="LM52" s="297">
        <f t="shared" si="93"/>
        <v>0</v>
      </c>
      <c r="LN52" s="295"/>
      <c r="LO52" s="296"/>
      <c r="LP52" s="297">
        <f t="shared" si="94"/>
        <v>0</v>
      </c>
      <c r="LQ52" s="295"/>
      <c r="LR52" s="296"/>
      <c r="LS52" s="297">
        <f t="shared" si="95"/>
        <v>0</v>
      </c>
      <c r="LT52" s="295"/>
      <c r="LU52" s="296"/>
      <c r="LV52" s="297">
        <f t="shared" si="96"/>
        <v>0</v>
      </c>
      <c r="LW52" s="295"/>
      <c r="LX52" s="296"/>
      <c r="LY52" s="297">
        <f t="shared" si="97"/>
        <v>0</v>
      </c>
      <c r="LZ52" s="295"/>
      <c r="MA52" s="296"/>
      <c r="MB52" s="297">
        <f t="shared" si="98"/>
        <v>0</v>
      </c>
      <c r="MC52" s="295"/>
      <c r="MD52" s="296"/>
      <c r="ME52" s="297">
        <f t="shared" si="99"/>
        <v>0</v>
      </c>
      <c r="MF52" s="295"/>
      <c r="MG52" s="296"/>
      <c r="MH52" s="297">
        <f t="shared" si="100"/>
        <v>0</v>
      </c>
      <c r="MI52" s="295"/>
      <c r="MJ52" s="296"/>
      <c r="MK52" s="297">
        <f t="shared" si="101"/>
        <v>0</v>
      </c>
      <c r="ML52" s="295"/>
      <c r="MM52" s="296"/>
      <c r="MN52" s="297">
        <f t="shared" si="102"/>
        <v>0</v>
      </c>
      <c r="MO52" s="295"/>
      <c r="MP52" s="296"/>
      <c r="MQ52" s="297">
        <f t="shared" si="103"/>
        <v>0</v>
      </c>
      <c r="MR52" s="295"/>
      <c r="MS52" s="296"/>
      <c r="MT52" s="297">
        <f t="shared" si="104"/>
        <v>0</v>
      </c>
      <c r="MU52" s="295"/>
      <c r="MV52" s="296"/>
      <c r="MW52" s="297">
        <f t="shared" si="105"/>
        <v>0</v>
      </c>
      <c r="MX52" s="295"/>
      <c r="MY52" s="296"/>
      <c r="MZ52" s="297">
        <f t="shared" si="106"/>
        <v>0</v>
      </c>
      <c r="NA52" s="295"/>
      <c r="NB52" s="296"/>
      <c r="NC52" s="297">
        <f t="shared" si="107"/>
        <v>0</v>
      </c>
      <c r="ND52" s="295"/>
      <c r="NE52" s="296"/>
      <c r="NF52" s="297">
        <f t="shared" si="108"/>
        <v>0</v>
      </c>
      <c r="NG52" s="295"/>
      <c r="NH52" s="296"/>
      <c r="NI52" s="297">
        <f t="shared" si="109"/>
        <v>0</v>
      </c>
      <c r="NJ52" s="295"/>
      <c r="NK52" s="296"/>
      <c r="NL52" s="297">
        <f t="shared" si="110"/>
        <v>0</v>
      </c>
      <c r="NM52" s="295"/>
      <c r="NN52" s="296"/>
      <c r="NO52" s="297">
        <f t="shared" si="111"/>
        <v>0</v>
      </c>
      <c r="NP52" s="295"/>
      <c r="NQ52" s="296"/>
      <c r="NR52" s="297">
        <f t="shared" si="112"/>
        <v>0</v>
      </c>
      <c r="NS52" s="295"/>
      <c r="NT52" s="296"/>
      <c r="NU52" s="297">
        <f t="shared" si="113"/>
        <v>0</v>
      </c>
      <c r="NV52" s="295"/>
      <c r="NW52" s="296"/>
      <c r="NX52" s="297">
        <f t="shared" si="114"/>
        <v>0</v>
      </c>
      <c r="NY52" s="295"/>
      <c r="NZ52" s="296"/>
      <c r="OA52" s="297">
        <f t="shared" si="115"/>
        <v>0</v>
      </c>
      <c r="OB52" s="295"/>
      <c r="OC52" s="296"/>
      <c r="OD52" s="297">
        <f t="shared" si="116"/>
        <v>0</v>
      </c>
      <c r="OE52" s="295"/>
      <c r="OF52" s="296"/>
      <c r="OG52" s="297">
        <f t="shared" si="117"/>
        <v>0</v>
      </c>
      <c r="OH52" s="295"/>
      <c r="OI52" s="296"/>
      <c r="OJ52" s="297">
        <f t="shared" si="118"/>
        <v>0</v>
      </c>
      <c r="OK52" s="295"/>
      <c r="OL52" s="296"/>
      <c r="OM52" s="297">
        <f t="shared" si="119"/>
        <v>0</v>
      </c>
      <c r="ON52" s="295"/>
      <c r="OO52" s="296"/>
      <c r="OP52" s="297">
        <f t="shared" si="120"/>
        <v>0</v>
      </c>
      <c r="OQ52" s="295"/>
      <c r="OR52" s="296"/>
      <c r="OS52" s="297">
        <f t="shared" si="121"/>
        <v>0</v>
      </c>
      <c r="OT52" s="295"/>
      <c r="OU52" s="296"/>
      <c r="OV52" s="297">
        <f t="shared" si="122"/>
        <v>0</v>
      </c>
      <c r="OW52" s="295"/>
      <c r="OX52" s="296"/>
      <c r="OY52" s="297">
        <f t="shared" si="123"/>
        <v>0</v>
      </c>
      <c r="OZ52" s="295"/>
      <c r="PA52" s="296"/>
      <c r="PB52" s="297">
        <f t="shared" si="124"/>
        <v>0</v>
      </c>
      <c r="PC52" s="295"/>
      <c r="PD52" s="296"/>
      <c r="PE52" s="297">
        <f t="shared" si="125"/>
        <v>0</v>
      </c>
      <c r="PF52" s="295"/>
      <c r="PG52" s="296"/>
      <c r="PH52" s="297">
        <f t="shared" si="126"/>
        <v>0</v>
      </c>
      <c r="PI52" s="295"/>
      <c r="PJ52" s="296"/>
      <c r="PK52" s="297">
        <f t="shared" si="127"/>
        <v>0</v>
      </c>
      <c r="PL52" s="295"/>
      <c r="PM52" s="296"/>
      <c r="PN52" s="297">
        <f t="shared" si="128"/>
        <v>0</v>
      </c>
      <c r="PO52" s="295"/>
      <c r="PP52" s="296"/>
      <c r="PQ52" s="297">
        <f t="shared" si="129"/>
        <v>0</v>
      </c>
      <c r="PR52" s="295"/>
      <c r="PS52" s="296"/>
      <c r="PT52" s="297">
        <f t="shared" si="130"/>
        <v>0</v>
      </c>
      <c r="PU52" s="295"/>
      <c r="PV52" s="296"/>
      <c r="PW52" s="297">
        <f t="shared" si="131"/>
        <v>0</v>
      </c>
      <c r="PX52" s="295"/>
      <c r="PY52" s="296"/>
      <c r="PZ52" s="297">
        <f t="shared" si="132"/>
        <v>0</v>
      </c>
      <c r="QA52" s="295"/>
      <c r="QB52" s="296"/>
      <c r="QC52" s="297">
        <f t="shared" si="133"/>
        <v>0</v>
      </c>
      <c r="QD52" s="295"/>
      <c r="QE52" s="296"/>
      <c r="QF52" s="297">
        <f t="shared" si="134"/>
        <v>0</v>
      </c>
      <c r="QG52" s="295"/>
      <c r="QH52" s="296"/>
      <c r="QI52" s="297">
        <f t="shared" si="135"/>
        <v>0</v>
      </c>
      <c r="QJ52" s="295"/>
      <c r="QK52" s="296"/>
      <c r="QL52" s="297">
        <f t="shared" si="136"/>
        <v>0</v>
      </c>
      <c r="QM52" s="295"/>
      <c r="QN52" s="296"/>
      <c r="QO52" s="297">
        <f t="shared" si="137"/>
        <v>0</v>
      </c>
      <c r="QP52" s="295"/>
      <c r="QQ52" s="296"/>
      <c r="QR52" s="297">
        <f t="shared" si="138"/>
        <v>0</v>
      </c>
      <c r="QS52" s="295"/>
      <c r="QT52" s="296"/>
      <c r="QU52" s="297">
        <f t="shared" si="139"/>
        <v>0</v>
      </c>
      <c r="QV52" s="295"/>
      <c r="QW52" s="296"/>
      <c r="QX52" s="297">
        <f t="shared" si="140"/>
        <v>0</v>
      </c>
      <c r="QY52" s="295"/>
      <c r="QZ52" s="296"/>
      <c r="RA52" s="297">
        <f t="shared" si="141"/>
        <v>0</v>
      </c>
      <c r="RB52" s="295"/>
      <c r="RC52" s="296"/>
      <c r="RD52" s="297">
        <f t="shared" si="142"/>
        <v>0</v>
      </c>
      <c r="RE52" s="295"/>
      <c r="RF52" s="296"/>
      <c r="RG52" s="297">
        <f t="shared" si="143"/>
        <v>0</v>
      </c>
      <c r="RH52" s="295"/>
      <c r="RI52" s="296"/>
      <c r="RJ52" s="297">
        <f t="shared" si="144"/>
        <v>0</v>
      </c>
      <c r="RK52" s="295"/>
      <c r="RL52" s="296"/>
      <c r="RM52" s="297">
        <f t="shared" si="145"/>
        <v>0</v>
      </c>
      <c r="RN52" s="295"/>
      <c r="RO52" s="296"/>
      <c r="RP52" s="297">
        <f t="shared" si="146"/>
        <v>0</v>
      </c>
      <c r="RQ52" s="295"/>
      <c r="RR52" s="296"/>
      <c r="RS52" s="297">
        <f t="shared" si="147"/>
        <v>0</v>
      </c>
      <c r="RT52" s="295"/>
      <c r="RU52" s="296"/>
      <c r="RV52" s="297">
        <f t="shared" si="148"/>
        <v>0</v>
      </c>
      <c r="RW52" s="295"/>
      <c r="RX52" s="296"/>
      <c r="RY52" s="297">
        <f t="shared" si="149"/>
        <v>0</v>
      </c>
      <c r="RZ52" s="295"/>
      <c r="SA52" s="296"/>
      <c r="SB52" s="297">
        <f t="shared" si="150"/>
        <v>0</v>
      </c>
      <c r="SC52" s="295"/>
      <c r="SD52" s="296"/>
      <c r="SE52" s="297">
        <f t="shared" si="151"/>
        <v>0</v>
      </c>
      <c r="SF52" s="295"/>
      <c r="SG52" s="296"/>
      <c r="SH52" s="297">
        <f t="shared" si="152"/>
        <v>0</v>
      </c>
      <c r="SI52" s="295"/>
      <c r="SJ52" s="296"/>
      <c r="SK52" s="297">
        <f t="shared" si="153"/>
        <v>0</v>
      </c>
      <c r="SL52" s="295"/>
      <c r="SM52" s="296"/>
      <c r="SN52" s="297">
        <f t="shared" si="154"/>
        <v>0</v>
      </c>
      <c r="SO52" s="295"/>
      <c r="SP52" s="296"/>
      <c r="SQ52" s="297">
        <f t="shared" si="155"/>
        <v>0</v>
      </c>
      <c r="SR52" s="295"/>
      <c r="SS52" s="296"/>
      <c r="ST52" s="297">
        <f t="shared" si="156"/>
        <v>0</v>
      </c>
      <c r="SU52" s="295"/>
      <c r="SV52" s="296"/>
      <c r="SW52" s="297">
        <f t="shared" si="157"/>
        <v>0</v>
      </c>
      <c r="SX52" s="295"/>
      <c r="SY52" s="296"/>
      <c r="SZ52" s="297">
        <f t="shared" si="158"/>
        <v>0</v>
      </c>
      <c r="TA52" s="295"/>
      <c r="TB52" s="296"/>
      <c r="TC52" s="297">
        <f t="shared" si="159"/>
        <v>0</v>
      </c>
      <c r="TD52" s="295"/>
      <c r="TE52" s="296"/>
      <c r="TF52" s="297">
        <f t="shared" si="160"/>
        <v>0</v>
      </c>
      <c r="TG52" s="295"/>
      <c r="TH52" s="296"/>
      <c r="TI52" s="297">
        <f t="shared" si="161"/>
        <v>0</v>
      </c>
      <c r="TJ52" s="295"/>
      <c r="TK52" s="296"/>
      <c r="TL52" s="297">
        <f t="shared" si="162"/>
        <v>0</v>
      </c>
      <c r="TM52" s="295"/>
      <c r="TN52" s="296"/>
      <c r="TO52" s="297">
        <f t="shared" si="163"/>
        <v>0</v>
      </c>
      <c r="TP52" s="295"/>
      <c r="TQ52" s="296"/>
      <c r="TR52" s="297">
        <f t="shared" si="164"/>
        <v>0</v>
      </c>
      <c r="TS52" s="295"/>
      <c r="TT52" s="296"/>
      <c r="TU52" s="297">
        <f t="shared" si="165"/>
        <v>0</v>
      </c>
      <c r="TV52" s="295"/>
      <c r="TW52" s="296"/>
      <c r="TX52" s="297">
        <f t="shared" si="166"/>
        <v>0</v>
      </c>
      <c r="TY52" s="295"/>
      <c r="TZ52" s="296"/>
      <c r="UA52" s="297">
        <f t="shared" si="167"/>
        <v>0</v>
      </c>
      <c r="UB52" s="295"/>
      <c r="UC52" s="296"/>
      <c r="UD52" s="297">
        <f t="shared" si="168"/>
        <v>0</v>
      </c>
      <c r="UE52" s="295"/>
      <c r="UF52" s="296"/>
      <c r="UG52" s="297">
        <f t="shared" si="169"/>
        <v>0</v>
      </c>
      <c r="UH52" s="295"/>
      <c r="UI52" s="296"/>
      <c r="UJ52" s="297">
        <f t="shared" si="170"/>
        <v>0</v>
      </c>
      <c r="UK52" s="295"/>
      <c r="UL52" s="296"/>
      <c r="UM52" s="297">
        <f t="shared" si="171"/>
        <v>0</v>
      </c>
      <c r="UN52" s="295"/>
      <c r="UO52" s="296"/>
      <c r="UP52" s="297">
        <f t="shared" si="172"/>
        <v>0</v>
      </c>
      <c r="UQ52" s="295"/>
      <c r="UR52" s="296"/>
      <c r="US52" s="297">
        <f t="shared" si="173"/>
        <v>0</v>
      </c>
      <c r="UT52" s="295"/>
      <c r="UU52" s="296"/>
      <c r="UV52" s="297">
        <f t="shared" si="174"/>
        <v>0</v>
      </c>
      <c r="UW52" s="295"/>
      <c r="UX52" s="296"/>
      <c r="UY52" s="297">
        <f t="shared" si="175"/>
        <v>0</v>
      </c>
      <c r="UZ52" s="295"/>
      <c r="VA52" s="296"/>
      <c r="VB52" s="297">
        <f t="shared" si="176"/>
        <v>0</v>
      </c>
      <c r="VC52" s="295"/>
      <c r="VD52" s="296"/>
      <c r="VE52" s="297">
        <f t="shared" si="177"/>
        <v>0</v>
      </c>
      <c r="VF52" s="295"/>
      <c r="VG52" s="296"/>
      <c r="VH52" s="297">
        <f t="shared" si="178"/>
        <v>0</v>
      </c>
      <c r="VI52" s="295"/>
      <c r="VJ52" s="296"/>
      <c r="VK52" s="297">
        <f t="shared" si="179"/>
        <v>0</v>
      </c>
      <c r="VL52" s="295"/>
      <c r="VM52" s="296"/>
      <c r="VN52" s="297">
        <f t="shared" si="180"/>
        <v>0</v>
      </c>
      <c r="VO52" s="295"/>
      <c r="VP52" s="296"/>
      <c r="VQ52" s="297">
        <f t="shared" si="181"/>
        <v>0</v>
      </c>
    </row>
    <row r="53" spans="1:589">
      <c r="A53" s="349">
        <v>49</v>
      </c>
      <c r="B53" s="346"/>
      <c r="C53" s="296"/>
      <c r="D53" s="297">
        <f t="shared" si="245"/>
        <v>0</v>
      </c>
      <c r="E53" s="295"/>
      <c r="F53" s="296"/>
      <c r="G53" s="297">
        <f t="shared" si="183"/>
        <v>0</v>
      </c>
      <c r="H53" s="295"/>
      <c r="I53" s="296"/>
      <c r="J53" s="297">
        <f t="shared" si="184"/>
        <v>0</v>
      </c>
      <c r="K53" s="295"/>
      <c r="L53" s="296"/>
      <c r="M53" s="297">
        <f t="shared" si="185"/>
        <v>0</v>
      </c>
      <c r="N53" s="295"/>
      <c r="O53" s="296"/>
      <c r="P53" s="297">
        <f t="shared" si="246"/>
        <v>0</v>
      </c>
      <c r="Q53" s="295"/>
      <c r="R53" s="296"/>
      <c r="S53" s="297">
        <f t="shared" si="187"/>
        <v>0</v>
      </c>
      <c r="T53" s="295"/>
      <c r="U53" s="296"/>
      <c r="V53" s="297">
        <f t="shared" si="188"/>
        <v>0</v>
      </c>
      <c r="W53" s="346"/>
      <c r="X53" s="296"/>
      <c r="Y53" s="297">
        <f t="shared" si="189"/>
        <v>0</v>
      </c>
      <c r="Z53" s="295"/>
      <c r="AA53" s="296"/>
      <c r="AB53" s="297">
        <f t="shared" si="190"/>
        <v>0</v>
      </c>
      <c r="AC53" s="295"/>
      <c r="AD53" s="296"/>
      <c r="AE53" s="297">
        <f t="shared" si="191"/>
        <v>0</v>
      </c>
      <c r="AF53" s="295"/>
      <c r="AG53" s="296"/>
      <c r="AH53" s="297">
        <f t="shared" si="192"/>
        <v>0</v>
      </c>
      <c r="AI53" s="295"/>
      <c r="AJ53" s="296"/>
      <c r="AK53" s="297">
        <f t="shared" si="193"/>
        <v>0</v>
      </c>
      <c r="AL53" s="295"/>
      <c r="AM53" s="296"/>
      <c r="AN53" s="297">
        <f t="shared" si="194"/>
        <v>0</v>
      </c>
      <c r="AO53" s="295"/>
      <c r="AP53" s="296"/>
      <c r="AQ53" s="297">
        <f t="shared" si="195"/>
        <v>0</v>
      </c>
      <c r="AR53" s="346"/>
      <c r="AS53" s="296"/>
      <c r="AT53" s="297">
        <f t="shared" si="196"/>
        <v>0</v>
      </c>
      <c r="AU53" s="295"/>
      <c r="AV53" s="296"/>
      <c r="AW53" s="297">
        <f t="shared" si="197"/>
        <v>0</v>
      </c>
      <c r="AX53" s="295"/>
      <c r="AY53" s="296"/>
      <c r="AZ53" s="297">
        <f t="shared" si="198"/>
        <v>0</v>
      </c>
      <c r="BA53" s="295"/>
      <c r="BB53" s="296"/>
      <c r="BC53" s="297">
        <f t="shared" si="199"/>
        <v>0</v>
      </c>
      <c r="BD53" s="295"/>
      <c r="BE53" s="296"/>
      <c r="BF53" s="297">
        <f t="shared" si="200"/>
        <v>0</v>
      </c>
      <c r="BG53" s="295"/>
      <c r="BH53" s="296"/>
      <c r="BI53" s="297">
        <f t="shared" si="201"/>
        <v>0</v>
      </c>
      <c r="BJ53" s="295"/>
      <c r="BK53" s="296"/>
      <c r="BL53" s="297">
        <f t="shared" si="202"/>
        <v>0</v>
      </c>
      <c r="BM53" s="346"/>
      <c r="BN53" s="296"/>
      <c r="BO53" s="297">
        <f t="shared" si="203"/>
        <v>0</v>
      </c>
      <c r="BP53" s="295"/>
      <c r="BQ53" s="296"/>
      <c r="BR53" s="297">
        <f t="shared" si="247"/>
        <v>0</v>
      </c>
      <c r="BS53" s="295"/>
      <c r="BT53" s="296"/>
      <c r="BU53" s="297">
        <f t="shared" si="204"/>
        <v>0</v>
      </c>
      <c r="BV53" s="295"/>
      <c r="BW53" s="296"/>
      <c r="BX53" s="297">
        <f t="shared" si="205"/>
        <v>0</v>
      </c>
      <c r="BY53" s="295"/>
      <c r="BZ53" s="296"/>
      <c r="CA53" s="297">
        <f t="shared" si="206"/>
        <v>0</v>
      </c>
      <c r="CB53" s="295"/>
      <c r="CC53" s="296"/>
      <c r="CD53" s="297">
        <f t="shared" si="207"/>
        <v>0</v>
      </c>
      <c r="CE53" s="295"/>
      <c r="CF53" s="296"/>
      <c r="CG53" s="297">
        <f t="shared" si="208"/>
        <v>0</v>
      </c>
      <c r="CH53" s="346"/>
      <c r="CI53" s="296"/>
      <c r="CJ53" s="297">
        <f t="shared" si="209"/>
        <v>0</v>
      </c>
      <c r="CK53" s="295"/>
      <c r="CL53" s="296"/>
      <c r="CM53" s="297">
        <f t="shared" si="210"/>
        <v>0</v>
      </c>
      <c r="CN53" s="295"/>
      <c r="CO53" s="296"/>
      <c r="CP53" s="297">
        <f t="shared" si="211"/>
        <v>0</v>
      </c>
      <c r="CQ53" s="295"/>
      <c r="CR53" s="296"/>
      <c r="CS53" s="297">
        <f t="shared" si="212"/>
        <v>0</v>
      </c>
      <c r="CT53" s="295"/>
      <c r="CU53" s="296"/>
      <c r="CV53" s="297">
        <f t="shared" si="213"/>
        <v>0</v>
      </c>
      <c r="CW53" s="295"/>
      <c r="CX53" s="296"/>
      <c r="CY53" s="297">
        <f t="shared" si="214"/>
        <v>0</v>
      </c>
      <c r="CZ53" s="295"/>
      <c r="DA53" s="296"/>
      <c r="DB53" s="297">
        <f t="shared" si="215"/>
        <v>0</v>
      </c>
      <c r="DC53" s="346"/>
      <c r="DD53" s="296"/>
      <c r="DE53" s="297">
        <f t="shared" si="216"/>
        <v>0</v>
      </c>
      <c r="DF53" s="295"/>
      <c r="DG53" s="296"/>
      <c r="DH53" s="297">
        <f t="shared" si="217"/>
        <v>0</v>
      </c>
      <c r="DI53" s="295"/>
      <c r="DJ53" s="296"/>
      <c r="DK53" s="297">
        <f t="shared" si="218"/>
        <v>0</v>
      </c>
      <c r="DL53" s="295"/>
      <c r="DM53" s="296"/>
      <c r="DN53" s="297">
        <f t="shared" si="219"/>
        <v>0</v>
      </c>
      <c r="DO53" s="295"/>
      <c r="DP53" s="296"/>
      <c r="DQ53" s="297">
        <f t="shared" si="220"/>
        <v>0</v>
      </c>
      <c r="DR53" s="295"/>
      <c r="DS53" s="296"/>
      <c r="DT53" s="297">
        <f t="shared" si="221"/>
        <v>0</v>
      </c>
      <c r="DU53" s="295"/>
      <c r="DV53" s="296"/>
      <c r="DW53" s="297">
        <f t="shared" si="222"/>
        <v>0</v>
      </c>
      <c r="DX53" s="346"/>
      <c r="DY53" s="296"/>
      <c r="DZ53" s="297">
        <f t="shared" si="223"/>
        <v>0</v>
      </c>
      <c r="EA53" s="295"/>
      <c r="EB53" s="296"/>
      <c r="EC53" s="297">
        <f t="shared" si="224"/>
        <v>0</v>
      </c>
      <c r="ED53" s="295"/>
      <c r="EE53" s="296"/>
      <c r="EF53" s="297">
        <f t="shared" si="225"/>
        <v>0</v>
      </c>
      <c r="EG53" s="295"/>
      <c r="EH53" s="296"/>
      <c r="EI53" s="297">
        <f t="shared" si="226"/>
        <v>0</v>
      </c>
      <c r="EJ53" s="295"/>
      <c r="EK53" s="296"/>
      <c r="EL53" s="297">
        <f t="shared" si="227"/>
        <v>0</v>
      </c>
      <c r="EM53" s="295"/>
      <c r="EN53" s="296"/>
      <c r="EO53" s="297">
        <f t="shared" si="228"/>
        <v>0</v>
      </c>
      <c r="EP53" s="295"/>
      <c r="EQ53" s="296"/>
      <c r="ER53" s="297">
        <f t="shared" si="229"/>
        <v>0</v>
      </c>
      <c r="ES53" s="346"/>
      <c r="ET53" s="296"/>
      <c r="EU53" s="297">
        <f t="shared" si="230"/>
        <v>0</v>
      </c>
      <c r="EV53" s="295"/>
      <c r="EW53" s="296"/>
      <c r="EX53" s="297">
        <f t="shared" si="231"/>
        <v>0</v>
      </c>
      <c r="EY53" s="295"/>
      <c r="EZ53" s="296"/>
      <c r="FA53" s="297">
        <f t="shared" si="232"/>
        <v>0</v>
      </c>
      <c r="FB53" s="295"/>
      <c r="FC53" s="296"/>
      <c r="FD53" s="297">
        <f t="shared" si="233"/>
        <v>0</v>
      </c>
      <c r="FE53" s="295"/>
      <c r="FF53" s="296"/>
      <c r="FG53" s="297">
        <f t="shared" si="234"/>
        <v>0</v>
      </c>
      <c r="FH53" s="295"/>
      <c r="FI53" s="296"/>
      <c r="FJ53" s="297">
        <f t="shared" si="235"/>
        <v>0</v>
      </c>
      <c r="FK53" s="295"/>
      <c r="FL53" s="296"/>
      <c r="FM53" s="297">
        <f t="shared" si="236"/>
        <v>0</v>
      </c>
      <c r="FN53" s="295"/>
      <c r="FO53" s="296"/>
      <c r="FP53" s="297">
        <f t="shared" si="237"/>
        <v>0</v>
      </c>
      <c r="FQ53" s="346"/>
      <c r="FR53" s="296"/>
      <c r="FS53" s="297">
        <f t="shared" si="238"/>
        <v>0</v>
      </c>
      <c r="FT53" s="295"/>
      <c r="FU53" s="296"/>
      <c r="FV53" s="297">
        <f t="shared" si="239"/>
        <v>0</v>
      </c>
      <c r="FW53" s="295"/>
      <c r="FX53" s="296"/>
      <c r="FY53" s="297">
        <f t="shared" si="240"/>
        <v>0</v>
      </c>
      <c r="FZ53" s="295"/>
      <c r="GA53" s="296"/>
      <c r="GB53" s="297">
        <f t="shared" si="241"/>
        <v>0</v>
      </c>
      <c r="GC53" s="295"/>
      <c r="GD53" s="296"/>
      <c r="GE53" s="297">
        <f t="shared" si="242"/>
        <v>0</v>
      </c>
      <c r="GF53" s="295"/>
      <c r="GG53" s="296"/>
      <c r="GH53" s="297">
        <f t="shared" si="243"/>
        <v>0</v>
      </c>
      <c r="GI53" s="295"/>
      <c r="GJ53" s="296"/>
      <c r="GK53" s="297">
        <f t="shared" si="244"/>
        <v>0</v>
      </c>
      <c r="GL53" s="295"/>
      <c r="GM53" s="296"/>
      <c r="GN53" s="297">
        <f t="shared" si="50"/>
        <v>0</v>
      </c>
      <c r="GO53" s="346"/>
      <c r="GP53" s="296"/>
      <c r="GQ53" s="297">
        <f t="shared" si="51"/>
        <v>0</v>
      </c>
      <c r="GR53" s="295"/>
      <c r="GS53" s="296"/>
      <c r="GT53" s="297">
        <f t="shared" si="52"/>
        <v>0</v>
      </c>
      <c r="GU53" s="295"/>
      <c r="GV53" s="296"/>
      <c r="GW53" s="297">
        <f t="shared" si="53"/>
        <v>0</v>
      </c>
      <c r="GX53" s="295"/>
      <c r="GY53" s="296"/>
      <c r="GZ53" s="297">
        <f t="shared" si="54"/>
        <v>0</v>
      </c>
      <c r="HA53" s="295"/>
      <c r="HB53" s="296"/>
      <c r="HC53" s="297">
        <f t="shared" si="55"/>
        <v>0</v>
      </c>
      <c r="HD53" s="295"/>
      <c r="HE53" s="296"/>
      <c r="HF53" s="297">
        <f t="shared" si="56"/>
        <v>0</v>
      </c>
      <c r="HG53" s="295"/>
      <c r="HH53" s="296"/>
      <c r="HI53" s="297">
        <f t="shared" si="57"/>
        <v>0</v>
      </c>
      <c r="HJ53" s="295"/>
      <c r="HK53" s="296"/>
      <c r="HL53" s="297">
        <f t="shared" si="58"/>
        <v>0</v>
      </c>
      <c r="HM53" s="346"/>
      <c r="HN53" s="296"/>
      <c r="HO53" s="297">
        <f t="shared" si="59"/>
        <v>0</v>
      </c>
      <c r="HP53" s="295"/>
      <c r="HQ53" s="296"/>
      <c r="HR53" s="297">
        <f t="shared" si="60"/>
        <v>0</v>
      </c>
      <c r="HS53" s="295"/>
      <c r="HT53" s="296"/>
      <c r="HU53" s="297">
        <f t="shared" si="61"/>
        <v>0</v>
      </c>
      <c r="HV53" s="295"/>
      <c r="HW53" s="296"/>
      <c r="HX53" s="297">
        <f t="shared" si="62"/>
        <v>0</v>
      </c>
      <c r="HY53" s="295"/>
      <c r="HZ53" s="296"/>
      <c r="IA53" s="297">
        <f t="shared" si="63"/>
        <v>0</v>
      </c>
      <c r="IB53" s="295"/>
      <c r="IC53" s="296"/>
      <c r="ID53" s="297">
        <f t="shared" si="64"/>
        <v>0</v>
      </c>
      <c r="IE53" s="295"/>
      <c r="IF53" s="296"/>
      <c r="IG53" s="297">
        <f t="shared" si="65"/>
        <v>0</v>
      </c>
      <c r="IH53" s="295"/>
      <c r="II53" s="296"/>
      <c r="IJ53" s="297">
        <f t="shared" si="66"/>
        <v>0</v>
      </c>
      <c r="IK53" s="346"/>
      <c r="IL53" s="296"/>
      <c r="IM53" s="297">
        <f t="shared" si="67"/>
        <v>0</v>
      </c>
      <c r="IN53" s="295"/>
      <c r="IO53" s="296"/>
      <c r="IP53" s="297">
        <f t="shared" si="68"/>
        <v>0</v>
      </c>
      <c r="IQ53" s="295"/>
      <c r="IR53" s="296"/>
      <c r="IS53" s="297">
        <f t="shared" si="69"/>
        <v>0</v>
      </c>
      <c r="IT53" s="295"/>
      <c r="IU53" s="296"/>
      <c r="IV53" s="297">
        <f t="shared" si="70"/>
        <v>0</v>
      </c>
      <c r="IW53" s="295"/>
      <c r="IX53" s="296"/>
      <c r="IY53" s="297">
        <f t="shared" si="71"/>
        <v>0</v>
      </c>
      <c r="IZ53" s="295"/>
      <c r="JA53" s="296"/>
      <c r="JB53" s="297">
        <f t="shared" si="72"/>
        <v>0</v>
      </c>
      <c r="JC53" s="295"/>
      <c r="JD53" s="296"/>
      <c r="JE53" s="297">
        <f t="shared" si="73"/>
        <v>0</v>
      </c>
      <c r="JF53" s="295"/>
      <c r="JG53" s="296"/>
      <c r="JH53" s="297">
        <f t="shared" si="74"/>
        <v>0</v>
      </c>
      <c r="JI53" s="346"/>
      <c r="JJ53" s="296"/>
      <c r="JK53" s="297">
        <f t="shared" si="75"/>
        <v>0</v>
      </c>
      <c r="JL53" s="295"/>
      <c r="JM53" s="296"/>
      <c r="JN53" s="297">
        <f t="shared" si="76"/>
        <v>0</v>
      </c>
      <c r="JO53" s="295"/>
      <c r="JP53" s="296"/>
      <c r="JQ53" s="297">
        <f t="shared" si="77"/>
        <v>0</v>
      </c>
      <c r="JR53" s="295"/>
      <c r="JS53" s="296"/>
      <c r="JT53" s="297">
        <f t="shared" si="78"/>
        <v>0</v>
      </c>
      <c r="JU53" s="295"/>
      <c r="JV53" s="296"/>
      <c r="JW53" s="297">
        <f t="shared" si="79"/>
        <v>0</v>
      </c>
      <c r="JX53" s="295"/>
      <c r="JY53" s="296"/>
      <c r="JZ53" s="297">
        <f t="shared" si="80"/>
        <v>0</v>
      </c>
      <c r="KA53" s="295"/>
      <c r="KB53" s="296"/>
      <c r="KC53" s="297">
        <f t="shared" si="81"/>
        <v>0</v>
      </c>
      <c r="KD53" s="295"/>
      <c r="KE53" s="296"/>
      <c r="KF53" s="297">
        <f t="shared" si="82"/>
        <v>0</v>
      </c>
      <c r="KG53" s="346"/>
      <c r="KH53" s="296"/>
      <c r="KI53" s="297">
        <f t="shared" si="83"/>
        <v>0</v>
      </c>
      <c r="KJ53" s="295"/>
      <c r="KK53" s="296"/>
      <c r="KL53" s="297">
        <f t="shared" si="84"/>
        <v>0</v>
      </c>
      <c r="KM53" s="295"/>
      <c r="KN53" s="296"/>
      <c r="KO53" s="297">
        <f t="shared" si="85"/>
        <v>0</v>
      </c>
      <c r="KP53" s="295"/>
      <c r="KQ53" s="296"/>
      <c r="KR53" s="297">
        <f t="shared" si="86"/>
        <v>0</v>
      </c>
      <c r="KS53" s="295"/>
      <c r="KT53" s="296"/>
      <c r="KU53" s="297">
        <f t="shared" si="87"/>
        <v>0</v>
      </c>
      <c r="KV53" s="295"/>
      <c r="KW53" s="296"/>
      <c r="KX53" s="297">
        <f t="shared" si="88"/>
        <v>0</v>
      </c>
      <c r="KY53" s="295"/>
      <c r="KZ53" s="296"/>
      <c r="LA53" s="297">
        <f t="shared" si="89"/>
        <v>0</v>
      </c>
      <c r="LB53" s="295"/>
      <c r="LC53" s="296"/>
      <c r="LD53" s="297">
        <f t="shared" si="90"/>
        <v>0</v>
      </c>
      <c r="LE53" s="346"/>
      <c r="LF53" s="296"/>
      <c r="LG53" s="297">
        <f t="shared" si="91"/>
        <v>0</v>
      </c>
      <c r="LH53" s="295"/>
      <c r="LI53" s="296"/>
      <c r="LJ53" s="297">
        <f t="shared" si="92"/>
        <v>0</v>
      </c>
      <c r="LK53" s="295"/>
      <c r="LL53" s="296"/>
      <c r="LM53" s="297">
        <f t="shared" si="93"/>
        <v>0</v>
      </c>
      <c r="LN53" s="295"/>
      <c r="LO53" s="296"/>
      <c r="LP53" s="297">
        <f t="shared" si="94"/>
        <v>0</v>
      </c>
      <c r="LQ53" s="295"/>
      <c r="LR53" s="296"/>
      <c r="LS53" s="297">
        <f t="shared" si="95"/>
        <v>0</v>
      </c>
      <c r="LT53" s="295"/>
      <c r="LU53" s="296"/>
      <c r="LV53" s="297">
        <f t="shared" si="96"/>
        <v>0</v>
      </c>
      <c r="LW53" s="295"/>
      <c r="LX53" s="296"/>
      <c r="LY53" s="297">
        <f t="shared" si="97"/>
        <v>0</v>
      </c>
      <c r="LZ53" s="295"/>
      <c r="MA53" s="296"/>
      <c r="MB53" s="297">
        <f t="shared" si="98"/>
        <v>0</v>
      </c>
      <c r="MC53" s="295"/>
      <c r="MD53" s="296"/>
      <c r="ME53" s="297">
        <f t="shared" si="99"/>
        <v>0</v>
      </c>
      <c r="MF53" s="295"/>
      <c r="MG53" s="296"/>
      <c r="MH53" s="297">
        <f t="shared" si="100"/>
        <v>0</v>
      </c>
      <c r="MI53" s="295"/>
      <c r="MJ53" s="296"/>
      <c r="MK53" s="297">
        <f t="shared" si="101"/>
        <v>0</v>
      </c>
      <c r="ML53" s="295"/>
      <c r="MM53" s="296"/>
      <c r="MN53" s="297">
        <f t="shared" si="102"/>
        <v>0</v>
      </c>
      <c r="MO53" s="295"/>
      <c r="MP53" s="296"/>
      <c r="MQ53" s="297">
        <f t="shared" si="103"/>
        <v>0</v>
      </c>
      <c r="MR53" s="295"/>
      <c r="MS53" s="296"/>
      <c r="MT53" s="297">
        <f t="shared" si="104"/>
        <v>0</v>
      </c>
      <c r="MU53" s="295"/>
      <c r="MV53" s="296"/>
      <c r="MW53" s="297">
        <f t="shared" si="105"/>
        <v>0</v>
      </c>
      <c r="MX53" s="295"/>
      <c r="MY53" s="296"/>
      <c r="MZ53" s="297">
        <f t="shared" si="106"/>
        <v>0</v>
      </c>
      <c r="NA53" s="295"/>
      <c r="NB53" s="296"/>
      <c r="NC53" s="297">
        <f t="shared" si="107"/>
        <v>0</v>
      </c>
      <c r="ND53" s="295"/>
      <c r="NE53" s="296"/>
      <c r="NF53" s="297">
        <f t="shared" si="108"/>
        <v>0</v>
      </c>
      <c r="NG53" s="295"/>
      <c r="NH53" s="296"/>
      <c r="NI53" s="297">
        <f t="shared" si="109"/>
        <v>0</v>
      </c>
      <c r="NJ53" s="295"/>
      <c r="NK53" s="296"/>
      <c r="NL53" s="297">
        <f t="shared" si="110"/>
        <v>0</v>
      </c>
      <c r="NM53" s="295"/>
      <c r="NN53" s="296"/>
      <c r="NO53" s="297">
        <f t="shared" si="111"/>
        <v>0</v>
      </c>
      <c r="NP53" s="295"/>
      <c r="NQ53" s="296"/>
      <c r="NR53" s="297">
        <f t="shared" si="112"/>
        <v>0</v>
      </c>
      <c r="NS53" s="295"/>
      <c r="NT53" s="296"/>
      <c r="NU53" s="297">
        <f t="shared" si="113"/>
        <v>0</v>
      </c>
      <c r="NV53" s="295"/>
      <c r="NW53" s="296"/>
      <c r="NX53" s="297">
        <f t="shared" si="114"/>
        <v>0</v>
      </c>
      <c r="NY53" s="295"/>
      <c r="NZ53" s="296"/>
      <c r="OA53" s="297">
        <f t="shared" si="115"/>
        <v>0</v>
      </c>
      <c r="OB53" s="295"/>
      <c r="OC53" s="296"/>
      <c r="OD53" s="297">
        <f t="shared" si="116"/>
        <v>0</v>
      </c>
      <c r="OE53" s="295"/>
      <c r="OF53" s="296"/>
      <c r="OG53" s="297">
        <f t="shared" si="117"/>
        <v>0</v>
      </c>
      <c r="OH53" s="295"/>
      <c r="OI53" s="296"/>
      <c r="OJ53" s="297">
        <f t="shared" si="118"/>
        <v>0</v>
      </c>
      <c r="OK53" s="295"/>
      <c r="OL53" s="296"/>
      <c r="OM53" s="297">
        <f t="shared" si="119"/>
        <v>0</v>
      </c>
      <c r="ON53" s="295"/>
      <c r="OO53" s="296"/>
      <c r="OP53" s="297">
        <f t="shared" si="120"/>
        <v>0</v>
      </c>
      <c r="OQ53" s="295"/>
      <c r="OR53" s="296"/>
      <c r="OS53" s="297">
        <f t="shared" si="121"/>
        <v>0</v>
      </c>
      <c r="OT53" s="295"/>
      <c r="OU53" s="296"/>
      <c r="OV53" s="297">
        <f t="shared" si="122"/>
        <v>0</v>
      </c>
      <c r="OW53" s="295"/>
      <c r="OX53" s="296"/>
      <c r="OY53" s="297">
        <f t="shared" si="123"/>
        <v>0</v>
      </c>
      <c r="OZ53" s="295"/>
      <c r="PA53" s="296"/>
      <c r="PB53" s="297">
        <f t="shared" si="124"/>
        <v>0</v>
      </c>
      <c r="PC53" s="295"/>
      <c r="PD53" s="296"/>
      <c r="PE53" s="297">
        <f t="shared" si="125"/>
        <v>0</v>
      </c>
      <c r="PF53" s="295"/>
      <c r="PG53" s="296"/>
      <c r="PH53" s="297">
        <f t="shared" si="126"/>
        <v>0</v>
      </c>
      <c r="PI53" s="295"/>
      <c r="PJ53" s="296"/>
      <c r="PK53" s="297">
        <f t="shared" si="127"/>
        <v>0</v>
      </c>
      <c r="PL53" s="295"/>
      <c r="PM53" s="296"/>
      <c r="PN53" s="297">
        <f t="shared" si="128"/>
        <v>0</v>
      </c>
      <c r="PO53" s="295"/>
      <c r="PP53" s="296"/>
      <c r="PQ53" s="297">
        <f t="shared" si="129"/>
        <v>0</v>
      </c>
      <c r="PR53" s="295"/>
      <c r="PS53" s="296"/>
      <c r="PT53" s="297">
        <f t="shared" si="130"/>
        <v>0</v>
      </c>
      <c r="PU53" s="295"/>
      <c r="PV53" s="296"/>
      <c r="PW53" s="297">
        <f t="shared" si="131"/>
        <v>0</v>
      </c>
      <c r="PX53" s="295"/>
      <c r="PY53" s="296"/>
      <c r="PZ53" s="297">
        <f t="shared" si="132"/>
        <v>0</v>
      </c>
      <c r="QA53" s="295"/>
      <c r="QB53" s="296"/>
      <c r="QC53" s="297">
        <f t="shared" si="133"/>
        <v>0</v>
      </c>
      <c r="QD53" s="295"/>
      <c r="QE53" s="296"/>
      <c r="QF53" s="297">
        <f t="shared" si="134"/>
        <v>0</v>
      </c>
      <c r="QG53" s="295"/>
      <c r="QH53" s="296"/>
      <c r="QI53" s="297">
        <f t="shared" si="135"/>
        <v>0</v>
      </c>
      <c r="QJ53" s="295"/>
      <c r="QK53" s="296"/>
      <c r="QL53" s="297">
        <f t="shared" si="136"/>
        <v>0</v>
      </c>
      <c r="QM53" s="295"/>
      <c r="QN53" s="296"/>
      <c r="QO53" s="297">
        <f t="shared" si="137"/>
        <v>0</v>
      </c>
      <c r="QP53" s="295"/>
      <c r="QQ53" s="296"/>
      <c r="QR53" s="297">
        <f t="shared" si="138"/>
        <v>0</v>
      </c>
      <c r="QS53" s="295"/>
      <c r="QT53" s="296"/>
      <c r="QU53" s="297">
        <f t="shared" si="139"/>
        <v>0</v>
      </c>
      <c r="QV53" s="295"/>
      <c r="QW53" s="296"/>
      <c r="QX53" s="297">
        <f t="shared" si="140"/>
        <v>0</v>
      </c>
      <c r="QY53" s="295"/>
      <c r="QZ53" s="296"/>
      <c r="RA53" s="297">
        <f t="shared" si="141"/>
        <v>0</v>
      </c>
      <c r="RB53" s="295"/>
      <c r="RC53" s="296"/>
      <c r="RD53" s="297">
        <f t="shared" si="142"/>
        <v>0</v>
      </c>
      <c r="RE53" s="295"/>
      <c r="RF53" s="296"/>
      <c r="RG53" s="297">
        <f t="shared" si="143"/>
        <v>0</v>
      </c>
      <c r="RH53" s="295"/>
      <c r="RI53" s="296"/>
      <c r="RJ53" s="297">
        <f t="shared" si="144"/>
        <v>0</v>
      </c>
      <c r="RK53" s="295"/>
      <c r="RL53" s="296"/>
      <c r="RM53" s="297">
        <f t="shared" si="145"/>
        <v>0</v>
      </c>
      <c r="RN53" s="295"/>
      <c r="RO53" s="296"/>
      <c r="RP53" s="297">
        <f t="shared" si="146"/>
        <v>0</v>
      </c>
      <c r="RQ53" s="295"/>
      <c r="RR53" s="296"/>
      <c r="RS53" s="297">
        <f t="shared" si="147"/>
        <v>0</v>
      </c>
      <c r="RT53" s="295"/>
      <c r="RU53" s="296"/>
      <c r="RV53" s="297">
        <f t="shared" si="148"/>
        <v>0</v>
      </c>
      <c r="RW53" s="295"/>
      <c r="RX53" s="296"/>
      <c r="RY53" s="297">
        <f t="shared" si="149"/>
        <v>0</v>
      </c>
      <c r="RZ53" s="295"/>
      <c r="SA53" s="296"/>
      <c r="SB53" s="297">
        <f t="shared" si="150"/>
        <v>0</v>
      </c>
      <c r="SC53" s="295"/>
      <c r="SD53" s="296"/>
      <c r="SE53" s="297">
        <f t="shared" si="151"/>
        <v>0</v>
      </c>
      <c r="SF53" s="295"/>
      <c r="SG53" s="296"/>
      <c r="SH53" s="297">
        <f t="shared" si="152"/>
        <v>0</v>
      </c>
      <c r="SI53" s="295"/>
      <c r="SJ53" s="296"/>
      <c r="SK53" s="297">
        <f t="shared" si="153"/>
        <v>0</v>
      </c>
      <c r="SL53" s="295"/>
      <c r="SM53" s="296"/>
      <c r="SN53" s="297">
        <f t="shared" si="154"/>
        <v>0</v>
      </c>
      <c r="SO53" s="295"/>
      <c r="SP53" s="296"/>
      <c r="SQ53" s="297">
        <f t="shared" si="155"/>
        <v>0</v>
      </c>
      <c r="SR53" s="295"/>
      <c r="SS53" s="296"/>
      <c r="ST53" s="297">
        <f t="shared" si="156"/>
        <v>0</v>
      </c>
      <c r="SU53" s="295"/>
      <c r="SV53" s="296"/>
      <c r="SW53" s="297">
        <f t="shared" si="157"/>
        <v>0</v>
      </c>
      <c r="SX53" s="295"/>
      <c r="SY53" s="296"/>
      <c r="SZ53" s="297">
        <f t="shared" si="158"/>
        <v>0</v>
      </c>
      <c r="TA53" s="295"/>
      <c r="TB53" s="296"/>
      <c r="TC53" s="297">
        <f t="shared" si="159"/>
        <v>0</v>
      </c>
      <c r="TD53" s="295"/>
      <c r="TE53" s="296"/>
      <c r="TF53" s="297">
        <f t="shared" si="160"/>
        <v>0</v>
      </c>
      <c r="TG53" s="295"/>
      <c r="TH53" s="296"/>
      <c r="TI53" s="297">
        <f t="shared" si="161"/>
        <v>0</v>
      </c>
      <c r="TJ53" s="295"/>
      <c r="TK53" s="296"/>
      <c r="TL53" s="297">
        <f t="shared" si="162"/>
        <v>0</v>
      </c>
      <c r="TM53" s="295"/>
      <c r="TN53" s="296"/>
      <c r="TO53" s="297">
        <f t="shared" si="163"/>
        <v>0</v>
      </c>
      <c r="TP53" s="295"/>
      <c r="TQ53" s="296"/>
      <c r="TR53" s="297">
        <f t="shared" si="164"/>
        <v>0</v>
      </c>
      <c r="TS53" s="295"/>
      <c r="TT53" s="296"/>
      <c r="TU53" s="297">
        <f t="shared" si="165"/>
        <v>0</v>
      </c>
      <c r="TV53" s="295"/>
      <c r="TW53" s="296"/>
      <c r="TX53" s="297">
        <f t="shared" si="166"/>
        <v>0</v>
      </c>
      <c r="TY53" s="295"/>
      <c r="TZ53" s="296"/>
      <c r="UA53" s="297">
        <f t="shared" si="167"/>
        <v>0</v>
      </c>
      <c r="UB53" s="295"/>
      <c r="UC53" s="296"/>
      <c r="UD53" s="297">
        <f t="shared" si="168"/>
        <v>0</v>
      </c>
      <c r="UE53" s="295"/>
      <c r="UF53" s="296"/>
      <c r="UG53" s="297">
        <f t="shared" si="169"/>
        <v>0</v>
      </c>
      <c r="UH53" s="295"/>
      <c r="UI53" s="296"/>
      <c r="UJ53" s="297">
        <f t="shared" si="170"/>
        <v>0</v>
      </c>
      <c r="UK53" s="295"/>
      <c r="UL53" s="296"/>
      <c r="UM53" s="297">
        <f t="shared" si="171"/>
        <v>0</v>
      </c>
      <c r="UN53" s="295"/>
      <c r="UO53" s="296"/>
      <c r="UP53" s="297">
        <f t="shared" si="172"/>
        <v>0</v>
      </c>
      <c r="UQ53" s="295"/>
      <c r="UR53" s="296"/>
      <c r="US53" s="297">
        <f t="shared" si="173"/>
        <v>0</v>
      </c>
      <c r="UT53" s="295"/>
      <c r="UU53" s="296"/>
      <c r="UV53" s="297">
        <f t="shared" si="174"/>
        <v>0</v>
      </c>
      <c r="UW53" s="295"/>
      <c r="UX53" s="296"/>
      <c r="UY53" s="297">
        <f t="shared" si="175"/>
        <v>0</v>
      </c>
      <c r="UZ53" s="295"/>
      <c r="VA53" s="296"/>
      <c r="VB53" s="297">
        <f t="shared" si="176"/>
        <v>0</v>
      </c>
      <c r="VC53" s="295"/>
      <c r="VD53" s="296"/>
      <c r="VE53" s="297">
        <f t="shared" si="177"/>
        <v>0</v>
      </c>
      <c r="VF53" s="295"/>
      <c r="VG53" s="296"/>
      <c r="VH53" s="297">
        <f t="shared" si="178"/>
        <v>0</v>
      </c>
      <c r="VI53" s="295"/>
      <c r="VJ53" s="296"/>
      <c r="VK53" s="297">
        <f t="shared" si="179"/>
        <v>0</v>
      </c>
      <c r="VL53" s="295"/>
      <c r="VM53" s="296"/>
      <c r="VN53" s="297">
        <f t="shared" si="180"/>
        <v>0</v>
      </c>
      <c r="VO53" s="295"/>
      <c r="VP53" s="296"/>
      <c r="VQ53" s="297">
        <f t="shared" si="181"/>
        <v>0</v>
      </c>
    </row>
    <row r="54" spans="1:589">
      <c r="A54" s="349">
        <v>50</v>
      </c>
      <c r="B54" s="346"/>
      <c r="C54" s="296"/>
      <c r="D54" s="297">
        <f t="shared" si="245"/>
        <v>0</v>
      </c>
      <c r="E54" s="295"/>
      <c r="F54" s="296"/>
      <c r="G54" s="297">
        <f t="shared" si="183"/>
        <v>0</v>
      </c>
      <c r="H54" s="295"/>
      <c r="I54" s="296"/>
      <c r="J54" s="297">
        <f t="shared" si="184"/>
        <v>0</v>
      </c>
      <c r="K54" s="295"/>
      <c r="L54" s="296"/>
      <c r="M54" s="297">
        <f t="shared" si="185"/>
        <v>0</v>
      </c>
      <c r="N54" s="295"/>
      <c r="O54" s="296"/>
      <c r="P54" s="297">
        <f t="shared" si="246"/>
        <v>0</v>
      </c>
      <c r="Q54" s="295"/>
      <c r="R54" s="296"/>
      <c r="S54" s="297">
        <f t="shared" si="187"/>
        <v>0</v>
      </c>
      <c r="T54" s="295"/>
      <c r="U54" s="296"/>
      <c r="V54" s="297">
        <f t="shared" si="188"/>
        <v>0</v>
      </c>
      <c r="W54" s="346"/>
      <c r="X54" s="296"/>
      <c r="Y54" s="297">
        <f t="shared" si="189"/>
        <v>0</v>
      </c>
      <c r="Z54" s="295"/>
      <c r="AA54" s="296"/>
      <c r="AB54" s="297">
        <f t="shared" si="190"/>
        <v>0</v>
      </c>
      <c r="AC54" s="295"/>
      <c r="AD54" s="296"/>
      <c r="AE54" s="297">
        <f t="shared" si="191"/>
        <v>0</v>
      </c>
      <c r="AF54" s="295"/>
      <c r="AG54" s="296"/>
      <c r="AH54" s="297">
        <f t="shared" si="192"/>
        <v>0</v>
      </c>
      <c r="AI54" s="295"/>
      <c r="AJ54" s="296"/>
      <c r="AK54" s="297">
        <f t="shared" si="193"/>
        <v>0</v>
      </c>
      <c r="AL54" s="295"/>
      <c r="AM54" s="296"/>
      <c r="AN54" s="297">
        <f t="shared" si="194"/>
        <v>0</v>
      </c>
      <c r="AO54" s="295"/>
      <c r="AP54" s="296"/>
      <c r="AQ54" s="297">
        <f t="shared" si="195"/>
        <v>0</v>
      </c>
      <c r="AR54" s="346"/>
      <c r="AS54" s="296"/>
      <c r="AT54" s="297">
        <f t="shared" si="196"/>
        <v>0</v>
      </c>
      <c r="AU54" s="295"/>
      <c r="AV54" s="296"/>
      <c r="AW54" s="297">
        <f t="shared" si="197"/>
        <v>0</v>
      </c>
      <c r="AX54" s="295"/>
      <c r="AY54" s="296"/>
      <c r="AZ54" s="297">
        <f t="shared" si="198"/>
        <v>0</v>
      </c>
      <c r="BA54" s="295"/>
      <c r="BB54" s="296"/>
      <c r="BC54" s="297">
        <f t="shared" si="199"/>
        <v>0</v>
      </c>
      <c r="BD54" s="295"/>
      <c r="BE54" s="296"/>
      <c r="BF54" s="297">
        <f t="shared" si="200"/>
        <v>0</v>
      </c>
      <c r="BG54" s="295"/>
      <c r="BH54" s="296"/>
      <c r="BI54" s="297">
        <f t="shared" si="201"/>
        <v>0</v>
      </c>
      <c r="BJ54" s="295"/>
      <c r="BK54" s="296"/>
      <c r="BL54" s="297">
        <f t="shared" si="202"/>
        <v>0</v>
      </c>
      <c r="BM54" s="346"/>
      <c r="BN54" s="296"/>
      <c r="BO54" s="297">
        <f t="shared" si="203"/>
        <v>0</v>
      </c>
      <c r="BP54" s="295"/>
      <c r="BQ54" s="296"/>
      <c r="BR54" s="297">
        <f t="shared" si="247"/>
        <v>0</v>
      </c>
      <c r="BS54" s="295"/>
      <c r="BT54" s="296"/>
      <c r="BU54" s="297">
        <f t="shared" si="204"/>
        <v>0</v>
      </c>
      <c r="BV54" s="295"/>
      <c r="BW54" s="296"/>
      <c r="BX54" s="297">
        <f t="shared" si="205"/>
        <v>0</v>
      </c>
      <c r="BY54" s="295"/>
      <c r="BZ54" s="296"/>
      <c r="CA54" s="297">
        <f t="shared" si="206"/>
        <v>0</v>
      </c>
      <c r="CB54" s="295"/>
      <c r="CC54" s="296"/>
      <c r="CD54" s="297">
        <f t="shared" si="207"/>
        <v>0</v>
      </c>
      <c r="CE54" s="295"/>
      <c r="CF54" s="296"/>
      <c r="CG54" s="297">
        <f t="shared" si="208"/>
        <v>0</v>
      </c>
      <c r="CH54" s="346"/>
      <c r="CI54" s="296"/>
      <c r="CJ54" s="297">
        <f t="shared" si="209"/>
        <v>0</v>
      </c>
      <c r="CK54" s="295"/>
      <c r="CL54" s="296"/>
      <c r="CM54" s="297">
        <f t="shared" si="210"/>
        <v>0</v>
      </c>
      <c r="CN54" s="295"/>
      <c r="CO54" s="296"/>
      <c r="CP54" s="297">
        <f t="shared" si="211"/>
        <v>0</v>
      </c>
      <c r="CQ54" s="295"/>
      <c r="CR54" s="296"/>
      <c r="CS54" s="297">
        <f t="shared" si="212"/>
        <v>0</v>
      </c>
      <c r="CT54" s="295"/>
      <c r="CU54" s="296"/>
      <c r="CV54" s="297">
        <f t="shared" si="213"/>
        <v>0</v>
      </c>
      <c r="CW54" s="295"/>
      <c r="CX54" s="296"/>
      <c r="CY54" s="297">
        <f t="shared" si="214"/>
        <v>0</v>
      </c>
      <c r="CZ54" s="295"/>
      <c r="DA54" s="296"/>
      <c r="DB54" s="297">
        <f t="shared" si="215"/>
        <v>0</v>
      </c>
      <c r="DC54" s="346"/>
      <c r="DD54" s="296"/>
      <c r="DE54" s="297">
        <f t="shared" si="216"/>
        <v>0</v>
      </c>
      <c r="DF54" s="295"/>
      <c r="DG54" s="296"/>
      <c r="DH54" s="297">
        <f t="shared" si="217"/>
        <v>0</v>
      </c>
      <c r="DI54" s="295"/>
      <c r="DJ54" s="296"/>
      <c r="DK54" s="297">
        <f t="shared" si="218"/>
        <v>0</v>
      </c>
      <c r="DL54" s="295"/>
      <c r="DM54" s="296"/>
      <c r="DN54" s="297">
        <f t="shared" si="219"/>
        <v>0</v>
      </c>
      <c r="DO54" s="295"/>
      <c r="DP54" s="296"/>
      <c r="DQ54" s="297">
        <f t="shared" si="220"/>
        <v>0</v>
      </c>
      <c r="DR54" s="295"/>
      <c r="DS54" s="296"/>
      <c r="DT54" s="297">
        <f t="shared" si="221"/>
        <v>0</v>
      </c>
      <c r="DU54" s="295"/>
      <c r="DV54" s="296"/>
      <c r="DW54" s="297">
        <f t="shared" si="222"/>
        <v>0</v>
      </c>
      <c r="DX54" s="346"/>
      <c r="DY54" s="296"/>
      <c r="DZ54" s="297">
        <f t="shared" si="223"/>
        <v>0</v>
      </c>
      <c r="EA54" s="295"/>
      <c r="EB54" s="296"/>
      <c r="EC54" s="297">
        <f t="shared" si="224"/>
        <v>0</v>
      </c>
      <c r="ED54" s="295"/>
      <c r="EE54" s="296"/>
      <c r="EF54" s="297">
        <f t="shared" si="225"/>
        <v>0</v>
      </c>
      <c r="EG54" s="295"/>
      <c r="EH54" s="296"/>
      <c r="EI54" s="297">
        <f t="shared" si="226"/>
        <v>0</v>
      </c>
      <c r="EJ54" s="295"/>
      <c r="EK54" s="296"/>
      <c r="EL54" s="297">
        <f t="shared" si="227"/>
        <v>0</v>
      </c>
      <c r="EM54" s="295"/>
      <c r="EN54" s="296"/>
      <c r="EO54" s="297">
        <f t="shared" si="228"/>
        <v>0</v>
      </c>
      <c r="EP54" s="295"/>
      <c r="EQ54" s="296"/>
      <c r="ER54" s="297">
        <f t="shared" si="229"/>
        <v>0</v>
      </c>
      <c r="ES54" s="346"/>
      <c r="ET54" s="296"/>
      <c r="EU54" s="297">
        <f t="shared" si="230"/>
        <v>0</v>
      </c>
      <c r="EV54" s="295"/>
      <c r="EW54" s="296"/>
      <c r="EX54" s="297">
        <f t="shared" si="231"/>
        <v>0</v>
      </c>
      <c r="EY54" s="295"/>
      <c r="EZ54" s="296"/>
      <c r="FA54" s="297">
        <f t="shared" si="232"/>
        <v>0</v>
      </c>
      <c r="FB54" s="295"/>
      <c r="FC54" s="296"/>
      <c r="FD54" s="297">
        <f t="shared" si="233"/>
        <v>0</v>
      </c>
      <c r="FE54" s="295"/>
      <c r="FF54" s="296"/>
      <c r="FG54" s="297">
        <f t="shared" si="234"/>
        <v>0</v>
      </c>
      <c r="FH54" s="295"/>
      <c r="FI54" s="296"/>
      <c r="FJ54" s="297">
        <f t="shared" si="235"/>
        <v>0</v>
      </c>
      <c r="FK54" s="295"/>
      <c r="FL54" s="296"/>
      <c r="FM54" s="297">
        <f t="shared" si="236"/>
        <v>0</v>
      </c>
      <c r="FN54" s="295"/>
      <c r="FO54" s="296"/>
      <c r="FP54" s="297">
        <f t="shared" si="237"/>
        <v>0</v>
      </c>
      <c r="FQ54" s="346"/>
      <c r="FR54" s="296"/>
      <c r="FS54" s="297">
        <f t="shared" si="238"/>
        <v>0</v>
      </c>
      <c r="FT54" s="295"/>
      <c r="FU54" s="296"/>
      <c r="FV54" s="297">
        <f t="shared" si="239"/>
        <v>0</v>
      </c>
      <c r="FW54" s="295"/>
      <c r="FX54" s="296"/>
      <c r="FY54" s="297">
        <f t="shared" si="240"/>
        <v>0</v>
      </c>
      <c r="FZ54" s="295"/>
      <c r="GA54" s="296"/>
      <c r="GB54" s="297">
        <f t="shared" si="241"/>
        <v>0</v>
      </c>
      <c r="GC54" s="295"/>
      <c r="GD54" s="296"/>
      <c r="GE54" s="297">
        <f t="shared" si="242"/>
        <v>0</v>
      </c>
      <c r="GF54" s="295"/>
      <c r="GG54" s="296"/>
      <c r="GH54" s="297">
        <f t="shared" si="243"/>
        <v>0</v>
      </c>
      <c r="GI54" s="295"/>
      <c r="GJ54" s="296"/>
      <c r="GK54" s="297">
        <f t="shared" si="244"/>
        <v>0</v>
      </c>
      <c r="GL54" s="295"/>
      <c r="GM54" s="296"/>
      <c r="GN54" s="297">
        <f t="shared" si="50"/>
        <v>0</v>
      </c>
      <c r="GO54" s="346"/>
      <c r="GP54" s="296"/>
      <c r="GQ54" s="297">
        <f t="shared" si="51"/>
        <v>0</v>
      </c>
      <c r="GR54" s="295"/>
      <c r="GS54" s="296"/>
      <c r="GT54" s="297">
        <f t="shared" si="52"/>
        <v>0</v>
      </c>
      <c r="GU54" s="295"/>
      <c r="GV54" s="296"/>
      <c r="GW54" s="297">
        <f t="shared" si="53"/>
        <v>0</v>
      </c>
      <c r="GX54" s="295"/>
      <c r="GY54" s="296"/>
      <c r="GZ54" s="297">
        <f t="shared" si="54"/>
        <v>0</v>
      </c>
      <c r="HA54" s="295"/>
      <c r="HB54" s="296"/>
      <c r="HC54" s="297">
        <f t="shared" si="55"/>
        <v>0</v>
      </c>
      <c r="HD54" s="295"/>
      <c r="HE54" s="296"/>
      <c r="HF54" s="297">
        <f t="shared" si="56"/>
        <v>0</v>
      </c>
      <c r="HG54" s="295"/>
      <c r="HH54" s="296"/>
      <c r="HI54" s="297">
        <f t="shared" si="57"/>
        <v>0</v>
      </c>
      <c r="HJ54" s="295"/>
      <c r="HK54" s="296"/>
      <c r="HL54" s="297">
        <f t="shared" si="58"/>
        <v>0</v>
      </c>
      <c r="HM54" s="346"/>
      <c r="HN54" s="296"/>
      <c r="HO54" s="297">
        <f t="shared" si="59"/>
        <v>0</v>
      </c>
      <c r="HP54" s="295"/>
      <c r="HQ54" s="296"/>
      <c r="HR54" s="297">
        <f t="shared" si="60"/>
        <v>0</v>
      </c>
      <c r="HS54" s="295"/>
      <c r="HT54" s="296"/>
      <c r="HU54" s="297">
        <f t="shared" si="61"/>
        <v>0</v>
      </c>
      <c r="HV54" s="295"/>
      <c r="HW54" s="296"/>
      <c r="HX54" s="297">
        <f t="shared" si="62"/>
        <v>0</v>
      </c>
      <c r="HY54" s="295"/>
      <c r="HZ54" s="296"/>
      <c r="IA54" s="297">
        <f t="shared" si="63"/>
        <v>0</v>
      </c>
      <c r="IB54" s="295"/>
      <c r="IC54" s="296"/>
      <c r="ID54" s="297">
        <f t="shared" si="64"/>
        <v>0</v>
      </c>
      <c r="IE54" s="295"/>
      <c r="IF54" s="296"/>
      <c r="IG54" s="297">
        <f t="shared" si="65"/>
        <v>0</v>
      </c>
      <c r="IH54" s="295"/>
      <c r="II54" s="296"/>
      <c r="IJ54" s="297">
        <f t="shared" si="66"/>
        <v>0</v>
      </c>
      <c r="IK54" s="346"/>
      <c r="IL54" s="296"/>
      <c r="IM54" s="297">
        <f t="shared" si="67"/>
        <v>0</v>
      </c>
      <c r="IN54" s="295"/>
      <c r="IO54" s="296"/>
      <c r="IP54" s="297">
        <f t="shared" si="68"/>
        <v>0</v>
      </c>
      <c r="IQ54" s="295"/>
      <c r="IR54" s="296"/>
      <c r="IS54" s="297">
        <f t="shared" si="69"/>
        <v>0</v>
      </c>
      <c r="IT54" s="295"/>
      <c r="IU54" s="296"/>
      <c r="IV54" s="297">
        <f t="shared" si="70"/>
        <v>0</v>
      </c>
      <c r="IW54" s="295"/>
      <c r="IX54" s="296"/>
      <c r="IY54" s="297">
        <f t="shared" si="71"/>
        <v>0</v>
      </c>
      <c r="IZ54" s="295"/>
      <c r="JA54" s="296"/>
      <c r="JB54" s="297">
        <f t="shared" si="72"/>
        <v>0</v>
      </c>
      <c r="JC54" s="295"/>
      <c r="JD54" s="296"/>
      <c r="JE54" s="297">
        <f t="shared" si="73"/>
        <v>0</v>
      </c>
      <c r="JF54" s="295"/>
      <c r="JG54" s="296"/>
      <c r="JH54" s="297">
        <f t="shared" si="74"/>
        <v>0</v>
      </c>
      <c r="JI54" s="346"/>
      <c r="JJ54" s="296"/>
      <c r="JK54" s="297">
        <f t="shared" si="75"/>
        <v>0</v>
      </c>
      <c r="JL54" s="295"/>
      <c r="JM54" s="296"/>
      <c r="JN54" s="297">
        <f t="shared" si="76"/>
        <v>0</v>
      </c>
      <c r="JO54" s="295"/>
      <c r="JP54" s="296"/>
      <c r="JQ54" s="297">
        <f t="shared" si="77"/>
        <v>0</v>
      </c>
      <c r="JR54" s="295"/>
      <c r="JS54" s="296"/>
      <c r="JT54" s="297">
        <f t="shared" si="78"/>
        <v>0</v>
      </c>
      <c r="JU54" s="295"/>
      <c r="JV54" s="296"/>
      <c r="JW54" s="297">
        <f t="shared" si="79"/>
        <v>0</v>
      </c>
      <c r="JX54" s="295"/>
      <c r="JY54" s="296"/>
      <c r="JZ54" s="297">
        <f t="shared" si="80"/>
        <v>0</v>
      </c>
      <c r="KA54" s="295"/>
      <c r="KB54" s="296"/>
      <c r="KC54" s="297">
        <f t="shared" si="81"/>
        <v>0</v>
      </c>
      <c r="KD54" s="295"/>
      <c r="KE54" s="296"/>
      <c r="KF54" s="297">
        <f t="shared" si="82"/>
        <v>0</v>
      </c>
      <c r="KG54" s="346"/>
      <c r="KH54" s="296"/>
      <c r="KI54" s="297">
        <f t="shared" si="83"/>
        <v>0</v>
      </c>
      <c r="KJ54" s="295"/>
      <c r="KK54" s="296"/>
      <c r="KL54" s="297">
        <f t="shared" si="84"/>
        <v>0</v>
      </c>
      <c r="KM54" s="295"/>
      <c r="KN54" s="296"/>
      <c r="KO54" s="297">
        <f t="shared" si="85"/>
        <v>0</v>
      </c>
      <c r="KP54" s="295"/>
      <c r="KQ54" s="296"/>
      <c r="KR54" s="297">
        <f t="shared" si="86"/>
        <v>0</v>
      </c>
      <c r="KS54" s="295"/>
      <c r="KT54" s="296"/>
      <c r="KU54" s="297">
        <f t="shared" si="87"/>
        <v>0</v>
      </c>
      <c r="KV54" s="295"/>
      <c r="KW54" s="296"/>
      <c r="KX54" s="297">
        <f t="shared" si="88"/>
        <v>0</v>
      </c>
      <c r="KY54" s="295"/>
      <c r="KZ54" s="296"/>
      <c r="LA54" s="297">
        <f t="shared" si="89"/>
        <v>0</v>
      </c>
      <c r="LB54" s="295"/>
      <c r="LC54" s="296"/>
      <c r="LD54" s="297">
        <f t="shared" si="90"/>
        <v>0</v>
      </c>
      <c r="LE54" s="346"/>
      <c r="LF54" s="296"/>
      <c r="LG54" s="297">
        <f t="shared" si="91"/>
        <v>0</v>
      </c>
      <c r="LH54" s="295"/>
      <c r="LI54" s="296"/>
      <c r="LJ54" s="297">
        <f t="shared" si="92"/>
        <v>0</v>
      </c>
      <c r="LK54" s="295"/>
      <c r="LL54" s="296"/>
      <c r="LM54" s="297">
        <f t="shared" si="93"/>
        <v>0</v>
      </c>
      <c r="LN54" s="295"/>
      <c r="LO54" s="296"/>
      <c r="LP54" s="297">
        <f t="shared" si="94"/>
        <v>0</v>
      </c>
      <c r="LQ54" s="295"/>
      <c r="LR54" s="296"/>
      <c r="LS54" s="297">
        <f t="shared" si="95"/>
        <v>0</v>
      </c>
      <c r="LT54" s="295"/>
      <c r="LU54" s="296"/>
      <c r="LV54" s="297">
        <f t="shared" si="96"/>
        <v>0</v>
      </c>
      <c r="LW54" s="295"/>
      <c r="LX54" s="296"/>
      <c r="LY54" s="297">
        <f t="shared" si="97"/>
        <v>0</v>
      </c>
      <c r="LZ54" s="295"/>
      <c r="MA54" s="296"/>
      <c r="MB54" s="297">
        <f t="shared" si="98"/>
        <v>0</v>
      </c>
      <c r="MC54" s="295"/>
      <c r="MD54" s="296"/>
      <c r="ME54" s="297">
        <f t="shared" si="99"/>
        <v>0</v>
      </c>
      <c r="MF54" s="295"/>
      <c r="MG54" s="296"/>
      <c r="MH54" s="297">
        <f t="shared" si="100"/>
        <v>0</v>
      </c>
      <c r="MI54" s="295"/>
      <c r="MJ54" s="296"/>
      <c r="MK54" s="297">
        <f t="shared" si="101"/>
        <v>0</v>
      </c>
      <c r="ML54" s="295"/>
      <c r="MM54" s="296"/>
      <c r="MN54" s="297">
        <f t="shared" si="102"/>
        <v>0</v>
      </c>
      <c r="MO54" s="295"/>
      <c r="MP54" s="296"/>
      <c r="MQ54" s="297">
        <f t="shared" si="103"/>
        <v>0</v>
      </c>
      <c r="MR54" s="295"/>
      <c r="MS54" s="296"/>
      <c r="MT54" s="297">
        <f t="shared" si="104"/>
        <v>0</v>
      </c>
      <c r="MU54" s="295"/>
      <c r="MV54" s="296"/>
      <c r="MW54" s="297">
        <f t="shared" si="105"/>
        <v>0</v>
      </c>
      <c r="MX54" s="295"/>
      <c r="MY54" s="296"/>
      <c r="MZ54" s="297">
        <f t="shared" si="106"/>
        <v>0</v>
      </c>
      <c r="NA54" s="295"/>
      <c r="NB54" s="296"/>
      <c r="NC54" s="297">
        <f t="shared" si="107"/>
        <v>0</v>
      </c>
      <c r="ND54" s="295"/>
      <c r="NE54" s="296"/>
      <c r="NF54" s="297">
        <f t="shared" si="108"/>
        <v>0</v>
      </c>
      <c r="NG54" s="295"/>
      <c r="NH54" s="296"/>
      <c r="NI54" s="297">
        <f t="shared" si="109"/>
        <v>0</v>
      </c>
      <c r="NJ54" s="295"/>
      <c r="NK54" s="296"/>
      <c r="NL54" s="297">
        <f t="shared" si="110"/>
        <v>0</v>
      </c>
      <c r="NM54" s="295"/>
      <c r="NN54" s="296"/>
      <c r="NO54" s="297">
        <f t="shared" si="111"/>
        <v>0</v>
      </c>
      <c r="NP54" s="295"/>
      <c r="NQ54" s="296"/>
      <c r="NR54" s="297">
        <f t="shared" si="112"/>
        <v>0</v>
      </c>
      <c r="NS54" s="295"/>
      <c r="NT54" s="296"/>
      <c r="NU54" s="297">
        <f t="shared" si="113"/>
        <v>0</v>
      </c>
      <c r="NV54" s="295"/>
      <c r="NW54" s="296"/>
      <c r="NX54" s="297">
        <f t="shared" si="114"/>
        <v>0</v>
      </c>
      <c r="NY54" s="295"/>
      <c r="NZ54" s="296"/>
      <c r="OA54" s="297">
        <f t="shared" si="115"/>
        <v>0</v>
      </c>
      <c r="OB54" s="295"/>
      <c r="OC54" s="296"/>
      <c r="OD54" s="297">
        <f t="shared" si="116"/>
        <v>0</v>
      </c>
      <c r="OE54" s="295"/>
      <c r="OF54" s="296"/>
      <c r="OG54" s="297">
        <f t="shared" si="117"/>
        <v>0</v>
      </c>
      <c r="OH54" s="295"/>
      <c r="OI54" s="296"/>
      <c r="OJ54" s="297">
        <f t="shared" si="118"/>
        <v>0</v>
      </c>
      <c r="OK54" s="295"/>
      <c r="OL54" s="296"/>
      <c r="OM54" s="297">
        <f t="shared" si="119"/>
        <v>0</v>
      </c>
      <c r="ON54" s="295"/>
      <c r="OO54" s="296"/>
      <c r="OP54" s="297">
        <f t="shared" si="120"/>
        <v>0</v>
      </c>
      <c r="OQ54" s="295"/>
      <c r="OR54" s="296"/>
      <c r="OS54" s="297">
        <f t="shared" si="121"/>
        <v>0</v>
      </c>
      <c r="OT54" s="295"/>
      <c r="OU54" s="296"/>
      <c r="OV54" s="297">
        <f t="shared" si="122"/>
        <v>0</v>
      </c>
      <c r="OW54" s="295"/>
      <c r="OX54" s="296"/>
      <c r="OY54" s="297">
        <f t="shared" si="123"/>
        <v>0</v>
      </c>
      <c r="OZ54" s="295"/>
      <c r="PA54" s="296"/>
      <c r="PB54" s="297">
        <f t="shared" si="124"/>
        <v>0</v>
      </c>
      <c r="PC54" s="295"/>
      <c r="PD54" s="296"/>
      <c r="PE54" s="297">
        <f t="shared" si="125"/>
        <v>0</v>
      </c>
      <c r="PF54" s="295"/>
      <c r="PG54" s="296"/>
      <c r="PH54" s="297">
        <f t="shared" si="126"/>
        <v>0</v>
      </c>
      <c r="PI54" s="295"/>
      <c r="PJ54" s="296"/>
      <c r="PK54" s="297">
        <f t="shared" si="127"/>
        <v>0</v>
      </c>
      <c r="PL54" s="295"/>
      <c r="PM54" s="296"/>
      <c r="PN54" s="297">
        <f t="shared" si="128"/>
        <v>0</v>
      </c>
      <c r="PO54" s="295"/>
      <c r="PP54" s="296"/>
      <c r="PQ54" s="297">
        <f t="shared" si="129"/>
        <v>0</v>
      </c>
      <c r="PR54" s="295"/>
      <c r="PS54" s="296"/>
      <c r="PT54" s="297">
        <f t="shared" si="130"/>
        <v>0</v>
      </c>
      <c r="PU54" s="295"/>
      <c r="PV54" s="296"/>
      <c r="PW54" s="297">
        <f t="shared" si="131"/>
        <v>0</v>
      </c>
      <c r="PX54" s="295"/>
      <c r="PY54" s="296"/>
      <c r="PZ54" s="297">
        <f t="shared" si="132"/>
        <v>0</v>
      </c>
      <c r="QA54" s="295"/>
      <c r="QB54" s="296"/>
      <c r="QC54" s="297">
        <f t="shared" si="133"/>
        <v>0</v>
      </c>
      <c r="QD54" s="295"/>
      <c r="QE54" s="296"/>
      <c r="QF54" s="297">
        <f t="shared" si="134"/>
        <v>0</v>
      </c>
      <c r="QG54" s="295"/>
      <c r="QH54" s="296"/>
      <c r="QI54" s="297">
        <f t="shared" si="135"/>
        <v>0</v>
      </c>
      <c r="QJ54" s="295"/>
      <c r="QK54" s="296"/>
      <c r="QL54" s="297">
        <f t="shared" si="136"/>
        <v>0</v>
      </c>
      <c r="QM54" s="295"/>
      <c r="QN54" s="296"/>
      <c r="QO54" s="297">
        <f t="shared" si="137"/>
        <v>0</v>
      </c>
      <c r="QP54" s="295"/>
      <c r="QQ54" s="296"/>
      <c r="QR54" s="297">
        <f t="shared" si="138"/>
        <v>0</v>
      </c>
      <c r="QS54" s="295"/>
      <c r="QT54" s="296"/>
      <c r="QU54" s="297">
        <f t="shared" si="139"/>
        <v>0</v>
      </c>
      <c r="QV54" s="295"/>
      <c r="QW54" s="296"/>
      <c r="QX54" s="297">
        <f t="shared" si="140"/>
        <v>0</v>
      </c>
      <c r="QY54" s="295"/>
      <c r="QZ54" s="296"/>
      <c r="RA54" s="297">
        <f t="shared" si="141"/>
        <v>0</v>
      </c>
      <c r="RB54" s="295"/>
      <c r="RC54" s="296"/>
      <c r="RD54" s="297">
        <f t="shared" si="142"/>
        <v>0</v>
      </c>
      <c r="RE54" s="295"/>
      <c r="RF54" s="296"/>
      <c r="RG54" s="297">
        <f t="shared" si="143"/>
        <v>0</v>
      </c>
      <c r="RH54" s="295"/>
      <c r="RI54" s="296"/>
      <c r="RJ54" s="297">
        <f t="shared" si="144"/>
        <v>0</v>
      </c>
      <c r="RK54" s="295"/>
      <c r="RL54" s="296"/>
      <c r="RM54" s="297">
        <f t="shared" si="145"/>
        <v>0</v>
      </c>
      <c r="RN54" s="295"/>
      <c r="RO54" s="296"/>
      <c r="RP54" s="297">
        <f t="shared" si="146"/>
        <v>0</v>
      </c>
      <c r="RQ54" s="295"/>
      <c r="RR54" s="296"/>
      <c r="RS54" s="297">
        <f t="shared" si="147"/>
        <v>0</v>
      </c>
      <c r="RT54" s="295"/>
      <c r="RU54" s="296"/>
      <c r="RV54" s="297">
        <f t="shared" si="148"/>
        <v>0</v>
      </c>
      <c r="RW54" s="295"/>
      <c r="RX54" s="296"/>
      <c r="RY54" s="297">
        <f t="shared" si="149"/>
        <v>0</v>
      </c>
      <c r="RZ54" s="295"/>
      <c r="SA54" s="296"/>
      <c r="SB54" s="297">
        <f t="shared" si="150"/>
        <v>0</v>
      </c>
      <c r="SC54" s="295"/>
      <c r="SD54" s="296"/>
      <c r="SE54" s="297">
        <f t="shared" si="151"/>
        <v>0</v>
      </c>
      <c r="SF54" s="295"/>
      <c r="SG54" s="296"/>
      <c r="SH54" s="297">
        <f t="shared" si="152"/>
        <v>0</v>
      </c>
      <c r="SI54" s="295"/>
      <c r="SJ54" s="296"/>
      <c r="SK54" s="297">
        <f t="shared" si="153"/>
        <v>0</v>
      </c>
      <c r="SL54" s="295"/>
      <c r="SM54" s="296"/>
      <c r="SN54" s="297">
        <f t="shared" si="154"/>
        <v>0</v>
      </c>
      <c r="SO54" s="295"/>
      <c r="SP54" s="296"/>
      <c r="SQ54" s="297">
        <f t="shared" si="155"/>
        <v>0</v>
      </c>
      <c r="SR54" s="295"/>
      <c r="SS54" s="296"/>
      <c r="ST54" s="297">
        <f t="shared" si="156"/>
        <v>0</v>
      </c>
      <c r="SU54" s="295"/>
      <c r="SV54" s="296"/>
      <c r="SW54" s="297">
        <f t="shared" si="157"/>
        <v>0</v>
      </c>
      <c r="SX54" s="295"/>
      <c r="SY54" s="296"/>
      <c r="SZ54" s="297">
        <f t="shared" si="158"/>
        <v>0</v>
      </c>
      <c r="TA54" s="295"/>
      <c r="TB54" s="296"/>
      <c r="TC54" s="297">
        <f t="shared" si="159"/>
        <v>0</v>
      </c>
      <c r="TD54" s="295"/>
      <c r="TE54" s="296"/>
      <c r="TF54" s="297">
        <f t="shared" si="160"/>
        <v>0</v>
      </c>
      <c r="TG54" s="295"/>
      <c r="TH54" s="296"/>
      <c r="TI54" s="297">
        <f t="shared" si="161"/>
        <v>0</v>
      </c>
      <c r="TJ54" s="295"/>
      <c r="TK54" s="296"/>
      <c r="TL54" s="297">
        <f t="shared" si="162"/>
        <v>0</v>
      </c>
      <c r="TM54" s="295"/>
      <c r="TN54" s="296"/>
      <c r="TO54" s="297">
        <f t="shared" si="163"/>
        <v>0</v>
      </c>
      <c r="TP54" s="295"/>
      <c r="TQ54" s="296"/>
      <c r="TR54" s="297">
        <f t="shared" si="164"/>
        <v>0</v>
      </c>
      <c r="TS54" s="295"/>
      <c r="TT54" s="296"/>
      <c r="TU54" s="297">
        <f t="shared" si="165"/>
        <v>0</v>
      </c>
      <c r="TV54" s="295"/>
      <c r="TW54" s="296"/>
      <c r="TX54" s="297">
        <f t="shared" si="166"/>
        <v>0</v>
      </c>
      <c r="TY54" s="295"/>
      <c r="TZ54" s="296"/>
      <c r="UA54" s="297">
        <f t="shared" si="167"/>
        <v>0</v>
      </c>
      <c r="UB54" s="295"/>
      <c r="UC54" s="296"/>
      <c r="UD54" s="297">
        <f t="shared" si="168"/>
        <v>0</v>
      </c>
      <c r="UE54" s="295"/>
      <c r="UF54" s="296"/>
      <c r="UG54" s="297">
        <f t="shared" si="169"/>
        <v>0</v>
      </c>
      <c r="UH54" s="295"/>
      <c r="UI54" s="296"/>
      <c r="UJ54" s="297">
        <f t="shared" si="170"/>
        <v>0</v>
      </c>
      <c r="UK54" s="295"/>
      <c r="UL54" s="296"/>
      <c r="UM54" s="297">
        <f t="shared" si="171"/>
        <v>0</v>
      </c>
      <c r="UN54" s="295"/>
      <c r="UO54" s="296"/>
      <c r="UP54" s="297">
        <f t="shared" si="172"/>
        <v>0</v>
      </c>
      <c r="UQ54" s="295"/>
      <c r="UR54" s="296"/>
      <c r="US54" s="297">
        <f t="shared" si="173"/>
        <v>0</v>
      </c>
      <c r="UT54" s="295"/>
      <c r="UU54" s="296"/>
      <c r="UV54" s="297">
        <f t="shared" si="174"/>
        <v>0</v>
      </c>
      <c r="UW54" s="295"/>
      <c r="UX54" s="296"/>
      <c r="UY54" s="297">
        <f t="shared" si="175"/>
        <v>0</v>
      </c>
      <c r="UZ54" s="295"/>
      <c r="VA54" s="296"/>
      <c r="VB54" s="297">
        <f t="shared" si="176"/>
        <v>0</v>
      </c>
      <c r="VC54" s="295"/>
      <c r="VD54" s="296"/>
      <c r="VE54" s="297">
        <f t="shared" si="177"/>
        <v>0</v>
      </c>
      <c r="VF54" s="295"/>
      <c r="VG54" s="296"/>
      <c r="VH54" s="297">
        <f t="shared" si="178"/>
        <v>0</v>
      </c>
      <c r="VI54" s="295"/>
      <c r="VJ54" s="296"/>
      <c r="VK54" s="297">
        <f t="shared" si="179"/>
        <v>0</v>
      </c>
      <c r="VL54" s="295"/>
      <c r="VM54" s="296"/>
      <c r="VN54" s="297">
        <f t="shared" si="180"/>
        <v>0</v>
      </c>
      <c r="VO54" s="295"/>
      <c r="VP54" s="296"/>
      <c r="VQ54" s="297">
        <f t="shared" si="181"/>
        <v>0</v>
      </c>
    </row>
    <row r="55" spans="1:589">
      <c r="A55" s="349">
        <v>51</v>
      </c>
      <c r="B55" s="346"/>
      <c r="C55" s="296"/>
      <c r="D55" s="297">
        <f t="shared" si="245"/>
        <v>0</v>
      </c>
      <c r="E55" s="295"/>
      <c r="F55" s="296"/>
      <c r="G55" s="297">
        <f t="shared" si="183"/>
        <v>0</v>
      </c>
      <c r="H55" s="295"/>
      <c r="I55" s="296"/>
      <c r="J55" s="297">
        <f t="shared" si="184"/>
        <v>0</v>
      </c>
      <c r="K55" s="295"/>
      <c r="L55" s="296"/>
      <c r="M55" s="297">
        <f t="shared" si="185"/>
        <v>0</v>
      </c>
      <c r="N55" s="295"/>
      <c r="O55" s="296"/>
      <c r="P55" s="297">
        <f t="shared" si="246"/>
        <v>0</v>
      </c>
      <c r="Q55" s="295"/>
      <c r="R55" s="296"/>
      <c r="S55" s="297">
        <f t="shared" si="187"/>
        <v>0</v>
      </c>
      <c r="T55" s="295"/>
      <c r="U55" s="296"/>
      <c r="V55" s="297">
        <f t="shared" si="188"/>
        <v>0</v>
      </c>
      <c r="W55" s="346"/>
      <c r="X55" s="296"/>
      <c r="Y55" s="297">
        <f t="shared" si="189"/>
        <v>0</v>
      </c>
      <c r="Z55" s="295"/>
      <c r="AA55" s="296"/>
      <c r="AB55" s="297">
        <f t="shared" si="190"/>
        <v>0</v>
      </c>
      <c r="AC55" s="295"/>
      <c r="AD55" s="296"/>
      <c r="AE55" s="297">
        <f t="shared" si="191"/>
        <v>0</v>
      </c>
      <c r="AF55" s="295"/>
      <c r="AG55" s="296"/>
      <c r="AH55" s="297">
        <f t="shared" si="192"/>
        <v>0</v>
      </c>
      <c r="AI55" s="295"/>
      <c r="AJ55" s="296"/>
      <c r="AK55" s="297">
        <f t="shared" si="193"/>
        <v>0</v>
      </c>
      <c r="AL55" s="295"/>
      <c r="AM55" s="296"/>
      <c r="AN55" s="297">
        <f t="shared" si="194"/>
        <v>0</v>
      </c>
      <c r="AO55" s="295"/>
      <c r="AP55" s="296"/>
      <c r="AQ55" s="297">
        <f t="shared" si="195"/>
        <v>0</v>
      </c>
      <c r="AR55" s="346"/>
      <c r="AS55" s="296"/>
      <c r="AT55" s="297">
        <f t="shared" si="196"/>
        <v>0</v>
      </c>
      <c r="AU55" s="295"/>
      <c r="AV55" s="296"/>
      <c r="AW55" s="297">
        <f t="shared" si="197"/>
        <v>0</v>
      </c>
      <c r="AX55" s="295"/>
      <c r="AY55" s="296"/>
      <c r="AZ55" s="297">
        <f t="shared" si="198"/>
        <v>0</v>
      </c>
      <c r="BA55" s="295"/>
      <c r="BB55" s="296"/>
      <c r="BC55" s="297">
        <f t="shared" si="199"/>
        <v>0</v>
      </c>
      <c r="BD55" s="295"/>
      <c r="BE55" s="296"/>
      <c r="BF55" s="297">
        <f t="shared" si="200"/>
        <v>0</v>
      </c>
      <c r="BG55" s="295"/>
      <c r="BH55" s="296"/>
      <c r="BI55" s="297">
        <f t="shared" si="201"/>
        <v>0</v>
      </c>
      <c r="BJ55" s="295"/>
      <c r="BK55" s="296"/>
      <c r="BL55" s="297">
        <f t="shared" si="202"/>
        <v>0</v>
      </c>
      <c r="BM55" s="346"/>
      <c r="BN55" s="296"/>
      <c r="BO55" s="297">
        <f t="shared" si="203"/>
        <v>0</v>
      </c>
      <c r="BP55" s="295"/>
      <c r="BQ55" s="296"/>
      <c r="BR55" s="297">
        <f t="shared" si="247"/>
        <v>0</v>
      </c>
      <c r="BS55" s="295"/>
      <c r="BT55" s="296"/>
      <c r="BU55" s="297">
        <f t="shared" si="204"/>
        <v>0</v>
      </c>
      <c r="BV55" s="295"/>
      <c r="BW55" s="296"/>
      <c r="BX55" s="297">
        <f t="shared" si="205"/>
        <v>0</v>
      </c>
      <c r="BY55" s="295"/>
      <c r="BZ55" s="296"/>
      <c r="CA55" s="297">
        <f t="shared" si="206"/>
        <v>0</v>
      </c>
      <c r="CB55" s="295"/>
      <c r="CC55" s="296"/>
      <c r="CD55" s="297">
        <f t="shared" si="207"/>
        <v>0</v>
      </c>
      <c r="CE55" s="295"/>
      <c r="CF55" s="296"/>
      <c r="CG55" s="297">
        <f t="shared" si="208"/>
        <v>0</v>
      </c>
      <c r="CH55" s="346"/>
      <c r="CI55" s="296"/>
      <c r="CJ55" s="297">
        <f t="shared" si="209"/>
        <v>0</v>
      </c>
      <c r="CK55" s="295"/>
      <c r="CL55" s="296"/>
      <c r="CM55" s="297">
        <f t="shared" si="210"/>
        <v>0</v>
      </c>
      <c r="CN55" s="295"/>
      <c r="CO55" s="296"/>
      <c r="CP55" s="297">
        <f t="shared" si="211"/>
        <v>0</v>
      </c>
      <c r="CQ55" s="295"/>
      <c r="CR55" s="296"/>
      <c r="CS55" s="297">
        <f t="shared" si="212"/>
        <v>0</v>
      </c>
      <c r="CT55" s="295"/>
      <c r="CU55" s="296"/>
      <c r="CV55" s="297">
        <f t="shared" si="213"/>
        <v>0</v>
      </c>
      <c r="CW55" s="295"/>
      <c r="CX55" s="296"/>
      <c r="CY55" s="297">
        <f t="shared" si="214"/>
        <v>0</v>
      </c>
      <c r="CZ55" s="295"/>
      <c r="DA55" s="296"/>
      <c r="DB55" s="297">
        <f t="shared" si="215"/>
        <v>0</v>
      </c>
      <c r="DC55" s="346"/>
      <c r="DD55" s="296"/>
      <c r="DE55" s="297">
        <f t="shared" si="216"/>
        <v>0</v>
      </c>
      <c r="DF55" s="295"/>
      <c r="DG55" s="296"/>
      <c r="DH55" s="297">
        <f t="shared" si="217"/>
        <v>0</v>
      </c>
      <c r="DI55" s="295"/>
      <c r="DJ55" s="296"/>
      <c r="DK55" s="297">
        <f t="shared" si="218"/>
        <v>0</v>
      </c>
      <c r="DL55" s="295"/>
      <c r="DM55" s="296"/>
      <c r="DN55" s="297">
        <f t="shared" si="219"/>
        <v>0</v>
      </c>
      <c r="DO55" s="295"/>
      <c r="DP55" s="296"/>
      <c r="DQ55" s="297">
        <f t="shared" si="220"/>
        <v>0</v>
      </c>
      <c r="DR55" s="295"/>
      <c r="DS55" s="296"/>
      <c r="DT55" s="297">
        <f t="shared" si="221"/>
        <v>0</v>
      </c>
      <c r="DU55" s="295"/>
      <c r="DV55" s="296"/>
      <c r="DW55" s="297">
        <f t="shared" si="222"/>
        <v>0</v>
      </c>
      <c r="DX55" s="346"/>
      <c r="DY55" s="296"/>
      <c r="DZ55" s="297">
        <f t="shared" si="223"/>
        <v>0</v>
      </c>
      <c r="EA55" s="295"/>
      <c r="EB55" s="296"/>
      <c r="EC55" s="297">
        <f t="shared" si="224"/>
        <v>0</v>
      </c>
      <c r="ED55" s="295"/>
      <c r="EE55" s="296"/>
      <c r="EF55" s="297">
        <f t="shared" si="225"/>
        <v>0</v>
      </c>
      <c r="EG55" s="295"/>
      <c r="EH55" s="296"/>
      <c r="EI55" s="297">
        <f t="shared" si="226"/>
        <v>0</v>
      </c>
      <c r="EJ55" s="295"/>
      <c r="EK55" s="296"/>
      <c r="EL55" s="297">
        <f t="shared" si="227"/>
        <v>0</v>
      </c>
      <c r="EM55" s="295"/>
      <c r="EN55" s="296"/>
      <c r="EO55" s="297">
        <f t="shared" si="228"/>
        <v>0</v>
      </c>
      <c r="EP55" s="295"/>
      <c r="EQ55" s="296"/>
      <c r="ER55" s="297">
        <f t="shared" si="229"/>
        <v>0</v>
      </c>
      <c r="ES55" s="346"/>
      <c r="ET55" s="296"/>
      <c r="EU55" s="297">
        <f t="shared" si="230"/>
        <v>0</v>
      </c>
      <c r="EV55" s="295"/>
      <c r="EW55" s="296"/>
      <c r="EX55" s="297">
        <f t="shared" si="231"/>
        <v>0</v>
      </c>
      <c r="EY55" s="295"/>
      <c r="EZ55" s="296"/>
      <c r="FA55" s="297">
        <f t="shared" si="232"/>
        <v>0</v>
      </c>
      <c r="FB55" s="295"/>
      <c r="FC55" s="296"/>
      <c r="FD55" s="297">
        <f t="shared" si="233"/>
        <v>0</v>
      </c>
      <c r="FE55" s="295"/>
      <c r="FF55" s="296"/>
      <c r="FG55" s="297">
        <f t="shared" si="234"/>
        <v>0</v>
      </c>
      <c r="FH55" s="295"/>
      <c r="FI55" s="296"/>
      <c r="FJ55" s="297">
        <f t="shared" si="235"/>
        <v>0</v>
      </c>
      <c r="FK55" s="295"/>
      <c r="FL55" s="296"/>
      <c r="FM55" s="297">
        <f t="shared" si="236"/>
        <v>0</v>
      </c>
      <c r="FN55" s="295"/>
      <c r="FO55" s="296"/>
      <c r="FP55" s="297">
        <f t="shared" si="237"/>
        <v>0</v>
      </c>
      <c r="FQ55" s="346"/>
      <c r="FR55" s="296"/>
      <c r="FS55" s="297">
        <f t="shared" si="238"/>
        <v>0</v>
      </c>
      <c r="FT55" s="295"/>
      <c r="FU55" s="296"/>
      <c r="FV55" s="297">
        <f t="shared" si="239"/>
        <v>0</v>
      </c>
      <c r="FW55" s="295"/>
      <c r="FX55" s="296"/>
      <c r="FY55" s="297">
        <f t="shared" si="240"/>
        <v>0</v>
      </c>
      <c r="FZ55" s="295"/>
      <c r="GA55" s="296"/>
      <c r="GB55" s="297">
        <f t="shared" si="241"/>
        <v>0</v>
      </c>
      <c r="GC55" s="295"/>
      <c r="GD55" s="296"/>
      <c r="GE55" s="297">
        <f t="shared" si="242"/>
        <v>0</v>
      </c>
      <c r="GF55" s="295"/>
      <c r="GG55" s="296"/>
      <c r="GH55" s="297">
        <f t="shared" si="243"/>
        <v>0</v>
      </c>
      <c r="GI55" s="295"/>
      <c r="GJ55" s="296"/>
      <c r="GK55" s="297">
        <f t="shared" si="244"/>
        <v>0</v>
      </c>
      <c r="GL55" s="295"/>
      <c r="GM55" s="296"/>
      <c r="GN55" s="297">
        <f t="shared" si="50"/>
        <v>0</v>
      </c>
      <c r="GO55" s="346"/>
      <c r="GP55" s="296"/>
      <c r="GQ55" s="297">
        <f t="shared" si="51"/>
        <v>0</v>
      </c>
      <c r="GR55" s="295"/>
      <c r="GS55" s="296"/>
      <c r="GT55" s="297">
        <f t="shared" si="52"/>
        <v>0</v>
      </c>
      <c r="GU55" s="295"/>
      <c r="GV55" s="296"/>
      <c r="GW55" s="297">
        <f t="shared" si="53"/>
        <v>0</v>
      </c>
      <c r="GX55" s="295"/>
      <c r="GY55" s="296"/>
      <c r="GZ55" s="297">
        <f t="shared" si="54"/>
        <v>0</v>
      </c>
      <c r="HA55" s="295"/>
      <c r="HB55" s="296"/>
      <c r="HC55" s="297">
        <f t="shared" si="55"/>
        <v>0</v>
      </c>
      <c r="HD55" s="295"/>
      <c r="HE55" s="296"/>
      <c r="HF55" s="297">
        <f t="shared" si="56"/>
        <v>0</v>
      </c>
      <c r="HG55" s="295"/>
      <c r="HH55" s="296"/>
      <c r="HI55" s="297">
        <f t="shared" si="57"/>
        <v>0</v>
      </c>
      <c r="HJ55" s="295"/>
      <c r="HK55" s="296"/>
      <c r="HL55" s="297">
        <f t="shared" si="58"/>
        <v>0</v>
      </c>
      <c r="HM55" s="346"/>
      <c r="HN55" s="296"/>
      <c r="HO55" s="297">
        <f t="shared" si="59"/>
        <v>0</v>
      </c>
      <c r="HP55" s="295"/>
      <c r="HQ55" s="296"/>
      <c r="HR55" s="297">
        <f t="shared" si="60"/>
        <v>0</v>
      </c>
      <c r="HS55" s="295"/>
      <c r="HT55" s="296"/>
      <c r="HU55" s="297">
        <f t="shared" si="61"/>
        <v>0</v>
      </c>
      <c r="HV55" s="295"/>
      <c r="HW55" s="296"/>
      <c r="HX55" s="297">
        <f t="shared" si="62"/>
        <v>0</v>
      </c>
      <c r="HY55" s="295"/>
      <c r="HZ55" s="296"/>
      <c r="IA55" s="297">
        <f t="shared" si="63"/>
        <v>0</v>
      </c>
      <c r="IB55" s="295"/>
      <c r="IC55" s="296"/>
      <c r="ID55" s="297">
        <f t="shared" si="64"/>
        <v>0</v>
      </c>
      <c r="IE55" s="295"/>
      <c r="IF55" s="296"/>
      <c r="IG55" s="297">
        <f t="shared" si="65"/>
        <v>0</v>
      </c>
      <c r="IH55" s="295"/>
      <c r="II55" s="296"/>
      <c r="IJ55" s="297">
        <f t="shared" si="66"/>
        <v>0</v>
      </c>
      <c r="IK55" s="346"/>
      <c r="IL55" s="296"/>
      <c r="IM55" s="297">
        <f t="shared" si="67"/>
        <v>0</v>
      </c>
      <c r="IN55" s="295"/>
      <c r="IO55" s="296"/>
      <c r="IP55" s="297">
        <f t="shared" si="68"/>
        <v>0</v>
      </c>
      <c r="IQ55" s="295"/>
      <c r="IR55" s="296"/>
      <c r="IS55" s="297">
        <f t="shared" si="69"/>
        <v>0</v>
      </c>
      <c r="IT55" s="295"/>
      <c r="IU55" s="296"/>
      <c r="IV55" s="297">
        <f t="shared" si="70"/>
        <v>0</v>
      </c>
      <c r="IW55" s="295"/>
      <c r="IX55" s="296"/>
      <c r="IY55" s="297">
        <f t="shared" si="71"/>
        <v>0</v>
      </c>
      <c r="IZ55" s="295"/>
      <c r="JA55" s="296"/>
      <c r="JB55" s="297">
        <f t="shared" si="72"/>
        <v>0</v>
      </c>
      <c r="JC55" s="295"/>
      <c r="JD55" s="296"/>
      <c r="JE55" s="297">
        <f t="shared" si="73"/>
        <v>0</v>
      </c>
      <c r="JF55" s="295"/>
      <c r="JG55" s="296"/>
      <c r="JH55" s="297">
        <f t="shared" si="74"/>
        <v>0</v>
      </c>
      <c r="JI55" s="346"/>
      <c r="JJ55" s="296"/>
      <c r="JK55" s="297">
        <f t="shared" si="75"/>
        <v>0</v>
      </c>
      <c r="JL55" s="295"/>
      <c r="JM55" s="296"/>
      <c r="JN55" s="297">
        <f t="shared" si="76"/>
        <v>0</v>
      </c>
      <c r="JO55" s="295"/>
      <c r="JP55" s="296"/>
      <c r="JQ55" s="297">
        <f t="shared" si="77"/>
        <v>0</v>
      </c>
      <c r="JR55" s="295"/>
      <c r="JS55" s="296"/>
      <c r="JT55" s="297">
        <f t="shared" si="78"/>
        <v>0</v>
      </c>
      <c r="JU55" s="295"/>
      <c r="JV55" s="296"/>
      <c r="JW55" s="297">
        <f t="shared" si="79"/>
        <v>0</v>
      </c>
      <c r="JX55" s="295"/>
      <c r="JY55" s="296"/>
      <c r="JZ55" s="297">
        <f t="shared" si="80"/>
        <v>0</v>
      </c>
      <c r="KA55" s="295"/>
      <c r="KB55" s="296"/>
      <c r="KC55" s="297">
        <f t="shared" si="81"/>
        <v>0</v>
      </c>
      <c r="KD55" s="295"/>
      <c r="KE55" s="296"/>
      <c r="KF55" s="297">
        <f t="shared" si="82"/>
        <v>0</v>
      </c>
      <c r="KG55" s="346"/>
      <c r="KH55" s="296"/>
      <c r="KI55" s="297">
        <f t="shared" si="83"/>
        <v>0</v>
      </c>
      <c r="KJ55" s="295"/>
      <c r="KK55" s="296"/>
      <c r="KL55" s="297">
        <f t="shared" si="84"/>
        <v>0</v>
      </c>
      <c r="KM55" s="295"/>
      <c r="KN55" s="296"/>
      <c r="KO55" s="297">
        <f t="shared" si="85"/>
        <v>0</v>
      </c>
      <c r="KP55" s="295"/>
      <c r="KQ55" s="296"/>
      <c r="KR55" s="297">
        <f t="shared" si="86"/>
        <v>0</v>
      </c>
      <c r="KS55" s="295"/>
      <c r="KT55" s="296"/>
      <c r="KU55" s="297">
        <f t="shared" si="87"/>
        <v>0</v>
      </c>
      <c r="KV55" s="295"/>
      <c r="KW55" s="296"/>
      <c r="KX55" s="297">
        <f t="shared" si="88"/>
        <v>0</v>
      </c>
      <c r="KY55" s="295"/>
      <c r="KZ55" s="296"/>
      <c r="LA55" s="297">
        <f t="shared" si="89"/>
        <v>0</v>
      </c>
      <c r="LB55" s="295"/>
      <c r="LC55" s="296"/>
      <c r="LD55" s="297">
        <f t="shared" si="90"/>
        <v>0</v>
      </c>
      <c r="LE55" s="346"/>
      <c r="LF55" s="296"/>
      <c r="LG55" s="297">
        <f t="shared" si="91"/>
        <v>0</v>
      </c>
      <c r="LH55" s="295"/>
      <c r="LI55" s="296"/>
      <c r="LJ55" s="297">
        <f t="shared" si="92"/>
        <v>0</v>
      </c>
      <c r="LK55" s="295"/>
      <c r="LL55" s="296"/>
      <c r="LM55" s="297">
        <f t="shared" si="93"/>
        <v>0</v>
      </c>
      <c r="LN55" s="295"/>
      <c r="LO55" s="296"/>
      <c r="LP55" s="297">
        <f t="shared" si="94"/>
        <v>0</v>
      </c>
      <c r="LQ55" s="295"/>
      <c r="LR55" s="296"/>
      <c r="LS55" s="297">
        <f t="shared" si="95"/>
        <v>0</v>
      </c>
      <c r="LT55" s="295"/>
      <c r="LU55" s="296"/>
      <c r="LV55" s="297">
        <f t="shared" si="96"/>
        <v>0</v>
      </c>
      <c r="LW55" s="295"/>
      <c r="LX55" s="296"/>
      <c r="LY55" s="297">
        <f t="shared" si="97"/>
        <v>0</v>
      </c>
      <c r="LZ55" s="295"/>
      <c r="MA55" s="296"/>
      <c r="MB55" s="297">
        <f t="shared" si="98"/>
        <v>0</v>
      </c>
      <c r="MC55" s="295"/>
      <c r="MD55" s="296"/>
      <c r="ME55" s="297">
        <f t="shared" si="99"/>
        <v>0</v>
      </c>
      <c r="MF55" s="295"/>
      <c r="MG55" s="296"/>
      <c r="MH55" s="297">
        <f t="shared" si="100"/>
        <v>0</v>
      </c>
      <c r="MI55" s="295"/>
      <c r="MJ55" s="296"/>
      <c r="MK55" s="297">
        <f t="shared" si="101"/>
        <v>0</v>
      </c>
      <c r="ML55" s="295"/>
      <c r="MM55" s="296"/>
      <c r="MN55" s="297">
        <f t="shared" si="102"/>
        <v>0</v>
      </c>
      <c r="MO55" s="295"/>
      <c r="MP55" s="296"/>
      <c r="MQ55" s="297">
        <f t="shared" si="103"/>
        <v>0</v>
      </c>
      <c r="MR55" s="295"/>
      <c r="MS55" s="296"/>
      <c r="MT55" s="297">
        <f t="shared" si="104"/>
        <v>0</v>
      </c>
      <c r="MU55" s="295"/>
      <c r="MV55" s="296"/>
      <c r="MW55" s="297">
        <f t="shared" si="105"/>
        <v>0</v>
      </c>
      <c r="MX55" s="295"/>
      <c r="MY55" s="296"/>
      <c r="MZ55" s="297">
        <f t="shared" si="106"/>
        <v>0</v>
      </c>
      <c r="NA55" s="295"/>
      <c r="NB55" s="296"/>
      <c r="NC55" s="297">
        <f t="shared" si="107"/>
        <v>0</v>
      </c>
      <c r="ND55" s="295"/>
      <c r="NE55" s="296"/>
      <c r="NF55" s="297">
        <f t="shared" si="108"/>
        <v>0</v>
      </c>
      <c r="NG55" s="295"/>
      <c r="NH55" s="296"/>
      <c r="NI55" s="297">
        <f t="shared" si="109"/>
        <v>0</v>
      </c>
      <c r="NJ55" s="295"/>
      <c r="NK55" s="296"/>
      <c r="NL55" s="297">
        <f t="shared" si="110"/>
        <v>0</v>
      </c>
      <c r="NM55" s="295"/>
      <c r="NN55" s="296"/>
      <c r="NO55" s="297">
        <f t="shared" si="111"/>
        <v>0</v>
      </c>
      <c r="NP55" s="295"/>
      <c r="NQ55" s="296"/>
      <c r="NR55" s="297">
        <f t="shared" si="112"/>
        <v>0</v>
      </c>
      <c r="NS55" s="295"/>
      <c r="NT55" s="296"/>
      <c r="NU55" s="297">
        <f t="shared" si="113"/>
        <v>0</v>
      </c>
      <c r="NV55" s="295"/>
      <c r="NW55" s="296"/>
      <c r="NX55" s="297">
        <f t="shared" si="114"/>
        <v>0</v>
      </c>
      <c r="NY55" s="295"/>
      <c r="NZ55" s="296"/>
      <c r="OA55" s="297">
        <f t="shared" si="115"/>
        <v>0</v>
      </c>
      <c r="OB55" s="295"/>
      <c r="OC55" s="296"/>
      <c r="OD55" s="297">
        <f t="shared" si="116"/>
        <v>0</v>
      </c>
      <c r="OE55" s="295"/>
      <c r="OF55" s="296"/>
      <c r="OG55" s="297">
        <f t="shared" si="117"/>
        <v>0</v>
      </c>
      <c r="OH55" s="295"/>
      <c r="OI55" s="296"/>
      <c r="OJ55" s="297">
        <f t="shared" si="118"/>
        <v>0</v>
      </c>
      <c r="OK55" s="295"/>
      <c r="OL55" s="296"/>
      <c r="OM55" s="297">
        <f t="shared" si="119"/>
        <v>0</v>
      </c>
      <c r="ON55" s="295"/>
      <c r="OO55" s="296"/>
      <c r="OP55" s="297">
        <f t="shared" si="120"/>
        <v>0</v>
      </c>
      <c r="OQ55" s="295"/>
      <c r="OR55" s="296"/>
      <c r="OS55" s="297">
        <f t="shared" si="121"/>
        <v>0</v>
      </c>
      <c r="OT55" s="295"/>
      <c r="OU55" s="296"/>
      <c r="OV55" s="297">
        <f t="shared" si="122"/>
        <v>0</v>
      </c>
      <c r="OW55" s="295"/>
      <c r="OX55" s="296"/>
      <c r="OY55" s="297">
        <f t="shared" si="123"/>
        <v>0</v>
      </c>
      <c r="OZ55" s="295"/>
      <c r="PA55" s="296"/>
      <c r="PB55" s="297">
        <f t="shared" si="124"/>
        <v>0</v>
      </c>
      <c r="PC55" s="295"/>
      <c r="PD55" s="296"/>
      <c r="PE55" s="297">
        <f t="shared" si="125"/>
        <v>0</v>
      </c>
      <c r="PF55" s="295"/>
      <c r="PG55" s="296"/>
      <c r="PH55" s="297">
        <f t="shared" si="126"/>
        <v>0</v>
      </c>
      <c r="PI55" s="295"/>
      <c r="PJ55" s="296"/>
      <c r="PK55" s="297">
        <f t="shared" si="127"/>
        <v>0</v>
      </c>
      <c r="PL55" s="295"/>
      <c r="PM55" s="296"/>
      <c r="PN55" s="297">
        <f t="shared" si="128"/>
        <v>0</v>
      </c>
      <c r="PO55" s="295"/>
      <c r="PP55" s="296"/>
      <c r="PQ55" s="297">
        <f t="shared" si="129"/>
        <v>0</v>
      </c>
      <c r="PR55" s="295"/>
      <c r="PS55" s="296"/>
      <c r="PT55" s="297">
        <f t="shared" si="130"/>
        <v>0</v>
      </c>
      <c r="PU55" s="295"/>
      <c r="PV55" s="296"/>
      <c r="PW55" s="297">
        <f t="shared" si="131"/>
        <v>0</v>
      </c>
      <c r="PX55" s="295"/>
      <c r="PY55" s="296"/>
      <c r="PZ55" s="297">
        <f t="shared" si="132"/>
        <v>0</v>
      </c>
      <c r="QA55" s="295"/>
      <c r="QB55" s="296"/>
      <c r="QC55" s="297">
        <f t="shared" si="133"/>
        <v>0</v>
      </c>
      <c r="QD55" s="295"/>
      <c r="QE55" s="296"/>
      <c r="QF55" s="297">
        <f t="shared" si="134"/>
        <v>0</v>
      </c>
      <c r="QG55" s="295"/>
      <c r="QH55" s="296"/>
      <c r="QI55" s="297">
        <f t="shared" si="135"/>
        <v>0</v>
      </c>
      <c r="QJ55" s="295"/>
      <c r="QK55" s="296"/>
      <c r="QL55" s="297">
        <f t="shared" si="136"/>
        <v>0</v>
      </c>
      <c r="QM55" s="295"/>
      <c r="QN55" s="296"/>
      <c r="QO55" s="297">
        <f t="shared" si="137"/>
        <v>0</v>
      </c>
      <c r="QP55" s="295"/>
      <c r="QQ55" s="296"/>
      <c r="QR55" s="297">
        <f t="shared" si="138"/>
        <v>0</v>
      </c>
      <c r="QS55" s="295"/>
      <c r="QT55" s="296"/>
      <c r="QU55" s="297">
        <f t="shared" si="139"/>
        <v>0</v>
      </c>
      <c r="QV55" s="295"/>
      <c r="QW55" s="296"/>
      <c r="QX55" s="297">
        <f t="shared" si="140"/>
        <v>0</v>
      </c>
      <c r="QY55" s="295"/>
      <c r="QZ55" s="296"/>
      <c r="RA55" s="297">
        <f t="shared" si="141"/>
        <v>0</v>
      </c>
      <c r="RB55" s="295"/>
      <c r="RC55" s="296"/>
      <c r="RD55" s="297">
        <f t="shared" si="142"/>
        <v>0</v>
      </c>
      <c r="RE55" s="295"/>
      <c r="RF55" s="296"/>
      <c r="RG55" s="297">
        <f t="shared" si="143"/>
        <v>0</v>
      </c>
      <c r="RH55" s="295"/>
      <c r="RI55" s="296"/>
      <c r="RJ55" s="297">
        <f t="shared" si="144"/>
        <v>0</v>
      </c>
      <c r="RK55" s="295"/>
      <c r="RL55" s="296"/>
      <c r="RM55" s="297">
        <f t="shared" si="145"/>
        <v>0</v>
      </c>
      <c r="RN55" s="295"/>
      <c r="RO55" s="296"/>
      <c r="RP55" s="297">
        <f t="shared" si="146"/>
        <v>0</v>
      </c>
      <c r="RQ55" s="295"/>
      <c r="RR55" s="296"/>
      <c r="RS55" s="297">
        <f t="shared" si="147"/>
        <v>0</v>
      </c>
      <c r="RT55" s="295"/>
      <c r="RU55" s="296"/>
      <c r="RV55" s="297">
        <f t="shared" si="148"/>
        <v>0</v>
      </c>
      <c r="RW55" s="295"/>
      <c r="RX55" s="296"/>
      <c r="RY55" s="297">
        <f t="shared" si="149"/>
        <v>0</v>
      </c>
      <c r="RZ55" s="295"/>
      <c r="SA55" s="296"/>
      <c r="SB55" s="297">
        <f t="shared" si="150"/>
        <v>0</v>
      </c>
      <c r="SC55" s="295"/>
      <c r="SD55" s="296"/>
      <c r="SE55" s="297">
        <f t="shared" si="151"/>
        <v>0</v>
      </c>
      <c r="SF55" s="295"/>
      <c r="SG55" s="296"/>
      <c r="SH55" s="297">
        <f t="shared" si="152"/>
        <v>0</v>
      </c>
      <c r="SI55" s="295"/>
      <c r="SJ55" s="296"/>
      <c r="SK55" s="297">
        <f t="shared" si="153"/>
        <v>0</v>
      </c>
      <c r="SL55" s="295"/>
      <c r="SM55" s="296"/>
      <c r="SN55" s="297">
        <f t="shared" si="154"/>
        <v>0</v>
      </c>
      <c r="SO55" s="295"/>
      <c r="SP55" s="296"/>
      <c r="SQ55" s="297">
        <f t="shared" si="155"/>
        <v>0</v>
      </c>
      <c r="SR55" s="295"/>
      <c r="SS55" s="296"/>
      <c r="ST55" s="297">
        <f t="shared" si="156"/>
        <v>0</v>
      </c>
      <c r="SU55" s="295"/>
      <c r="SV55" s="296"/>
      <c r="SW55" s="297">
        <f t="shared" si="157"/>
        <v>0</v>
      </c>
      <c r="SX55" s="295"/>
      <c r="SY55" s="296"/>
      <c r="SZ55" s="297">
        <f t="shared" si="158"/>
        <v>0</v>
      </c>
      <c r="TA55" s="295"/>
      <c r="TB55" s="296"/>
      <c r="TC55" s="297">
        <f t="shared" si="159"/>
        <v>0</v>
      </c>
      <c r="TD55" s="295"/>
      <c r="TE55" s="296"/>
      <c r="TF55" s="297">
        <f t="shared" si="160"/>
        <v>0</v>
      </c>
      <c r="TG55" s="295"/>
      <c r="TH55" s="296"/>
      <c r="TI55" s="297">
        <f t="shared" si="161"/>
        <v>0</v>
      </c>
      <c r="TJ55" s="295"/>
      <c r="TK55" s="296"/>
      <c r="TL55" s="297">
        <f t="shared" si="162"/>
        <v>0</v>
      </c>
      <c r="TM55" s="295"/>
      <c r="TN55" s="296"/>
      <c r="TO55" s="297">
        <f t="shared" si="163"/>
        <v>0</v>
      </c>
      <c r="TP55" s="295"/>
      <c r="TQ55" s="296"/>
      <c r="TR55" s="297">
        <f t="shared" si="164"/>
        <v>0</v>
      </c>
      <c r="TS55" s="295"/>
      <c r="TT55" s="296"/>
      <c r="TU55" s="297">
        <f t="shared" si="165"/>
        <v>0</v>
      </c>
      <c r="TV55" s="295"/>
      <c r="TW55" s="296"/>
      <c r="TX55" s="297">
        <f t="shared" si="166"/>
        <v>0</v>
      </c>
      <c r="TY55" s="295"/>
      <c r="TZ55" s="296"/>
      <c r="UA55" s="297">
        <f t="shared" si="167"/>
        <v>0</v>
      </c>
      <c r="UB55" s="295"/>
      <c r="UC55" s="296"/>
      <c r="UD55" s="297">
        <f t="shared" si="168"/>
        <v>0</v>
      </c>
      <c r="UE55" s="295"/>
      <c r="UF55" s="296"/>
      <c r="UG55" s="297">
        <f t="shared" si="169"/>
        <v>0</v>
      </c>
      <c r="UH55" s="295"/>
      <c r="UI55" s="296"/>
      <c r="UJ55" s="297">
        <f t="shared" si="170"/>
        <v>0</v>
      </c>
      <c r="UK55" s="295"/>
      <c r="UL55" s="296"/>
      <c r="UM55" s="297">
        <f t="shared" si="171"/>
        <v>0</v>
      </c>
      <c r="UN55" s="295"/>
      <c r="UO55" s="296"/>
      <c r="UP55" s="297">
        <f t="shared" si="172"/>
        <v>0</v>
      </c>
      <c r="UQ55" s="295"/>
      <c r="UR55" s="296"/>
      <c r="US55" s="297">
        <f t="shared" si="173"/>
        <v>0</v>
      </c>
      <c r="UT55" s="295"/>
      <c r="UU55" s="296"/>
      <c r="UV55" s="297">
        <f t="shared" si="174"/>
        <v>0</v>
      </c>
      <c r="UW55" s="295"/>
      <c r="UX55" s="296"/>
      <c r="UY55" s="297">
        <f t="shared" si="175"/>
        <v>0</v>
      </c>
      <c r="UZ55" s="295">
        <v>0.38194444444444442</v>
      </c>
      <c r="VA55" s="296">
        <v>0.4236111111111111</v>
      </c>
      <c r="VB55" s="297">
        <f t="shared" si="176"/>
        <v>4.1666666666666685E-2</v>
      </c>
      <c r="VC55" s="295"/>
      <c r="VD55" s="296"/>
      <c r="VE55" s="297">
        <f t="shared" si="177"/>
        <v>0</v>
      </c>
      <c r="VF55" s="295"/>
      <c r="VG55" s="296"/>
      <c r="VH55" s="297">
        <f t="shared" si="178"/>
        <v>0</v>
      </c>
      <c r="VI55" s="295"/>
      <c r="VJ55" s="296"/>
      <c r="VK55" s="297">
        <f t="shared" si="179"/>
        <v>0</v>
      </c>
      <c r="VL55" s="295"/>
      <c r="VM55" s="296"/>
      <c r="VN55" s="297">
        <f t="shared" si="180"/>
        <v>0</v>
      </c>
      <c r="VO55" s="295"/>
      <c r="VP55" s="296"/>
      <c r="VQ55" s="297">
        <f t="shared" si="181"/>
        <v>0</v>
      </c>
    </row>
    <row r="56" spans="1:589">
      <c r="A56" s="349">
        <v>52</v>
      </c>
      <c r="B56" s="346"/>
      <c r="C56" s="296"/>
      <c r="D56" s="297">
        <f t="shared" si="245"/>
        <v>0</v>
      </c>
      <c r="E56" s="295"/>
      <c r="F56" s="296"/>
      <c r="G56" s="297">
        <f t="shared" si="183"/>
        <v>0</v>
      </c>
      <c r="H56" s="295"/>
      <c r="I56" s="296"/>
      <c r="J56" s="297">
        <f t="shared" si="184"/>
        <v>0</v>
      </c>
      <c r="K56" s="295"/>
      <c r="L56" s="296"/>
      <c r="M56" s="297">
        <f t="shared" si="185"/>
        <v>0</v>
      </c>
      <c r="N56" s="295"/>
      <c r="O56" s="296"/>
      <c r="P56" s="297">
        <f t="shared" si="246"/>
        <v>0</v>
      </c>
      <c r="Q56" s="295"/>
      <c r="R56" s="296"/>
      <c r="S56" s="297">
        <f t="shared" si="187"/>
        <v>0</v>
      </c>
      <c r="T56" s="295"/>
      <c r="U56" s="296"/>
      <c r="V56" s="297">
        <f t="shared" si="188"/>
        <v>0</v>
      </c>
      <c r="W56" s="346"/>
      <c r="X56" s="296"/>
      <c r="Y56" s="297">
        <f t="shared" si="189"/>
        <v>0</v>
      </c>
      <c r="Z56" s="295"/>
      <c r="AA56" s="296"/>
      <c r="AB56" s="297">
        <f t="shared" si="190"/>
        <v>0</v>
      </c>
      <c r="AC56" s="295"/>
      <c r="AD56" s="296"/>
      <c r="AE56" s="297">
        <f t="shared" si="191"/>
        <v>0</v>
      </c>
      <c r="AF56" s="295"/>
      <c r="AG56" s="296"/>
      <c r="AH56" s="297">
        <f t="shared" si="192"/>
        <v>0</v>
      </c>
      <c r="AI56" s="295"/>
      <c r="AJ56" s="296"/>
      <c r="AK56" s="297">
        <f t="shared" si="193"/>
        <v>0</v>
      </c>
      <c r="AL56" s="295"/>
      <c r="AM56" s="296"/>
      <c r="AN56" s="297">
        <f t="shared" si="194"/>
        <v>0</v>
      </c>
      <c r="AO56" s="295"/>
      <c r="AP56" s="296"/>
      <c r="AQ56" s="297">
        <f t="shared" si="195"/>
        <v>0</v>
      </c>
      <c r="AR56" s="346"/>
      <c r="AS56" s="296"/>
      <c r="AT56" s="297">
        <f t="shared" si="196"/>
        <v>0</v>
      </c>
      <c r="AU56" s="295"/>
      <c r="AV56" s="296"/>
      <c r="AW56" s="297">
        <f t="shared" si="197"/>
        <v>0</v>
      </c>
      <c r="AX56" s="295"/>
      <c r="AY56" s="296"/>
      <c r="AZ56" s="297">
        <f t="shared" si="198"/>
        <v>0</v>
      </c>
      <c r="BA56" s="295"/>
      <c r="BB56" s="296"/>
      <c r="BC56" s="297">
        <f t="shared" si="199"/>
        <v>0</v>
      </c>
      <c r="BD56" s="295"/>
      <c r="BE56" s="296"/>
      <c r="BF56" s="297">
        <f t="shared" si="200"/>
        <v>0</v>
      </c>
      <c r="BG56" s="295"/>
      <c r="BH56" s="296"/>
      <c r="BI56" s="297">
        <f t="shared" si="201"/>
        <v>0</v>
      </c>
      <c r="BJ56" s="295"/>
      <c r="BK56" s="296"/>
      <c r="BL56" s="297">
        <f t="shared" si="202"/>
        <v>0</v>
      </c>
      <c r="BM56" s="346"/>
      <c r="BN56" s="296"/>
      <c r="BO56" s="297">
        <f t="shared" si="203"/>
        <v>0</v>
      </c>
      <c r="BP56" s="295"/>
      <c r="BQ56" s="296"/>
      <c r="BR56" s="297">
        <f t="shared" si="247"/>
        <v>0</v>
      </c>
      <c r="BS56" s="295"/>
      <c r="BT56" s="296"/>
      <c r="BU56" s="297">
        <f t="shared" si="204"/>
        <v>0</v>
      </c>
      <c r="BV56" s="295"/>
      <c r="BW56" s="296"/>
      <c r="BX56" s="297">
        <f t="shared" si="205"/>
        <v>0</v>
      </c>
      <c r="BY56" s="295"/>
      <c r="BZ56" s="296"/>
      <c r="CA56" s="297">
        <f t="shared" si="206"/>
        <v>0</v>
      </c>
      <c r="CB56" s="295"/>
      <c r="CC56" s="296"/>
      <c r="CD56" s="297">
        <f t="shared" si="207"/>
        <v>0</v>
      </c>
      <c r="CE56" s="295"/>
      <c r="CF56" s="296"/>
      <c r="CG56" s="297">
        <f t="shared" si="208"/>
        <v>0</v>
      </c>
      <c r="CH56" s="346"/>
      <c r="CI56" s="296"/>
      <c r="CJ56" s="297">
        <f t="shared" si="209"/>
        <v>0</v>
      </c>
      <c r="CK56" s="295"/>
      <c r="CL56" s="296"/>
      <c r="CM56" s="297">
        <f t="shared" si="210"/>
        <v>0</v>
      </c>
      <c r="CN56" s="295"/>
      <c r="CO56" s="296"/>
      <c r="CP56" s="297">
        <f t="shared" si="211"/>
        <v>0</v>
      </c>
      <c r="CQ56" s="295"/>
      <c r="CR56" s="296"/>
      <c r="CS56" s="297">
        <f t="shared" si="212"/>
        <v>0</v>
      </c>
      <c r="CT56" s="295"/>
      <c r="CU56" s="296"/>
      <c r="CV56" s="297">
        <f t="shared" si="213"/>
        <v>0</v>
      </c>
      <c r="CW56" s="295"/>
      <c r="CX56" s="296"/>
      <c r="CY56" s="297">
        <f t="shared" si="214"/>
        <v>0</v>
      </c>
      <c r="CZ56" s="295"/>
      <c r="DA56" s="296"/>
      <c r="DB56" s="297">
        <f t="shared" si="215"/>
        <v>0</v>
      </c>
      <c r="DC56" s="346"/>
      <c r="DD56" s="296"/>
      <c r="DE56" s="297">
        <f t="shared" si="216"/>
        <v>0</v>
      </c>
      <c r="DF56" s="295"/>
      <c r="DG56" s="296"/>
      <c r="DH56" s="297">
        <f t="shared" si="217"/>
        <v>0</v>
      </c>
      <c r="DI56" s="295"/>
      <c r="DJ56" s="296"/>
      <c r="DK56" s="297">
        <f t="shared" si="218"/>
        <v>0</v>
      </c>
      <c r="DL56" s="295"/>
      <c r="DM56" s="296"/>
      <c r="DN56" s="297">
        <f t="shared" si="219"/>
        <v>0</v>
      </c>
      <c r="DO56" s="295"/>
      <c r="DP56" s="296"/>
      <c r="DQ56" s="297">
        <f t="shared" si="220"/>
        <v>0</v>
      </c>
      <c r="DR56" s="295"/>
      <c r="DS56" s="296"/>
      <c r="DT56" s="297">
        <f t="shared" si="221"/>
        <v>0</v>
      </c>
      <c r="DU56" s="295"/>
      <c r="DV56" s="296"/>
      <c r="DW56" s="297">
        <f t="shared" si="222"/>
        <v>0</v>
      </c>
      <c r="DX56" s="346"/>
      <c r="DY56" s="296"/>
      <c r="DZ56" s="297">
        <f t="shared" si="223"/>
        <v>0</v>
      </c>
      <c r="EA56" s="295"/>
      <c r="EB56" s="296"/>
      <c r="EC56" s="297">
        <f t="shared" si="224"/>
        <v>0</v>
      </c>
      <c r="ED56" s="295"/>
      <c r="EE56" s="296"/>
      <c r="EF56" s="297">
        <f t="shared" si="225"/>
        <v>0</v>
      </c>
      <c r="EG56" s="295"/>
      <c r="EH56" s="296"/>
      <c r="EI56" s="297">
        <f t="shared" si="226"/>
        <v>0</v>
      </c>
      <c r="EJ56" s="295"/>
      <c r="EK56" s="296"/>
      <c r="EL56" s="297">
        <f t="shared" si="227"/>
        <v>0</v>
      </c>
      <c r="EM56" s="295"/>
      <c r="EN56" s="296"/>
      <c r="EO56" s="297">
        <f t="shared" si="228"/>
        <v>0</v>
      </c>
      <c r="EP56" s="295"/>
      <c r="EQ56" s="296"/>
      <c r="ER56" s="297">
        <f t="shared" si="229"/>
        <v>0</v>
      </c>
      <c r="ES56" s="346"/>
      <c r="ET56" s="296"/>
      <c r="EU56" s="297">
        <f t="shared" si="230"/>
        <v>0</v>
      </c>
      <c r="EV56" s="295"/>
      <c r="EW56" s="296"/>
      <c r="EX56" s="297">
        <f t="shared" si="231"/>
        <v>0</v>
      </c>
      <c r="EY56" s="295"/>
      <c r="EZ56" s="296"/>
      <c r="FA56" s="297">
        <f t="shared" si="232"/>
        <v>0</v>
      </c>
      <c r="FB56" s="295"/>
      <c r="FC56" s="296"/>
      <c r="FD56" s="297">
        <f t="shared" si="233"/>
        <v>0</v>
      </c>
      <c r="FE56" s="295"/>
      <c r="FF56" s="296"/>
      <c r="FG56" s="297">
        <f t="shared" si="234"/>
        <v>0</v>
      </c>
      <c r="FH56" s="295"/>
      <c r="FI56" s="296"/>
      <c r="FJ56" s="297">
        <f t="shared" si="235"/>
        <v>0</v>
      </c>
      <c r="FK56" s="295"/>
      <c r="FL56" s="296"/>
      <c r="FM56" s="297">
        <f t="shared" si="236"/>
        <v>0</v>
      </c>
      <c r="FN56" s="295"/>
      <c r="FO56" s="296"/>
      <c r="FP56" s="297">
        <f t="shared" si="237"/>
        <v>0</v>
      </c>
      <c r="FQ56" s="346"/>
      <c r="FR56" s="296"/>
      <c r="FS56" s="297">
        <f t="shared" si="238"/>
        <v>0</v>
      </c>
      <c r="FT56" s="295"/>
      <c r="FU56" s="296"/>
      <c r="FV56" s="297">
        <f t="shared" si="239"/>
        <v>0</v>
      </c>
      <c r="FW56" s="295"/>
      <c r="FX56" s="296"/>
      <c r="FY56" s="297">
        <f t="shared" si="240"/>
        <v>0</v>
      </c>
      <c r="FZ56" s="295"/>
      <c r="GA56" s="296"/>
      <c r="GB56" s="297">
        <f t="shared" si="241"/>
        <v>0</v>
      </c>
      <c r="GC56" s="295"/>
      <c r="GD56" s="296"/>
      <c r="GE56" s="297">
        <f t="shared" si="242"/>
        <v>0</v>
      </c>
      <c r="GF56" s="295"/>
      <c r="GG56" s="296"/>
      <c r="GH56" s="297">
        <f t="shared" si="243"/>
        <v>0</v>
      </c>
      <c r="GI56" s="295"/>
      <c r="GJ56" s="296"/>
      <c r="GK56" s="297">
        <f t="shared" si="244"/>
        <v>0</v>
      </c>
      <c r="GL56" s="295"/>
      <c r="GM56" s="296"/>
      <c r="GN56" s="297">
        <f t="shared" si="50"/>
        <v>0</v>
      </c>
      <c r="GO56" s="346"/>
      <c r="GP56" s="296"/>
      <c r="GQ56" s="297">
        <f t="shared" si="51"/>
        <v>0</v>
      </c>
      <c r="GR56" s="295"/>
      <c r="GS56" s="296"/>
      <c r="GT56" s="297">
        <f t="shared" si="52"/>
        <v>0</v>
      </c>
      <c r="GU56" s="295"/>
      <c r="GV56" s="296"/>
      <c r="GW56" s="297">
        <f t="shared" si="53"/>
        <v>0</v>
      </c>
      <c r="GX56" s="295"/>
      <c r="GY56" s="296"/>
      <c r="GZ56" s="297">
        <f t="shared" si="54"/>
        <v>0</v>
      </c>
      <c r="HA56" s="295"/>
      <c r="HB56" s="296"/>
      <c r="HC56" s="297">
        <f t="shared" si="55"/>
        <v>0</v>
      </c>
      <c r="HD56" s="295"/>
      <c r="HE56" s="296"/>
      <c r="HF56" s="297">
        <f t="shared" si="56"/>
        <v>0</v>
      </c>
      <c r="HG56" s="295"/>
      <c r="HH56" s="296"/>
      <c r="HI56" s="297">
        <f t="shared" si="57"/>
        <v>0</v>
      </c>
      <c r="HJ56" s="295"/>
      <c r="HK56" s="296"/>
      <c r="HL56" s="297">
        <f t="shared" si="58"/>
        <v>0</v>
      </c>
      <c r="HM56" s="346"/>
      <c r="HN56" s="296"/>
      <c r="HO56" s="297">
        <f t="shared" si="59"/>
        <v>0</v>
      </c>
      <c r="HP56" s="295"/>
      <c r="HQ56" s="296"/>
      <c r="HR56" s="297">
        <f t="shared" si="60"/>
        <v>0</v>
      </c>
      <c r="HS56" s="295"/>
      <c r="HT56" s="296"/>
      <c r="HU56" s="297">
        <f t="shared" si="61"/>
        <v>0</v>
      </c>
      <c r="HV56" s="295"/>
      <c r="HW56" s="296"/>
      <c r="HX56" s="297">
        <f t="shared" si="62"/>
        <v>0</v>
      </c>
      <c r="HY56" s="295"/>
      <c r="HZ56" s="296"/>
      <c r="IA56" s="297">
        <f t="shared" si="63"/>
        <v>0</v>
      </c>
      <c r="IB56" s="295"/>
      <c r="IC56" s="296"/>
      <c r="ID56" s="297">
        <f t="shared" si="64"/>
        <v>0</v>
      </c>
      <c r="IE56" s="295"/>
      <c r="IF56" s="296"/>
      <c r="IG56" s="297">
        <f t="shared" si="65"/>
        <v>0</v>
      </c>
      <c r="IH56" s="295"/>
      <c r="II56" s="296"/>
      <c r="IJ56" s="297">
        <f t="shared" si="66"/>
        <v>0</v>
      </c>
      <c r="IK56" s="346"/>
      <c r="IL56" s="296"/>
      <c r="IM56" s="297">
        <f t="shared" si="67"/>
        <v>0</v>
      </c>
      <c r="IN56" s="295"/>
      <c r="IO56" s="296"/>
      <c r="IP56" s="297">
        <f t="shared" si="68"/>
        <v>0</v>
      </c>
      <c r="IQ56" s="295"/>
      <c r="IR56" s="296"/>
      <c r="IS56" s="297">
        <f t="shared" si="69"/>
        <v>0</v>
      </c>
      <c r="IT56" s="295"/>
      <c r="IU56" s="296"/>
      <c r="IV56" s="297">
        <f t="shared" si="70"/>
        <v>0</v>
      </c>
      <c r="IW56" s="295"/>
      <c r="IX56" s="296"/>
      <c r="IY56" s="297">
        <f t="shared" si="71"/>
        <v>0</v>
      </c>
      <c r="IZ56" s="295"/>
      <c r="JA56" s="296"/>
      <c r="JB56" s="297">
        <f t="shared" si="72"/>
        <v>0</v>
      </c>
      <c r="JC56" s="295"/>
      <c r="JD56" s="296"/>
      <c r="JE56" s="297">
        <f t="shared" si="73"/>
        <v>0</v>
      </c>
      <c r="JF56" s="295"/>
      <c r="JG56" s="296"/>
      <c r="JH56" s="297">
        <f t="shared" si="74"/>
        <v>0</v>
      </c>
      <c r="JI56" s="346"/>
      <c r="JJ56" s="296"/>
      <c r="JK56" s="297">
        <f t="shared" si="75"/>
        <v>0</v>
      </c>
      <c r="JL56" s="295"/>
      <c r="JM56" s="296"/>
      <c r="JN56" s="297">
        <f t="shared" si="76"/>
        <v>0</v>
      </c>
      <c r="JO56" s="295"/>
      <c r="JP56" s="296"/>
      <c r="JQ56" s="297">
        <f t="shared" si="77"/>
        <v>0</v>
      </c>
      <c r="JR56" s="295"/>
      <c r="JS56" s="296"/>
      <c r="JT56" s="297">
        <f t="shared" si="78"/>
        <v>0</v>
      </c>
      <c r="JU56" s="295"/>
      <c r="JV56" s="296"/>
      <c r="JW56" s="297">
        <f t="shared" si="79"/>
        <v>0</v>
      </c>
      <c r="JX56" s="295"/>
      <c r="JY56" s="296"/>
      <c r="JZ56" s="297">
        <f t="shared" si="80"/>
        <v>0</v>
      </c>
      <c r="KA56" s="295"/>
      <c r="KB56" s="296"/>
      <c r="KC56" s="297">
        <f t="shared" si="81"/>
        <v>0</v>
      </c>
      <c r="KD56" s="295"/>
      <c r="KE56" s="296"/>
      <c r="KF56" s="297">
        <f t="shared" si="82"/>
        <v>0</v>
      </c>
      <c r="KG56" s="346"/>
      <c r="KH56" s="296"/>
      <c r="KI56" s="297">
        <f t="shared" si="83"/>
        <v>0</v>
      </c>
      <c r="KJ56" s="295"/>
      <c r="KK56" s="296"/>
      <c r="KL56" s="297">
        <f t="shared" si="84"/>
        <v>0</v>
      </c>
      <c r="KM56" s="295"/>
      <c r="KN56" s="296"/>
      <c r="KO56" s="297">
        <f t="shared" si="85"/>
        <v>0</v>
      </c>
      <c r="KP56" s="295"/>
      <c r="KQ56" s="296"/>
      <c r="KR56" s="297">
        <f t="shared" si="86"/>
        <v>0</v>
      </c>
      <c r="KS56" s="295"/>
      <c r="KT56" s="296"/>
      <c r="KU56" s="297">
        <f t="shared" si="87"/>
        <v>0</v>
      </c>
      <c r="KV56" s="295"/>
      <c r="KW56" s="296"/>
      <c r="KX56" s="297">
        <f t="shared" si="88"/>
        <v>0</v>
      </c>
      <c r="KY56" s="295"/>
      <c r="KZ56" s="296"/>
      <c r="LA56" s="297">
        <f t="shared" si="89"/>
        <v>0</v>
      </c>
      <c r="LB56" s="295"/>
      <c r="LC56" s="296"/>
      <c r="LD56" s="297">
        <f t="shared" si="90"/>
        <v>0</v>
      </c>
      <c r="LE56" s="346"/>
      <c r="LF56" s="296"/>
      <c r="LG56" s="297">
        <f t="shared" si="91"/>
        <v>0</v>
      </c>
      <c r="LH56" s="295"/>
      <c r="LI56" s="296"/>
      <c r="LJ56" s="297">
        <f t="shared" si="92"/>
        <v>0</v>
      </c>
      <c r="LK56" s="295"/>
      <c r="LL56" s="296"/>
      <c r="LM56" s="297">
        <f t="shared" si="93"/>
        <v>0</v>
      </c>
      <c r="LN56" s="295"/>
      <c r="LO56" s="296"/>
      <c r="LP56" s="297">
        <f t="shared" si="94"/>
        <v>0</v>
      </c>
      <c r="LQ56" s="295"/>
      <c r="LR56" s="296"/>
      <c r="LS56" s="297">
        <f t="shared" si="95"/>
        <v>0</v>
      </c>
      <c r="LT56" s="295"/>
      <c r="LU56" s="296"/>
      <c r="LV56" s="297">
        <f t="shared" si="96"/>
        <v>0</v>
      </c>
      <c r="LW56" s="295"/>
      <c r="LX56" s="296"/>
      <c r="LY56" s="297">
        <f t="shared" si="97"/>
        <v>0</v>
      </c>
      <c r="LZ56" s="295"/>
      <c r="MA56" s="296"/>
      <c r="MB56" s="297">
        <f t="shared" si="98"/>
        <v>0</v>
      </c>
      <c r="MC56" s="295"/>
      <c r="MD56" s="296"/>
      <c r="ME56" s="297">
        <f t="shared" si="99"/>
        <v>0</v>
      </c>
      <c r="MF56" s="295"/>
      <c r="MG56" s="296"/>
      <c r="MH56" s="297">
        <f t="shared" si="100"/>
        <v>0</v>
      </c>
      <c r="MI56" s="295"/>
      <c r="MJ56" s="296"/>
      <c r="MK56" s="297">
        <f t="shared" si="101"/>
        <v>0</v>
      </c>
      <c r="ML56" s="295"/>
      <c r="MM56" s="296"/>
      <c r="MN56" s="297">
        <f t="shared" si="102"/>
        <v>0</v>
      </c>
      <c r="MO56" s="295"/>
      <c r="MP56" s="296"/>
      <c r="MQ56" s="297">
        <f t="shared" si="103"/>
        <v>0</v>
      </c>
      <c r="MR56" s="295"/>
      <c r="MS56" s="296"/>
      <c r="MT56" s="297">
        <f t="shared" si="104"/>
        <v>0</v>
      </c>
      <c r="MU56" s="295"/>
      <c r="MV56" s="296"/>
      <c r="MW56" s="297">
        <f t="shared" si="105"/>
        <v>0</v>
      </c>
      <c r="MX56" s="295"/>
      <c r="MY56" s="296"/>
      <c r="MZ56" s="297">
        <f t="shared" si="106"/>
        <v>0</v>
      </c>
      <c r="NA56" s="295"/>
      <c r="NB56" s="296"/>
      <c r="NC56" s="297">
        <f t="shared" si="107"/>
        <v>0</v>
      </c>
      <c r="ND56" s="295"/>
      <c r="NE56" s="296"/>
      <c r="NF56" s="297">
        <f t="shared" si="108"/>
        <v>0</v>
      </c>
      <c r="NG56" s="295"/>
      <c r="NH56" s="296"/>
      <c r="NI56" s="297">
        <f t="shared" si="109"/>
        <v>0</v>
      </c>
      <c r="NJ56" s="295"/>
      <c r="NK56" s="296"/>
      <c r="NL56" s="297">
        <f t="shared" si="110"/>
        <v>0</v>
      </c>
      <c r="NM56" s="295"/>
      <c r="NN56" s="296"/>
      <c r="NO56" s="297">
        <f t="shared" si="111"/>
        <v>0</v>
      </c>
      <c r="NP56" s="295"/>
      <c r="NQ56" s="296"/>
      <c r="NR56" s="297">
        <f t="shared" si="112"/>
        <v>0</v>
      </c>
      <c r="NS56" s="295"/>
      <c r="NT56" s="296"/>
      <c r="NU56" s="297">
        <f t="shared" si="113"/>
        <v>0</v>
      </c>
      <c r="NV56" s="295"/>
      <c r="NW56" s="296"/>
      <c r="NX56" s="297">
        <f t="shared" si="114"/>
        <v>0</v>
      </c>
      <c r="NY56" s="295"/>
      <c r="NZ56" s="296"/>
      <c r="OA56" s="297">
        <f t="shared" si="115"/>
        <v>0</v>
      </c>
      <c r="OB56" s="295"/>
      <c r="OC56" s="296"/>
      <c r="OD56" s="297">
        <f t="shared" si="116"/>
        <v>0</v>
      </c>
      <c r="OE56" s="295"/>
      <c r="OF56" s="296"/>
      <c r="OG56" s="297">
        <f t="shared" si="117"/>
        <v>0</v>
      </c>
      <c r="OH56" s="295"/>
      <c r="OI56" s="296"/>
      <c r="OJ56" s="297">
        <f t="shared" si="118"/>
        <v>0</v>
      </c>
      <c r="OK56" s="295"/>
      <c r="OL56" s="296"/>
      <c r="OM56" s="297">
        <f t="shared" si="119"/>
        <v>0</v>
      </c>
      <c r="ON56" s="295"/>
      <c r="OO56" s="296"/>
      <c r="OP56" s="297">
        <f t="shared" si="120"/>
        <v>0</v>
      </c>
      <c r="OQ56" s="295"/>
      <c r="OR56" s="296"/>
      <c r="OS56" s="297">
        <f t="shared" si="121"/>
        <v>0</v>
      </c>
      <c r="OT56" s="295"/>
      <c r="OU56" s="296"/>
      <c r="OV56" s="297">
        <f t="shared" si="122"/>
        <v>0</v>
      </c>
      <c r="OW56" s="295"/>
      <c r="OX56" s="296"/>
      <c r="OY56" s="297">
        <f t="shared" si="123"/>
        <v>0</v>
      </c>
      <c r="OZ56" s="295"/>
      <c r="PA56" s="296"/>
      <c r="PB56" s="297">
        <f t="shared" si="124"/>
        <v>0</v>
      </c>
      <c r="PC56" s="295"/>
      <c r="PD56" s="296"/>
      <c r="PE56" s="297">
        <f t="shared" si="125"/>
        <v>0</v>
      </c>
      <c r="PF56" s="295"/>
      <c r="PG56" s="296"/>
      <c r="PH56" s="297">
        <f t="shared" si="126"/>
        <v>0</v>
      </c>
      <c r="PI56" s="295"/>
      <c r="PJ56" s="296"/>
      <c r="PK56" s="297">
        <f t="shared" si="127"/>
        <v>0</v>
      </c>
      <c r="PL56" s="295"/>
      <c r="PM56" s="296"/>
      <c r="PN56" s="297">
        <f t="shared" si="128"/>
        <v>0</v>
      </c>
      <c r="PO56" s="295"/>
      <c r="PP56" s="296"/>
      <c r="PQ56" s="297">
        <f t="shared" si="129"/>
        <v>0</v>
      </c>
      <c r="PR56" s="295"/>
      <c r="PS56" s="296"/>
      <c r="PT56" s="297">
        <f t="shared" si="130"/>
        <v>0</v>
      </c>
      <c r="PU56" s="295"/>
      <c r="PV56" s="296"/>
      <c r="PW56" s="297">
        <f t="shared" si="131"/>
        <v>0</v>
      </c>
      <c r="PX56" s="295"/>
      <c r="PY56" s="296"/>
      <c r="PZ56" s="297">
        <f t="shared" si="132"/>
        <v>0</v>
      </c>
      <c r="QA56" s="295"/>
      <c r="QB56" s="296"/>
      <c r="QC56" s="297">
        <f t="shared" si="133"/>
        <v>0</v>
      </c>
      <c r="QD56" s="295"/>
      <c r="QE56" s="296"/>
      <c r="QF56" s="297">
        <f t="shared" si="134"/>
        <v>0</v>
      </c>
      <c r="QG56" s="295"/>
      <c r="QH56" s="296"/>
      <c r="QI56" s="297">
        <f t="shared" si="135"/>
        <v>0</v>
      </c>
      <c r="QJ56" s="295"/>
      <c r="QK56" s="296"/>
      <c r="QL56" s="297">
        <f t="shared" si="136"/>
        <v>0</v>
      </c>
      <c r="QM56" s="295"/>
      <c r="QN56" s="296"/>
      <c r="QO56" s="297">
        <f t="shared" si="137"/>
        <v>0</v>
      </c>
      <c r="QP56" s="295"/>
      <c r="QQ56" s="296"/>
      <c r="QR56" s="297">
        <f t="shared" si="138"/>
        <v>0</v>
      </c>
      <c r="QS56" s="295"/>
      <c r="QT56" s="296"/>
      <c r="QU56" s="297">
        <f t="shared" si="139"/>
        <v>0</v>
      </c>
      <c r="QV56" s="295"/>
      <c r="QW56" s="296"/>
      <c r="QX56" s="297">
        <f t="shared" si="140"/>
        <v>0</v>
      </c>
      <c r="QY56" s="295"/>
      <c r="QZ56" s="296"/>
      <c r="RA56" s="297">
        <f t="shared" si="141"/>
        <v>0</v>
      </c>
      <c r="RB56" s="295"/>
      <c r="RC56" s="296"/>
      <c r="RD56" s="297">
        <f t="shared" si="142"/>
        <v>0</v>
      </c>
      <c r="RE56" s="295"/>
      <c r="RF56" s="296"/>
      <c r="RG56" s="297">
        <f t="shared" si="143"/>
        <v>0</v>
      </c>
      <c r="RH56" s="295"/>
      <c r="RI56" s="296"/>
      <c r="RJ56" s="297">
        <f t="shared" si="144"/>
        <v>0</v>
      </c>
      <c r="RK56" s="295"/>
      <c r="RL56" s="296"/>
      <c r="RM56" s="297">
        <f t="shared" si="145"/>
        <v>0</v>
      </c>
      <c r="RN56" s="295"/>
      <c r="RO56" s="296"/>
      <c r="RP56" s="297">
        <f t="shared" si="146"/>
        <v>0</v>
      </c>
      <c r="RQ56" s="295"/>
      <c r="RR56" s="296"/>
      <c r="RS56" s="297">
        <f t="shared" si="147"/>
        <v>0</v>
      </c>
      <c r="RT56" s="295"/>
      <c r="RU56" s="296"/>
      <c r="RV56" s="297">
        <f t="shared" si="148"/>
        <v>0</v>
      </c>
      <c r="RW56" s="295"/>
      <c r="RX56" s="296"/>
      <c r="RY56" s="297">
        <f t="shared" si="149"/>
        <v>0</v>
      </c>
      <c r="RZ56" s="295"/>
      <c r="SA56" s="296"/>
      <c r="SB56" s="297">
        <f t="shared" si="150"/>
        <v>0</v>
      </c>
      <c r="SC56" s="295"/>
      <c r="SD56" s="296"/>
      <c r="SE56" s="297">
        <f t="shared" si="151"/>
        <v>0</v>
      </c>
      <c r="SF56" s="295"/>
      <c r="SG56" s="296"/>
      <c r="SH56" s="297">
        <f t="shared" si="152"/>
        <v>0</v>
      </c>
      <c r="SI56" s="295"/>
      <c r="SJ56" s="296"/>
      <c r="SK56" s="297">
        <f t="shared" si="153"/>
        <v>0</v>
      </c>
      <c r="SL56" s="295"/>
      <c r="SM56" s="296"/>
      <c r="SN56" s="297">
        <f t="shared" si="154"/>
        <v>0</v>
      </c>
      <c r="SO56" s="295"/>
      <c r="SP56" s="296"/>
      <c r="SQ56" s="297">
        <f t="shared" si="155"/>
        <v>0</v>
      </c>
      <c r="SR56" s="295"/>
      <c r="SS56" s="296"/>
      <c r="ST56" s="297">
        <f t="shared" si="156"/>
        <v>0</v>
      </c>
      <c r="SU56" s="295"/>
      <c r="SV56" s="296"/>
      <c r="SW56" s="297">
        <f t="shared" si="157"/>
        <v>0</v>
      </c>
      <c r="SX56" s="295"/>
      <c r="SY56" s="296"/>
      <c r="SZ56" s="297">
        <f t="shared" si="158"/>
        <v>0</v>
      </c>
      <c r="TA56" s="295"/>
      <c r="TB56" s="296"/>
      <c r="TC56" s="297">
        <f t="shared" si="159"/>
        <v>0</v>
      </c>
      <c r="TD56" s="295"/>
      <c r="TE56" s="296"/>
      <c r="TF56" s="297">
        <f t="shared" si="160"/>
        <v>0</v>
      </c>
      <c r="TG56" s="295"/>
      <c r="TH56" s="296"/>
      <c r="TI56" s="297">
        <f t="shared" si="161"/>
        <v>0</v>
      </c>
      <c r="TJ56" s="295"/>
      <c r="TK56" s="296"/>
      <c r="TL56" s="297">
        <f t="shared" si="162"/>
        <v>0</v>
      </c>
      <c r="TM56" s="295"/>
      <c r="TN56" s="296"/>
      <c r="TO56" s="297">
        <f t="shared" si="163"/>
        <v>0</v>
      </c>
      <c r="TP56" s="295"/>
      <c r="TQ56" s="296"/>
      <c r="TR56" s="297">
        <f t="shared" si="164"/>
        <v>0</v>
      </c>
      <c r="TS56" s="295"/>
      <c r="TT56" s="296"/>
      <c r="TU56" s="297">
        <f t="shared" si="165"/>
        <v>0</v>
      </c>
      <c r="TV56" s="295"/>
      <c r="TW56" s="296"/>
      <c r="TX56" s="297">
        <f t="shared" si="166"/>
        <v>0</v>
      </c>
      <c r="TY56" s="295"/>
      <c r="TZ56" s="296"/>
      <c r="UA56" s="297">
        <f t="shared" si="167"/>
        <v>0</v>
      </c>
      <c r="UB56" s="295"/>
      <c r="UC56" s="296"/>
      <c r="UD56" s="297">
        <f t="shared" si="168"/>
        <v>0</v>
      </c>
      <c r="UE56" s="295"/>
      <c r="UF56" s="296"/>
      <c r="UG56" s="297">
        <f t="shared" si="169"/>
        <v>0</v>
      </c>
      <c r="UH56" s="295"/>
      <c r="UI56" s="296"/>
      <c r="UJ56" s="297">
        <f t="shared" si="170"/>
        <v>0</v>
      </c>
      <c r="UK56" s="295"/>
      <c r="UL56" s="296"/>
      <c r="UM56" s="297">
        <f t="shared" si="171"/>
        <v>0</v>
      </c>
      <c r="UN56" s="295"/>
      <c r="UO56" s="296"/>
      <c r="UP56" s="297">
        <f t="shared" si="172"/>
        <v>0</v>
      </c>
      <c r="UQ56" s="295"/>
      <c r="UR56" s="296"/>
      <c r="US56" s="297">
        <f t="shared" si="173"/>
        <v>0</v>
      </c>
      <c r="UT56" s="295"/>
      <c r="UU56" s="296"/>
      <c r="UV56" s="297">
        <f t="shared" si="174"/>
        <v>0</v>
      </c>
      <c r="UW56" s="295"/>
      <c r="UX56" s="296"/>
      <c r="UY56" s="297">
        <f t="shared" si="175"/>
        <v>0</v>
      </c>
      <c r="UZ56" s="295">
        <v>0.38194444444444442</v>
      </c>
      <c r="VA56" s="296">
        <v>0.4236111111111111</v>
      </c>
      <c r="VB56" s="297">
        <f t="shared" si="176"/>
        <v>4.1666666666666685E-2</v>
      </c>
      <c r="VC56" s="295"/>
      <c r="VD56" s="296"/>
      <c r="VE56" s="297">
        <f t="shared" si="177"/>
        <v>0</v>
      </c>
      <c r="VF56" s="295"/>
      <c r="VG56" s="296"/>
      <c r="VH56" s="297">
        <f t="shared" si="178"/>
        <v>0</v>
      </c>
      <c r="VI56" s="295"/>
      <c r="VJ56" s="296"/>
      <c r="VK56" s="297">
        <f t="shared" si="179"/>
        <v>0</v>
      </c>
      <c r="VL56" s="295"/>
      <c r="VM56" s="296"/>
      <c r="VN56" s="297">
        <f t="shared" si="180"/>
        <v>0</v>
      </c>
      <c r="VO56" s="295"/>
      <c r="VP56" s="296"/>
      <c r="VQ56" s="297">
        <f t="shared" si="181"/>
        <v>0</v>
      </c>
    </row>
    <row r="57" spans="1:589">
      <c r="A57" s="349">
        <v>53</v>
      </c>
      <c r="B57" s="346"/>
      <c r="C57" s="296"/>
      <c r="D57" s="297">
        <f t="shared" si="245"/>
        <v>0</v>
      </c>
      <c r="E57" s="295"/>
      <c r="F57" s="296"/>
      <c r="G57" s="297">
        <f t="shared" si="183"/>
        <v>0</v>
      </c>
      <c r="H57" s="295"/>
      <c r="I57" s="296"/>
      <c r="J57" s="297">
        <f t="shared" si="184"/>
        <v>0</v>
      </c>
      <c r="K57" s="295"/>
      <c r="L57" s="296"/>
      <c r="M57" s="297">
        <f t="shared" si="185"/>
        <v>0</v>
      </c>
      <c r="N57" s="295"/>
      <c r="O57" s="296"/>
      <c r="P57" s="297">
        <f t="shared" si="246"/>
        <v>0</v>
      </c>
      <c r="Q57" s="295"/>
      <c r="R57" s="296"/>
      <c r="S57" s="297">
        <f t="shared" si="187"/>
        <v>0</v>
      </c>
      <c r="T57" s="295"/>
      <c r="U57" s="296"/>
      <c r="V57" s="297">
        <f t="shared" si="188"/>
        <v>0</v>
      </c>
      <c r="W57" s="346"/>
      <c r="X57" s="296"/>
      <c r="Y57" s="297">
        <f t="shared" si="189"/>
        <v>0</v>
      </c>
      <c r="Z57" s="295"/>
      <c r="AA57" s="296"/>
      <c r="AB57" s="297">
        <f t="shared" si="190"/>
        <v>0</v>
      </c>
      <c r="AC57" s="295"/>
      <c r="AD57" s="296"/>
      <c r="AE57" s="297">
        <f t="shared" si="191"/>
        <v>0</v>
      </c>
      <c r="AF57" s="295"/>
      <c r="AG57" s="296"/>
      <c r="AH57" s="297">
        <f t="shared" si="192"/>
        <v>0</v>
      </c>
      <c r="AI57" s="295"/>
      <c r="AJ57" s="296"/>
      <c r="AK57" s="297">
        <f t="shared" si="193"/>
        <v>0</v>
      </c>
      <c r="AL57" s="295"/>
      <c r="AM57" s="296"/>
      <c r="AN57" s="297">
        <f t="shared" si="194"/>
        <v>0</v>
      </c>
      <c r="AO57" s="295"/>
      <c r="AP57" s="296"/>
      <c r="AQ57" s="297">
        <f t="shared" si="195"/>
        <v>0</v>
      </c>
      <c r="AR57" s="346"/>
      <c r="AS57" s="296"/>
      <c r="AT57" s="297">
        <f t="shared" si="196"/>
        <v>0</v>
      </c>
      <c r="AU57" s="295"/>
      <c r="AV57" s="296"/>
      <c r="AW57" s="297">
        <f t="shared" si="197"/>
        <v>0</v>
      </c>
      <c r="AX57" s="295"/>
      <c r="AY57" s="296"/>
      <c r="AZ57" s="297">
        <f t="shared" si="198"/>
        <v>0</v>
      </c>
      <c r="BA57" s="295"/>
      <c r="BB57" s="296"/>
      <c r="BC57" s="297">
        <f t="shared" si="199"/>
        <v>0</v>
      </c>
      <c r="BD57" s="295"/>
      <c r="BE57" s="296"/>
      <c r="BF57" s="297">
        <f t="shared" si="200"/>
        <v>0</v>
      </c>
      <c r="BG57" s="295"/>
      <c r="BH57" s="296"/>
      <c r="BI57" s="297">
        <f t="shared" si="201"/>
        <v>0</v>
      </c>
      <c r="BJ57" s="295"/>
      <c r="BK57" s="296"/>
      <c r="BL57" s="297">
        <f t="shared" si="202"/>
        <v>0</v>
      </c>
      <c r="BM57" s="346"/>
      <c r="BN57" s="296"/>
      <c r="BO57" s="297">
        <f t="shared" si="203"/>
        <v>0</v>
      </c>
      <c r="BP57" s="295"/>
      <c r="BQ57" s="296"/>
      <c r="BR57" s="297">
        <f t="shared" si="247"/>
        <v>0</v>
      </c>
      <c r="BS57" s="295"/>
      <c r="BT57" s="296"/>
      <c r="BU57" s="297">
        <f t="shared" si="204"/>
        <v>0</v>
      </c>
      <c r="BV57" s="295"/>
      <c r="BW57" s="296"/>
      <c r="BX57" s="297">
        <f t="shared" si="205"/>
        <v>0</v>
      </c>
      <c r="BY57" s="295"/>
      <c r="BZ57" s="296"/>
      <c r="CA57" s="297">
        <f t="shared" si="206"/>
        <v>0</v>
      </c>
      <c r="CB57" s="295"/>
      <c r="CC57" s="296"/>
      <c r="CD57" s="297">
        <f t="shared" si="207"/>
        <v>0</v>
      </c>
      <c r="CE57" s="295"/>
      <c r="CF57" s="296"/>
      <c r="CG57" s="297">
        <f t="shared" si="208"/>
        <v>0</v>
      </c>
      <c r="CH57" s="346"/>
      <c r="CI57" s="296"/>
      <c r="CJ57" s="297">
        <f t="shared" si="209"/>
        <v>0</v>
      </c>
      <c r="CK57" s="295"/>
      <c r="CL57" s="296"/>
      <c r="CM57" s="297">
        <f t="shared" si="210"/>
        <v>0</v>
      </c>
      <c r="CN57" s="295"/>
      <c r="CO57" s="296"/>
      <c r="CP57" s="297">
        <f t="shared" si="211"/>
        <v>0</v>
      </c>
      <c r="CQ57" s="295"/>
      <c r="CR57" s="296"/>
      <c r="CS57" s="297">
        <f t="shared" si="212"/>
        <v>0</v>
      </c>
      <c r="CT57" s="295"/>
      <c r="CU57" s="296"/>
      <c r="CV57" s="297">
        <f t="shared" si="213"/>
        <v>0</v>
      </c>
      <c r="CW57" s="295"/>
      <c r="CX57" s="296"/>
      <c r="CY57" s="297">
        <f t="shared" si="214"/>
        <v>0</v>
      </c>
      <c r="CZ57" s="295"/>
      <c r="DA57" s="296"/>
      <c r="DB57" s="297">
        <f t="shared" si="215"/>
        <v>0</v>
      </c>
      <c r="DC57" s="346"/>
      <c r="DD57" s="296"/>
      <c r="DE57" s="297">
        <f t="shared" si="216"/>
        <v>0</v>
      </c>
      <c r="DF57" s="295"/>
      <c r="DG57" s="296"/>
      <c r="DH57" s="297">
        <f t="shared" si="217"/>
        <v>0</v>
      </c>
      <c r="DI57" s="295"/>
      <c r="DJ57" s="296"/>
      <c r="DK57" s="297">
        <f t="shared" si="218"/>
        <v>0</v>
      </c>
      <c r="DL57" s="295"/>
      <c r="DM57" s="296"/>
      <c r="DN57" s="297">
        <f t="shared" si="219"/>
        <v>0</v>
      </c>
      <c r="DO57" s="295"/>
      <c r="DP57" s="296"/>
      <c r="DQ57" s="297">
        <f t="shared" si="220"/>
        <v>0</v>
      </c>
      <c r="DR57" s="295"/>
      <c r="DS57" s="296"/>
      <c r="DT57" s="297">
        <f t="shared" si="221"/>
        <v>0</v>
      </c>
      <c r="DU57" s="295"/>
      <c r="DV57" s="296"/>
      <c r="DW57" s="297">
        <f t="shared" si="222"/>
        <v>0</v>
      </c>
      <c r="DX57" s="346"/>
      <c r="DY57" s="296"/>
      <c r="DZ57" s="297">
        <f t="shared" si="223"/>
        <v>0</v>
      </c>
      <c r="EA57" s="295"/>
      <c r="EB57" s="296"/>
      <c r="EC57" s="297">
        <f t="shared" si="224"/>
        <v>0</v>
      </c>
      <c r="ED57" s="295"/>
      <c r="EE57" s="296"/>
      <c r="EF57" s="297">
        <f t="shared" si="225"/>
        <v>0</v>
      </c>
      <c r="EG57" s="295"/>
      <c r="EH57" s="296"/>
      <c r="EI57" s="297">
        <f t="shared" si="226"/>
        <v>0</v>
      </c>
      <c r="EJ57" s="295"/>
      <c r="EK57" s="296"/>
      <c r="EL57" s="297">
        <f t="shared" si="227"/>
        <v>0</v>
      </c>
      <c r="EM57" s="295"/>
      <c r="EN57" s="296"/>
      <c r="EO57" s="297">
        <f t="shared" si="228"/>
        <v>0</v>
      </c>
      <c r="EP57" s="295"/>
      <c r="EQ57" s="296"/>
      <c r="ER57" s="297">
        <f t="shared" si="229"/>
        <v>0</v>
      </c>
      <c r="ES57" s="346"/>
      <c r="ET57" s="296"/>
      <c r="EU57" s="297">
        <f t="shared" si="230"/>
        <v>0</v>
      </c>
      <c r="EV57" s="295"/>
      <c r="EW57" s="296"/>
      <c r="EX57" s="297">
        <f t="shared" si="231"/>
        <v>0</v>
      </c>
      <c r="EY57" s="295"/>
      <c r="EZ57" s="296"/>
      <c r="FA57" s="297">
        <f t="shared" si="232"/>
        <v>0</v>
      </c>
      <c r="FB57" s="295"/>
      <c r="FC57" s="296"/>
      <c r="FD57" s="297">
        <f t="shared" si="233"/>
        <v>0</v>
      </c>
      <c r="FE57" s="295"/>
      <c r="FF57" s="296"/>
      <c r="FG57" s="297">
        <f t="shared" si="234"/>
        <v>0</v>
      </c>
      <c r="FH57" s="295"/>
      <c r="FI57" s="296"/>
      <c r="FJ57" s="297">
        <f t="shared" si="235"/>
        <v>0</v>
      </c>
      <c r="FK57" s="295"/>
      <c r="FL57" s="296"/>
      <c r="FM57" s="297">
        <f t="shared" si="236"/>
        <v>0</v>
      </c>
      <c r="FN57" s="295"/>
      <c r="FO57" s="296"/>
      <c r="FP57" s="297">
        <f t="shared" si="237"/>
        <v>0</v>
      </c>
      <c r="FQ57" s="346"/>
      <c r="FR57" s="296"/>
      <c r="FS57" s="297">
        <f t="shared" si="238"/>
        <v>0</v>
      </c>
      <c r="FT57" s="295"/>
      <c r="FU57" s="296"/>
      <c r="FV57" s="297">
        <f t="shared" si="239"/>
        <v>0</v>
      </c>
      <c r="FW57" s="295"/>
      <c r="FX57" s="296"/>
      <c r="FY57" s="297">
        <f t="shared" si="240"/>
        <v>0</v>
      </c>
      <c r="FZ57" s="295"/>
      <c r="GA57" s="296"/>
      <c r="GB57" s="297">
        <f t="shared" si="241"/>
        <v>0</v>
      </c>
      <c r="GC57" s="295"/>
      <c r="GD57" s="296"/>
      <c r="GE57" s="297">
        <f t="shared" si="242"/>
        <v>0</v>
      </c>
      <c r="GF57" s="295"/>
      <c r="GG57" s="296"/>
      <c r="GH57" s="297">
        <f t="shared" si="243"/>
        <v>0</v>
      </c>
      <c r="GI57" s="295"/>
      <c r="GJ57" s="296"/>
      <c r="GK57" s="297">
        <f t="shared" si="244"/>
        <v>0</v>
      </c>
      <c r="GL57" s="295"/>
      <c r="GM57" s="296"/>
      <c r="GN57" s="297">
        <f t="shared" si="50"/>
        <v>0</v>
      </c>
      <c r="GO57" s="346"/>
      <c r="GP57" s="296"/>
      <c r="GQ57" s="297">
        <f t="shared" si="51"/>
        <v>0</v>
      </c>
      <c r="GR57" s="295"/>
      <c r="GS57" s="296"/>
      <c r="GT57" s="297">
        <f t="shared" si="52"/>
        <v>0</v>
      </c>
      <c r="GU57" s="295"/>
      <c r="GV57" s="296"/>
      <c r="GW57" s="297">
        <f t="shared" si="53"/>
        <v>0</v>
      </c>
      <c r="GX57" s="295"/>
      <c r="GY57" s="296"/>
      <c r="GZ57" s="297">
        <f t="shared" si="54"/>
        <v>0</v>
      </c>
      <c r="HA57" s="295"/>
      <c r="HB57" s="296"/>
      <c r="HC57" s="297">
        <f t="shared" si="55"/>
        <v>0</v>
      </c>
      <c r="HD57" s="295"/>
      <c r="HE57" s="296"/>
      <c r="HF57" s="297">
        <f t="shared" si="56"/>
        <v>0</v>
      </c>
      <c r="HG57" s="295"/>
      <c r="HH57" s="296"/>
      <c r="HI57" s="297">
        <f t="shared" si="57"/>
        <v>0</v>
      </c>
      <c r="HJ57" s="295"/>
      <c r="HK57" s="296"/>
      <c r="HL57" s="297">
        <f t="shared" si="58"/>
        <v>0</v>
      </c>
      <c r="HM57" s="346"/>
      <c r="HN57" s="296"/>
      <c r="HO57" s="297">
        <f t="shared" si="59"/>
        <v>0</v>
      </c>
      <c r="HP57" s="295"/>
      <c r="HQ57" s="296"/>
      <c r="HR57" s="297">
        <f t="shared" si="60"/>
        <v>0</v>
      </c>
      <c r="HS57" s="295"/>
      <c r="HT57" s="296"/>
      <c r="HU57" s="297">
        <f t="shared" si="61"/>
        <v>0</v>
      </c>
      <c r="HV57" s="295"/>
      <c r="HW57" s="296"/>
      <c r="HX57" s="297">
        <f t="shared" si="62"/>
        <v>0</v>
      </c>
      <c r="HY57" s="295"/>
      <c r="HZ57" s="296"/>
      <c r="IA57" s="297">
        <f t="shared" si="63"/>
        <v>0</v>
      </c>
      <c r="IB57" s="295"/>
      <c r="IC57" s="296"/>
      <c r="ID57" s="297">
        <f t="shared" si="64"/>
        <v>0</v>
      </c>
      <c r="IE57" s="295"/>
      <c r="IF57" s="296"/>
      <c r="IG57" s="297">
        <f t="shared" si="65"/>
        <v>0</v>
      </c>
      <c r="IH57" s="295"/>
      <c r="II57" s="296"/>
      <c r="IJ57" s="297">
        <f t="shared" si="66"/>
        <v>0</v>
      </c>
      <c r="IK57" s="346"/>
      <c r="IL57" s="296"/>
      <c r="IM57" s="297">
        <f t="shared" si="67"/>
        <v>0</v>
      </c>
      <c r="IN57" s="295"/>
      <c r="IO57" s="296"/>
      <c r="IP57" s="297">
        <f t="shared" si="68"/>
        <v>0</v>
      </c>
      <c r="IQ57" s="295"/>
      <c r="IR57" s="296"/>
      <c r="IS57" s="297">
        <f t="shared" si="69"/>
        <v>0</v>
      </c>
      <c r="IT57" s="295"/>
      <c r="IU57" s="296"/>
      <c r="IV57" s="297">
        <f t="shared" si="70"/>
        <v>0</v>
      </c>
      <c r="IW57" s="295"/>
      <c r="IX57" s="296"/>
      <c r="IY57" s="297">
        <f t="shared" si="71"/>
        <v>0</v>
      </c>
      <c r="IZ57" s="295"/>
      <c r="JA57" s="296"/>
      <c r="JB57" s="297">
        <f t="shared" si="72"/>
        <v>0</v>
      </c>
      <c r="JC57" s="295"/>
      <c r="JD57" s="296"/>
      <c r="JE57" s="297">
        <f t="shared" si="73"/>
        <v>0</v>
      </c>
      <c r="JF57" s="295"/>
      <c r="JG57" s="296"/>
      <c r="JH57" s="297">
        <f t="shared" si="74"/>
        <v>0</v>
      </c>
      <c r="JI57" s="346"/>
      <c r="JJ57" s="296"/>
      <c r="JK57" s="297">
        <f t="shared" si="75"/>
        <v>0</v>
      </c>
      <c r="JL57" s="295"/>
      <c r="JM57" s="296"/>
      <c r="JN57" s="297">
        <f t="shared" si="76"/>
        <v>0</v>
      </c>
      <c r="JO57" s="295"/>
      <c r="JP57" s="296"/>
      <c r="JQ57" s="297">
        <f t="shared" si="77"/>
        <v>0</v>
      </c>
      <c r="JR57" s="295"/>
      <c r="JS57" s="296"/>
      <c r="JT57" s="297">
        <f t="shared" si="78"/>
        <v>0</v>
      </c>
      <c r="JU57" s="295"/>
      <c r="JV57" s="296"/>
      <c r="JW57" s="297">
        <f t="shared" si="79"/>
        <v>0</v>
      </c>
      <c r="JX57" s="295"/>
      <c r="JY57" s="296"/>
      <c r="JZ57" s="297">
        <f t="shared" si="80"/>
        <v>0</v>
      </c>
      <c r="KA57" s="295"/>
      <c r="KB57" s="296"/>
      <c r="KC57" s="297">
        <f t="shared" si="81"/>
        <v>0</v>
      </c>
      <c r="KD57" s="295"/>
      <c r="KE57" s="296"/>
      <c r="KF57" s="297">
        <f t="shared" si="82"/>
        <v>0</v>
      </c>
      <c r="KG57" s="346"/>
      <c r="KH57" s="296"/>
      <c r="KI57" s="297">
        <f t="shared" si="83"/>
        <v>0</v>
      </c>
      <c r="KJ57" s="295"/>
      <c r="KK57" s="296"/>
      <c r="KL57" s="297">
        <f t="shared" si="84"/>
        <v>0</v>
      </c>
      <c r="KM57" s="295"/>
      <c r="KN57" s="296"/>
      <c r="KO57" s="297">
        <f t="shared" si="85"/>
        <v>0</v>
      </c>
      <c r="KP57" s="295"/>
      <c r="KQ57" s="296"/>
      <c r="KR57" s="297">
        <f t="shared" si="86"/>
        <v>0</v>
      </c>
      <c r="KS57" s="295"/>
      <c r="KT57" s="296"/>
      <c r="KU57" s="297">
        <f t="shared" si="87"/>
        <v>0</v>
      </c>
      <c r="KV57" s="295"/>
      <c r="KW57" s="296"/>
      <c r="KX57" s="297">
        <f t="shared" si="88"/>
        <v>0</v>
      </c>
      <c r="KY57" s="295"/>
      <c r="KZ57" s="296"/>
      <c r="LA57" s="297">
        <f t="shared" si="89"/>
        <v>0</v>
      </c>
      <c r="LB57" s="295"/>
      <c r="LC57" s="296"/>
      <c r="LD57" s="297">
        <f t="shared" si="90"/>
        <v>0</v>
      </c>
      <c r="LE57" s="346"/>
      <c r="LF57" s="296"/>
      <c r="LG57" s="297">
        <f t="shared" si="91"/>
        <v>0</v>
      </c>
      <c r="LH57" s="295"/>
      <c r="LI57" s="296"/>
      <c r="LJ57" s="297">
        <f t="shared" si="92"/>
        <v>0</v>
      </c>
      <c r="LK57" s="295"/>
      <c r="LL57" s="296"/>
      <c r="LM57" s="297">
        <f t="shared" si="93"/>
        <v>0</v>
      </c>
      <c r="LN57" s="295"/>
      <c r="LO57" s="296"/>
      <c r="LP57" s="297">
        <f t="shared" si="94"/>
        <v>0</v>
      </c>
      <c r="LQ57" s="295"/>
      <c r="LR57" s="296"/>
      <c r="LS57" s="297">
        <f t="shared" si="95"/>
        <v>0</v>
      </c>
      <c r="LT57" s="295"/>
      <c r="LU57" s="296"/>
      <c r="LV57" s="297">
        <f t="shared" si="96"/>
        <v>0</v>
      </c>
      <c r="LW57" s="295"/>
      <c r="LX57" s="296"/>
      <c r="LY57" s="297">
        <f t="shared" si="97"/>
        <v>0</v>
      </c>
      <c r="LZ57" s="295"/>
      <c r="MA57" s="296"/>
      <c r="MB57" s="297">
        <f t="shared" si="98"/>
        <v>0</v>
      </c>
      <c r="MC57" s="295"/>
      <c r="MD57" s="296"/>
      <c r="ME57" s="297">
        <f t="shared" si="99"/>
        <v>0</v>
      </c>
      <c r="MF57" s="295"/>
      <c r="MG57" s="296"/>
      <c r="MH57" s="297">
        <f t="shared" si="100"/>
        <v>0</v>
      </c>
      <c r="MI57" s="295"/>
      <c r="MJ57" s="296"/>
      <c r="MK57" s="297">
        <f t="shared" si="101"/>
        <v>0</v>
      </c>
      <c r="ML57" s="295"/>
      <c r="MM57" s="296"/>
      <c r="MN57" s="297">
        <f t="shared" si="102"/>
        <v>0</v>
      </c>
      <c r="MO57" s="295"/>
      <c r="MP57" s="296"/>
      <c r="MQ57" s="297">
        <f t="shared" si="103"/>
        <v>0</v>
      </c>
      <c r="MR57" s="295"/>
      <c r="MS57" s="296"/>
      <c r="MT57" s="297">
        <f t="shared" si="104"/>
        <v>0</v>
      </c>
      <c r="MU57" s="295"/>
      <c r="MV57" s="296"/>
      <c r="MW57" s="297">
        <f t="shared" si="105"/>
        <v>0</v>
      </c>
      <c r="MX57" s="295"/>
      <c r="MY57" s="296"/>
      <c r="MZ57" s="297">
        <f t="shared" si="106"/>
        <v>0</v>
      </c>
      <c r="NA57" s="295"/>
      <c r="NB57" s="296"/>
      <c r="NC57" s="297">
        <f t="shared" si="107"/>
        <v>0</v>
      </c>
      <c r="ND57" s="295"/>
      <c r="NE57" s="296"/>
      <c r="NF57" s="297">
        <f t="shared" si="108"/>
        <v>0</v>
      </c>
      <c r="NG57" s="295"/>
      <c r="NH57" s="296"/>
      <c r="NI57" s="297">
        <f t="shared" si="109"/>
        <v>0</v>
      </c>
      <c r="NJ57" s="295"/>
      <c r="NK57" s="296"/>
      <c r="NL57" s="297">
        <f t="shared" si="110"/>
        <v>0</v>
      </c>
      <c r="NM57" s="295"/>
      <c r="NN57" s="296"/>
      <c r="NO57" s="297">
        <f t="shared" si="111"/>
        <v>0</v>
      </c>
      <c r="NP57" s="295"/>
      <c r="NQ57" s="296"/>
      <c r="NR57" s="297">
        <f t="shared" si="112"/>
        <v>0</v>
      </c>
      <c r="NS57" s="295"/>
      <c r="NT57" s="296"/>
      <c r="NU57" s="297">
        <f t="shared" si="113"/>
        <v>0</v>
      </c>
      <c r="NV57" s="295"/>
      <c r="NW57" s="296"/>
      <c r="NX57" s="297">
        <f t="shared" si="114"/>
        <v>0</v>
      </c>
      <c r="NY57" s="295"/>
      <c r="NZ57" s="296"/>
      <c r="OA57" s="297">
        <f t="shared" si="115"/>
        <v>0</v>
      </c>
      <c r="OB57" s="295"/>
      <c r="OC57" s="296"/>
      <c r="OD57" s="297">
        <f t="shared" si="116"/>
        <v>0</v>
      </c>
      <c r="OE57" s="295"/>
      <c r="OF57" s="296"/>
      <c r="OG57" s="297">
        <f t="shared" si="117"/>
        <v>0</v>
      </c>
      <c r="OH57" s="295"/>
      <c r="OI57" s="296"/>
      <c r="OJ57" s="297">
        <f t="shared" si="118"/>
        <v>0</v>
      </c>
      <c r="OK57" s="295"/>
      <c r="OL57" s="296"/>
      <c r="OM57" s="297">
        <f t="shared" si="119"/>
        <v>0</v>
      </c>
      <c r="ON57" s="295"/>
      <c r="OO57" s="296"/>
      <c r="OP57" s="297">
        <f t="shared" si="120"/>
        <v>0</v>
      </c>
      <c r="OQ57" s="295"/>
      <c r="OR57" s="296"/>
      <c r="OS57" s="297">
        <f t="shared" si="121"/>
        <v>0</v>
      </c>
      <c r="OT57" s="295"/>
      <c r="OU57" s="296"/>
      <c r="OV57" s="297">
        <f t="shared" si="122"/>
        <v>0</v>
      </c>
      <c r="OW57" s="295"/>
      <c r="OX57" s="296"/>
      <c r="OY57" s="297">
        <f t="shared" si="123"/>
        <v>0</v>
      </c>
      <c r="OZ57" s="295"/>
      <c r="PA57" s="296"/>
      <c r="PB57" s="297">
        <f t="shared" si="124"/>
        <v>0</v>
      </c>
      <c r="PC57" s="295"/>
      <c r="PD57" s="296"/>
      <c r="PE57" s="297">
        <f t="shared" si="125"/>
        <v>0</v>
      </c>
      <c r="PF57" s="295"/>
      <c r="PG57" s="296"/>
      <c r="PH57" s="297">
        <f t="shared" si="126"/>
        <v>0</v>
      </c>
      <c r="PI57" s="295"/>
      <c r="PJ57" s="296"/>
      <c r="PK57" s="297">
        <f t="shared" si="127"/>
        <v>0</v>
      </c>
      <c r="PL57" s="295"/>
      <c r="PM57" s="296"/>
      <c r="PN57" s="297">
        <f t="shared" si="128"/>
        <v>0</v>
      </c>
      <c r="PO57" s="295"/>
      <c r="PP57" s="296"/>
      <c r="PQ57" s="297">
        <f t="shared" si="129"/>
        <v>0</v>
      </c>
      <c r="PR57" s="295"/>
      <c r="PS57" s="296"/>
      <c r="PT57" s="297">
        <f t="shared" si="130"/>
        <v>0</v>
      </c>
      <c r="PU57" s="295"/>
      <c r="PV57" s="296"/>
      <c r="PW57" s="297">
        <f t="shared" si="131"/>
        <v>0</v>
      </c>
      <c r="PX57" s="295"/>
      <c r="PY57" s="296"/>
      <c r="PZ57" s="297">
        <f t="shared" si="132"/>
        <v>0</v>
      </c>
      <c r="QA57" s="295"/>
      <c r="QB57" s="296"/>
      <c r="QC57" s="297">
        <f t="shared" si="133"/>
        <v>0</v>
      </c>
      <c r="QD57" s="295"/>
      <c r="QE57" s="296"/>
      <c r="QF57" s="297">
        <f t="shared" si="134"/>
        <v>0</v>
      </c>
      <c r="QG57" s="295"/>
      <c r="QH57" s="296"/>
      <c r="QI57" s="297">
        <f t="shared" si="135"/>
        <v>0</v>
      </c>
      <c r="QJ57" s="295"/>
      <c r="QK57" s="296"/>
      <c r="QL57" s="297">
        <f t="shared" si="136"/>
        <v>0</v>
      </c>
      <c r="QM57" s="295"/>
      <c r="QN57" s="296"/>
      <c r="QO57" s="297">
        <f t="shared" si="137"/>
        <v>0</v>
      </c>
      <c r="QP57" s="295"/>
      <c r="QQ57" s="296"/>
      <c r="QR57" s="297">
        <f t="shared" si="138"/>
        <v>0</v>
      </c>
      <c r="QS57" s="295"/>
      <c r="QT57" s="296"/>
      <c r="QU57" s="297">
        <f t="shared" si="139"/>
        <v>0</v>
      </c>
      <c r="QV57" s="295"/>
      <c r="QW57" s="296"/>
      <c r="QX57" s="297">
        <f t="shared" si="140"/>
        <v>0</v>
      </c>
      <c r="QY57" s="295"/>
      <c r="QZ57" s="296"/>
      <c r="RA57" s="297">
        <f t="shared" si="141"/>
        <v>0</v>
      </c>
      <c r="RB57" s="295"/>
      <c r="RC57" s="296"/>
      <c r="RD57" s="297">
        <f t="shared" si="142"/>
        <v>0</v>
      </c>
      <c r="RE57" s="295"/>
      <c r="RF57" s="296"/>
      <c r="RG57" s="297">
        <f t="shared" si="143"/>
        <v>0</v>
      </c>
      <c r="RH57" s="295"/>
      <c r="RI57" s="296"/>
      <c r="RJ57" s="297">
        <f t="shared" si="144"/>
        <v>0</v>
      </c>
      <c r="RK57" s="295"/>
      <c r="RL57" s="296"/>
      <c r="RM57" s="297">
        <f t="shared" si="145"/>
        <v>0</v>
      </c>
      <c r="RN57" s="295"/>
      <c r="RO57" s="296"/>
      <c r="RP57" s="297">
        <f t="shared" si="146"/>
        <v>0</v>
      </c>
      <c r="RQ57" s="295"/>
      <c r="RR57" s="296"/>
      <c r="RS57" s="297">
        <f t="shared" si="147"/>
        <v>0</v>
      </c>
      <c r="RT57" s="295"/>
      <c r="RU57" s="296"/>
      <c r="RV57" s="297">
        <f t="shared" si="148"/>
        <v>0</v>
      </c>
      <c r="RW57" s="295"/>
      <c r="RX57" s="296"/>
      <c r="RY57" s="297">
        <f t="shared" si="149"/>
        <v>0</v>
      </c>
      <c r="RZ57" s="295"/>
      <c r="SA57" s="296"/>
      <c r="SB57" s="297">
        <f t="shared" si="150"/>
        <v>0</v>
      </c>
      <c r="SC57" s="295"/>
      <c r="SD57" s="296"/>
      <c r="SE57" s="297">
        <f t="shared" si="151"/>
        <v>0</v>
      </c>
      <c r="SF57" s="295"/>
      <c r="SG57" s="296"/>
      <c r="SH57" s="297">
        <f t="shared" si="152"/>
        <v>0</v>
      </c>
      <c r="SI57" s="295"/>
      <c r="SJ57" s="296"/>
      <c r="SK57" s="297">
        <f t="shared" si="153"/>
        <v>0</v>
      </c>
      <c r="SL57" s="295"/>
      <c r="SM57" s="296"/>
      <c r="SN57" s="297">
        <f t="shared" si="154"/>
        <v>0</v>
      </c>
      <c r="SO57" s="295"/>
      <c r="SP57" s="296"/>
      <c r="SQ57" s="297">
        <f t="shared" si="155"/>
        <v>0</v>
      </c>
      <c r="SR57" s="295"/>
      <c r="SS57" s="296"/>
      <c r="ST57" s="297">
        <f t="shared" si="156"/>
        <v>0</v>
      </c>
      <c r="SU57" s="295"/>
      <c r="SV57" s="296"/>
      <c r="SW57" s="297">
        <f t="shared" si="157"/>
        <v>0</v>
      </c>
      <c r="SX57" s="295"/>
      <c r="SY57" s="296"/>
      <c r="SZ57" s="297">
        <f t="shared" si="158"/>
        <v>0</v>
      </c>
      <c r="TA57" s="295"/>
      <c r="TB57" s="296"/>
      <c r="TC57" s="297">
        <f t="shared" si="159"/>
        <v>0</v>
      </c>
      <c r="TD57" s="295"/>
      <c r="TE57" s="296"/>
      <c r="TF57" s="297">
        <f t="shared" si="160"/>
        <v>0</v>
      </c>
      <c r="TG57" s="295"/>
      <c r="TH57" s="296"/>
      <c r="TI57" s="297">
        <f t="shared" si="161"/>
        <v>0</v>
      </c>
      <c r="TJ57" s="295"/>
      <c r="TK57" s="296"/>
      <c r="TL57" s="297">
        <f t="shared" si="162"/>
        <v>0</v>
      </c>
      <c r="TM57" s="295"/>
      <c r="TN57" s="296"/>
      <c r="TO57" s="297">
        <f t="shared" si="163"/>
        <v>0</v>
      </c>
      <c r="TP57" s="295"/>
      <c r="TQ57" s="296"/>
      <c r="TR57" s="297">
        <f t="shared" si="164"/>
        <v>0</v>
      </c>
      <c r="TS57" s="295"/>
      <c r="TT57" s="296"/>
      <c r="TU57" s="297">
        <f t="shared" si="165"/>
        <v>0</v>
      </c>
      <c r="TV57" s="295"/>
      <c r="TW57" s="296"/>
      <c r="TX57" s="297">
        <f t="shared" si="166"/>
        <v>0</v>
      </c>
      <c r="TY57" s="295"/>
      <c r="TZ57" s="296"/>
      <c r="UA57" s="297">
        <f t="shared" si="167"/>
        <v>0</v>
      </c>
      <c r="UB57" s="295"/>
      <c r="UC57" s="296"/>
      <c r="UD57" s="297">
        <f t="shared" si="168"/>
        <v>0</v>
      </c>
      <c r="UE57" s="295"/>
      <c r="UF57" s="296"/>
      <c r="UG57" s="297">
        <f t="shared" si="169"/>
        <v>0</v>
      </c>
      <c r="UH57" s="295"/>
      <c r="UI57" s="296"/>
      <c r="UJ57" s="297">
        <f t="shared" si="170"/>
        <v>0</v>
      </c>
      <c r="UK57" s="295"/>
      <c r="UL57" s="296"/>
      <c r="UM57" s="297">
        <f t="shared" si="171"/>
        <v>0</v>
      </c>
      <c r="UN57" s="295"/>
      <c r="UO57" s="296"/>
      <c r="UP57" s="297">
        <f t="shared" si="172"/>
        <v>0</v>
      </c>
      <c r="UQ57" s="295"/>
      <c r="UR57" s="296"/>
      <c r="US57" s="297">
        <f t="shared" si="173"/>
        <v>0</v>
      </c>
      <c r="UT57" s="295"/>
      <c r="UU57" s="296"/>
      <c r="UV57" s="297">
        <f t="shared" si="174"/>
        <v>0</v>
      </c>
      <c r="UW57" s="295"/>
      <c r="UX57" s="296"/>
      <c r="UY57" s="297">
        <f t="shared" si="175"/>
        <v>0</v>
      </c>
      <c r="UZ57" s="295"/>
      <c r="VA57" s="296"/>
      <c r="VB57" s="297">
        <f t="shared" si="176"/>
        <v>0</v>
      </c>
      <c r="VC57" s="295"/>
      <c r="VD57" s="296"/>
      <c r="VE57" s="297">
        <f t="shared" si="177"/>
        <v>0</v>
      </c>
      <c r="VF57" s="295"/>
      <c r="VG57" s="296"/>
      <c r="VH57" s="297">
        <f t="shared" si="178"/>
        <v>0</v>
      </c>
      <c r="VI57" s="295"/>
      <c r="VJ57" s="296"/>
      <c r="VK57" s="297">
        <f t="shared" si="179"/>
        <v>0</v>
      </c>
      <c r="VL57" s="295"/>
      <c r="VM57" s="296"/>
      <c r="VN57" s="297">
        <f t="shared" si="180"/>
        <v>0</v>
      </c>
      <c r="VO57" s="295"/>
      <c r="VP57" s="296"/>
      <c r="VQ57" s="297">
        <f t="shared" si="181"/>
        <v>0</v>
      </c>
    </row>
    <row r="58" spans="1:589">
      <c r="A58" s="349">
        <v>54</v>
      </c>
      <c r="B58" s="346"/>
      <c r="C58" s="296"/>
      <c r="D58" s="297">
        <f t="shared" si="245"/>
        <v>0</v>
      </c>
      <c r="E58" s="295"/>
      <c r="F58" s="296"/>
      <c r="G58" s="297">
        <f t="shared" si="183"/>
        <v>0</v>
      </c>
      <c r="H58" s="295"/>
      <c r="I58" s="296"/>
      <c r="J58" s="297">
        <f t="shared" si="184"/>
        <v>0</v>
      </c>
      <c r="K58" s="295"/>
      <c r="L58" s="296"/>
      <c r="M58" s="297">
        <f t="shared" si="185"/>
        <v>0</v>
      </c>
      <c r="N58" s="295"/>
      <c r="O58" s="296"/>
      <c r="P58" s="297">
        <f t="shared" si="246"/>
        <v>0</v>
      </c>
      <c r="Q58" s="295"/>
      <c r="R58" s="296"/>
      <c r="S58" s="297">
        <f t="shared" si="187"/>
        <v>0</v>
      </c>
      <c r="T58" s="295"/>
      <c r="U58" s="296"/>
      <c r="V58" s="297">
        <f t="shared" si="188"/>
        <v>0</v>
      </c>
      <c r="W58" s="346"/>
      <c r="X58" s="296"/>
      <c r="Y58" s="297">
        <f t="shared" si="189"/>
        <v>0</v>
      </c>
      <c r="Z58" s="295"/>
      <c r="AA58" s="296"/>
      <c r="AB58" s="297">
        <f t="shared" si="190"/>
        <v>0</v>
      </c>
      <c r="AC58" s="295"/>
      <c r="AD58" s="296"/>
      <c r="AE58" s="297">
        <f t="shared" si="191"/>
        <v>0</v>
      </c>
      <c r="AF58" s="295"/>
      <c r="AG58" s="296"/>
      <c r="AH58" s="297">
        <f t="shared" si="192"/>
        <v>0</v>
      </c>
      <c r="AI58" s="295"/>
      <c r="AJ58" s="296"/>
      <c r="AK58" s="297">
        <f t="shared" si="193"/>
        <v>0</v>
      </c>
      <c r="AL58" s="295"/>
      <c r="AM58" s="296"/>
      <c r="AN58" s="297">
        <f t="shared" si="194"/>
        <v>0</v>
      </c>
      <c r="AO58" s="295"/>
      <c r="AP58" s="296"/>
      <c r="AQ58" s="297">
        <f t="shared" si="195"/>
        <v>0</v>
      </c>
      <c r="AR58" s="346"/>
      <c r="AS58" s="296"/>
      <c r="AT58" s="297">
        <f t="shared" si="196"/>
        <v>0</v>
      </c>
      <c r="AU58" s="295"/>
      <c r="AV58" s="296"/>
      <c r="AW58" s="297">
        <f t="shared" si="197"/>
        <v>0</v>
      </c>
      <c r="AX58" s="295"/>
      <c r="AY58" s="296"/>
      <c r="AZ58" s="297">
        <f t="shared" si="198"/>
        <v>0</v>
      </c>
      <c r="BA58" s="295"/>
      <c r="BB58" s="296"/>
      <c r="BC58" s="297">
        <f t="shared" si="199"/>
        <v>0</v>
      </c>
      <c r="BD58" s="295"/>
      <c r="BE58" s="296"/>
      <c r="BF58" s="297">
        <f t="shared" si="200"/>
        <v>0</v>
      </c>
      <c r="BG58" s="295"/>
      <c r="BH58" s="296"/>
      <c r="BI58" s="297">
        <f t="shared" si="201"/>
        <v>0</v>
      </c>
      <c r="BJ58" s="295"/>
      <c r="BK58" s="296"/>
      <c r="BL58" s="297">
        <f t="shared" si="202"/>
        <v>0</v>
      </c>
      <c r="BM58" s="346"/>
      <c r="BN58" s="296"/>
      <c r="BO58" s="297">
        <f t="shared" si="203"/>
        <v>0</v>
      </c>
      <c r="BP58" s="295"/>
      <c r="BQ58" s="296"/>
      <c r="BR58" s="297">
        <f t="shared" si="247"/>
        <v>0</v>
      </c>
      <c r="BS58" s="295"/>
      <c r="BT58" s="296"/>
      <c r="BU58" s="297">
        <f t="shared" si="204"/>
        <v>0</v>
      </c>
      <c r="BV58" s="295"/>
      <c r="BW58" s="296"/>
      <c r="BX58" s="297">
        <f t="shared" si="205"/>
        <v>0</v>
      </c>
      <c r="BY58" s="295"/>
      <c r="BZ58" s="296"/>
      <c r="CA58" s="297">
        <f t="shared" si="206"/>
        <v>0</v>
      </c>
      <c r="CB58" s="295"/>
      <c r="CC58" s="296"/>
      <c r="CD58" s="297">
        <f t="shared" si="207"/>
        <v>0</v>
      </c>
      <c r="CE58" s="295"/>
      <c r="CF58" s="296"/>
      <c r="CG58" s="297">
        <f t="shared" si="208"/>
        <v>0</v>
      </c>
      <c r="CH58" s="346"/>
      <c r="CI58" s="296"/>
      <c r="CJ58" s="297">
        <f t="shared" si="209"/>
        <v>0</v>
      </c>
      <c r="CK58" s="295"/>
      <c r="CL58" s="296"/>
      <c r="CM58" s="297">
        <f t="shared" si="210"/>
        <v>0</v>
      </c>
      <c r="CN58" s="295"/>
      <c r="CO58" s="296"/>
      <c r="CP58" s="297">
        <f t="shared" si="211"/>
        <v>0</v>
      </c>
      <c r="CQ58" s="295"/>
      <c r="CR58" s="296"/>
      <c r="CS58" s="297">
        <f t="shared" si="212"/>
        <v>0</v>
      </c>
      <c r="CT58" s="295"/>
      <c r="CU58" s="296"/>
      <c r="CV58" s="297">
        <f t="shared" si="213"/>
        <v>0</v>
      </c>
      <c r="CW58" s="295"/>
      <c r="CX58" s="296"/>
      <c r="CY58" s="297">
        <f t="shared" si="214"/>
        <v>0</v>
      </c>
      <c r="CZ58" s="295"/>
      <c r="DA58" s="296"/>
      <c r="DB58" s="297">
        <f t="shared" si="215"/>
        <v>0</v>
      </c>
      <c r="DC58" s="346"/>
      <c r="DD58" s="296"/>
      <c r="DE58" s="297">
        <f t="shared" si="216"/>
        <v>0</v>
      </c>
      <c r="DF58" s="295"/>
      <c r="DG58" s="296"/>
      <c r="DH58" s="297">
        <f t="shared" si="217"/>
        <v>0</v>
      </c>
      <c r="DI58" s="295"/>
      <c r="DJ58" s="296"/>
      <c r="DK58" s="297">
        <f t="shared" si="218"/>
        <v>0</v>
      </c>
      <c r="DL58" s="295"/>
      <c r="DM58" s="296"/>
      <c r="DN58" s="297">
        <f t="shared" si="219"/>
        <v>0</v>
      </c>
      <c r="DO58" s="295"/>
      <c r="DP58" s="296"/>
      <c r="DQ58" s="297">
        <f t="shared" si="220"/>
        <v>0</v>
      </c>
      <c r="DR58" s="295"/>
      <c r="DS58" s="296"/>
      <c r="DT58" s="297">
        <f t="shared" si="221"/>
        <v>0</v>
      </c>
      <c r="DU58" s="295"/>
      <c r="DV58" s="296"/>
      <c r="DW58" s="297">
        <f t="shared" si="222"/>
        <v>0</v>
      </c>
      <c r="DX58" s="346"/>
      <c r="DY58" s="296"/>
      <c r="DZ58" s="297">
        <f t="shared" si="223"/>
        <v>0</v>
      </c>
      <c r="EA58" s="295"/>
      <c r="EB58" s="296"/>
      <c r="EC58" s="297">
        <f t="shared" si="224"/>
        <v>0</v>
      </c>
      <c r="ED58" s="295"/>
      <c r="EE58" s="296"/>
      <c r="EF58" s="297">
        <f t="shared" si="225"/>
        <v>0</v>
      </c>
      <c r="EG58" s="295"/>
      <c r="EH58" s="296"/>
      <c r="EI58" s="297">
        <f t="shared" si="226"/>
        <v>0</v>
      </c>
      <c r="EJ58" s="295"/>
      <c r="EK58" s="296"/>
      <c r="EL58" s="297">
        <f t="shared" si="227"/>
        <v>0</v>
      </c>
      <c r="EM58" s="295"/>
      <c r="EN58" s="296"/>
      <c r="EO58" s="297">
        <f t="shared" si="228"/>
        <v>0</v>
      </c>
      <c r="EP58" s="295"/>
      <c r="EQ58" s="296"/>
      <c r="ER58" s="297">
        <f t="shared" si="229"/>
        <v>0</v>
      </c>
      <c r="ES58" s="346"/>
      <c r="ET58" s="296"/>
      <c r="EU58" s="297">
        <f t="shared" si="230"/>
        <v>0</v>
      </c>
      <c r="EV58" s="295"/>
      <c r="EW58" s="296"/>
      <c r="EX58" s="297">
        <f t="shared" si="231"/>
        <v>0</v>
      </c>
      <c r="EY58" s="295"/>
      <c r="EZ58" s="296"/>
      <c r="FA58" s="297">
        <f t="shared" si="232"/>
        <v>0</v>
      </c>
      <c r="FB58" s="295"/>
      <c r="FC58" s="296"/>
      <c r="FD58" s="297">
        <f t="shared" si="233"/>
        <v>0</v>
      </c>
      <c r="FE58" s="295"/>
      <c r="FF58" s="296"/>
      <c r="FG58" s="297">
        <f t="shared" si="234"/>
        <v>0</v>
      </c>
      <c r="FH58" s="295"/>
      <c r="FI58" s="296"/>
      <c r="FJ58" s="297">
        <f t="shared" si="235"/>
        <v>0</v>
      </c>
      <c r="FK58" s="295"/>
      <c r="FL58" s="296"/>
      <c r="FM58" s="297">
        <f t="shared" si="236"/>
        <v>0</v>
      </c>
      <c r="FN58" s="295"/>
      <c r="FO58" s="296"/>
      <c r="FP58" s="297">
        <f t="shared" si="237"/>
        <v>0</v>
      </c>
      <c r="FQ58" s="346"/>
      <c r="FR58" s="296"/>
      <c r="FS58" s="297">
        <f t="shared" si="238"/>
        <v>0</v>
      </c>
      <c r="FT58" s="295"/>
      <c r="FU58" s="296"/>
      <c r="FV58" s="297">
        <f t="shared" si="239"/>
        <v>0</v>
      </c>
      <c r="FW58" s="295"/>
      <c r="FX58" s="296"/>
      <c r="FY58" s="297">
        <f t="shared" si="240"/>
        <v>0</v>
      </c>
      <c r="FZ58" s="295"/>
      <c r="GA58" s="296"/>
      <c r="GB58" s="297">
        <f t="shared" si="241"/>
        <v>0</v>
      </c>
      <c r="GC58" s="295"/>
      <c r="GD58" s="296"/>
      <c r="GE58" s="297">
        <f t="shared" si="242"/>
        <v>0</v>
      </c>
      <c r="GF58" s="295"/>
      <c r="GG58" s="296"/>
      <c r="GH58" s="297">
        <f t="shared" si="243"/>
        <v>0</v>
      </c>
      <c r="GI58" s="295"/>
      <c r="GJ58" s="296"/>
      <c r="GK58" s="297">
        <f t="shared" si="244"/>
        <v>0</v>
      </c>
      <c r="GL58" s="295"/>
      <c r="GM58" s="296"/>
      <c r="GN58" s="297">
        <f t="shared" si="50"/>
        <v>0</v>
      </c>
      <c r="GO58" s="346"/>
      <c r="GP58" s="296"/>
      <c r="GQ58" s="297">
        <f t="shared" si="51"/>
        <v>0</v>
      </c>
      <c r="GR58" s="295"/>
      <c r="GS58" s="296"/>
      <c r="GT58" s="297">
        <f t="shared" si="52"/>
        <v>0</v>
      </c>
      <c r="GU58" s="295"/>
      <c r="GV58" s="296"/>
      <c r="GW58" s="297">
        <f t="shared" si="53"/>
        <v>0</v>
      </c>
      <c r="GX58" s="295"/>
      <c r="GY58" s="296"/>
      <c r="GZ58" s="297">
        <f t="shared" si="54"/>
        <v>0</v>
      </c>
      <c r="HA58" s="295"/>
      <c r="HB58" s="296"/>
      <c r="HC58" s="297">
        <f t="shared" si="55"/>
        <v>0</v>
      </c>
      <c r="HD58" s="295"/>
      <c r="HE58" s="296"/>
      <c r="HF58" s="297">
        <f t="shared" si="56"/>
        <v>0</v>
      </c>
      <c r="HG58" s="295"/>
      <c r="HH58" s="296"/>
      <c r="HI58" s="297">
        <f t="shared" si="57"/>
        <v>0</v>
      </c>
      <c r="HJ58" s="295"/>
      <c r="HK58" s="296"/>
      <c r="HL58" s="297">
        <f t="shared" si="58"/>
        <v>0</v>
      </c>
      <c r="HM58" s="346"/>
      <c r="HN58" s="296"/>
      <c r="HO58" s="297">
        <f t="shared" si="59"/>
        <v>0</v>
      </c>
      <c r="HP58" s="295"/>
      <c r="HQ58" s="296"/>
      <c r="HR58" s="297">
        <f t="shared" si="60"/>
        <v>0</v>
      </c>
      <c r="HS58" s="295"/>
      <c r="HT58" s="296"/>
      <c r="HU58" s="297">
        <f t="shared" si="61"/>
        <v>0</v>
      </c>
      <c r="HV58" s="295"/>
      <c r="HW58" s="296"/>
      <c r="HX58" s="297">
        <f t="shared" si="62"/>
        <v>0</v>
      </c>
      <c r="HY58" s="295"/>
      <c r="HZ58" s="296"/>
      <c r="IA58" s="297">
        <f t="shared" si="63"/>
        <v>0</v>
      </c>
      <c r="IB58" s="295"/>
      <c r="IC58" s="296"/>
      <c r="ID58" s="297">
        <f t="shared" si="64"/>
        <v>0</v>
      </c>
      <c r="IE58" s="295"/>
      <c r="IF58" s="296"/>
      <c r="IG58" s="297">
        <f t="shared" si="65"/>
        <v>0</v>
      </c>
      <c r="IH58" s="295"/>
      <c r="II58" s="296"/>
      <c r="IJ58" s="297">
        <f t="shared" si="66"/>
        <v>0</v>
      </c>
      <c r="IK58" s="346"/>
      <c r="IL58" s="296"/>
      <c r="IM58" s="297">
        <f t="shared" si="67"/>
        <v>0</v>
      </c>
      <c r="IN58" s="295"/>
      <c r="IO58" s="296"/>
      <c r="IP58" s="297">
        <f t="shared" si="68"/>
        <v>0</v>
      </c>
      <c r="IQ58" s="295"/>
      <c r="IR58" s="296"/>
      <c r="IS58" s="297">
        <f t="shared" si="69"/>
        <v>0</v>
      </c>
      <c r="IT58" s="295"/>
      <c r="IU58" s="296"/>
      <c r="IV58" s="297">
        <f t="shared" si="70"/>
        <v>0</v>
      </c>
      <c r="IW58" s="295"/>
      <c r="IX58" s="296"/>
      <c r="IY58" s="297">
        <f t="shared" si="71"/>
        <v>0</v>
      </c>
      <c r="IZ58" s="295"/>
      <c r="JA58" s="296"/>
      <c r="JB58" s="297">
        <f t="shared" si="72"/>
        <v>0</v>
      </c>
      <c r="JC58" s="295"/>
      <c r="JD58" s="296"/>
      <c r="JE58" s="297">
        <f t="shared" si="73"/>
        <v>0</v>
      </c>
      <c r="JF58" s="295"/>
      <c r="JG58" s="296"/>
      <c r="JH58" s="297">
        <f t="shared" si="74"/>
        <v>0</v>
      </c>
      <c r="JI58" s="346"/>
      <c r="JJ58" s="296"/>
      <c r="JK58" s="297">
        <f t="shared" si="75"/>
        <v>0</v>
      </c>
      <c r="JL58" s="295"/>
      <c r="JM58" s="296"/>
      <c r="JN58" s="297">
        <f t="shared" si="76"/>
        <v>0</v>
      </c>
      <c r="JO58" s="295"/>
      <c r="JP58" s="296"/>
      <c r="JQ58" s="297">
        <f t="shared" si="77"/>
        <v>0</v>
      </c>
      <c r="JR58" s="295"/>
      <c r="JS58" s="296"/>
      <c r="JT58" s="297">
        <f t="shared" si="78"/>
        <v>0</v>
      </c>
      <c r="JU58" s="295"/>
      <c r="JV58" s="296"/>
      <c r="JW58" s="297">
        <f t="shared" si="79"/>
        <v>0</v>
      </c>
      <c r="JX58" s="295"/>
      <c r="JY58" s="296"/>
      <c r="JZ58" s="297">
        <f t="shared" si="80"/>
        <v>0</v>
      </c>
      <c r="KA58" s="295"/>
      <c r="KB58" s="296"/>
      <c r="KC58" s="297">
        <f t="shared" si="81"/>
        <v>0</v>
      </c>
      <c r="KD58" s="295"/>
      <c r="KE58" s="296"/>
      <c r="KF58" s="297">
        <f t="shared" si="82"/>
        <v>0</v>
      </c>
      <c r="KG58" s="346"/>
      <c r="KH58" s="296"/>
      <c r="KI58" s="297">
        <f t="shared" si="83"/>
        <v>0</v>
      </c>
      <c r="KJ58" s="295"/>
      <c r="KK58" s="296"/>
      <c r="KL58" s="297">
        <f t="shared" si="84"/>
        <v>0</v>
      </c>
      <c r="KM58" s="295"/>
      <c r="KN58" s="296"/>
      <c r="KO58" s="297">
        <f t="shared" si="85"/>
        <v>0</v>
      </c>
      <c r="KP58" s="295"/>
      <c r="KQ58" s="296"/>
      <c r="KR58" s="297">
        <f t="shared" si="86"/>
        <v>0</v>
      </c>
      <c r="KS58" s="295"/>
      <c r="KT58" s="296"/>
      <c r="KU58" s="297">
        <f t="shared" si="87"/>
        <v>0</v>
      </c>
      <c r="KV58" s="295"/>
      <c r="KW58" s="296"/>
      <c r="KX58" s="297">
        <f t="shared" si="88"/>
        <v>0</v>
      </c>
      <c r="KY58" s="295"/>
      <c r="KZ58" s="296"/>
      <c r="LA58" s="297">
        <f t="shared" si="89"/>
        <v>0</v>
      </c>
      <c r="LB58" s="295"/>
      <c r="LC58" s="296"/>
      <c r="LD58" s="297">
        <f t="shared" si="90"/>
        <v>0</v>
      </c>
      <c r="LE58" s="346"/>
      <c r="LF58" s="296"/>
      <c r="LG58" s="297">
        <f t="shared" si="91"/>
        <v>0</v>
      </c>
      <c r="LH58" s="295"/>
      <c r="LI58" s="296"/>
      <c r="LJ58" s="297">
        <f t="shared" si="92"/>
        <v>0</v>
      </c>
      <c r="LK58" s="295"/>
      <c r="LL58" s="296"/>
      <c r="LM58" s="297">
        <f t="shared" si="93"/>
        <v>0</v>
      </c>
      <c r="LN58" s="295"/>
      <c r="LO58" s="296"/>
      <c r="LP58" s="297">
        <f t="shared" si="94"/>
        <v>0</v>
      </c>
      <c r="LQ58" s="295"/>
      <c r="LR58" s="296"/>
      <c r="LS58" s="297">
        <f t="shared" si="95"/>
        <v>0</v>
      </c>
      <c r="LT58" s="295"/>
      <c r="LU58" s="296"/>
      <c r="LV58" s="297">
        <f t="shared" si="96"/>
        <v>0</v>
      </c>
      <c r="LW58" s="295"/>
      <c r="LX58" s="296"/>
      <c r="LY58" s="297">
        <f t="shared" si="97"/>
        <v>0</v>
      </c>
      <c r="LZ58" s="295"/>
      <c r="MA58" s="296"/>
      <c r="MB58" s="297">
        <f t="shared" si="98"/>
        <v>0</v>
      </c>
      <c r="MC58" s="295"/>
      <c r="MD58" s="296"/>
      <c r="ME58" s="297">
        <f t="shared" si="99"/>
        <v>0</v>
      </c>
      <c r="MF58" s="295"/>
      <c r="MG58" s="296"/>
      <c r="MH58" s="297">
        <f t="shared" si="100"/>
        <v>0</v>
      </c>
      <c r="MI58" s="295"/>
      <c r="MJ58" s="296"/>
      <c r="MK58" s="297">
        <f t="shared" si="101"/>
        <v>0</v>
      </c>
      <c r="ML58" s="295"/>
      <c r="MM58" s="296"/>
      <c r="MN58" s="297">
        <f t="shared" si="102"/>
        <v>0</v>
      </c>
      <c r="MO58" s="295"/>
      <c r="MP58" s="296"/>
      <c r="MQ58" s="297">
        <f t="shared" si="103"/>
        <v>0</v>
      </c>
      <c r="MR58" s="295"/>
      <c r="MS58" s="296"/>
      <c r="MT58" s="297">
        <f t="shared" si="104"/>
        <v>0</v>
      </c>
      <c r="MU58" s="295"/>
      <c r="MV58" s="296"/>
      <c r="MW58" s="297">
        <f t="shared" si="105"/>
        <v>0</v>
      </c>
      <c r="MX58" s="295"/>
      <c r="MY58" s="296"/>
      <c r="MZ58" s="297">
        <f t="shared" si="106"/>
        <v>0</v>
      </c>
      <c r="NA58" s="295"/>
      <c r="NB58" s="296"/>
      <c r="NC58" s="297">
        <f t="shared" si="107"/>
        <v>0</v>
      </c>
      <c r="ND58" s="295"/>
      <c r="NE58" s="296"/>
      <c r="NF58" s="297">
        <f t="shared" si="108"/>
        <v>0</v>
      </c>
      <c r="NG58" s="295"/>
      <c r="NH58" s="296"/>
      <c r="NI58" s="297">
        <f t="shared" si="109"/>
        <v>0</v>
      </c>
      <c r="NJ58" s="295"/>
      <c r="NK58" s="296"/>
      <c r="NL58" s="297">
        <f t="shared" si="110"/>
        <v>0</v>
      </c>
      <c r="NM58" s="295"/>
      <c r="NN58" s="296"/>
      <c r="NO58" s="297">
        <f t="shared" si="111"/>
        <v>0</v>
      </c>
      <c r="NP58" s="295"/>
      <c r="NQ58" s="296"/>
      <c r="NR58" s="297">
        <f t="shared" si="112"/>
        <v>0</v>
      </c>
      <c r="NS58" s="295"/>
      <c r="NT58" s="296"/>
      <c r="NU58" s="297">
        <f t="shared" si="113"/>
        <v>0</v>
      </c>
      <c r="NV58" s="295"/>
      <c r="NW58" s="296"/>
      <c r="NX58" s="297">
        <f t="shared" si="114"/>
        <v>0</v>
      </c>
      <c r="NY58" s="295"/>
      <c r="NZ58" s="296"/>
      <c r="OA58" s="297">
        <f t="shared" si="115"/>
        <v>0</v>
      </c>
      <c r="OB58" s="295"/>
      <c r="OC58" s="296"/>
      <c r="OD58" s="297">
        <f t="shared" si="116"/>
        <v>0</v>
      </c>
      <c r="OE58" s="295"/>
      <c r="OF58" s="296"/>
      <c r="OG58" s="297">
        <f t="shared" si="117"/>
        <v>0</v>
      </c>
      <c r="OH58" s="295"/>
      <c r="OI58" s="296"/>
      <c r="OJ58" s="297">
        <f t="shared" si="118"/>
        <v>0</v>
      </c>
      <c r="OK58" s="295"/>
      <c r="OL58" s="296"/>
      <c r="OM58" s="297">
        <f t="shared" si="119"/>
        <v>0</v>
      </c>
      <c r="ON58" s="295"/>
      <c r="OO58" s="296"/>
      <c r="OP58" s="297">
        <f t="shared" si="120"/>
        <v>0</v>
      </c>
      <c r="OQ58" s="295"/>
      <c r="OR58" s="296"/>
      <c r="OS58" s="297">
        <f t="shared" si="121"/>
        <v>0</v>
      </c>
      <c r="OT58" s="295"/>
      <c r="OU58" s="296"/>
      <c r="OV58" s="297">
        <f t="shared" si="122"/>
        <v>0</v>
      </c>
      <c r="OW58" s="295"/>
      <c r="OX58" s="296"/>
      <c r="OY58" s="297">
        <f t="shared" si="123"/>
        <v>0</v>
      </c>
      <c r="OZ58" s="295"/>
      <c r="PA58" s="296"/>
      <c r="PB58" s="297">
        <f t="shared" si="124"/>
        <v>0</v>
      </c>
      <c r="PC58" s="295"/>
      <c r="PD58" s="296"/>
      <c r="PE58" s="297">
        <f t="shared" si="125"/>
        <v>0</v>
      </c>
      <c r="PF58" s="295"/>
      <c r="PG58" s="296"/>
      <c r="PH58" s="297">
        <f t="shared" si="126"/>
        <v>0</v>
      </c>
      <c r="PI58" s="295"/>
      <c r="PJ58" s="296"/>
      <c r="PK58" s="297">
        <f t="shared" si="127"/>
        <v>0</v>
      </c>
      <c r="PL58" s="295"/>
      <c r="PM58" s="296"/>
      <c r="PN58" s="297">
        <f t="shared" si="128"/>
        <v>0</v>
      </c>
      <c r="PO58" s="295"/>
      <c r="PP58" s="296"/>
      <c r="PQ58" s="297">
        <f t="shared" si="129"/>
        <v>0</v>
      </c>
      <c r="PR58" s="295"/>
      <c r="PS58" s="296"/>
      <c r="PT58" s="297">
        <f t="shared" si="130"/>
        <v>0</v>
      </c>
      <c r="PU58" s="295"/>
      <c r="PV58" s="296"/>
      <c r="PW58" s="297">
        <f t="shared" si="131"/>
        <v>0</v>
      </c>
      <c r="PX58" s="295"/>
      <c r="PY58" s="296"/>
      <c r="PZ58" s="297">
        <f t="shared" si="132"/>
        <v>0</v>
      </c>
      <c r="QA58" s="295"/>
      <c r="QB58" s="296"/>
      <c r="QC58" s="297">
        <f t="shared" si="133"/>
        <v>0</v>
      </c>
      <c r="QD58" s="295"/>
      <c r="QE58" s="296"/>
      <c r="QF58" s="297">
        <f t="shared" si="134"/>
        <v>0</v>
      </c>
      <c r="QG58" s="295"/>
      <c r="QH58" s="296"/>
      <c r="QI58" s="297">
        <f t="shared" si="135"/>
        <v>0</v>
      </c>
      <c r="QJ58" s="295"/>
      <c r="QK58" s="296"/>
      <c r="QL58" s="297">
        <f t="shared" si="136"/>
        <v>0</v>
      </c>
      <c r="QM58" s="295"/>
      <c r="QN58" s="296"/>
      <c r="QO58" s="297">
        <f t="shared" si="137"/>
        <v>0</v>
      </c>
      <c r="QP58" s="295"/>
      <c r="QQ58" s="296"/>
      <c r="QR58" s="297">
        <f t="shared" si="138"/>
        <v>0</v>
      </c>
      <c r="QS58" s="295"/>
      <c r="QT58" s="296"/>
      <c r="QU58" s="297">
        <f t="shared" si="139"/>
        <v>0</v>
      </c>
      <c r="QV58" s="295"/>
      <c r="QW58" s="296"/>
      <c r="QX58" s="297">
        <f t="shared" si="140"/>
        <v>0</v>
      </c>
      <c r="QY58" s="295"/>
      <c r="QZ58" s="296"/>
      <c r="RA58" s="297">
        <f t="shared" si="141"/>
        <v>0</v>
      </c>
      <c r="RB58" s="295"/>
      <c r="RC58" s="296"/>
      <c r="RD58" s="297">
        <f t="shared" si="142"/>
        <v>0</v>
      </c>
      <c r="RE58" s="295"/>
      <c r="RF58" s="296"/>
      <c r="RG58" s="297">
        <f t="shared" si="143"/>
        <v>0</v>
      </c>
      <c r="RH58" s="295"/>
      <c r="RI58" s="296"/>
      <c r="RJ58" s="297">
        <f t="shared" si="144"/>
        <v>0</v>
      </c>
      <c r="RK58" s="295"/>
      <c r="RL58" s="296"/>
      <c r="RM58" s="297">
        <f t="shared" si="145"/>
        <v>0</v>
      </c>
      <c r="RN58" s="295"/>
      <c r="RO58" s="296"/>
      <c r="RP58" s="297">
        <f t="shared" si="146"/>
        <v>0</v>
      </c>
      <c r="RQ58" s="295"/>
      <c r="RR58" s="296"/>
      <c r="RS58" s="297">
        <f t="shared" si="147"/>
        <v>0</v>
      </c>
      <c r="RT58" s="295"/>
      <c r="RU58" s="296"/>
      <c r="RV58" s="297">
        <f t="shared" si="148"/>
        <v>0</v>
      </c>
      <c r="RW58" s="295"/>
      <c r="RX58" s="296"/>
      <c r="RY58" s="297">
        <f t="shared" si="149"/>
        <v>0</v>
      </c>
      <c r="RZ58" s="295"/>
      <c r="SA58" s="296"/>
      <c r="SB58" s="297">
        <f t="shared" si="150"/>
        <v>0</v>
      </c>
      <c r="SC58" s="295"/>
      <c r="SD58" s="296"/>
      <c r="SE58" s="297">
        <f t="shared" si="151"/>
        <v>0</v>
      </c>
      <c r="SF58" s="295"/>
      <c r="SG58" s="296"/>
      <c r="SH58" s="297">
        <f t="shared" si="152"/>
        <v>0</v>
      </c>
      <c r="SI58" s="295"/>
      <c r="SJ58" s="296"/>
      <c r="SK58" s="297">
        <f t="shared" si="153"/>
        <v>0</v>
      </c>
      <c r="SL58" s="295"/>
      <c r="SM58" s="296"/>
      <c r="SN58" s="297">
        <f t="shared" si="154"/>
        <v>0</v>
      </c>
      <c r="SO58" s="295"/>
      <c r="SP58" s="296"/>
      <c r="SQ58" s="297">
        <f t="shared" si="155"/>
        <v>0</v>
      </c>
      <c r="SR58" s="295"/>
      <c r="SS58" s="296"/>
      <c r="ST58" s="297">
        <f t="shared" si="156"/>
        <v>0</v>
      </c>
      <c r="SU58" s="295"/>
      <c r="SV58" s="296"/>
      <c r="SW58" s="297">
        <f t="shared" si="157"/>
        <v>0</v>
      </c>
      <c r="SX58" s="295"/>
      <c r="SY58" s="296"/>
      <c r="SZ58" s="297">
        <f t="shared" si="158"/>
        <v>0</v>
      </c>
      <c r="TA58" s="295"/>
      <c r="TB58" s="296"/>
      <c r="TC58" s="297">
        <f t="shared" si="159"/>
        <v>0</v>
      </c>
      <c r="TD58" s="295"/>
      <c r="TE58" s="296"/>
      <c r="TF58" s="297">
        <f t="shared" si="160"/>
        <v>0</v>
      </c>
      <c r="TG58" s="295"/>
      <c r="TH58" s="296"/>
      <c r="TI58" s="297">
        <f t="shared" si="161"/>
        <v>0</v>
      </c>
      <c r="TJ58" s="295"/>
      <c r="TK58" s="296"/>
      <c r="TL58" s="297">
        <f t="shared" si="162"/>
        <v>0</v>
      </c>
      <c r="TM58" s="295"/>
      <c r="TN58" s="296"/>
      <c r="TO58" s="297">
        <f t="shared" si="163"/>
        <v>0</v>
      </c>
      <c r="TP58" s="295"/>
      <c r="TQ58" s="296"/>
      <c r="TR58" s="297">
        <f t="shared" si="164"/>
        <v>0</v>
      </c>
      <c r="TS58" s="295"/>
      <c r="TT58" s="296"/>
      <c r="TU58" s="297">
        <f t="shared" si="165"/>
        <v>0</v>
      </c>
      <c r="TV58" s="295"/>
      <c r="TW58" s="296"/>
      <c r="TX58" s="297">
        <f t="shared" si="166"/>
        <v>0</v>
      </c>
      <c r="TY58" s="295"/>
      <c r="TZ58" s="296"/>
      <c r="UA58" s="297">
        <f t="shared" si="167"/>
        <v>0</v>
      </c>
      <c r="UB58" s="295"/>
      <c r="UC58" s="296"/>
      <c r="UD58" s="297">
        <f t="shared" si="168"/>
        <v>0</v>
      </c>
      <c r="UE58" s="295"/>
      <c r="UF58" s="296"/>
      <c r="UG58" s="297">
        <f t="shared" si="169"/>
        <v>0</v>
      </c>
      <c r="UH58" s="295"/>
      <c r="UI58" s="296"/>
      <c r="UJ58" s="297">
        <f t="shared" si="170"/>
        <v>0</v>
      </c>
      <c r="UK58" s="295"/>
      <c r="UL58" s="296"/>
      <c r="UM58" s="297">
        <f t="shared" si="171"/>
        <v>0</v>
      </c>
      <c r="UN58" s="295"/>
      <c r="UO58" s="296"/>
      <c r="UP58" s="297">
        <f t="shared" si="172"/>
        <v>0</v>
      </c>
      <c r="UQ58" s="295"/>
      <c r="UR58" s="296"/>
      <c r="US58" s="297">
        <f t="shared" si="173"/>
        <v>0</v>
      </c>
      <c r="UT58" s="295"/>
      <c r="UU58" s="296"/>
      <c r="UV58" s="297">
        <f t="shared" si="174"/>
        <v>0</v>
      </c>
      <c r="UW58" s="295"/>
      <c r="UX58" s="296"/>
      <c r="UY58" s="297">
        <f t="shared" si="175"/>
        <v>0</v>
      </c>
      <c r="UZ58" s="295"/>
      <c r="VA58" s="296"/>
      <c r="VB58" s="297">
        <f t="shared" si="176"/>
        <v>0</v>
      </c>
      <c r="VC58" s="295"/>
      <c r="VD58" s="296"/>
      <c r="VE58" s="297">
        <f t="shared" si="177"/>
        <v>0</v>
      </c>
      <c r="VF58" s="295"/>
      <c r="VG58" s="296"/>
      <c r="VH58" s="297">
        <f t="shared" si="178"/>
        <v>0</v>
      </c>
      <c r="VI58" s="295"/>
      <c r="VJ58" s="296"/>
      <c r="VK58" s="297">
        <f t="shared" si="179"/>
        <v>0</v>
      </c>
      <c r="VL58" s="295"/>
      <c r="VM58" s="296"/>
      <c r="VN58" s="297">
        <f t="shared" si="180"/>
        <v>0</v>
      </c>
      <c r="VO58" s="295"/>
      <c r="VP58" s="296"/>
      <c r="VQ58" s="297">
        <f t="shared" si="181"/>
        <v>0</v>
      </c>
    </row>
    <row r="59" spans="1:589">
      <c r="A59" s="349">
        <v>55</v>
      </c>
      <c r="B59" s="346"/>
      <c r="C59" s="296"/>
      <c r="D59" s="297">
        <f t="shared" si="245"/>
        <v>0</v>
      </c>
      <c r="E59" s="295"/>
      <c r="F59" s="296"/>
      <c r="G59" s="297">
        <f t="shared" si="183"/>
        <v>0</v>
      </c>
      <c r="H59" s="295"/>
      <c r="I59" s="296"/>
      <c r="J59" s="297">
        <f t="shared" si="184"/>
        <v>0</v>
      </c>
      <c r="K59" s="295"/>
      <c r="L59" s="296"/>
      <c r="M59" s="297">
        <f t="shared" si="185"/>
        <v>0</v>
      </c>
      <c r="N59" s="295"/>
      <c r="O59" s="296"/>
      <c r="P59" s="297">
        <f t="shared" si="246"/>
        <v>0</v>
      </c>
      <c r="Q59" s="295"/>
      <c r="R59" s="296"/>
      <c r="S59" s="297">
        <f t="shared" si="187"/>
        <v>0</v>
      </c>
      <c r="T59" s="295"/>
      <c r="U59" s="296"/>
      <c r="V59" s="297">
        <f t="shared" si="188"/>
        <v>0</v>
      </c>
      <c r="W59" s="346"/>
      <c r="X59" s="296"/>
      <c r="Y59" s="297">
        <f t="shared" si="189"/>
        <v>0</v>
      </c>
      <c r="Z59" s="295"/>
      <c r="AA59" s="296"/>
      <c r="AB59" s="297">
        <f t="shared" si="190"/>
        <v>0</v>
      </c>
      <c r="AC59" s="295"/>
      <c r="AD59" s="296"/>
      <c r="AE59" s="297">
        <f t="shared" si="191"/>
        <v>0</v>
      </c>
      <c r="AF59" s="295"/>
      <c r="AG59" s="296"/>
      <c r="AH59" s="297">
        <f t="shared" si="192"/>
        <v>0</v>
      </c>
      <c r="AI59" s="295"/>
      <c r="AJ59" s="296"/>
      <c r="AK59" s="297">
        <f t="shared" si="193"/>
        <v>0</v>
      </c>
      <c r="AL59" s="295"/>
      <c r="AM59" s="296"/>
      <c r="AN59" s="297">
        <f t="shared" si="194"/>
        <v>0</v>
      </c>
      <c r="AO59" s="295"/>
      <c r="AP59" s="296"/>
      <c r="AQ59" s="297">
        <f t="shared" si="195"/>
        <v>0</v>
      </c>
      <c r="AR59" s="346"/>
      <c r="AS59" s="296"/>
      <c r="AT59" s="297">
        <f t="shared" si="196"/>
        <v>0</v>
      </c>
      <c r="AU59" s="295"/>
      <c r="AV59" s="296"/>
      <c r="AW59" s="297">
        <f t="shared" si="197"/>
        <v>0</v>
      </c>
      <c r="AX59" s="295"/>
      <c r="AY59" s="296"/>
      <c r="AZ59" s="297">
        <f t="shared" si="198"/>
        <v>0</v>
      </c>
      <c r="BA59" s="295"/>
      <c r="BB59" s="296"/>
      <c r="BC59" s="297">
        <f t="shared" si="199"/>
        <v>0</v>
      </c>
      <c r="BD59" s="295"/>
      <c r="BE59" s="296"/>
      <c r="BF59" s="297">
        <f t="shared" si="200"/>
        <v>0</v>
      </c>
      <c r="BG59" s="295"/>
      <c r="BH59" s="296"/>
      <c r="BI59" s="297">
        <f t="shared" si="201"/>
        <v>0</v>
      </c>
      <c r="BJ59" s="295"/>
      <c r="BK59" s="296"/>
      <c r="BL59" s="297">
        <f t="shared" si="202"/>
        <v>0</v>
      </c>
      <c r="BM59" s="346"/>
      <c r="BN59" s="296"/>
      <c r="BO59" s="297">
        <f t="shared" si="203"/>
        <v>0</v>
      </c>
      <c r="BP59" s="295"/>
      <c r="BQ59" s="296"/>
      <c r="BR59" s="297">
        <f t="shared" si="247"/>
        <v>0</v>
      </c>
      <c r="BS59" s="295"/>
      <c r="BT59" s="296"/>
      <c r="BU59" s="297">
        <f t="shared" si="204"/>
        <v>0</v>
      </c>
      <c r="BV59" s="295"/>
      <c r="BW59" s="296"/>
      <c r="BX59" s="297">
        <f t="shared" si="205"/>
        <v>0</v>
      </c>
      <c r="BY59" s="295"/>
      <c r="BZ59" s="296"/>
      <c r="CA59" s="297">
        <f t="shared" si="206"/>
        <v>0</v>
      </c>
      <c r="CB59" s="295"/>
      <c r="CC59" s="296"/>
      <c r="CD59" s="297">
        <f t="shared" si="207"/>
        <v>0</v>
      </c>
      <c r="CE59" s="295"/>
      <c r="CF59" s="296"/>
      <c r="CG59" s="297">
        <f t="shared" si="208"/>
        <v>0</v>
      </c>
      <c r="CH59" s="346"/>
      <c r="CI59" s="296"/>
      <c r="CJ59" s="297">
        <f t="shared" si="209"/>
        <v>0</v>
      </c>
      <c r="CK59" s="295"/>
      <c r="CL59" s="296"/>
      <c r="CM59" s="297">
        <f t="shared" si="210"/>
        <v>0</v>
      </c>
      <c r="CN59" s="295"/>
      <c r="CO59" s="296"/>
      <c r="CP59" s="297">
        <f t="shared" si="211"/>
        <v>0</v>
      </c>
      <c r="CQ59" s="295"/>
      <c r="CR59" s="296"/>
      <c r="CS59" s="297">
        <f t="shared" si="212"/>
        <v>0</v>
      </c>
      <c r="CT59" s="295"/>
      <c r="CU59" s="296"/>
      <c r="CV59" s="297">
        <f t="shared" si="213"/>
        <v>0</v>
      </c>
      <c r="CW59" s="295"/>
      <c r="CX59" s="296"/>
      <c r="CY59" s="297">
        <f t="shared" si="214"/>
        <v>0</v>
      </c>
      <c r="CZ59" s="295"/>
      <c r="DA59" s="296"/>
      <c r="DB59" s="297">
        <f t="shared" si="215"/>
        <v>0</v>
      </c>
      <c r="DC59" s="346"/>
      <c r="DD59" s="296"/>
      <c r="DE59" s="297">
        <f t="shared" si="216"/>
        <v>0</v>
      </c>
      <c r="DF59" s="295"/>
      <c r="DG59" s="296"/>
      <c r="DH59" s="297">
        <f t="shared" si="217"/>
        <v>0</v>
      </c>
      <c r="DI59" s="295"/>
      <c r="DJ59" s="296"/>
      <c r="DK59" s="297">
        <f t="shared" si="218"/>
        <v>0</v>
      </c>
      <c r="DL59" s="295"/>
      <c r="DM59" s="296"/>
      <c r="DN59" s="297">
        <f t="shared" si="219"/>
        <v>0</v>
      </c>
      <c r="DO59" s="295"/>
      <c r="DP59" s="296"/>
      <c r="DQ59" s="297">
        <f t="shared" si="220"/>
        <v>0</v>
      </c>
      <c r="DR59" s="295"/>
      <c r="DS59" s="296"/>
      <c r="DT59" s="297">
        <f t="shared" si="221"/>
        <v>0</v>
      </c>
      <c r="DU59" s="295"/>
      <c r="DV59" s="296"/>
      <c r="DW59" s="297">
        <f t="shared" si="222"/>
        <v>0</v>
      </c>
      <c r="DX59" s="346"/>
      <c r="DY59" s="296"/>
      <c r="DZ59" s="297">
        <f t="shared" si="223"/>
        <v>0</v>
      </c>
      <c r="EA59" s="295"/>
      <c r="EB59" s="296"/>
      <c r="EC59" s="297">
        <f t="shared" si="224"/>
        <v>0</v>
      </c>
      <c r="ED59" s="295"/>
      <c r="EE59" s="296"/>
      <c r="EF59" s="297">
        <f t="shared" si="225"/>
        <v>0</v>
      </c>
      <c r="EG59" s="295"/>
      <c r="EH59" s="296"/>
      <c r="EI59" s="297">
        <f t="shared" si="226"/>
        <v>0</v>
      </c>
      <c r="EJ59" s="295"/>
      <c r="EK59" s="296"/>
      <c r="EL59" s="297">
        <f t="shared" si="227"/>
        <v>0</v>
      </c>
      <c r="EM59" s="295"/>
      <c r="EN59" s="296"/>
      <c r="EO59" s="297">
        <f t="shared" si="228"/>
        <v>0</v>
      </c>
      <c r="EP59" s="295"/>
      <c r="EQ59" s="296"/>
      <c r="ER59" s="297">
        <f t="shared" si="229"/>
        <v>0</v>
      </c>
      <c r="ES59" s="346"/>
      <c r="ET59" s="296"/>
      <c r="EU59" s="297">
        <f t="shared" si="230"/>
        <v>0</v>
      </c>
      <c r="EV59" s="295"/>
      <c r="EW59" s="296"/>
      <c r="EX59" s="297">
        <f t="shared" si="231"/>
        <v>0</v>
      </c>
      <c r="EY59" s="295"/>
      <c r="EZ59" s="296"/>
      <c r="FA59" s="297">
        <f t="shared" si="232"/>
        <v>0</v>
      </c>
      <c r="FB59" s="295"/>
      <c r="FC59" s="296"/>
      <c r="FD59" s="297">
        <f t="shared" si="233"/>
        <v>0</v>
      </c>
      <c r="FE59" s="295"/>
      <c r="FF59" s="296"/>
      <c r="FG59" s="297">
        <f t="shared" si="234"/>
        <v>0</v>
      </c>
      <c r="FH59" s="295"/>
      <c r="FI59" s="296"/>
      <c r="FJ59" s="297">
        <f t="shared" si="235"/>
        <v>0</v>
      </c>
      <c r="FK59" s="295"/>
      <c r="FL59" s="296"/>
      <c r="FM59" s="297">
        <f t="shared" si="236"/>
        <v>0</v>
      </c>
      <c r="FN59" s="295"/>
      <c r="FO59" s="296"/>
      <c r="FP59" s="297">
        <f t="shared" si="237"/>
        <v>0</v>
      </c>
      <c r="FQ59" s="346"/>
      <c r="FR59" s="296"/>
      <c r="FS59" s="297">
        <f t="shared" si="238"/>
        <v>0</v>
      </c>
      <c r="FT59" s="295"/>
      <c r="FU59" s="296"/>
      <c r="FV59" s="297">
        <f t="shared" si="239"/>
        <v>0</v>
      </c>
      <c r="FW59" s="295"/>
      <c r="FX59" s="296"/>
      <c r="FY59" s="297">
        <f t="shared" si="240"/>
        <v>0</v>
      </c>
      <c r="FZ59" s="295"/>
      <c r="GA59" s="296"/>
      <c r="GB59" s="297">
        <f t="shared" si="241"/>
        <v>0</v>
      </c>
      <c r="GC59" s="295"/>
      <c r="GD59" s="296"/>
      <c r="GE59" s="297">
        <f t="shared" si="242"/>
        <v>0</v>
      </c>
      <c r="GF59" s="295"/>
      <c r="GG59" s="296"/>
      <c r="GH59" s="297">
        <f t="shared" si="243"/>
        <v>0</v>
      </c>
      <c r="GI59" s="295"/>
      <c r="GJ59" s="296"/>
      <c r="GK59" s="297">
        <f t="shared" si="244"/>
        <v>0</v>
      </c>
      <c r="GL59" s="295"/>
      <c r="GM59" s="296"/>
      <c r="GN59" s="297">
        <f t="shared" si="50"/>
        <v>0</v>
      </c>
      <c r="GO59" s="346"/>
      <c r="GP59" s="296"/>
      <c r="GQ59" s="297">
        <f t="shared" si="51"/>
        <v>0</v>
      </c>
      <c r="GR59" s="295"/>
      <c r="GS59" s="296"/>
      <c r="GT59" s="297">
        <f t="shared" si="52"/>
        <v>0</v>
      </c>
      <c r="GU59" s="295"/>
      <c r="GV59" s="296"/>
      <c r="GW59" s="297">
        <f t="shared" si="53"/>
        <v>0</v>
      </c>
      <c r="GX59" s="295"/>
      <c r="GY59" s="296"/>
      <c r="GZ59" s="297">
        <f t="shared" si="54"/>
        <v>0</v>
      </c>
      <c r="HA59" s="295"/>
      <c r="HB59" s="296"/>
      <c r="HC59" s="297">
        <f t="shared" si="55"/>
        <v>0</v>
      </c>
      <c r="HD59" s="295"/>
      <c r="HE59" s="296"/>
      <c r="HF59" s="297">
        <f t="shared" si="56"/>
        <v>0</v>
      </c>
      <c r="HG59" s="295"/>
      <c r="HH59" s="296"/>
      <c r="HI59" s="297">
        <f t="shared" si="57"/>
        <v>0</v>
      </c>
      <c r="HJ59" s="295"/>
      <c r="HK59" s="296"/>
      <c r="HL59" s="297">
        <f t="shared" si="58"/>
        <v>0</v>
      </c>
      <c r="HM59" s="346"/>
      <c r="HN59" s="296"/>
      <c r="HO59" s="297">
        <f t="shared" si="59"/>
        <v>0</v>
      </c>
      <c r="HP59" s="295"/>
      <c r="HQ59" s="296"/>
      <c r="HR59" s="297">
        <f t="shared" si="60"/>
        <v>0</v>
      </c>
      <c r="HS59" s="295"/>
      <c r="HT59" s="296"/>
      <c r="HU59" s="297">
        <f t="shared" si="61"/>
        <v>0</v>
      </c>
      <c r="HV59" s="295"/>
      <c r="HW59" s="296"/>
      <c r="HX59" s="297">
        <f t="shared" si="62"/>
        <v>0</v>
      </c>
      <c r="HY59" s="295"/>
      <c r="HZ59" s="296"/>
      <c r="IA59" s="297">
        <f t="shared" si="63"/>
        <v>0</v>
      </c>
      <c r="IB59" s="295"/>
      <c r="IC59" s="296"/>
      <c r="ID59" s="297">
        <f t="shared" si="64"/>
        <v>0</v>
      </c>
      <c r="IE59" s="295"/>
      <c r="IF59" s="296"/>
      <c r="IG59" s="297">
        <f t="shared" si="65"/>
        <v>0</v>
      </c>
      <c r="IH59" s="295"/>
      <c r="II59" s="296"/>
      <c r="IJ59" s="297">
        <f t="shared" si="66"/>
        <v>0</v>
      </c>
      <c r="IK59" s="346"/>
      <c r="IL59" s="296"/>
      <c r="IM59" s="297">
        <f t="shared" si="67"/>
        <v>0</v>
      </c>
      <c r="IN59" s="295"/>
      <c r="IO59" s="296"/>
      <c r="IP59" s="297">
        <f t="shared" si="68"/>
        <v>0</v>
      </c>
      <c r="IQ59" s="295"/>
      <c r="IR59" s="296"/>
      <c r="IS59" s="297">
        <f t="shared" si="69"/>
        <v>0</v>
      </c>
      <c r="IT59" s="295"/>
      <c r="IU59" s="296"/>
      <c r="IV59" s="297">
        <f t="shared" si="70"/>
        <v>0</v>
      </c>
      <c r="IW59" s="295"/>
      <c r="IX59" s="296"/>
      <c r="IY59" s="297">
        <f t="shared" si="71"/>
        <v>0</v>
      </c>
      <c r="IZ59" s="295"/>
      <c r="JA59" s="296"/>
      <c r="JB59" s="297">
        <f t="shared" si="72"/>
        <v>0</v>
      </c>
      <c r="JC59" s="295"/>
      <c r="JD59" s="296"/>
      <c r="JE59" s="297">
        <f t="shared" si="73"/>
        <v>0</v>
      </c>
      <c r="JF59" s="295"/>
      <c r="JG59" s="296"/>
      <c r="JH59" s="297">
        <f t="shared" si="74"/>
        <v>0</v>
      </c>
      <c r="JI59" s="346"/>
      <c r="JJ59" s="296"/>
      <c r="JK59" s="297">
        <f t="shared" si="75"/>
        <v>0</v>
      </c>
      <c r="JL59" s="295"/>
      <c r="JM59" s="296"/>
      <c r="JN59" s="297">
        <f t="shared" si="76"/>
        <v>0</v>
      </c>
      <c r="JO59" s="295"/>
      <c r="JP59" s="296"/>
      <c r="JQ59" s="297">
        <f t="shared" si="77"/>
        <v>0</v>
      </c>
      <c r="JR59" s="295"/>
      <c r="JS59" s="296"/>
      <c r="JT59" s="297">
        <f t="shared" si="78"/>
        <v>0</v>
      </c>
      <c r="JU59" s="295"/>
      <c r="JV59" s="296"/>
      <c r="JW59" s="297">
        <f t="shared" si="79"/>
        <v>0</v>
      </c>
      <c r="JX59" s="295"/>
      <c r="JY59" s="296"/>
      <c r="JZ59" s="297">
        <f t="shared" si="80"/>
        <v>0</v>
      </c>
      <c r="KA59" s="295"/>
      <c r="KB59" s="296"/>
      <c r="KC59" s="297">
        <f t="shared" si="81"/>
        <v>0</v>
      </c>
      <c r="KD59" s="295"/>
      <c r="KE59" s="296"/>
      <c r="KF59" s="297">
        <f t="shared" si="82"/>
        <v>0</v>
      </c>
      <c r="KG59" s="346"/>
      <c r="KH59" s="296"/>
      <c r="KI59" s="297">
        <f t="shared" si="83"/>
        <v>0</v>
      </c>
      <c r="KJ59" s="295"/>
      <c r="KK59" s="296"/>
      <c r="KL59" s="297">
        <f t="shared" si="84"/>
        <v>0</v>
      </c>
      <c r="KM59" s="295"/>
      <c r="KN59" s="296"/>
      <c r="KO59" s="297">
        <f t="shared" si="85"/>
        <v>0</v>
      </c>
      <c r="KP59" s="295"/>
      <c r="KQ59" s="296"/>
      <c r="KR59" s="297">
        <f t="shared" si="86"/>
        <v>0</v>
      </c>
      <c r="KS59" s="295"/>
      <c r="KT59" s="296"/>
      <c r="KU59" s="297">
        <f t="shared" si="87"/>
        <v>0</v>
      </c>
      <c r="KV59" s="295"/>
      <c r="KW59" s="296"/>
      <c r="KX59" s="297">
        <f t="shared" si="88"/>
        <v>0</v>
      </c>
      <c r="KY59" s="295"/>
      <c r="KZ59" s="296"/>
      <c r="LA59" s="297">
        <f t="shared" si="89"/>
        <v>0</v>
      </c>
      <c r="LB59" s="295"/>
      <c r="LC59" s="296"/>
      <c r="LD59" s="297">
        <f t="shared" si="90"/>
        <v>0</v>
      </c>
      <c r="LE59" s="346"/>
      <c r="LF59" s="296"/>
      <c r="LG59" s="297">
        <f t="shared" si="91"/>
        <v>0</v>
      </c>
      <c r="LH59" s="295"/>
      <c r="LI59" s="296"/>
      <c r="LJ59" s="297">
        <f t="shared" si="92"/>
        <v>0</v>
      </c>
      <c r="LK59" s="295"/>
      <c r="LL59" s="296"/>
      <c r="LM59" s="297">
        <f t="shared" si="93"/>
        <v>0</v>
      </c>
      <c r="LN59" s="295"/>
      <c r="LO59" s="296"/>
      <c r="LP59" s="297">
        <f t="shared" si="94"/>
        <v>0</v>
      </c>
      <c r="LQ59" s="295"/>
      <c r="LR59" s="296"/>
      <c r="LS59" s="297">
        <f t="shared" si="95"/>
        <v>0</v>
      </c>
      <c r="LT59" s="295"/>
      <c r="LU59" s="296"/>
      <c r="LV59" s="297">
        <f t="shared" si="96"/>
        <v>0</v>
      </c>
      <c r="LW59" s="295"/>
      <c r="LX59" s="296"/>
      <c r="LY59" s="297">
        <f t="shared" si="97"/>
        <v>0</v>
      </c>
      <c r="LZ59" s="295"/>
      <c r="MA59" s="296"/>
      <c r="MB59" s="297">
        <f t="shared" si="98"/>
        <v>0</v>
      </c>
      <c r="MC59" s="295"/>
      <c r="MD59" s="296"/>
      <c r="ME59" s="297">
        <f t="shared" si="99"/>
        <v>0</v>
      </c>
      <c r="MF59" s="295"/>
      <c r="MG59" s="296"/>
      <c r="MH59" s="297">
        <f t="shared" si="100"/>
        <v>0</v>
      </c>
      <c r="MI59" s="295"/>
      <c r="MJ59" s="296"/>
      <c r="MK59" s="297">
        <f t="shared" si="101"/>
        <v>0</v>
      </c>
      <c r="ML59" s="295"/>
      <c r="MM59" s="296"/>
      <c r="MN59" s="297">
        <f t="shared" si="102"/>
        <v>0</v>
      </c>
      <c r="MO59" s="295"/>
      <c r="MP59" s="296"/>
      <c r="MQ59" s="297">
        <f t="shared" si="103"/>
        <v>0</v>
      </c>
      <c r="MR59" s="295"/>
      <c r="MS59" s="296"/>
      <c r="MT59" s="297">
        <f t="shared" si="104"/>
        <v>0</v>
      </c>
      <c r="MU59" s="295"/>
      <c r="MV59" s="296"/>
      <c r="MW59" s="297">
        <f t="shared" si="105"/>
        <v>0</v>
      </c>
      <c r="MX59" s="295"/>
      <c r="MY59" s="296"/>
      <c r="MZ59" s="297">
        <f t="shared" si="106"/>
        <v>0</v>
      </c>
      <c r="NA59" s="295"/>
      <c r="NB59" s="296"/>
      <c r="NC59" s="297">
        <f t="shared" si="107"/>
        <v>0</v>
      </c>
      <c r="ND59" s="295"/>
      <c r="NE59" s="296"/>
      <c r="NF59" s="297">
        <f t="shared" si="108"/>
        <v>0</v>
      </c>
      <c r="NG59" s="295"/>
      <c r="NH59" s="296"/>
      <c r="NI59" s="297">
        <f t="shared" si="109"/>
        <v>0</v>
      </c>
      <c r="NJ59" s="295"/>
      <c r="NK59" s="296"/>
      <c r="NL59" s="297">
        <f t="shared" si="110"/>
        <v>0</v>
      </c>
      <c r="NM59" s="295"/>
      <c r="NN59" s="296"/>
      <c r="NO59" s="297">
        <f t="shared" si="111"/>
        <v>0</v>
      </c>
      <c r="NP59" s="295"/>
      <c r="NQ59" s="296"/>
      <c r="NR59" s="297">
        <f t="shared" si="112"/>
        <v>0</v>
      </c>
      <c r="NS59" s="295"/>
      <c r="NT59" s="296"/>
      <c r="NU59" s="297">
        <f t="shared" si="113"/>
        <v>0</v>
      </c>
      <c r="NV59" s="295"/>
      <c r="NW59" s="296"/>
      <c r="NX59" s="297">
        <f t="shared" si="114"/>
        <v>0</v>
      </c>
      <c r="NY59" s="295"/>
      <c r="NZ59" s="296"/>
      <c r="OA59" s="297">
        <f t="shared" si="115"/>
        <v>0</v>
      </c>
      <c r="OB59" s="295"/>
      <c r="OC59" s="296"/>
      <c r="OD59" s="297">
        <f t="shared" si="116"/>
        <v>0</v>
      </c>
      <c r="OE59" s="295"/>
      <c r="OF59" s="296"/>
      <c r="OG59" s="297">
        <f t="shared" si="117"/>
        <v>0</v>
      </c>
      <c r="OH59" s="295"/>
      <c r="OI59" s="296"/>
      <c r="OJ59" s="297">
        <f t="shared" si="118"/>
        <v>0</v>
      </c>
      <c r="OK59" s="295"/>
      <c r="OL59" s="296"/>
      <c r="OM59" s="297">
        <f t="shared" si="119"/>
        <v>0</v>
      </c>
      <c r="ON59" s="295"/>
      <c r="OO59" s="296"/>
      <c r="OP59" s="297">
        <f t="shared" si="120"/>
        <v>0</v>
      </c>
      <c r="OQ59" s="295"/>
      <c r="OR59" s="296"/>
      <c r="OS59" s="297">
        <f t="shared" si="121"/>
        <v>0</v>
      </c>
      <c r="OT59" s="295"/>
      <c r="OU59" s="296"/>
      <c r="OV59" s="297">
        <f t="shared" si="122"/>
        <v>0</v>
      </c>
      <c r="OW59" s="295"/>
      <c r="OX59" s="296"/>
      <c r="OY59" s="297">
        <f t="shared" si="123"/>
        <v>0</v>
      </c>
      <c r="OZ59" s="295"/>
      <c r="PA59" s="296"/>
      <c r="PB59" s="297">
        <f t="shared" si="124"/>
        <v>0</v>
      </c>
      <c r="PC59" s="295"/>
      <c r="PD59" s="296"/>
      <c r="PE59" s="297">
        <f t="shared" si="125"/>
        <v>0</v>
      </c>
      <c r="PF59" s="295"/>
      <c r="PG59" s="296"/>
      <c r="PH59" s="297">
        <f t="shared" si="126"/>
        <v>0</v>
      </c>
      <c r="PI59" s="295"/>
      <c r="PJ59" s="296"/>
      <c r="PK59" s="297">
        <f t="shared" si="127"/>
        <v>0</v>
      </c>
      <c r="PL59" s="295"/>
      <c r="PM59" s="296"/>
      <c r="PN59" s="297">
        <f t="shared" si="128"/>
        <v>0</v>
      </c>
      <c r="PO59" s="295"/>
      <c r="PP59" s="296"/>
      <c r="PQ59" s="297">
        <f t="shared" si="129"/>
        <v>0</v>
      </c>
      <c r="PR59" s="295"/>
      <c r="PS59" s="296"/>
      <c r="PT59" s="297">
        <f t="shared" si="130"/>
        <v>0</v>
      </c>
      <c r="PU59" s="295"/>
      <c r="PV59" s="296"/>
      <c r="PW59" s="297">
        <f t="shared" si="131"/>
        <v>0</v>
      </c>
      <c r="PX59" s="295"/>
      <c r="PY59" s="296"/>
      <c r="PZ59" s="297">
        <f t="shared" si="132"/>
        <v>0</v>
      </c>
      <c r="QA59" s="295"/>
      <c r="QB59" s="296"/>
      <c r="QC59" s="297">
        <f t="shared" si="133"/>
        <v>0</v>
      </c>
      <c r="QD59" s="295"/>
      <c r="QE59" s="296"/>
      <c r="QF59" s="297">
        <f t="shared" si="134"/>
        <v>0</v>
      </c>
      <c r="QG59" s="295"/>
      <c r="QH59" s="296"/>
      <c r="QI59" s="297">
        <f t="shared" si="135"/>
        <v>0</v>
      </c>
      <c r="QJ59" s="295"/>
      <c r="QK59" s="296"/>
      <c r="QL59" s="297">
        <f t="shared" si="136"/>
        <v>0</v>
      </c>
      <c r="QM59" s="295"/>
      <c r="QN59" s="296"/>
      <c r="QO59" s="297">
        <f t="shared" si="137"/>
        <v>0</v>
      </c>
      <c r="QP59" s="295"/>
      <c r="QQ59" s="296"/>
      <c r="QR59" s="297">
        <f t="shared" si="138"/>
        <v>0</v>
      </c>
      <c r="QS59" s="295"/>
      <c r="QT59" s="296"/>
      <c r="QU59" s="297">
        <f t="shared" si="139"/>
        <v>0</v>
      </c>
      <c r="QV59" s="295"/>
      <c r="QW59" s="296"/>
      <c r="QX59" s="297">
        <f t="shared" si="140"/>
        <v>0</v>
      </c>
      <c r="QY59" s="295"/>
      <c r="QZ59" s="296"/>
      <c r="RA59" s="297">
        <f t="shared" si="141"/>
        <v>0</v>
      </c>
      <c r="RB59" s="295"/>
      <c r="RC59" s="296"/>
      <c r="RD59" s="297">
        <f t="shared" si="142"/>
        <v>0</v>
      </c>
      <c r="RE59" s="295"/>
      <c r="RF59" s="296"/>
      <c r="RG59" s="297">
        <f t="shared" si="143"/>
        <v>0</v>
      </c>
      <c r="RH59" s="295"/>
      <c r="RI59" s="296"/>
      <c r="RJ59" s="297">
        <f t="shared" si="144"/>
        <v>0</v>
      </c>
      <c r="RK59" s="295"/>
      <c r="RL59" s="296"/>
      <c r="RM59" s="297">
        <f t="shared" si="145"/>
        <v>0</v>
      </c>
      <c r="RN59" s="295"/>
      <c r="RO59" s="296"/>
      <c r="RP59" s="297">
        <f t="shared" si="146"/>
        <v>0</v>
      </c>
      <c r="RQ59" s="295"/>
      <c r="RR59" s="296"/>
      <c r="RS59" s="297">
        <f t="shared" si="147"/>
        <v>0</v>
      </c>
      <c r="RT59" s="295"/>
      <c r="RU59" s="296"/>
      <c r="RV59" s="297">
        <f t="shared" si="148"/>
        <v>0</v>
      </c>
      <c r="RW59" s="295"/>
      <c r="RX59" s="296"/>
      <c r="RY59" s="297">
        <f t="shared" si="149"/>
        <v>0</v>
      </c>
      <c r="RZ59" s="295"/>
      <c r="SA59" s="296"/>
      <c r="SB59" s="297">
        <f t="shared" si="150"/>
        <v>0</v>
      </c>
      <c r="SC59" s="295"/>
      <c r="SD59" s="296"/>
      <c r="SE59" s="297">
        <f t="shared" si="151"/>
        <v>0</v>
      </c>
      <c r="SF59" s="295"/>
      <c r="SG59" s="296"/>
      <c r="SH59" s="297">
        <f t="shared" si="152"/>
        <v>0</v>
      </c>
      <c r="SI59" s="295"/>
      <c r="SJ59" s="296"/>
      <c r="SK59" s="297">
        <f t="shared" si="153"/>
        <v>0</v>
      </c>
      <c r="SL59" s="295"/>
      <c r="SM59" s="296"/>
      <c r="SN59" s="297">
        <f t="shared" si="154"/>
        <v>0</v>
      </c>
      <c r="SO59" s="295"/>
      <c r="SP59" s="296"/>
      <c r="SQ59" s="297">
        <f t="shared" si="155"/>
        <v>0</v>
      </c>
      <c r="SR59" s="295"/>
      <c r="SS59" s="296"/>
      <c r="ST59" s="297">
        <f t="shared" si="156"/>
        <v>0</v>
      </c>
      <c r="SU59" s="295"/>
      <c r="SV59" s="296"/>
      <c r="SW59" s="297">
        <f t="shared" si="157"/>
        <v>0</v>
      </c>
      <c r="SX59" s="295"/>
      <c r="SY59" s="296"/>
      <c r="SZ59" s="297">
        <f t="shared" si="158"/>
        <v>0</v>
      </c>
      <c r="TA59" s="295"/>
      <c r="TB59" s="296"/>
      <c r="TC59" s="297">
        <f t="shared" si="159"/>
        <v>0</v>
      </c>
      <c r="TD59" s="295"/>
      <c r="TE59" s="296"/>
      <c r="TF59" s="297">
        <f t="shared" si="160"/>
        <v>0</v>
      </c>
      <c r="TG59" s="295"/>
      <c r="TH59" s="296"/>
      <c r="TI59" s="297">
        <f t="shared" si="161"/>
        <v>0</v>
      </c>
      <c r="TJ59" s="295"/>
      <c r="TK59" s="296"/>
      <c r="TL59" s="297">
        <f t="shared" si="162"/>
        <v>0</v>
      </c>
      <c r="TM59" s="295"/>
      <c r="TN59" s="296"/>
      <c r="TO59" s="297">
        <f t="shared" si="163"/>
        <v>0</v>
      </c>
      <c r="TP59" s="295"/>
      <c r="TQ59" s="296"/>
      <c r="TR59" s="297">
        <f t="shared" si="164"/>
        <v>0</v>
      </c>
      <c r="TS59" s="295"/>
      <c r="TT59" s="296"/>
      <c r="TU59" s="297">
        <f t="shared" si="165"/>
        <v>0</v>
      </c>
      <c r="TV59" s="295"/>
      <c r="TW59" s="296"/>
      <c r="TX59" s="297">
        <f t="shared" si="166"/>
        <v>0</v>
      </c>
      <c r="TY59" s="295"/>
      <c r="TZ59" s="296"/>
      <c r="UA59" s="297">
        <f t="shared" si="167"/>
        <v>0</v>
      </c>
      <c r="UB59" s="295"/>
      <c r="UC59" s="296"/>
      <c r="UD59" s="297">
        <f t="shared" si="168"/>
        <v>0</v>
      </c>
      <c r="UE59" s="295"/>
      <c r="UF59" s="296"/>
      <c r="UG59" s="297">
        <f t="shared" si="169"/>
        <v>0</v>
      </c>
      <c r="UH59" s="295"/>
      <c r="UI59" s="296"/>
      <c r="UJ59" s="297">
        <f t="shared" si="170"/>
        <v>0</v>
      </c>
      <c r="UK59" s="295"/>
      <c r="UL59" s="296"/>
      <c r="UM59" s="297">
        <f t="shared" si="171"/>
        <v>0</v>
      </c>
      <c r="UN59" s="295"/>
      <c r="UO59" s="296"/>
      <c r="UP59" s="297">
        <f t="shared" si="172"/>
        <v>0</v>
      </c>
      <c r="UQ59" s="295"/>
      <c r="UR59" s="296"/>
      <c r="US59" s="297">
        <f t="shared" si="173"/>
        <v>0</v>
      </c>
      <c r="UT59" s="295"/>
      <c r="UU59" s="296"/>
      <c r="UV59" s="297">
        <f t="shared" si="174"/>
        <v>0</v>
      </c>
      <c r="UW59" s="295"/>
      <c r="UX59" s="296"/>
      <c r="UY59" s="297">
        <f t="shared" si="175"/>
        <v>0</v>
      </c>
      <c r="UZ59" s="295">
        <v>0.38194444444444442</v>
      </c>
      <c r="VA59" s="296">
        <v>0.4236111111111111</v>
      </c>
      <c r="VB59" s="297">
        <f t="shared" si="176"/>
        <v>4.1666666666666685E-2</v>
      </c>
      <c r="VC59" s="295"/>
      <c r="VD59" s="296"/>
      <c r="VE59" s="297">
        <f t="shared" si="177"/>
        <v>0</v>
      </c>
      <c r="VF59" s="295"/>
      <c r="VG59" s="296"/>
      <c r="VH59" s="297">
        <f t="shared" si="178"/>
        <v>0</v>
      </c>
      <c r="VI59" s="295"/>
      <c r="VJ59" s="296"/>
      <c r="VK59" s="297">
        <f t="shared" si="179"/>
        <v>0</v>
      </c>
      <c r="VL59" s="295"/>
      <c r="VM59" s="296"/>
      <c r="VN59" s="297">
        <f t="shared" si="180"/>
        <v>0</v>
      </c>
      <c r="VO59" s="295"/>
      <c r="VP59" s="296"/>
      <c r="VQ59" s="297">
        <f t="shared" si="181"/>
        <v>0</v>
      </c>
    </row>
    <row r="60" spans="1:589">
      <c r="A60" s="349">
        <v>56</v>
      </c>
      <c r="B60" s="346"/>
      <c r="C60" s="296"/>
      <c r="D60" s="297">
        <f t="shared" si="245"/>
        <v>0</v>
      </c>
      <c r="E60" s="295"/>
      <c r="F60" s="296"/>
      <c r="G60" s="297">
        <f t="shared" si="183"/>
        <v>0</v>
      </c>
      <c r="H60" s="295"/>
      <c r="I60" s="296"/>
      <c r="J60" s="297">
        <f t="shared" si="184"/>
        <v>0</v>
      </c>
      <c r="K60" s="295"/>
      <c r="L60" s="296"/>
      <c r="M60" s="297">
        <f t="shared" si="185"/>
        <v>0</v>
      </c>
      <c r="N60" s="295"/>
      <c r="O60" s="296"/>
      <c r="P60" s="297">
        <f t="shared" si="246"/>
        <v>0</v>
      </c>
      <c r="Q60" s="295"/>
      <c r="R60" s="296"/>
      <c r="S60" s="297">
        <f t="shared" si="187"/>
        <v>0</v>
      </c>
      <c r="T60" s="295"/>
      <c r="U60" s="296"/>
      <c r="V60" s="297">
        <f t="shared" si="188"/>
        <v>0</v>
      </c>
      <c r="W60" s="346"/>
      <c r="X60" s="296"/>
      <c r="Y60" s="297">
        <f t="shared" si="189"/>
        <v>0</v>
      </c>
      <c r="Z60" s="295"/>
      <c r="AA60" s="296"/>
      <c r="AB60" s="297">
        <f t="shared" si="190"/>
        <v>0</v>
      </c>
      <c r="AC60" s="295"/>
      <c r="AD60" s="296"/>
      <c r="AE60" s="297">
        <f t="shared" si="191"/>
        <v>0</v>
      </c>
      <c r="AF60" s="295"/>
      <c r="AG60" s="296"/>
      <c r="AH60" s="297">
        <f t="shared" si="192"/>
        <v>0</v>
      </c>
      <c r="AI60" s="295"/>
      <c r="AJ60" s="296"/>
      <c r="AK60" s="297">
        <f t="shared" si="193"/>
        <v>0</v>
      </c>
      <c r="AL60" s="295"/>
      <c r="AM60" s="296"/>
      <c r="AN60" s="297">
        <f t="shared" si="194"/>
        <v>0</v>
      </c>
      <c r="AO60" s="295"/>
      <c r="AP60" s="296"/>
      <c r="AQ60" s="297">
        <f t="shared" si="195"/>
        <v>0</v>
      </c>
      <c r="AR60" s="346"/>
      <c r="AS60" s="296"/>
      <c r="AT60" s="297">
        <f t="shared" si="196"/>
        <v>0</v>
      </c>
      <c r="AU60" s="295"/>
      <c r="AV60" s="296"/>
      <c r="AW60" s="297">
        <f t="shared" si="197"/>
        <v>0</v>
      </c>
      <c r="AX60" s="295"/>
      <c r="AY60" s="296"/>
      <c r="AZ60" s="297">
        <f t="shared" si="198"/>
        <v>0</v>
      </c>
      <c r="BA60" s="295"/>
      <c r="BB60" s="296"/>
      <c r="BC60" s="297">
        <f t="shared" si="199"/>
        <v>0</v>
      </c>
      <c r="BD60" s="295"/>
      <c r="BE60" s="296"/>
      <c r="BF60" s="297">
        <f t="shared" si="200"/>
        <v>0</v>
      </c>
      <c r="BG60" s="295"/>
      <c r="BH60" s="296"/>
      <c r="BI60" s="297">
        <f t="shared" si="201"/>
        <v>0</v>
      </c>
      <c r="BJ60" s="295"/>
      <c r="BK60" s="296"/>
      <c r="BL60" s="297">
        <f t="shared" si="202"/>
        <v>0</v>
      </c>
      <c r="BM60" s="346"/>
      <c r="BN60" s="296"/>
      <c r="BO60" s="297">
        <f t="shared" si="203"/>
        <v>0</v>
      </c>
      <c r="BP60" s="295"/>
      <c r="BQ60" s="296"/>
      <c r="BR60" s="297">
        <f t="shared" si="247"/>
        <v>0</v>
      </c>
      <c r="BS60" s="295"/>
      <c r="BT60" s="296"/>
      <c r="BU60" s="297">
        <f t="shared" si="204"/>
        <v>0</v>
      </c>
      <c r="BV60" s="295"/>
      <c r="BW60" s="296"/>
      <c r="BX60" s="297">
        <f t="shared" si="205"/>
        <v>0</v>
      </c>
      <c r="BY60" s="295"/>
      <c r="BZ60" s="296"/>
      <c r="CA60" s="297">
        <f t="shared" si="206"/>
        <v>0</v>
      </c>
      <c r="CB60" s="295"/>
      <c r="CC60" s="296"/>
      <c r="CD60" s="297">
        <f t="shared" si="207"/>
        <v>0</v>
      </c>
      <c r="CE60" s="295"/>
      <c r="CF60" s="296"/>
      <c r="CG60" s="297">
        <f t="shared" si="208"/>
        <v>0</v>
      </c>
      <c r="CH60" s="346"/>
      <c r="CI60" s="296"/>
      <c r="CJ60" s="297">
        <f t="shared" si="209"/>
        <v>0</v>
      </c>
      <c r="CK60" s="295"/>
      <c r="CL60" s="296"/>
      <c r="CM60" s="297">
        <f t="shared" si="210"/>
        <v>0</v>
      </c>
      <c r="CN60" s="295"/>
      <c r="CO60" s="296"/>
      <c r="CP60" s="297">
        <f t="shared" si="211"/>
        <v>0</v>
      </c>
      <c r="CQ60" s="295"/>
      <c r="CR60" s="296"/>
      <c r="CS60" s="297">
        <f t="shared" si="212"/>
        <v>0</v>
      </c>
      <c r="CT60" s="295"/>
      <c r="CU60" s="296"/>
      <c r="CV60" s="297">
        <f t="shared" si="213"/>
        <v>0</v>
      </c>
      <c r="CW60" s="295"/>
      <c r="CX60" s="296"/>
      <c r="CY60" s="297">
        <f t="shared" si="214"/>
        <v>0</v>
      </c>
      <c r="CZ60" s="295"/>
      <c r="DA60" s="296"/>
      <c r="DB60" s="297">
        <f t="shared" si="215"/>
        <v>0</v>
      </c>
      <c r="DC60" s="346"/>
      <c r="DD60" s="296"/>
      <c r="DE60" s="297">
        <f t="shared" si="216"/>
        <v>0</v>
      </c>
      <c r="DF60" s="295"/>
      <c r="DG60" s="296"/>
      <c r="DH60" s="297">
        <f t="shared" si="217"/>
        <v>0</v>
      </c>
      <c r="DI60" s="295"/>
      <c r="DJ60" s="296"/>
      <c r="DK60" s="297">
        <f t="shared" si="218"/>
        <v>0</v>
      </c>
      <c r="DL60" s="295"/>
      <c r="DM60" s="296"/>
      <c r="DN60" s="297">
        <f t="shared" si="219"/>
        <v>0</v>
      </c>
      <c r="DO60" s="295"/>
      <c r="DP60" s="296"/>
      <c r="DQ60" s="297">
        <f t="shared" si="220"/>
        <v>0</v>
      </c>
      <c r="DR60" s="295"/>
      <c r="DS60" s="296"/>
      <c r="DT60" s="297">
        <f t="shared" si="221"/>
        <v>0</v>
      </c>
      <c r="DU60" s="295"/>
      <c r="DV60" s="296"/>
      <c r="DW60" s="297">
        <f t="shared" si="222"/>
        <v>0</v>
      </c>
      <c r="DX60" s="346"/>
      <c r="DY60" s="296"/>
      <c r="DZ60" s="297">
        <f t="shared" si="223"/>
        <v>0</v>
      </c>
      <c r="EA60" s="295"/>
      <c r="EB60" s="296"/>
      <c r="EC60" s="297">
        <f t="shared" si="224"/>
        <v>0</v>
      </c>
      <c r="ED60" s="295"/>
      <c r="EE60" s="296"/>
      <c r="EF60" s="297">
        <f t="shared" si="225"/>
        <v>0</v>
      </c>
      <c r="EG60" s="295"/>
      <c r="EH60" s="296"/>
      <c r="EI60" s="297">
        <f t="shared" si="226"/>
        <v>0</v>
      </c>
      <c r="EJ60" s="295"/>
      <c r="EK60" s="296"/>
      <c r="EL60" s="297">
        <f t="shared" si="227"/>
        <v>0</v>
      </c>
      <c r="EM60" s="295"/>
      <c r="EN60" s="296"/>
      <c r="EO60" s="297">
        <f t="shared" si="228"/>
        <v>0</v>
      </c>
      <c r="EP60" s="295"/>
      <c r="EQ60" s="296"/>
      <c r="ER60" s="297">
        <f t="shared" si="229"/>
        <v>0</v>
      </c>
      <c r="ES60" s="346"/>
      <c r="ET60" s="296"/>
      <c r="EU60" s="297">
        <f t="shared" si="230"/>
        <v>0</v>
      </c>
      <c r="EV60" s="295"/>
      <c r="EW60" s="296"/>
      <c r="EX60" s="297">
        <f t="shared" si="231"/>
        <v>0</v>
      </c>
      <c r="EY60" s="295"/>
      <c r="EZ60" s="296"/>
      <c r="FA60" s="297">
        <f t="shared" si="232"/>
        <v>0</v>
      </c>
      <c r="FB60" s="295"/>
      <c r="FC60" s="296"/>
      <c r="FD60" s="297">
        <f t="shared" si="233"/>
        <v>0</v>
      </c>
      <c r="FE60" s="295"/>
      <c r="FF60" s="296"/>
      <c r="FG60" s="297">
        <f t="shared" si="234"/>
        <v>0</v>
      </c>
      <c r="FH60" s="295"/>
      <c r="FI60" s="296"/>
      <c r="FJ60" s="297">
        <f t="shared" si="235"/>
        <v>0</v>
      </c>
      <c r="FK60" s="295"/>
      <c r="FL60" s="296"/>
      <c r="FM60" s="297">
        <f t="shared" si="236"/>
        <v>0</v>
      </c>
      <c r="FN60" s="295"/>
      <c r="FO60" s="296"/>
      <c r="FP60" s="297">
        <f t="shared" si="237"/>
        <v>0</v>
      </c>
      <c r="FQ60" s="346"/>
      <c r="FR60" s="296"/>
      <c r="FS60" s="297">
        <f t="shared" si="238"/>
        <v>0</v>
      </c>
      <c r="FT60" s="295"/>
      <c r="FU60" s="296"/>
      <c r="FV60" s="297">
        <f t="shared" si="239"/>
        <v>0</v>
      </c>
      <c r="FW60" s="295"/>
      <c r="FX60" s="296"/>
      <c r="FY60" s="297">
        <f t="shared" si="240"/>
        <v>0</v>
      </c>
      <c r="FZ60" s="295"/>
      <c r="GA60" s="296"/>
      <c r="GB60" s="297">
        <f t="shared" si="241"/>
        <v>0</v>
      </c>
      <c r="GC60" s="295"/>
      <c r="GD60" s="296"/>
      <c r="GE60" s="297">
        <f t="shared" si="242"/>
        <v>0</v>
      </c>
      <c r="GF60" s="295"/>
      <c r="GG60" s="296"/>
      <c r="GH60" s="297">
        <f t="shared" si="243"/>
        <v>0</v>
      </c>
      <c r="GI60" s="295"/>
      <c r="GJ60" s="296"/>
      <c r="GK60" s="297">
        <f t="shared" si="244"/>
        <v>0</v>
      </c>
      <c r="GL60" s="295"/>
      <c r="GM60" s="296"/>
      <c r="GN60" s="297">
        <f t="shared" si="50"/>
        <v>0</v>
      </c>
      <c r="GO60" s="346"/>
      <c r="GP60" s="296"/>
      <c r="GQ60" s="297">
        <f t="shared" si="51"/>
        <v>0</v>
      </c>
      <c r="GR60" s="295"/>
      <c r="GS60" s="296"/>
      <c r="GT60" s="297">
        <f t="shared" si="52"/>
        <v>0</v>
      </c>
      <c r="GU60" s="295"/>
      <c r="GV60" s="296"/>
      <c r="GW60" s="297">
        <f t="shared" si="53"/>
        <v>0</v>
      </c>
      <c r="GX60" s="295"/>
      <c r="GY60" s="296"/>
      <c r="GZ60" s="297">
        <f t="shared" si="54"/>
        <v>0</v>
      </c>
      <c r="HA60" s="295"/>
      <c r="HB60" s="296"/>
      <c r="HC60" s="297">
        <f t="shared" si="55"/>
        <v>0</v>
      </c>
      <c r="HD60" s="295"/>
      <c r="HE60" s="296"/>
      <c r="HF60" s="297">
        <f t="shared" si="56"/>
        <v>0</v>
      </c>
      <c r="HG60" s="295"/>
      <c r="HH60" s="296"/>
      <c r="HI60" s="297">
        <f t="shared" si="57"/>
        <v>0</v>
      </c>
      <c r="HJ60" s="295"/>
      <c r="HK60" s="296"/>
      <c r="HL60" s="297">
        <f t="shared" si="58"/>
        <v>0</v>
      </c>
      <c r="HM60" s="346"/>
      <c r="HN60" s="296"/>
      <c r="HO60" s="297">
        <f t="shared" si="59"/>
        <v>0</v>
      </c>
      <c r="HP60" s="295"/>
      <c r="HQ60" s="296"/>
      <c r="HR60" s="297">
        <f t="shared" si="60"/>
        <v>0</v>
      </c>
      <c r="HS60" s="295"/>
      <c r="HT60" s="296"/>
      <c r="HU60" s="297">
        <f t="shared" si="61"/>
        <v>0</v>
      </c>
      <c r="HV60" s="295"/>
      <c r="HW60" s="296"/>
      <c r="HX60" s="297">
        <f t="shared" si="62"/>
        <v>0</v>
      </c>
      <c r="HY60" s="295"/>
      <c r="HZ60" s="296"/>
      <c r="IA60" s="297">
        <f t="shared" si="63"/>
        <v>0</v>
      </c>
      <c r="IB60" s="295"/>
      <c r="IC60" s="296"/>
      <c r="ID60" s="297">
        <f t="shared" si="64"/>
        <v>0</v>
      </c>
      <c r="IE60" s="295"/>
      <c r="IF60" s="296"/>
      <c r="IG60" s="297">
        <f t="shared" si="65"/>
        <v>0</v>
      </c>
      <c r="IH60" s="295"/>
      <c r="II60" s="296"/>
      <c r="IJ60" s="297">
        <f t="shared" si="66"/>
        <v>0</v>
      </c>
      <c r="IK60" s="346"/>
      <c r="IL60" s="296"/>
      <c r="IM60" s="297">
        <f t="shared" si="67"/>
        <v>0</v>
      </c>
      <c r="IN60" s="295"/>
      <c r="IO60" s="296"/>
      <c r="IP60" s="297">
        <f t="shared" si="68"/>
        <v>0</v>
      </c>
      <c r="IQ60" s="295"/>
      <c r="IR60" s="296"/>
      <c r="IS60" s="297">
        <f t="shared" si="69"/>
        <v>0</v>
      </c>
      <c r="IT60" s="295"/>
      <c r="IU60" s="296"/>
      <c r="IV60" s="297">
        <f t="shared" si="70"/>
        <v>0</v>
      </c>
      <c r="IW60" s="295"/>
      <c r="IX60" s="296"/>
      <c r="IY60" s="297">
        <f t="shared" si="71"/>
        <v>0</v>
      </c>
      <c r="IZ60" s="295"/>
      <c r="JA60" s="296"/>
      <c r="JB60" s="297">
        <f t="shared" si="72"/>
        <v>0</v>
      </c>
      <c r="JC60" s="295"/>
      <c r="JD60" s="296"/>
      <c r="JE60" s="297">
        <f t="shared" si="73"/>
        <v>0</v>
      </c>
      <c r="JF60" s="295"/>
      <c r="JG60" s="296"/>
      <c r="JH60" s="297">
        <f t="shared" si="74"/>
        <v>0</v>
      </c>
      <c r="JI60" s="346"/>
      <c r="JJ60" s="296"/>
      <c r="JK60" s="297">
        <f t="shared" si="75"/>
        <v>0</v>
      </c>
      <c r="JL60" s="295"/>
      <c r="JM60" s="296"/>
      <c r="JN60" s="297">
        <f t="shared" si="76"/>
        <v>0</v>
      </c>
      <c r="JO60" s="295"/>
      <c r="JP60" s="296"/>
      <c r="JQ60" s="297">
        <f t="shared" si="77"/>
        <v>0</v>
      </c>
      <c r="JR60" s="295"/>
      <c r="JS60" s="296"/>
      <c r="JT60" s="297">
        <f t="shared" si="78"/>
        <v>0</v>
      </c>
      <c r="JU60" s="295"/>
      <c r="JV60" s="296"/>
      <c r="JW60" s="297">
        <f t="shared" si="79"/>
        <v>0</v>
      </c>
      <c r="JX60" s="295"/>
      <c r="JY60" s="296"/>
      <c r="JZ60" s="297">
        <f t="shared" si="80"/>
        <v>0</v>
      </c>
      <c r="KA60" s="295"/>
      <c r="KB60" s="296"/>
      <c r="KC60" s="297">
        <f t="shared" si="81"/>
        <v>0</v>
      </c>
      <c r="KD60" s="295"/>
      <c r="KE60" s="296"/>
      <c r="KF60" s="297">
        <f t="shared" si="82"/>
        <v>0</v>
      </c>
      <c r="KG60" s="346"/>
      <c r="KH60" s="296"/>
      <c r="KI60" s="297">
        <f t="shared" si="83"/>
        <v>0</v>
      </c>
      <c r="KJ60" s="295"/>
      <c r="KK60" s="296"/>
      <c r="KL60" s="297">
        <f t="shared" si="84"/>
        <v>0</v>
      </c>
      <c r="KM60" s="295"/>
      <c r="KN60" s="296"/>
      <c r="KO60" s="297">
        <f t="shared" si="85"/>
        <v>0</v>
      </c>
      <c r="KP60" s="295"/>
      <c r="KQ60" s="296"/>
      <c r="KR60" s="297">
        <f t="shared" si="86"/>
        <v>0</v>
      </c>
      <c r="KS60" s="295"/>
      <c r="KT60" s="296"/>
      <c r="KU60" s="297">
        <f t="shared" si="87"/>
        <v>0</v>
      </c>
      <c r="KV60" s="295"/>
      <c r="KW60" s="296"/>
      <c r="KX60" s="297">
        <f t="shared" si="88"/>
        <v>0</v>
      </c>
      <c r="KY60" s="295"/>
      <c r="KZ60" s="296"/>
      <c r="LA60" s="297">
        <f t="shared" si="89"/>
        <v>0</v>
      </c>
      <c r="LB60" s="295"/>
      <c r="LC60" s="296"/>
      <c r="LD60" s="297">
        <f t="shared" si="90"/>
        <v>0</v>
      </c>
      <c r="LE60" s="346"/>
      <c r="LF60" s="296"/>
      <c r="LG60" s="297">
        <f t="shared" si="91"/>
        <v>0</v>
      </c>
      <c r="LH60" s="295"/>
      <c r="LI60" s="296"/>
      <c r="LJ60" s="297">
        <f t="shared" si="92"/>
        <v>0</v>
      </c>
      <c r="LK60" s="295"/>
      <c r="LL60" s="296"/>
      <c r="LM60" s="297">
        <f t="shared" si="93"/>
        <v>0</v>
      </c>
      <c r="LN60" s="295"/>
      <c r="LO60" s="296"/>
      <c r="LP60" s="297">
        <f t="shared" si="94"/>
        <v>0</v>
      </c>
      <c r="LQ60" s="295"/>
      <c r="LR60" s="296"/>
      <c r="LS60" s="297">
        <f t="shared" si="95"/>
        <v>0</v>
      </c>
      <c r="LT60" s="295"/>
      <c r="LU60" s="296"/>
      <c r="LV60" s="297">
        <f t="shared" si="96"/>
        <v>0</v>
      </c>
      <c r="LW60" s="295"/>
      <c r="LX60" s="296"/>
      <c r="LY60" s="297">
        <f t="shared" si="97"/>
        <v>0</v>
      </c>
      <c r="LZ60" s="295"/>
      <c r="MA60" s="296"/>
      <c r="MB60" s="297">
        <f t="shared" si="98"/>
        <v>0</v>
      </c>
      <c r="MC60" s="295"/>
      <c r="MD60" s="296"/>
      <c r="ME60" s="297">
        <f t="shared" si="99"/>
        <v>0</v>
      </c>
      <c r="MF60" s="295"/>
      <c r="MG60" s="296"/>
      <c r="MH60" s="297">
        <f t="shared" si="100"/>
        <v>0</v>
      </c>
      <c r="MI60" s="295"/>
      <c r="MJ60" s="296"/>
      <c r="MK60" s="297">
        <f t="shared" si="101"/>
        <v>0</v>
      </c>
      <c r="ML60" s="295"/>
      <c r="MM60" s="296"/>
      <c r="MN60" s="297">
        <f t="shared" si="102"/>
        <v>0</v>
      </c>
      <c r="MO60" s="295"/>
      <c r="MP60" s="296"/>
      <c r="MQ60" s="297">
        <f t="shared" si="103"/>
        <v>0</v>
      </c>
      <c r="MR60" s="295"/>
      <c r="MS60" s="296"/>
      <c r="MT60" s="297">
        <f t="shared" si="104"/>
        <v>0</v>
      </c>
      <c r="MU60" s="295"/>
      <c r="MV60" s="296"/>
      <c r="MW60" s="297">
        <f t="shared" si="105"/>
        <v>0</v>
      </c>
      <c r="MX60" s="295"/>
      <c r="MY60" s="296"/>
      <c r="MZ60" s="297">
        <f t="shared" si="106"/>
        <v>0</v>
      </c>
      <c r="NA60" s="295"/>
      <c r="NB60" s="296"/>
      <c r="NC60" s="297">
        <f t="shared" si="107"/>
        <v>0</v>
      </c>
      <c r="ND60" s="295"/>
      <c r="NE60" s="296"/>
      <c r="NF60" s="297">
        <f t="shared" si="108"/>
        <v>0</v>
      </c>
      <c r="NG60" s="295"/>
      <c r="NH60" s="296"/>
      <c r="NI60" s="297">
        <f t="shared" si="109"/>
        <v>0</v>
      </c>
      <c r="NJ60" s="295"/>
      <c r="NK60" s="296"/>
      <c r="NL60" s="297">
        <f t="shared" si="110"/>
        <v>0</v>
      </c>
      <c r="NM60" s="295"/>
      <c r="NN60" s="296"/>
      <c r="NO60" s="297">
        <f t="shared" si="111"/>
        <v>0</v>
      </c>
      <c r="NP60" s="295"/>
      <c r="NQ60" s="296"/>
      <c r="NR60" s="297">
        <f t="shared" si="112"/>
        <v>0</v>
      </c>
      <c r="NS60" s="295"/>
      <c r="NT60" s="296"/>
      <c r="NU60" s="297">
        <f t="shared" si="113"/>
        <v>0</v>
      </c>
      <c r="NV60" s="295"/>
      <c r="NW60" s="296"/>
      <c r="NX60" s="297">
        <f t="shared" si="114"/>
        <v>0</v>
      </c>
      <c r="NY60" s="295"/>
      <c r="NZ60" s="296"/>
      <c r="OA60" s="297">
        <f t="shared" si="115"/>
        <v>0</v>
      </c>
      <c r="OB60" s="295"/>
      <c r="OC60" s="296"/>
      <c r="OD60" s="297">
        <f t="shared" si="116"/>
        <v>0</v>
      </c>
      <c r="OE60" s="295"/>
      <c r="OF60" s="296"/>
      <c r="OG60" s="297">
        <f t="shared" si="117"/>
        <v>0</v>
      </c>
      <c r="OH60" s="295"/>
      <c r="OI60" s="296"/>
      <c r="OJ60" s="297">
        <f t="shared" si="118"/>
        <v>0</v>
      </c>
      <c r="OK60" s="295"/>
      <c r="OL60" s="296"/>
      <c r="OM60" s="297">
        <f t="shared" si="119"/>
        <v>0</v>
      </c>
      <c r="ON60" s="295"/>
      <c r="OO60" s="296"/>
      <c r="OP60" s="297">
        <f t="shared" si="120"/>
        <v>0</v>
      </c>
      <c r="OQ60" s="295"/>
      <c r="OR60" s="296"/>
      <c r="OS60" s="297">
        <f t="shared" si="121"/>
        <v>0</v>
      </c>
      <c r="OT60" s="295"/>
      <c r="OU60" s="296"/>
      <c r="OV60" s="297">
        <f t="shared" si="122"/>
        <v>0</v>
      </c>
      <c r="OW60" s="295"/>
      <c r="OX60" s="296"/>
      <c r="OY60" s="297">
        <f t="shared" si="123"/>
        <v>0</v>
      </c>
      <c r="OZ60" s="295"/>
      <c r="PA60" s="296"/>
      <c r="PB60" s="297">
        <f t="shared" si="124"/>
        <v>0</v>
      </c>
      <c r="PC60" s="295"/>
      <c r="PD60" s="296"/>
      <c r="PE60" s="297">
        <f t="shared" si="125"/>
        <v>0</v>
      </c>
      <c r="PF60" s="295"/>
      <c r="PG60" s="296"/>
      <c r="PH60" s="297">
        <f t="shared" si="126"/>
        <v>0</v>
      </c>
      <c r="PI60" s="295"/>
      <c r="PJ60" s="296"/>
      <c r="PK60" s="297">
        <f t="shared" si="127"/>
        <v>0</v>
      </c>
      <c r="PL60" s="295"/>
      <c r="PM60" s="296"/>
      <c r="PN60" s="297">
        <f t="shared" si="128"/>
        <v>0</v>
      </c>
      <c r="PO60" s="295"/>
      <c r="PP60" s="296"/>
      <c r="PQ60" s="297">
        <f t="shared" si="129"/>
        <v>0</v>
      </c>
      <c r="PR60" s="295"/>
      <c r="PS60" s="296"/>
      <c r="PT60" s="297">
        <f t="shared" si="130"/>
        <v>0</v>
      </c>
      <c r="PU60" s="295"/>
      <c r="PV60" s="296"/>
      <c r="PW60" s="297">
        <f t="shared" si="131"/>
        <v>0</v>
      </c>
      <c r="PX60" s="295"/>
      <c r="PY60" s="296"/>
      <c r="PZ60" s="297">
        <f t="shared" si="132"/>
        <v>0</v>
      </c>
      <c r="QA60" s="295"/>
      <c r="QB60" s="296"/>
      <c r="QC60" s="297">
        <f t="shared" si="133"/>
        <v>0</v>
      </c>
      <c r="QD60" s="295"/>
      <c r="QE60" s="296"/>
      <c r="QF60" s="297">
        <f t="shared" si="134"/>
        <v>0</v>
      </c>
      <c r="QG60" s="295"/>
      <c r="QH60" s="296"/>
      <c r="QI60" s="297">
        <f t="shared" si="135"/>
        <v>0</v>
      </c>
      <c r="QJ60" s="295"/>
      <c r="QK60" s="296"/>
      <c r="QL60" s="297">
        <f t="shared" si="136"/>
        <v>0</v>
      </c>
      <c r="QM60" s="295"/>
      <c r="QN60" s="296"/>
      <c r="QO60" s="297">
        <f t="shared" si="137"/>
        <v>0</v>
      </c>
      <c r="QP60" s="295"/>
      <c r="QQ60" s="296"/>
      <c r="QR60" s="297">
        <f t="shared" si="138"/>
        <v>0</v>
      </c>
      <c r="QS60" s="295"/>
      <c r="QT60" s="296"/>
      <c r="QU60" s="297">
        <f t="shared" si="139"/>
        <v>0</v>
      </c>
      <c r="QV60" s="295"/>
      <c r="QW60" s="296"/>
      <c r="QX60" s="297">
        <f t="shared" si="140"/>
        <v>0</v>
      </c>
      <c r="QY60" s="295"/>
      <c r="QZ60" s="296"/>
      <c r="RA60" s="297">
        <f t="shared" si="141"/>
        <v>0</v>
      </c>
      <c r="RB60" s="295"/>
      <c r="RC60" s="296"/>
      <c r="RD60" s="297">
        <f t="shared" si="142"/>
        <v>0</v>
      </c>
      <c r="RE60" s="295"/>
      <c r="RF60" s="296"/>
      <c r="RG60" s="297">
        <f t="shared" si="143"/>
        <v>0</v>
      </c>
      <c r="RH60" s="295"/>
      <c r="RI60" s="296"/>
      <c r="RJ60" s="297">
        <f t="shared" si="144"/>
        <v>0</v>
      </c>
      <c r="RK60" s="295"/>
      <c r="RL60" s="296"/>
      <c r="RM60" s="297">
        <f t="shared" si="145"/>
        <v>0</v>
      </c>
      <c r="RN60" s="295"/>
      <c r="RO60" s="296"/>
      <c r="RP60" s="297">
        <f t="shared" si="146"/>
        <v>0</v>
      </c>
      <c r="RQ60" s="295"/>
      <c r="RR60" s="296"/>
      <c r="RS60" s="297">
        <f t="shared" si="147"/>
        <v>0</v>
      </c>
      <c r="RT60" s="295"/>
      <c r="RU60" s="296"/>
      <c r="RV60" s="297">
        <f t="shared" si="148"/>
        <v>0</v>
      </c>
      <c r="RW60" s="295"/>
      <c r="RX60" s="296"/>
      <c r="RY60" s="297">
        <f t="shared" si="149"/>
        <v>0</v>
      </c>
      <c r="RZ60" s="295"/>
      <c r="SA60" s="296"/>
      <c r="SB60" s="297">
        <f t="shared" si="150"/>
        <v>0</v>
      </c>
      <c r="SC60" s="295"/>
      <c r="SD60" s="296"/>
      <c r="SE60" s="297">
        <f t="shared" si="151"/>
        <v>0</v>
      </c>
      <c r="SF60" s="295"/>
      <c r="SG60" s="296"/>
      <c r="SH60" s="297">
        <f t="shared" si="152"/>
        <v>0</v>
      </c>
      <c r="SI60" s="295"/>
      <c r="SJ60" s="296"/>
      <c r="SK60" s="297">
        <f t="shared" si="153"/>
        <v>0</v>
      </c>
      <c r="SL60" s="295"/>
      <c r="SM60" s="296"/>
      <c r="SN60" s="297">
        <f t="shared" si="154"/>
        <v>0</v>
      </c>
      <c r="SO60" s="295"/>
      <c r="SP60" s="296"/>
      <c r="SQ60" s="297">
        <f t="shared" si="155"/>
        <v>0</v>
      </c>
      <c r="SR60" s="295"/>
      <c r="SS60" s="296"/>
      <c r="ST60" s="297">
        <f t="shared" si="156"/>
        <v>0</v>
      </c>
      <c r="SU60" s="295"/>
      <c r="SV60" s="296"/>
      <c r="SW60" s="297">
        <f t="shared" si="157"/>
        <v>0</v>
      </c>
      <c r="SX60" s="295"/>
      <c r="SY60" s="296"/>
      <c r="SZ60" s="297">
        <f t="shared" si="158"/>
        <v>0</v>
      </c>
      <c r="TA60" s="295"/>
      <c r="TB60" s="296"/>
      <c r="TC60" s="297">
        <f t="shared" si="159"/>
        <v>0</v>
      </c>
      <c r="TD60" s="295"/>
      <c r="TE60" s="296"/>
      <c r="TF60" s="297">
        <f t="shared" si="160"/>
        <v>0</v>
      </c>
      <c r="TG60" s="295"/>
      <c r="TH60" s="296"/>
      <c r="TI60" s="297">
        <f t="shared" si="161"/>
        <v>0</v>
      </c>
      <c r="TJ60" s="295"/>
      <c r="TK60" s="296"/>
      <c r="TL60" s="297">
        <f t="shared" si="162"/>
        <v>0</v>
      </c>
      <c r="TM60" s="295"/>
      <c r="TN60" s="296"/>
      <c r="TO60" s="297">
        <f t="shared" si="163"/>
        <v>0</v>
      </c>
      <c r="TP60" s="295"/>
      <c r="TQ60" s="296"/>
      <c r="TR60" s="297">
        <f t="shared" si="164"/>
        <v>0</v>
      </c>
      <c r="TS60" s="295"/>
      <c r="TT60" s="296"/>
      <c r="TU60" s="297">
        <f t="shared" si="165"/>
        <v>0</v>
      </c>
      <c r="TV60" s="295"/>
      <c r="TW60" s="296"/>
      <c r="TX60" s="297">
        <f t="shared" si="166"/>
        <v>0</v>
      </c>
      <c r="TY60" s="295"/>
      <c r="TZ60" s="296"/>
      <c r="UA60" s="297">
        <f t="shared" si="167"/>
        <v>0</v>
      </c>
      <c r="UB60" s="295"/>
      <c r="UC60" s="296"/>
      <c r="UD60" s="297">
        <f t="shared" si="168"/>
        <v>0</v>
      </c>
      <c r="UE60" s="295"/>
      <c r="UF60" s="296"/>
      <c r="UG60" s="297">
        <f t="shared" si="169"/>
        <v>0</v>
      </c>
      <c r="UH60" s="295"/>
      <c r="UI60" s="296"/>
      <c r="UJ60" s="297">
        <f t="shared" si="170"/>
        <v>0</v>
      </c>
      <c r="UK60" s="295"/>
      <c r="UL60" s="296"/>
      <c r="UM60" s="297">
        <f t="shared" si="171"/>
        <v>0</v>
      </c>
      <c r="UN60" s="295"/>
      <c r="UO60" s="296"/>
      <c r="UP60" s="297">
        <f t="shared" si="172"/>
        <v>0</v>
      </c>
      <c r="UQ60" s="295"/>
      <c r="UR60" s="296"/>
      <c r="US60" s="297">
        <f t="shared" si="173"/>
        <v>0</v>
      </c>
      <c r="UT60" s="295"/>
      <c r="UU60" s="296"/>
      <c r="UV60" s="297">
        <f t="shared" si="174"/>
        <v>0</v>
      </c>
      <c r="UW60" s="295"/>
      <c r="UX60" s="296"/>
      <c r="UY60" s="297">
        <f t="shared" si="175"/>
        <v>0</v>
      </c>
      <c r="UZ60" s="295"/>
      <c r="VA60" s="296"/>
      <c r="VB60" s="297">
        <f t="shared" si="176"/>
        <v>0</v>
      </c>
      <c r="VC60" s="295"/>
      <c r="VD60" s="296"/>
      <c r="VE60" s="297">
        <f t="shared" si="177"/>
        <v>0</v>
      </c>
      <c r="VF60" s="295"/>
      <c r="VG60" s="296"/>
      <c r="VH60" s="297">
        <f t="shared" si="178"/>
        <v>0</v>
      </c>
      <c r="VI60" s="295"/>
      <c r="VJ60" s="296"/>
      <c r="VK60" s="297">
        <f t="shared" si="179"/>
        <v>0</v>
      </c>
      <c r="VL60" s="295"/>
      <c r="VM60" s="296"/>
      <c r="VN60" s="297">
        <f t="shared" si="180"/>
        <v>0</v>
      </c>
      <c r="VO60" s="295"/>
      <c r="VP60" s="296"/>
      <c r="VQ60" s="297">
        <f t="shared" si="181"/>
        <v>0</v>
      </c>
    </row>
    <row r="61" spans="1:589">
      <c r="A61" s="349">
        <v>57</v>
      </c>
      <c r="B61" s="346"/>
      <c r="C61" s="296"/>
      <c r="D61" s="297">
        <f t="shared" si="245"/>
        <v>0</v>
      </c>
      <c r="E61" s="295"/>
      <c r="F61" s="296"/>
      <c r="G61" s="297">
        <f t="shared" si="183"/>
        <v>0</v>
      </c>
      <c r="H61" s="295"/>
      <c r="I61" s="296"/>
      <c r="J61" s="297">
        <f t="shared" si="184"/>
        <v>0</v>
      </c>
      <c r="K61" s="295"/>
      <c r="L61" s="296"/>
      <c r="M61" s="297">
        <f t="shared" si="185"/>
        <v>0</v>
      </c>
      <c r="N61" s="295"/>
      <c r="O61" s="296"/>
      <c r="P61" s="297">
        <f t="shared" si="246"/>
        <v>0</v>
      </c>
      <c r="Q61" s="295"/>
      <c r="R61" s="296"/>
      <c r="S61" s="297">
        <f t="shared" si="187"/>
        <v>0</v>
      </c>
      <c r="T61" s="295"/>
      <c r="U61" s="296"/>
      <c r="V61" s="297">
        <f t="shared" si="188"/>
        <v>0</v>
      </c>
      <c r="W61" s="346"/>
      <c r="X61" s="296"/>
      <c r="Y61" s="297">
        <f t="shared" si="189"/>
        <v>0</v>
      </c>
      <c r="Z61" s="295"/>
      <c r="AA61" s="296"/>
      <c r="AB61" s="297">
        <f t="shared" si="190"/>
        <v>0</v>
      </c>
      <c r="AC61" s="295"/>
      <c r="AD61" s="296"/>
      <c r="AE61" s="297">
        <f t="shared" si="191"/>
        <v>0</v>
      </c>
      <c r="AF61" s="295"/>
      <c r="AG61" s="296"/>
      <c r="AH61" s="297">
        <f t="shared" si="192"/>
        <v>0</v>
      </c>
      <c r="AI61" s="295"/>
      <c r="AJ61" s="296"/>
      <c r="AK61" s="297">
        <f t="shared" si="193"/>
        <v>0</v>
      </c>
      <c r="AL61" s="295"/>
      <c r="AM61" s="296"/>
      <c r="AN61" s="297">
        <f t="shared" si="194"/>
        <v>0</v>
      </c>
      <c r="AO61" s="295"/>
      <c r="AP61" s="296"/>
      <c r="AQ61" s="297">
        <f t="shared" si="195"/>
        <v>0</v>
      </c>
      <c r="AR61" s="346"/>
      <c r="AS61" s="296"/>
      <c r="AT61" s="297">
        <f t="shared" si="196"/>
        <v>0</v>
      </c>
      <c r="AU61" s="295"/>
      <c r="AV61" s="296"/>
      <c r="AW61" s="297">
        <f t="shared" si="197"/>
        <v>0</v>
      </c>
      <c r="AX61" s="295"/>
      <c r="AY61" s="296"/>
      <c r="AZ61" s="297">
        <f t="shared" si="198"/>
        <v>0</v>
      </c>
      <c r="BA61" s="295"/>
      <c r="BB61" s="296"/>
      <c r="BC61" s="297">
        <f t="shared" si="199"/>
        <v>0</v>
      </c>
      <c r="BD61" s="295"/>
      <c r="BE61" s="296"/>
      <c r="BF61" s="297">
        <f t="shared" si="200"/>
        <v>0</v>
      </c>
      <c r="BG61" s="295"/>
      <c r="BH61" s="296"/>
      <c r="BI61" s="297">
        <f t="shared" si="201"/>
        <v>0</v>
      </c>
      <c r="BJ61" s="295"/>
      <c r="BK61" s="296"/>
      <c r="BL61" s="297">
        <f t="shared" si="202"/>
        <v>0</v>
      </c>
      <c r="BM61" s="346"/>
      <c r="BN61" s="296"/>
      <c r="BO61" s="297">
        <f t="shared" si="203"/>
        <v>0</v>
      </c>
      <c r="BP61" s="295"/>
      <c r="BQ61" s="296"/>
      <c r="BR61" s="297">
        <f t="shared" si="247"/>
        <v>0</v>
      </c>
      <c r="BS61" s="295"/>
      <c r="BT61" s="296"/>
      <c r="BU61" s="297">
        <f t="shared" si="204"/>
        <v>0</v>
      </c>
      <c r="BV61" s="295"/>
      <c r="BW61" s="296"/>
      <c r="BX61" s="297">
        <f t="shared" si="205"/>
        <v>0</v>
      </c>
      <c r="BY61" s="295"/>
      <c r="BZ61" s="296"/>
      <c r="CA61" s="297">
        <f t="shared" si="206"/>
        <v>0</v>
      </c>
      <c r="CB61" s="295"/>
      <c r="CC61" s="296"/>
      <c r="CD61" s="297">
        <f t="shared" si="207"/>
        <v>0</v>
      </c>
      <c r="CE61" s="295"/>
      <c r="CF61" s="296"/>
      <c r="CG61" s="297">
        <f t="shared" si="208"/>
        <v>0</v>
      </c>
      <c r="CH61" s="346"/>
      <c r="CI61" s="296"/>
      <c r="CJ61" s="297">
        <f t="shared" si="209"/>
        <v>0</v>
      </c>
      <c r="CK61" s="295"/>
      <c r="CL61" s="296"/>
      <c r="CM61" s="297">
        <f t="shared" si="210"/>
        <v>0</v>
      </c>
      <c r="CN61" s="295"/>
      <c r="CO61" s="296"/>
      <c r="CP61" s="297">
        <f t="shared" si="211"/>
        <v>0</v>
      </c>
      <c r="CQ61" s="295"/>
      <c r="CR61" s="296"/>
      <c r="CS61" s="297">
        <f t="shared" si="212"/>
        <v>0</v>
      </c>
      <c r="CT61" s="295"/>
      <c r="CU61" s="296"/>
      <c r="CV61" s="297">
        <f t="shared" si="213"/>
        <v>0</v>
      </c>
      <c r="CW61" s="295"/>
      <c r="CX61" s="296"/>
      <c r="CY61" s="297">
        <f t="shared" si="214"/>
        <v>0</v>
      </c>
      <c r="CZ61" s="295"/>
      <c r="DA61" s="296"/>
      <c r="DB61" s="297">
        <f t="shared" si="215"/>
        <v>0</v>
      </c>
      <c r="DC61" s="346"/>
      <c r="DD61" s="296"/>
      <c r="DE61" s="297">
        <f t="shared" si="216"/>
        <v>0</v>
      </c>
      <c r="DF61" s="295"/>
      <c r="DG61" s="296"/>
      <c r="DH61" s="297">
        <f t="shared" si="217"/>
        <v>0</v>
      </c>
      <c r="DI61" s="295"/>
      <c r="DJ61" s="296"/>
      <c r="DK61" s="297">
        <f t="shared" si="218"/>
        <v>0</v>
      </c>
      <c r="DL61" s="295"/>
      <c r="DM61" s="296"/>
      <c r="DN61" s="297">
        <f t="shared" si="219"/>
        <v>0</v>
      </c>
      <c r="DO61" s="295"/>
      <c r="DP61" s="296"/>
      <c r="DQ61" s="297">
        <f t="shared" si="220"/>
        <v>0</v>
      </c>
      <c r="DR61" s="295"/>
      <c r="DS61" s="296"/>
      <c r="DT61" s="297">
        <f t="shared" si="221"/>
        <v>0</v>
      </c>
      <c r="DU61" s="295"/>
      <c r="DV61" s="296"/>
      <c r="DW61" s="297">
        <f t="shared" si="222"/>
        <v>0</v>
      </c>
      <c r="DX61" s="346"/>
      <c r="DY61" s="296"/>
      <c r="DZ61" s="297">
        <f t="shared" si="223"/>
        <v>0</v>
      </c>
      <c r="EA61" s="295"/>
      <c r="EB61" s="296"/>
      <c r="EC61" s="297">
        <f t="shared" si="224"/>
        <v>0</v>
      </c>
      <c r="ED61" s="295"/>
      <c r="EE61" s="296"/>
      <c r="EF61" s="297">
        <f t="shared" si="225"/>
        <v>0</v>
      </c>
      <c r="EG61" s="295"/>
      <c r="EH61" s="296"/>
      <c r="EI61" s="297">
        <f t="shared" si="226"/>
        <v>0</v>
      </c>
      <c r="EJ61" s="295"/>
      <c r="EK61" s="296"/>
      <c r="EL61" s="297">
        <f t="shared" si="227"/>
        <v>0</v>
      </c>
      <c r="EM61" s="295"/>
      <c r="EN61" s="296"/>
      <c r="EO61" s="297">
        <f t="shared" si="228"/>
        <v>0</v>
      </c>
      <c r="EP61" s="295"/>
      <c r="EQ61" s="296"/>
      <c r="ER61" s="297">
        <f t="shared" si="229"/>
        <v>0</v>
      </c>
      <c r="ES61" s="346"/>
      <c r="ET61" s="296"/>
      <c r="EU61" s="297">
        <f t="shared" si="230"/>
        <v>0</v>
      </c>
      <c r="EV61" s="295"/>
      <c r="EW61" s="296"/>
      <c r="EX61" s="297">
        <f t="shared" si="231"/>
        <v>0</v>
      </c>
      <c r="EY61" s="295"/>
      <c r="EZ61" s="296"/>
      <c r="FA61" s="297">
        <f t="shared" si="232"/>
        <v>0</v>
      </c>
      <c r="FB61" s="295"/>
      <c r="FC61" s="296"/>
      <c r="FD61" s="297">
        <f t="shared" si="233"/>
        <v>0</v>
      </c>
      <c r="FE61" s="295"/>
      <c r="FF61" s="296"/>
      <c r="FG61" s="297">
        <f t="shared" si="234"/>
        <v>0</v>
      </c>
      <c r="FH61" s="295"/>
      <c r="FI61" s="296"/>
      <c r="FJ61" s="297">
        <f t="shared" si="235"/>
        <v>0</v>
      </c>
      <c r="FK61" s="295"/>
      <c r="FL61" s="296"/>
      <c r="FM61" s="297">
        <f t="shared" si="236"/>
        <v>0</v>
      </c>
      <c r="FN61" s="295"/>
      <c r="FO61" s="296"/>
      <c r="FP61" s="297">
        <f t="shared" si="237"/>
        <v>0</v>
      </c>
      <c r="FQ61" s="346"/>
      <c r="FR61" s="296"/>
      <c r="FS61" s="297">
        <f t="shared" si="238"/>
        <v>0</v>
      </c>
      <c r="FT61" s="295"/>
      <c r="FU61" s="296"/>
      <c r="FV61" s="297">
        <f t="shared" si="239"/>
        <v>0</v>
      </c>
      <c r="FW61" s="295"/>
      <c r="FX61" s="296"/>
      <c r="FY61" s="297">
        <f t="shared" si="240"/>
        <v>0</v>
      </c>
      <c r="FZ61" s="295"/>
      <c r="GA61" s="296"/>
      <c r="GB61" s="297">
        <f t="shared" si="241"/>
        <v>0</v>
      </c>
      <c r="GC61" s="295"/>
      <c r="GD61" s="296"/>
      <c r="GE61" s="297">
        <f t="shared" si="242"/>
        <v>0</v>
      </c>
      <c r="GF61" s="295"/>
      <c r="GG61" s="296"/>
      <c r="GH61" s="297">
        <f t="shared" si="243"/>
        <v>0</v>
      </c>
      <c r="GI61" s="295"/>
      <c r="GJ61" s="296"/>
      <c r="GK61" s="297">
        <f t="shared" si="244"/>
        <v>0</v>
      </c>
      <c r="GL61" s="295"/>
      <c r="GM61" s="296"/>
      <c r="GN61" s="297">
        <f t="shared" si="50"/>
        <v>0</v>
      </c>
      <c r="GO61" s="346"/>
      <c r="GP61" s="296"/>
      <c r="GQ61" s="297">
        <f t="shared" si="51"/>
        <v>0</v>
      </c>
      <c r="GR61" s="295"/>
      <c r="GS61" s="296"/>
      <c r="GT61" s="297">
        <f t="shared" si="52"/>
        <v>0</v>
      </c>
      <c r="GU61" s="295"/>
      <c r="GV61" s="296"/>
      <c r="GW61" s="297">
        <f t="shared" si="53"/>
        <v>0</v>
      </c>
      <c r="GX61" s="295"/>
      <c r="GY61" s="296"/>
      <c r="GZ61" s="297">
        <f t="shared" si="54"/>
        <v>0</v>
      </c>
      <c r="HA61" s="295"/>
      <c r="HB61" s="296"/>
      <c r="HC61" s="297">
        <f t="shared" si="55"/>
        <v>0</v>
      </c>
      <c r="HD61" s="295"/>
      <c r="HE61" s="296"/>
      <c r="HF61" s="297">
        <f t="shared" si="56"/>
        <v>0</v>
      </c>
      <c r="HG61" s="295"/>
      <c r="HH61" s="296"/>
      <c r="HI61" s="297">
        <f t="shared" si="57"/>
        <v>0</v>
      </c>
      <c r="HJ61" s="295"/>
      <c r="HK61" s="296"/>
      <c r="HL61" s="297">
        <f t="shared" si="58"/>
        <v>0</v>
      </c>
      <c r="HM61" s="346"/>
      <c r="HN61" s="296"/>
      <c r="HO61" s="297">
        <f t="shared" si="59"/>
        <v>0</v>
      </c>
      <c r="HP61" s="295"/>
      <c r="HQ61" s="296"/>
      <c r="HR61" s="297">
        <f t="shared" si="60"/>
        <v>0</v>
      </c>
      <c r="HS61" s="295"/>
      <c r="HT61" s="296"/>
      <c r="HU61" s="297">
        <f t="shared" si="61"/>
        <v>0</v>
      </c>
      <c r="HV61" s="295"/>
      <c r="HW61" s="296"/>
      <c r="HX61" s="297">
        <f t="shared" si="62"/>
        <v>0</v>
      </c>
      <c r="HY61" s="295"/>
      <c r="HZ61" s="296"/>
      <c r="IA61" s="297">
        <f t="shared" si="63"/>
        <v>0</v>
      </c>
      <c r="IB61" s="295"/>
      <c r="IC61" s="296"/>
      <c r="ID61" s="297">
        <f t="shared" si="64"/>
        <v>0</v>
      </c>
      <c r="IE61" s="295"/>
      <c r="IF61" s="296"/>
      <c r="IG61" s="297">
        <f t="shared" si="65"/>
        <v>0</v>
      </c>
      <c r="IH61" s="295"/>
      <c r="II61" s="296"/>
      <c r="IJ61" s="297">
        <f t="shared" si="66"/>
        <v>0</v>
      </c>
      <c r="IK61" s="346"/>
      <c r="IL61" s="296"/>
      <c r="IM61" s="297">
        <f t="shared" si="67"/>
        <v>0</v>
      </c>
      <c r="IN61" s="295"/>
      <c r="IO61" s="296"/>
      <c r="IP61" s="297">
        <f t="shared" si="68"/>
        <v>0</v>
      </c>
      <c r="IQ61" s="295"/>
      <c r="IR61" s="296"/>
      <c r="IS61" s="297">
        <f t="shared" si="69"/>
        <v>0</v>
      </c>
      <c r="IT61" s="295"/>
      <c r="IU61" s="296"/>
      <c r="IV61" s="297">
        <f t="shared" si="70"/>
        <v>0</v>
      </c>
      <c r="IW61" s="295"/>
      <c r="IX61" s="296"/>
      <c r="IY61" s="297">
        <f t="shared" si="71"/>
        <v>0</v>
      </c>
      <c r="IZ61" s="295"/>
      <c r="JA61" s="296"/>
      <c r="JB61" s="297">
        <f t="shared" si="72"/>
        <v>0</v>
      </c>
      <c r="JC61" s="295"/>
      <c r="JD61" s="296"/>
      <c r="JE61" s="297">
        <f t="shared" si="73"/>
        <v>0</v>
      </c>
      <c r="JF61" s="295"/>
      <c r="JG61" s="296"/>
      <c r="JH61" s="297">
        <f t="shared" si="74"/>
        <v>0</v>
      </c>
      <c r="JI61" s="346"/>
      <c r="JJ61" s="296"/>
      <c r="JK61" s="297">
        <f t="shared" si="75"/>
        <v>0</v>
      </c>
      <c r="JL61" s="295"/>
      <c r="JM61" s="296"/>
      <c r="JN61" s="297">
        <f t="shared" si="76"/>
        <v>0</v>
      </c>
      <c r="JO61" s="295"/>
      <c r="JP61" s="296"/>
      <c r="JQ61" s="297">
        <f t="shared" si="77"/>
        <v>0</v>
      </c>
      <c r="JR61" s="295"/>
      <c r="JS61" s="296"/>
      <c r="JT61" s="297">
        <f t="shared" si="78"/>
        <v>0</v>
      </c>
      <c r="JU61" s="295"/>
      <c r="JV61" s="296"/>
      <c r="JW61" s="297">
        <f t="shared" si="79"/>
        <v>0</v>
      </c>
      <c r="JX61" s="295"/>
      <c r="JY61" s="296"/>
      <c r="JZ61" s="297">
        <f t="shared" si="80"/>
        <v>0</v>
      </c>
      <c r="KA61" s="295"/>
      <c r="KB61" s="296"/>
      <c r="KC61" s="297">
        <f t="shared" si="81"/>
        <v>0</v>
      </c>
      <c r="KD61" s="295"/>
      <c r="KE61" s="296"/>
      <c r="KF61" s="297">
        <f t="shared" si="82"/>
        <v>0</v>
      </c>
      <c r="KG61" s="346"/>
      <c r="KH61" s="296"/>
      <c r="KI61" s="297">
        <f t="shared" si="83"/>
        <v>0</v>
      </c>
      <c r="KJ61" s="295"/>
      <c r="KK61" s="296"/>
      <c r="KL61" s="297">
        <f t="shared" si="84"/>
        <v>0</v>
      </c>
      <c r="KM61" s="295"/>
      <c r="KN61" s="296"/>
      <c r="KO61" s="297">
        <f t="shared" si="85"/>
        <v>0</v>
      </c>
      <c r="KP61" s="295"/>
      <c r="KQ61" s="296"/>
      <c r="KR61" s="297">
        <f t="shared" si="86"/>
        <v>0</v>
      </c>
      <c r="KS61" s="295"/>
      <c r="KT61" s="296"/>
      <c r="KU61" s="297">
        <f t="shared" si="87"/>
        <v>0</v>
      </c>
      <c r="KV61" s="295"/>
      <c r="KW61" s="296"/>
      <c r="KX61" s="297">
        <f t="shared" si="88"/>
        <v>0</v>
      </c>
      <c r="KY61" s="295"/>
      <c r="KZ61" s="296"/>
      <c r="LA61" s="297">
        <f t="shared" si="89"/>
        <v>0</v>
      </c>
      <c r="LB61" s="295"/>
      <c r="LC61" s="296"/>
      <c r="LD61" s="297">
        <f t="shared" si="90"/>
        <v>0</v>
      </c>
      <c r="LE61" s="346"/>
      <c r="LF61" s="296"/>
      <c r="LG61" s="297">
        <f t="shared" si="91"/>
        <v>0</v>
      </c>
      <c r="LH61" s="295"/>
      <c r="LI61" s="296"/>
      <c r="LJ61" s="297">
        <f t="shared" si="92"/>
        <v>0</v>
      </c>
      <c r="LK61" s="295"/>
      <c r="LL61" s="296"/>
      <c r="LM61" s="297">
        <f t="shared" si="93"/>
        <v>0</v>
      </c>
      <c r="LN61" s="295"/>
      <c r="LO61" s="296"/>
      <c r="LP61" s="297">
        <f t="shared" si="94"/>
        <v>0</v>
      </c>
      <c r="LQ61" s="295"/>
      <c r="LR61" s="296"/>
      <c r="LS61" s="297">
        <f t="shared" si="95"/>
        <v>0</v>
      </c>
      <c r="LT61" s="295"/>
      <c r="LU61" s="296"/>
      <c r="LV61" s="297">
        <f t="shared" si="96"/>
        <v>0</v>
      </c>
      <c r="LW61" s="295"/>
      <c r="LX61" s="296"/>
      <c r="LY61" s="297">
        <f t="shared" si="97"/>
        <v>0</v>
      </c>
      <c r="LZ61" s="295"/>
      <c r="MA61" s="296"/>
      <c r="MB61" s="297">
        <f t="shared" si="98"/>
        <v>0</v>
      </c>
      <c r="MC61" s="295"/>
      <c r="MD61" s="296"/>
      <c r="ME61" s="297">
        <f t="shared" si="99"/>
        <v>0</v>
      </c>
      <c r="MF61" s="295"/>
      <c r="MG61" s="296"/>
      <c r="MH61" s="297">
        <f t="shared" si="100"/>
        <v>0</v>
      </c>
      <c r="MI61" s="295"/>
      <c r="MJ61" s="296"/>
      <c r="MK61" s="297">
        <f t="shared" si="101"/>
        <v>0</v>
      </c>
      <c r="ML61" s="295"/>
      <c r="MM61" s="296"/>
      <c r="MN61" s="297">
        <f t="shared" si="102"/>
        <v>0</v>
      </c>
      <c r="MO61" s="295"/>
      <c r="MP61" s="296"/>
      <c r="MQ61" s="297">
        <f t="shared" si="103"/>
        <v>0</v>
      </c>
      <c r="MR61" s="295"/>
      <c r="MS61" s="296"/>
      <c r="MT61" s="297">
        <f t="shared" si="104"/>
        <v>0</v>
      </c>
      <c r="MU61" s="295"/>
      <c r="MV61" s="296"/>
      <c r="MW61" s="297">
        <f t="shared" si="105"/>
        <v>0</v>
      </c>
      <c r="MX61" s="295"/>
      <c r="MY61" s="296"/>
      <c r="MZ61" s="297">
        <f t="shared" si="106"/>
        <v>0</v>
      </c>
      <c r="NA61" s="295"/>
      <c r="NB61" s="296"/>
      <c r="NC61" s="297">
        <f t="shared" si="107"/>
        <v>0</v>
      </c>
      <c r="ND61" s="295"/>
      <c r="NE61" s="296"/>
      <c r="NF61" s="297">
        <f t="shared" si="108"/>
        <v>0</v>
      </c>
      <c r="NG61" s="295"/>
      <c r="NH61" s="296"/>
      <c r="NI61" s="297">
        <f t="shared" si="109"/>
        <v>0</v>
      </c>
      <c r="NJ61" s="295"/>
      <c r="NK61" s="296"/>
      <c r="NL61" s="297">
        <f t="shared" si="110"/>
        <v>0</v>
      </c>
      <c r="NM61" s="295"/>
      <c r="NN61" s="296"/>
      <c r="NO61" s="297">
        <f t="shared" si="111"/>
        <v>0</v>
      </c>
      <c r="NP61" s="295"/>
      <c r="NQ61" s="296"/>
      <c r="NR61" s="297">
        <f t="shared" si="112"/>
        <v>0</v>
      </c>
      <c r="NS61" s="295"/>
      <c r="NT61" s="296"/>
      <c r="NU61" s="297">
        <f t="shared" si="113"/>
        <v>0</v>
      </c>
      <c r="NV61" s="295"/>
      <c r="NW61" s="296"/>
      <c r="NX61" s="297">
        <f t="shared" si="114"/>
        <v>0</v>
      </c>
      <c r="NY61" s="295"/>
      <c r="NZ61" s="296"/>
      <c r="OA61" s="297">
        <f t="shared" si="115"/>
        <v>0</v>
      </c>
      <c r="OB61" s="295"/>
      <c r="OC61" s="296"/>
      <c r="OD61" s="297">
        <f t="shared" si="116"/>
        <v>0</v>
      </c>
      <c r="OE61" s="295"/>
      <c r="OF61" s="296"/>
      <c r="OG61" s="297">
        <f t="shared" si="117"/>
        <v>0</v>
      </c>
      <c r="OH61" s="295"/>
      <c r="OI61" s="296"/>
      <c r="OJ61" s="297">
        <f t="shared" si="118"/>
        <v>0</v>
      </c>
      <c r="OK61" s="295"/>
      <c r="OL61" s="296"/>
      <c r="OM61" s="297">
        <f t="shared" si="119"/>
        <v>0</v>
      </c>
      <c r="ON61" s="295"/>
      <c r="OO61" s="296"/>
      <c r="OP61" s="297">
        <f t="shared" si="120"/>
        <v>0</v>
      </c>
      <c r="OQ61" s="295"/>
      <c r="OR61" s="296"/>
      <c r="OS61" s="297">
        <f t="shared" si="121"/>
        <v>0</v>
      </c>
      <c r="OT61" s="295"/>
      <c r="OU61" s="296"/>
      <c r="OV61" s="297">
        <f t="shared" si="122"/>
        <v>0</v>
      </c>
      <c r="OW61" s="295"/>
      <c r="OX61" s="296"/>
      <c r="OY61" s="297">
        <f t="shared" si="123"/>
        <v>0</v>
      </c>
      <c r="OZ61" s="295"/>
      <c r="PA61" s="296"/>
      <c r="PB61" s="297">
        <f t="shared" si="124"/>
        <v>0</v>
      </c>
      <c r="PC61" s="295"/>
      <c r="PD61" s="296"/>
      <c r="PE61" s="297">
        <f t="shared" si="125"/>
        <v>0</v>
      </c>
      <c r="PF61" s="295"/>
      <c r="PG61" s="296"/>
      <c r="PH61" s="297">
        <f t="shared" si="126"/>
        <v>0</v>
      </c>
      <c r="PI61" s="295"/>
      <c r="PJ61" s="296"/>
      <c r="PK61" s="297">
        <f t="shared" si="127"/>
        <v>0</v>
      </c>
      <c r="PL61" s="295"/>
      <c r="PM61" s="296"/>
      <c r="PN61" s="297">
        <f t="shared" si="128"/>
        <v>0</v>
      </c>
      <c r="PO61" s="295"/>
      <c r="PP61" s="296"/>
      <c r="PQ61" s="297">
        <f t="shared" si="129"/>
        <v>0</v>
      </c>
      <c r="PR61" s="295"/>
      <c r="PS61" s="296"/>
      <c r="PT61" s="297">
        <f t="shared" si="130"/>
        <v>0</v>
      </c>
      <c r="PU61" s="295"/>
      <c r="PV61" s="296"/>
      <c r="PW61" s="297">
        <f t="shared" si="131"/>
        <v>0</v>
      </c>
      <c r="PX61" s="295"/>
      <c r="PY61" s="296"/>
      <c r="PZ61" s="297">
        <f t="shared" si="132"/>
        <v>0</v>
      </c>
      <c r="QA61" s="295"/>
      <c r="QB61" s="296"/>
      <c r="QC61" s="297">
        <f t="shared" si="133"/>
        <v>0</v>
      </c>
      <c r="QD61" s="295"/>
      <c r="QE61" s="296"/>
      <c r="QF61" s="297">
        <f t="shared" si="134"/>
        <v>0</v>
      </c>
      <c r="QG61" s="295"/>
      <c r="QH61" s="296"/>
      <c r="QI61" s="297">
        <f t="shared" si="135"/>
        <v>0</v>
      </c>
      <c r="QJ61" s="295"/>
      <c r="QK61" s="296"/>
      <c r="QL61" s="297">
        <f t="shared" si="136"/>
        <v>0</v>
      </c>
      <c r="QM61" s="295"/>
      <c r="QN61" s="296"/>
      <c r="QO61" s="297">
        <f t="shared" si="137"/>
        <v>0</v>
      </c>
      <c r="QP61" s="295"/>
      <c r="QQ61" s="296"/>
      <c r="QR61" s="297">
        <f t="shared" si="138"/>
        <v>0</v>
      </c>
      <c r="QS61" s="295"/>
      <c r="QT61" s="296"/>
      <c r="QU61" s="297">
        <f t="shared" si="139"/>
        <v>0</v>
      </c>
      <c r="QV61" s="295"/>
      <c r="QW61" s="296"/>
      <c r="QX61" s="297">
        <f t="shared" si="140"/>
        <v>0</v>
      </c>
      <c r="QY61" s="295"/>
      <c r="QZ61" s="296"/>
      <c r="RA61" s="297">
        <f t="shared" si="141"/>
        <v>0</v>
      </c>
      <c r="RB61" s="295"/>
      <c r="RC61" s="296"/>
      <c r="RD61" s="297">
        <f t="shared" si="142"/>
        <v>0</v>
      </c>
      <c r="RE61" s="295"/>
      <c r="RF61" s="296"/>
      <c r="RG61" s="297">
        <f t="shared" si="143"/>
        <v>0</v>
      </c>
      <c r="RH61" s="295"/>
      <c r="RI61" s="296"/>
      <c r="RJ61" s="297">
        <f t="shared" si="144"/>
        <v>0</v>
      </c>
      <c r="RK61" s="295"/>
      <c r="RL61" s="296"/>
      <c r="RM61" s="297">
        <f t="shared" si="145"/>
        <v>0</v>
      </c>
      <c r="RN61" s="295"/>
      <c r="RO61" s="296"/>
      <c r="RP61" s="297">
        <f t="shared" si="146"/>
        <v>0</v>
      </c>
      <c r="RQ61" s="295"/>
      <c r="RR61" s="296"/>
      <c r="RS61" s="297">
        <f t="shared" si="147"/>
        <v>0</v>
      </c>
      <c r="RT61" s="295"/>
      <c r="RU61" s="296"/>
      <c r="RV61" s="297">
        <f t="shared" si="148"/>
        <v>0</v>
      </c>
      <c r="RW61" s="295"/>
      <c r="RX61" s="296"/>
      <c r="RY61" s="297">
        <f t="shared" si="149"/>
        <v>0</v>
      </c>
      <c r="RZ61" s="295"/>
      <c r="SA61" s="296"/>
      <c r="SB61" s="297">
        <f t="shared" si="150"/>
        <v>0</v>
      </c>
      <c r="SC61" s="295"/>
      <c r="SD61" s="296"/>
      <c r="SE61" s="297">
        <f t="shared" si="151"/>
        <v>0</v>
      </c>
      <c r="SF61" s="295"/>
      <c r="SG61" s="296"/>
      <c r="SH61" s="297">
        <f t="shared" si="152"/>
        <v>0</v>
      </c>
      <c r="SI61" s="295"/>
      <c r="SJ61" s="296"/>
      <c r="SK61" s="297">
        <f t="shared" si="153"/>
        <v>0</v>
      </c>
      <c r="SL61" s="295"/>
      <c r="SM61" s="296"/>
      <c r="SN61" s="297">
        <f t="shared" si="154"/>
        <v>0</v>
      </c>
      <c r="SO61" s="295"/>
      <c r="SP61" s="296"/>
      <c r="SQ61" s="297">
        <f t="shared" si="155"/>
        <v>0</v>
      </c>
      <c r="SR61" s="295"/>
      <c r="SS61" s="296"/>
      <c r="ST61" s="297">
        <f t="shared" si="156"/>
        <v>0</v>
      </c>
      <c r="SU61" s="295"/>
      <c r="SV61" s="296"/>
      <c r="SW61" s="297">
        <f t="shared" si="157"/>
        <v>0</v>
      </c>
      <c r="SX61" s="295"/>
      <c r="SY61" s="296"/>
      <c r="SZ61" s="297">
        <f t="shared" si="158"/>
        <v>0</v>
      </c>
      <c r="TA61" s="295"/>
      <c r="TB61" s="296"/>
      <c r="TC61" s="297">
        <f t="shared" si="159"/>
        <v>0</v>
      </c>
      <c r="TD61" s="295"/>
      <c r="TE61" s="296"/>
      <c r="TF61" s="297">
        <f t="shared" si="160"/>
        <v>0</v>
      </c>
      <c r="TG61" s="295"/>
      <c r="TH61" s="296"/>
      <c r="TI61" s="297">
        <f t="shared" si="161"/>
        <v>0</v>
      </c>
      <c r="TJ61" s="295"/>
      <c r="TK61" s="296"/>
      <c r="TL61" s="297">
        <f t="shared" si="162"/>
        <v>0</v>
      </c>
      <c r="TM61" s="295"/>
      <c r="TN61" s="296"/>
      <c r="TO61" s="297">
        <f t="shared" si="163"/>
        <v>0</v>
      </c>
      <c r="TP61" s="295"/>
      <c r="TQ61" s="296"/>
      <c r="TR61" s="297">
        <f t="shared" si="164"/>
        <v>0</v>
      </c>
      <c r="TS61" s="295"/>
      <c r="TT61" s="296"/>
      <c r="TU61" s="297">
        <f t="shared" si="165"/>
        <v>0</v>
      </c>
      <c r="TV61" s="295"/>
      <c r="TW61" s="296"/>
      <c r="TX61" s="297">
        <f t="shared" si="166"/>
        <v>0</v>
      </c>
      <c r="TY61" s="295"/>
      <c r="TZ61" s="296"/>
      <c r="UA61" s="297">
        <f t="shared" si="167"/>
        <v>0</v>
      </c>
      <c r="UB61" s="295"/>
      <c r="UC61" s="296"/>
      <c r="UD61" s="297">
        <f t="shared" si="168"/>
        <v>0</v>
      </c>
      <c r="UE61" s="295"/>
      <c r="UF61" s="296"/>
      <c r="UG61" s="297">
        <f t="shared" si="169"/>
        <v>0</v>
      </c>
      <c r="UH61" s="295"/>
      <c r="UI61" s="296"/>
      <c r="UJ61" s="297">
        <f t="shared" si="170"/>
        <v>0</v>
      </c>
      <c r="UK61" s="295"/>
      <c r="UL61" s="296"/>
      <c r="UM61" s="297">
        <f t="shared" si="171"/>
        <v>0</v>
      </c>
      <c r="UN61" s="295"/>
      <c r="UO61" s="296"/>
      <c r="UP61" s="297">
        <f t="shared" si="172"/>
        <v>0</v>
      </c>
      <c r="UQ61" s="295"/>
      <c r="UR61" s="296"/>
      <c r="US61" s="297">
        <f t="shared" si="173"/>
        <v>0</v>
      </c>
      <c r="UT61" s="295"/>
      <c r="UU61" s="296"/>
      <c r="UV61" s="297">
        <f t="shared" si="174"/>
        <v>0</v>
      </c>
      <c r="UW61" s="295"/>
      <c r="UX61" s="296"/>
      <c r="UY61" s="297">
        <f t="shared" si="175"/>
        <v>0</v>
      </c>
      <c r="UZ61" s="295"/>
      <c r="VA61" s="296"/>
      <c r="VB61" s="297">
        <f t="shared" si="176"/>
        <v>0</v>
      </c>
      <c r="VC61" s="295"/>
      <c r="VD61" s="296"/>
      <c r="VE61" s="297">
        <f t="shared" si="177"/>
        <v>0</v>
      </c>
      <c r="VF61" s="295"/>
      <c r="VG61" s="296"/>
      <c r="VH61" s="297">
        <f t="shared" si="178"/>
        <v>0</v>
      </c>
      <c r="VI61" s="295"/>
      <c r="VJ61" s="296"/>
      <c r="VK61" s="297">
        <f t="shared" si="179"/>
        <v>0</v>
      </c>
      <c r="VL61" s="295"/>
      <c r="VM61" s="296"/>
      <c r="VN61" s="297">
        <f t="shared" si="180"/>
        <v>0</v>
      </c>
      <c r="VO61" s="295"/>
      <c r="VP61" s="296"/>
      <c r="VQ61" s="297">
        <f t="shared" si="181"/>
        <v>0</v>
      </c>
    </row>
    <row r="62" spans="1:589">
      <c r="A62" s="349">
        <v>58</v>
      </c>
      <c r="B62" s="346"/>
      <c r="C62" s="296"/>
      <c r="D62" s="297">
        <f t="shared" si="245"/>
        <v>0</v>
      </c>
      <c r="E62" s="295"/>
      <c r="F62" s="296"/>
      <c r="G62" s="297">
        <f t="shared" si="183"/>
        <v>0</v>
      </c>
      <c r="H62" s="295"/>
      <c r="I62" s="296"/>
      <c r="J62" s="297">
        <f t="shared" si="184"/>
        <v>0</v>
      </c>
      <c r="K62" s="295"/>
      <c r="L62" s="296"/>
      <c r="M62" s="297">
        <f t="shared" si="185"/>
        <v>0</v>
      </c>
      <c r="N62" s="295"/>
      <c r="O62" s="296"/>
      <c r="P62" s="297">
        <f t="shared" si="246"/>
        <v>0</v>
      </c>
      <c r="Q62" s="295"/>
      <c r="R62" s="296"/>
      <c r="S62" s="297">
        <f t="shared" si="187"/>
        <v>0</v>
      </c>
      <c r="T62" s="295"/>
      <c r="U62" s="296"/>
      <c r="V62" s="297">
        <f t="shared" si="188"/>
        <v>0</v>
      </c>
      <c r="W62" s="346"/>
      <c r="X62" s="296"/>
      <c r="Y62" s="297">
        <f t="shared" si="189"/>
        <v>0</v>
      </c>
      <c r="Z62" s="295"/>
      <c r="AA62" s="296"/>
      <c r="AB62" s="297">
        <f t="shared" si="190"/>
        <v>0</v>
      </c>
      <c r="AC62" s="295"/>
      <c r="AD62" s="296"/>
      <c r="AE62" s="297">
        <f t="shared" si="191"/>
        <v>0</v>
      </c>
      <c r="AF62" s="295"/>
      <c r="AG62" s="296"/>
      <c r="AH62" s="297">
        <f t="shared" si="192"/>
        <v>0</v>
      </c>
      <c r="AI62" s="295"/>
      <c r="AJ62" s="296"/>
      <c r="AK62" s="297">
        <f t="shared" si="193"/>
        <v>0</v>
      </c>
      <c r="AL62" s="295"/>
      <c r="AM62" s="296"/>
      <c r="AN62" s="297">
        <f t="shared" si="194"/>
        <v>0</v>
      </c>
      <c r="AO62" s="295"/>
      <c r="AP62" s="296"/>
      <c r="AQ62" s="297">
        <f t="shared" si="195"/>
        <v>0</v>
      </c>
      <c r="AR62" s="346"/>
      <c r="AS62" s="296"/>
      <c r="AT62" s="297">
        <f t="shared" si="196"/>
        <v>0</v>
      </c>
      <c r="AU62" s="295"/>
      <c r="AV62" s="296"/>
      <c r="AW62" s="297">
        <f t="shared" si="197"/>
        <v>0</v>
      </c>
      <c r="AX62" s="295"/>
      <c r="AY62" s="296"/>
      <c r="AZ62" s="297">
        <f t="shared" si="198"/>
        <v>0</v>
      </c>
      <c r="BA62" s="295"/>
      <c r="BB62" s="296"/>
      <c r="BC62" s="297">
        <f t="shared" si="199"/>
        <v>0</v>
      </c>
      <c r="BD62" s="295"/>
      <c r="BE62" s="296"/>
      <c r="BF62" s="297">
        <f t="shared" si="200"/>
        <v>0</v>
      </c>
      <c r="BG62" s="295"/>
      <c r="BH62" s="296"/>
      <c r="BI62" s="297">
        <f t="shared" si="201"/>
        <v>0</v>
      </c>
      <c r="BJ62" s="295"/>
      <c r="BK62" s="296"/>
      <c r="BL62" s="297">
        <f t="shared" si="202"/>
        <v>0</v>
      </c>
      <c r="BM62" s="346"/>
      <c r="BN62" s="296"/>
      <c r="BO62" s="297">
        <f t="shared" si="203"/>
        <v>0</v>
      </c>
      <c r="BP62" s="295"/>
      <c r="BQ62" s="296"/>
      <c r="BR62" s="297">
        <f t="shared" si="247"/>
        <v>0</v>
      </c>
      <c r="BS62" s="295"/>
      <c r="BT62" s="296"/>
      <c r="BU62" s="297">
        <f t="shared" si="204"/>
        <v>0</v>
      </c>
      <c r="BV62" s="295"/>
      <c r="BW62" s="296"/>
      <c r="BX62" s="297">
        <f t="shared" si="205"/>
        <v>0</v>
      </c>
      <c r="BY62" s="295"/>
      <c r="BZ62" s="296"/>
      <c r="CA62" s="297">
        <f t="shared" si="206"/>
        <v>0</v>
      </c>
      <c r="CB62" s="295"/>
      <c r="CC62" s="296"/>
      <c r="CD62" s="297">
        <f t="shared" si="207"/>
        <v>0</v>
      </c>
      <c r="CE62" s="295">
        <v>0.47916666666666669</v>
      </c>
      <c r="CF62" s="296">
        <v>0.53472222222222221</v>
      </c>
      <c r="CG62" s="297">
        <f t="shared" si="208"/>
        <v>5.5555555555555525E-2</v>
      </c>
      <c r="CH62" s="346"/>
      <c r="CI62" s="296"/>
      <c r="CJ62" s="297">
        <f t="shared" si="209"/>
        <v>0</v>
      </c>
      <c r="CK62" s="295">
        <v>0.41666666666666669</v>
      </c>
      <c r="CL62" s="296">
        <v>0.4375</v>
      </c>
      <c r="CM62" s="297">
        <f t="shared" si="210"/>
        <v>2.0833333333333315E-2</v>
      </c>
      <c r="CN62" s="295"/>
      <c r="CO62" s="296"/>
      <c r="CP62" s="297">
        <f t="shared" si="211"/>
        <v>0</v>
      </c>
      <c r="CQ62" s="295"/>
      <c r="CR62" s="296"/>
      <c r="CS62" s="297">
        <f t="shared" si="212"/>
        <v>0</v>
      </c>
      <c r="CT62" s="295"/>
      <c r="CU62" s="296"/>
      <c r="CV62" s="297">
        <f t="shared" si="213"/>
        <v>0</v>
      </c>
      <c r="CW62" s="295"/>
      <c r="CX62" s="296"/>
      <c r="CY62" s="297">
        <f t="shared" si="214"/>
        <v>0</v>
      </c>
      <c r="CZ62" s="295"/>
      <c r="DA62" s="296"/>
      <c r="DB62" s="297">
        <f t="shared" si="215"/>
        <v>0</v>
      </c>
      <c r="DC62" s="346"/>
      <c r="DD62" s="296"/>
      <c r="DE62" s="297">
        <f t="shared" si="216"/>
        <v>0</v>
      </c>
      <c r="DF62" s="295"/>
      <c r="DG62" s="296"/>
      <c r="DH62" s="297">
        <f t="shared" si="217"/>
        <v>0</v>
      </c>
      <c r="DI62" s="295"/>
      <c r="DJ62" s="296"/>
      <c r="DK62" s="297">
        <f t="shared" si="218"/>
        <v>0</v>
      </c>
      <c r="DL62" s="295"/>
      <c r="DM62" s="296"/>
      <c r="DN62" s="297">
        <f t="shared" si="219"/>
        <v>0</v>
      </c>
      <c r="DO62" s="295"/>
      <c r="DP62" s="296"/>
      <c r="DQ62" s="297">
        <f t="shared" si="220"/>
        <v>0</v>
      </c>
      <c r="DR62" s="295"/>
      <c r="DS62" s="296"/>
      <c r="DT62" s="297">
        <f t="shared" si="221"/>
        <v>0</v>
      </c>
      <c r="DU62" s="295"/>
      <c r="DV62" s="296"/>
      <c r="DW62" s="297">
        <f t="shared" si="222"/>
        <v>0</v>
      </c>
      <c r="DX62" s="346"/>
      <c r="DY62" s="296"/>
      <c r="DZ62" s="297">
        <f t="shared" si="223"/>
        <v>0</v>
      </c>
      <c r="EA62" s="295"/>
      <c r="EB62" s="296"/>
      <c r="EC62" s="297">
        <f t="shared" si="224"/>
        <v>0</v>
      </c>
      <c r="ED62" s="295"/>
      <c r="EE62" s="296"/>
      <c r="EF62" s="297">
        <f t="shared" si="225"/>
        <v>0</v>
      </c>
      <c r="EG62" s="295"/>
      <c r="EH62" s="296"/>
      <c r="EI62" s="297">
        <f t="shared" si="226"/>
        <v>0</v>
      </c>
      <c r="EJ62" s="295"/>
      <c r="EK62" s="296"/>
      <c r="EL62" s="297">
        <f t="shared" si="227"/>
        <v>0</v>
      </c>
      <c r="EM62" s="295"/>
      <c r="EN62" s="296"/>
      <c r="EO62" s="297">
        <f t="shared" si="228"/>
        <v>0</v>
      </c>
      <c r="EP62" s="295"/>
      <c r="EQ62" s="296"/>
      <c r="ER62" s="297">
        <f t="shared" si="229"/>
        <v>0</v>
      </c>
      <c r="ES62" s="346"/>
      <c r="ET62" s="296"/>
      <c r="EU62" s="297">
        <f t="shared" si="230"/>
        <v>0</v>
      </c>
      <c r="EV62" s="295"/>
      <c r="EW62" s="296"/>
      <c r="EX62" s="297">
        <f t="shared" si="231"/>
        <v>0</v>
      </c>
      <c r="EY62" s="295"/>
      <c r="EZ62" s="296"/>
      <c r="FA62" s="297">
        <f t="shared" si="232"/>
        <v>0</v>
      </c>
      <c r="FB62" s="295"/>
      <c r="FC62" s="296"/>
      <c r="FD62" s="297">
        <f t="shared" si="233"/>
        <v>0</v>
      </c>
      <c r="FE62" s="295"/>
      <c r="FF62" s="296"/>
      <c r="FG62" s="297">
        <f t="shared" si="234"/>
        <v>0</v>
      </c>
      <c r="FH62" s="295"/>
      <c r="FI62" s="296"/>
      <c r="FJ62" s="297">
        <f t="shared" si="235"/>
        <v>0</v>
      </c>
      <c r="FK62" s="295"/>
      <c r="FL62" s="296"/>
      <c r="FM62" s="297">
        <f t="shared" si="236"/>
        <v>0</v>
      </c>
      <c r="FN62" s="295"/>
      <c r="FO62" s="296"/>
      <c r="FP62" s="297">
        <f t="shared" si="237"/>
        <v>0</v>
      </c>
      <c r="FQ62" s="346"/>
      <c r="FR62" s="296"/>
      <c r="FS62" s="297">
        <f t="shared" si="238"/>
        <v>0</v>
      </c>
      <c r="FT62" s="295"/>
      <c r="FU62" s="296"/>
      <c r="FV62" s="297">
        <f t="shared" si="239"/>
        <v>0</v>
      </c>
      <c r="FW62" s="295"/>
      <c r="FX62" s="296"/>
      <c r="FY62" s="297">
        <f t="shared" si="240"/>
        <v>0</v>
      </c>
      <c r="FZ62" s="295"/>
      <c r="GA62" s="296"/>
      <c r="GB62" s="297">
        <f t="shared" si="241"/>
        <v>0</v>
      </c>
      <c r="GC62" s="295"/>
      <c r="GD62" s="296"/>
      <c r="GE62" s="297">
        <f t="shared" si="242"/>
        <v>0</v>
      </c>
      <c r="GF62" s="295"/>
      <c r="GG62" s="296"/>
      <c r="GH62" s="297">
        <f t="shared" si="243"/>
        <v>0</v>
      </c>
      <c r="GI62" s="295"/>
      <c r="GJ62" s="296"/>
      <c r="GK62" s="297">
        <f t="shared" si="244"/>
        <v>0</v>
      </c>
      <c r="GL62" s="295"/>
      <c r="GM62" s="296"/>
      <c r="GN62" s="297">
        <f t="shared" si="50"/>
        <v>0</v>
      </c>
      <c r="GO62" s="346"/>
      <c r="GP62" s="296"/>
      <c r="GQ62" s="297">
        <f t="shared" si="51"/>
        <v>0</v>
      </c>
      <c r="GR62" s="295"/>
      <c r="GS62" s="296"/>
      <c r="GT62" s="297">
        <f t="shared" si="52"/>
        <v>0</v>
      </c>
      <c r="GU62" s="295"/>
      <c r="GV62" s="296"/>
      <c r="GW62" s="297">
        <f t="shared" si="53"/>
        <v>0</v>
      </c>
      <c r="GX62" s="295"/>
      <c r="GY62" s="296"/>
      <c r="GZ62" s="297">
        <f t="shared" si="54"/>
        <v>0</v>
      </c>
      <c r="HA62" s="295"/>
      <c r="HB62" s="296"/>
      <c r="HC62" s="297">
        <f t="shared" si="55"/>
        <v>0</v>
      </c>
      <c r="HD62" s="295"/>
      <c r="HE62" s="296"/>
      <c r="HF62" s="297">
        <f t="shared" si="56"/>
        <v>0</v>
      </c>
      <c r="HG62" s="295"/>
      <c r="HH62" s="296"/>
      <c r="HI62" s="297">
        <f t="shared" si="57"/>
        <v>0</v>
      </c>
      <c r="HJ62" s="295"/>
      <c r="HK62" s="296"/>
      <c r="HL62" s="297">
        <f t="shared" si="58"/>
        <v>0</v>
      </c>
      <c r="HM62" s="346"/>
      <c r="HN62" s="296"/>
      <c r="HO62" s="297">
        <f t="shared" si="59"/>
        <v>0</v>
      </c>
      <c r="HP62" s="295"/>
      <c r="HQ62" s="296"/>
      <c r="HR62" s="297">
        <f t="shared" si="60"/>
        <v>0</v>
      </c>
      <c r="HS62" s="295"/>
      <c r="HT62" s="296"/>
      <c r="HU62" s="297">
        <f t="shared" si="61"/>
        <v>0</v>
      </c>
      <c r="HV62" s="295"/>
      <c r="HW62" s="296"/>
      <c r="HX62" s="297">
        <f t="shared" si="62"/>
        <v>0</v>
      </c>
      <c r="HY62" s="295"/>
      <c r="HZ62" s="296"/>
      <c r="IA62" s="297">
        <f t="shared" si="63"/>
        <v>0</v>
      </c>
      <c r="IB62" s="295"/>
      <c r="IC62" s="296"/>
      <c r="ID62" s="297">
        <f t="shared" si="64"/>
        <v>0</v>
      </c>
      <c r="IE62" s="295"/>
      <c r="IF62" s="296"/>
      <c r="IG62" s="297">
        <f t="shared" si="65"/>
        <v>0</v>
      </c>
      <c r="IH62" s="295"/>
      <c r="II62" s="296"/>
      <c r="IJ62" s="297">
        <f t="shared" si="66"/>
        <v>0</v>
      </c>
      <c r="IK62" s="346"/>
      <c r="IL62" s="296"/>
      <c r="IM62" s="297">
        <f t="shared" si="67"/>
        <v>0</v>
      </c>
      <c r="IN62" s="295"/>
      <c r="IO62" s="296"/>
      <c r="IP62" s="297">
        <f t="shared" si="68"/>
        <v>0</v>
      </c>
      <c r="IQ62" s="295"/>
      <c r="IR62" s="296"/>
      <c r="IS62" s="297">
        <f t="shared" si="69"/>
        <v>0</v>
      </c>
      <c r="IT62" s="295"/>
      <c r="IU62" s="296"/>
      <c r="IV62" s="297">
        <f t="shared" si="70"/>
        <v>0</v>
      </c>
      <c r="IW62" s="295"/>
      <c r="IX62" s="296"/>
      <c r="IY62" s="297">
        <f t="shared" si="71"/>
        <v>0</v>
      </c>
      <c r="IZ62" s="295"/>
      <c r="JA62" s="296"/>
      <c r="JB62" s="297">
        <f t="shared" si="72"/>
        <v>0</v>
      </c>
      <c r="JC62" s="295"/>
      <c r="JD62" s="296"/>
      <c r="JE62" s="297">
        <f t="shared" si="73"/>
        <v>0</v>
      </c>
      <c r="JF62" s="295"/>
      <c r="JG62" s="296"/>
      <c r="JH62" s="297">
        <f t="shared" si="74"/>
        <v>0</v>
      </c>
      <c r="JI62" s="346"/>
      <c r="JJ62" s="296"/>
      <c r="JK62" s="297">
        <f t="shared" si="75"/>
        <v>0</v>
      </c>
      <c r="JL62" s="295"/>
      <c r="JM62" s="296"/>
      <c r="JN62" s="297">
        <f t="shared" si="76"/>
        <v>0</v>
      </c>
      <c r="JO62" s="295"/>
      <c r="JP62" s="296"/>
      <c r="JQ62" s="297">
        <f t="shared" si="77"/>
        <v>0</v>
      </c>
      <c r="JR62" s="295"/>
      <c r="JS62" s="296"/>
      <c r="JT62" s="297">
        <f t="shared" si="78"/>
        <v>0</v>
      </c>
      <c r="JU62" s="295"/>
      <c r="JV62" s="296"/>
      <c r="JW62" s="297">
        <f t="shared" si="79"/>
        <v>0</v>
      </c>
      <c r="JX62" s="295"/>
      <c r="JY62" s="296"/>
      <c r="JZ62" s="297">
        <f t="shared" si="80"/>
        <v>0</v>
      </c>
      <c r="KA62" s="295"/>
      <c r="KB62" s="296"/>
      <c r="KC62" s="297">
        <f t="shared" si="81"/>
        <v>0</v>
      </c>
      <c r="KD62" s="295"/>
      <c r="KE62" s="296"/>
      <c r="KF62" s="297">
        <f t="shared" si="82"/>
        <v>0</v>
      </c>
      <c r="KG62" s="346"/>
      <c r="KH62" s="296"/>
      <c r="KI62" s="297">
        <f t="shared" si="83"/>
        <v>0</v>
      </c>
      <c r="KJ62" s="295"/>
      <c r="KK62" s="296"/>
      <c r="KL62" s="297">
        <f t="shared" si="84"/>
        <v>0</v>
      </c>
      <c r="KM62" s="295"/>
      <c r="KN62" s="296"/>
      <c r="KO62" s="297">
        <f t="shared" si="85"/>
        <v>0</v>
      </c>
      <c r="KP62" s="295"/>
      <c r="KQ62" s="296"/>
      <c r="KR62" s="297">
        <f t="shared" si="86"/>
        <v>0</v>
      </c>
      <c r="KS62" s="295"/>
      <c r="KT62" s="296"/>
      <c r="KU62" s="297">
        <f t="shared" si="87"/>
        <v>0</v>
      </c>
      <c r="KV62" s="295"/>
      <c r="KW62" s="296"/>
      <c r="KX62" s="297">
        <f t="shared" si="88"/>
        <v>0</v>
      </c>
      <c r="KY62" s="295"/>
      <c r="KZ62" s="296"/>
      <c r="LA62" s="297">
        <f t="shared" si="89"/>
        <v>0</v>
      </c>
      <c r="LB62" s="295"/>
      <c r="LC62" s="296"/>
      <c r="LD62" s="297">
        <f t="shared" si="90"/>
        <v>0</v>
      </c>
      <c r="LE62" s="346"/>
      <c r="LF62" s="296"/>
      <c r="LG62" s="297">
        <f t="shared" si="91"/>
        <v>0</v>
      </c>
      <c r="LH62" s="295"/>
      <c r="LI62" s="296"/>
      <c r="LJ62" s="297">
        <f t="shared" si="92"/>
        <v>0</v>
      </c>
      <c r="LK62" s="295"/>
      <c r="LL62" s="296"/>
      <c r="LM62" s="297">
        <f t="shared" si="93"/>
        <v>0</v>
      </c>
      <c r="LN62" s="295"/>
      <c r="LO62" s="296"/>
      <c r="LP62" s="297">
        <f t="shared" si="94"/>
        <v>0</v>
      </c>
      <c r="LQ62" s="295"/>
      <c r="LR62" s="296"/>
      <c r="LS62" s="297">
        <f t="shared" si="95"/>
        <v>0</v>
      </c>
      <c r="LT62" s="295"/>
      <c r="LU62" s="296"/>
      <c r="LV62" s="297">
        <f t="shared" si="96"/>
        <v>0</v>
      </c>
      <c r="LW62" s="295"/>
      <c r="LX62" s="296"/>
      <c r="LY62" s="297">
        <f t="shared" si="97"/>
        <v>0</v>
      </c>
      <c r="LZ62" s="295"/>
      <c r="MA62" s="296"/>
      <c r="MB62" s="297">
        <f t="shared" si="98"/>
        <v>0</v>
      </c>
      <c r="MC62" s="295"/>
      <c r="MD62" s="296"/>
      <c r="ME62" s="297">
        <f t="shared" si="99"/>
        <v>0</v>
      </c>
      <c r="MF62" s="295"/>
      <c r="MG62" s="296"/>
      <c r="MH62" s="297">
        <f t="shared" si="100"/>
        <v>0</v>
      </c>
      <c r="MI62" s="295"/>
      <c r="MJ62" s="296"/>
      <c r="MK62" s="297">
        <f t="shared" si="101"/>
        <v>0</v>
      </c>
      <c r="ML62" s="295"/>
      <c r="MM62" s="296"/>
      <c r="MN62" s="297">
        <f t="shared" si="102"/>
        <v>0</v>
      </c>
      <c r="MO62" s="295"/>
      <c r="MP62" s="296"/>
      <c r="MQ62" s="297">
        <f t="shared" si="103"/>
        <v>0</v>
      </c>
      <c r="MR62" s="295"/>
      <c r="MS62" s="296"/>
      <c r="MT62" s="297">
        <f t="shared" si="104"/>
        <v>0</v>
      </c>
      <c r="MU62" s="295"/>
      <c r="MV62" s="296"/>
      <c r="MW62" s="297">
        <f t="shared" si="105"/>
        <v>0</v>
      </c>
      <c r="MX62" s="295"/>
      <c r="MY62" s="296"/>
      <c r="MZ62" s="297">
        <f t="shared" si="106"/>
        <v>0</v>
      </c>
      <c r="NA62" s="295"/>
      <c r="NB62" s="296"/>
      <c r="NC62" s="297">
        <f t="shared" si="107"/>
        <v>0</v>
      </c>
      <c r="ND62" s="295"/>
      <c r="NE62" s="296"/>
      <c r="NF62" s="297">
        <f t="shared" si="108"/>
        <v>0</v>
      </c>
      <c r="NG62" s="295"/>
      <c r="NH62" s="296"/>
      <c r="NI62" s="297">
        <f t="shared" si="109"/>
        <v>0</v>
      </c>
      <c r="NJ62" s="295"/>
      <c r="NK62" s="296"/>
      <c r="NL62" s="297">
        <f t="shared" si="110"/>
        <v>0</v>
      </c>
      <c r="NM62" s="295"/>
      <c r="NN62" s="296"/>
      <c r="NO62" s="297">
        <f t="shared" si="111"/>
        <v>0</v>
      </c>
      <c r="NP62" s="295"/>
      <c r="NQ62" s="296"/>
      <c r="NR62" s="297">
        <f t="shared" si="112"/>
        <v>0</v>
      </c>
      <c r="NS62" s="295"/>
      <c r="NT62" s="296"/>
      <c r="NU62" s="297">
        <f t="shared" si="113"/>
        <v>0</v>
      </c>
      <c r="NV62" s="295"/>
      <c r="NW62" s="296"/>
      <c r="NX62" s="297">
        <f t="shared" si="114"/>
        <v>0</v>
      </c>
      <c r="NY62" s="295"/>
      <c r="NZ62" s="296"/>
      <c r="OA62" s="297">
        <f t="shared" si="115"/>
        <v>0</v>
      </c>
      <c r="OB62" s="295"/>
      <c r="OC62" s="296"/>
      <c r="OD62" s="297">
        <f t="shared" si="116"/>
        <v>0</v>
      </c>
      <c r="OE62" s="295"/>
      <c r="OF62" s="296"/>
      <c r="OG62" s="297">
        <f t="shared" si="117"/>
        <v>0</v>
      </c>
      <c r="OH62" s="295"/>
      <c r="OI62" s="296"/>
      <c r="OJ62" s="297">
        <f t="shared" si="118"/>
        <v>0</v>
      </c>
      <c r="OK62" s="295"/>
      <c r="OL62" s="296"/>
      <c r="OM62" s="297">
        <f t="shared" si="119"/>
        <v>0</v>
      </c>
      <c r="ON62" s="295"/>
      <c r="OO62" s="296"/>
      <c r="OP62" s="297">
        <f t="shared" si="120"/>
        <v>0</v>
      </c>
      <c r="OQ62" s="295"/>
      <c r="OR62" s="296"/>
      <c r="OS62" s="297">
        <f t="shared" si="121"/>
        <v>0</v>
      </c>
      <c r="OT62" s="295"/>
      <c r="OU62" s="296"/>
      <c r="OV62" s="297">
        <f t="shared" si="122"/>
        <v>0</v>
      </c>
      <c r="OW62" s="295"/>
      <c r="OX62" s="296"/>
      <c r="OY62" s="297">
        <f t="shared" si="123"/>
        <v>0</v>
      </c>
      <c r="OZ62" s="295"/>
      <c r="PA62" s="296"/>
      <c r="PB62" s="297">
        <f t="shared" si="124"/>
        <v>0</v>
      </c>
      <c r="PC62" s="295"/>
      <c r="PD62" s="296"/>
      <c r="PE62" s="297">
        <f t="shared" si="125"/>
        <v>0</v>
      </c>
      <c r="PF62" s="295"/>
      <c r="PG62" s="296"/>
      <c r="PH62" s="297">
        <f t="shared" si="126"/>
        <v>0</v>
      </c>
      <c r="PI62" s="295"/>
      <c r="PJ62" s="296"/>
      <c r="PK62" s="297">
        <f t="shared" si="127"/>
        <v>0</v>
      </c>
      <c r="PL62" s="295"/>
      <c r="PM62" s="296"/>
      <c r="PN62" s="297">
        <f t="shared" si="128"/>
        <v>0</v>
      </c>
      <c r="PO62" s="295"/>
      <c r="PP62" s="296"/>
      <c r="PQ62" s="297">
        <f t="shared" si="129"/>
        <v>0</v>
      </c>
      <c r="PR62" s="295"/>
      <c r="PS62" s="296"/>
      <c r="PT62" s="297">
        <f t="shared" si="130"/>
        <v>0</v>
      </c>
      <c r="PU62" s="295"/>
      <c r="PV62" s="296"/>
      <c r="PW62" s="297">
        <f t="shared" si="131"/>
        <v>0</v>
      </c>
      <c r="PX62" s="295"/>
      <c r="PY62" s="296"/>
      <c r="PZ62" s="297">
        <f t="shared" si="132"/>
        <v>0</v>
      </c>
      <c r="QA62" s="295"/>
      <c r="QB62" s="296"/>
      <c r="QC62" s="297">
        <f t="shared" si="133"/>
        <v>0</v>
      </c>
      <c r="QD62" s="295"/>
      <c r="QE62" s="296"/>
      <c r="QF62" s="297">
        <f t="shared" si="134"/>
        <v>0</v>
      </c>
      <c r="QG62" s="295"/>
      <c r="QH62" s="296"/>
      <c r="QI62" s="297">
        <f t="shared" si="135"/>
        <v>0</v>
      </c>
      <c r="QJ62" s="295"/>
      <c r="QK62" s="296"/>
      <c r="QL62" s="297">
        <f t="shared" si="136"/>
        <v>0</v>
      </c>
      <c r="QM62" s="295"/>
      <c r="QN62" s="296"/>
      <c r="QO62" s="297">
        <f t="shared" si="137"/>
        <v>0</v>
      </c>
      <c r="QP62" s="295"/>
      <c r="QQ62" s="296"/>
      <c r="QR62" s="297">
        <f t="shared" si="138"/>
        <v>0</v>
      </c>
      <c r="QS62" s="295"/>
      <c r="QT62" s="296"/>
      <c r="QU62" s="297">
        <f t="shared" si="139"/>
        <v>0</v>
      </c>
      <c r="QV62" s="295"/>
      <c r="QW62" s="296"/>
      <c r="QX62" s="297">
        <f t="shared" si="140"/>
        <v>0</v>
      </c>
      <c r="QY62" s="295"/>
      <c r="QZ62" s="296"/>
      <c r="RA62" s="297">
        <f t="shared" si="141"/>
        <v>0</v>
      </c>
      <c r="RB62" s="295"/>
      <c r="RC62" s="296"/>
      <c r="RD62" s="297">
        <f t="shared" si="142"/>
        <v>0</v>
      </c>
      <c r="RE62" s="295"/>
      <c r="RF62" s="296"/>
      <c r="RG62" s="297">
        <f t="shared" si="143"/>
        <v>0</v>
      </c>
      <c r="RH62" s="295"/>
      <c r="RI62" s="296"/>
      <c r="RJ62" s="297">
        <f t="shared" si="144"/>
        <v>0</v>
      </c>
      <c r="RK62" s="295"/>
      <c r="RL62" s="296"/>
      <c r="RM62" s="297">
        <f t="shared" si="145"/>
        <v>0</v>
      </c>
      <c r="RN62" s="295"/>
      <c r="RO62" s="296"/>
      <c r="RP62" s="297">
        <f t="shared" si="146"/>
        <v>0</v>
      </c>
      <c r="RQ62" s="295"/>
      <c r="RR62" s="296"/>
      <c r="RS62" s="297">
        <f t="shared" si="147"/>
        <v>0</v>
      </c>
      <c r="RT62" s="295"/>
      <c r="RU62" s="296"/>
      <c r="RV62" s="297">
        <f t="shared" si="148"/>
        <v>0</v>
      </c>
      <c r="RW62" s="295"/>
      <c r="RX62" s="296"/>
      <c r="RY62" s="297">
        <f t="shared" si="149"/>
        <v>0</v>
      </c>
      <c r="RZ62" s="295"/>
      <c r="SA62" s="296"/>
      <c r="SB62" s="297">
        <f t="shared" si="150"/>
        <v>0</v>
      </c>
      <c r="SC62" s="295"/>
      <c r="SD62" s="296"/>
      <c r="SE62" s="297">
        <f t="shared" si="151"/>
        <v>0</v>
      </c>
      <c r="SF62" s="295"/>
      <c r="SG62" s="296"/>
      <c r="SH62" s="297">
        <f t="shared" si="152"/>
        <v>0</v>
      </c>
      <c r="SI62" s="295"/>
      <c r="SJ62" s="296"/>
      <c r="SK62" s="297">
        <f t="shared" si="153"/>
        <v>0</v>
      </c>
      <c r="SL62" s="295"/>
      <c r="SM62" s="296"/>
      <c r="SN62" s="297">
        <f t="shared" si="154"/>
        <v>0</v>
      </c>
      <c r="SO62" s="295"/>
      <c r="SP62" s="296"/>
      <c r="SQ62" s="297">
        <f t="shared" si="155"/>
        <v>0</v>
      </c>
      <c r="SR62" s="295"/>
      <c r="SS62" s="296"/>
      <c r="ST62" s="297">
        <f t="shared" si="156"/>
        <v>0</v>
      </c>
      <c r="SU62" s="295"/>
      <c r="SV62" s="296"/>
      <c r="SW62" s="297">
        <f t="shared" si="157"/>
        <v>0</v>
      </c>
      <c r="SX62" s="295"/>
      <c r="SY62" s="296"/>
      <c r="SZ62" s="297">
        <f t="shared" si="158"/>
        <v>0</v>
      </c>
      <c r="TA62" s="295"/>
      <c r="TB62" s="296"/>
      <c r="TC62" s="297">
        <f t="shared" si="159"/>
        <v>0</v>
      </c>
      <c r="TD62" s="295"/>
      <c r="TE62" s="296"/>
      <c r="TF62" s="297">
        <f t="shared" si="160"/>
        <v>0</v>
      </c>
      <c r="TG62" s="295"/>
      <c r="TH62" s="296"/>
      <c r="TI62" s="297">
        <f t="shared" si="161"/>
        <v>0</v>
      </c>
      <c r="TJ62" s="295"/>
      <c r="TK62" s="296"/>
      <c r="TL62" s="297">
        <f t="shared" si="162"/>
        <v>0</v>
      </c>
      <c r="TM62" s="295"/>
      <c r="TN62" s="296"/>
      <c r="TO62" s="297">
        <f t="shared" si="163"/>
        <v>0</v>
      </c>
      <c r="TP62" s="295"/>
      <c r="TQ62" s="296"/>
      <c r="TR62" s="297">
        <f t="shared" si="164"/>
        <v>0</v>
      </c>
      <c r="TS62" s="295"/>
      <c r="TT62" s="296"/>
      <c r="TU62" s="297">
        <f t="shared" si="165"/>
        <v>0</v>
      </c>
      <c r="TV62" s="295"/>
      <c r="TW62" s="296"/>
      <c r="TX62" s="297">
        <f t="shared" si="166"/>
        <v>0</v>
      </c>
      <c r="TY62" s="295"/>
      <c r="TZ62" s="296"/>
      <c r="UA62" s="297">
        <f t="shared" si="167"/>
        <v>0</v>
      </c>
      <c r="UB62" s="295"/>
      <c r="UC62" s="296"/>
      <c r="UD62" s="297">
        <f t="shared" si="168"/>
        <v>0</v>
      </c>
      <c r="UE62" s="295"/>
      <c r="UF62" s="296"/>
      <c r="UG62" s="297">
        <f t="shared" si="169"/>
        <v>0</v>
      </c>
      <c r="UH62" s="295"/>
      <c r="UI62" s="296"/>
      <c r="UJ62" s="297">
        <f t="shared" si="170"/>
        <v>0</v>
      </c>
      <c r="UK62" s="295"/>
      <c r="UL62" s="296"/>
      <c r="UM62" s="297">
        <f t="shared" si="171"/>
        <v>0</v>
      </c>
      <c r="UN62" s="295"/>
      <c r="UO62" s="296"/>
      <c r="UP62" s="297">
        <f t="shared" si="172"/>
        <v>0</v>
      </c>
      <c r="UQ62" s="295"/>
      <c r="UR62" s="296"/>
      <c r="US62" s="297">
        <f t="shared" si="173"/>
        <v>0</v>
      </c>
      <c r="UT62" s="295"/>
      <c r="UU62" s="296"/>
      <c r="UV62" s="297">
        <f t="shared" si="174"/>
        <v>0</v>
      </c>
      <c r="UW62" s="295"/>
      <c r="UX62" s="296"/>
      <c r="UY62" s="297">
        <f t="shared" si="175"/>
        <v>0</v>
      </c>
      <c r="UZ62" s="295"/>
      <c r="VA62" s="296"/>
      <c r="VB62" s="297">
        <f t="shared" si="176"/>
        <v>0</v>
      </c>
      <c r="VC62" s="295"/>
      <c r="VD62" s="296"/>
      <c r="VE62" s="297">
        <f t="shared" si="177"/>
        <v>0</v>
      </c>
      <c r="VF62" s="295"/>
      <c r="VG62" s="296"/>
      <c r="VH62" s="297">
        <f t="shared" si="178"/>
        <v>0</v>
      </c>
      <c r="VI62" s="295"/>
      <c r="VJ62" s="296"/>
      <c r="VK62" s="297">
        <f t="shared" si="179"/>
        <v>0</v>
      </c>
      <c r="VL62" s="295"/>
      <c r="VM62" s="296"/>
      <c r="VN62" s="297">
        <f t="shared" si="180"/>
        <v>0</v>
      </c>
      <c r="VO62" s="295"/>
      <c r="VP62" s="296"/>
      <c r="VQ62" s="297">
        <f t="shared" si="181"/>
        <v>0</v>
      </c>
    </row>
    <row r="63" spans="1:589">
      <c r="A63" s="349">
        <v>59</v>
      </c>
      <c r="B63" s="346"/>
      <c r="C63" s="296"/>
      <c r="D63" s="297">
        <f t="shared" si="245"/>
        <v>0</v>
      </c>
      <c r="E63" s="295"/>
      <c r="F63" s="296"/>
      <c r="G63" s="297">
        <f t="shared" si="183"/>
        <v>0</v>
      </c>
      <c r="H63" s="295"/>
      <c r="I63" s="296"/>
      <c r="J63" s="297">
        <f t="shared" si="184"/>
        <v>0</v>
      </c>
      <c r="K63" s="295"/>
      <c r="L63" s="296"/>
      <c r="M63" s="297">
        <f t="shared" si="185"/>
        <v>0</v>
      </c>
      <c r="N63" s="295"/>
      <c r="O63" s="296"/>
      <c r="P63" s="297">
        <f t="shared" si="246"/>
        <v>0</v>
      </c>
      <c r="Q63" s="295"/>
      <c r="R63" s="296"/>
      <c r="S63" s="297">
        <f t="shared" si="187"/>
        <v>0</v>
      </c>
      <c r="T63" s="295"/>
      <c r="U63" s="296"/>
      <c r="V63" s="297">
        <f t="shared" si="188"/>
        <v>0</v>
      </c>
      <c r="W63" s="346"/>
      <c r="X63" s="296"/>
      <c r="Y63" s="297">
        <f t="shared" si="189"/>
        <v>0</v>
      </c>
      <c r="Z63" s="295"/>
      <c r="AA63" s="296"/>
      <c r="AB63" s="297">
        <f t="shared" si="190"/>
        <v>0</v>
      </c>
      <c r="AC63" s="295"/>
      <c r="AD63" s="296"/>
      <c r="AE63" s="297">
        <f t="shared" si="191"/>
        <v>0</v>
      </c>
      <c r="AF63" s="295"/>
      <c r="AG63" s="296"/>
      <c r="AH63" s="297">
        <f t="shared" si="192"/>
        <v>0</v>
      </c>
      <c r="AI63" s="295"/>
      <c r="AJ63" s="296"/>
      <c r="AK63" s="297">
        <f t="shared" si="193"/>
        <v>0</v>
      </c>
      <c r="AL63" s="295"/>
      <c r="AM63" s="296"/>
      <c r="AN63" s="297">
        <f t="shared" si="194"/>
        <v>0</v>
      </c>
      <c r="AO63" s="295"/>
      <c r="AP63" s="296"/>
      <c r="AQ63" s="297">
        <f t="shared" si="195"/>
        <v>0</v>
      </c>
      <c r="AR63" s="346"/>
      <c r="AS63" s="296"/>
      <c r="AT63" s="297">
        <f t="shared" si="196"/>
        <v>0</v>
      </c>
      <c r="AU63" s="295"/>
      <c r="AV63" s="296"/>
      <c r="AW63" s="297">
        <f t="shared" si="197"/>
        <v>0</v>
      </c>
      <c r="AX63" s="295"/>
      <c r="AY63" s="296"/>
      <c r="AZ63" s="297">
        <f t="shared" si="198"/>
        <v>0</v>
      </c>
      <c r="BA63" s="295"/>
      <c r="BB63" s="296"/>
      <c r="BC63" s="297">
        <f t="shared" si="199"/>
        <v>0</v>
      </c>
      <c r="BD63" s="295"/>
      <c r="BE63" s="296"/>
      <c r="BF63" s="297">
        <f t="shared" si="200"/>
        <v>0</v>
      </c>
      <c r="BG63" s="295"/>
      <c r="BH63" s="296"/>
      <c r="BI63" s="297">
        <f t="shared" si="201"/>
        <v>0</v>
      </c>
      <c r="BJ63" s="295"/>
      <c r="BK63" s="296"/>
      <c r="BL63" s="297">
        <f t="shared" si="202"/>
        <v>0</v>
      </c>
      <c r="BM63" s="346"/>
      <c r="BN63" s="296"/>
      <c r="BO63" s="297">
        <f t="shared" si="203"/>
        <v>0</v>
      </c>
      <c r="BP63" s="295"/>
      <c r="BQ63" s="296"/>
      <c r="BR63" s="297">
        <f t="shared" si="247"/>
        <v>0</v>
      </c>
      <c r="BS63" s="295"/>
      <c r="BT63" s="296"/>
      <c r="BU63" s="297">
        <f t="shared" si="204"/>
        <v>0</v>
      </c>
      <c r="BV63" s="295"/>
      <c r="BW63" s="296"/>
      <c r="BX63" s="297">
        <f t="shared" si="205"/>
        <v>0</v>
      </c>
      <c r="BY63" s="295"/>
      <c r="BZ63" s="296"/>
      <c r="CA63" s="297">
        <f t="shared" si="206"/>
        <v>0</v>
      </c>
      <c r="CB63" s="295"/>
      <c r="CC63" s="296"/>
      <c r="CD63" s="297">
        <f t="shared" si="207"/>
        <v>0</v>
      </c>
      <c r="CE63" s="295"/>
      <c r="CF63" s="296"/>
      <c r="CG63" s="297">
        <f t="shared" si="208"/>
        <v>0</v>
      </c>
      <c r="CH63" s="346"/>
      <c r="CI63" s="296"/>
      <c r="CJ63" s="297">
        <f t="shared" si="209"/>
        <v>0</v>
      </c>
      <c r="CK63" s="295"/>
      <c r="CL63" s="296"/>
      <c r="CM63" s="297">
        <f t="shared" si="210"/>
        <v>0</v>
      </c>
      <c r="CN63" s="295"/>
      <c r="CO63" s="296"/>
      <c r="CP63" s="297">
        <f t="shared" si="211"/>
        <v>0</v>
      </c>
      <c r="CQ63" s="295"/>
      <c r="CR63" s="296"/>
      <c r="CS63" s="297">
        <f t="shared" si="212"/>
        <v>0</v>
      </c>
      <c r="CT63" s="295"/>
      <c r="CU63" s="296"/>
      <c r="CV63" s="297">
        <f t="shared" si="213"/>
        <v>0</v>
      </c>
      <c r="CW63" s="295"/>
      <c r="CX63" s="296"/>
      <c r="CY63" s="297">
        <f t="shared" si="214"/>
        <v>0</v>
      </c>
      <c r="CZ63" s="295"/>
      <c r="DA63" s="296"/>
      <c r="DB63" s="297">
        <f t="shared" si="215"/>
        <v>0</v>
      </c>
      <c r="DC63" s="346"/>
      <c r="DD63" s="296"/>
      <c r="DE63" s="297">
        <f t="shared" si="216"/>
        <v>0</v>
      </c>
      <c r="DF63" s="295"/>
      <c r="DG63" s="296"/>
      <c r="DH63" s="297">
        <f t="shared" si="217"/>
        <v>0</v>
      </c>
      <c r="DI63" s="295"/>
      <c r="DJ63" s="296"/>
      <c r="DK63" s="297">
        <f t="shared" si="218"/>
        <v>0</v>
      </c>
      <c r="DL63" s="295"/>
      <c r="DM63" s="296"/>
      <c r="DN63" s="297">
        <f t="shared" si="219"/>
        <v>0</v>
      </c>
      <c r="DO63" s="295"/>
      <c r="DP63" s="296"/>
      <c r="DQ63" s="297">
        <f t="shared" si="220"/>
        <v>0</v>
      </c>
      <c r="DR63" s="295"/>
      <c r="DS63" s="296"/>
      <c r="DT63" s="297">
        <f t="shared" si="221"/>
        <v>0</v>
      </c>
      <c r="DU63" s="295"/>
      <c r="DV63" s="296"/>
      <c r="DW63" s="297">
        <f t="shared" si="222"/>
        <v>0</v>
      </c>
      <c r="DX63" s="346"/>
      <c r="DY63" s="296"/>
      <c r="DZ63" s="297">
        <f t="shared" si="223"/>
        <v>0</v>
      </c>
      <c r="EA63" s="295"/>
      <c r="EB63" s="296"/>
      <c r="EC63" s="297">
        <f t="shared" si="224"/>
        <v>0</v>
      </c>
      <c r="ED63" s="295"/>
      <c r="EE63" s="296"/>
      <c r="EF63" s="297">
        <f t="shared" si="225"/>
        <v>0</v>
      </c>
      <c r="EG63" s="295"/>
      <c r="EH63" s="296"/>
      <c r="EI63" s="297">
        <f t="shared" si="226"/>
        <v>0</v>
      </c>
      <c r="EJ63" s="295"/>
      <c r="EK63" s="296"/>
      <c r="EL63" s="297">
        <f t="shared" si="227"/>
        <v>0</v>
      </c>
      <c r="EM63" s="295"/>
      <c r="EN63" s="296"/>
      <c r="EO63" s="297">
        <f t="shared" si="228"/>
        <v>0</v>
      </c>
      <c r="EP63" s="295"/>
      <c r="EQ63" s="296"/>
      <c r="ER63" s="297">
        <f t="shared" si="229"/>
        <v>0</v>
      </c>
      <c r="ES63" s="346"/>
      <c r="ET63" s="296"/>
      <c r="EU63" s="297">
        <f t="shared" si="230"/>
        <v>0</v>
      </c>
      <c r="EV63" s="295"/>
      <c r="EW63" s="296"/>
      <c r="EX63" s="297">
        <f t="shared" si="231"/>
        <v>0</v>
      </c>
      <c r="EY63" s="295"/>
      <c r="EZ63" s="296"/>
      <c r="FA63" s="297">
        <f t="shared" si="232"/>
        <v>0</v>
      </c>
      <c r="FB63" s="295"/>
      <c r="FC63" s="296"/>
      <c r="FD63" s="297">
        <f t="shared" si="233"/>
        <v>0</v>
      </c>
      <c r="FE63" s="295"/>
      <c r="FF63" s="296"/>
      <c r="FG63" s="297">
        <f t="shared" si="234"/>
        <v>0</v>
      </c>
      <c r="FH63" s="295"/>
      <c r="FI63" s="296"/>
      <c r="FJ63" s="297">
        <f t="shared" si="235"/>
        <v>0</v>
      </c>
      <c r="FK63" s="295"/>
      <c r="FL63" s="296"/>
      <c r="FM63" s="297">
        <f t="shared" si="236"/>
        <v>0</v>
      </c>
      <c r="FN63" s="295"/>
      <c r="FO63" s="296"/>
      <c r="FP63" s="297">
        <f t="shared" si="237"/>
        <v>0</v>
      </c>
      <c r="FQ63" s="346"/>
      <c r="FR63" s="296"/>
      <c r="FS63" s="297">
        <f t="shared" si="238"/>
        <v>0</v>
      </c>
      <c r="FT63" s="295"/>
      <c r="FU63" s="296"/>
      <c r="FV63" s="297">
        <f t="shared" si="239"/>
        <v>0</v>
      </c>
      <c r="FW63" s="295"/>
      <c r="FX63" s="296"/>
      <c r="FY63" s="297">
        <f t="shared" si="240"/>
        <v>0</v>
      </c>
      <c r="FZ63" s="295"/>
      <c r="GA63" s="296"/>
      <c r="GB63" s="297">
        <f t="shared" si="241"/>
        <v>0</v>
      </c>
      <c r="GC63" s="295"/>
      <c r="GD63" s="296"/>
      <c r="GE63" s="297">
        <f t="shared" si="242"/>
        <v>0</v>
      </c>
      <c r="GF63" s="295"/>
      <c r="GG63" s="296"/>
      <c r="GH63" s="297">
        <f t="shared" si="243"/>
        <v>0</v>
      </c>
      <c r="GI63" s="295"/>
      <c r="GJ63" s="296"/>
      <c r="GK63" s="297">
        <f t="shared" si="244"/>
        <v>0</v>
      </c>
      <c r="GL63" s="295"/>
      <c r="GM63" s="296"/>
      <c r="GN63" s="297">
        <f t="shared" si="50"/>
        <v>0</v>
      </c>
      <c r="GO63" s="346"/>
      <c r="GP63" s="296"/>
      <c r="GQ63" s="297">
        <f t="shared" si="51"/>
        <v>0</v>
      </c>
      <c r="GR63" s="295"/>
      <c r="GS63" s="296"/>
      <c r="GT63" s="297">
        <f t="shared" si="52"/>
        <v>0</v>
      </c>
      <c r="GU63" s="295"/>
      <c r="GV63" s="296"/>
      <c r="GW63" s="297">
        <f t="shared" si="53"/>
        <v>0</v>
      </c>
      <c r="GX63" s="295"/>
      <c r="GY63" s="296"/>
      <c r="GZ63" s="297">
        <f t="shared" si="54"/>
        <v>0</v>
      </c>
      <c r="HA63" s="295"/>
      <c r="HB63" s="296"/>
      <c r="HC63" s="297">
        <f t="shared" si="55"/>
        <v>0</v>
      </c>
      <c r="HD63" s="295"/>
      <c r="HE63" s="296"/>
      <c r="HF63" s="297">
        <f t="shared" si="56"/>
        <v>0</v>
      </c>
      <c r="HG63" s="295"/>
      <c r="HH63" s="296"/>
      <c r="HI63" s="297">
        <f t="shared" si="57"/>
        <v>0</v>
      </c>
      <c r="HJ63" s="295"/>
      <c r="HK63" s="296"/>
      <c r="HL63" s="297">
        <f t="shared" si="58"/>
        <v>0</v>
      </c>
      <c r="HM63" s="346"/>
      <c r="HN63" s="296"/>
      <c r="HO63" s="297">
        <f t="shared" si="59"/>
        <v>0</v>
      </c>
      <c r="HP63" s="295"/>
      <c r="HQ63" s="296"/>
      <c r="HR63" s="297">
        <f t="shared" si="60"/>
        <v>0</v>
      </c>
      <c r="HS63" s="295"/>
      <c r="HT63" s="296"/>
      <c r="HU63" s="297">
        <f t="shared" si="61"/>
        <v>0</v>
      </c>
      <c r="HV63" s="295"/>
      <c r="HW63" s="296"/>
      <c r="HX63" s="297">
        <f t="shared" si="62"/>
        <v>0</v>
      </c>
      <c r="HY63" s="295"/>
      <c r="HZ63" s="296"/>
      <c r="IA63" s="297">
        <f t="shared" si="63"/>
        <v>0</v>
      </c>
      <c r="IB63" s="295"/>
      <c r="IC63" s="296"/>
      <c r="ID63" s="297">
        <f t="shared" si="64"/>
        <v>0</v>
      </c>
      <c r="IE63" s="295"/>
      <c r="IF63" s="296"/>
      <c r="IG63" s="297">
        <f t="shared" si="65"/>
        <v>0</v>
      </c>
      <c r="IH63" s="295"/>
      <c r="II63" s="296"/>
      <c r="IJ63" s="297">
        <f t="shared" si="66"/>
        <v>0</v>
      </c>
      <c r="IK63" s="346"/>
      <c r="IL63" s="296"/>
      <c r="IM63" s="297">
        <f t="shared" si="67"/>
        <v>0</v>
      </c>
      <c r="IN63" s="295"/>
      <c r="IO63" s="296"/>
      <c r="IP63" s="297">
        <f t="shared" si="68"/>
        <v>0</v>
      </c>
      <c r="IQ63" s="295"/>
      <c r="IR63" s="296"/>
      <c r="IS63" s="297">
        <f t="shared" si="69"/>
        <v>0</v>
      </c>
      <c r="IT63" s="295"/>
      <c r="IU63" s="296"/>
      <c r="IV63" s="297">
        <f t="shared" si="70"/>
        <v>0</v>
      </c>
      <c r="IW63" s="295"/>
      <c r="IX63" s="296"/>
      <c r="IY63" s="297">
        <f t="shared" si="71"/>
        <v>0</v>
      </c>
      <c r="IZ63" s="295"/>
      <c r="JA63" s="296"/>
      <c r="JB63" s="297">
        <f t="shared" si="72"/>
        <v>0</v>
      </c>
      <c r="JC63" s="295"/>
      <c r="JD63" s="296"/>
      <c r="JE63" s="297">
        <f t="shared" si="73"/>
        <v>0</v>
      </c>
      <c r="JF63" s="295"/>
      <c r="JG63" s="296"/>
      <c r="JH63" s="297">
        <f t="shared" si="74"/>
        <v>0</v>
      </c>
      <c r="JI63" s="346"/>
      <c r="JJ63" s="296"/>
      <c r="JK63" s="297">
        <f t="shared" si="75"/>
        <v>0</v>
      </c>
      <c r="JL63" s="295"/>
      <c r="JM63" s="296"/>
      <c r="JN63" s="297">
        <f t="shared" si="76"/>
        <v>0</v>
      </c>
      <c r="JO63" s="295"/>
      <c r="JP63" s="296"/>
      <c r="JQ63" s="297">
        <f t="shared" si="77"/>
        <v>0</v>
      </c>
      <c r="JR63" s="295"/>
      <c r="JS63" s="296"/>
      <c r="JT63" s="297">
        <f t="shared" si="78"/>
        <v>0</v>
      </c>
      <c r="JU63" s="295"/>
      <c r="JV63" s="296"/>
      <c r="JW63" s="297">
        <f t="shared" si="79"/>
        <v>0</v>
      </c>
      <c r="JX63" s="295"/>
      <c r="JY63" s="296"/>
      <c r="JZ63" s="297">
        <f t="shared" si="80"/>
        <v>0</v>
      </c>
      <c r="KA63" s="295"/>
      <c r="KB63" s="296"/>
      <c r="KC63" s="297">
        <f t="shared" si="81"/>
        <v>0</v>
      </c>
      <c r="KD63" s="295"/>
      <c r="KE63" s="296"/>
      <c r="KF63" s="297">
        <f t="shared" si="82"/>
        <v>0</v>
      </c>
      <c r="KG63" s="346"/>
      <c r="KH63" s="296"/>
      <c r="KI63" s="297">
        <f t="shared" si="83"/>
        <v>0</v>
      </c>
      <c r="KJ63" s="295"/>
      <c r="KK63" s="296"/>
      <c r="KL63" s="297">
        <f t="shared" si="84"/>
        <v>0</v>
      </c>
      <c r="KM63" s="295"/>
      <c r="KN63" s="296"/>
      <c r="KO63" s="297">
        <f t="shared" si="85"/>
        <v>0</v>
      </c>
      <c r="KP63" s="295"/>
      <c r="KQ63" s="296"/>
      <c r="KR63" s="297">
        <f t="shared" si="86"/>
        <v>0</v>
      </c>
      <c r="KS63" s="295"/>
      <c r="KT63" s="296"/>
      <c r="KU63" s="297">
        <f t="shared" si="87"/>
        <v>0</v>
      </c>
      <c r="KV63" s="295"/>
      <c r="KW63" s="296"/>
      <c r="KX63" s="297">
        <f t="shared" si="88"/>
        <v>0</v>
      </c>
      <c r="KY63" s="295"/>
      <c r="KZ63" s="296"/>
      <c r="LA63" s="297">
        <f t="shared" si="89"/>
        <v>0</v>
      </c>
      <c r="LB63" s="295"/>
      <c r="LC63" s="296"/>
      <c r="LD63" s="297">
        <f t="shared" si="90"/>
        <v>0</v>
      </c>
      <c r="LE63" s="346"/>
      <c r="LF63" s="296"/>
      <c r="LG63" s="297">
        <f t="shared" si="91"/>
        <v>0</v>
      </c>
      <c r="LH63" s="295"/>
      <c r="LI63" s="296"/>
      <c r="LJ63" s="297">
        <f t="shared" si="92"/>
        <v>0</v>
      </c>
      <c r="LK63" s="295"/>
      <c r="LL63" s="296"/>
      <c r="LM63" s="297">
        <f t="shared" si="93"/>
        <v>0</v>
      </c>
      <c r="LN63" s="295"/>
      <c r="LO63" s="296"/>
      <c r="LP63" s="297">
        <f t="shared" si="94"/>
        <v>0</v>
      </c>
      <c r="LQ63" s="295"/>
      <c r="LR63" s="296"/>
      <c r="LS63" s="297">
        <f t="shared" si="95"/>
        <v>0</v>
      </c>
      <c r="LT63" s="295"/>
      <c r="LU63" s="296"/>
      <c r="LV63" s="297">
        <f t="shared" si="96"/>
        <v>0</v>
      </c>
      <c r="LW63" s="295"/>
      <c r="LX63" s="296"/>
      <c r="LY63" s="297">
        <f t="shared" si="97"/>
        <v>0</v>
      </c>
      <c r="LZ63" s="295"/>
      <c r="MA63" s="296"/>
      <c r="MB63" s="297">
        <f t="shared" si="98"/>
        <v>0</v>
      </c>
      <c r="MC63" s="295"/>
      <c r="MD63" s="296"/>
      <c r="ME63" s="297">
        <f t="shared" si="99"/>
        <v>0</v>
      </c>
      <c r="MF63" s="295"/>
      <c r="MG63" s="296"/>
      <c r="MH63" s="297">
        <f t="shared" si="100"/>
        <v>0</v>
      </c>
      <c r="MI63" s="295"/>
      <c r="MJ63" s="296"/>
      <c r="MK63" s="297">
        <f t="shared" si="101"/>
        <v>0</v>
      </c>
      <c r="ML63" s="295"/>
      <c r="MM63" s="296"/>
      <c r="MN63" s="297">
        <f t="shared" si="102"/>
        <v>0</v>
      </c>
      <c r="MO63" s="295"/>
      <c r="MP63" s="296"/>
      <c r="MQ63" s="297">
        <f t="shared" si="103"/>
        <v>0</v>
      </c>
      <c r="MR63" s="295"/>
      <c r="MS63" s="296"/>
      <c r="MT63" s="297">
        <f t="shared" si="104"/>
        <v>0</v>
      </c>
      <c r="MU63" s="295"/>
      <c r="MV63" s="296"/>
      <c r="MW63" s="297">
        <f t="shared" si="105"/>
        <v>0</v>
      </c>
      <c r="MX63" s="295"/>
      <c r="MY63" s="296"/>
      <c r="MZ63" s="297">
        <f t="shared" si="106"/>
        <v>0</v>
      </c>
      <c r="NA63" s="295"/>
      <c r="NB63" s="296"/>
      <c r="NC63" s="297">
        <f t="shared" si="107"/>
        <v>0</v>
      </c>
      <c r="ND63" s="295"/>
      <c r="NE63" s="296"/>
      <c r="NF63" s="297">
        <f t="shared" si="108"/>
        <v>0</v>
      </c>
      <c r="NG63" s="295"/>
      <c r="NH63" s="296"/>
      <c r="NI63" s="297">
        <f t="shared" si="109"/>
        <v>0</v>
      </c>
      <c r="NJ63" s="295"/>
      <c r="NK63" s="296"/>
      <c r="NL63" s="297">
        <f t="shared" si="110"/>
        <v>0</v>
      </c>
      <c r="NM63" s="295"/>
      <c r="NN63" s="296"/>
      <c r="NO63" s="297">
        <f t="shared" si="111"/>
        <v>0</v>
      </c>
      <c r="NP63" s="295"/>
      <c r="NQ63" s="296"/>
      <c r="NR63" s="297">
        <f t="shared" si="112"/>
        <v>0</v>
      </c>
      <c r="NS63" s="295"/>
      <c r="NT63" s="296"/>
      <c r="NU63" s="297">
        <f t="shared" si="113"/>
        <v>0</v>
      </c>
      <c r="NV63" s="295"/>
      <c r="NW63" s="296"/>
      <c r="NX63" s="297">
        <f t="shared" si="114"/>
        <v>0</v>
      </c>
      <c r="NY63" s="295"/>
      <c r="NZ63" s="296"/>
      <c r="OA63" s="297">
        <f t="shared" si="115"/>
        <v>0</v>
      </c>
      <c r="OB63" s="295"/>
      <c r="OC63" s="296"/>
      <c r="OD63" s="297">
        <f t="shared" si="116"/>
        <v>0</v>
      </c>
      <c r="OE63" s="295"/>
      <c r="OF63" s="296"/>
      <c r="OG63" s="297">
        <f t="shared" si="117"/>
        <v>0</v>
      </c>
      <c r="OH63" s="295"/>
      <c r="OI63" s="296"/>
      <c r="OJ63" s="297">
        <f t="shared" si="118"/>
        <v>0</v>
      </c>
      <c r="OK63" s="295"/>
      <c r="OL63" s="296"/>
      <c r="OM63" s="297">
        <f t="shared" si="119"/>
        <v>0</v>
      </c>
      <c r="ON63" s="295"/>
      <c r="OO63" s="296"/>
      <c r="OP63" s="297">
        <f t="shared" si="120"/>
        <v>0</v>
      </c>
      <c r="OQ63" s="295"/>
      <c r="OR63" s="296"/>
      <c r="OS63" s="297">
        <f t="shared" si="121"/>
        <v>0</v>
      </c>
      <c r="OT63" s="295"/>
      <c r="OU63" s="296"/>
      <c r="OV63" s="297">
        <f t="shared" si="122"/>
        <v>0</v>
      </c>
      <c r="OW63" s="295"/>
      <c r="OX63" s="296"/>
      <c r="OY63" s="297">
        <f t="shared" si="123"/>
        <v>0</v>
      </c>
      <c r="OZ63" s="295"/>
      <c r="PA63" s="296"/>
      <c r="PB63" s="297">
        <f t="shared" si="124"/>
        <v>0</v>
      </c>
      <c r="PC63" s="295"/>
      <c r="PD63" s="296"/>
      <c r="PE63" s="297">
        <f t="shared" si="125"/>
        <v>0</v>
      </c>
      <c r="PF63" s="295"/>
      <c r="PG63" s="296"/>
      <c r="PH63" s="297">
        <f t="shared" si="126"/>
        <v>0</v>
      </c>
      <c r="PI63" s="295"/>
      <c r="PJ63" s="296"/>
      <c r="PK63" s="297">
        <f t="shared" si="127"/>
        <v>0</v>
      </c>
      <c r="PL63" s="295"/>
      <c r="PM63" s="296"/>
      <c r="PN63" s="297">
        <f t="shared" si="128"/>
        <v>0</v>
      </c>
      <c r="PO63" s="295"/>
      <c r="PP63" s="296"/>
      <c r="PQ63" s="297">
        <f t="shared" si="129"/>
        <v>0</v>
      </c>
      <c r="PR63" s="295"/>
      <c r="PS63" s="296"/>
      <c r="PT63" s="297">
        <f t="shared" si="130"/>
        <v>0</v>
      </c>
      <c r="PU63" s="295"/>
      <c r="PV63" s="296"/>
      <c r="PW63" s="297">
        <f t="shared" si="131"/>
        <v>0</v>
      </c>
      <c r="PX63" s="295"/>
      <c r="PY63" s="296"/>
      <c r="PZ63" s="297">
        <f t="shared" si="132"/>
        <v>0</v>
      </c>
      <c r="QA63" s="295"/>
      <c r="QB63" s="296"/>
      <c r="QC63" s="297">
        <f t="shared" si="133"/>
        <v>0</v>
      </c>
      <c r="QD63" s="295"/>
      <c r="QE63" s="296"/>
      <c r="QF63" s="297">
        <f t="shared" si="134"/>
        <v>0</v>
      </c>
      <c r="QG63" s="295"/>
      <c r="QH63" s="296"/>
      <c r="QI63" s="297">
        <f t="shared" si="135"/>
        <v>0</v>
      </c>
      <c r="QJ63" s="295"/>
      <c r="QK63" s="296"/>
      <c r="QL63" s="297">
        <f t="shared" si="136"/>
        <v>0</v>
      </c>
      <c r="QM63" s="295"/>
      <c r="QN63" s="296"/>
      <c r="QO63" s="297">
        <f t="shared" si="137"/>
        <v>0</v>
      </c>
      <c r="QP63" s="295"/>
      <c r="QQ63" s="296"/>
      <c r="QR63" s="297">
        <f t="shared" si="138"/>
        <v>0</v>
      </c>
      <c r="QS63" s="295"/>
      <c r="QT63" s="296"/>
      <c r="QU63" s="297">
        <f t="shared" si="139"/>
        <v>0</v>
      </c>
      <c r="QV63" s="295"/>
      <c r="QW63" s="296"/>
      <c r="QX63" s="297">
        <f t="shared" si="140"/>
        <v>0</v>
      </c>
      <c r="QY63" s="295"/>
      <c r="QZ63" s="296"/>
      <c r="RA63" s="297">
        <f t="shared" si="141"/>
        <v>0</v>
      </c>
      <c r="RB63" s="295"/>
      <c r="RC63" s="296"/>
      <c r="RD63" s="297">
        <f t="shared" si="142"/>
        <v>0</v>
      </c>
      <c r="RE63" s="295"/>
      <c r="RF63" s="296"/>
      <c r="RG63" s="297">
        <f t="shared" si="143"/>
        <v>0</v>
      </c>
      <c r="RH63" s="295"/>
      <c r="RI63" s="296"/>
      <c r="RJ63" s="297">
        <f t="shared" si="144"/>
        <v>0</v>
      </c>
      <c r="RK63" s="295"/>
      <c r="RL63" s="296"/>
      <c r="RM63" s="297">
        <f t="shared" si="145"/>
        <v>0</v>
      </c>
      <c r="RN63" s="295"/>
      <c r="RO63" s="296"/>
      <c r="RP63" s="297">
        <f t="shared" si="146"/>
        <v>0</v>
      </c>
      <c r="RQ63" s="295"/>
      <c r="RR63" s="296"/>
      <c r="RS63" s="297">
        <f t="shared" si="147"/>
        <v>0</v>
      </c>
      <c r="RT63" s="295"/>
      <c r="RU63" s="296"/>
      <c r="RV63" s="297">
        <f t="shared" si="148"/>
        <v>0</v>
      </c>
      <c r="RW63" s="295"/>
      <c r="RX63" s="296"/>
      <c r="RY63" s="297">
        <f t="shared" si="149"/>
        <v>0</v>
      </c>
      <c r="RZ63" s="295"/>
      <c r="SA63" s="296"/>
      <c r="SB63" s="297">
        <f t="shared" si="150"/>
        <v>0</v>
      </c>
      <c r="SC63" s="295"/>
      <c r="SD63" s="296"/>
      <c r="SE63" s="297">
        <f t="shared" si="151"/>
        <v>0</v>
      </c>
      <c r="SF63" s="295"/>
      <c r="SG63" s="296"/>
      <c r="SH63" s="297">
        <f t="shared" si="152"/>
        <v>0</v>
      </c>
      <c r="SI63" s="295"/>
      <c r="SJ63" s="296"/>
      <c r="SK63" s="297">
        <f t="shared" si="153"/>
        <v>0</v>
      </c>
      <c r="SL63" s="295"/>
      <c r="SM63" s="296"/>
      <c r="SN63" s="297">
        <f t="shared" si="154"/>
        <v>0</v>
      </c>
      <c r="SO63" s="295"/>
      <c r="SP63" s="296"/>
      <c r="SQ63" s="297">
        <f t="shared" si="155"/>
        <v>0</v>
      </c>
      <c r="SR63" s="295"/>
      <c r="SS63" s="296"/>
      <c r="ST63" s="297">
        <f t="shared" si="156"/>
        <v>0</v>
      </c>
      <c r="SU63" s="295"/>
      <c r="SV63" s="296"/>
      <c r="SW63" s="297">
        <f t="shared" si="157"/>
        <v>0</v>
      </c>
      <c r="SX63" s="295"/>
      <c r="SY63" s="296"/>
      <c r="SZ63" s="297">
        <f t="shared" si="158"/>
        <v>0</v>
      </c>
      <c r="TA63" s="295"/>
      <c r="TB63" s="296"/>
      <c r="TC63" s="297">
        <f t="shared" si="159"/>
        <v>0</v>
      </c>
      <c r="TD63" s="295"/>
      <c r="TE63" s="296"/>
      <c r="TF63" s="297">
        <f t="shared" si="160"/>
        <v>0</v>
      </c>
      <c r="TG63" s="295"/>
      <c r="TH63" s="296"/>
      <c r="TI63" s="297">
        <f t="shared" si="161"/>
        <v>0</v>
      </c>
      <c r="TJ63" s="295"/>
      <c r="TK63" s="296"/>
      <c r="TL63" s="297">
        <f t="shared" si="162"/>
        <v>0</v>
      </c>
      <c r="TM63" s="295"/>
      <c r="TN63" s="296"/>
      <c r="TO63" s="297">
        <f t="shared" si="163"/>
        <v>0</v>
      </c>
      <c r="TP63" s="295"/>
      <c r="TQ63" s="296"/>
      <c r="TR63" s="297">
        <f t="shared" si="164"/>
        <v>0</v>
      </c>
      <c r="TS63" s="295"/>
      <c r="TT63" s="296"/>
      <c r="TU63" s="297">
        <f t="shared" si="165"/>
        <v>0</v>
      </c>
      <c r="TV63" s="295"/>
      <c r="TW63" s="296"/>
      <c r="TX63" s="297">
        <f t="shared" si="166"/>
        <v>0</v>
      </c>
      <c r="TY63" s="295"/>
      <c r="TZ63" s="296"/>
      <c r="UA63" s="297">
        <f t="shared" si="167"/>
        <v>0</v>
      </c>
      <c r="UB63" s="295"/>
      <c r="UC63" s="296"/>
      <c r="UD63" s="297">
        <f t="shared" si="168"/>
        <v>0</v>
      </c>
      <c r="UE63" s="295"/>
      <c r="UF63" s="296"/>
      <c r="UG63" s="297">
        <f t="shared" si="169"/>
        <v>0</v>
      </c>
      <c r="UH63" s="295"/>
      <c r="UI63" s="296"/>
      <c r="UJ63" s="297">
        <f t="shared" si="170"/>
        <v>0</v>
      </c>
      <c r="UK63" s="295"/>
      <c r="UL63" s="296"/>
      <c r="UM63" s="297">
        <f t="shared" si="171"/>
        <v>0</v>
      </c>
      <c r="UN63" s="295"/>
      <c r="UO63" s="296"/>
      <c r="UP63" s="297">
        <f t="shared" si="172"/>
        <v>0</v>
      </c>
      <c r="UQ63" s="295"/>
      <c r="UR63" s="296"/>
      <c r="US63" s="297">
        <f t="shared" si="173"/>
        <v>0</v>
      </c>
      <c r="UT63" s="295"/>
      <c r="UU63" s="296"/>
      <c r="UV63" s="297">
        <f t="shared" si="174"/>
        <v>0</v>
      </c>
      <c r="UW63" s="295"/>
      <c r="UX63" s="296"/>
      <c r="UY63" s="297">
        <f t="shared" si="175"/>
        <v>0</v>
      </c>
      <c r="UZ63" s="295"/>
      <c r="VA63" s="296"/>
      <c r="VB63" s="297">
        <f t="shared" si="176"/>
        <v>0</v>
      </c>
      <c r="VC63" s="295"/>
      <c r="VD63" s="296"/>
      <c r="VE63" s="297">
        <f t="shared" si="177"/>
        <v>0</v>
      </c>
      <c r="VF63" s="295"/>
      <c r="VG63" s="296"/>
      <c r="VH63" s="297">
        <f t="shared" si="178"/>
        <v>0</v>
      </c>
      <c r="VI63" s="295"/>
      <c r="VJ63" s="296"/>
      <c r="VK63" s="297">
        <f t="shared" si="179"/>
        <v>0</v>
      </c>
      <c r="VL63" s="295"/>
      <c r="VM63" s="296"/>
      <c r="VN63" s="297">
        <f t="shared" si="180"/>
        <v>0</v>
      </c>
      <c r="VO63" s="295"/>
      <c r="VP63" s="296"/>
      <c r="VQ63" s="297">
        <f t="shared" si="181"/>
        <v>0</v>
      </c>
    </row>
    <row r="64" spans="1:589">
      <c r="A64" s="349">
        <v>60</v>
      </c>
      <c r="B64" s="346"/>
      <c r="C64" s="296"/>
      <c r="D64" s="297">
        <f t="shared" si="245"/>
        <v>0</v>
      </c>
      <c r="E64" s="295"/>
      <c r="F64" s="296"/>
      <c r="G64" s="297">
        <f t="shared" si="183"/>
        <v>0</v>
      </c>
      <c r="H64" s="295"/>
      <c r="I64" s="296"/>
      <c r="J64" s="297">
        <f t="shared" si="184"/>
        <v>0</v>
      </c>
      <c r="K64" s="295"/>
      <c r="L64" s="296"/>
      <c r="M64" s="297">
        <f t="shared" si="185"/>
        <v>0</v>
      </c>
      <c r="N64" s="295"/>
      <c r="O64" s="296"/>
      <c r="P64" s="297">
        <f t="shared" si="246"/>
        <v>0</v>
      </c>
      <c r="Q64" s="295"/>
      <c r="R64" s="296"/>
      <c r="S64" s="297">
        <f t="shared" si="187"/>
        <v>0</v>
      </c>
      <c r="T64" s="295"/>
      <c r="U64" s="296"/>
      <c r="V64" s="297">
        <f t="shared" si="188"/>
        <v>0</v>
      </c>
      <c r="W64" s="346"/>
      <c r="X64" s="296"/>
      <c r="Y64" s="297">
        <f t="shared" si="189"/>
        <v>0</v>
      </c>
      <c r="Z64" s="295"/>
      <c r="AA64" s="296"/>
      <c r="AB64" s="297">
        <f t="shared" si="190"/>
        <v>0</v>
      </c>
      <c r="AC64" s="295"/>
      <c r="AD64" s="296"/>
      <c r="AE64" s="297">
        <f t="shared" si="191"/>
        <v>0</v>
      </c>
      <c r="AF64" s="295"/>
      <c r="AG64" s="296"/>
      <c r="AH64" s="297">
        <f t="shared" si="192"/>
        <v>0</v>
      </c>
      <c r="AI64" s="295"/>
      <c r="AJ64" s="296"/>
      <c r="AK64" s="297">
        <f t="shared" si="193"/>
        <v>0</v>
      </c>
      <c r="AL64" s="295"/>
      <c r="AM64" s="296"/>
      <c r="AN64" s="297">
        <f t="shared" si="194"/>
        <v>0</v>
      </c>
      <c r="AO64" s="295"/>
      <c r="AP64" s="296"/>
      <c r="AQ64" s="297">
        <f t="shared" si="195"/>
        <v>0</v>
      </c>
      <c r="AR64" s="346"/>
      <c r="AS64" s="296"/>
      <c r="AT64" s="297">
        <f t="shared" si="196"/>
        <v>0</v>
      </c>
      <c r="AU64" s="295"/>
      <c r="AV64" s="296"/>
      <c r="AW64" s="297">
        <f t="shared" si="197"/>
        <v>0</v>
      </c>
      <c r="AX64" s="295"/>
      <c r="AY64" s="296"/>
      <c r="AZ64" s="297">
        <f t="shared" si="198"/>
        <v>0</v>
      </c>
      <c r="BA64" s="295"/>
      <c r="BB64" s="296"/>
      <c r="BC64" s="297">
        <f t="shared" si="199"/>
        <v>0</v>
      </c>
      <c r="BD64" s="295"/>
      <c r="BE64" s="296"/>
      <c r="BF64" s="297">
        <f t="shared" si="200"/>
        <v>0</v>
      </c>
      <c r="BG64" s="295"/>
      <c r="BH64" s="296"/>
      <c r="BI64" s="297">
        <f t="shared" si="201"/>
        <v>0</v>
      </c>
      <c r="BJ64" s="295"/>
      <c r="BK64" s="296"/>
      <c r="BL64" s="297">
        <f t="shared" si="202"/>
        <v>0</v>
      </c>
      <c r="BM64" s="346"/>
      <c r="BN64" s="296"/>
      <c r="BO64" s="297">
        <f t="shared" si="203"/>
        <v>0</v>
      </c>
      <c r="BP64" s="295"/>
      <c r="BQ64" s="296"/>
      <c r="BR64" s="297">
        <f t="shared" si="247"/>
        <v>0</v>
      </c>
      <c r="BS64" s="295"/>
      <c r="BT64" s="296"/>
      <c r="BU64" s="297">
        <f t="shared" si="204"/>
        <v>0</v>
      </c>
      <c r="BV64" s="295"/>
      <c r="BW64" s="296"/>
      <c r="BX64" s="297">
        <f t="shared" si="205"/>
        <v>0</v>
      </c>
      <c r="BY64" s="295"/>
      <c r="BZ64" s="296"/>
      <c r="CA64" s="297">
        <f t="shared" si="206"/>
        <v>0</v>
      </c>
      <c r="CB64" s="295"/>
      <c r="CC64" s="296"/>
      <c r="CD64" s="297">
        <f t="shared" si="207"/>
        <v>0</v>
      </c>
      <c r="CE64" s="295"/>
      <c r="CF64" s="296"/>
      <c r="CG64" s="297">
        <f t="shared" si="208"/>
        <v>0</v>
      </c>
      <c r="CH64" s="346"/>
      <c r="CI64" s="296"/>
      <c r="CJ64" s="297">
        <f t="shared" si="209"/>
        <v>0</v>
      </c>
      <c r="CK64" s="295"/>
      <c r="CL64" s="296"/>
      <c r="CM64" s="297">
        <f t="shared" si="210"/>
        <v>0</v>
      </c>
      <c r="CN64" s="295"/>
      <c r="CO64" s="296"/>
      <c r="CP64" s="297">
        <f t="shared" si="211"/>
        <v>0</v>
      </c>
      <c r="CQ64" s="295"/>
      <c r="CR64" s="296"/>
      <c r="CS64" s="297">
        <f t="shared" si="212"/>
        <v>0</v>
      </c>
      <c r="CT64" s="295"/>
      <c r="CU64" s="296"/>
      <c r="CV64" s="297">
        <f t="shared" si="213"/>
        <v>0</v>
      </c>
      <c r="CW64" s="295"/>
      <c r="CX64" s="296"/>
      <c r="CY64" s="297">
        <f t="shared" si="214"/>
        <v>0</v>
      </c>
      <c r="CZ64" s="295"/>
      <c r="DA64" s="296"/>
      <c r="DB64" s="297">
        <f t="shared" si="215"/>
        <v>0</v>
      </c>
      <c r="DC64" s="346"/>
      <c r="DD64" s="296"/>
      <c r="DE64" s="297">
        <f t="shared" si="216"/>
        <v>0</v>
      </c>
      <c r="DF64" s="295"/>
      <c r="DG64" s="296"/>
      <c r="DH64" s="297">
        <f t="shared" si="217"/>
        <v>0</v>
      </c>
      <c r="DI64" s="295"/>
      <c r="DJ64" s="296"/>
      <c r="DK64" s="297">
        <f t="shared" si="218"/>
        <v>0</v>
      </c>
      <c r="DL64" s="295"/>
      <c r="DM64" s="296"/>
      <c r="DN64" s="297">
        <f t="shared" si="219"/>
        <v>0</v>
      </c>
      <c r="DO64" s="295"/>
      <c r="DP64" s="296"/>
      <c r="DQ64" s="297">
        <f t="shared" si="220"/>
        <v>0</v>
      </c>
      <c r="DR64" s="295"/>
      <c r="DS64" s="296"/>
      <c r="DT64" s="297">
        <f t="shared" si="221"/>
        <v>0</v>
      </c>
      <c r="DU64" s="295"/>
      <c r="DV64" s="296"/>
      <c r="DW64" s="297">
        <f t="shared" si="222"/>
        <v>0</v>
      </c>
      <c r="DX64" s="346"/>
      <c r="DY64" s="296"/>
      <c r="DZ64" s="297">
        <f t="shared" si="223"/>
        <v>0</v>
      </c>
      <c r="EA64" s="295"/>
      <c r="EB64" s="296"/>
      <c r="EC64" s="297">
        <f t="shared" si="224"/>
        <v>0</v>
      </c>
      <c r="ED64" s="295"/>
      <c r="EE64" s="296"/>
      <c r="EF64" s="297">
        <f t="shared" si="225"/>
        <v>0</v>
      </c>
      <c r="EG64" s="295"/>
      <c r="EH64" s="296"/>
      <c r="EI64" s="297">
        <f t="shared" si="226"/>
        <v>0</v>
      </c>
      <c r="EJ64" s="295"/>
      <c r="EK64" s="296"/>
      <c r="EL64" s="297">
        <f t="shared" si="227"/>
        <v>0</v>
      </c>
      <c r="EM64" s="295"/>
      <c r="EN64" s="296"/>
      <c r="EO64" s="297">
        <f t="shared" si="228"/>
        <v>0</v>
      </c>
      <c r="EP64" s="295"/>
      <c r="EQ64" s="296"/>
      <c r="ER64" s="297">
        <f t="shared" si="229"/>
        <v>0</v>
      </c>
      <c r="ES64" s="346"/>
      <c r="ET64" s="296"/>
      <c r="EU64" s="297">
        <f t="shared" si="230"/>
        <v>0</v>
      </c>
      <c r="EV64" s="295"/>
      <c r="EW64" s="296"/>
      <c r="EX64" s="297">
        <f t="shared" si="231"/>
        <v>0</v>
      </c>
      <c r="EY64" s="295"/>
      <c r="EZ64" s="296"/>
      <c r="FA64" s="297">
        <f t="shared" si="232"/>
        <v>0</v>
      </c>
      <c r="FB64" s="295"/>
      <c r="FC64" s="296"/>
      <c r="FD64" s="297">
        <f t="shared" si="233"/>
        <v>0</v>
      </c>
      <c r="FE64" s="295"/>
      <c r="FF64" s="296"/>
      <c r="FG64" s="297">
        <f t="shared" si="234"/>
        <v>0</v>
      </c>
      <c r="FH64" s="295"/>
      <c r="FI64" s="296"/>
      <c r="FJ64" s="297">
        <f t="shared" si="235"/>
        <v>0</v>
      </c>
      <c r="FK64" s="295"/>
      <c r="FL64" s="296"/>
      <c r="FM64" s="297">
        <f t="shared" si="236"/>
        <v>0</v>
      </c>
      <c r="FN64" s="295"/>
      <c r="FO64" s="296"/>
      <c r="FP64" s="297">
        <f t="shared" si="237"/>
        <v>0</v>
      </c>
      <c r="FQ64" s="346"/>
      <c r="FR64" s="296"/>
      <c r="FS64" s="297">
        <f t="shared" si="238"/>
        <v>0</v>
      </c>
      <c r="FT64" s="295"/>
      <c r="FU64" s="296"/>
      <c r="FV64" s="297">
        <f t="shared" si="239"/>
        <v>0</v>
      </c>
      <c r="FW64" s="295"/>
      <c r="FX64" s="296"/>
      <c r="FY64" s="297">
        <f t="shared" si="240"/>
        <v>0</v>
      </c>
      <c r="FZ64" s="295"/>
      <c r="GA64" s="296"/>
      <c r="GB64" s="297">
        <f t="shared" si="241"/>
        <v>0</v>
      </c>
      <c r="GC64" s="295"/>
      <c r="GD64" s="296"/>
      <c r="GE64" s="297">
        <f t="shared" si="242"/>
        <v>0</v>
      </c>
      <c r="GF64" s="295"/>
      <c r="GG64" s="296"/>
      <c r="GH64" s="297">
        <f t="shared" si="243"/>
        <v>0</v>
      </c>
      <c r="GI64" s="295"/>
      <c r="GJ64" s="296"/>
      <c r="GK64" s="297">
        <f t="shared" si="244"/>
        <v>0</v>
      </c>
      <c r="GL64" s="295"/>
      <c r="GM64" s="296"/>
      <c r="GN64" s="297">
        <f t="shared" si="50"/>
        <v>0</v>
      </c>
      <c r="GO64" s="346"/>
      <c r="GP64" s="296"/>
      <c r="GQ64" s="297">
        <f t="shared" si="51"/>
        <v>0</v>
      </c>
      <c r="GR64" s="295"/>
      <c r="GS64" s="296"/>
      <c r="GT64" s="297">
        <f t="shared" si="52"/>
        <v>0</v>
      </c>
      <c r="GU64" s="295"/>
      <c r="GV64" s="296"/>
      <c r="GW64" s="297">
        <f t="shared" si="53"/>
        <v>0</v>
      </c>
      <c r="GX64" s="295"/>
      <c r="GY64" s="296"/>
      <c r="GZ64" s="297">
        <f t="shared" si="54"/>
        <v>0</v>
      </c>
      <c r="HA64" s="295"/>
      <c r="HB64" s="296"/>
      <c r="HC64" s="297">
        <f t="shared" si="55"/>
        <v>0</v>
      </c>
      <c r="HD64" s="295"/>
      <c r="HE64" s="296"/>
      <c r="HF64" s="297">
        <f t="shared" si="56"/>
        <v>0</v>
      </c>
      <c r="HG64" s="295"/>
      <c r="HH64" s="296"/>
      <c r="HI64" s="297">
        <f t="shared" si="57"/>
        <v>0</v>
      </c>
      <c r="HJ64" s="295"/>
      <c r="HK64" s="296"/>
      <c r="HL64" s="297">
        <f t="shared" si="58"/>
        <v>0</v>
      </c>
      <c r="HM64" s="346"/>
      <c r="HN64" s="296"/>
      <c r="HO64" s="297">
        <f t="shared" si="59"/>
        <v>0</v>
      </c>
      <c r="HP64" s="295"/>
      <c r="HQ64" s="296"/>
      <c r="HR64" s="297">
        <f t="shared" si="60"/>
        <v>0</v>
      </c>
      <c r="HS64" s="295"/>
      <c r="HT64" s="296"/>
      <c r="HU64" s="297">
        <f t="shared" si="61"/>
        <v>0</v>
      </c>
      <c r="HV64" s="295"/>
      <c r="HW64" s="296"/>
      <c r="HX64" s="297">
        <f t="shared" si="62"/>
        <v>0</v>
      </c>
      <c r="HY64" s="295"/>
      <c r="HZ64" s="296"/>
      <c r="IA64" s="297">
        <f t="shared" si="63"/>
        <v>0</v>
      </c>
      <c r="IB64" s="295"/>
      <c r="IC64" s="296"/>
      <c r="ID64" s="297">
        <f t="shared" si="64"/>
        <v>0</v>
      </c>
      <c r="IE64" s="295"/>
      <c r="IF64" s="296"/>
      <c r="IG64" s="297">
        <f t="shared" si="65"/>
        <v>0</v>
      </c>
      <c r="IH64" s="295"/>
      <c r="II64" s="296"/>
      <c r="IJ64" s="297">
        <f t="shared" si="66"/>
        <v>0</v>
      </c>
      <c r="IK64" s="346"/>
      <c r="IL64" s="296"/>
      <c r="IM64" s="297">
        <f t="shared" si="67"/>
        <v>0</v>
      </c>
      <c r="IN64" s="295"/>
      <c r="IO64" s="296"/>
      <c r="IP64" s="297">
        <f t="shared" si="68"/>
        <v>0</v>
      </c>
      <c r="IQ64" s="295"/>
      <c r="IR64" s="296"/>
      <c r="IS64" s="297">
        <f t="shared" si="69"/>
        <v>0</v>
      </c>
      <c r="IT64" s="295"/>
      <c r="IU64" s="296"/>
      <c r="IV64" s="297">
        <f t="shared" si="70"/>
        <v>0</v>
      </c>
      <c r="IW64" s="295"/>
      <c r="IX64" s="296"/>
      <c r="IY64" s="297">
        <f t="shared" si="71"/>
        <v>0</v>
      </c>
      <c r="IZ64" s="295"/>
      <c r="JA64" s="296"/>
      <c r="JB64" s="297">
        <f t="shared" si="72"/>
        <v>0</v>
      </c>
      <c r="JC64" s="295"/>
      <c r="JD64" s="296"/>
      <c r="JE64" s="297">
        <f t="shared" si="73"/>
        <v>0</v>
      </c>
      <c r="JF64" s="295"/>
      <c r="JG64" s="296"/>
      <c r="JH64" s="297">
        <f t="shared" si="74"/>
        <v>0</v>
      </c>
      <c r="JI64" s="346"/>
      <c r="JJ64" s="296"/>
      <c r="JK64" s="297">
        <f t="shared" si="75"/>
        <v>0</v>
      </c>
      <c r="JL64" s="295"/>
      <c r="JM64" s="296"/>
      <c r="JN64" s="297">
        <f t="shared" si="76"/>
        <v>0</v>
      </c>
      <c r="JO64" s="295"/>
      <c r="JP64" s="296"/>
      <c r="JQ64" s="297">
        <f t="shared" si="77"/>
        <v>0</v>
      </c>
      <c r="JR64" s="295"/>
      <c r="JS64" s="296"/>
      <c r="JT64" s="297">
        <f t="shared" si="78"/>
        <v>0</v>
      </c>
      <c r="JU64" s="295"/>
      <c r="JV64" s="296"/>
      <c r="JW64" s="297">
        <f t="shared" si="79"/>
        <v>0</v>
      </c>
      <c r="JX64" s="295"/>
      <c r="JY64" s="296"/>
      <c r="JZ64" s="297">
        <f t="shared" si="80"/>
        <v>0</v>
      </c>
      <c r="KA64" s="295"/>
      <c r="KB64" s="296"/>
      <c r="KC64" s="297">
        <f t="shared" si="81"/>
        <v>0</v>
      </c>
      <c r="KD64" s="295"/>
      <c r="KE64" s="296"/>
      <c r="KF64" s="297">
        <f t="shared" si="82"/>
        <v>0</v>
      </c>
      <c r="KG64" s="346"/>
      <c r="KH64" s="296"/>
      <c r="KI64" s="297">
        <f t="shared" si="83"/>
        <v>0</v>
      </c>
      <c r="KJ64" s="295"/>
      <c r="KK64" s="296"/>
      <c r="KL64" s="297">
        <f t="shared" si="84"/>
        <v>0</v>
      </c>
      <c r="KM64" s="295"/>
      <c r="KN64" s="296"/>
      <c r="KO64" s="297">
        <f t="shared" si="85"/>
        <v>0</v>
      </c>
      <c r="KP64" s="295"/>
      <c r="KQ64" s="296"/>
      <c r="KR64" s="297">
        <f t="shared" si="86"/>
        <v>0</v>
      </c>
      <c r="KS64" s="295"/>
      <c r="KT64" s="296"/>
      <c r="KU64" s="297">
        <f t="shared" si="87"/>
        <v>0</v>
      </c>
      <c r="KV64" s="295"/>
      <c r="KW64" s="296"/>
      <c r="KX64" s="297">
        <f t="shared" si="88"/>
        <v>0</v>
      </c>
      <c r="KY64" s="295"/>
      <c r="KZ64" s="296"/>
      <c r="LA64" s="297">
        <f t="shared" si="89"/>
        <v>0</v>
      </c>
      <c r="LB64" s="295"/>
      <c r="LC64" s="296"/>
      <c r="LD64" s="297">
        <f t="shared" si="90"/>
        <v>0</v>
      </c>
      <c r="LE64" s="346"/>
      <c r="LF64" s="296"/>
      <c r="LG64" s="297">
        <f t="shared" si="91"/>
        <v>0</v>
      </c>
      <c r="LH64" s="295"/>
      <c r="LI64" s="296"/>
      <c r="LJ64" s="297">
        <f t="shared" si="92"/>
        <v>0</v>
      </c>
      <c r="LK64" s="295"/>
      <c r="LL64" s="296"/>
      <c r="LM64" s="297">
        <f t="shared" si="93"/>
        <v>0</v>
      </c>
      <c r="LN64" s="295"/>
      <c r="LO64" s="296"/>
      <c r="LP64" s="297">
        <f t="shared" si="94"/>
        <v>0</v>
      </c>
      <c r="LQ64" s="295"/>
      <c r="LR64" s="296"/>
      <c r="LS64" s="297">
        <f t="shared" si="95"/>
        <v>0</v>
      </c>
      <c r="LT64" s="295"/>
      <c r="LU64" s="296"/>
      <c r="LV64" s="297">
        <f t="shared" si="96"/>
        <v>0</v>
      </c>
      <c r="LW64" s="295"/>
      <c r="LX64" s="296"/>
      <c r="LY64" s="297">
        <f t="shared" si="97"/>
        <v>0</v>
      </c>
      <c r="LZ64" s="295"/>
      <c r="MA64" s="296"/>
      <c r="MB64" s="297">
        <f t="shared" si="98"/>
        <v>0</v>
      </c>
      <c r="MC64" s="295"/>
      <c r="MD64" s="296"/>
      <c r="ME64" s="297">
        <f t="shared" si="99"/>
        <v>0</v>
      </c>
      <c r="MF64" s="295"/>
      <c r="MG64" s="296"/>
      <c r="MH64" s="297">
        <f t="shared" si="100"/>
        <v>0</v>
      </c>
      <c r="MI64" s="295"/>
      <c r="MJ64" s="296"/>
      <c r="MK64" s="297">
        <f t="shared" si="101"/>
        <v>0</v>
      </c>
      <c r="ML64" s="295"/>
      <c r="MM64" s="296"/>
      <c r="MN64" s="297">
        <f t="shared" si="102"/>
        <v>0</v>
      </c>
      <c r="MO64" s="295"/>
      <c r="MP64" s="296"/>
      <c r="MQ64" s="297">
        <f t="shared" si="103"/>
        <v>0</v>
      </c>
      <c r="MR64" s="295"/>
      <c r="MS64" s="296"/>
      <c r="MT64" s="297">
        <f t="shared" si="104"/>
        <v>0</v>
      </c>
      <c r="MU64" s="295"/>
      <c r="MV64" s="296"/>
      <c r="MW64" s="297">
        <f t="shared" si="105"/>
        <v>0</v>
      </c>
      <c r="MX64" s="295"/>
      <c r="MY64" s="296"/>
      <c r="MZ64" s="297">
        <f t="shared" si="106"/>
        <v>0</v>
      </c>
      <c r="NA64" s="295"/>
      <c r="NB64" s="296"/>
      <c r="NC64" s="297">
        <f t="shared" si="107"/>
        <v>0</v>
      </c>
      <c r="ND64" s="295"/>
      <c r="NE64" s="296"/>
      <c r="NF64" s="297">
        <f t="shared" si="108"/>
        <v>0</v>
      </c>
      <c r="NG64" s="295"/>
      <c r="NH64" s="296"/>
      <c r="NI64" s="297">
        <f t="shared" si="109"/>
        <v>0</v>
      </c>
      <c r="NJ64" s="295"/>
      <c r="NK64" s="296"/>
      <c r="NL64" s="297">
        <f t="shared" si="110"/>
        <v>0</v>
      </c>
      <c r="NM64" s="295"/>
      <c r="NN64" s="296"/>
      <c r="NO64" s="297">
        <f t="shared" si="111"/>
        <v>0</v>
      </c>
      <c r="NP64" s="295"/>
      <c r="NQ64" s="296"/>
      <c r="NR64" s="297">
        <f t="shared" si="112"/>
        <v>0</v>
      </c>
      <c r="NS64" s="295"/>
      <c r="NT64" s="296"/>
      <c r="NU64" s="297">
        <f t="shared" si="113"/>
        <v>0</v>
      </c>
      <c r="NV64" s="295"/>
      <c r="NW64" s="296"/>
      <c r="NX64" s="297">
        <f t="shared" si="114"/>
        <v>0</v>
      </c>
      <c r="NY64" s="295"/>
      <c r="NZ64" s="296"/>
      <c r="OA64" s="297">
        <f t="shared" si="115"/>
        <v>0</v>
      </c>
      <c r="OB64" s="295"/>
      <c r="OC64" s="296"/>
      <c r="OD64" s="297">
        <f t="shared" si="116"/>
        <v>0</v>
      </c>
      <c r="OE64" s="295"/>
      <c r="OF64" s="296"/>
      <c r="OG64" s="297">
        <f t="shared" si="117"/>
        <v>0</v>
      </c>
      <c r="OH64" s="295"/>
      <c r="OI64" s="296"/>
      <c r="OJ64" s="297">
        <f t="shared" si="118"/>
        <v>0</v>
      </c>
      <c r="OK64" s="295"/>
      <c r="OL64" s="296"/>
      <c r="OM64" s="297">
        <f t="shared" si="119"/>
        <v>0</v>
      </c>
      <c r="ON64" s="295"/>
      <c r="OO64" s="296"/>
      <c r="OP64" s="297">
        <f t="shared" si="120"/>
        <v>0</v>
      </c>
      <c r="OQ64" s="295"/>
      <c r="OR64" s="296"/>
      <c r="OS64" s="297">
        <f t="shared" si="121"/>
        <v>0</v>
      </c>
      <c r="OT64" s="295"/>
      <c r="OU64" s="296"/>
      <c r="OV64" s="297">
        <f t="shared" si="122"/>
        <v>0</v>
      </c>
      <c r="OW64" s="295"/>
      <c r="OX64" s="296"/>
      <c r="OY64" s="297">
        <f t="shared" si="123"/>
        <v>0</v>
      </c>
      <c r="OZ64" s="295"/>
      <c r="PA64" s="296"/>
      <c r="PB64" s="297">
        <f t="shared" si="124"/>
        <v>0</v>
      </c>
      <c r="PC64" s="295"/>
      <c r="PD64" s="296"/>
      <c r="PE64" s="297">
        <f t="shared" si="125"/>
        <v>0</v>
      </c>
      <c r="PF64" s="295"/>
      <c r="PG64" s="296"/>
      <c r="PH64" s="297">
        <f t="shared" si="126"/>
        <v>0</v>
      </c>
      <c r="PI64" s="295"/>
      <c r="PJ64" s="296"/>
      <c r="PK64" s="297">
        <f t="shared" si="127"/>
        <v>0</v>
      </c>
      <c r="PL64" s="295"/>
      <c r="PM64" s="296"/>
      <c r="PN64" s="297">
        <f t="shared" si="128"/>
        <v>0</v>
      </c>
      <c r="PO64" s="295"/>
      <c r="PP64" s="296"/>
      <c r="PQ64" s="297">
        <f t="shared" si="129"/>
        <v>0</v>
      </c>
      <c r="PR64" s="295"/>
      <c r="PS64" s="296"/>
      <c r="PT64" s="297">
        <f t="shared" si="130"/>
        <v>0</v>
      </c>
      <c r="PU64" s="295"/>
      <c r="PV64" s="296"/>
      <c r="PW64" s="297">
        <f t="shared" si="131"/>
        <v>0</v>
      </c>
      <c r="PX64" s="295"/>
      <c r="PY64" s="296"/>
      <c r="PZ64" s="297">
        <f t="shared" si="132"/>
        <v>0</v>
      </c>
      <c r="QA64" s="295"/>
      <c r="QB64" s="296"/>
      <c r="QC64" s="297">
        <f t="shared" si="133"/>
        <v>0</v>
      </c>
      <c r="QD64" s="295"/>
      <c r="QE64" s="296"/>
      <c r="QF64" s="297">
        <f t="shared" si="134"/>
        <v>0</v>
      </c>
      <c r="QG64" s="295"/>
      <c r="QH64" s="296"/>
      <c r="QI64" s="297">
        <f t="shared" si="135"/>
        <v>0</v>
      </c>
      <c r="QJ64" s="295"/>
      <c r="QK64" s="296"/>
      <c r="QL64" s="297">
        <f t="shared" si="136"/>
        <v>0</v>
      </c>
      <c r="QM64" s="295"/>
      <c r="QN64" s="296"/>
      <c r="QO64" s="297">
        <f t="shared" si="137"/>
        <v>0</v>
      </c>
      <c r="QP64" s="295"/>
      <c r="QQ64" s="296"/>
      <c r="QR64" s="297">
        <f t="shared" si="138"/>
        <v>0</v>
      </c>
      <c r="QS64" s="295"/>
      <c r="QT64" s="296"/>
      <c r="QU64" s="297">
        <f t="shared" si="139"/>
        <v>0</v>
      </c>
      <c r="QV64" s="295"/>
      <c r="QW64" s="296"/>
      <c r="QX64" s="297">
        <f t="shared" si="140"/>
        <v>0</v>
      </c>
      <c r="QY64" s="295"/>
      <c r="QZ64" s="296"/>
      <c r="RA64" s="297">
        <f t="shared" si="141"/>
        <v>0</v>
      </c>
      <c r="RB64" s="295"/>
      <c r="RC64" s="296"/>
      <c r="RD64" s="297">
        <f t="shared" si="142"/>
        <v>0</v>
      </c>
      <c r="RE64" s="295"/>
      <c r="RF64" s="296"/>
      <c r="RG64" s="297">
        <f t="shared" si="143"/>
        <v>0</v>
      </c>
      <c r="RH64" s="295"/>
      <c r="RI64" s="296"/>
      <c r="RJ64" s="297">
        <f t="shared" si="144"/>
        <v>0</v>
      </c>
      <c r="RK64" s="295"/>
      <c r="RL64" s="296"/>
      <c r="RM64" s="297">
        <f t="shared" si="145"/>
        <v>0</v>
      </c>
      <c r="RN64" s="295"/>
      <c r="RO64" s="296"/>
      <c r="RP64" s="297">
        <f t="shared" si="146"/>
        <v>0</v>
      </c>
      <c r="RQ64" s="295"/>
      <c r="RR64" s="296"/>
      <c r="RS64" s="297">
        <f t="shared" si="147"/>
        <v>0</v>
      </c>
      <c r="RT64" s="295"/>
      <c r="RU64" s="296"/>
      <c r="RV64" s="297">
        <f t="shared" si="148"/>
        <v>0</v>
      </c>
      <c r="RW64" s="295"/>
      <c r="RX64" s="296"/>
      <c r="RY64" s="297">
        <f t="shared" si="149"/>
        <v>0</v>
      </c>
      <c r="RZ64" s="295"/>
      <c r="SA64" s="296"/>
      <c r="SB64" s="297">
        <f t="shared" si="150"/>
        <v>0</v>
      </c>
      <c r="SC64" s="295"/>
      <c r="SD64" s="296"/>
      <c r="SE64" s="297">
        <f t="shared" si="151"/>
        <v>0</v>
      </c>
      <c r="SF64" s="295"/>
      <c r="SG64" s="296"/>
      <c r="SH64" s="297">
        <f t="shared" si="152"/>
        <v>0</v>
      </c>
      <c r="SI64" s="295"/>
      <c r="SJ64" s="296"/>
      <c r="SK64" s="297">
        <f t="shared" si="153"/>
        <v>0</v>
      </c>
      <c r="SL64" s="295"/>
      <c r="SM64" s="296"/>
      <c r="SN64" s="297">
        <f t="shared" si="154"/>
        <v>0</v>
      </c>
      <c r="SO64" s="295"/>
      <c r="SP64" s="296"/>
      <c r="SQ64" s="297">
        <f t="shared" si="155"/>
        <v>0</v>
      </c>
      <c r="SR64" s="295"/>
      <c r="SS64" s="296"/>
      <c r="ST64" s="297">
        <f t="shared" si="156"/>
        <v>0</v>
      </c>
      <c r="SU64" s="295"/>
      <c r="SV64" s="296"/>
      <c r="SW64" s="297">
        <f t="shared" si="157"/>
        <v>0</v>
      </c>
      <c r="SX64" s="295"/>
      <c r="SY64" s="296"/>
      <c r="SZ64" s="297">
        <f t="shared" si="158"/>
        <v>0</v>
      </c>
      <c r="TA64" s="295"/>
      <c r="TB64" s="296"/>
      <c r="TC64" s="297">
        <f t="shared" si="159"/>
        <v>0</v>
      </c>
      <c r="TD64" s="295"/>
      <c r="TE64" s="296"/>
      <c r="TF64" s="297">
        <f t="shared" si="160"/>
        <v>0</v>
      </c>
      <c r="TG64" s="295"/>
      <c r="TH64" s="296"/>
      <c r="TI64" s="297">
        <f t="shared" si="161"/>
        <v>0</v>
      </c>
      <c r="TJ64" s="295"/>
      <c r="TK64" s="296"/>
      <c r="TL64" s="297">
        <f t="shared" si="162"/>
        <v>0</v>
      </c>
      <c r="TM64" s="295"/>
      <c r="TN64" s="296"/>
      <c r="TO64" s="297">
        <f t="shared" si="163"/>
        <v>0</v>
      </c>
      <c r="TP64" s="295"/>
      <c r="TQ64" s="296"/>
      <c r="TR64" s="297">
        <f t="shared" si="164"/>
        <v>0</v>
      </c>
      <c r="TS64" s="295"/>
      <c r="TT64" s="296"/>
      <c r="TU64" s="297">
        <f t="shared" si="165"/>
        <v>0</v>
      </c>
      <c r="TV64" s="295"/>
      <c r="TW64" s="296"/>
      <c r="TX64" s="297">
        <f t="shared" si="166"/>
        <v>0</v>
      </c>
      <c r="TY64" s="295"/>
      <c r="TZ64" s="296"/>
      <c r="UA64" s="297">
        <f t="shared" si="167"/>
        <v>0</v>
      </c>
      <c r="UB64" s="295"/>
      <c r="UC64" s="296"/>
      <c r="UD64" s="297">
        <f t="shared" si="168"/>
        <v>0</v>
      </c>
      <c r="UE64" s="295"/>
      <c r="UF64" s="296"/>
      <c r="UG64" s="297">
        <f t="shared" si="169"/>
        <v>0</v>
      </c>
      <c r="UH64" s="295"/>
      <c r="UI64" s="296"/>
      <c r="UJ64" s="297">
        <f t="shared" si="170"/>
        <v>0</v>
      </c>
      <c r="UK64" s="295"/>
      <c r="UL64" s="296"/>
      <c r="UM64" s="297">
        <f t="shared" si="171"/>
        <v>0</v>
      </c>
      <c r="UN64" s="295"/>
      <c r="UO64" s="296"/>
      <c r="UP64" s="297">
        <f t="shared" si="172"/>
        <v>0</v>
      </c>
      <c r="UQ64" s="295"/>
      <c r="UR64" s="296"/>
      <c r="US64" s="297">
        <f t="shared" si="173"/>
        <v>0</v>
      </c>
      <c r="UT64" s="295"/>
      <c r="UU64" s="296"/>
      <c r="UV64" s="297">
        <f t="shared" si="174"/>
        <v>0</v>
      </c>
      <c r="UW64" s="295"/>
      <c r="UX64" s="296"/>
      <c r="UY64" s="297">
        <f t="shared" si="175"/>
        <v>0</v>
      </c>
      <c r="UZ64" s="295"/>
      <c r="VA64" s="296"/>
      <c r="VB64" s="297">
        <f t="shared" si="176"/>
        <v>0</v>
      </c>
      <c r="VC64" s="295"/>
      <c r="VD64" s="296"/>
      <c r="VE64" s="297">
        <f t="shared" si="177"/>
        <v>0</v>
      </c>
      <c r="VF64" s="295"/>
      <c r="VG64" s="296"/>
      <c r="VH64" s="297">
        <f t="shared" si="178"/>
        <v>0</v>
      </c>
      <c r="VI64" s="295"/>
      <c r="VJ64" s="296"/>
      <c r="VK64" s="297">
        <f t="shared" si="179"/>
        <v>0</v>
      </c>
      <c r="VL64" s="295"/>
      <c r="VM64" s="296"/>
      <c r="VN64" s="297">
        <f t="shared" si="180"/>
        <v>0</v>
      </c>
      <c r="VO64" s="295"/>
      <c r="VP64" s="296"/>
      <c r="VQ64" s="297">
        <f t="shared" si="181"/>
        <v>0</v>
      </c>
    </row>
    <row r="65" spans="1:589">
      <c r="A65" s="349">
        <v>61</v>
      </c>
      <c r="B65" s="346"/>
      <c r="C65" s="296"/>
      <c r="D65" s="297">
        <f t="shared" si="245"/>
        <v>0</v>
      </c>
      <c r="E65" s="295"/>
      <c r="F65" s="296"/>
      <c r="G65" s="297">
        <f t="shared" si="183"/>
        <v>0</v>
      </c>
      <c r="H65" s="295"/>
      <c r="I65" s="296"/>
      <c r="J65" s="297">
        <f t="shared" si="184"/>
        <v>0</v>
      </c>
      <c r="K65" s="295"/>
      <c r="L65" s="296"/>
      <c r="M65" s="297">
        <f t="shared" si="185"/>
        <v>0</v>
      </c>
      <c r="N65" s="295"/>
      <c r="O65" s="296"/>
      <c r="P65" s="297">
        <f t="shared" si="246"/>
        <v>0</v>
      </c>
      <c r="Q65" s="295"/>
      <c r="R65" s="296"/>
      <c r="S65" s="297">
        <f t="shared" si="187"/>
        <v>0</v>
      </c>
      <c r="T65" s="295"/>
      <c r="U65" s="296"/>
      <c r="V65" s="297">
        <f t="shared" si="188"/>
        <v>0</v>
      </c>
      <c r="W65" s="346"/>
      <c r="X65" s="296"/>
      <c r="Y65" s="297">
        <f t="shared" si="189"/>
        <v>0</v>
      </c>
      <c r="Z65" s="295"/>
      <c r="AA65" s="296"/>
      <c r="AB65" s="297">
        <f t="shared" si="190"/>
        <v>0</v>
      </c>
      <c r="AC65" s="295"/>
      <c r="AD65" s="296"/>
      <c r="AE65" s="297">
        <f t="shared" si="191"/>
        <v>0</v>
      </c>
      <c r="AF65" s="295"/>
      <c r="AG65" s="296"/>
      <c r="AH65" s="297">
        <f t="shared" si="192"/>
        <v>0</v>
      </c>
      <c r="AI65" s="295"/>
      <c r="AJ65" s="296"/>
      <c r="AK65" s="297">
        <f t="shared" si="193"/>
        <v>0</v>
      </c>
      <c r="AL65" s="295"/>
      <c r="AM65" s="296"/>
      <c r="AN65" s="297">
        <f t="shared" si="194"/>
        <v>0</v>
      </c>
      <c r="AO65" s="295"/>
      <c r="AP65" s="296"/>
      <c r="AQ65" s="297">
        <f t="shared" si="195"/>
        <v>0</v>
      </c>
      <c r="AR65" s="346"/>
      <c r="AS65" s="296"/>
      <c r="AT65" s="297">
        <f t="shared" si="196"/>
        <v>0</v>
      </c>
      <c r="AU65" s="295"/>
      <c r="AV65" s="296"/>
      <c r="AW65" s="297">
        <f t="shared" si="197"/>
        <v>0</v>
      </c>
      <c r="AX65" s="295"/>
      <c r="AY65" s="296"/>
      <c r="AZ65" s="297">
        <f t="shared" si="198"/>
        <v>0</v>
      </c>
      <c r="BA65" s="295"/>
      <c r="BB65" s="296"/>
      <c r="BC65" s="297">
        <f t="shared" si="199"/>
        <v>0</v>
      </c>
      <c r="BD65" s="295"/>
      <c r="BE65" s="296"/>
      <c r="BF65" s="297">
        <f t="shared" si="200"/>
        <v>0</v>
      </c>
      <c r="BG65" s="295"/>
      <c r="BH65" s="296"/>
      <c r="BI65" s="297">
        <f t="shared" si="201"/>
        <v>0</v>
      </c>
      <c r="BJ65" s="295"/>
      <c r="BK65" s="296"/>
      <c r="BL65" s="297">
        <f t="shared" si="202"/>
        <v>0</v>
      </c>
      <c r="BM65" s="346"/>
      <c r="BN65" s="296"/>
      <c r="BO65" s="297">
        <f t="shared" si="203"/>
        <v>0</v>
      </c>
      <c r="BP65" s="295"/>
      <c r="BQ65" s="296"/>
      <c r="BR65" s="297">
        <f t="shared" si="247"/>
        <v>0</v>
      </c>
      <c r="BS65" s="295"/>
      <c r="BT65" s="296"/>
      <c r="BU65" s="297">
        <f t="shared" si="204"/>
        <v>0</v>
      </c>
      <c r="BV65" s="295"/>
      <c r="BW65" s="296"/>
      <c r="BX65" s="297">
        <f t="shared" si="205"/>
        <v>0</v>
      </c>
      <c r="BY65" s="295"/>
      <c r="BZ65" s="296"/>
      <c r="CA65" s="297">
        <f t="shared" si="206"/>
        <v>0</v>
      </c>
      <c r="CB65" s="295"/>
      <c r="CC65" s="296"/>
      <c r="CD65" s="297">
        <f t="shared" si="207"/>
        <v>0</v>
      </c>
      <c r="CE65" s="295"/>
      <c r="CF65" s="296"/>
      <c r="CG65" s="297">
        <f t="shared" si="208"/>
        <v>0</v>
      </c>
      <c r="CH65" s="346"/>
      <c r="CI65" s="296"/>
      <c r="CJ65" s="297">
        <f t="shared" si="209"/>
        <v>0</v>
      </c>
      <c r="CK65" s="295"/>
      <c r="CL65" s="296"/>
      <c r="CM65" s="297">
        <f t="shared" si="210"/>
        <v>0</v>
      </c>
      <c r="CN65" s="295"/>
      <c r="CO65" s="296"/>
      <c r="CP65" s="297">
        <f t="shared" si="211"/>
        <v>0</v>
      </c>
      <c r="CQ65" s="295"/>
      <c r="CR65" s="296"/>
      <c r="CS65" s="297">
        <f t="shared" si="212"/>
        <v>0</v>
      </c>
      <c r="CT65" s="295"/>
      <c r="CU65" s="296"/>
      <c r="CV65" s="297">
        <f t="shared" si="213"/>
        <v>0</v>
      </c>
      <c r="CW65" s="295"/>
      <c r="CX65" s="296"/>
      <c r="CY65" s="297">
        <f t="shared" si="214"/>
        <v>0</v>
      </c>
      <c r="CZ65" s="295"/>
      <c r="DA65" s="296"/>
      <c r="DB65" s="297">
        <f t="shared" si="215"/>
        <v>0</v>
      </c>
      <c r="DC65" s="346"/>
      <c r="DD65" s="296"/>
      <c r="DE65" s="297">
        <f t="shared" si="216"/>
        <v>0</v>
      </c>
      <c r="DF65" s="295"/>
      <c r="DG65" s="296"/>
      <c r="DH65" s="297">
        <f t="shared" si="217"/>
        <v>0</v>
      </c>
      <c r="DI65" s="295"/>
      <c r="DJ65" s="296"/>
      <c r="DK65" s="297">
        <f t="shared" si="218"/>
        <v>0</v>
      </c>
      <c r="DL65" s="295"/>
      <c r="DM65" s="296"/>
      <c r="DN65" s="297">
        <f t="shared" si="219"/>
        <v>0</v>
      </c>
      <c r="DO65" s="295"/>
      <c r="DP65" s="296"/>
      <c r="DQ65" s="297">
        <f t="shared" si="220"/>
        <v>0</v>
      </c>
      <c r="DR65" s="295"/>
      <c r="DS65" s="296"/>
      <c r="DT65" s="297">
        <f t="shared" si="221"/>
        <v>0</v>
      </c>
      <c r="DU65" s="295"/>
      <c r="DV65" s="296"/>
      <c r="DW65" s="297">
        <f t="shared" si="222"/>
        <v>0</v>
      </c>
      <c r="DX65" s="346"/>
      <c r="DY65" s="296"/>
      <c r="DZ65" s="297">
        <f t="shared" si="223"/>
        <v>0</v>
      </c>
      <c r="EA65" s="295"/>
      <c r="EB65" s="296"/>
      <c r="EC65" s="297">
        <f t="shared" si="224"/>
        <v>0</v>
      </c>
      <c r="ED65" s="295"/>
      <c r="EE65" s="296"/>
      <c r="EF65" s="297">
        <f t="shared" si="225"/>
        <v>0</v>
      </c>
      <c r="EG65" s="295"/>
      <c r="EH65" s="296"/>
      <c r="EI65" s="297">
        <f t="shared" si="226"/>
        <v>0</v>
      </c>
      <c r="EJ65" s="295"/>
      <c r="EK65" s="296"/>
      <c r="EL65" s="297">
        <f t="shared" si="227"/>
        <v>0</v>
      </c>
      <c r="EM65" s="295"/>
      <c r="EN65" s="296"/>
      <c r="EO65" s="297">
        <f t="shared" si="228"/>
        <v>0</v>
      </c>
      <c r="EP65" s="295"/>
      <c r="EQ65" s="296"/>
      <c r="ER65" s="297">
        <f t="shared" si="229"/>
        <v>0</v>
      </c>
      <c r="ES65" s="346"/>
      <c r="ET65" s="296"/>
      <c r="EU65" s="297">
        <f t="shared" si="230"/>
        <v>0</v>
      </c>
      <c r="EV65" s="295"/>
      <c r="EW65" s="296"/>
      <c r="EX65" s="297">
        <f t="shared" si="231"/>
        <v>0</v>
      </c>
      <c r="EY65" s="295"/>
      <c r="EZ65" s="296"/>
      <c r="FA65" s="297">
        <f t="shared" si="232"/>
        <v>0</v>
      </c>
      <c r="FB65" s="295"/>
      <c r="FC65" s="296"/>
      <c r="FD65" s="297">
        <f t="shared" si="233"/>
        <v>0</v>
      </c>
      <c r="FE65" s="295"/>
      <c r="FF65" s="296"/>
      <c r="FG65" s="297">
        <f t="shared" si="234"/>
        <v>0</v>
      </c>
      <c r="FH65" s="295"/>
      <c r="FI65" s="296"/>
      <c r="FJ65" s="297">
        <f t="shared" si="235"/>
        <v>0</v>
      </c>
      <c r="FK65" s="295"/>
      <c r="FL65" s="296"/>
      <c r="FM65" s="297">
        <f t="shared" si="236"/>
        <v>0</v>
      </c>
      <c r="FN65" s="295"/>
      <c r="FO65" s="296"/>
      <c r="FP65" s="297">
        <f t="shared" si="237"/>
        <v>0</v>
      </c>
      <c r="FQ65" s="346"/>
      <c r="FR65" s="296"/>
      <c r="FS65" s="297">
        <f t="shared" si="238"/>
        <v>0</v>
      </c>
      <c r="FT65" s="295"/>
      <c r="FU65" s="296"/>
      <c r="FV65" s="297">
        <f t="shared" si="239"/>
        <v>0</v>
      </c>
      <c r="FW65" s="295"/>
      <c r="FX65" s="296"/>
      <c r="FY65" s="297">
        <f t="shared" si="240"/>
        <v>0</v>
      </c>
      <c r="FZ65" s="295"/>
      <c r="GA65" s="296"/>
      <c r="GB65" s="297">
        <f t="shared" si="241"/>
        <v>0</v>
      </c>
      <c r="GC65" s="295"/>
      <c r="GD65" s="296"/>
      <c r="GE65" s="297">
        <f t="shared" si="242"/>
        <v>0</v>
      </c>
      <c r="GF65" s="295"/>
      <c r="GG65" s="296"/>
      <c r="GH65" s="297">
        <f t="shared" si="243"/>
        <v>0</v>
      </c>
      <c r="GI65" s="295"/>
      <c r="GJ65" s="296"/>
      <c r="GK65" s="297">
        <f t="shared" si="244"/>
        <v>0</v>
      </c>
      <c r="GL65" s="295"/>
      <c r="GM65" s="296"/>
      <c r="GN65" s="297">
        <f t="shared" si="50"/>
        <v>0</v>
      </c>
      <c r="GO65" s="346"/>
      <c r="GP65" s="296"/>
      <c r="GQ65" s="297">
        <f t="shared" si="51"/>
        <v>0</v>
      </c>
      <c r="GR65" s="295"/>
      <c r="GS65" s="296"/>
      <c r="GT65" s="297">
        <f t="shared" si="52"/>
        <v>0</v>
      </c>
      <c r="GU65" s="295"/>
      <c r="GV65" s="296"/>
      <c r="GW65" s="297">
        <f t="shared" si="53"/>
        <v>0</v>
      </c>
      <c r="GX65" s="295"/>
      <c r="GY65" s="296"/>
      <c r="GZ65" s="297">
        <f t="shared" si="54"/>
        <v>0</v>
      </c>
      <c r="HA65" s="295"/>
      <c r="HB65" s="296"/>
      <c r="HC65" s="297">
        <f t="shared" si="55"/>
        <v>0</v>
      </c>
      <c r="HD65" s="295"/>
      <c r="HE65" s="296"/>
      <c r="HF65" s="297">
        <f t="shared" si="56"/>
        <v>0</v>
      </c>
      <c r="HG65" s="295"/>
      <c r="HH65" s="296"/>
      <c r="HI65" s="297">
        <f t="shared" si="57"/>
        <v>0</v>
      </c>
      <c r="HJ65" s="295"/>
      <c r="HK65" s="296"/>
      <c r="HL65" s="297">
        <f t="shared" si="58"/>
        <v>0</v>
      </c>
      <c r="HM65" s="346"/>
      <c r="HN65" s="296"/>
      <c r="HO65" s="297">
        <f t="shared" si="59"/>
        <v>0</v>
      </c>
      <c r="HP65" s="295"/>
      <c r="HQ65" s="296"/>
      <c r="HR65" s="297">
        <f t="shared" si="60"/>
        <v>0</v>
      </c>
      <c r="HS65" s="295"/>
      <c r="HT65" s="296"/>
      <c r="HU65" s="297">
        <f t="shared" si="61"/>
        <v>0</v>
      </c>
      <c r="HV65" s="295"/>
      <c r="HW65" s="296"/>
      <c r="HX65" s="297">
        <f t="shared" si="62"/>
        <v>0</v>
      </c>
      <c r="HY65" s="295"/>
      <c r="HZ65" s="296"/>
      <c r="IA65" s="297">
        <f t="shared" si="63"/>
        <v>0</v>
      </c>
      <c r="IB65" s="295"/>
      <c r="IC65" s="296"/>
      <c r="ID65" s="297">
        <f t="shared" si="64"/>
        <v>0</v>
      </c>
      <c r="IE65" s="295"/>
      <c r="IF65" s="296"/>
      <c r="IG65" s="297">
        <f t="shared" si="65"/>
        <v>0</v>
      </c>
      <c r="IH65" s="295"/>
      <c r="II65" s="296"/>
      <c r="IJ65" s="297">
        <f t="shared" si="66"/>
        <v>0</v>
      </c>
      <c r="IK65" s="346"/>
      <c r="IL65" s="296"/>
      <c r="IM65" s="297">
        <f t="shared" si="67"/>
        <v>0</v>
      </c>
      <c r="IN65" s="295"/>
      <c r="IO65" s="296"/>
      <c r="IP65" s="297">
        <f t="shared" si="68"/>
        <v>0</v>
      </c>
      <c r="IQ65" s="295"/>
      <c r="IR65" s="296"/>
      <c r="IS65" s="297">
        <f t="shared" si="69"/>
        <v>0</v>
      </c>
      <c r="IT65" s="295"/>
      <c r="IU65" s="296"/>
      <c r="IV65" s="297">
        <f t="shared" si="70"/>
        <v>0</v>
      </c>
      <c r="IW65" s="295"/>
      <c r="IX65" s="296"/>
      <c r="IY65" s="297">
        <f t="shared" si="71"/>
        <v>0</v>
      </c>
      <c r="IZ65" s="295"/>
      <c r="JA65" s="296"/>
      <c r="JB65" s="297">
        <f t="shared" si="72"/>
        <v>0</v>
      </c>
      <c r="JC65" s="295"/>
      <c r="JD65" s="296"/>
      <c r="JE65" s="297">
        <f t="shared" si="73"/>
        <v>0</v>
      </c>
      <c r="JF65" s="295"/>
      <c r="JG65" s="296"/>
      <c r="JH65" s="297">
        <f t="shared" si="74"/>
        <v>0</v>
      </c>
      <c r="JI65" s="346"/>
      <c r="JJ65" s="296"/>
      <c r="JK65" s="297">
        <f t="shared" si="75"/>
        <v>0</v>
      </c>
      <c r="JL65" s="295"/>
      <c r="JM65" s="296"/>
      <c r="JN65" s="297">
        <f t="shared" si="76"/>
        <v>0</v>
      </c>
      <c r="JO65" s="295"/>
      <c r="JP65" s="296"/>
      <c r="JQ65" s="297">
        <f t="shared" si="77"/>
        <v>0</v>
      </c>
      <c r="JR65" s="295"/>
      <c r="JS65" s="296"/>
      <c r="JT65" s="297">
        <f t="shared" si="78"/>
        <v>0</v>
      </c>
      <c r="JU65" s="295"/>
      <c r="JV65" s="296"/>
      <c r="JW65" s="297">
        <f t="shared" si="79"/>
        <v>0</v>
      </c>
      <c r="JX65" s="295"/>
      <c r="JY65" s="296"/>
      <c r="JZ65" s="297">
        <f t="shared" si="80"/>
        <v>0</v>
      </c>
      <c r="KA65" s="295"/>
      <c r="KB65" s="296"/>
      <c r="KC65" s="297">
        <f t="shared" si="81"/>
        <v>0</v>
      </c>
      <c r="KD65" s="295"/>
      <c r="KE65" s="296"/>
      <c r="KF65" s="297">
        <f t="shared" si="82"/>
        <v>0</v>
      </c>
      <c r="KG65" s="346"/>
      <c r="KH65" s="296"/>
      <c r="KI65" s="297">
        <f t="shared" si="83"/>
        <v>0</v>
      </c>
      <c r="KJ65" s="295"/>
      <c r="KK65" s="296"/>
      <c r="KL65" s="297">
        <f t="shared" si="84"/>
        <v>0</v>
      </c>
      <c r="KM65" s="295"/>
      <c r="KN65" s="296"/>
      <c r="KO65" s="297">
        <f t="shared" si="85"/>
        <v>0</v>
      </c>
      <c r="KP65" s="295"/>
      <c r="KQ65" s="296"/>
      <c r="KR65" s="297">
        <f t="shared" si="86"/>
        <v>0</v>
      </c>
      <c r="KS65" s="295"/>
      <c r="KT65" s="296"/>
      <c r="KU65" s="297">
        <f t="shared" si="87"/>
        <v>0</v>
      </c>
      <c r="KV65" s="295"/>
      <c r="KW65" s="296"/>
      <c r="KX65" s="297">
        <f t="shared" si="88"/>
        <v>0</v>
      </c>
      <c r="KY65" s="295"/>
      <c r="KZ65" s="296"/>
      <c r="LA65" s="297">
        <f t="shared" si="89"/>
        <v>0</v>
      </c>
      <c r="LB65" s="295"/>
      <c r="LC65" s="296"/>
      <c r="LD65" s="297">
        <f t="shared" si="90"/>
        <v>0</v>
      </c>
      <c r="LE65" s="346"/>
      <c r="LF65" s="296"/>
      <c r="LG65" s="297">
        <f t="shared" si="91"/>
        <v>0</v>
      </c>
      <c r="LH65" s="295"/>
      <c r="LI65" s="296"/>
      <c r="LJ65" s="297">
        <f t="shared" si="92"/>
        <v>0</v>
      </c>
      <c r="LK65" s="295"/>
      <c r="LL65" s="296"/>
      <c r="LM65" s="297">
        <f t="shared" si="93"/>
        <v>0</v>
      </c>
      <c r="LN65" s="295"/>
      <c r="LO65" s="296"/>
      <c r="LP65" s="297">
        <f t="shared" si="94"/>
        <v>0</v>
      </c>
      <c r="LQ65" s="295"/>
      <c r="LR65" s="296"/>
      <c r="LS65" s="297">
        <f t="shared" si="95"/>
        <v>0</v>
      </c>
      <c r="LT65" s="295"/>
      <c r="LU65" s="296"/>
      <c r="LV65" s="297">
        <f t="shared" si="96"/>
        <v>0</v>
      </c>
      <c r="LW65" s="295"/>
      <c r="LX65" s="296"/>
      <c r="LY65" s="297">
        <f t="shared" si="97"/>
        <v>0</v>
      </c>
      <c r="LZ65" s="295"/>
      <c r="MA65" s="296"/>
      <c r="MB65" s="297">
        <f t="shared" si="98"/>
        <v>0</v>
      </c>
      <c r="MC65" s="295"/>
      <c r="MD65" s="296"/>
      <c r="ME65" s="297">
        <f t="shared" si="99"/>
        <v>0</v>
      </c>
      <c r="MF65" s="295"/>
      <c r="MG65" s="296"/>
      <c r="MH65" s="297">
        <f t="shared" si="100"/>
        <v>0</v>
      </c>
      <c r="MI65" s="295"/>
      <c r="MJ65" s="296"/>
      <c r="MK65" s="297">
        <f t="shared" si="101"/>
        <v>0</v>
      </c>
      <c r="ML65" s="295"/>
      <c r="MM65" s="296"/>
      <c r="MN65" s="297">
        <f t="shared" si="102"/>
        <v>0</v>
      </c>
      <c r="MO65" s="295"/>
      <c r="MP65" s="296"/>
      <c r="MQ65" s="297">
        <f t="shared" si="103"/>
        <v>0</v>
      </c>
      <c r="MR65" s="295"/>
      <c r="MS65" s="296"/>
      <c r="MT65" s="297">
        <f t="shared" si="104"/>
        <v>0</v>
      </c>
      <c r="MU65" s="295"/>
      <c r="MV65" s="296"/>
      <c r="MW65" s="297">
        <f t="shared" si="105"/>
        <v>0</v>
      </c>
      <c r="MX65" s="295"/>
      <c r="MY65" s="296"/>
      <c r="MZ65" s="297">
        <f t="shared" si="106"/>
        <v>0</v>
      </c>
      <c r="NA65" s="295"/>
      <c r="NB65" s="296"/>
      <c r="NC65" s="297">
        <f t="shared" si="107"/>
        <v>0</v>
      </c>
      <c r="ND65" s="295"/>
      <c r="NE65" s="296"/>
      <c r="NF65" s="297">
        <f t="shared" si="108"/>
        <v>0</v>
      </c>
      <c r="NG65" s="295"/>
      <c r="NH65" s="296"/>
      <c r="NI65" s="297">
        <f t="shared" si="109"/>
        <v>0</v>
      </c>
      <c r="NJ65" s="295"/>
      <c r="NK65" s="296"/>
      <c r="NL65" s="297">
        <f t="shared" si="110"/>
        <v>0</v>
      </c>
      <c r="NM65" s="295"/>
      <c r="NN65" s="296"/>
      <c r="NO65" s="297">
        <f t="shared" si="111"/>
        <v>0</v>
      </c>
      <c r="NP65" s="295"/>
      <c r="NQ65" s="296"/>
      <c r="NR65" s="297">
        <f t="shared" si="112"/>
        <v>0</v>
      </c>
      <c r="NS65" s="295"/>
      <c r="NT65" s="296"/>
      <c r="NU65" s="297">
        <f t="shared" si="113"/>
        <v>0</v>
      </c>
      <c r="NV65" s="295"/>
      <c r="NW65" s="296"/>
      <c r="NX65" s="297">
        <f t="shared" si="114"/>
        <v>0</v>
      </c>
      <c r="NY65" s="295"/>
      <c r="NZ65" s="296"/>
      <c r="OA65" s="297">
        <f t="shared" si="115"/>
        <v>0</v>
      </c>
      <c r="OB65" s="295"/>
      <c r="OC65" s="296"/>
      <c r="OD65" s="297">
        <f t="shared" si="116"/>
        <v>0</v>
      </c>
      <c r="OE65" s="295"/>
      <c r="OF65" s="296"/>
      <c r="OG65" s="297">
        <f t="shared" si="117"/>
        <v>0</v>
      </c>
      <c r="OH65" s="295"/>
      <c r="OI65" s="296"/>
      <c r="OJ65" s="297">
        <f t="shared" si="118"/>
        <v>0</v>
      </c>
      <c r="OK65" s="295"/>
      <c r="OL65" s="296"/>
      <c r="OM65" s="297">
        <f t="shared" si="119"/>
        <v>0</v>
      </c>
      <c r="ON65" s="295"/>
      <c r="OO65" s="296"/>
      <c r="OP65" s="297">
        <f t="shared" si="120"/>
        <v>0</v>
      </c>
      <c r="OQ65" s="295"/>
      <c r="OR65" s="296"/>
      <c r="OS65" s="297">
        <f t="shared" si="121"/>
        <v>0</v>
      </c>
      <c r="OT65" s="295"/>
      <c r="OU65" s="296"/>
      <c r="OV65" s="297">
        <f t="shared" si="122"/>
        <v>0</v>
      </c>
      <c r="OW65" s="295"/>
      <c r="OX65" s="296"/>
      <c r="OY65" s="297">
        <f t="shared" si="123"/>
        <v>0</v>
      </c>
      <c r="OZ65" s="295"/>
      <c r="PA65" s="296"/>
      <c r="PB65" s="297">
        <f t="shared" si="124"/>
        <v>0</v>
      </c>
      <c r="PC65" s="295"/>
      <c r="PD65" s="296"/>
      <c r="PE65" s="297">
        <f t="shared" si="125"/>
        <v>0</v>
      </c>
      <c r="PF65" s="295"/>
      <c r="PG65" s="296"/>
      <c r="PH65" s="297">
        <f t="shared" si="126"/>
        <v>0</v>
      </c>
      <c r="PI65" s="295"/>
      <c r="PJ65" s="296"/>
      <c r="PK65" s="297">
        <f t="shared" si="127"/>
        <v>0</v>
      </c>
      <c r="PL65" s="295"/>
      <c r="PM65" s="296"/>
      <c r="PN65" s="297">
        <f t="shared" si="128"/>
        <v>0</v>
      </c>
      <c r="PO65" s="295"/>
      <c r="PP65" s="296"/>
      <c r="PQ65" s="297">
        <f t="shared" si="129"/>
        <v>0</v>
      </c>
      <c r="PR65" s="295"/>
      <c r="PS65" s="296"/>
      <c r="PT65" s="297">
        <f t="shared" si="130"/>
        <v>0</v>
      </c>
      <c r="PU65" s="295"/>
      <c r="PV65" s="296"/>
      <c r="PW65" s="297">
        <f t="shared" si="131"/>
        <v>0</v>
      </c>
      <c r="PX65" s="295"/>
      <c r="PY65" s="296"/>
      <c r="PZ65" s="297">
        <f t="shared" si="132"/>
        <v>0</v>
      </c>
      <c r="QA65" s="295"/>
      <c r="QB65" s="296"/>
      <c r="QC65" s="297">
        <f t="shared" si="133"/>
        <v>0</v>
      </c>
      <c r="QD65" s="295"/>
      <c r="QE65" s="296"/>
      <c r="QF65" s="297">
        <f t="shared" si="134"/>
        <v>0</v>
      </c>
      <c r="QG65" s="295"/>
      <c r="QH65" s="296"/>
      <c r="QI65" s="297">
        <f t="shared" si="135"/>
        <v>0</v>
      </c>
      <c r="QJ65" s="295"/>
      <c r="QK65" s="296"/>
      <c r="QL65" s="297">
        <f t="shared" si="136"/>
        <v>0</v>
      </c>
      <c r="QM65" s="295"/>
      <c r="QN65" s="296"/>
      <c r="QO65" s="297">
        <f t="shared" si="137"/>
        <v>0</v>
      </c>
      <c r="QP65" s="295"/>
      <c r="QQ65" s="296"/>
      <c r="QR65" s="297">
        <f t="shared" si="138"/>
        <v>0</v>
      </c>
      <c r="QS65" s="295"/>
      <c r="QT65" s="296"/>
      <c r="QU65" s="297">
        <f t="shared" si="139"/>
        <v>0</v>
      </c>
      <c r="QV65" s="295"/>
      <c r="QW65" s="296"/>
      <c r="QX65" s="297">
        <f t="shared" si="140"/>
        <v>0</v>
      </c>
      <c r="QY65" s="295"/>
      <c r="QZ65" s="296"/>
      <c r="RA65" s="297">
        <f t="shared" si="141"/>
        <v>0</v>
      </c>
      <c r="RB65" s="295"/>
      <c r="RC65" s="296"/>
      <c r="RD65" s="297">
        <f t="shared" si="142"/>
        <v>0</v>
      </c>
      <c r="RE65" s="295"/>
      <c r="RF65" s="296"/>
      <c r="RG65" s="297">
        <f t="shared" si="143"/>
        <v>0</v>
      </c>
      <c r="RH65" s="295"/>
      <c r="RI65" s="296"/>
      <c r="RJ65" s="297">
        <f t="shared" si="144"/>
        <v>0</v>
      </c>
      <c r="RK65" s="295"/>
      <c r="RL65" s="296"/>
      <c r="RM65" s="297">
        <f t="shared" si="145"/>
        <v>0</v>
      </c>
      <c r="RN65" s="295"/>
      <c r="RO65" s="296"/>
      <c r="RP65" s="297">
        <f t="shared" si="146"/>
        <v>0</v>
      </c>
      <c r="RQ65" s="295"/>
      <c r="RR65" s="296"/>
      <c r="RS65" s="297">
        <f t="shared" si="147"/>
        <v>0</v>
      </c>
      <c r="RT65" s="295"/>
      <c r="RU65" s="296"/>
      <c r="RV65" s="297">
        <f t="shared" si="148"/>
        <v>0</v>
      </c>
      <c r="RW65" s="295"/>
      <c r="RX65" s="296"/>
      <c r="RY65" s="297">
        <f t="shared" si="149"/>
        <v>0</v>
      </c>
      <c r="RZ65" s="295"/>
      <c r="SA65" s="296"/>
      <c r="SB65" s="297">
        <f t="shared" si="150"/>
        <v>0</v>
      </c>
      <c r="SC65" s="295"/>
      <c r="SD65" s="296"/>
      <c r="SE65" s="297">
        <f t="shared" si="151"/>
        <v>0</v>
      </c>
      <c r="SF65" s="295"/>
      <c r="SG65" s="296"/>
      <c r="SH65" s="297">
        <f t="shared" si="152"/>
        <v>0</v>
      </c>
      <c r="SI65" s="295"/>
      <c r="SJ65" s="296"/>
      <c r="SK65" s="297">
        <f t="shared" si="153"/>
        <v>0</v>
      </c>
      <c r="SL65" s="295"/>
      <c r="SM65" s="296"/>
      <c r="SN65" s="297">
        <f t="shared" si="154"/>
        <v>0</v>
      </c>
      <c r="SO65" s="295"/>
      <c r="SP65" s="296"/>
      <c r="SQ65" s="297">
        <f t="shared" si="155"/>
        <v>0</v>
      </c>
      <c r="SR65" s="295"/>
      <c r="SS65" s="296"/>
      <c r="ST65" s="297">
        <f t="shared" si="156"/>
        <v>0</v>
      </c>
      <c r="SU65" s="295"/>
      <c r="SV65" s="296"/>
      <c r="SW65" s="297">
        <f t="shared" si="157"/>
        <v>0</v>
      </c>
      <c r="SX65" s="295"/>
      <c r="SY65" s="296"/>
      <c r="SZ65" s="297">
        <f t="shared" si="158"/>
        <v>0</v>
      </c>
      <c r="TA65" s="295"/>
      <c r="TB65" s="296"/>
      <c r="TC65" s="297">
        <f t="shared" si="159"/>
        <v>0</v>
      </c>
      <c r="TD65" s="295"/>
      <c r="TE65" s="296"/>
      <c r="TF65" s="297">
        <f t="shared" si="160"/>
        <v>0</v>
      </c>
      <c r="TG65" s="295"/>
      <c r="TH65" s="296"/>
      <c r="TI65" s="297">
        <f t="shared" si="161"/>
        <v>0</v>
      </c>
      <c r="TJ65" s="295"/>
      <c r="TK65" s="296"/>
      <c r="TL65" s="297">
        <f t="shared" si="162"/>
        <v>0</v>
      </c>
      <c r="TM65" s="295"/>
      <c r="TN65" s="296"/>
      <c r="TO65" s="297">
        <f t="shared" si="163"/>
        <v>0</v>
      </c>
      <c r="TP65" s="295"/>
      <c r="TQ65" s="296"/>
      <c r="TR65" s="297">
        <f t="shared" si="164"/>
        <v>0</v>
      </c>
      <c r="TS65" s="295"/>
      <c r="TT65" s="296"/>
      <c r="TU65" s="297">
        <f t="shared" si="165"/>
        <v>0</v>
      </c>
      <c r="TV65" s="295"/>
      <c r="TW65" s="296"/>
      <c r="TX65" s="297">
        <f t="shared" si="166"/>
        <v>0</v>
      </c>
      <c r="TY65" s="295"/>
      <c r="TZ65" s="296"/>
      <c r="UA65" s="297">
        <f t="shared" si="167"/>
        <v>0</v>
      </c>
      <c r="UB65" s="295"/>
      <c r="UC65" s="296"/>
      <c r="UD65" s="297">
        <f t="shared" si="168"/>
        <v>0</v>
      </c>
      <c r="UE65" s="295"/>
      <c r="UF65" s="296"/>
      <c r="UG65" s="297">
        <f t="shared" si="169"/>
        <v>0</v>
      </c>
      <c r="UH65" s="295"/>
      <c r="UI65" s="296"/>
      <c r="UJ65" s="297">
        <f t="shared" si="170"/>
        <v>0</v>
      </c>
      <c r="UK65" s="295"/>
      <c r="UL65" s="296"/>
      <c r="UM65" s="297">
        <f t="shared" si="171"/>
        <v>0</v>
      </c>
      <c r="UN65" s="295"/>
      <c r="UO65" s="296"/>
      <c r="UP65" s="297">
        <f t="shared" si="172"/>
        <v>0</v>
      </c>
      <c r="UQ65" s="295"/>
      <c r="UR65" s="296"/>
      <c r="US65" s="297">
        <f t="shared" si="173"/>
        <v>0</v>
      </c>
      <c r="UT65" s="295"/>
      <c r="UU65" s="296"/>
      <c r="UV65" s="297">
        <f t="shared" si="174"/>
        <v>0</v>
      </c>
      <c r="UW65" s="295"/>
      <c r="UX65" s="296"/>
      <c r="UY65" s="297">
        <f t="shared" si="175"/>
        <v>0</v>
      </c>
      <c r="UZ65" s="295"/>
      <c r="VA65" s="296"/>
      <c r="VB65" s="297">
        <f t="shared" si="176"/>
        <v>0</v>
      </c>
      <c r="VC65" s="295"/>
      <c r="VD65" s="296"/>
      <c r="VE65" s="297">
        <f t="shared" si="177"/>
        <v>0</v>
      </c>
      <c r="VF65" s="295"/>
      <c r="VG65" s="296"/>
      <c r="VH65" s="297">
        <f t="shared" si="178"/>
        <v>0</v>
      </c>
      <c r="VI65" s="295"/>
      <c r="VJ65" s="296"/>
      <c r="VK65" s="297">
        <f t="shared" si="179"/>
        <v>0</v>
      </c>
      <c r="VL65" s="295"/>
      <c r="VM65" s="296"/>
      <c r="VN65" s="297">
        <f t="shared" si="180"/>
        <v>0</v>
      </c>
      <c r="VO65" s="295"/>
      <c r="VP65" s="296"/>
      <c r="VQ65" s="297">
        <f t="shared" si="181"/>
        <v>0</v>
      </c>
    </row>
    <row r="66" spans="1:589">
      <c r="A66" s="349">
        <v>62</v>
      </c>
      <c r="B66" s="346"/>
      <c r="C66" s="296"/>
      <c r="D66" s="297">
        <f t="shared" si="245"/>
        <v>0</v>
      </c>
      <c r="E66" s="295"/>
      <c r="F66" s="296"/>
      <c r="G66" s="297">
        <f t="shared" si="183"/>
        <v>0</v>
      </c>
      <c r="H66" s="295"/>
      <c r="I66" s="296"/>
      <c r="J66" s="297">
        <f t="shared" si="184"/>
        <v>0</v>
      </c>
      <c r="K66" s="295"/>
      <c r="L66" s="296"/>
      <c r="M66" s="297">
        <f t="shared" si="185"/>
        <v>0</v>
      </c>
      <c r="N66" s="295"/>
      <c r="O66" s="296"/>
      <c r="P66" s="297">
        <f t="shared" si="246"/>
        <v>0</v>
      </c>
      <c r="Q66" s="295"/>
      <c r="R66" s="296"/>
      <c r="S66" s="297">
        <f t="shared" si="187"/>
        <v>0</v>
      </c>
      <c r="T66" s="295"/>
      <c r="U66" s="296"/>
      <c r="V66" s="297">
        <f t="shared" si="188"/>
        <v>0</v>
      </c>
      <c r="W66" s="346"/>
      <c r="X66" s="296"/>
      <c r="Y66" s="297">
        <f t="shared" si="189"/>
        <v>0</v>
      </c>
      <c r="Z66" s="295"/>
      <c r="AA66" s="296"/>
      <c r="AB66" s="297">
        <f t="shared" si="190"/>
        <v>0</v>
      </c>
      <c r="AC66" s="295"/>
      <c r="AD66" s="296"/>
      <c r="AE66" s="297">
        <f t="shared" si="191"/>
        <v>0</v>
      </c>
      <c r="AF66" s="295"/>
      <c r="AG66" s="296"/>
      <c r="AH66" s="297">
        <f t="shared" si="192"/>
        <v>0</v>
      </c>
      <c r="AI66" s="295"/>
      <c r="AJ66" s="296"/>
      <c r="AK66" s="297">
        <f t="shared" si="193"/>
        <v>0</v>
      </c>
      <c r="AL66" s="295"/>
      <c r="AM66" s="296"/>
      <c r="AN66" s="297">
        <f t="shared" si="194"/>
        <v>0</v>
      </c>
      <c r="AO66" s="295"/>
      <c r="AP66" s="296"/>
      <c r="AQ66" s="297">
        <f t="shared" si="195"/>
        <v>0</v>
      </c>
      <c r="AR66" s="346"/>
      <c r="AS66" s="296"/>
      <c r="AT66" s="297">
        <f t="shared" si="196"/>
        <v>0</v>
      </c>
      <c r="AU66" s="295"/>
      <c r="AV66" s="296"/>
      <c r="AW66" s="297">
        <f t="shared" si="197"/>
        <v>0</v>
      </c>
      <c r="AX66" s="295"/>
      <c r="AY66" s="296"/>
      <c r="AZ66" s="297">
        <f t="shared" si="198"/>
        <v>0</v>
      </c>
      <c r="BA66" s="295"/>
      <c r="BB66" s="296"/>
      <c r="BC66" s="297">
        <f t="shared" si="199"/>
        <v>0</v>
      </c>
      <c r="BD66" s="295"/>
      <c r="BE66" s="296"/>
      <c r="BF66" s="297">
        <f t="shared" si="200"/>
        <v>0</v>
      </c>
      <c r="BG66" s="295"/>
      <c r="BH66" s="296"/>
      <c r="BI66" s="297">
        <f t="shared" si="201"/>
        <v>0</v>
      </c>
      <c r="BJ66" s="295"/>
      <c r="BK66" s="296"/>
      <c r="BL66" s="297">
        <f t="shared" si="202"/>
        <v>0</v>
      </c>
      <c r="BM66" s="346"/>
      <c r="BN66" s="296"/>
      <c r="BO66" s="297">
        <f t="shared" si="203"/>
        <v>0</v>
      </c>
      <c r="BP66" s="295"/>
      <c r="BQ66" s="296"/>
      <c r="BR66" s="297">
        <f t="shared" si="247"/>
        <v>0</v>
      </c>
      <c r="BS66" s="295"/>
      <c r="BT66" s="296"/>
      <c r="BU66" s="297">
        <f t="shared" si="204"/>
        <v>0</v>
      </c>
      <c r="BV66" s="295"/>
      <c r="BW66" s="296"/>
      <c r="BX66" s="297">
        <f t="shared" si="205"/>
        <v>0</v>
      </c>
      <c r="BY66" s="295"/>
      <c r="BZ66" s="296"/>
      <c r="CA66" s="297">
        <f t="shared" si="206"/>
        <v>0</v>
      </c>
      <c r="CB66" s="295"/>
      <c r="CC66" s="296"/>
      <c r="CD66" s="297">
        <f t="shared" si="207"/>
        <v>0</v>
      </c>
      <c r="CE66" s="295"/>
      <c r="CF66" s="296"/>
      <c r="CG66" s="297">
        <f t="shared" si="208"/>
        <v>0</v>
      </c>
      <c r="CH66" s="346"/>
      <c r="CI66" s="296"/>
      <c r="CJ66" s="297">
        <f t="shared" si="209"/>
        <v>0</v>
      </c>
      <c r="CK66" s="295"/>
      <c r="CL66" s="296"/>
      <c r="CM66" s="297">
        <f t="shared" si="210"/>
        <v>0</v>
      </c>
      <c r="CN66" s="295"/>
      <c r="CO66" s="296"/>
      <c r="CP66" s="297">
        <f t="shared" si="211"/>
        <v>0</v>
      </c>
      <c r="CQ66" s="295"/>
      <c r="CR66" s="296"/>
      <c r="CS66" s="297">
        <f t="shared" si="212"/>
        <v>0</v>
      </c>
      <c r="CT66" s="295"/>
      <c r="CU66" s="296"/>
      <c r="CV66" s="297">
        <f t="shared" si="213"/>
        <v>0</v>
      </c>
      <c r="CW66" s="295"/>
      <c r="CX66" s="296"/>
      <c r="CY66" s="297">
        <f t="shared" si="214"/>
        <v>0</v>
      </c>
      <c r="CZ66" s="295"/>
      <c r="DA66" s="296"/>
      <c r="DB66" s="297">
        <f t="shared" si="215"/>
        <v>0</v>
      </c>
      <c r="DC66" s="346"/>
      <c r="DD66" s="296"/>
      <c r="DE66" s="297">
        <f t="shared" si="216"/>
        <v>0</v>
      </c>
      <c r="DF66" s="295"/>
      <c r="DG66" s="296"/>
      <c r="DH66" s="297">
        <f t="shared" si="217"/>
        <v>0</v>
      </c>
      <c r="DI66" s="295"/>
      <c r="DJ66" s="296"/>
      <c r="DK66" s="297">
        <f t="shared" si="218"/>
        <v>0</v>
      </c>
      <c r="DL66" s="295"/>
      <c r="DM66" s="296"/>
      <c r="DN66" s="297">
        <f t="shared" si="219"/>
        <v>0</v>
      </c>
      <c r="DO66" s="295"/>
      <c r="DP66" s="296"/>
      <c r="DQ66" s="297">
        <f t="shared" si="220"/>
        <v>0</v>
      </c>
      <c r="DR66" s="295"/>
      <c r="DS66" s="296"/>
      <c r="DT66" s="297">
        <f t="shared" si="221"/>
        <v>0</v>
      </c>
      <c r="DU66" s="295"/>
      <c r="DV66" s="296"/>
      <c r="DW66" s="297">
        <f t="shared" si="222"/>
        <v>0</v>
      </c>
      <c r="DX66" s="346"/>
      <c r="DY66" s="296"/>
      <c r="DZ66" s="297">
        <f t="shared" si="223"/>
        <v>0</v>
      </c>
      <c r="EA66" s="295"/>
      <c r="EB66" s="296"/>
      <c r="EC66" s="297">
        <f t="shared" si="224"/>
        <v>0</v>
      </c>
      <c r="ED66" s="295"/>
      <c r="EE66" s="296"/>
      <c r="EF66" s="297">
        <f t="shared" si="225"/>
        <v>0</v>
      </c>
      <c r="EG66" s="295"/>
      <c r="EH66" s="296"/>
      <c r="EI66" s="297">
        <f t="shared" si="226"/>
        <v>0</v>
      </c>
      <c r="EJ66" s="295"/>
      <c r="EK66" s="296"/>
      <c r="EL66" s="297">
        <f t="shared" si="227"/>
        <v>0</v>
      </c>
      <c r="EM66" s="295"/>
      <c r="EN66" s="296"/>
      <c r="EO66" s="297">
        <f t="shared" si="228"/>
        <v>0</v>
      </c>
      <c r="EP66" s="295"/>
      <c r="EQ66" s="296"/>
      <c r="ER66" s="297">
        <f t="shared" si="229"/>
        <v>0</v>
      </c>
      <c r="ES66" s="346"/>
      <c r="ET66" s="296"/>
      <c r="EU66" s="297">
        <f t="shared" si="230"/>
        <v>0</v>
      </c>
      <c r="EV66" s="295"/>
      <c r="EW66" s="296"/>
      <c r="EX66" s="297">
        <f t="shared" si="231"/>
        <v>0</v>
      </c>
      <c r="EY66" s="295"/>
      <c r="EZ66" s="296"/>
      <c r="FA66" s="297">
        <f t="shared" si="232"/>
        <v>0</v>
      </c>
      <c r="FB66" s="295"/>
      <c r="FC66" s="296"/>
      <c r="FD66" s="297">
        <f t="shared" si="233"/>
        <v>0</v>
      </c>
      <c r="FE66" s="295"/>
      <c r="FF66" s="296"/>
      <c r="FG66" s="297">
        <f t="shared" si="234"/>
        <v>0</v>
      </c>
      <c r="FH66" s="295"/>
      <c r="FI66" s="296"/>
      <c r="FJ66" s="297">
        <f t="shared" si="235"/>
        <v>0</v>
      </c>
      <c r="FK66" s="295"/>
      <c r="FL66" s="296"/>
      <c r="FM66" s="297">
        <f t="shared" si="236"/>
        <v>0</v>
      </c>
      <c r="FN66" s="295"/>
      <c r="FO66" s="296"/>
      <c r="FP66" s="297">
        <f t="shared" si="237"/>
        <v>0</v>
      </c>
      <c r="FQ66" s="346"/>
      <c r="FR66" s="296"/>
      <c r="FS66" s="297">
        <f t="shared" si="238"/>
        <v>0</v>
      </c>
      <c r="FT66" s="295"/>
      <c r="FU66" s="296"/>
      <c r="FV66" s="297">
        <f t="shared" si="239"/>
        <v>0</v>
      </c>
      <c r="FW66" s="295"/>
      <c r="FX66" s="296"/>
      <c r="FY66" s="297">
        <f t="shared" si="240"/>
        <v>0</v>
      </c>
      <c r="FZ66" s="295"/>
      <c r="GA66" s="296"/>
      <c r="GB66" s="297">
        <f t="shared" si="241"/>
        <v>0</v>
      </c>
      <c r="GC66" s="295"/>
      <c r="GD66" s="296"/>
      <c r="GE66" s="297">
        <f t="shared" si="242"/>
        <v>0</v>
      </c>
      <c r="GF66" s="295"/>
      <c r="GG66" s="296"/>
      <c r="GH66" s="297">
        <f t="shared" si="243"/>
        <v>0</v>
      </c>
      <c r="GI66" s="295"/>
      <c r="GJ66" s="296"/>
      <c r="GK66" s="297">
        <f t="shared" si="244"/>
        <v>0</v>
      </c>
      <c r="GL66" s="295"/>
      <c r="GM66" s="296"/>
      <c r="GN66" s="297">
        <f t="shared" si="50"/>
        <v>0</v>
      </c>
      <c r="GO66" s="346"/>
      <c r="GP66" s="296"/>
      <c r="GQ66" s="297">
        <f t="shared" si="51"/>
        <v>0</v>
      </c>
      <c r="GR66" s="295"/>
      <c r="GS66" s="296"/>
      <c r="GT66" s="297">
        <f t="shared" si="52"/>
        <v>0</v>
      </c>
      <c r="GU66" s="295"/>
      <c r="GV66" s="296"/>
      <c r="GW66" s="297">
        <f t="shared" si="53"/>
        <v>0</v>
      </c>
      <c r="GX66" s="295"/>
      <c r="GY66" s="296"/>
      <c r="GZ66" s="297">
        <f t="shared" si="54"/>
        <v>0</v>
      </c>
      <c r="HA66" s="295"/>
      <c r="HB66" s="296"/>
      <c r="HC66" s="297">
        <f t="shared" si="55"/>
        <v>0</v>
      </c>
      <c r="HD66" s="295"/>
      <c r="HE66" s="296"/>
      <c r="HF66" s="297">
        <f t="shared" si="56"/>
        <v>0</v>
      </c>
      <c r="HG66" s="295"/>
      <c r="HH66" s="296"/>
      <c r="HI66" s="297">
        <f t="shared" si="57"/>
        <v>0</v>
      </c>
      <c r="HJ66" s="295"/>
      <c r="HK66" s="296"/>
      <c r="HL66" s="297">
        <f t="shared" si="58"/>
        <v>0</v>
      </c>
      <c r="HM66" s="346"/>
      <c r="HN66" s="296"/>
      <c r="HO66" s="297">
        <f t="shared" si="59"/>
        <v>0</v>
      </c>
      <c r="HP66" s="295"/>
      <c r="HQ66" s="296"/>
      <c r="HR66" s="297">
        <f t="shared" si="60"/>
        <v>0</v>
      </c>
      <c r="HS66" s="295"/>
      <c r="HT66" s="296"/>
      <c r="HU66" s="297">
        <f t="shared" si="61"/>
        <v>0</v>
      </c>
      <c r="HV66" s="295"/>
      <c r="HW66" s="296"/>
      <c r="HX66" s="297">
        <f t="shared" si="62"/>
        <v>0</v>
      </c>
      <c r="HY66" s="295"/>
      <c r="HZ66" s="296"/>
      <c r="IA66" s="297">
        <f t="shared" si="63"/>
        <v>0</v>
      </c>
      <c r="IB66" s="295"/>
      <c r="IC66" s="296"/>
      <c r="ID66" s="297">
        <f t="shared" si="64"/>
        <v>0</v>
      </c>
      <c r="IE66" s="295"/>
      <c r="IF66" s="296"/>
      <c r="IG66" s="297">
        <f t="shared" si="65"/>
        <v>0</v>
      </c>
      <c r="IH66" s="295"/>
      <c r="II66" s="296"/>
      <c r="IJ66" s="297">
        <f t="shared" si="66"/>
        <v>0</v>
      </c>
      <c r="IK66" s="346"/>
      <c r="IL66" s="296"/>
      <c r="IM66" s="297">
        <f t="shared" si="67"/>
        <v>0</v>
      </c>
      <c r="IN66" s="295"/>
      <c r="IO66" s="296"/>
      <c r="IP66" s="297">
        <f t="shared" si="68"/>
        <v>0</v>
      </c>
      <c r="IQ66" s="295"/>
      <c r="IR66" s="296"/>
      <c r="IS66" s="297">
        <f t="shared" si="69"/>
        <v>0</v>
      </c>
      <c r="IT66" s="295"/>
      <c r="IU66" s="296"/>
      <c r="IV66" s="297">
        <f t="shared" si="70"/>
        <v>0</v>
      </c>
      <c r="IW66" s="295"/>
      <c r="IX66" s="296"/>
      <c r="IY66" s="297">
        <f t="shared" si="71"/>
        <v>0</v>
      </c>
      <c r="IZ66" s="295"/>
      <c r="JA66" s="296"/>
      <c r="JB66" s="297">
        <f t="shared" si="72"/>
        <v>0</v>
      </c>
      <c r="JC66" s="295"/>
      <c r="JD66" s="296"/>
      <c r="JE66" s="297">
        <f t="shared" si="73"/>
        <v>0</v>
      </c>
      <c r="JF66" s="295"/>
      <c r="JG66" s="296"/>
      <c r="JH66" s="297">
        <f t="shared" si="74"/>
        <v>0</v>
      </c>
      <c r="JI66" s="346"/>
      <c r="JJ66" s="296"/>
      <c r="JK66" s="297">
        <f t="shared" si="75"/>
        <v>0</v>
      </c>
      <c r="JL66" s="295"/>
      <c r="JM66" s="296"/>
      <c r="JN66" s="297">
        <f t="shared" si="76"/>
        <v>0</v>
      </c>
      <c r="JO66" s="295"/>
      <c r="JP66" s="296"/>
      <c r="JQ66" s="297">
        <f t="shared" si="77"/>
        <v>0</v>
      </c>
      <c r="JR66" s="295"/>
      <c r="JS66" s="296"/>
      <c r="JT66" s="297">
        <f t="shared" si="78"/>
        <v>0</v>
      </c>
      <c r="JU66" s="295"/>
      <c r="JV66" s="296"/>
      <c r="JW66" s="297">
        <f t="shared" si="79"/>
        <v>0</v>
      </c>
      <c r="JX66" s="295"/>
      <c r="JY66" s="296"/>
      <c r="JZ66" s="297">
        <f t="shared" si="80"/>
        <v>0</v>
      </c>
      <c r="KA66" s="295"/>
      <c r="KB66" s="296"/>
      <c r="KC66" s="297">
        <f t="shared" si="81"/>
        <v>0</v>
      </c>
      <c r="KD66" s="295"/>
      <c r="KE66" s="296"/>
      <c r="KF66" s="297">
        <f t="shared" si="82"/>
        <v>0</v>
      </c>
      <c r="KG66" s="346"/>
      <c r="KH66" s="296"/>
      <c r="KI66" s="297">
        <f t="shared" si="83"/>
        <v>0</v>
      </c>
      <c r="KJ66" s="295"/>
      <c r="KK66" s="296"/>
      <c r="KL66" s="297">
        <f t="shared" si="84"/>
        <v>0</v>
      </c>
      <c r="KM66" s="295">
        <v>0.37291666666666667</v>
      </c>
      <c r="KN66" s="296">
        <v>0.40555555555555556</v>
      </c>
      <c r="KO66" s="297">
        <f t="shared" si="85"/>
        <v>3.2638888888888884E-2</v>
      </c>
      <c r="KP66" s="295"/>
      <c r="KQ66" s="296"/>
      <c r="KR66" s="297">
        <f t="shared" si="86"/>
        <v>0</v>
      </c>
      <c r="KS66" s="295"/>
      <c r="KT66" s="296"/>
      <c r="KU66" s="297">
        <f t="shared" si="87"/>
        <v>0</v>
      </c>
      <c r="KV66" s="295"/>
      <c r="KW66" s="296"/>
      <c r="KX66" s="297">
        <f t="shared" si="88"/>
        <v>0</v>
      </c>
      <c r="KY66" s="295"/>
      <c r="KZ66" s="296"/>
      <c r="LA66" s="297">
        <f t="shared" si="89"/>
        <v>0</v>
      </c>
      <c r="LB66" s="295"/>
      <c r="LC66" s="296"/>
      <c r="LD66" s="297">
        <f t="shared" si="90"/>
        <v>0</v>
      </c>
      <c r="LE66" s="346"/>
      <c r="LF66" s="296"/>
      <c r="LG66" s="297">
        <f t="shared" si="91"/>
        <v>0</v>
      </c>
      <c r="LH66" s="295"/>
      <c r="LI66" s="296"/>
      <c r="LJ66" s="297">
        <f t="shared" si="92"/>
        <v>0</v>
      </c>
      <c r="LK66" s="295"/>
      <c r="LL66" s="296"/>
      <c r="LM66" s="297">
        <f t="shared" si="93"/>
        <v>0</v>
      </c>
      <c r="LN66" s="295"/>
      <c r="LO66" s="296"/>
      <c r="LP66" s="297">
        <f t="shared" si="94"/>
        <v>0</v>
      </c>
      <c r="LQ66" s="295"/>
      <c r="LR66" s="296"/>
      <c r="LS66" s="297">
        <f t="shared" si="95"/>
        <v>0</v>
      </c>
      <c r="LT66" s="295"/>
      <c r="LU66" s="296"/>
      <c r="LV66" s="297">
        <f t="shared" si="96"/>
        <v>0</v>
      </c>
      <c r="LW66" s="295"/>
      <c r="LX66" s="296"/>
      <c r="LY66" s="297">
        <f t="shared" si="97"/>
        <v>0</v>
      </c>
      <c r="LZ66" s="295"/>
      <c r="MA66" s="296"/>
      <c r="MB66" s="297">
        <f t="shared" si="98"/>
        <v>0</v>
      </c>
      <c r="MC66" s="295"/>
      <c r="MD66" s="296"/>
      <c r="ME66" s="297">
        <f t="shared" si="99"/>
        <v>0</v>
      </c>
      <c r="MF66" s="295"/>
      <c r="MG66" s="296"/>
      <c r="MH66" s="297">
        <f t="shared" si="100"/>
        <v>0</v>
      </c>
      <c r="MI66" s="295"/>
      <c r="MJ66" s="296"/>
      <c r="MK66" s="297">
        <f t="shared" si="101"/>
        <v>0</v>
      </c>
      <c r="ML66" s="295"/>
      <c r="MM66" s="296"/>
      <c r="MN66" s="297">
        <f t="shared" si="102"/>
        <v>0</v>
      </c>
      <c r="MO66" s="295"/>
      <c r="MP66" s="296"/>
      <c r="MQ66" s="297">
        <f t="shared" si="103"/>
        <v>0</v>
      </c>
      <c r="MR66" s="295"/>
      <c r="MS66" s="296"/>
      <c r="MT66" s="297">
        <f t="shared" si="104"/>
        <v>0</v>
      </c>
      <c r="MU66" s="295"/>
      <c r="MV66" s="296"/>
      <c r="MW66" s="297">
        <f t="shared" si="105"/>
        <v>0</v>
      </c>
      <c r="MX66" s="295"/>
      <c r="MY66" s="296"/>
      <c r="MZ66" s="297">
        <f t="shared" si="106"/>
        <v>0</v>
      </c>
      <c r="NA66" s="295"/>
      <c r="NB66" s="296"/>
      <c r="NC66" s="297">
        <f t="shared" si="107"/>
        <v>0</v>
      </c>
      <c r="ND66" s="295"/>
      <c r="NE66" s="296"/>
      <c r="NF66" s="297">
        <f t="shared" si="108"/>
        <v>0</v>
      </c>
      <c r="NG66" s="295"/>
      <c r="NH66" s="296"/>
      <c r="NI66" s="297">
        <f t="shared" si="109"/>
        <v>0</v>
      </c>
      <c r="NJ66" s="295"/>
      <c r="NK66" s="296"/>
      <c r="NL66" s="297">
        <f t="shared" si="110"/>
        <v>0</v>
      </c>
      <c r="NM66" s="295"/>
      <c r="NN66" s="296"/>
      <c r="NO66" s="297">
        <f t="shared" si="111"/>
        <v>0</v>
      </c>
      <c r="NP66" s="295"/>
      <c r="NQ66" s="296"/>
      <c r="NR66" s="297">
        <f t="shared" si="112"/>
        <v>0</v>
      </c>
      <c r="NS66" s="295"/>
      <c r="NT66" s="296"/>
      <c r="NU66" s="297">
        <f t="shared" si="113"/>
        <v>0</v>
      </c>
      <c r="NV66" s="295"/>
      <c r="NW66" s="296"/>
      <c r="NX66" s="297">
        <f t="shared" si="114"/>
        <v>0</v>
      </c>
      <c r="NY66" s="295"/>
      <c r="NZ66" s="296"/>
      <c r="OA66" s="297">
        <f t="shared" si="115"/>
        <v>0</v>
      </c>
      <c r="OB66" s="295"/>
      <c r="OC66" s="296"/>
      <c r="OD66" s="297">
        <f t="shared" si="116"/>
        <v>0</v>
      </c>
      <c r="OE66" s="295"/>
      <c r="OF66" s="296"/>
      <c r="OG66" s="297">
        <f t="shared" si="117"/>
        <v>0</v>
      </c>
      <c r="OH66" s="295"/>
      <c r="OI66" s="296"/>
      <c r="OJ66" s="297">
        <f t="shared" si="118"/>
        <v>0</v>
      </c>
      <c r="OK66" s="295"/>
      <c r="OL66" s="296"/>
      <c r="OM66" s="297">
        <f t="shared" si="119"/>
        <v>0</v>
      </c>
      <c r="ON66" s="295"/>
      <c r="OO66" s="296"/>
      <c r="OP66" s="297">
        <f t="shared" si="120"/>
        <v>0</v>
      </c>
      <c r="OQ66" s="295"/>
      <c r="OR66" s="296"/>
      <c r="OS66" s="297">
        <f t="shared" si="121"/>
        <v>0</v>
      </c>
      <c r="OT66" s="295"/>
      <c r="OU66" s="296"/>
      <c r="OV66" s="297">
        <f t="shared" si="122"/>
        <v>0</v>
      </c>
      <c r="OW66" s="295"/>
      <c r="OX66" s="296"/>
      <c r="OY66" s="297">
        <f t="shared" si="123"/>
        <v>0</v>
      </c>
      <c r="OZ66" s="295"/>
      <c r="PA66" s="296"/>
      <c r="PB66" s="297">
        <f t="shared" si="124"/>
        <v>0</v>
      </c>
      <c r="PC66" s="295"/>
      <c r="PD66" s="296"/>
      <c r="PE66" s="297">
        <f t="shared" si="125"/>
        <v>0</v>
      </c>
      <c r="PF66" s="295"/>
      <c r="PG66" s="296"/>
      <c r="PH66" s="297">
        <f t="shared" si="126"/>
        <v>0</v>
      </c>
      <c r="PI66" s="295"/>
      <c r="PJ66" s="296"/>
      <c r="PK66" s="297">
        <f t="shared" si="127"/>
        <v>0</v>
      </c>
      <c r="PL66" s="295"/>
      <c r="PM66" s="296"/>
      <c r="PN66" s="297">
        <f t="shared" si="128"/>
        <v>0</v>
      </c>
      <c r="PO66" s="295"/>
      <c r="PP66" s="296"/>
      <c r="PQ66" s="297">
        <f t="shared" si="129"/>
        <v>0</v>
      </c>
      <c r="PR66" s="295"/>
      <c r="PS66" s="296"/>
      <c r="PT66" s="297">
        <f t="shared" si="130"/>
        <v>0</v>
      </c>
      <c r="PU66" s="295"/>
      <c r="PV66" s="296"/>
      <c r="PW66" s="297">
        <f t="shared" si="131"/>
        <v>0</v>
      </c>
      <c r="PX66" s="295"/>
      <c r="PY66" s="296"/>
      <c r="PZ66" s="297">
        <f t="shared" si="132"/>
        <v>0</v>
      </c>
      <c r="QA66" s="295"/>
      <c r="QB66" s="296"/>
      <c r="QC66" s="297">
        <f t="shared" si="133"/>
        <v>0</v>
      </c>
      <c r="QD66" s="295"/>
      <c r="QE66" s="296"/>
      <c r="QF66" s="297">
        <f t="shared" si="134"/>
        <v>0</v>
      </c>
      <c r="QG66" s="295"/>
      <c r="QH66" s="296"/>
      <c r="QI66" s="297">
        <f t="shared" si="135"/>
        <v>0</v>
      </c>
      <c r="QJ66" s="295"/>
      <c r="QK66" s="296"/>
      <c r="QL66" s="297">
        <f t="shared" si="136"/>
        <v>0</v>
      </c>
      <c r="QM66" s="295"/>
      <c r="QN66" s="296"/>
      <c r="QO66" s="297">
        <f t="shared" si="137"/>
        <v>0</v>
      </c>
      <c r="QP66" s="295"/>
      <c r="QQ66" s="296"/>
      <c r="QR66" s="297">
        <f t="shared" si="138"/>
        <v>0</v>
      </c>
      <c r="QS66" s="295"/>
      <c r="QT66" s="296"/>
      <c r="QU66" s="297">
        <f t="shared" si="139"/>
        <v>0</v>
      </c>
      <c r="QV66" s="295"/>
      <c r="QW66" s="296"/>
      <c r="QX66" s="297">
        <f t="shared" si="140"/>
        <v>0</v>
      </c>
      <c r="QY66" s="295"/>
      <c r="QZ66" s="296"/>
      <c r="RA66" s="297">
        <f t="shared" si="141"/>
        <v>0</v>
      </c>
      <c r="RB66" s="295"/>
      <c r="RC66" s="296"/>
      <c r="RD66" s="297">
        <f t="shared" si="142"/>
        <v>0</v>
      </c>
      <c r="RE66" s="295"/>
      <c r="RF66" s="296"/>
      <c r="RG66" s="297">
        <f t="shared" si="143"/>
        <v>0</v>
      </c>
      <c r="RH66" s="295"/>
      <c r="RI66" s="296"/>
      <c r="RJ66" s="297">
        <f t="shared" si="144"/>
        <v>0</v>
      </c>
      <c r="RK66" s="295"/>
      <c r="RL66" s="296"/>
      <c r="RM66" s="297">
        <f t="shared" si="145"/>
        <v>0</v>
      </c>
      <c r="RN66" s="295"/>
      <c r="RO66" s="296"/>
      <c r="RP66" s="297">
        <f t="shared" si="146"/>
        <v>0</v>
      </c>
      <c r="RQ66" s="295"/>
      <c r="RR66" s="296"/>
      <c r="RS66" s="297">
        <f t="shared" si="147"/>
        <v>0</v>
      </c>
      <c r="RT66" s="295"/>
      <c r="RU66" s="296"/>
      <c r="RV66" s="297">
        <f t="shared" si="148"/>
        <v>0</v>
      </c>
      <c r="RW66" s="295"/>
      <c r="RX66" s="296"/>
      <c r="RY66" s="297">
        <f t="shared" si="149"/>
        <v>0</v>
      </c>
      <c r="RZ66" s="295"/>
      <c r="SA66" s="296"/>
      <c r="SB66" s="297">
        <f t="shared" si="150"/>
        <v>0</v>
      </c>
      <c r="SC66" s="295"/>
      <c r="SD66" s="296"/>
      <c r="SE66" s="297">
        <f t="shared" si="151"/>
        <v>0</v>
      </c>
      <c r="SF66" s="295"/>
      <c r="SG66" s="296"/>
      <c r="SH66" s="297">
        <f t="shared" si="152"/>
        <v>0</v>
      </c>
      <c r="SI66" s="295"/>
      <c r="SJ66" s="296"/>
      <c r="SK66" s="297">
        <f t="shared" si="153"/>
        <v>0</v>
      </c>
      <c r="SL66" s="295"/>
      <c r="SM66" s="296"/>
      <c r="SN66" s="297">
        <f t="shared" si="154"/>
        <v>0</v>
      </c>
      <c r="SO66" s="295"/>
      <c r="SP66" s="296"/>
      <c r="SQ66" s="297">
        <f t="shared" si="155"/>
        <v>0</v>
      </c>
      <c r="SR66" s="295"/>
      <c r="SS66" s="296"/>
      <c r="ST66" s="297">
        <f t="shared" si="156"/>
        <v>0</v>
      </c>
      <c r="SU66" s="295"/>
      <c r="SV66" s="296"/>
      <c r="SW66" s="297">
        <f t="shared" si="157"/>
        <v>0</v>
      </c>
      <c r="SX66" s="295"/>
      <c r="SY66" s="296"/>
      <c r="SZ66" s="297">
        <f t="shared" si="158"/>
        <v>0</v>
      </c>
      <c r="TA66" s="295"/>
      <c r="TB66" s="296"/>
      <c r="TC66" s="297">
        <f t="shared" si="159"/>
        <v>0</v>
      </c>
      <c r="TD66" s="295"/>
      <c r="TE66" s="296"/>
      <c r="TF66" s="297">
        <f t="shared" si="160"/>
        <v>0</v>
      </c>
      <c r="TG66" s="295"/>
      <c r="TH66" s="296"/>
      <c r="TI66" s="297">
        <f t="shared" si="161"/>
        <v>0</v>
      </c>
      <c r="TJ66" s="295"/>
      <c r="TK66" s="296"/>
      <c r="TL66" s="297">
        <f t="shared" si="162"/>
        <v>0</v>
      </c>
      <c r="TM66" s="295"/>
      <c r="TN66" s="296"/>
      <c r="TO66" s="297">
        <f t="shared" si="163"/>
        <v>0</v>
      </c>
      <c r="TP66" s="295"/>
      <c r="TQ66" s="296"/>
      <c r="TR66" s="297">
        <f t="shared" si="164"/>
        <v>0</v>
      </c>
      <c r="TS66" s="295"/>
      <c r="TT66" s="296"/>
      <c r="TU66" s="297">
        <f t="shared" si="165"/>
        <v>0</v>
      </c>
      <c r="TV66" s="295"/>
      <c r="TW66" s="296"/>
      <c r="TX66" s="297">
        <f t="shared" si="166"/>
        <v>0</v>
      </c>
      <c r="TY66" s="295"/>
      <c r="TZ66" s="296"/>
      <c r="UA66" s="297">
        <f t="shared" si="167"/>
        <v>0</v>
      </c>
      <c r="UB66" s="295"/>
      <c r="UC66" s="296"/>
      <c r="UD66" s="297">
        <f t="shared" si="168"/>
        <v>0</v>
      </c>
      <c r="UE66" s="295"/>
      <c r="UF66" s="296"/>
      <c r="UG66" s="297">
        <f t="shared" si="169"/>
        <v>0</v>
      </c>
      <c r="UH66" s="295"/>
      <c r="UI66" s="296"/>
      <c r="UJ66" s="297">
        <f t="shared" si="170"/>
        <v>0</v>
      </c>
      <c r="UK66" s="295"/>
      <c r="UL66" s="296"/>
      <c r="UM66" s="297">
        <f t="shared" si="171"/>
        <v>0</v>
      </c>
      <c r="UN66" s="295"/>
      <c r="UO66" s="296"/>
      <c r="UP66" s="297">
        <f t="shared" si="172"/>
        <v>0</v>
      </c>
      <c r="UQ66" s="295"/>
      <c r="UR66" s="296"/>
      <c r="US66" s="297">
        <f t="shared" si="173"/>
        <v>0</v>
      </c>
      <c r="UT66" s="295"/>
      <c r="UU66" s="296"/>
      <c r="UV66" s="297">
        <f t="shared" si="174"/>
        <v>0</v>
      </c>
      <c r="UW66" s="295"/>
      <c r="UX66" s="296"/>
      <c r="UY66" s="297">
        <f t="shared" si="175"/>
        <v>0</v>
      </c>
      <c r="UZ66" s="295"/>
      <c r="VA66" s="296"/>
      <c r="VB66" s="297">
        <f t="shared" si="176"/>
        <v>0</v>
      </c>
      <c r="VC66" s="295"/>
      <c r="VD66" s="296"/>
      <c r="VE66" s="297">
        <f t="shared" si="177"/>
        <v>0</v>
      </c>
      <c r="VF66" s="295"/>
      <c r="VG66" s="296"/>
      <c r="VH66" s="297">
        <f t="shared" si="178"/>
        <v>0</v>
      </c>
      <c r="VI66" s="295"/>
      <c r="VJ66" s="296"/>
      <c r="VK66" s="297">
        <f t="shared" si="179"/>
        <v>0</v>
      </c>
      <c r="VL66" s="295"/>
      <c r="VM66" s="296"/>
      <c r="VN66" s="297">
        <f t="shared" si="180"/>
        <v>0</v>
      </c>
      <c r="VO66" s="295"/>
      <c r="VP66" s="296"/>
      <c r="VQ66" s="297">
        <f t="shared" si="181"/>
        <v>0</v>
      </c>
    </row>
    <row r="67" spans="1:589">
      <c r="A67" s="349">
        <v>63</v>
      </c>
      <c r="B67" s="346"/>
      <c r="C67" s="296"/>
      <c r="D67" s="297">
        <f t="shared" si="245"/>
        <v>0</v>
      </c>
      <c r="E67" s="295"/>
      <c r="F67" s="296"/>
      <c r="G67" s="297">
        <f t="shared" si="183"/>
        <v>0</v>
      </c>
      <c r="H67" s="295"/>
      <c r="I67" s="296"/>
      <c r="J67" s="297">
        <f t="shared" si="184"/>
        <v>0</v>
      </c>
      <c r="K67" s="295"/>
      <c r="L67" s="296"/>
      <c r="M67" s="297">
        <f t="shared" si="185"/>
        <v>0</v>
      </c>
      <c r="N67" s="295"/>
      <c r="O67" s="296"/>
      <c r="P67" s="297">
        <f t="shared" si="246"/>
        <v>0</v>
      </c>
      <c r="Q67" s="295"/>
      <c r="R67" s="296"/>
      <c r="S67" s="297">
        <f t="shared" si="187"/>
        <v>0</v>
      </c>
      <c r="T67" s="295"/>
      <c r="U67" s="296"/>
      <c r="V67" s="297">
        <f t="shared" si="188"/>
        <v>0</v>
      </c>
      <c r="W67" s="346"/>
      <c r="X67" s="296"/>
      <c r="Y67" s="297">
        <f t="shared" si="189"/>
        <v>0</v>
      </c>
      <c r="Z67" s="295"/>
      <c r="AA67" s="296"/>
      <c r="AB67" s="297">
        <f t="shared" si="190"/>
        <v>0</v>
      </c>
      <c r="AC67" s="295"/>
      <c r="AD67" s="296"/>
      <c r="AE67" s="297">
        <f t="shared" si="191"/>
        <v>0</v>
      </c>
      <c r="AF67" s="295"/>
      <c r="AG67" s="296"/>
      <c r="AH67" s="297">
        <f t="shared" si="192"/>
        <v>0</v>
      </c>
      <c r="AI67" s="295"/>
      <c r="AJ67" s="296"/>
      <c r="AK67" s="297">
        <f t="shared" si="193"/>
        <v>0</v>
      </c>
      <c r="AL67" s="295"/>
      <c r="AM67" s="296"/>
      <c r="AN67" s="297">
        <f t="shared" si="194"/>
        <v>0</v>
      </c>
      <c r="AO67" s="295"/>
      <c r="AP67" s="296"/>
      <c r="AQ67" s="297">
        <f t="shared" si="195"/>
        <v>0</v>
      </c>
      <c r="AR67" s="346"/>
      <c r="AS67" s="296"/>
      <c r="AT67" s="297">
        <f t="shared" si="196"/>
        <v>0</v>
      </c>
      <c r="AU67" s="295"/>
      <c r="AV67" s="296"/>
      <c r="AW67" s="297">
        <f t="shared" si="197"/>
        <v>0</v>
      </c>
      <c r="AX67" s="295"/>
      <c r="AY67" s="296"/>
      <c r="AZ67" s="297">
        <f t="shared" si="198"/>
        <v>0</v>
      </c>
      <c r="BA67" s="295"/>
      <c r="BB67" s="296"/>
      <c r="BC67" s="297">
        <f t="shared" si="199"/>
        <v>0</v>
      </c>
      <c r="BD67" s="295"/>
      <c r="BE67" s="296"/>
      <c r="BF67" s="297">
        <f t="shared" si="200"/>
        <v>0</v>
      </c>
      <c r="BG67" s="295"/>
      <c r="BH67" s="296"/>
      <c r="BI67" s="297">
        <f t="shared" si="201"/>
        <v>0</v>
      </c>
      <c r="BJ67" s="295"/>
      <c r="BK67" s="296"/>
      <c r="BL67" s="297">
        <f t="shared" si="202"/>
        <v>0</v>
      </c>
      <c r="BM67" s="346"/>
      <c r="BN67" s="296"/>
      <c r="BO67" s="297">
        <f t="shared" si="203"/>
        <v>0</v>
      </c>
      <c r="BP67" s="295"/>
      <c r="BQ67" s="296"/>
      <c r="BR67" s="297">
        <f t="shared" si="247"/>
        <v>0</v>
      </c>
      <c r="BS67" s="295"/>
      <c r="BT67" s="296"/>
      <c r="BU67" s="297">
        <f t="shared" si="204"/>
        <v>0</v>
      </c>
      <c r="BV67" s="295"/>
      <c r="BW67" s="296"/>
      <c r="BX67" s="297">
        <f t="shared" si="205"/>
        <v>0</v>
      </c>
      <c r="BY67" s="295"/>
      <c r="BZ67" s="296"/>
      <c r="CA67" s="297">
        <f t="shared" si="206"/>
        <v>0</v>
      </c>
      <c r="CB67" s="295"/>
      <c r="CC67" s="296"/>
      <c r="CD67" s="297">
        <f t="shared" si="207"/>
        <v>0</v>
      </c>
      <c r="CE67" s="295"/>
      <c r="CF67" s="296"/>
      <c r="CG67" s="297">
        <f t="shared" si="208"/>
        <v>0</v>
      </c>
      <c r="CH67" s="346"/>
      <c r="CI67" s="296"/>
      <c r="CJ67" s="297">
        <f t="shared" si="209"/>
        <v>0</v>
      </c>
      <c r="CK67" s="295"/>
      <c r="CL67" s="296"/>
      <c r="CM67" s="297">
        <f t="shared" si="210"/>
        <v>0</v>
      </c>
      <c r="CN67" s="295"/>
      <c r="CO67" s="296"/>
      <c r="CP67" s="297">
        <f t="shared" si="211"/>
        <v>0</v>
      </c>
      <c r="CQ67" s="295"/>
      <c r="CR67" s="296"/>
      <c r="CS67" s="297">
        <f t="shared" si="212"/>
        <v>0</v>
      </c>
      <c r="CT67" s="295"/>
      <c r="CU67" s="296"/>
      <c r="CV67" s="297">
        <f t="shared" si="213"/>
        <v>0</v>
      </c>
      <c r="CW67" s="295"/>
      <c r="CX67" s="296"/>
      <c r="CY67" s="297">
        <f t="shared" si="214"/>
        <v>0</v>
      </c>
      <c r="CZ67" s="295"/>
      <c r="DA67" s="296"/>
      <c r="DB67" s="297">
        <f t="shared" si="215"/>
        <v>0</v>
      </c>
      <c r="DC67" s="346"/>
      <c r="DD67" s="296"/>
      <c r="DE67" s="297">
        <f t="shared" si="216"/>
        <v>0</v>
      </c>
      <c r="DF67" s="295"/>
      <c r="DG67" s="296"/>
      <c r="DH67" s="297">
        <f t="shared" si="217"/>
        <v>0</v>
      </c>
      <c r="DI67" s="295"/>
      <c r="DJ67" s="296"/>
      <c r="DK67" s="297">
        <f t="shared" si="218"/>
        <v>0</v>
      </c>
      <c r="DL67" s="295"/>
      <c r="DM67" s="296"/>
      <c r="DN67" s="297">
        <f t="shared" si="219"/>
        <v>0</v>
      </c>
      <c r="DO67" s="295"/>
      <c r="DP67" s="296"/>
      <c r="DQ67" s="297">
        <f t="shared" si="220"/>
        <v>0</v>
      </c>
      <c r="DR67" s="295"/>
      <c r="DS67" s="296"/>
      <c r="DT67" s="297">
        <f t="shared" si="221"/>
        <v>0</v>
      </c>
      <c r="DU67" s="295"/>
      <c r="DV67" s="296"/>
      <c r="DW67" s="297">
        <f t="shared" si="222"/>
        <v>0</v>
      </c>
      <c r="DX67" s="346"/>
      <c r="DY67" s="296"/>
      <c r="DZ67" s="297">
        <f t="shared" si="223"/>
        <v>0</v>
      </c>
      <c r="EA67" s="295"/>
      <c r="EB67" s="296"/>
      <c r="EC67" s="297">
        <f t="shared" si="224"/>
        <v>0</v>
      </c>
      <c r="ED67" s="295"/>
      <c r="EE67" s="296"/>
      <c r="EF67" s="297">
        <f t="shared" si="225"/>
        <v>0</v>
      </c>
      <c r="EG67" s="295"/>
      <c r="EH67" s="296"/>
      <c r="EI67" s="297">
        <f t="shared" si="226"/>
        <v>0</v>
      </c>
      <c r="EJ67" s="295"/>
      <c r="EK67" s="296"/>
      <c r="EL67" s="297">
        <f t="shared" si="227"/>
        <v>0</v>
      </c>
      <c r="EM67" s="295"/>
      <c r="EN67" s="296"/>
      <c r="EO67" s="297">
        <f t="shared" si="228"/>
        <v>0</v>
      </c>
      <c r="EP67" s="295"/>
      <c r="EQ67" s="296"/>
      <c r="ER67" s="297">
        <f t="shared" si="229"/>
        <v>0</v>
      </c>
      <c r="ES67" s="346"/>
      <c r="ET67" s="296"/>
      <c r="EU67" s="297">
        <f t="shared" si="230"/>
        <v>0</v>
      </c>
      <c r="EV67" s="295"/>
      <c r="EW67" s="296"/>
      <c r="EX67" s="297">
        <f t="shared" si="231"/>
        <v>0</v>
      </c>
      <c r="EY67" s="295"/>
      <c r="EZ67" s="296"/>
      <c r="FA67" s="297">
        <f t="shared" si="232"/>
        <v>0</v>
      </c>
      <c r="FB67" s="295"/>
      <c r="FC67" s="296"/>
      <c r="FD67" s="297">
        <f t="shared" si="233"/>
        <v>0</v>
      </c>
      <c r="FE67" s="295"/>
      <c r="FF67" s="296"/>
      <c r="FG67" s="297">
        <f t="shared" si="234"/>
        <v>0</v>
      </c>
      <c r="FH67" s="295"/>
      <c r="FI67" s="296"/>
      <c r="FJ67" s="297">
        <f t="shared" si="235"/>
        <v>0</v>
      </c>
      <c r="FK67" s="295"/>
      <c r="FL67" s="296"/>
      <c r="FM67" s="297">
        <f t="shared" si="236"/>
        <v>0</v>
      </c>
      <c r="FN67" s="295"/>
      <c r="FO67" s="296"/>
      <c r="FP67" s="297">
        <f t="shared" si="237"/>
        <v>0</v>
      </c>
      <c r="FQ67" s="346"/>
      <c r="FR67" s="296"/>
      <c r="FS67" s="297">
        <f t="shared" si="238"/>
        <v>0</v>
      </c>
      <c r="FT67" s="295"/>
      <c r="FU67" s="296"/>
      <c r="FV67" s="297">
        <f t="shared" si="239"/>
        <v>0</v>
      </c>
      <c r="FW67" s="295"/>
      <c r="FX67" s="296"/>
      <c r="FY67" s="297">
        <f t="shared" si="240"/>
        <v>0</v>
      </c>
      <c r="FZ67" s="295"/>
      <c r="GA67" s="296"/>
      <c r="GB67" s="297">
        <f t="shared" si="241"/>
        <v>0</v>
      </c>
      <c r="GC67" s="295"/>
      <c r="GD67" s="296"/>
      <c r="GE67" s="297">
        <f t="shared" si="242"/>
        <v>0</v>
      </c>
      <c r="GF67" s="295"/>
      <c r="GG67" s="296"/>
      <c r="GH67" s="297">
        <f t="shared" si="243"/>
        <v>0</v>
      </c>
      <c r="GI67" s="295"/>
      <c r="GJ67" s="296"/>
      <c r="GK67" s="297">
        <f t="shared" si="244"/>
        <v>0</v>
      </c>
      <c r="GL67" s="295"/>
      <c r="GM67" s="296"/>
      <c r="GN67" s="297">
        <f t="shared" si="50"/>
        <v>0</v>
      </c>
      <c r="GO67" s="346"/>
      <c r="GP67" s="296"/>
      <c r="GQ67" s="297">
        <f t="shared" si="51"/>
        <v>0</v>
      </c>
      <c r="GR67" s="295"/>
      <c r="GS67" s="296"/>
      <c r="GT67" s="297">
        <f t="shared" si="52"/>
        <v>0</v>
      </c>
      <c r="GU67" s="295"/>
      <c r="GV67" s="296"/>
      <c r="GW67" s="297">
        <f t="shared" si="53"/>
        <v>0</v>
      </c>
      <c r="GX67" s="295"/>
      <c r="GY67" s="296"/>
      <c r="GZ67" s="297">
        <f t="shared" si="54"/>
        <v>0</v>
      </c>
      <c r="HA67" s="295"/>
      <c r="HB67" s="296"/>
      <c r="HC67" s="297">
        <f t="shared" si="55"/>
        <v>0</v>
      </c>
      <c r="HD67" s="295"/>
      <c r="HE67" s="296"/>
      <c r="HF67" s="297">
        <f t="shared" si="56"/>
        <v>0</v>
      </c>
      <c r="HG67" s="295"/>
      <c r="HH67" s="296"/>
      <c r="HI67" s="297">
        <f t="shared" si="57"/>
        <v>0</v>
      </c>
      <c r="HJ67" s="295"/>
      <c r="HK67" s="296"/>
      <c r="HL67" s="297">
        <f t="shared" si="58"/>
        <v>0</v>
      </c>
      <c r="HM67" s="346"/>
      <c r="HN67" s="296"/>
      <c r="HO67" s="297">
        <f t="shared" si="59"/>
        <v>0</v>
      </c>
      <c r="HP67" s="295"/>
      <c r="HQ67" s="296"/>
      <c r="HR67" s="297">
        <f t="shared" si="60"/>
        <v>0</v>
      </c>
      <c r="HS67" s="295"/>
      <c r="HT67" s="296"/>
      <c r="HU67" s="297">
        <f t="shared" si="61"/>
        <v>0</v>
      </c>
      <c r="HV67" s="295"/>
      <c r="HW67" s="296"/>
      <c r="HX67" s="297">
        <f t="shared" si="62"/>
        <v>0</v>
      </c>
      <c r="HY67" s="295"/>
      <c r="HZ67" s="296"/>
      <c r="IA67" s="297">
        <f t="shared" si="63"/>
        <v>0</v>
      </c>
      <c r="IB67" s="295"/>
      <c r="IC67" s="296"/>
      <c r="ID67" s="297">
        <f t="shared" si="64"/>
        <v>0</v>
      </c>
      <c r="IE67" s="295"/>
      <c r="IF67" s="296"/>
      <c r="IG67" s="297">
        <f t="shared" si="65"/>
        <v>0</v>
      </c>
      <c r="IH67" s="295"/>
      <c r="II67" s="296"/>
      <c r="IJ67" s="297">
        <f t="shared" si="66"/>
        <v>0</v>
      </c>
      <c r="IK67" s="346"/>
      <c r="IL67" s="296"/>
      <c r="IM67" s="297">
        <f t="shared" si="67"/>
        <v>0</v>
      </c>
      <c r="IN67" s="295"/>
      <c r="IO67" s="296"/>
      <c r="IP67" s="297">
        <f t="shared" si="68"/>
        <v>0</v>
      </c>
      <c r="IQ67" s="295"/>
      <c r="IR67" s="296"/>
      <c r="IS67" s="297">
        <f t="shared" si="69"/>
        <v>0</v>
      </c>
      <c r="IT67" s="295"/>
      <c r="IU67" s="296"/>
      <c r="IV67" s="297">
        <f t="shared" si="70"/>
        <v>0</v>
      </c>
      <c r="IW67" s="295"/>
      <c r="IX67" s="296"/>
      <c r="IY67" s="297">
        <f t="shared" si="71"/>
        <v>0</v>
      </c>
      <c r="IZ67" s="295"/>
      <c r="JA67" s="296"/>
      <c r="JB67" s="297">
        <f t="shared" si="72"/>
        <v>0</v>
      </c>
      <c r="JC67" s="295"/>
      <c r="JD67" s="296"/>
      <c r="JE67" s="297">
        <f t="shared" si="73"/>
        <v>0</v>
      </c>
      <c r="JF67" s="295"/>
      <c r="JG67" s="296"/>
      <c r="JH67" s="297">
        <f t="shared" si="74"/>
        <v>0</v>
      </c>
      <c r="JI67" s="346"/>
      <c r="JJ67" s="296"/>
      <c r="JK67" s="297">
        <f t="shared" si="75"/>
        <v>0</v>
      </c>
      <c r="JL67" s="295"/>
      <c r="JM67" s="296"/>
      <c r="JN67" s="297">
        <f t="shared" si="76"/>
        <v>0</v>
      </c>
      <c r="JO67" s="295"/>
      <c r="JP67" s="296"/>
      <c r="JQ67" s="297">
        <f t="shared" si="77"/>
        <v>0</v>
      </c>
      <c r="JR67" s="295"/>
      <c r="JS67" s="296"/>
      <c r="JT67" s="297">
        <f t="shared" si="78"/>
        <v>0</v>
      </c>
      <c r="JU67" s="295"/>
      <c r="JV67" s="296"/>
      <c r="JW67" s="297">
        <f t="shared" si="79"/>
        <v>0</v>
      </c>
      <c r="JX67" s="295"/>
      <c r="JY67" s="296"/>
      <c r="JZ67" s="297">
        <f t="shared" si="80"/>
        <v>0</v>
      </c>
      <c r="KA67" s="295"/>
      <c r="KB67" s="296"/>
      <c r="KC67" s="297">
        <f t="shared" si="81"/>
        <v>0</v>
      </c>
      <c r="KD67" s="295"/>
      <c r="KE67" s="296"/>
      <c r="KF67" s="297">
        <f t="shared" si="82"/>
        <v>0</v>
      </c>
      <c r="KG67" s="346"/>
      <c r="KH67" s="296"/>
      <c r="KI67" s="297">
        <f t="shared" si="83"/>
        <v>0</v>
      </c>
      <c r="KJ67" s="295"/>
      <c r="KK67" s="296"/>
      <c r="KL67" s="297">
        <f t="shared" si="84"/>
        <v>0</v>
      </c>
      <c r="KM67" s="295"/>
      <c r="KN67" s="296"/>
      <c r="KO67" s="297">
        <f t="shared" si="85"/>
        <v>0</v>
      </c>
      <c r="KP67" s="295"/>
      <c r="KQ67" s="296"/>
      <c r="KR67" s="297">
        <f t="shared" si="86"/>
        <v>0</v>
      </c>
      <c r="KS67" s="295"/>
      <c r="KT67" s="296"/>
      <c r="KU67" s="297">
        <f t="shared" si="87"/>
        <v>0</v>
      </c>
      <c r="KV67" s="295"/>
      <c r="KW67" s="296"/>
      <c r="KX67" s="297">
        <f t="shared" si="88"/>
        <v>0</v>
      </c>
      <c r="KY67" s="295"/>
      <c r="KZ67" s="296"/>
      <c r="LA67" s="297">
        <f t="shared" si="89"/>
        <v>0</v>
      </c>
      <c r="LB67" s="295"/>
      <c r="LC67" s="296"/>
      <c r="LD67" s="297">
        <f t="shared" si="90"/>
        <v>0</v>
      </c>
      <c r="LE67" s="346"/>
      <c r="LF67" s="296"/>
      <c r="LG67" s="297">
        <f t="shared" si="91"/>
        <v>0</v>
      </c>
      <c r="LH67" s="295"/>
      <c r="LI67" s="296"/>
      <c r="LJ67" s="297">
        <f t="shared" si="92"/>
        <v>0</v>
      </c>
      <c r="LK67" s="295"/>
      <c r="LL67" s="296"/>
      <c r="LM67" s="297">
        <f t="shared" si="93"/>
        <v>0</v>
      </c>
      <c r="LN67" s="295"/>
      <c r="LO67" s="296"/>
      <c r="LP67" s="297">
        <f t="shared" si="94"/>
        <v>0</v>
      </c>
      <c r="LQ67" s="295"/>
      <c r="LR67" s="296"/>
      <c r="LS67" s="297">
        <f t="shared" si="95"/>
        <v>0</v>
      </c>
      <c r="LT67" s="295">
        <v>0.25</v>
      </c>
      <c r="LU67" s="296">
        <v>0.45833333333333331</v>
      </c>
      <c r="LV67" s="297">
        <f t="shared" si="96"/>
        <v>0.20833333333333331</v>
      </c>
      <c r="LW67" s="295"/>
      <c r="LX67" s="296"/>
      <c r="LY67" s="297">
        <f t="shared" si="97"/>
        <v>0</v>
      </c>
      <c r="LZ67" s="295"/>
      <c r="MA67" s="296"/>
      <c r="MB67" s="297">
        <f t="shared" si="98"/>
        <v>0</v>
      </c>
      <c r="MC67" s="295"/>
      <c r="MD67" s="296"/>
      <c r="ME67" s="297">
        <f t="shared" si="99"/>
        <v>0</v>
      </c>
      <c r="MF67" s="295"/>
      <c r="MG67" s="296"/>
      <c r="MH67" s="297">
        <f t="shared" si="100"/>
        <v>0</v>
      </c>
      <c r="MI67" s="295"/>
      <c r="MJ67" s="296"/>
      <c r="MK67" s="297">
        <f t="shared" si="101"/>
        <v>0</v>
      </c>
      <c r="ML67" s="295"/>
      <c r="MM67" s="296"/>
      <c r="MN67" s="297">
        <f t="shared" si="102"/>
        <v>0</v>
      </c>
      <c r="MO67" s="295"/>
      <c r="MP67" s="296"/>
      <c r="MQ67" s="297">
        <f t="shared" si="103"/>
        <v>0</v>
      </c>
      <c r="MR67" s="295"/>
      <c r="MS67" s="296"/>
      <c r="MT67" s="297">
        <f t="shared" si="104"/>
        <v>0</v>
      </c>
      <c r="MU67" s="295"/>
      <c r="MV67" s="296"/>
      <c r="MW67" s="297">
        <f t="shared" si="105"/>
        <v>0</v>
      </c>
      <c r="MX67" s="295"/>
      <c r="MY67" s="296"/>
      <c r="MZ67" s="297">
        <f t="shared" si="106"/>
        <v>0</v>
      </c>
      <c r="NA67" s="295"/>
      <c r="NB67" s="296"/>
      <c r="NC67" s="297">
        <f t="shared" si="107"/>
        <v>0</v>
      </c>
      <c r="ND67" s="295"/>
      <c r="NE67" s="296"/>
      <c r="NF67" s="297">
        <f t="shared" si="108"/>
        <v>0</v>
      </c>
      <c r="NG67" s="295"/>
      <c r="NH67" s="296"/>
      <c r="NI67" s="297">
        <f t="shared" si="109"/>
        <v>0</v>
      </c>
      <c r="NJ67" s="295"/>
      <c r="NK67" s="296"/>
      <c r="NL67" s="297">
        <f t="shared" si="110"/>
        <v>0</v>
      </c>
      <c r="NM67" s="295"/>
      <c r="NN67" s="296"/>
      <c r="NO67" s="297">
        <f t="shared" si="111"/>
        <v>0</v>
      </c>
      <c r="NP67" s="295"/>
      <c r="NQ67" s="296"/>
      <c r="NR67" s="297">
        <f t="shared" si="112"/>
        <v>0</v>
      </c>
      <c r="NS67" s="295"/>
      <c r="NT67" s="296"/>
      <c r="NU67" s="297">
        <f t="shared" si="113"/>
        <v>0</v>
      </c>
      <c r="NV67" s="295"/>
      <c r="NW67" s="296"/>
      <c r="NX67" s="297">
        <f t="shared" si="114"/>
        <v>0</v>
      </c>
      <c r="NY67" s="295"/>
      <c r="NZ67" s="296"/>
      <c r="OA67" s="297">
        <f t="shared" si="115"/>
        <v>0</v>
      </c>
      <c r="OB67" s="295"/>
      <c r="OC67" s="296"/>
      <c r="OD67" s="297">
        <f t="shared" si="116"/>
        <v>0</v>
      </c>
      <c r="OE67" s="295"/>
      <c r="OF67" s="296"/>
      <c r="OG67" s="297">
        <f t="shared" si="117"/>
        <v>0</v>
      </c>
      <c r="OH67" s="295"/>
      <c r="OI67" s="296"/>
      <c r="OJ67" s="297">
        <f t="shared" si="118"/>
        <v>0</v>
      </c>
      <c r="OK67" s="295"/>
      <c r="OL67" s="296"/>
      <c r="OM67" s="297">
        <f t="shared" si="119"/>
        <v>0</v>
      </c>
      <c r="ON67" s="295"/>
      <c r="OO67" s="296"/>
      <c r="OP67" s="297">
        <f t="shared" si="120"/>
        <v>0</v>
      </c>
      <c r="OQ67" s="295"/>
      <c r="OR67" s="296"/>
      <c r="OS67" s="297">
        <f t="shared" si="121"/>
        <v>0</v>
      </c>
      <c r="OT67" s="295"/>
      <c r="OU67" s="296"/>
      <c r="OV67" s="297">
        <f t="shared" si="122"/>
        <v>0</v>
      </c>
      <c r="OW67" s="295"/>
      <c r="OX67" s="296"/>
      <c r="OY67" s="297">
        <f t="shared" si="123"/>
        <v>0</v>
      </c>
      <c r="OZ67" s="295"/>
      <c r="PA67" s="296"/>
      <c r="PB67" s="297">
        <f t="shared" si="124"/>
        <v>0</v>
      </c>
      <c r="PC67" s="295"/>
      <c r="PD67" s="296"/>
      <c r="PE67" s="297">
        <f t="shared" si="125"/>
        <v>0</v>
      </c>
      <c r="PF67" s="295"/>
      <c r="PG67" s="296"/>
      <c r="PH67" s="297">
        <f t="shared" si="126"/>
        <v>0</v>
      </c>
      <c r="PI67" s="295"/>
      <c r="PJ67" s="296"/>
      <c r="PK67" s="297">
        <f t="shared" si="127"/>
        <v>0</v>
      </c>
      <c r="PL67" s="295"/>
      <c r="PM67" s="296"/>
      <c r="PN67" s="297">
        <f t="shared" si="128"/>
        <v>0</v>
      </c>
      <c r="PO67" s="295"/>
      <c r="PP67" s="296"/>
      <c r="PQ67" s="297">
        <f t="shared" si="129"/>
        <v>0</v>
      </c>
      <c r="PR67" s="295"/>
      <c r="PS67" s="296"/>
      <c r="PT67" s="297">
        <f t="shared" si="130"/>
        <v>0</v>
      </c>
      <c r="PU67" s="295"/>
      <c r="PV67" s="296"/>
      <c r="PW67" s="297">
        <f t="shared" si="131"/>
        <v>0</v>
      </c>
      <c r="PX67" s="295"/>
      <c r="PY67" s="296"/>
      <c r="PZ67" s="297">
        <f t="shared" si="132"/>
        <v>0</v>
      </c>
      <c r="QA67" s="295"/>
      <c r="QB67" s="296"/>
      <c r="QC67" s="297">
        <f t="shared" si="133"/>
        <v>0</v>
      </c>
      <c r="QD67" s="295"/>
      <c r="QE67" s="296"/>
      <c r="QF67" s="297">
        <f t="shared" si="134"/>
        <v>0</v>
      </c>
      <c r="QG67" s="295"/>
      <c r="QH67" s="296"/>
      <c r="QI67" s="297">
        <f t="shared" si="135"/>
        <v>0</v>
      </c>
      <c r="QJ67" s="295"/>
      <c r="QK67" s="296"/>
      <c r="QL67" s="297">
        <f t="shared" si="136"/>
        <v>0</v>
      </c>
      <c r="QM67" s="295"/>
      <c r="QN67" s="296"/>
      <c r="QO67" s="297">
        <f t="shared" si="137"/>
        <v>0</v>
      </c>
      <c r="QP67" s="295"/>
      <c r="QQ67" s="296"/>
      <c r="QR67" s="297">
        <f t="shared" si="138"/>
        <v>0</v>
      </c>
      <c r="QS67" s="295"/>
      <c r="QT67" s="296"/>
      <c r="QU67" s="297">
        <f t="shared" si="139"/>
        <v>0</v>
      </c>
      <c r="QV67" s="295"/>
      <c r="QW67" s="296"/>
      <c r="QX67" s="297">
        <f t="shared" si="140"/>
        <v>0</v>
      </c>
      <c r="QY67" s="295"/>
      <c r="QZ67" s="296"/>
      <c r="RA67" s="297">
        <f t="shared" si="141"/>
        <v>0</v>
      </c>
      <c r="RB67" s="295"/>
      <c r="RC67" s="296"/>
      <c r="RD67" s="297">
        <f t="shared" si="142"/>
        <v>0</v>
      </c>
      <c r="RE67" s="295"/>
      <c r="RF67" s="296"/>
      <c r="RG67" s="297">
        <f t="shared" si="143"/>
        <v>0</v>
      </c>
      <c r="RH67" s="295"/>
      <c r="RI67" s="296"/>
      <c r="RJ67" s="297">
        <f t="shared" si="144"/>
        <v>0</v>
      </c>
      <c r="RK67" s="295"/>
      <c r="RL67" s="296"/>
      <c r="RM67" s="297">
        <f t="shared" si="145"/>
        <v>0</v>
      </c>
      <c r="RN67" s="295"/>
      <c r="RO67" s="296"/>
      <c r="RP67" s="297">
        <f t="shared" si="146"/>
        <v>0</v>
      </c>
      <c r="RQ67" s="295"/>
      <c r="RR67" s="296"/>
      <c r="RS67" s="297">
        <f t="shared" si="147"/>
        <v>0</v>
      </c>
      <c r="RT67" s="295"/>
      <c r="RU67" s="296"/>
      <c r="RV67" s="297">
        <f t="shared" si="148"/>
        <v>0</v>
      </c>
      <c r="RW67" s="295"/>
      <c r="RX67" s="296"/>
      <c r="RY67" s="297">
        <f t="shared" si="149"/>
        <v>0</v>
      </c>
      <c r="RZ67" s="295"/>
      <c r="SA67" s="296"/>
      <c r="SB67" s="297">
        <f t="shared" si="150"/>
        <v>0</v>
      </c>
      <c r="SC67" s="295"/>
      <c r="SD67" s="296"/>
      <c r="SE67" s="297">
        <f t="shared" si="151"/>
        <v>0</v>
      </c>
      <c r="SF67" s="295"/>
      <c r="SG67" s="296"/>
      <c r="SH67" s="297">
        <f t="shared" si="152"/>
        <v>0</v>
      </c>
      <c r="SI67" s="295"/>
      <c r="SJ67" s="296"/>
      <c r="SK67" s="297">
        <f t="shared" si="153"/>
        <v>0</v>
      </c>
      <c r="SL67" s="295"/>
      <c r="SM67" s="296"/>
      <c r="SN67" s="297">
        <f t="shared" si="154"/>
        <v>0</v>
      </c>
      <c r="SO67" s="295"/>
      <c r="SP67" s="296"/>
      <c r="SQ67" s="297">
        <f t="shared" si="155"/>
        <v>0</v>
      </c>
      <c r="SR67" s="295"/>
      <c r="SS67" s="296"/>
      <c r="ST67" s="297">
        <f t="shared" si="156"/>
        <v>0</v>
      </c>
      <c r="SU67" s="295"/>
      <c r="SV67" s="296"/>
      <c r="SW67" s="297">
        <f t="shared" si="157"/>
        <v>0</v>
      </c>
      <c r="SX67" s="295"/>
      <c r="SY67" s="296"/>
      <c r="SZ67" s="297">
        <f t="shared" si="158"/>
        <v>0</v>
      </c>
      <c r="TA67" s="295"/>
      <c r="TB67" s="296"/>
      <c r="TC67" s="297">
        <f t="shared" si="159"/>
        <v>0</v>
      </c>
      <c r="TD67" s="295"/>
      <c r="TE67" s="296"/>
      <c r="TF67" s="297">
        <f t="shared" si="160"/>
        <v>0</v>
      </c>
      <c r="TG67" s="295"/>
      <c r="TH67" s="296"/>
      <c r="TI67" s="297">
        <f t="shared" si="161"/>
        <v>0</v>
      </c>
      <c r="TJ67" s="295"/>
      <c r="TK67" s="296"/>
      <c r="TL67" s="297">
        <f t="shared" si="162"/>
        <v>0</v>
      </c>
      <c r="TM67" s="295"/>
      <c r="TN67" s="296"/>
      <c r="TO67" s="297">
        <f t="shared" si="163"/>
        <v>0</v>
      </c>
      <c r="TP67" s="295"/>
      <c r="TQ67" s="296"/>
      <c r="TR67" s="297">
        <f t="shared" si="164"/>
        <v>0</v>
      </c>
      <c r="TS67" s="295"/>
      <c r="TT67" s="296"/>
      <c r="TU67" s="297">
        <f t="shared" si="165"/>
        <v>0</v>
      </c>
      <c r="TV67" s="295"/>
      <c r="TW67" s="296"/>
      <c r="TX67" s="297">
        <f t="shared" si="166"/>
        <v>0</v>
      </c>
      <c r="TY67" s="295"/>
      <c r="TZ67" s="296"/>
      <c r="UA67" s="297">
        <f t="shared" si="167"/>
        <v>0</v>
      </c>
      <c r="UB67" s="295"/>
      <c r="UC67" s="296"/>
      <c r="UD67" s="297">
        <f t="shared" si="168"/>
        <v>0</v>
      </c>
      <c r="UE67" s="295"/>
      <c r="UF67" s="296"/>
      <c r="UG67" s="297">
        <f t="shared" si="169"/>
        <v>0</v>
      </c>
      <c r="UH67" s="295"/>
      <c r="UI67" s="296"/>
      <c r="UJ67" s="297">
        <f t="shared" si="170"/>
        <v>0</v>
      </c>
      <c r="UK67" s="295"/>
      <c r="UL67" s="296"/>
      <c r="UM67" s="297">
        <f t="shared" si="171"/>
        <v>0</v>
      </c>
      <c r="UN67" s="295"/>
      <c r="UO67" s="296"/>
      <c r="UP67" s="297">
        <f t="shared" si="172"/>
        <v>0</v>
      </c>
      <c r="UQ67" s="295"/>
      <c r="UR67" s="296"/>
      <c r="US67" s="297">
        <f t="shared" si="173"/>
        <v>0</v>
      </c>
      <c r="UT67" s="295"/>
      <c r="UU67" s="296"/>
      <c r="UV67" s="297">
        <f t="shared" si="174"/>
        <v>0</v>
      </c>
      <c r="UW67" s="295"/>
      <c r="UX67" s="296"/>
      <c r="UY67" s="297">
        <f t="shared" si="175"/>
        <v>0</v>
      </c>
      <c r="UZ67" s="295"/>
      <c r="VA67" s="296"/>
      <c r="VB67" s="297">
        <f t="shared" si="176"/>
        <v>0</v>
      </c>
      <c r="VC67" s="295"/>
      <c r="VD67" s="296"/>
      <c r="VE67" s="297">
        <f t="shared" si="177"/>
        <v>0</v>
      </c>
      <c r="VF67" s="295"/>
      <c r="VG67" s="296"/>
      <c r="VH67" s="297">
        <f t="shared" si="178"/>
        <v>0</v>
      </c>
      <c r="VI67" s="295"/>
      <c r="VJ67" s="296"/>
      <c r="VK67" s="297">
        <f t="shared" si="179"/>
        <v>0</v>
      </c>
      <c r="VL67" s="295"/>
      <c r="VM67" s="296"/>
      <c r="VN67" s="297">
        <f t="shared" si="180"/>
        <v>0</v>
      </c>
      <c r="VO67" s="295"/>
      <c r="VP67" s="296"/>
      <c r="VQ67" s="297">
        <f t="shared" si="181"/>
        <v>0</v>
      </c>
    </row>
    <row r="68" spans="1:589">
      <c r="A68" s="349">
        <v>64</v>
      </c>
      <c r="B68" s="346"/>
      <c r="C68" s="296"/>
      <c r="D68" s="297">
        <f t="shared" si="245"/>
        <v>0</v>
      </c>
      <c r="E68" s="295"/>
      <c r="F68" s="296"/>
      <c r="G68" s="297">
        <f t="shared" si="183"/>
        <v>0</v>
      </c>
      <c r="H68" s="295"/>
      <c r="I68" s="296"/>
      <c r="J68" s="297">
        <f t="shared" si="184"/>
        <v>0</v>
      </c>
      <c r="K68" s="295"/>
      <c r="L68" s="296"/>
      <c r="M68" s="297">
        <f t="shared" si="185"/>
        <v>0</v>
      </c>
      <c r="N68" s="295"/>
      <c r="O68" s="296"/>
      <c r="P68" s="297">
        <f t="shared" si="246"/>
        <v>0</v>
      </c>
      <c r="Q68" s="295"/>
      <c r="R68" s="296"/>
      <c r="S68" s="297">
        <f t="shared" si="187"/>
        <v>0</v>
      </c>
      <c r="T68" s="295"/>
      <c r="U68" s="296"/>
      <c r="V68" s="297">
        <f t="shared" si="188"/>
        <v>0</v>
      </c>
      <c r="W68" s="346"/>
      <c r="X68" s="296"/>
      <c r="Y68" s="297">
        <f t="shared" si="189"/>
        <v>0</v>
      </c>
      <c r="Z68" s="295"/>
      <c r="AA68" s="296"/>
      <c r="AB68" s="297">
        <f t="shared" si="190"/>
        <v>0</v>
      </c>
      <c r="AC68" s="295"/>
      <c r="AD68" s="296"/>
      <c r="AE68" s="297">
        <f t="shared" si="191"/>
        <v>0</v>
      </c>
      <c r="AF68" s="295"/>
      <c r="AG68" s="296"/>
      <c r="AH68" s="297">
        <f t="shared" si="192"/>
        <v>0</v>
      </c>
      <c r="AI68" s="295"/>
      <c r="AJ68" s="296"/>
      <c r="AK68" s="297">
        <f t="shared" si="193"/>
        <v>0</v>
      </c>
      <c r="AL68" s="295"/>
      <c r="AM68" s="296"/>
      <c r="AN68" s="297">
        <f t="shared" si="194"/>
        <v>0</v>
      </c>
      <c r="AO68" s="295"/>
      <c r="AP68" s="296"/>
      <c r="AQ68" s="297">
        <f t="shared" si="195"/>
        <v>0</v>
      </c>
      <c r="AR68" s="346"/>
      <c r="AS68" s="296"/>
      <c r="AT68" s="297">
        <f t="shared" si="196"/>
        <v>0</v>
      </c>
      <c r="AU68" s="295"/>
      <c r="AV68" s="296"/>
      <c r="AW68" s="297">
        <f t="shared" si="197"/>
        <v>0</v>
      </c>
      <c r="AX68" s="295"/>
      <c r="AY68" s="296"/>
      <c r="AZ68" s="297">
        <f t="shared" si="198"/>
        <v>0</v>
      </c>
      <c r="BA68" s="295"/>
      <c r="BB68" s="296"/>
      <c r="BC68" s="297">
        <f t="shared" si="199"/>
        <v>0</v>
      </c>
      <c r="BD68" s="295"/>
      <c r="BE68" s="296"/>
      <c r="BF68" s="297">
        <f t="shared" si="200"/>
        <v>0</v>
      </c>
      <c r="BG68" s="295"/>
      <c r="BH68" s="296"/>
      <c r="BI68" s="297">
        <f t="shared" si="201"/>
        <v>0</v>
      </c>
      <c r="BJ68" s="295"/>
      <c r="BK68" s="296"/>
      <c r="BL68" s="297">
        <f t="shared" si="202"/>
        <v>0</v>
      </c>
      <c r="BM68" s="346"/>
      <c r="BN68" s="296"/>
      <c r="BO68" s="297">
        <f t="shared" si="203"/>
        <v>0</v>
      </c>
      <c r="BP68" s="295"/>
      <c r="BQ68" s="296"/>
      <c r="BR68" s="297">
        <f t="shared" si="247"/>
        <v>0</v>
      </c>
      <c r="BS68" s="295"/>
      <c r="BT68" s="296"/>
      <c r="BU68" s="297">
        <f t="shared" si="204"/>
        <v>0</v>
      </c>
      <c r="BV68" s="295"/>
      <c r="BW68" s="296"/>
      <c r="BX68" s="297">
        <f t="shared" si="205"/>
        <v>0</v>
      </c>
      <c r="BY68" s="295"/>
      <c r="BZ68" s="296"/>
      <c r="CA68" s="297">
        <f t="shared" si="206"/>
        <v>0</v>
      </c>
      <c r="CB68" s="295"/>
      <c r="CC68" s="296"/>
      <c r="CD68" s="297">
        <f t="shared" si="207"/>
        <v>0</v>
      </c>
      <c r="CE68" s="295"/>
      <c r="CF68" s="296"/>
      <c r="CG68" s="297">
        <f t="shared" si="208"/>
        <v>0</v>
      </c>
      <c r="CH68" s="346"/>
      <c r="CI68" s="296"/>
      <c r="CJ68" s="297">
        <f t="shared" si="209"/>
        <v>0</v>
      </c>
      <c r="CK68" s="295"/>
      <c r="CL68" s="296"/>
      <c r="CM68" s="297">
        <f t="shared" si="210"/>
        <v>0</v>
      </c>
      <c r="CN68" s="295"/>
      <c r="CO68" s="296"/>
      <c r="CP68" s="297">
        <f t="shared" si="211"/>
        <v>0</v>
      </c>
      <c r="CQ68" s="295"/>
      <c r="CR68" s="296"/>
      <c r="CS68" s="297">
        <f t="shared" si="212"/>
        <v>0</v>
      </c>
      <c r="CT68" s="295"/>
      <c r="CU68" s="296"/>
      <c r="CV68" s="297">
        <f t="shared" si="213"/>
        <v>0</v>
      </c>
      <c r="CW68" s="295"/>
      <c r="CX68" s="296"/>
      <c r="CY68" s="297">
        <f t="shared" si="214"/>
        <v>0</v>
      </c>
      <c r="CZ68" s="295"/>
      <c r="DA68" s="296"/>
      <c r="DB68" s="297">
        <f t="shared" si="215"/>
        <v>0</v>
      </c>
      <c r="DC68" s="346"/>
      <c r="DD68" s="296"/>
      <c r="DE68" s="297">
        <f t="shared" si="216"/>
        <v>0</v>
      </c>
      <c r="DF68" s="295"/>
      <c r="DG68" s="296"/>
      <c r="DH68" s="297">
        <f t="shared" si="217"/>
        <v>0</v>
      </c>
      <c r="DI68" s="295"/>
      <c r="DJ68" s="296"/>
      <c r="DK68" s="297">
        <f t="shared" si="218"/>
        <v>0</v>
      </c>
      <c r="DL68" s="295"/>
      <c r="DM68" s="296"/>
      <c r="DN68" s="297">
        <f t="shared" si="219"/>
        <v>0</v>
      </c>
      <c r="DO68" s="295"/>
      <c r="DP68" s="296"/>
      <c r="DQ68" s="297">
        <f t="shared" si="220"/>
        <v>0</v>
      </c>
      <c r="DR68" s="295"/>
      <c r="DS68" s="296"/>
      <c r="DT68" s="297">
        <f t="shared" si="221"/>
        <v>0</v>
      </c>
      <c r="DU68" s="295"/>
      <c r="DV68" s="296"/>
      <c r="DW68" s="297">
        <f t="shared" si="222"/>
        <v>0</v>
      </c>
      <c r="DX68" s="346"/>
      <c r="DY68" s="296"/>
      <c r="DZ68" s="297">
        <f t="shared" si="223"/>
        <v>0</v>
      </c>
      <c r="EA68" s="295"/>
      <c r="EB68" s="296"/>
      <c r="EC68" s="297">
        <f t="shared" si="224"/>
        <v>0</v>
      </c>
      <c r="ED68" s="295"/>
      <c r="EE68" s="296"/>
      <c r="EF68" s="297">
        <f t="shared" si="225"/>
        <v>0</v>
      </c>
      <c r="EG68" s="295"/>
      <c r="EH68" s="296"/>
      <c r="EI68" s="297">
        <f t="shared" si="226"/>
        <v>0</v>
      </c>
      <c r="EJ68" s="295"/>
      <c r="EK68" s="296"/>
      <c r="EL68" s="297">
        <f t="shared" si="227"/>
        <v>0</v>
      </c>
      <c r="EM68" s="295"/>
      <c r="EN68" s="296"/>
      <c r="EO68" s="297">
        <f t="shared" si="228"/>
        <v>0</v>
      </c>
      <c r="EP68" s="295"/>
      <c r="EQ68" s="296"/>
      <c r="ER68" s="297">
        <f t="shared" si="229"/>
        <v>0</v>
      </c>
      <c r="ES68" s="346"/>
      <c r="ET68" s="296"/>
      <c r="EU68" s="297">
        <f t="shared" si="230"/>
        <v>0</v>
      </c>
      <c r="EV68" s="295"/>
      <c r="EW68" s="296"/>
      <c r="EX68" s="297">
        <f t="shared" si="231"/>
        <v>0</v>
      </c>
      <c r="EY68" s="295"/>
      <c r="EZ68" s="296"/>
      <c r="FA68" s="297">
        <f t="shared" si="232"/>
        <v>0</v>
      </c>
      <c r="FB68" s="295"/>
      <c r="FC68" s="296"/>
      <c r="FD68" s="297">
        <f t="shared" si="233"/>
        <v>0</v>
      </c>
      <c r="FE68" s="295"/>
      <c r="FF68" s="296"/>
      <c r="FG68" s="297">
        <f t="shared" si="234"/>
        <v>0</v>
      </c>
      <c r="FH68" s="295"/>
      <c r="FI68" s="296"/>
      <c r="FJ68" s="297">
        <f t="shared" si="235"/>
        <v>0</v>
      </c>
      <c r="FK68" s="295"/>
      <c r="FL68" s="296"/>
      <c r="FM68" s="297">
        <f t="shared" si="236"/>
        <v>0</v>
      </c>
      <c r="FN68" s="295"/>
      <c r="FO68" s="296"/>
      <c r="FP68" s="297">
        <f t="shared" si="237"/>
        <v>0</v>
      </c>
      <c r="FQ68" s="346"/>
      <c r="FR68" s="296"/>
      <c r="FS68" s="297">
        <f t="shared" si="238"/>
        <v>0</v>
      </c>
      <c r="FT68" s="295"/>
      <c r="FU68" s="296"/>
      <c r="FV68" s="297">
        <f t="shared" si="239"/>
        <v>0</v>
      </c>
      <c r="FW68" s="295"/>
      <c r="FX68" s="296"/>
      <c r="FY68" s="297">
        <f t="shared" si="240"/>
        <v>0</v>
      </c>
      <c r="FZ68" s="295"/>
      <c r="GA68" s="296"/>
      <c r="GB68" s="297">
        <f t="shared" si="241"/>
        <v>0</v>
      </c>
      <c r="GC68" s="295"/>
      <c r="GD68" s="296"/>
      <c r="GE68" s="297">
        <f t="shared" si="242"/>
        <v>0</v>
      </c>
      <c r="GF68" s="295"/>
      <c r="GG68" s="296"/>
      <c r="GH68" s="297">
        <f t="shared" si="243"/>
        <v>0</v>
      </c>
      <c r="GI68" s="295"/>
      <c r="GJ68" s="296"/>
      <c r="GK68" s="297">
        <f t="shared" si="244"/>
        <v>0</v>
      </c>
      <c r="GL68" s="295"/>
      <c r="GM68" s="296"/>
      <c r="GN68" s="297">
        <f t="shared" ref="GN68:GN70" si="252">GM68-GL68</f>
        <v>0</v>
      </c>
      <c r="GO68" s="346"/>
      <c r="GP68" s="296"/>
      <c r="GQ68" s="297">
        <f t="shared" ref="GQ68:GQ70" si="253">GP68-GO68</f>
        <v>0</v>
      </c>
      <c r="GR68" s="295"/>
      <c r="GS68" s="296"/>
      <c r="GT68" s="297">
        <f t="shared" ref="GT68:GT70" si="254">GS68-GR68</f>
        <v>0</v>
      </c>
      <c r="GU68" s="295"/>
      <c r="GV68" s="296"/>
      <c r="GW68" s="297">
        <f t="shared" ref="GW68:GW70" si="255">GV68-GU68</f>
        <v>0</v>
      </c>
      <c r="GX68" s="295"/>
      <c r="GY68" s="296"/>
      <c r="GZ68" s="297">
        <f t="shared" ref="GZ68:GZ70" si="256">GY68-GX68</f>
        <v>0</v>
      </c>
      <c r="HA68" s="295"/>
      <c r="HB68" s="296"/>
      <c r="HC68" s="297">
        <f t="shared" ref="HC68:HC70" si="257">HB68-HA68</f>
        <v>0</v>
      </c>
      <c r="HD68" s="295"/>
      <c r="HE68" s="296"/>
      <c r="HF68" s="297">
        <f t="shared" ref="HF68:HF70" si="258">HE68-HD68</f>
        <v>0</v>
      </c>
      <c r="HG68" s="295"/>
      <c r="HH68" s="296"/>
      <c r="HI68" s="297">
        <f t="shared" ref="HI68:HI70" si="259">HH68-HG68</f>
        <v>0</v>
      </c>
      <c r="HJ68" s="295"/>
      <c r="HK68" s="296"/>
      <c r="HL68" s="297">
        <f t="shared" ref="HL68:HL70" si="260">HK68-HJ68</f>
        <v>0</v>
      </c>
      <c r="HM68" s="346"/>
      <c r="HN68" s="296"/>
      <c r="HO68" s="297">
        <f t="shared" ref="HO68:HO70" si="261">HN68-HM68</f>
        <v>0</v>
      </c>
      <c r="HP68" s="295"/>
      <c r="HQ68" s="296"/>
      <c r="HR68" s="297">
        <f t="shared" ref="HR68:HR70" si="262">HQ68-HP68</f>
        <v>0</v>
      </c>
      <c r="HS68" s="295"/>
      <c r="HT68" s="296"/>
      <c r="HU68" s="297">
        <f t="shared" ref="HU68:HU70" si="263">HT68-HS68</f>
        <v>0</v>
      </c>
      <c r="HV68" s="295"/>
      <c r="HW68" s="296"/>
      <c r="HX68" s="297">
        <f t="shared" ref="HX68:HX70" si="264">HW68-HV68</f>
        <v>0</v>
      </c>
      <c r="HY68" s="295"/>
      <c r="HZ68" s="296"/>
      <c r="IA68" s="297">
        <f t="shared" ref="IA68:IA70" si="265">HZ68-HY68</f>
        <v>0</v>
      </c>
      <c r="IB68" s="295"/>
      <c r="IC68" s="296"/>
      <c r="ID68" s="297">
        <f t="shared" ref="ID68:ID70" si="266">IC68-IB68</f>
        <v>0</v>
      </c>
      <c r="IE68" s="295"/>
      <c r="IF68" s="296"/>
      <c r="IG68" s="297">
        <f t="shared" ref="IG68:IG70" si="267">IF68-IE68</f>
        <v>0</v>
      </c>
      <c r="IH68" s="295"/>
      <c r="II68" s="296"/>
      <c r="IJ68" s="297">
        <f t="shared" ref="IJ68:IJ70" si="268">II68-IH68</f>
        <v>0</v>
      </c>
      <c r="IK68" s="346"/>
      <c r="IL68" s="296"/>
      <c r="IM68" s="297">
        <f t="shared" ref="IM68:IM70" si="269">IL68-IK68</f>
        <v>0</v>
      </c>
      <c r="IN68" s="295"/>
      <c r="IO68" s="296"/>
      <c r="IP68" s="297">
        <f t="shared" ref="IP68:IP70" si="270">IO68-IN68</f>
        <v>0</v>
      </c>
      <c r="IQ68" s="295"/>
      <c r="IR68" s="296"/>
      <c r="IS68" s="297">
        <f t="shared" ref="IS68:IS70" si="271">IR68-IQ68</f>
        <v>0</v>
      </c>
      <c r="IT68" s="295"/>
      <c r="IU68" s="296"/>
      <c r="IV68" s="297">
        <f t="shared" ref="IV68:IV70" si="272">IU68-IT68</f>
        <v>0</v>
      </c>
      <c r="IW68" s="295"/>
      <c r="IX68" s="296"/>
      <c r="IY68" s="297">
        <f t="shared" ref="IY68:IY70" si="273">IX68-IW68</f>
        <v>0</v>
      </c>
      <c r="IZ68" s="295"/>
      <c r="JA68" s="296"/>
      <c r="JB68" s="297">
        <f t="shared" ref="JB68:JB70" si="274">JA68-IZ68</f>
        <v>0</v>
      </c>
      <c r="JC68" s="295"/>
      <c r="JD68" s="296"/>
      <c r="JE68" s="297">
        <f t="shared" ref="JE68:JE70" si="275">JD68-JC68</f>
        <v>0</v>
      </c>
      <c r="JF68" s="295"/>
      <c r="JG68" s="296"/>
      <c r="JH68" s="297">
        <f t="shared" ref="JH68:JH70" si="276">JG68-JF68</f>
        <v>0</v>
      </c>
      <c r="JI68" s="346"/>
      <c r="JJ68" s="296"/>
      <c r="JK68" s="297">
        <f t="shared" ref="JK68:JK70" si="277">JJ68-JI68</f>
        <v>0</v>
      </c>
      <c r="JL68" s="295"/>
      <c r="JM68" s="296"/>
      <c r="JN68" s="297">
        <f t="shared" ref="JN68:JN70" si="278">JM68-JL68</f>
        <v>0</v>
      </c>
      <c r="JO68" s="295"/>
      <c r="JP68" s="296"/>
      <c r="JQ68" s="297">
        <f t="shared" ref="JQ68:JQ70" si="279">JP68-JO68</f>
        <v>0</v>
      </c>
      <c r="JR68" s="295"/>
      <c r="JS68" s="296"/>
      <c r="JT68" s="297">
        <f t="shared" ref="JT68:JT70" si="280">JS68-JR68</f>
        <v>0</v>
      </c>
      <c r="JU68" s="295"/>
      <c r="JV68" s="296"/>
      <c r="JW68" s="297">
        <f t="shared" ref="JW68:JW70" si="281">JV68-JU68</f>
        <v>0</v>
      </c>
      <c r="JX68" s="295"/>
      <c r="JY68" s="296"/>
      <c r="JZ68" s="297">
        <f t="shared" ref="JZ68:JZ70" si="282">JY68-JX68</f>
        <v>0</v>
      </c>
      <c r="KA68" s="295"/>
      <c r="KB68" s="296"/>
      <c r="KC68" s="297">
        <f t="shared" ref="KC68:KC70" si="283">KB68-KA68</f>
        <v>0</v>
      </c>
      <c r="KD68" s="295"/>
      <c r="KE68" s="296"/>
      <c r="KF68" s="297">
        <f t="shared" ref="KF68:KF70" si="284">KE68-KD68</f>
        <v>0</v>
      </c>
      <c r="KG68" s="346"/>
      <c r="KH68" s="296"/>
      <c r="KI68" s="297">
        <f t="shared" ref="KI68:KI70" si="285">KH68-KG68</f>
        <v>0</v>
      </c>
      <c r="KJ68" s="295"/>
      <c r="KK68" s="296"/>
      <c r="KL68" s="297">
        <f t="shared" ref="KL68:KL70" si="286">KK68-KJ68</f>
        <v>0</v>
      </c>
      <c r="KM68" s="295"/>
      <c r="KN68" s="296"/>
      <c r="KO68" s="297">
        <f t="shared" ref="KO68:KO70" si="287">KN68-KM68</f>
        <v>0</v>
      </c>
      <c r="KP68" s="295"/>
      <c r="KQ68" s="296"/>
      <c r="KR68" s="297">
        <f t="shared" ref="KR68:KR70" si="288">KQ68-KP68</f>
        <v>0</v>
      </c>
      <c r="KS68" s="295"/>
      <c r="KT68" s="296"/>
      <c r="KU68" s="297">
        <f t="shared" ref="KU68:KU70" si="289">KT68-KS68</f>
        <v>0</v>
      </c>
      <c r="KV68" s="295"/>
      <c r="KW68" s="296"/>
      <c r="KX68" s="297">
        <f t="shared" ref="KX68:KX70" si="290">KW68-KV68</f>
        <v>0</v>
      </c>
      <c r="KY68" s="295"/>
      <c r="KZ68" s="296"/>
      <c r="LA68" s="297">
        <f t="shared" ref="LA68:LA70" si="291">KZ68-KY68</f>
        <v>0</v>
      </c>
      <c r="LB68" s="295"/>
      <c r="LC68" s="296"/>
      <c r="LD68" s="297">
        <f t="shared" ref="LD68:LD70" si="292">LC68-LB68</f>
        <v>0</v>
      </c>
      <c r="LE68" s="346"/>
      <c r="LF68" s="296"/>
      <c r="LG68" s="297">
        <f t="shared" ref="LG68:LG70" si="293">LF68-LE68</f>
        <v>0</v>
      </c>
      <c r="LH68" s="295"/>
      <c r="LI68" s="296"/>
      <c r="LJ68" s="297">
        <f t="shared" ref="LJ68:LJ70" si="294">LI68-LH68</f>
        <v>0</v>
      </c>
      <c r="LK68" s="295"/>
      <c r="LL68" s="296"/>
      <c r="LM68" s="297">
        <f t="shared" ref="LM68:LM70" si="295">LL68-LK68</f>
        <v>0</v>
      </c>
      <c r="LN68" s="295"/>
      <c r="LO68" s="296"/>
      <c r="LP68" s="297">
        <f t="shared" ref="LP68:LP70" si="296">LO68-LN68</f>
        <v>0</v>
      </c>
      <c r="LQ68" s="295"/>
      <c r="LR68" s="296"/>
      <c r="LS68" s="297">
        <f t="shared" ref="LS68:LS70" si="297">LR68-LQ68</f>
        <v>0</v>
      </c>
      <c r="LT68" s="295">
        <v>0.25</v>
      </c>
      <c r="LU68" s="296">
        <v>0.45833333333333331</v>
      </c>
      <c r="LV68" s="297">
        <f t="shared" ref="LV68:LV70" si="298">LU68-LT68</f>
        <v>0.20833333333333331</v>
      </c>
      <c r="LW68" s="295"/>
      <c r="LX68" s="296"/>
      <c r="LY68" s="297">
        <f t="shared" ref="LY68:LY70" si="299">LX68-LW68</f>
        <v>0</v>
      </c>
      <c r="LZ68" s="295"/>
      <c r="MA68" s="296"/>
      <c r="MB68" s="297">
        <f t="shared" ref="MB68:MB70" si="300">MA68-LZ68</f>
        <v>0</v>
      </c>
      <c r="MC68" s="295"/>
      <c r="MD68" s="296"/>
      <c r="ME68" s="297">
        <f t="shared" ref="ME68:ME70" si="301">MD68-MC68</f>
        <v>0</v>
      </c>
      <c r="MF68" s="295"/>
      <c r="MG68" s="296"/>
      <c r="MH68" s="297">
        <f t="shared" ref="MH68:MH70" si="302">MG68-MF68</f>
        <v>0</v>
      </c>
      <c r="MI68" s="295"/>
      <c r="MJ68" s="296"/>
      <c r="MK68" s="297">
        <f t="shared" ref="MK68:MK70" si="303">MJ68-MI68</f>
        <v>0</v>
      </c>
      <c r="ML68" s="295"/>
      <c r="MM68" s="296"/>
      <c r="MN68" s="297">
        <f t="shared" ref="MN68:MN70" si="304">MM68-ML68</f>
        <v>0</v>
      </c>
      <c r="MO68" s="295"/>
      <c r="MP68" s="296"/>
      <c r="MQ68" s="297">
        <f t="shared" ref="MQ68:MQ70" si="305">MP68-MO68</f>
        <v>0</v>
      </c>
      <c r="MR68" s="295"/>
      <c r="MS68" s="296"/>
      <c r="MT68" s="297">
        <f t="shared" ref="MT68:MT70" si="306">MS68-MR68</f>
        <v>0</v>
      </c>
      <c r="MU68" s="295"/>
      <c r="MV68" s="296"/>
      <c r="MW68" s="297">
        <f t="shared" ref="MW68:MW70" si="307">MV68-MU68</f>
        <v>0</v>
      </c>
      <c r="MX68" s="295"/>
      <c r="MY68" s="296"/>
      <c r="MZ68" s="297">
        <f t="shared" ref="MZ68:MZ70" si="308">MY68-MX68</f>
        <v>0</v>
      </c>
      <c r="NA68" s="295"/>
      <c r="NB68" s="296"/>
      <c r="NC68" s="297">
        <f t="shared" ref="NC68:NC70" si="309">NB68-NA68</f>
        <v>0</v>
      </c>
      <c r="ND68" s="295"/>
      <c r="NE68" s="296"/>
      <c r="NF68" s="297">
        <f t="shared" ref="NF68:NF70" si="310">NE68-ND68</f>
        <v>0</v>
      </c>
      <c r="NG68" s="295"/>
      <c r="NH68" s="296"/>
      <c r="NI68" s="297">
        <f t="shared" ref="NI68:NI70" si="311">NH68-NG68</f>
        <v>0</v>
      </c>
      <c r="NJ68" s="295"/>
      <c r="NK68" s="296"/>
      <c r="NL68" s="297">
        <f t="shared" ref="NL68:NL70" si="312">NK68-NJ68</f>
        <v>0</v>
      </c>
      <c r="NM68" s="295"/>
      <c r="NN68" s="296"/>
      <c r="NO68" s="297">
        <f t="shared" ref="NO68:NO70" si="313">NN68-NM68</f>
        <v>0</v>
      </c>
      <c r="NP68" s="295"/>
      <c r="NQ68" s="296"/>
      <c r="NR68" s="297">
        <f t="shared" ref="NR68:NR70" si="314">NQ68-NP68</f>
        <v>0</v>
      </c>
      <c r="NS68" s="295"/>
      <c r="NT68" s="296"/>
      <c r="NU68" s="297">
        <f t="shared" ref="NU68:NU70" si="315">NT68-NS68</f>
        <v>0</v>
      </c>
      <c r="NV68" s="295"/>
      <c r="NW68" s="296"/>
      <c r="NX68" s="297">
        <f t="shared" ref="NX68:NX70" si="316">NW68-NV68</f>
        <v>0</v>
      </c>
      <c r="NY68" s="295"/>
      <c r="NZ68" s="296"/>
      <c r="OA68" s="297">
        <f t="shared" ref="OA68:OA70" si="317">NZ68-NY68</f>
        <v>0</v>
      </c>
      <c r="OB68" s="295"/>
      <c r="OC68" s="296"/>
      <c r="OD68" s="297">
        <f t="shared" ref="OD68:OD70" si="318">OC68-OB68</f>
        <v>0</v>
      </c>
      <c r="OE68" s="295"/>
      <c r="OF68" s="296"/>
      <c r="OG68" s="297">
        <f t="shared" ref="OG68:OG70" si="319">OF68-OE68</f>
        <v>0</v>
      </c>
      <c r="OH68" s="295"/>
      <c r="OI68" s="296"/>
      <c r="OJ68" s="297">
        <f t="shared" ref="OJ68:OJ70" si="320">OI68-OH68</f>
        <v>0</v>
      </c>
      <c r="OK68" s="295"/>
      <c r="OL68" s="296"/>
      <c r="OM68" s="297">
        <f t="shared" ref="OM68:OM70" si="321">OL68-OK68</f>
        <v>0</v>
      </c>
      <c r="ON68" s="295"/>
      <c r="OO68" s="296"/>
      <c r="OP68" s="297">
        <f t="shared" ref="OP68:OP70" si="322">OO68-ON68</f>
        <v>0</v>
      </c>
      <c r="OQ68" s="295"/>
      <c r="OR68" s="296"/>
      <c r="OS68" s="297">
        <f t="shared" ref="OS68:OS70" si="323">OR68-OQ68</f>
        <v>0</v>
      </c>
      <c r="OT68" s="295"/>
      <c r="OU68" s="296"/>
      <c r="OV68" s="297">
        <f t="shared" ref="OV68:OV70" si="324">OU68-OT68</f>
        <v>0</v>
      </c>
      <c r="OW68" s="295"/>
      <c r="OX68" s="296"/>
      <c r="OY68" s="297">
        <f t="shared" ref="OY68:OY70" si="325">OX68-OW68</f>
        <v>0</v>
      </c>
      <c r="OZ68" s="295"/>
      <c r="PA68" s="296"/>
      <c r="PB68" s="297">
        <f t="shared" ref="PB68:PB70" si="326">PA68-OZ68</f>
        <v>0</v>
      </c>
      <c r="PC68" s="295"/>
      <c r="PD68" s="296"/>
      <c r="PE68" s="297">
        <f t="shared" ref="PE68:PE70" si="327">PD68-PC68</f>
        <v>0</v>
      </c>
      <c r="PF68" s="295"/>
      <c r="PG68" s="296"/>
      <c r="PH68" s="297">
        <f t="shared" ref="PH68:PH70" si="328">PG68-PF68</f>
        <v>0</v>
      </c>
      <c r="PI68" s="295"/>
      <c r="PJ68" s="296"/>
      <c r="PK68" s="297">
        <f t="shared" ref="PK68:PK70" si="329">PJ68-PI68</f>
        <v>0</v>
      </c>
      <c r="PL68" s="295"/>
      <c r="PM68" s="296"/>
      <c r="PN68" s="297">
        <f t="shared" ref="PN68:PN70" si="330">PM68-PL68</f>
        <v>0</v>
      </c>
      <c r="PO68" s="295"/>
      <c r="PP68" s="296"/>
      <c r="PQ68" s="297">
        <f t="shared" ref="PQ68:PQ70" si="331">PP68-PO68</f>
        <v>0</v>
      </c>
      <c r="PR68" s="295"/>
      <c r="PS68" s="296"/>
      <c r="PT68" s="297">
        <f t="shared" ref="PT68:PT70" si="332">PS68-PR68</f>
        <v>0</v>
      </c>
      <c r="PU68" s="295"/>
      <c r="PV68" s="296"/>
      <c r="PW68" s="297">
        <f t="shared" ref="PW68:PW70" si="333">PV68-PU68</f>
        <v>0</v>
      </c>
      <c r="PX68" s="295"/>
      <c r="PY68" s="296"/>
      <c r="PZ68" s="297">
        <f t="shared" ref="PZ68:PZ70" si="334">PY68-PX68</f>
        <v>0</v>
      </c>
      <c r="QA68" s="295"/>
      <c r="QB68" s="296"/>
      <c r="QC68" s="297">
        <f t="shared" ref="QC68:QC70" si="335">QB68-QA68</f>
        <v>0</v>
      </c>
      <c r="QD68" s="295"/>
      <c r="QE68" s="296"/>
      <c r="QF68" s="297">
        <f t="shared" ref="QF68:QF70" si="336">QE68-QD68</f>
        <v>0</v>
      </c>
      <c r="QG68" s="295"/>
      <c r="QH68" s="296"/>
      <c r="QI68" s="297">
        <f t="shared" ref="QI68:QI70" si="337">QH68-QG68</f>
        <v>0</v>
      </c>
      <c r="QJ68" s="295"/>
      <c r="QK68" s="296"/>
      <c r="QL68" s="297">
        <f t="shared" ref="QL68:QL70" si="338">QK68-QJ68</f>
        <v>0</v>
      </c>
      <c r="QM68" s="295"/>
      <c r="QN68" s="296"/>
      <c r="QO68" s="297">
        <f t="shared" ref="QO68:QO70" si="339">QN68-QM68</f>
        <v>0</v>
      </c>
      <c r="QP68" s="295"/>
      <c r="QQ68" s="296"/>
      <c r="QR68" s="297">
        <f t="shared" ref="QR68:QR70" si="340">QQ68-QP68</f>
        <v>0</v>
      </c>
      <c r="QS68" s="295"/>
      <c r="QT68" s="296"/>
      <c r="QU68" s="297">
        <f t="shared" ref="QU68:QU70" si="341">QT68-QS68</f>
        <v>0</v>
      </c>
      <c r="QV68" s="295"/>
      <c r="QW68" s="296"/>
      <c r="QX68" s="297">
        <f t="shared" ref="QX68:QX70" si="342">QW68-QV68</f>
        <v>0</v>
      </c>
      <c r="QY68" s="295"/>
      <c r="QZ68" s="296"/>
      <c r="RA68" s="297">
        <f t="shared" ref="RA68:RA70" si="343">QZ68-QY68</f>
        <v>0</v>
      </c>
      <c r="RB68" s="295"/>
      <c r="RC68" s="296"/>
      <c r="RD68" s="297">
        <f t="shared" ref="RD68:RD70" si="344">RC68-RB68</f>
        <v>0</v>
      </c>
      <c r="RE68" s="295"/>
      <c r="RF68" s="296"/>
      <c r="RG68" s="297">
        <f t="shared" ref="RG68:RG70" si="345">RF68-RE68</f>
        <v>0</v>
      </c>
      <c r="RH68" s="295"/>
      <c r="RI68" s="296"/>
      <c r="RJ68" s="297">
        <f t="shared" ref="RJ68:RJ70" si="346">RI68-RH68</f>
        <v>0</v>
      </c>
      <c r="RK68" s="295"/>
      <c r="RL68" s="296"/>
      <c r="RM68" s="297">
        <f t="shared" ref="RM68:RM70" si="347">RL68-RK68</f>
        <v>0</v>
      </c>
      <c r="RN68" s="295"/>
      <c r="RO68" s="296"/>
      <c r="RP68" s="297">
        <f t="shared" ref="RP68:RP70" si="348">RO68-RN68</f>
        <v>0</v>
      </c>
      <c r="RQ68" s="295"/>
      <c r="RR68" s="296"/>
      <c r="RS68" s="297">
        <f t="shared" ref="RS68:RS70" si="349">RR68-RQ68</f>
        <v>0</v>
      </c>
      <c r="RT68" s="295"/>
      <c r="RU68" s="296"/>
      <c r="RV68" s="297">
        <f t="shared" ref="RV68:RV70" si="350">RU68-RT68</f>
        <v>0</v>
      </c>
      <c r="RW68" s="295"/>
      <c r="RX68" s="296"/>
      <c r="RY68" s="297">
        <f t="shared" ref="RY68:RY70" si="351">RX68-RW68</f>
        <v>0</v>
      </c>
      <c r="RZ68" s="295"/>
      <c r="SA68" s="296"/>
      <c r="SB68" s="297">
        <f t="shared" ref="SB68:SB70" si="352">SA68-RZ68</f>
        <v>0</v>
      </c>
      <c r="SC68" s="295"/>
      <c r="SD68" s="296"/>
      <c r="SE68" s="297">
        <f t="shared" ref="SE68:SE70" si="353">SD68-SC68</f>
        <v>0</v>
      </c>
      <c r="SF68" s="295"/>
      <c r="SG68" s="296"/>
      <c r="SH68" s="297">
        <f t="shared" ref="SH68:SH70" si="354">SG68-SF68</f>
        <v>0</v>
      </c>
      <c r="SI68" s="295"/>
      <c r="SJ68" s="296"/>
      <c r="SK68" s="297">
        <f t="shared" ref="SK68:SK70" si="355">SJ68-SI68</f>
        <v>0</v>
      </c>
      <c r="SL68" s="295"/>
      <c r="SM68" s="296"/>
      <c r="SN68" s="297">
        <f t="shared" ref="SN68:SN70" si="356">SM68-SL68</f>
        <v>0</v>
      </c>
      <c r="SO68" s="295"/>
      <c r="SP68" s="296"/>
      <c r="SQ68" s="297">
        <f t="shared" ref="SQ68:SQ70" si="357">SP68-SO68</f>
        <v>0</v>
      </c>
      <c r="SR68" s="295"/>
      <c r="SS68" s="296"/>
      <c r="ST68" s="297">
        <f t="shared" ref="ST68:ST70" si="358">SS68-SR68</f>
        <v>0</v>
      </c>
      <c r="SU68" s="295"/>
      <c r="SV68" s="296"/>
      <c r="SW68" s="297">
        <f t="shared" ref="SW68:SW70" si="359">SV68-SU68</f>
        <v>0</v>
      </c>
      <c r="SX68" s="295"/>
      <c r="SY68" s="296"/>
      <c r="SZ68" s="297">
        <f t="shared" ref="SZ68:SZ70" si="360">SY68-SX68</f>
        <v>0</v>
      </c>
      <c r="TA68" s="295"/>
      <c r="TB68" s="296"/>
      <c r="TC68" s="297">
        <f t="shared" ref="TC68:TC70" si="361">TB68-TA68</f>
        <v>0</v>
      </c>
      <c r="TD68" s="295"/>
      <c r="TE68" s="296"/>
      <c r="TF68" s="297">
        <f t="shared" ref="TF68:TF70" si="362">TE68-TD68</f>
        <v>0</v>
      </c>
      <c r="TG68" s="295"/>
      <c r="TH68" s="296"/>
      <c r="TI68" s="297">
        <f t="shared" ref="TI68:TI70" si="363">TH68-TG68</f>
        <v>0</v>
      </c>
      <c r="TJ68" s="295"/>
      <c r="TK68" s="296"/>
      <c r="TL68" s="297">
        <f t="shared" ref="TL68:TL70" si="364">TK68-TJ68</f>
        <v>0</v>
      </c>
      <c r="TM68" s="295"/>
      <c r="TN68" s="296"/>
      <c r="TO68" s="297">
        <f t="shared" ref="TO68:TO70" si="365">TN68-TM68</f>
        <v>0</v>
      </c>
      <c r="TP68" s="295"/>
      <c r="TQ68" s="296"/>
      <c r="TR68" s="297">
        <f t="shared" ref="TR68:TR70" si="366">TQ68-TP68</f>
        <v>0</v>
      </c>
      <c r="TS68" s="295"/>
      <c r="TT68" s="296"/>
      <c r="TU68" s="297">
        <f t="shared" ref="TU68:TU70" si="367">TT68-TS68</f>
        <v>0</v>
      </c>
      <c r="TV68" s="295"/>
      <c r="TW68" s="296"/>
      <c r="TX68" s="297">
        <f t="shared" ref="TX68:TX70" si="368">TW68-TV68</f>
        <v>0</v>
      </c>
      <c r="TY68" s="295"/>
      <c r="TZ68" s="296"/>
      <c r="UA68" s="297">
        <f t="shared" ref="UA68:UA70" si="369">TZ68-TY68</f>
        <v>0</v>
      </c>
      <c r="UB68" s="295"/>
      <c r="UC68" s="296"/>
      <c r="UD68" s="297">
        <f t="shared" ref="UD68:UD70" si="370">UC68-UB68</f>
        <v>0</v>
      </c>
      <c r="UE68" s="295"/>
      <c r="UF68" s="296"/>
      <c r="UG68" s="297">
        <f t="shared" ref="UG68:UG70" si="371">UF68-UE68</f>
        <v>0</v>
      </c>
      <c r="UH68" s="295"/>
      <c r="UI68" s="296"/>
      <c r="UJ68" s="297">
        <f t="shared" ref="UJ68:UJ70" si="372">UI68-UH68</f>
        <v>0</v>
      </c>
      <c r="UK68" s="295"/>
      <c r="UL68" s="296"/>
      <c r="UM68" s="297">
        <f t="shared" ref="UM68:UM70" si="373">UL68-UK68</f>
        <v>0</v>
      </c>
      <c r="UN68" s="295"/>
      <c r="UO68" s="296"/>
      <c r="UP68" s="297">
        <f t="shared" ref="UP68:UP70" si="374">UO68-UN68</f>
        <v>0</v>
      </c>
      <c r="UQ68" s="295"/>
      <c r="UR68" s="296"/>
      <c r="US68" s="297">
        <f t="shared" ref="US68:US70" si="375">UR68-UQ68</f>
        <v>0</v>
      </c>
      <c r="UT68" s="295"/>
      <c r="UU68" s="296"/>
      <c r="UV68" s="297">
        <f t="shared" ref="UV68:UV70" si="376">UU68-UT68</f>
        <v>0</v>
      </c>
      <c r="UW68" s="295"/>
      <c r="UX68" s="296"/>
      <c r="UY68" s="297">
        <f t="shared" ref="UY68:UY70" si="377">UX68-UW68</f>
        <v>0</v>
      </c>
      <c r="UZ68" s="295"/>
      <c r="VA68" s="296"/>
      <c r="VB68" s="297">
        <f t="shared" ref="VB68:VB70" si="378">VA68-UZ68</f>
        <v>0</v>
      </c>
      <c r="VC68" s="295"/>
      <c r="VD68" s="296"/>
      <c r="VE68" s="297">
        <f t="shared" ref="VE68:VE70" si="379">VD68-VC68</f>
        <v>0</v>
      </c>
      <c r="VF68" s="295"/>
      <c r="VG68" s="296"/>
      <c r="VH68" s="297">
        <f t="shared" ref="VH68:VH70" si="380">VG68-VF68</f>
        <v>0</v>
      </c>
      <c r="VI68" s="295"/>
      <c r="VJ68" s="296"/>
      <c r="VK68" s="297">
        <f t="shared" ref="VK68:VK70" si="381">VJ68-VI68</f>
        <v>0</v>
      </c>
      <c r="VL68" s="295"/>
      <c r="VM68" s="296"/>
      <c r="VN68" s="297">
        <f t="shared" ref="VN68:VN70" si="382">VM68-VL68</f>
        <v>0</v>
      </c>
      <c r="VO68" s="295"/>
      <c r="VP68" s="296"/>
      <c r="VQ68" s="297">
        <f t="shared" ref="VQ68:VQ70" si="383">VP68-VO68</f>
        <v>0</v>
      </c>
    </row>
    <row r="69" spans="1:589">
      <c r="A69" s="349">
        <v>65</v>
      </c>
      <c r="B69" s="346"/>
      <c r="C69" s="296"/>
      <c r="D69" s="297">
        <f t="shared" si="245"/>
        <v>0</v>
      </c>
      <c r="E69" s="295"/>
      <c r="F69" s="296"/>
      <c r="G69" s="297">
        <f t="shared" ref="G69:G70" si="384">F69-E69</f>
        <v>0</v>
      </c>
      <c r="H69" s="295"/>
      <c r="I69" s="296"/>
      <c r="J69" s="297">
        <f t="shared" ref="J69:J70" si="385">I69-H69</f>
        <v>0</v>
      </c>
      <c r="K69" s="295"/>
      <c r="L69" s="296"/>
      <c r="M69" s="297">
        <f t="shared" ref="M69:M70" si="386">L69-K69</f>
        <v>0</v>
      </c>
      <c r="N69" s="295"/>
      <c r="O69" s="296"/>
      <c r="P69" s="297">
        <f t="shared" ref="P69:P70" si="387">O69-N69</f>
        <v>0</v>
      </c>
      <c r="Q69" s="295"/>
      <c r="R69" s="296"/>
      <c r="S69" s="297">
        <f t="shared" ref="S69:S70" si="388">R69-Q69</f>
        <v>0</v>
      </c>
      <c r="T69" s="295"/>
      <c r="U69" s="296"/>
      <c r="V69" s="297">
        <f t="shared" ref="V69:V70" si="389">U69-T69</f>
        <v>0</v>
      </c>
      <c r="W69" s="346"/>
      <c r="X69" s="296"/>
      <c r="Y69" s="297">
        <f t="shared" ref="Y69:Y70" si="390">X69-W69</f>
        <v>0</v>
      </c>
      <c r="Z69" s="295"/>
      <c r="AA69" s="296"/>
      <c r="AB69" s="297">
        <f t="shared" ref="AB69:AB70" si="391">AA69-Z69</f>
        <v>0</v>
      </c>
      <c r="AC69" s="295"/>
      <c r="AD69" s="296"/>
      <c r="AE69" s="297">
        <f t="shared" ref="AE69:AE70" si="392">AD69-AC69</f>
        <v>0</v>
      </c>
      <c r="AF69" s="295"/>
      <c r="AG69" s="296"/>
      <c r="AH69" s="297">
        <f t="shared" ref="AH69:AH70" si="393">AG69-AF69</f>
        <v>0</v>
      </c>
      <c r="AI69" s="295"/>
      <c r="AJ69" s="296"/>
      <c r="AK69" s="297">
        <f t="shared" ref="AK69:AK70" si="394">AJ69-AI69</f>
        <v>0</v>
      </c>
      <c r="AL69" s="295"/>
      <c r="AM69" s="296"/>
      <c r="AN69" s="297">
        <f t="shared" ref="AN69:AN70" si="395">AM69-AL69</f>
        <v>0</v>
      </c>
      <c r="AO69" s="295"/>
      <c r="AP69" s="296"/>
      <c r="AQ69" s="297">
        <f t="shared" ref="AQ69:AQ70" si="396">AP69-AO69</f>
        <v>0</v>
      </c>
      <c r="AR69" s="346"/>
      <c r="AS69" s="296"/>
      <c r="AT69" s="297">
        <f t="shared" ref="AT69:AT70" si="397">AS69-AR69</f>
        <v>0</v>
      </c>
      <c r="AU69" s="295"/>
      <c r="AV69" s="296"/>
      <c r="AW69" s="297">
        <f t="shared" ref="AW69:AW70" si="398">AV69-AU69</f>
        <v>0</v>
      </c>
      <c r="AX69" s="295"/>
      <c r="AY69" s="296"/>
      <c r="AZ69" s="297">
        <f t="shared" ref="AZ69:AZ70" si="399">AY69-AX69</f>
        <v>0</v>
      </c>
      <c r="BA69" s="295"/>
      <c r="BB69" s="296"/>
      <c r="BC69" s="297">
        <f t="shared" ref="BC69:BC70" si="400">BB69-BA69</f>
        <v>0</v>
      </c>
      <c r="BD69" s="295"/>
      <c r="BE69" s="296"/>
      <c r="BF69" s="297">
        <f t="shared" ref="BF69:BF70" si="401">BE69-BD69</f>
        <v>0</v>
      </c>
      <c r="BG69" s="295"/>
      <c r="BH69" s="296"/>
      <c r="BI69" s="297">
        <f t="shared" ref="BI69:BI70" si="402">BH69-BG69</f>
        <v>0</v>
      </c>
      <c r="BJ69" s="295"/>
      <c r="BK69" s="296"/>
      <c r="BL69" s="297">
        <f t="shared" ref="BL69:BL70" si="403">BK69-BJ69</f>
        <v>0</v>
      </c>
      <c r="BM69" s="346"/>
      <c r="BN69" s="296"/>
      <c r="BO69" s="297">
        <f t="shared" ref="BO69:BO70" si="404">BN69-BM69</f>
        <v>0</v>
      </c>
      <c r="BP69" s="295"/>
      <c r="BQ69" s="296"/>
      <c r="BR69" s="297">
        <f t="shared" ref="BR69:BR70" si="405">BQ69-BP69</f>
        <v>0</v>
      </c>
      <c r="BS69" s="295"/>
      <c r="BT69" s="296"/>
      <c r="BU69" s="297">
        <f t="shared" ref="BU69:BU70" si="406">BT69-BS69</f>
        <v>0</v>
      </c>
      <c r="BV69" s="295"/>
      <c r="BW69" s="296"/>
      <c r="BX69" s="297">
        <f t="shared" ref="BX69:BX70" si="407">BW69-BV69</f>
        <v>0</v>
      </c>
      <c r="BY69" s="295"/>
      <c r="BZ69" s="296"/>
      <c r="CA69" s="297">
        <f t="shared" ref="CA69:CA70" si="408">BZ69-BY69</f>
        <v>0</v>
      </c>
      <c r="CB69" s="295"/>
      <c r="CC69" s="296"/>
      <c r="CD69" s="297">
        <f t="shared" ref="CD69:CD70" si="409">CC69-CB69</f>
        <v>0</v>
      </c>
      <c r="CE69" s="295"/>
      <c r="CF69" s="296"/>
      <c r="CG69" s="297">
        <f t="shared" ref="CG69:CG70" si="410">CF69-CE69</f>
        <v>0</v>
      </c>
      <c r="CH69" s="346"/>
      <c r="CI69" s="296"/>
      <c r="CJ69" s="297">
        <f t="shared" ref="CJ69:CJ70" si="411">CI69-CH69</f>
        <v>0</v>
      </c>
      <c r="CK69" s="295"/>
      <c r="CL69" s="296"/>
      <c r="CM69" s="297">
        <f t="shared" ref="CM69:CM70" si="412">CL69-CK69</f>
        <v>0</v>
      </c>
      <c r="CN69" s="295"/>
      <c r="CO69" s="296"/>
      <c r="CP69" s="297">
        <f t="shared" ref="CP69:CP70" si="413">CO69-CN69</f>
        <v>0</v>
      </c>
      <c r="CQ69" s="295"/>
      <c r="CR69" s="296"/>
      <c r="CS69" s="297">
        <f t="shared" ref="CS69:CS70" si="414">CR69-CQ69</f>
        <v>0</v>
      </c>
      <c r="CT69" s="295"/>
      <c r="CU69" s="296"/>
      <c r="CV69" s="297">
        <f t="shared" ref="CV69:CV70" si="415">CU69-CT69</f>
        <v>0</v>
      </c>
      <c r="CW69" s="295"/>
      <c r="CX69" s="296"/>
      <c r="CY69" s="297">
        <f t="shared" ref="CY69:CY70" si="416">CX69-CW69</f>
        <v>0</v>
      </c>
      <c r="CZ69" s="295"/>
      <c r="DA69" s="296"/>
      <c r="DB69" s="297">
        <f t="shared" ref="DB69:DB70" si="417">DA69-CZ69</f>
        <v>0</v>
      </c>
      <c r="DC69" s="346"/>
      <c r="DD69" s="296"/>
      <c r="DE69" s="297">
        <f t="shared" ref="DE69:DE70" si="418">DD69-DC69</f>
        <v>0</v>
      </c>
      <c r="DF69" s="295"/>
      <c r="DG69" s="296"/>
      <c r="DH69" s="297">
        <f t="shared" ref="DH69:DH70" si="419">DG69-DF69</f>
        <v>0</v>
      </c>
      <c r="DI69" s="295"/>
      <c r="DJ69" s="296"/>
      <c r="DK69" s="297">
        <f t="shared" ref="DK69:DK70" si="420">DJ69-DI69</f>
        <v>0</v>
      </c>
      <c r="DL69" s="295"/>
      <c r="DM69" s="296"/>
      <c r="DN69" s="297">
        <f t="shared" ref="DN69:DN70" si="421">DM69-DL69</f>
        <v>0</v>
      </c>
      <c r="DO69" s="295"/>
      <c r="DP69" s="296"/>
      <c r="DQ69" s="297">
        <f t="shared" ref="DQ69:DQ70" si="422">DP69-DO69</f>
        <v>0</v>
      </c>
      <c r="DR69" s="295"/>
      <c r="DS69" s="296"/>
      <c r="DT69" s="297">
        <f t="shared" ref="DT69:DT70" si="423">DS69-DR69</f>
        <v>0</v>
      </c>
      <c r="DU69" s="295"/>
      <c r="DV69" s="296"/>
      <c r="DW69" s="297">
        <f t="shared" ref="DW69:DW70" si="424">DV69-DU69</f>
        <v>0</v>
      </c>
      <c r="DX69" s="346"/>
      <c r="DY69" s="296"/>
      <c r="DZ69" s="297">
        <f t="shared" ref="DZ69:DZ70" si="425">DY69-DX69</f>
        <v>0</v>
      </c>
      <c r="EA69" s="295"/>
      <c r="EB69" s="296"/>
      <c r="EC69" s="297">
        <f t="shared" ref="EC69:EC70" si="426">EB69-EA69</f>
        <v>0</v>
      </c>
      <c r="ED69" s="295"/>
      <c r="EE69" s="296"/>
      <c r="EF69" s="297">
        <f t="shared" ref="EF69:EF70" si="427">EE69-ED69</f>
        <v>0</v>
      </c>
      <c r="EG69" s="295"/>
      <c r="EH69" s="296"/>
      <c r="EI69" s="297">
        <f t="shared" ref="EI69:EI70" si="428">EH69-EG69</f>
        <v>0</v>
      </c>
      <c r="EJ69" s="295"/>
      <c r="EK69" s="296"/>
      <c r="EL69" s="297">
        <f t="shared" ref="EL69:EL70" si="429">EK69-EJ69</f>
        <v>0</v>
      </c>
      <c r="EM69" s="295"/>
      <c r="EN69" s="296"/>
      <c r="EO69" s="297">
        <f t="shared" ref="EO69:EO70" si="430">EN69-EM69</f>
        <v>0</v>
      </c>
      <c r="EP69" s="295"/>
      <c r="EQ69" s="296"/>
      <c r="ER69" s="297">
        <f t="shared" ref="ER69:ER70" si="431">EQ69-EP69</f>
        <v>0</v>
      </c>
      <c r="ES69" s="346"/>
      <c r="ET69" s="296"/>
      <c r="EU69" s="297">
        <f t="shared" ref="EU69:EU70" si="432">ET69-ES69</f>
        <v>0</v>
      </c>
      <c r="EV69" s="295"/>
      <c r="EW69" s="296"/>
      <c r="EX69" s="297">
        <f t="shared" ref="EX69:EX70" si="433">EW69-EV69</f>
        <v>0</v>
      </c>
      <c r="EY69" s="295"/>
      <c r="EZ69" s="296"/>
      <c r="FA69" s="297">
        <f t="shared" ref="FA69:FA70" si="434">EZ69-EY69</f>
        <v>0</v>
      </c>
      <c r="FB69" s="295"/>
      <c r="FC69" s="296"/>
      <c r="FD69" s="297">
        <f t="shared" ref="FD69:FD70" si="435">FC69-FB69</f>
        <v>0</v>
      </c>
      <c r="FE69" s="295"/>
      <c r="FF69" s="296"/>
      <c r="FG69" s="297">
        <f t="shared" ref="FG69:FG70" si="436">FF69-FE69</f>
        <v>0</v>
      </c>
      <c r="FH69" s="295"/>
      <c r="FI69" s="296"/>
      <c r="FJ69" s="297">
        <f t="shared" ref="FJ69:FJ70" si="437">FI69-FH69</f>
        <v>0</v>
      </c>
      <c r="FK69" s="295"/>
      <c r="FL69" s="296"/>
      <c r="FM69" s="297">
        <f t="shared" ref="FM69:FM70" si="438">FL69-FK69</f>
        <v>0</v>
      </c>
      <c r="FN69" s="295"/>
      <c r="FO69" s="296"/>
      <c r="FP69" s="297">
        <f t="shared" ref="FP69:FP70" si="439">FO69-FN69</f>
        <v>0</v>
      </c>
      <c r="FQ69" s="346"/>
      <c r="FR69" s="296"/>
      <c r="FS69" s="297">
        <f t="shared" ref="FS69:FS70" si="440">FR69-FQ69</f>
        <v>0</v>
      </c>
      <c r="FT69" s="295"/>
      <c r="FU69" s="296"/>
      <c r="FV69" s="297">
        <f t="shared" ref="FV69:FV70" si="441">FU69-FT69</f>
        <v>0</v>
      </c>
      <c r="FW69" s="295"/>
      <c r="FX69" s="296"/>
      <c r="FY69" s="297">
        <f t="shared" ref="FY69:FY70" si="442">FX69-FW69</f>
        <v>0</v>
      </c>
      <c r="FZ69" s="295"/>
      <c r="GA69" s="296"/>
      <c r="GB69" s="297">
        <f t="shared" ref="GB69:GB70" si="443">GA69-FZ69</f>
        <v>0</v>
      </c>
      <c r="GC69" s="295"/>
      <c r="GD69" s="296"/>
      <c r="GE69" s="297">
        <f t="shared" ref="GE69:GE70" si="444">GD69-GC69</f>
        <v>0</v>
      </c>
      <c r="GF69" s="295"/>
      <c r="GG69" s="296"/>
      <c r="GH69" s="297">
        <f t="shared" ref="GH69:GH70" si="445">GG69-GF69</f>
        <v>0</v>
      </c>
      <c r="GI69" s="295"/>
      <c r="GJ69" s="296"/>
      <c r="GK69" s="297">
        <f t="shared" ref="GK69:GK70" si="446">GJ69-GI69</f>
        <v>0</v>
      </c>
      <c r="GL69" s="295"/>
      <c r="GM69" s="296"/>
      <c r="GN69" s="297">
        <f t="shared" si="252"/>
        <v>0</v>
      </c>
      <c r="GO69" s="346"/>
      <c r="GP69" s="296"/>
      <c r="GQ69" s="297">
        <f t="shared" si="253"/>
        <v>0</v>
      </c>
      <c r="GR69" s="295"/>
      <c r="GS69" s="296"/>
      <c r="GT69" s="297">
        <f t="shared" si="254"/>
        <v>0</v>
      </c>
      <c r="GU69" s="295"/>
      <c r="GV69" s="296"/>
      <c r="GW69" s="297">
        <f t="shared" si="255"/>
        <v>0</v>
      </c>
      <c r="GX69" s="295"/>
      <c r="GY69" s="296"/>
      <c r="GZ69" s="297">
        <f t="shared" si="256"/>
        <v>0</v>
      </c>
      <c r="HA69" s="295"/>
      <c r="HB69" s="296"/>
      <c r="HC69" s="297">
        <f t="shared" si="257"/>
        <v>0</v>
      </c>
      <c r="HD69" s="295"/>
      <c r="HE69" s="296"/>
      <c r="HF69" s="297">
        <f t="shared" si="258"/>
        <v>0</v>
      </c>
      <c r="HG69" s="295"/>
      <c r="HH69" s="296"/>
      <c r="HI69" s="297">
        <f t="shared" si="259"/>
        <v>0</v>
      </c>
      <c r="HJ69" s="295"/>
      <c r="HK69" s="296"/>
      <c r="HL69" s="297">
        <f t="shared" si="260"/>
        <v>0</v>
      </c>
      <c r="HM69" s="346"/>
      <c r="HN69" s="296"/>
      <c r="HO69" s="297">
        <f t="shared" si="261"/>
        <v>0</v>
      </c>
      <c r="HP69" s="295"/>
      <c r="HQ69" s="296"/>
      <c r="HR69" s="297">
        <f t="shared" si="262"/>
        <v>0</v>
      </c>
      <c r="HS69" s="295"/>
      <c r="HT69" s="296"/>
      <c r="HU69" s="297">
        <f t="shared" si="263"/>
        <v>0</v>
      </c>
      <c r="HV69" s="295"/>
      <c r="HW69" s="296"/>
      <c r="HX69" s="297">
        <f t="shared" si="264"/>
        <v>0</v>
      </c>
      <c r="HY69" s="295"/>
      <c r="HZ69" s="296"/>
      <c r="IA69" s="297">
        <f t="shared" si="265"/>
        <v>0</v>
      </c>
      <c r="IB69" s="295"/>
      <c r="IC69" s="296"/>
      <c r="ID69" s="297">
        <f t="shared" si="266"/>
        <v>0</v>
      </c>
      <c r="IE69" s="295"/>
      <c r="IF69" s="296"/>
      <c r="IG69" s="297">
        <f t="shared" si="267"/>
        <v>0</v>
      </c>
      <c r="IH69" s="295"/>
      <c r="II69" s="296"/>
      <c r="IJ69" s="297">
        <f t="shared" si="268"/>
        <v>0</v>
      </c>
      <c r="IK69" s="346"/>
      <c r="IL69" s="296"/>
      <c r="IM69" s="297">
        <f t="shared" si="269"/>
        <v>0</v>
      </c>
      <c r="IN69" s="295"/>
      <c r="IO69" s="296"/>
      <c r="IP69" s="297">
        <f t="shared" si="270"/>
        <v>0</v>
      </c>
      <c r="IQ69" s="295"/>
      <c r="IR69" s="296"/>
      <c r="IS69" s="297">
        <f t="shared" si="271"/>
        <v>0</v>
      </c>
      <c r="IT69" s="295"/>
      <c r="IU69" s="296"/>
      <c r="IV69" s="297">
        <f t="shared" si="272"/>
        <v>0</v>
      </c>
      <c r="IW69" s="295"/>
      <c r="IX69" s="296"/>
      <c r="IY69" s="297">
        <f t="shared" si="273"/>
        <v>0</v>
      </c>
      <c r="IZ69" s="295"/>
      <c r="JA69" s="296"/>
      <c r="JB69" s="297">
        <f t="shared" si="274"/>
        <v>0</v>
      </c>
      <c r="JC69" s="295"/>
      <c r="JD69" s="296"/>
      <c r="JE69" s="297">
        <f t="shared" si="275"/>
        <v>0</v>
      </c>
      <c r="JF69" s="295"/>
      <c r="JG69" s="296"/>
      <c r="JH69" s="297">
        <f t="shared" si="276"/>
        <v>0</v>
      </c>
      <c r="JI69" s="346"/>
      <c r="JJ69" s="296"/>
      <c r="JK69" s="297">
        <f t="shared" si="277"/>
        <v>0</v>
      </c>
      <c r="JL69" s="295"/>
      <c r="JM69" s="296"/>
      <c r="JN69" s="297">
        <f t="shared" si="278"/>
        <v>0</v>
      </c>
      <c r="JO69" s="295"/>
      <c r="JP69" s="296"/>
      <c r="JQ69" s="297">
        <f t="shared" si="279"/>
        <v>0</v>
      </c>
      <c r="JR69" s="295"/>
      <c r="JS69" s="296"/>
      <c r="JT69" s="297">
        <f t="shared" si="280"/>
        <v>0</v>
      </c>
      <c r="JU69" s="295"/>
      <c r="JV69" s="296"/>
      <c r="JW69" s="297">
        <f t="shared" si="281"/>
        <v>0</v>
      </c>
      <c r="JX69" s="295"/>
      <c r="JY69" s="296"/>
      <c r="JZ69" s="297">
        <f t="shared" si="282"/>
        <v>0</v>
      </c>
      <c r="KA69" s="295"/>
      <c r="KB69" s="296"/>
      <c r="KC69" s="297">
        <f t="shared" si="283"/>
        <v>0</v>
      </c>
      <c r="KD69" s="295"/>
      <c r="KE69" s="296"/>
      <c r="KF69" s="297">
        <f t="shared" si="284"/>
        <v>0</v>
      </c>
      <c r="KG69" s="346"/>
      <c r="KH69" s="296"/>
      <c r="KI69" s="297">
        <f t="shared" si="285"/>
        <v>0</v>
      </c>
      <c r="KJ69" s="295"/>
      <c r="KK69" s="296"/>
      <c r="KL69" s="297">
        <f t="shared" si="286"/>
        <v>0</v>
      </c>
      <c r="KM69" s="295"/>
      <c r="KN69" s="296"/>
      <c r="KO69" s="297">
        <f t="shared" si="287"/>
        <v>0</v>
      </c>
      <c r="KP69" s="295"/>
      <c r="KQ69" s="296"/>
      <c r="KR69" s="297">
        <f t="shared" si="288"/>
        <v>0</v>
      </c>
      <c r="KS69" s="295"/>
      <c r="KT69" s="296"/>
      <c r="KU69" s="297">
        <f t="shared" si="289"/>
        <v>0</v>
      </c>
      <c r="KV69" s="295"/>
      <c r="KW69" s="296"/>
      <c r="KX69" s="297">
        <f t="shared" si="290"/>
        <v>0</v>
      </c>
      <c r="KY69" s="295"/>
      <c r="KZ69" s="296"/>
      <c r="LA69" s="297">
        <f t="shared" si="291"/>
        <v>0</v>
      </c>
      <c r="LB69" s="295"/>
      <c r="LC69" s="296"/>
      <c r="LD69" s="297">
        <f t="shared" si="292"/>
        <v>0</v>
      </c>
      <c r="LE69" s="346"/>
      <c r="LF69" s="296"/>
      <c r="LG69" s="297">
        <f t="shared" si="293"/>
        <v>0</v>
      </c>
      <c r="LH69" s="295"/>
      <c r="LI69" s="296"/>
      <c r="LJ69" s="297">
        <f t="shared" si="294"/>
        <v>0</v>
      </c>
      <c r="LK69" s="295"/>
      <c r="LL69" s="296"/>
      <c r="LM69" s="297">
        <f t="shared" si="295"/>
        <v>0</v>
      </c>
      <c r="LN69" s="295"/>
      <c r="LO69" s="296"/>
      <c r="LP69" s="297">
        <f t="shared" si="296"/>
        <v>0</v>
      </c>
      <c r="LQ69" s="295"/>
      <c r="LR69" s="296"/>
      <c r="LS69" s="297">
        <f t="shared" si="297"/>
        <v>0</v>
      </c>
      <c r="LT69" s="295"/>
      <c r="LU69" s="296"/>
      <c r="LV69" s="297">
        <f t="shared" si="298"/>
        <v>0</v>
      </c>
      <c r="LW69" s="295"/>
      <c r="LX69" s="296"/>
      <c r="LY69" s="297">
        <f t="shared" si="299"/>
        <v>0</v>
      </c>
      <c r="LZ69" s="295"/>
      <c r="MA69" s="296"/>
      <c r="MB69" s="297">
        <f t="shared" si="300"/>
        <v>0</v>
      </c>
      <c r="MC69" s="295"/>
      <c r="MD69" s="296"/>
      <c r="ME69" s="297">
        <f t="shared" si="301"/>
        <v>0</v>
      </c>
      <c r="MF69" s="295"/>
      <c r="MG69" s="296"/>
      <c r="MH69" s="297">
        <f t="shared" si="302"/>
        <v>0</v>
      </c>
      <c r="MI69" s="295"/>
      <c r="MJ69" s="296"/>
      <c r="MK69" s="297">
        <f t="shared" si="303"/>
        <v>0</v>
      </c>
      <c r="ML69" s="295"/>
      <c r="MM69" s="296"/>
      <c r="MN69" s="297">
        <f t="shared" si="304"/>
        <v>0</v>
      </c>
      <c r="MO69" s="295"/>
      <c r="MP69" s="296"/>
      <c r="MQ69" s="297">
        <f t="shared" si="305"/>
        <v>0</v>
      </c>
      <c r="MR69" s="295"/>
      <c r="MS69" s="296"/>
      <c r="MT69" s="297">
        <f t="shared" si="306"/>
        <v>0</v>
      </c>
      <c r="MU69" s="295"/>
      <c r="MV69" s="296"/>
      <c r="MW69" s="297">
        <f t="shared" si="307"/>
        <v>0</v>
      </c>
      <c r="MX69" s="295"/>
      <c r="MY69" s="296"/>
      <c r="MZ69" s="297">
        <f t="shared" si="308"/>
        <v>0</v>
      </c>
      <c r="NA69" s="295"/>
      <c r="NB69" s="296"/>
      <c r="NC69" s="297">
        <f t="shared" si="309"/>
        <v>0</v>
      </c>
      <c r="ND69" s="295"/>
      <c r="NE69" s="296"/>
      <c r="NF69" s="297">
        <f t="shared" si="310"/>
        <v>0</v>
      </c>
      <c r="NG69" s="295"/>
      <c r="NH69" s="296"/>
      <c r="NI69" s="297">
        <f t="shared" si="311"/>
        <v>0</v>
      </c>
      <c r="NJ69" s="295"/>
      <c r="NK69" s="296"/>
      <c r="NL69" s="297">
        <f t="shared" si="312"/>
        <v>0</v>
      </c>
      <c r="NM69" s="295"/>
      <c r="NN69" s="296"/>
      <c r="NO69" s="297">
        <f t="shared" si="313"/>
        <v>0</v>
      </c>
      <c r="NP69" s="295"/>
      <c r="NQ69" s="296"/>
      <c r="NR69" s="297">
        <f t="shared" si="314"/>
        <v>0</v>
      </c>
      <c r="NS69" s="295"/>
      <c r="NT69" s="296"/>
      <c r="NU69" s="297">
        <f t="shared" si="315"/>
        <v>0</v>
      </c>
      <c r="NV69" s="295"/>
      <c r="NW69" s="296"/>
      <c r="NX69" s="297">
        <f t="shared" si="316"/>
        <v>0</v>
      </c>
      <c r="NY69" s="295"/>
      <c r="NZ69" s="296"/>
      <c r="OA69" s="297">
        <f t="shared" si="317"/>
        <v>0</v>
      </c>
      <c r="OB69" s="295"/>
      <c r="OC69" s="296"/>
      <c r="OD69" s="297">
        <f t="shared" si="318"/>
        <v>0</v>
      </c>
      <c r="OE69" s="295"/>
      <c r="OF69" s="296"/>
      <c r="OG69" s="297">
        <f t="shared" si="319"/>
        <v>0</v>
      </c>
      <c r="OH69" s="295"/>
      <c r="OI69" s="296"/>
      <c r="OJ69" s="297">
        <f t="shared" si="320"/>
        <v>0</v>
      </c>
      <c r="OK69" s="295"/>
      <c r="OL69" s="296"/>
      <c r="OM69" s="297">
        <f t="shared" si="321"/>
        <v>0</v>
      </c>
      <c r="ON69" s="295"/>
      <c r="OO69" s="296"/>
      <c r="OP69" s="297">
        <f t="shared" si="322"/>
        <v>0</v>
      </c>
      <c r="OQ69" s="295"/>
      <c r="OR69" s="296"/>
      <c r="OS69" s="297">
        <f t="shared" si="323"/>
        <v>0</v>
      </c>
      <c r="OT69" s="295"/>
      <c r="OU69" s="296"/>
      <c r="OV69" s="297">
        <f t="shared" si="324"/>
        <v>0</v>
      </c>
      <c r="OW69" s="295"/>
      <c r="OX69" s="296"/>
      <c r="OY69" s="297">
        <f t="shared" si="325"/>
        <v>0</v>
      </c>
      <c r="OZ69" s="295"/>
      <c r="PA69" s="296"/>
      <c r="PB69" s="297">
        <f t="shared" si="326"/>
        <v>0</v>
      </c>
      <c r="PC69" s="295"/>
      <c r="PD69" s="296"/>
      <c r="PE69" s="297">
        <f t="shared" si="327"/>
        <v>0</v>
      </c>
      <c r="PF69" s="295"/>
      <c r="PG69" s="296"/>
      <c r="PH69" s="297">
        <f t="shared" si="328"/>
        <v>0</v>
      </c>
      <c r="PI69" s="295"/>
      <c r="PJ69" s="296"/>
      <c r="PK69" s="297">
        <f t="shared" si="329"/>
        <v>0</v>
      </c>
      <c r="PL69" s="295"/>
      <c r="PM69" s="296"/>
      <c r="PN69" s="297">
        <f t="shared" si="330"/>
        <v>0</v>
      </c>
      <c r="PO69" s="295"/>
      <c r="PP69" s="296"/>
      <c r="PQ69" s="297">
        <f t="shared" si="331"/>
        <v>0</v>
      </c>
      <c r="PR69" s="295"/>
      <c r="PS69" s="296"/>
      <c r="PT69" s="297">
        <f t="shared" si="332"/>
        <v>0</v>
      </c>
      <c r="PU69" s="295"/>
      <c r="PV69" s="296"/>
      <c r="PW69" s="297">
        <f t="shared" si="333"/>
        <v>0</v>
      </c>
      <c r="PX69" s="295"/>
      <c r="PY69" s="296"/>
      <c r="PZ69" s="297">
        <f t="shared" si="334"/>
        <v>0</v>
      </c>
      <c r="QA69" s="295"/>
      <c r="QB69" s="296"/>
      <c r="QC69" s="297">
        <f t="shared" si="335"/>
        <v>0</v>
      </c>
      <c r="QD69" s="295"/>
      <c r="QE69" s="296"/>
      <c r="QF69" s="297">
        <f t="shared" si="336"/>
        <v>0</v>
      </c>
      <c r="QG69" s="295"/>
      <c r="QH69" s="296"/>
      <c r="QI69" s="297">
        <f t="shared" si="337"/>
        <v>0</v>
      </c>
      <c r="QJ69" s="295"/>
      <c r="QK69" s="296"/>
      <c r="QL69" s="297">
        <f t="shared" si="338"/>
        <v>0</v>
      </c>
      <c r="QM69" s="295"/>
      <c r="QN69" s="296"/>
      <c r="QO69" s="297">
        <f t="shared" si="339"/>
        <v>0</v>
      </c>
      <c r="QP69" s="295"/>
      <c r="QQ69" s="296"/>
      <c r="QR69" s="297">
        <f t="shared" si="340"/>
        <v>0</v>
      </c>
      <c r="QS69" s="295"/>
      <c r="QT69" s="296"/>
      <c r="QU69" s="297">
        <f t="shared" si="341"/>
        <v>0</v>
      </c>
      <c r="QV69" s="295"/>
      <c r="QW69" s="296"/>
      <c r="QX69" s="297">
        <f t="shared" si="342"/>
        <v>0</v>
      </c>
      <c r="QY69" s="295"/>
      <c r="QZ69" s="296"/>
      <c r="RA69" s="297">
        <f t="shared" si="343"/>
        <v>0</v>
      </c>
      <c r="RB69" s="295"/>
      <c r="RC69" s="296"/>
      <c r="RD69" s="297">
        <f t="shared" si="344"/>
        <v>0</v>
      </c>
      <c r="RE69" s="295"/>
      <c r="RF69" s="296"/>
      <c r="RG69" s="297">
        <f t="shared" si="345"/>
        <v>0</v>
      </c>
      <c r="RH69" s="295"/>
      <c r="RI69" s="296"/>
      <c r="RJ69" s="297">
        <f t="shared" si="346"/>
        <v>0</v>
      </c>
      <c r="RK69" s="295"/>
      <c r="RL69" s="296"/>
      <c r="RM69" s="297">
        <f t="shared" si="347"/>
        <v>0</v>
      </c>
      <c r="RN69" s="295"/>
      <c r="RO69" s="296"/>
      <c r="RP69" s="297">
        <f t="shared" si="348"/>
        <v>0</v>
      </c>
      <c r="RQ69" s="295"/>
      <c r="RR69" s="296"/>
      <c r="RS69" s="297">
        <f t="shared" si="349"/>
        <v>0</v>
      </c>
      <c r="RT69" s="295"/>
      <c r="RU69" s="296"/>
      <c r="RV69" s="297">
        <f t="shared" si="350"/>
        <v>0</v>
      </c>
      <c r="RW69" s="295"/>
      <c r="RX69" s="296"/>
      <c r="RY69" s="297">
        <f t="shared" si="351"/>
        <v>0</v>
      </c>
      <c r="RZ69" s="295"/>
      <c r="SA69" s="296"/>
      <c r="SB69" s="297">
        <f t="shared" si="352"/>
        <v>0</v>
      </c>
      <c r="SC69" s="295"/>
      <c r="SD69" s="296"/>
      <c r="SE69" s="297">
        <f t="shared" si="353"/>
        <v>0</v>
      </c>
      <c r="SF69" s="295"/>
      <c r="SG69" s="296"/>
      <c r="SH69" s="297">
        <f t="shared" si="354"/>
        <v>0</v>
      </c>
      <c r="SI69" s="295"/>
      <c r="SJ69" s="296"/>
      <c r="SK69" s="297">
        <f t="shared" si="355"/>
        <v>0</v>
      </c>
      <c r="SL69" s="295"/>
      <c r="SM69" s="296"/>
      <c r="SN69" s="297">
        <f t="shared" si="356"/>
        <v>0</v>
      </c>
      <c r="SO69" s="295"/>
      <c r="SP69" s="296"/>
      <c r="SQ69" s="297">
        <f t="shared" si="357"/>
        <v>0</v>
      </c>
      <c r="SR69" s="295"/>
      <c r="SS69" s="296"/>
      <c r="ST69" s="297">
        <f t="shared" si="358"/>
        <v>0</v>
      </c>
      <c r="SU69" s="295"/>
      <c r="SV69" s="296"/>
      <c r="SW69" s="297">
        <f t="shared" si="359"/>
        <v>0</v>
      </c>
      <c r="SX69" s="295"/>
      <c r="SY69" s="296"/>
      <c r="SZ69" s="297">
        <f t="shared" si="360"/>
        <v>0</v>
      </c>
      <c r="TA69" s="295"/>
      <c r="TB69" s="296"/>
      <c r="TC69" s="297">
        <f t="shared" si="361"/>
        <v>0</v>
      </c>
      <c r="TD69" s="295"/>
      <c r="TE69" s="296"/>
      <c r="TF69" s="297">
        <f t="shared" si="362"/>
        <v>0</v>
      </c>
      <c r="TG69" s="295"/>
      <c r="TH69" s="296"/>
      <c r="TI69" s="297">
        <f t="shared" si="363"/>
        <v>0</v>
      </c>
      <c r="TJ69" s="295"/>
      <c r="TK69" s="296"/>
      <c r="TL69" s="297">
        <f t="shared" si="364"/>
        <v>0</v>
      </c>
      <c r="TM69" s="295"/>
      <c r="TN69" s="296"/>
      <c r="TO69" s="297">
        <f t="shared" si="365"/>
        <v>0</v>
      </c>
      <c r="TP69" s="295"/>
      <c r="TQ69" s="296"/>
      <c r="TR69" s="297">
        <f t="shared" si="366"/>
        <v>0</v>
      </c>
      <c r="TS69" s="295"/>
      <c r="TT69" s="296"/>
      <c r="TU69" s="297">
        <f t="shared" si="367"/>
        <v>0</v>
      </c>
      <c r="TV69" s="295"/>
      <c r="TW69" s="296"/>
      <c r="TX69" s="297">
        <f t="shared" si="368"/>
        <v>0</v>
      </c>
      <c r="TY69" s="295"/>
      <c r="TZ69" s="296"/>
      <c r="UA69" s="297">
        <f t="shared" si="369"/>
        <v>0</v>
      </c>
      <c r="UB69" s="295"/>
      <c r="UC69" s="296"/>
      <c r="UD69" s="297">
        <f t="shared" si="370"/>
        <v>0</v>
      </c>
      <c r="UE69" s="295"/>
      <c r="UF69" s="296"/>
      <c r="UG69" s="297">
        <f t="shared" si="371"/>
        <v>0</v>
      </c>
      <c r="UH69" s="295"/>
      <c r="UI69" s="296"/>
      <c r="UJ69" s="297">
        <f t="shared" si="372"/>
        <v>0</v>
      </c>
      <c r="UK69" s="295"/>
      <c r="UL69" s="296"/>
      <c r="UM69" s="297">
        <f t="shared" si="373"/>
        <v>0</v>
      </c>
      <c r="UN69" s="295"/>
      <c r="UO69" s="296"/>
      <c r="UP69" s="297">
        <f t="shared" si="374"/>
        <v>0</v>
      </c>
      <c r="UQ69" s="295"/>
      <c r="UR69" s="296"/>
      <c r="US69" s="297">
        <f t="shared" si="375"/>
        <v>0</v>
      </c>
      <c r="UT69" s="295"/>
      <c r="UU69" s="296"/>
      <c r="UV69" s="297">
        <f t="shared" si="376"/>
        <v>0</v>
      </c>
      <c r="UW69" s="295"/>
      <c r="UX69" s="296"/>
      <c r="UY69" s="297">
        <f t="shared" si="377"/>
        <v>0</v>
      </c>
      <c r="UZ69" s="295"/>
      <c r="VA69" s="296"/>
      <c r="VB69" s="297">
        <f t="shared" si="378"/>
        <v>0</v>
      </c>
      <c r="VC69" s="295"/>
      <c r="VD69" s="296"/>
      <c r="VE69" s="297">
        <f t="shared" si="379"/>
        <v>0</v>
      </c>
      <c r="VF69" s="295"/>
      <c r="VG69" s="296"/>
      <c r="VH69" s="297">
        <f t="shared" si="380"/>
        <v>0</v>
      </c>
      <c r="VI69" s="295"/>
      <c r="VJ69" s="296"/>
      <c r="VK69" s="297">
        <f t="shared" si="381"/>
        <v>0</v>
      </c>
      <c r="VL69" s="295"/>
      <c r="VM69" s="296"/>
      <c r="VN69" s="297">
        <f t="shared" si="382"/>
        <v>0</v>
      </c>
      <c r="VO69" s="295"/>
      <c r="VP69" s="296"/>
      <c r="VQ69" s="297">
        <f t="shared" si="383"/>
        <v>0</v>
      </c>
    </row>
    <row r="70" spans="1:589" ht="13.8" thickBot="1">
      <c r="A70" s="349" t="s">
        <v>767</v>
      </c>
      <c r="B70" s="347"/>
      <c r="C70" s="300"/>
      <c r="D70" s="301">
        <f t="shared" ref="D70" si="447">C70-B70</f>
        <v>0</v>
      </c>
      <c r="E70" s="299"/>
      <c r="F70" s="300"/>
      <c r="G70" s="301">
        <f t="shared" si="384"/>
        <v>0</v>
      </c>
      <c r="H70" s="299"/>
      <c r="I70" s="300"/>
      <c r="J70" s="301">
        <f t="shared" si="385"/>
        <v>0</v>
      </c>
      <c r="K70" s="299"/>
      <c r="L70" s="300"/>
      <c r="M70" s="301">
        <f t="shared" si="386"/>
        <v>0</v>
      </c>
      <c r="N70" s="299"/>
      <c r="O70" s="300"/>
      <c r="P70" s="301">
        <f t="shared" si="387"/>
        <v>0</v>
      </c>
      <c r="Q70" s="299"/>
      <c r="R70" s="300"/>
      <c r="S70" s="301">
        <f t="shared" si="388"/>
        <v>0</v>
      </c>
      <c r="T70" s="299"/>
      <c r="U70" s="300"/>
      <c r="V70" s="301">
        <f t="shared" si="389"/>
        <v>0</v>
      </c>
      <c r="W70" s="347"/>
      <c r="X70" s="300"/>
      <c r="Y70" s="301">
        <f t="shared" si="390"/>
        <v>0</v>
      </c>
      <c r="Z70" s="299"/>
      <c r="AA70" s="300"/>
      <c r="AB70" s="301">
        <f t="shared" si="391"/>
        <v>0</v>
      </c>
      <c r="AC70" s="299"/>
      <c r="AD70" s="300"/>
      <c r="AE70" s="301">
        <f t="shared" si="392"/>
        <v>0</v>
      </c>
      <c r="AF70" s="299"/>
      <c r="AG70" s="300"/>
      <c r="AH70" s="301">
        <f t="shared" si="393"/>
        <v>0</v>
      </c>
      <c r="AI70" s="299"/>
      <c r="AJ70" s="300"/>
      <c r="AK70" s="301">
        <f t="shared" si="394"/>
        <v>0</v>
      </c>
      <c r="AL70" s="299"/>
      <c r="AM70" s="300"/>
      <c r="AN70" s="301">
        <f t="shared" si="395"/>
        <v>0</v>
      </c>
      <c r="AO70" s="299"/>
      <c r="AP70" s="300"/>
      <c r="AQ70" s="301">
        <f t="shared" si="396"/>
        <v>0</v>
      </c>
      <c r="AR70" s="347"/>
      <c r="AS70" s="300"/>
      <c r="AT70" s="301">
        <f t="shared" si="397"/>
        <v>0</v>
      </c>
      <c r="AU70" s="299"/>
      <c r="AV70" s="300"/>
      <c r="AW70" s="301">
        <f t="shared" si="398"/>
        <v>0</v>
      </c>
      <c r="AX70" s="299"/>
      <c r="AY70" s="300"/>
      <c r="AZ70" s="301">
        <f t="shared" si="399"/>
        <v>0</v>
      </c>
      <c r="BA70" s="299"/>
      <c r="BB70" s="300"/>
      <c r="BC70" s="301">
        <f t="shared" si="400"/>
        <v>0</v>
      </c>
      <c r="BD70" s="299"/>
      <c r="BE70" s="300"/>
      <c r="BF70" s="301">
        <f t="shared" si="401"/>
        <v>0</v>
      </c>
      <c r="BG70" s="299"/>
      <c r="BH70" s="300"/>
      <c r="BI70" s="301">
        <f t="shared" si="402"/>
        <v>0</v>
      </c>
      <c r="BJ70" s="299"/>
      <c r="BK70" s="300"/>
      <c r="BL70" s="301">
        <f t="shared" si="403"/>
        <v>0</v>
      </c>
      <c r="BM70" s="347"/>
      <c r="BN70" s="300"/>
      <c r="BO70" s="301">
        <f t="shared" si="404"/>
        <v>0</v>
      </c>
      <c r="BP70" s="299"/>
      <c r="BQ70" s="300"/>
      <c r="BR70" s="301">
        <f t="shared" si="405"/>
        <v>0</v>
      </c>
      <c r="BS70" s="299"/>
      <c r="BT70" s="300"/>
      <c r="BU70" s="301">
        <f t="shared" si="406"/>
        <v>0</v>
      </c>
      <c r="BV70" s="299"/>
      <c r="BW70" s="300"/>
      <c r="BX70" s="301">
        <f t="shared" si="407"/>
        <v>0</v>
      </c>
      <c r="BY70" s="299"/>
      <c r="BZ70" s="300"/>
      <c r="CA70" s="301">
        <f t="shared" si="408"/>
        <v>0</v>
      </c>
      <c r="CB70" s="299"/>
      <c r="CC70" s="300"/>
      <c r="CD70" s="301">
        <f t="shared" si="409"/>
        <v>0</v>
      </c>
      <c r="CE70" s="299"/>
      <c r="CF70" s="300"/>
      <c r="CG70" s="301">
        <f t="shared" si="410"/>
        <v>0</v>
      </c>
      <c r="CH70" s="347"/>
      <c r="CI70" s="300"/>
      <c r="CJ70" s="301">
        <f t="shared" si="411"/>
        <v>0</v>
      </c>
      <c r="CK70" s="299"/>
      <c r="CL70" s="300"/>
      <c r="CM70" s="301">
        <f t="shared" si="412"/>
        <v>0</v>
      </c>
      <c r="CN70" s="299"/>
      <c r="CO70" s="300"/>
      <c r="CP70" s="301">
        <f t="shared" si="413"/>
        <v>0</v>
      </c>
      <c r="CQ70" s="299"/>
      <c r="CR70" s="300"/>
      <c r="CS70" s="301">
        <f t="shared" si="414"/>
        <v>0</v>
      </c>
      <c r="CT70" s="299"/>
      <c r="CU70" s="300"/>
      <c r="CV70" s="301">
        <f t="shared" si="415"/>
        <v>0</v>
      </c>
      <c r="CW70" s="299"/>
      <c r="CX70" s="300"/>
      <c r="CY70" s="301">
        <f t="shared" si="416"/>
        <v>0</v>
      </c>
      <c r="CZ70" s="299"/>
      <c r="DA70" s="300"/>
      <c r="DB70" s="301">
        <f t="shared" si="417"/>
        <v>0</v>
      </c>
      <c r="DC70" s="347"/>
      <c r="DD70" s="300"/>
      <c r="DE70" s="301">
        <f t="shared" si="418"/>
        <v>0</v>
      </c>
      <c r="DF70" s="299"/>
      <c r="DG70" s="300"/>
      <c r="DH70" s="301">
        <f t="shared" si="419"/>
        <v>0</v>
      </c>
      <c r="DI70" s="299"/>
      <c r="DJ70" s="300"/>
      <c r="DK70" s="301">
        <f t="shared" si="420"/>
        <v>0</v>
      </c>
      <c r="DL70" s="299"/>
      <c r="DM70" s="300"/>
      <c r="DN70" s="301">
        <f t="shared" si="421"/>
        <v>0</v>
      </c>
      <c r="DO70" s="299"/>
      <c r="DP70" s="300"/>
      <c r="DQ70" s="301">
        <f t="shared" si="422"/>
        <v>0</v>
      </c>
      <c r="DR70" s="299"/>
      <c r="DS70" s="300"/>
      <c r="DT70" s="301">
        <f t="shared" si="423"/>
        <v>0</v>
      </c>
      <c r="DU70" s="299"/>
      <c r="DV70" s="300"/>
      <c r="DW70" s="301">
        <f t="shared" si="424"/>
        <v>0</v>
      </c>
      <c r="DX70" s="347"/>
      <c r="DY70" s="300"/>
      <c r="DZ70" s="301">
        <f t="shared" si="425"/>
        <v>0</v>
      </c>
      <c r="EA70" s="299"/>
      <c r="EB70" s="300"/>
      <c r="EC70" s="301">
        <f t="shared" si="426"/>
        <v>0</v>
      </c>
      <c r="ED70" s="299"/>
      <c r="EE70" s="300"/>
      <c r="EF70" s="301">
        <f t="shared" si="427"/>
        <v>0</v>
      </c>
      <c r="EG70" s="299"/>
      <c r="EH70" s="300"/>
      <c r="EI70" s="301">
        <f t="shared" si="428"/>
        <v>0</v>
      </c>
      <c r="EJ70" s="299"/>
      <c r="EK70" s="300"/>
      <c r="EL70" s="301">
        <f t="shared" si="429"/>
        <v>0</v>
      </c>
      <c r="EM70" s="299"/>
      <c r="EN70" s="300"/>
      <c r="EO70" s="301">
        <f t="shared" si="430"/>
        <v>0</v>
      </c>
      <c r="EP70" s="299"/>
      <c r="EQ70" s="300"/>
      <c r="ER70" s="301">
        <f t="shared" si="431"/>
        <v>0</v>
      </c>
      <c r="ES70" s="347"/>
      <c r="ET70" s="300"/>
      <c r="EU70" s="301">
        <f t="shared" si="432"/>
        <v>0</v>
      </c>
      <c r="EV70" s="299"/>
      <c r="EW70" s="300"/>
      <c r="EX70" s="301">
        <f t="shared" si="433"/>
        <v>0</v>
      </c>
      <c r="EY70" s="299"/>
      <c r="EZ70" s="300"/>
      <c r="FA70" s="301">
        <f t="shared" si="434"/>
        <v>0</v>
      </c>
      <c r="FB70" s="299"/>
      <c r="FC70" s="300"/>
      <c r="FD70" s="301">
        <f t="shared" si="435"/>
        <v>0</v>
      </c>
      <c r="FE70" s="299"/>
      <c r="FF70" s="300"/>
      <c r="FG70" s="301">
        <f t="shared" si="436"/>
        <v>0</v>
      </c>
      <c r="FH70" s="299"/>
      <c r="FI70" s="300"/>
      <c r="FJ70" s="301">
        <f t="shared" si="437"/>
        <v>0</v>
      </c>
      <c r="FK70" s="299"/>
      <c r="FL70" s="300"/>
      <c r="FM70" s="301">
        <f t="shared" si="438"/>
        <v>0</v>
      </c>
      <c r="FN70" s="299"/>
      <c r="FO70" s="300"/>
      <c r="FP70" s="301">
        <f t="shared" si="439"/>
        <v>0</v>
      </c>
      <c r="FQ70" s="347"/>
      <c r="FR70" s="300"/>
      <c r="FS70" s="301">
        <f t="shared" si="440"/>
        <v>0</v>
      </c>
      <c r="FT70" s="299"/>
      <c r="FU70" s="300"/>
      <c r="FV70" s="301">
        <f t="shared" si="441"/>
        <v>0</v>
      </c>
      <c r="FW70" s="299"/>
      <c r="FX70" s="300"/>
      <c r="FY70" s="301">
        <f t="shared" si="442"/>
        <v>0</v>
      </c>
      <c r="FZ70" s="299"/>
      <c r="GA70" s="300"/>
      <c r="GB70" s="301">
        <f t="shared" si="443"/>
        <v>0</v>
      </c>
      <c r="GC70" s="299"/>
      <c r="GD70" s="300"/>
      <c r="GE70" s="301">
        <f t="shared" si="444"/>
        <v>0</v>
      </c>
      <c r="GF70" s="299"/>
      <c r="GG70" s="300"/>
      <c r="GH70" s="301">
        <f t="shared" si="445"/>
        <v>0</v>
      </c>
      <c r="GI70" s="299"/>
      <c r="GJ70" s="300"/>
      <c r="GK70" s="301">
        <f t="shared" si="446"/>
        <v>0</v>
      </c>
      <c r="GL70" s="299"/>
      <c r="GM70" s="300"/>
      <c r="GN70" s="301">
        <f t="shared" si="252"/>
        <v>0</v>
      </c>
      <c r="GO70" s="347"/>
      <c r="GP70" s="300"/>
      <c r="GQ70" s="301">
        <f t="shared" si="253"/>
        <v>0</v>
      </c>
      <c r="GR70" s="299"/>
      <c r="GS70" s="300"/>
      <c r="GT70" s="301">
        <f t="shared" si="254"/>
        <v>0</v>
      </c>
      <c r="GU70" s="299"/>
      <c r="GV70" s="300"/>
      <c r="GW70" s="301">
        <f t="shared" si="255"/>
        <v>0</v>
      </c>
      <c r="GX70" s="299"/>
      <c r="GY70" s="300"/>
      <c r="GZ70" s="301">
        <f t="shared" si="256"/>
        <v>0</v>
      </c>
      <c r="HA70" s="299"/>
      <c r="HB70" s="300"/>
      <c r="HC70" s="301">
        <f t="shared" si="257"/>
        <v>0</v>
      </c>
      <c r="HD70" s="299"/>
      <c r="HE70" s="300"/>
      <c r="HF70" s="301">
        <f t="shared" si="258"/>
        <v>0</v>
      </c>
      <c r="HG70" s="299"/>
      <c r="HH70" s="300"/>
      <c r="HI70" s="301">
        <f t="shared" si="259"/>
        <v>0</v>
      </c>
      <c r="HJ70" s="299"/>
      <c r="HK70" s="300"/>
      <c r="HL70" s="301">
        <f t="shared" si="260"/>
        <v>0</v>
      </c>
      <c r="HM70" s="347"/>
      <c r="HN70" s="300"/>
      <c r="HO70" s="301">
        <f t="shared" si="261"/>
        <v>0</v>
      </c>
      <c r="HP70" s="299"/>
      <c r="HQ70" s="300"/>
      <c r="HR70" s="301">
        <f t="shared" si="262"/>
        <v>0</v>
      </c>
      <c r="HS70" s="299"/>
      <c r="HT70" s="300"/>
      <c r="HU70" s="301">
        <f t="shared" si="263"/>
        <v>0</v>
      </c>
      <c r="HV70" s="299"/>
      <c r="HW70" s="300"/>
      <c r="HX70" s="301">
        <f t="shared" si="264"/>
        <v>0</v>
      </c>
      <c r="HY70" s="299"/>
      <c r="HZ70" s="300"/>
      <c r="IA70" s="301">
        <f t="shared" si="265"/>
        <v>0</v>
      </c>
      <c r="IB70" s="299"/>
      <c r="IC70" s="300"/>
      <c r="ID70" s="301">
        <f t="shared" si="266"/>
        <v>0</v>
      </c>
      <c r="IE70" s="299"/>
      <c r="IF70" s="300"/>
      <c r="IG70" s="301">
        <f t="shared" si="267"/>
        <v>0</v>
      </c>
      <c r="IH70" s="299"/>
      <c r="II70" s="300"/>
      <c r="IJ70" s="301">
        <f t="shared" si="268"/>
        <v>0</v>
      </c>
      <c r="IK70" s="347"/>
      <c r="IL70" s="300"/>
      <c r="IM70" s="301">
        <f t="shared" si="269"/>
        <v>0</v>
      </c>
      <c r="IN70" s="299"/>
      <c r="IO70" s="300"/>
      <c r="IP70" s="301">
        <f t="shared" si="270"/>
        <v>0</v>
      </c>
      <c r="IQ70" s="299"/>
      <c r="IR70" s="300"/>
      <c r="IS70" s="301">
        <f t="shared" si="271"/>
        <v>0</v>
      </c>
      <c r="IT70" s="299"/>
      <c r="IU70" s="300"/>
      <c r="IV70" s="301">
        <f t="shared" si="272"/>
        <v>0</v>
      </c>
      <c r="IW70" s="299"/>
      <c r="IX70" s="300"/>
      <c r="IY70" s="301">
        <f t="shared" si="273"/>
        <v>0</v>
      </c>
      <c r="IZ70" s="299"/>
      <c r="JA70" s="300"/>
      <c r="JB70" s="301">
        <f t="shared" si="274"/>
        <v>0</v>
      </c>
      <c r="JC70" s="299"/>
      <c r="JD70" s="300"/>
      <c r="JE70" s="301">
        <f t="shared" si="275"/>
        <v>0</v>
      </c>
      <c r="JF70" s="299"/>
      <c r="JG70" s="300"/>
      <c r="JH70" s="301">
        <f t="shared" si="276"/>
        <v>0</v>
      </c>
      <c r="JI70" s="347"/>
      <c r="JJ70" s="300"/>
      <c r="JK70" s="301">
        <f t="shared" si="277"/>
        <v>0</v>
      </c>
      <c r="JL70" s="299"/>
      <c r="JM70" s="300"/>
      <c r="JN70" s="301">
        <f t="shared" si="278"/>
        <v>0</v>
      </c>
      <c r="JO70" s="299"/>
      <c r="JP70" s="300"/>
      <c r="JQ70" s="301">
        <f t="shared" si="279"/>
        <v>0</v>
      </c>
      <c r="JR70" s="299"/>
      <c r="JS70" s="300"/>
      <c r="JT70" s="301">
        <f t="shared" si="280"/>
        <v>0</v>
      </c>
      <c r="JU70" s="299"/>
      <c r="JV70" s="300"/>
      <c r="JW70" s="301">
        <f t="shared" si="281"/>
        <v>0</v>
      </c>
      <c r="JX70" s="299"/>
      <c r="JY70" s="300"/>
      <c r="JZ70" s="301">
        <f t="shared" si="282"/>
        <v>0</v>
      </c>
      <c r="KA70" s="299"/>
      <c r="KB70" s="300"/>
      <c r="KC70" s="301">
        <f t="shared" si="283"/>
        <v>0</v>
      </c>
      <c r="KD70" s="299"/>
      <c r="KE70" s="300"/>
      <c r="KF70" s="301">
        <f t="shared" si="284"/>
        <v>0</v>
      </c>
      <c r="KG70" s="347"/>
      <c r="KH70" s="300"/>
      <c r="KI70" s="301">
        <f t="shared" si="285"/>
        <v>0</v>
      </c>
      <c r="KJ70" s="299"/>
      <c r="KK70" s="300"/>
      <c r="KL70" s="301">
        <f t="shared" si="286"/>
        <v>0</v>
      </c>
      <c r="KM70" s="299"/>
      <c r="KN70" s="300"/>
      <c r="KO70" s="301">
        <f t="shared" si="287"/>
        <v>0</v>
      </c>
      <c r="KP70" s="299"/>
      <c r="KQ70" s="300"/>
      <c r="KR70" s="301">
        <f t="shared" si="288"/>
        <v>0</v>
      </c>
      <c r="KS70" s="299"/>
      <c r="KT70" s="300"/>
      <c r="KU70" s="301">
        <f t="shared" si="289"/>
        <v>0</v>
      </c>
      <c r="KV70" s="299"/>
      <c r="KW70" s="300"/>
      <c r="KX70" s="301">
        <f t="shared" si="290"/>
        <v>0</v>
      </c>
      <c r="KY70" s="299"/>
      <c r="KZ70" s="300"/>
      <c r="LA70" s="301">
        <f t="shared" si="291"/>
        <v>0</v>
      </c>
      <c r="LB70" s="299"/>
      <c r="LC70" s="300"/>
      <c r="LD70" s="301">
        <f t="shared" si="292"/>
        <v>0</v>
      </c>
      <c r="LE70" s="347"/>
      <c r="LF70" s="300"/>
      <c r="LG70" s="301">
        <f t="shared" si="293"/>
        <v>0</v>
      </c>
      <c r="LH70" s="299"/>
      <c r="LI70" s="300"/>
      <c r="LJ70" s="301">
        <f t="shared" si="294"/>
        <v>0</v>
      </c>
      <c r="LK70" s="299"/>
      <c r="LL70" s="300"/>
      <c r="LM70" s="301">
        <f t="shared" si="295"/>
        <v>0</v>
      </c>
      <c r="LN70" s="299"/>
      <c r="LO70" s="300"/>
      <c r="LP70" s="301">
        <f t="shared" si="296"/>
        <v>0</v>
      </c>
      <c r="LQ70" s="299"/>
      <c r="LR70" s="300"/>
      <c r="LS70" s="301">
        <f t="shared" si="297"/>
        <v>0</v>
      </c>
      <c r="LT70" s="299"/>
      <c r="LU70" s="300"/>
      <c r="LV70" s="301">
        <f t="shared" si="298"/>
        <v>0</v>
      </c>
      <c r="LW70" s="299"/>
      <c r="LX70" s="300"/>
      <c r="LY70" s="301">
        <f t="shared" si="299"/>
        <v>0</v>
      </c>
      <c r="LZ70" s="299"/>
      <c r="MA70" s="300"/>
      <c r="MB70" s="301">
        <f t="shared" si="300"/>
        <v>0</v>
      </c>
      <c r="MC70" s="299"/>
      <c r="MD70" s="300"/>
      <c r="ME70" s="301">
        <f t="shared" si="301"/>
        <v>0</v>
      </c>
      <c r="MF70" s="299"/>
      <c r="MG70" s="300"/>
      <c r="MH70" s="301">
        <f t="shared" si="302"/>
        <v>0</v>
      </c>
      <c r="MI70" s="299"/>
      <c r="MJ70" s="300"/>
      <c r="MK70" s="301">
        <f t="shared" si="303"/>
        <v>0</v>
      </c>
      <c r="ML70" s="299"/>
      <c r="MM70" s="300"/>
      <c r="MN70" s="301">
        <f t="shared" si="304"/>
        <v>0</v>
      </c>
      <c r="MO70" s="299"/>
      <c r="MP70" s="300"/>
      <c r="MQ70" s="301">
        <f t="shared" si="305"/>
        <v>0</v>
      </c>
      <c r="MR70" s="299"/>
      <c r="MS70" s="300"/>
      <c r="MT70" s="301">
        <f t="shared" si="306"/>
        <v>0</v>
      </c>
      <c r="MU70" s="299"/>
      <c r="MV70" s="300"/>
      <c r="MW70" s="301">
        <f t="shared" si="307"/>
        <v>0</v>
      </c>
      <c r="MX70" s="299"/>
      <c r="MY70" s="300"/>
      <c r="MZ70" s="301">
        <f t="shared" si="308"/>
        <v>0</v>
      </c>
      <c r="NA70" s="299"/>
      <c r="NB70" s="300"/>
      <c r="NC70" s="301">
        <f t="shared" si="309"/>
        <v>0</v>
      </c>
      <c r="ND70" s="299"/>
      <c r="NE70" s="300"/>
      <c r="NF70" s="301">
        <f t="shared" si="310"/>
        <v>0</v>
      </c>
      <c r="NG70" s="299"/>
      <c r="NH70" s="300"/>
      <c r="NI70" s="301">
        <f t="shared" si="311"/>
        <v>0</v>
      </c>
      <c r="NJ70" s="299"/>
      <c r="NK70" s="300"/>
      <c r="NL70" s="301">
        <f t="shared" si="312"/>
        <v>0</v>
      </c>
      <c r="NM70" s="299"/>
      <c r="NN70" s="300"/>
      <c r="NO70" s="301">
        <f t="shared" si="313"/>
        <v>0</v>
      </c>
      <c r="NP70" s="299"/>
      <c r="NQ70" s="300"/>
      <c r="NR70" s="301">
        <f t="shared" si="314"/>
        <v>0</v>
      </c>
      <c r="NS70" s="299"/>
      <c r="NT70" s="300"/>
      <c r="NU70" s="301">
        <f t="shared" si="315"/>
        <v>0</v>
      </c>
      <c r="NV70" s="299"/>
      <c r="NW70" s="300"/>
      <c r="NX70" s="301">
        <f t="shared" si="316"/>
        <v>0</v>
      </c>
      <c r="NY70" s="299"/>
      <c r="NZ70" s="300"/>
      <c r="OA70" s="301">
        <f t="shared" si="317"/>
        <v>0</v>
      </c>
      <c r="OB70" s="299"/>
      <c r="OC70" s="300"/>
      <c r="OD70" s="301">
        <f t="shared" si="318"/>
        <v>0</v>
      </c>
      <c r="OE70" s="299"/>
      <c r="OF70" s="300"/>
      <c r="OG70" s="301">
        <f t="shared" si="319"/>
        <v>0</v>
      </c>
      <c r="OH70" s="299"/>
      <c r="OI70" s="300"/>
      <c r="OJ70" s="301">
        <f t="shared" si="320"/>
        <v>0</v>
      </c>
      <c r="OK70" s="299"/>
      <c r="OL70" s="300"/>
      <c r="OM70" s="301">
        <f t="shared" si="321"/>
        <v>0</v>
      </c>
      <c r="ON70" s="299"/>
      <c r="OO70" s="300"/>
      <c r="OP70" s="301">
        <f t="shared" si="322"/>
        <v>0</v>
      </c>
      <c r="OQ70" s="299"/>
      <c r="OR70" s="300"/>
      <c r="OS70" s="301">
        <f t="shared" si="323"/>
        <v>0</v>
      </c>
      <c r="OT70" s="299"/>
      <c r="OU70" s="300"/>
      <c r="OV70" s="301">
        <f t="shared" si="324"/>
        <v>0</v>
      </c>
      <c r="OW70" s="299"/>
      <c r="OX70" s="300"/>
      <c r="OY70" s="301">
        <f t="shared" si="325"/>
        <v>0</v>
      </c>
      <c r="OZ70" s="299"/>
      <c r="PA70" s="300"/>
      <c r="PB70" s="301">
        <f t="shared" si="326"/>
        <v>0</v>
      </c>
      <c r="PC70" s="299"/>
      <c r="PD70" s="300"/>
      <c r="PE70" s="301">
        <f t="shared" si="327"/>
        <v>0</v>
      </c>
      <c r="PF70" s="299"/>
      <c r="PG70" s="300"/>
      <c r="PH70" s="301">
        <f t="shared" si="328"/>
        <v>0</v>
      </c>
      <c r="PI70" s="299"/>
      <c r="PJ70" s="300"/>
      <c r="PK70" s="301">
        <f t="shared" si="329"/>
        <v>0</v>
      </c>
      <c r="PL70" s="299"/>
      <c r="PM70" s="300"/>
      <c r="PN70" s="301">
        <f t="shared" si="330"/>
        <v>0</v>
      </c>
      <c r="PO70" s="299"/>
      <c r="PP70" s="300"/>
      <c r="PQ70" s="301">
        <f t="shared" si="331"/>
        <v>0</v>
      </c>
      <c r="PR70" s="299"/>
      <c r="PS70" s="300"/>
      <c r="PT70" s="301">
        <f t="shared" si="332"/>
        <v>0</v>
      </c>
      <c r="PU70" s="299"/>
      <c r="PV70" s="300"/>
      <c r="PW70" s="301">
        <f t="shared" si="333"/>
        <v>0</v>
      </c>
      <c r="PX70" s="299"/>
      <c r="PY70" s="300"/>
      <c r="PZ70" s="301">
        <f t="shared" si="334"/>
        <v>0</v>
      </c>
      <c r="QA70" s="299"/>
      <c r="QB70" s="300"/>
      <c r="QC70" s="301">
        <f t="shared" si="335"/>
        <v>0</v>
      </c>
      <c r="QD70" s="299"/>
      <c r="QE70" s="300"/>
      <c r="QF70" s="301">
        <f t="shared" si="336"/>
        <v>0</v>
      </c>
      <c r="QG70" s="299"/>
      <c r="QH70" s="300"/>
      <c r="QI70" s="301">
        <f t="shared" si="337"/>
        <v>0</v>
      </c>
      <c r="QJ70" s="299"/>
      <c r="QK70" s="300"/>
      <c r="QL70" s="301">
        <f t="shared" si="338"/>
        <v>0</v>
      </c>
      <c r="QM70" s="299"/>
      <c r="QN70" s="300"/>
      <c r="QO70" s="301">
        <f t="shared" si="339"/>
        <v>0</v>
      </c>
      <c r="QP70" s="299"/>
      <c r="QQ70" s="300"/>
      <c r="QR70" s="301">
        <f t="shared" si="340"/>
        <v>0</v>
      </c>
      <c r="QS70" s="299"/>
      <c r="QT70" s="300"/>
      <c r="QU70" s="301">
        <f t="shared" si="341"/>
        <v>0</v>
      </c>
      <c r="QV70" s="299"/>
      <c r="QW70" s="300"/>
      <c r="QX70" s="301">
        <f t="shared" si="342"/>
        <v>0</v>
      </c>
      <c r="QY70" s="299"/>
      <c r="QZ70" s="300"/>
      <c r="RA70" s="301">
        <f t="shared" si="343"/>
        <v>0</v>
      </c>
      <c r="RB70" s="299"/>
      <c r="RC70" s="300"/>
      <c r="RD70" s="301">
        <f t="shared" si="344"/>
        <v>0</v>
      </c>
      <c r="RE70" s="299"/>
      <c r="RF70" s="300"/>
      <c r="RG70" s="301">
        <f t="shared" si="345"/>
        <v>0</v>
      </c>
      <c r="RH70" s="299"/>
      <c r="RI70" s="300"/>
      <c r="RJ70" s="301">
        <f t="shared" si="346"/>
        <v>0</v>
      </c>
      <c r="RK70" s="299"/>
      <c r="RL70" s="300"/>
      <c r="RM70" s="301">
        <f t="shared" si="347"/>
        <v>0</v>
      </c>
      <c r="RN70" s="299"/>
      <c r="RO70" s="300"/>
      <c r="RP70" s="301">
        <f t="shared" si="348"/>
        <v>0</v>
      </c>
      <c r="RQ70" s="299"/>
      <c r="RR70" s="300"/>
      <c r="RS70" s="301">
        <f t="shared" si="349"/>
        <v>0</v>
      </c>
      <c r="RT70" s="299"/>
      <c r="RU70" s="300"/>
      <c r="RV70" s="301">
        <f t="shared" si="350"/>
        <v>0</v>
      </c>
      <c r="RW70" s="299"/>
      <c r="RX70" s="300"/>
      <c r="RY70" s="301">
        <f t="shared" si="351"/>
        <v>0</v>
      </c>
      <c r="RZ70" s="299"/>
      <c r="SA70" s="300"/>
      <c r="SB70" s="301">
        <f t="shared" si="352"/>
        <v>0</v>
      </c>
      <c r="SC70" s="299"/>
      <c r="SD70" s="300"/>
      <c r="SE70" s="301">
        <f t="shared" si="353"/>
        <v>0</v>
      </c>
      <c r="SF70" s="299"/>
      <c r="SG70" s="300"/>
      <c r="SH70" s="301">
        <f t="shared" si="354"/>
        <v>0</v>
      </c>
      <c r="SI70" s="299"/>
      <c r="SJ70" s="300"/>
      <c r="SK70" s="301">
        <f t="shared" si="355"/>
        <v>0</v>
      </c>
      <c r="SL70" s="299"/>
      <c r="SM70" s="300"/>
      <c r="SN70" s="301">
        <f t="shared" si="356"/>
        <v>0</v>
      </c>
      <c r="SO70" s="299"/>
      <c r="SP70" s="300"/>
      <c r="SQ70" s="301">
        <f t="shared" si="357"/>
        <v>0</v>
      </c>
      <c r="SR70" s="299"/>
      <c r="SS70" s="300"/>
      <c r="ST70" s="301">
        <f t="shared" si="358"/>
        <v>0</v>
      </c>
      <c r="SU70" s="299"/>
      <c r="SV70" s="300"/>
      <c r="SW70" s="301">
        <f t="shared" si="359"/>
        <v>0</v>
      </c>
      <c r="SX70" s="299"/>
      <c r="SY70" s="300"/>
      <c r="SZ70" s="301">
        <f t="shared" si="360"/>
        <v>0</v>
      </c>
      <c r="TA70" s="299"/>
      <c r="TB70" s="300"/>
      <c r="TC70" s="301">
        <f t="shared" si="361"/>
        <v>0</v>
      </c>
      <c r="TD70" s="299"/>
      <c r="TE70" s="300"/>
      <c r="TF70" s="301">
        <f t="shared" si="362"/>
        <v>0</v>
      </c>
      <c r="TG70" s="299"/>
      <c r="TH70" s="300"/>
      <c r="TI70" s="301">
        <f t="shared" si="363"/>
        <v>0</v>
      </c>
      <c r="TJ70" s="299"/>
      <c r="TK70" s="300"/>
      <c r="TL70" s="301">
        <f t="shared" si="364"/>
        <v>0</v>
      </c>
      <c r="TM70" s="299"/>
      <c r="TN70" s="300"/>
      <c r="TO70" s="301">
        <f t="shared" si="365"/>
        <v>0</v>
      </c>
      <c r="TP70" s="299"/>
      <c r="TQ70" s="300"/>
      <c r="TR70" s="301">
        <f t="shared" si="366"/>
        <v>0</v>
      </c>
      <c r="TS70" s="299"/>
      <c r="TT70" s="300"/>
      <c r="TU70" s="301">
        <f t="shared" si="367"/>
        <v>0</v>
      </c>
      <c r="TV70" s="299"/>
      <c r="TW70" s="300"/>
      <c r="TX70" s="301">
        <f t="shared" si="368"/>
        <v>0</v>
      </c>
      <c r="TY70" s="299"/>
      <c r="TZ70" s="300"/>
      <c r="UA70" s="301">
        <f t="shared" si="369"/>
        <v>0</v>
      </c>
      <c r="UB70" s="299"/>
      <c r="UC70" s="300"/>
      <c r="UD70" s="301">
        <f t="shared" si="370"/>
        <v>0</v>
      </c>
      <c r="UE70" s="299"/>
      <c r="UF70" s="300"/>
      <c r="UG70" s="301">
        <f t="shared" si="371"/>
        <v>0</v>
      </c>
      <c r="UH70" s="299"/>
      <c r="UI70" s="300"/>
      <c r="UJ70" s="301">
        <f t="shared" si="372"/>
        <v>0</v>
      </c>
      <c r="UK70" s="299"/>
      <c r="UL70" s="300"/>
      <c r="UM70" s="301">
        <f t="shared" si="373"/>
        <v>0</v>
      </c>
      <c r="UN70" s="299"/>
      <c r="UO70" s="300"/>
      <c r="UP70" s="301">
        <f t="shared" si="374"/>
        <v>0</v>
      </c>
      <c r="UQ70" s="299"/>
      <c r="UR70" s="300"/>
      <c r="US70" s="301">
        <f t="shared" si="375"/>
        <v>0</v>
      </c>
      <c r="UT70" s="299"/>
      <c r="UU70" s="300"/>
      <c r="UV70" s="301">
        <f t="shared" si="376"/>
        <v>0</v>
      </c>
      <c r="UW70" s="299"/>
      <c r="UX70" s="300"/>
      <c r="UY70" s="301">
        <f t="shared" si="377"/>
        <v>0</v>
      </c>
      <c r="UZ70" s="299"/>
      <c r="VA70" s="300"/>
      <c r="VB70" s="301">
        <f t="shared" si="378"/>
        <v>0</v>
      </c>
      <c r="VC70" s="299"/>
      <c r="VD70" s="300"/>
      <c r="VE70" s="301">
        <f t="shared" si="379"/>
        <v>0</v>
      </c>
      <c r="VF70" s="299"/>
      <c r="VG70" s="300"/>
      <c r="VH70" s="301">
        <f t="shared" si="380"/>
        <v>0</v>
      </c>
      <c r="VI70" s="299"/>
      <c r="VJ70" s="300"/>
      <c r="VK70" s="301">
        <f t="shared" si="381"/>
        <v>0</v>
      </c>
      <c r="VL70" s="299"/>
      <c r="VM70" s="300"/>
      <c r="VN70" s="301">
        <f t="shared" si="382"/>
        <v>0</v>
      </c>
      <c r="VO70" s="299"/>
      <c r="VP70" s="300"/>
      <c r="VQ70" s="301">
        <f t="shared" si="383"/>
        <v>0</v>
      </c>
    </row>
    <row r="71" spans="1:589" ht="13.8" thickBot="1">
      <c r="A71" s="350"/>
      <c r="B71" s="2392" t="s">
        <v>768</v>
      </c>
      <c r="C71" s="2392"/>
      <c r="D71" s="302">
        <f>SUM(D4:D70)</f>
        <v>0</v>
      </c>
      <c r="E71" s="2391" t="s">
        <v>768</v>
      </c>
      <c r="F71" s="2392"/>
      <c r="G71" s="302">
        <f>SUM(G4:G70)</f>
        <v>0</v>
      </c>
      <c r="H71" s="2391" t="s">
        <v>768</v>
      </c>
      <c r="I71" s="2392"/>
      <c r="J71" s="302">
        <f>SUM(J4:J70)</f>
        <v>0</v>
      </c>
      <c r="K71" s="2391" t="s">
        <v>768</v>
      </c>
      <c r="L71" s="2392"/>
      <c r="M71" s="302">
        <f>SUM(M4:M70)</f>
        <v>0</v>
      </c>
      <c r="N71" s="2391" t="s">
        <v>768</v>
      </c>
      <c r="O71" s="2392"/>
      <c r="P71" s="302">
        <f>SUM(P4:P70)</f>
        <v>0</v>
      </c>
      <c r="Q71" s="2391" t="s">
        <v>768</v>
      </c>
      <c r="R71" s="2392"/>
      <c r="S71" s="302">
        <f>SUM(S4:S70)</f>
        <v>0</v>
      </c>
      <c r="T71" s="2391" t="s">
        <v>768</v>
      </c>
      <c r="U71" s="2392"/>
      <c r="V71" s="302">
        <f>SUM(V4:V70)</f>
        <v>0</v>
      </c>
      <c r="W71" s="2392" t="s">
        <v>768</v>
      </c>
      <c r="X71" s="2392"/>
      <c r="Y71" s="302">
        <f>SUM(Y4:Y70)</f>
        <v>0</v>
      </c>
      <c r="Z71" s="2391" t="s">
        <v>768</v>
      </c>
      <c r="AA71" s="2392"/>
      <c r="AB71" s="302">
        <f>SUM(AB4:AB70)</f>
        <v>0</v>
      </c>
      <c r="AC71" s="2391" t="s">
        <v>768</v>
      </c>
      <c r="AD71" s="2392"/>
      <c r="AE71" s="302">
        <f>SUM(AE4:AE70)</f>
        <v>0</v>
      </c>
      <c r="AF71" s="2391" t="s">
        <v>768</v>
      </c>
      <c r="AG71" s="2392"/>
      <c r="AH71" s="302">
        <f>SUM(AH4:AH70)</f>
        <v>0</v>
      </c>
      <c r="AI71" s="2391" t="s">
        <v>768</v>
      </c>
      <c r="AJ71" s="2392"/>
      <c r="AK71" s="302">
        <f>SUM(AK4:AK70)</f>
        <v>0</v>
      </c>
      <c r="AL71" s="2391" t="s">
        <v>768</v>
      </c>
      <c r="AM71" s="2392"/>
      <c r="AN71" s="302">
        <f>SUM(AN4:AN70)</f>
        <v>0</v>
      </c>
      <c r="AO71" s="2391" t="s">
        <v>768</v>
      </c>
      <c r="AP71" s="2392"/>
      <c r="AQ71" s="302">
        <f>SUM(AQ4:AQ70)</f>
        <v>0</v>
      </c>
      <c r="AR71" s="2392" t="s">
        <v>768</v>
      </c>
      <c r="AS71" s="2392"/>
      <c r="AT71" s="302">
        <f>SUM(AT4:AT70)</f>
        <v>0</v>
      </c>
      <c r="AU71" s="2391" t="s">
        <v>768</v>
      </c>
      <c r="AV71" s="2392"/>
      <c r="AW71" s="302">
        <f>SUM(AW4:AW70)</f>
        <v>0</v>
      </c>
      <c r="AX71" s="2391" t="s">
        <v>768</v>
      </c>
      <c r="AY71" s="2392"/>
      <c r="AZ71" s="302">
        <f>SUM(AZ4:AZ70)</f>
        <v>0</v>
      </c>
      <c r="BA71" s="2391" t="s">
        <v>768</v>
      </c>
      <c r="BB71" s="2392"/>
      <c r="BC71" s="302">
        <f>SUM(BC4:BC70)</f>
        <v>0</v>
      </c>
      <c r="BD71" s="2391" t="s">
        <v>768</v>
      </c>
      <c r="BE71" s="2392"/>
      <c r="BF71" s="302">
        <f>SUM(BF4:BF70)</f>
        <v>0</v>
      </c>
      <c r="BG71" s="2391" t="s">
        <v>768</v>
      </c>
      <c r="BH71" s="2392"/>
      <c r="BI71" s="302">
        <f>SUM(BI4:BI70)</f>
        <v>0</v>
      </c>
      <c r="BJ71" s="2391" t="s">
        <v>768</v>
      </c>
      <c r="BK71" s="2392"/>
      <c r="BL71" s="302">
        <f>SUM(BL4:BL70)</f>
        <v>0</v>
      </c>
      <c r="BM71" s="2392" t="s">
        <v>768</v>
      </c>
      <c r="BN71" s="2392"/>
      <c r="BO71" s="302">
        <f>SUM(BO4:BO70)</f>
        <v>0</v>
      </c>
      <c r="BP71" s="2391" t="s">
        <v>768</v>
      </c>
      <c r="BQ71" s="2392"/>
      <c r="BR71" s="302">
        <f>SUM(BR4:BR70)</f>
        <v>6.25E-2</v>
      </c>
      <c r="BS71" s="2391" t="s">
        <v>768</v>
      </c>
      <c r="BT71" s="2392"/>
      <c r="BU71" s="302">
        <f>SUM(BU4:BU70)</f>
        <v>0</v>
      </c>
      <c r="BV71" s="2391" t="s">
        <v>768</v>
      </c>
      <c r="BW71" s="2392"/>
      <c r="BX71" s="302">
        <f>SUM(BX4:BX70)</f>
        <v>0</v>
      </c>
      <c r="BY71" s="2391" t="s">
        <v>768</v>
      </c>
      <c r="BZ71" s="2392"/>
      <c r="CA71" s="302">
        <f>SUM(CA4:CA70)</f>
        <v>0</v>
      </c>
      <c r="CB71" s="2391" t="s">
        <v>768</v>
      </c>
      <c r="CC71" s="2392"/>
      <c r="CD71" s="302">
        <f>SUM(CD4:CD70)</f>
        <v>0</v>
      </c>
      <c r="CE71" s="2391" t="s">
        <v>768</v>
      </c>
      <c r="CF71" s="2392"/>
      <c r="CG71" s="302">
        <f>SUM(CG4:CG70)</f>
        <v>5.5555555555555525E-2</v>
      </c>
      <c r="CH71" s="2392" t="s">
        <v>768</v>
      </c>
      <c r="CI71" s="2392"/>
      <c r="CJ71" s="302">
        <f>SUM(CJ4:CJ70)</f>
        <v>0</v>
      </c>
      <c r="CK71" s="2391" t="s">
        <v>768</v>
      </c>
      <c r="CL71" s="2392"/>
      <c r="CM71" s="302">
        <f>SUM(CM4:CM70)</f>
        <v>2.0833333333333315E-2</v>
      </c>
      <c r="CN71" s="2391" t="s">
        <v>768</v>
      </c>
      <c r="CO71" s="2392"/>
      <c r="CP71" s="302">
        <f>SUM(CP4:CP70)</f>
        <v>0</v>
      </c>
      <c r="CQ71" s="2391" t="s">
        <v>768</v>
      </c>
      <c r="CR71" s="2392"/>
      <c r="CS71" s="302">
        <f>SUM(CS4:CS70)</f>
        <v>0</v>
      </c>
      <c r="CT71" s="2391" t="s">
        <v>768</v>
      </c>
      <c r="CU71" s="2392"/>
      <c r="CV71" s="302">
        <f>SUM(CV4:CV70)</f>
        <v>0</v>
      </c>
      <c r="CW71" s="2391" t="s">
        <v>768</v>
      </c>
      <c r="CX71" s="2392"/>
      <c r="CY71" s="302">
        <f>SUM(CY4:CY70)</f>
        <v>0</v>
      </c>
      <c r="CZ71" s="2391" t="s">
        <v>768</v>
      </c>
      <c r="DA71" s="2392"/>
      <c r="DB71" s="302">
        <f>SUM(DB4:DB70)</f>
        <v>0</v>
      </c>
      <c r="DC71" s="2392" t="s">
        <v>768</v>
      </c>
      <c r="DD71" s="2392"/>
      <c r="DE71" s="302">
        <f>SUM(DE4:DE70)</f>
        <v>0</v>
      </c>
      <c r="DF71" s="2391" t="s">
        <v>768</v>
      </c>
      <c r="DG71" s="2392"/>
      <c r="DH71" s="302">
        <f>SUM(DH4:DH70)</f>
        <v>0</v>
      </c>
      <c r="DI71" s="2391" t="s">
        <v>768</v>
      </c>
      <c r="DJ71" s="2392"/>
      <c r="DK71" s="302">
        <f>SUM(DK4:DK70)</f>
        <v>0</v>
      </c>
      <c r="DL71" s="2391" t="s">
        <v>768</v>
      </c>
      <c r="DM71" s="2392"/>
      <c r="DN71" s="302">
        <f>SUM(DN4:DN70)</f>
        <v>0</v>
      </c>
      <c r="DO71" s="2391" t="s">
        <v>768</v>
      </c>
      <c r="DP71" s="2392"/>
      <c r="DQ71" s="302">
        <f>SUM(DQ4:DQ70)</f>
        <v>0</v>
      </c>
      <c r="DR71" s="2391" t="s">
        <v>768</v>
      </c>
      <c r="DS71" s="2392"/>
      <c r="DT71" s="302">
        <f>SUM(DT4:DT70)</f>
        <v>0.3125</v>
      </c>
      <c r="DU71" s="2391" t="s">
        <v>768</v>
      </c>
      <c r="DV71" s="2392"/>
      <c r="DW71" s="302">
        <f>SUM(DW4:DW70)</f>
        <v>0</v>
      </c>
      <c r="DX71" s="2392" t="s">
        <v>768</v>
      </c>
      <c r="DY71" s="2392"/>
      <c r="DZ71" s="302">
        <f>SUM(DZ4:DZ70)</f>
        <v>0</v>
      </c>
      <c r="EA71" s="2391" t="s">
        <v>768</v>
      </c>
      <c r="EB71" s="2392"/>
      <c r="EC71" s="302">
        <f>SUM(EC4:EC70)</f>
        <v>0.10416666666666663</v>
      </c>
      <c r="ED71" s="2391" t="s">
        <v>768</v>
      </c>
      <c r="EE71" s="2392"/>
      <c r="EF71" s="302">
        <f>SUM(EF4:EF70)</f>
        <v>0</v>
      </c>
      <c r="EG71" s="2391" t="s">
        <v>768</v>
      </c>
      <c r="EH71" s="2392"/>
      <c r="EI71" s="302">
        <f>SUM(EI4:EI70)</f>
        <v>0</v>
      </c>
      <c r="EJ71" s="2391" t="s">
        <v>768</v>
      </c>
      <c r="EK71" s="2392"/>
      <c r="EL71" s="302">
        <f>SUM(EL4:EL70)</f>
        <v>0</v>
      </c>
      <c r="EM71" s="2391" t="s">
        <v>768</v>
      </c>
      <c r="EN71" s="2392"/>
      <c r="EO71" s="302">
        <f>SUM(EO4:EO70)</f>
        <v>0</v>
      </c>
      <c r="EP71" s="2391" t="s">
        <v>768</v>
      </c>
      <c r="EQ71" s="2392"/>
      <c r="ER71" s="302">
        <f>SUM(ER4:ER70)</f>
        <v>0</v>
      </c>
      <c r="ES71" s="2392" t="s">
        <v>768</v>
      </c>
      <c r="ET71" s="2392"/>
      <c r="EU71" s="302">
        <f>SUM(EU4:EU70)</f>
        <v>0</v>
      </c>
      <c r="EV71" s="2391" t="s">
        <v>768</v>
      </c>
      <c r="EW71" s="2392"/>
      <c r="EX71" s="302">
        <f>SUM(EX4:EX70)</f>
        <v>0</v>
      </c>
      <c r="EY71" s="2391" t="s">
        <v>768</v>
      </c>
      <c r="EZ71" s="2392"/>
      <c r="FA71" s="302">
        <f>SUM(FA4:FA70)</f>
        <v>4.166666666666663E-2</v>
      </c>
      <c r="FB71" s="2391" t="s">
        <v>768</v>
      </c>
      <c r="FC71" s="2392"/>
      <c r="FD71" s="302">
        <f>SUM(FD4:FD70)</f>
        <v>0</v>
      </c>
      <c r="FE71" s="2391" t="s">
        <v>768</v>
      </c>
      <c r="FF71" s="2392"/>
      <c r="FG71" s="302">
        <f>SUM(FG4:FG70)</f>
        <v>0</v>
      </c>
      <c r="FH71" s="2391" t="s">
        <v>768</v>
      </c>
      <c r="FI71" s="2392"/>
      <c r="FJ71" s="302">
        <f>SUM(FJ4:FJ70)</f>
        <v>0</v>
      </c>
      <c r="FK71" s="2391" t="s">
        <v>768</v>
      </c>
      <c r="FL71" s="2392"/>
      <c r="FM71" s="302">
        <f>SUM(FM4:FM70)</f>
        <v>0</v>
      </c>
      <c r="FN71" s="2391" t="s">
        <v>768</v>
      </c>
      <c r="FO71" s="2392"/>
      <c r="FP71" s="302">
        <f>SUM(FP4:FP70)</f>
        <v>0</v>
      </c>
      <c r="FQ71" s="2392" t="s">
        <v>768</v>
      </c>
      <c r="FR71" s="2392"/>
      <c r="FS71" s="302">
        <f>SUM(FS4:FS70)</f>
        <v>0</v>
      </c>
      <c r="FT71" s="2391" t="s">
        <v>768</v>
      </c>
      <c r="FU71" s="2392"/>
      <c r="FV71" s="302">
        <f>SUM(FV4:FV70)</f>
        <v>0.125</v>
      </c>
      <c r="FW71" s="2391" t="s">
        <v>768</v>
      </c>
      <c r="FX71" s="2392"/>
      <c r="FY71" s="302">
        <f>SUM(FY4:FY70)</f>
        <v>0</v>
      </c>
      <c r="FZ71" s="2391" t="s">
        <v>768</v>
      </c>
      <c r="GA71" s="2392"/>
      <c r="GB71" s="302">
        <f>SUM(GB4:GB70)</f>
        <v>0</v>
      </c>
      <c r="GC71" s="2391" t="s">
        <v>768</v>
      </c>
      <c r="GD71" s="2392"/>
      <c r="GE71" s="302">
        <f>SUM(GE4:GE70)</f>
        <v>6.25E-2</v>
      </c>
      <c r="GF71" s="2391" t="s">
        <v>768</v>
      </c>
      <c r="GG71" s="2392"/>
      <c r="GH71" s="302">
        <f>SUM(GH4:GH70)</f>
        <v>0</v>
      </c>
      <c r="GI71" s="2391" t="s">
        <v>768</v>
      </c>
      <c r="GJ71" s="2392"/>
      <c r="GK71" s="302">
        <f>SUM(GK4:GK70)</f>
        <v>0.1875</v>
      </c>
      <c r="GL71" s="2391" t="s">
        <v>768</v>
      </c>
      <c r="GM71" s="2392"/>
      <c r="GN71" s="302">
        <f t="shared" ref="GN71" si="448">SUM(GN4:GN70)</f>
        <v>0</v>
      </c>
      <c r="GO71" s="2392" t="s">
        <v>768</v>
      </c>
      <c r="GP71" s="2392"/>
      <c r="GQ71" s="302">
        <f t="shared" ref="GQ71" si="449">SUM(GQ4:GQ70)</f>
        <v>0</v>
      </c>
      <c r="GR71" s="2391" t="s">
        <v>768</v>
      </c>
      <c r="GS71" s="2392"/>
      <c r="GT71" s="302">
        <f t="shared" ref="GT71" si="450">SUM(GT4:GT70)</f>
        <v>0.16666666666666674</v>
      </c>
      <c r="GU71" s="2391" t="s">
        <v>768</v>
      </c>
      <c r="GV71" s="2392"/>
      <c r="GW71" s="302">
        <f t="shared" ref="GW71" si="451">SUM(GW4:GW70)</f>
        <v>4.1666666666666963E-2</v>
      </c>
      <c r="GX71" s="2391" t="s">
        <v>768</v>
      </c>
      <c r="GY71" s="2392"/>
      <c r="GZ71" s="302">
        <f t="shared" ref="GZ71" si="452">SUM(GZ4:GZ70)</f>
        <v>0</v>
      </c>
      <c r="HA71" s="2391" t="s">
        <v>768</v>
      </c>
      <c r="HB71" s="2392"/>
      <c r="HC71" s="302">
        <f t="shared" ref="HC71" si="453">SUM(HC4:HC70)</f>
        <v>0</v>
      </c>
      <c r="HD71" s="2391" t="s">
        <v>768</v>
      </c>
      <c r="HE71" s="2392"/>
      <c r="HF71" s="302">
        <f t="shared" ref="HF71" si="454">SUM(HF4:HF70)</f>
        <v>0</v>
      </c>
      <c r="HG71" s="2391" t="s">
        <v>768</v>
      </c>
      <c r="HH71" s="2392"/>
      <c r="HI71" s="302">
        <f t="shared" ref="HI71" si="455">SUM(HI4:HI70)</f>
        <v>0</v>
      </c>
      <c r="HJ71" s="2391" t="s">
        <v>768</v>
      </c>
      <c r="HK71" s="2392"/>
      <c r="HL71" s="302">
        <f t="shared" ref="HL71" si="456">SUM(HL4:HL70)</f>
        <v>0</v>
      </c>
      <c r="HM71" s="2392" t="s">
        <v>768</v>
      </c>
      <c r="HN71" s="2392"/>
      <c r="HO71" s="302">
        <f t="shared" ref="HO71" si="457">SUM(HO4:HO70)</f>
        <v>0</v>
      </c>
      <c r="HP71" s="2391" t="s">
        <v>768</v>
      </c>
      <c r="HQ71" s="2392"/>
      <c r="HR71" s="302">
        <f t="shared" ref="HR71" si="458">SUM(HR4:HR70)</f>
        <v>0.25</v>
      </c>
      <c r="HS71" s="2391" t="s">
        <v>768</v>
      </c>
      <c r="HT71" s="2392"/>
      <c r="HU71" s="302">
        <f t="shared" ref="HU71" si="459">SUM(HU4:HU70)</f>
        <v>4.1666666666667074E-2</v>
      </c>
      <c r="HV71" s="2391" t="s">
        <v>768</v>
      </c>
      <c r="HW71" s="2392"/>
      <c r="HX71" s="302">
        <f t="shared" ref="HX71" si="460">SUM(HX4:HX70)</f>
        <v>1</v>
      </c>
      <c r="HY71" s="2391" t="s">
        <v>768</v>
      </c>
      <c r="HZ71" s="2392"/>
      <c r="IA71" s="302">
        <f t="shared" ref="IA71" si="461">SUM(IA4:IA70)</f>
        <v>0</v>
      </c>
      <c r="IB71" s="2391" t="s">
        <v>768</v>
      </c>
      <c r="IC71" s="2392"/>
      <c r="ID71" s="302">
        <f t="shared" ref="ID71" si="462">SUM(ID4:ID70)</f>
        <v>0</v>
      </c>
      <c r="IE71" s="2391" t="s">
        <v>768</v>
      </c>
      <c r="IF71" s="2392"/>
      <c r="IG71" s="302">
        <f t="shared" ref="IG71" si="463">SUM(IG4:IG70)</f>
        <v>0</v>
      </c>
      <c r="IH71" s="2391" t="s">
        <v>768</v>
      </c>
      <c r="II71" s="2392"/>
      <c r="IJ71" s="302">
        <f t="shared" ref="IJ71" si="464">SUM(IJ4:IJ70)</f>
        <v>0</v>
      </c>
      <c r="IK71" s="2392" t="s">
        <v>768</v>
      </c>
      <c r="IL71" s="2392"/>
      <c r="IM71" s="302">
        <f t="shared" ref="IM71" si="465">SUM(IM4:IM70)</f>
        <v>0</v>
      </c>
      <c r="IN71" s="2391" t="s">
        <v>768</v>
      </c>
      <c r="IO71" s="2392"/>
      <c r="IP71" s="302">
        <f t="shared" ref="IP71" si="466">SUM(IP4:IP70)</f>
        <v>0</v>
      </c>
      <c r="IQ71" s="2391" t="s">
        <v>768</v>
      </c>
      <c r="IR71" s="2392"/>
      <c r="IS71" s="302">
        <f t="shared" ref="IS71" si="467">SUM(IS4:IS70)</f>
        <v>4.1666666666666075E-2</v>
      </c>
      <c r="IT71" s="2391" t="s">
        <v>768</v>
      </c>
      <c r="IU71" s="2392"/>
      <c r="IV71" s="302">
        <f t="shared" ref="IV71" si="468">SUM(IV4:IV70)</f>
        <v>0</v>
      </c>
      <c r="IW71" s="2391" t="s">
        <v>768</v>
      </c>
      <c r="IX71" s="2392"/>
      <c r="IY71" s="302">
        <f t="shared" ref="IY71" si="469">SUM(IY4:IY70)</f>
        <v>0.49999999999999989</v>
      </c>
      <c r="IZ71" s="2391" t="s">
        <v>768</v>
      </c>
      <c r="JA71" s="2392"/>
      <c r="JB71" s="302">
        <f t="shared" ref="JB71" si="470">SUM(JB4:JB70)</f>
        <v>0</v>
      </c>
      <c r="JC71" s="2391" t="s">
        <v>768</v>
      </c>
      <c r="JD71" s="2392"/>
      <c r="JE71" s="302">
        <f t="shared" ref="JE71" si="471">SUM(JE4:JE70)</f>
        <v>0</v>
      </c>
      <c r="JF71" s="2391" t="s">
        <v>768</v>
      </c>
      <c r="JG71" s="2392"/>
      <c r="JH71" s="302">
        <f t="shared" ref="JH71" si="472">SUM(JH4:JH70)</f>
        <v>0</v>
      </c>
      <c r="JI71" s="2392" t="s">
        <v>768</v>
      </c>
      <c r="JJ71" s="2392"/>
      <c r="JK71" s="302">
        <f t="shared" ref="JK71" si="473">SUM(JK4:JK70)</f>
        <v>0</v>
      </c>
      <c r="JL71" s="2391" t="s">
        <v>768</v>
      </c>
      <c r="JM71" s="2392"/>
      <c r="JN71" s="302">
        <f t="shared" ref="JN71" si="474">SUM(JN4:JN70)</f>
        <v>0</v>
      </c>
      <c r="JO71" s="2391" t="s">
        <v>768</v>
      </c>
      <c r="JP71" s="2392"/>
      <c r="JQ71" s="302">
        <f t="shared" ref="JQ71" si="475">SUM(JQ4:JQ70)</f>
        <v>0</v>
      </c>
      <c r="JR71" s="2391" t="s">
        <v>768</v>
      </c>
      <c r="JS71" s="2392"/>
      <c r="JT71" s="302">
        <f t="shared" ref="JT71" si="476">SUM(JT4:JT70)</f>
        <v>0</v>
      </c>
      <c r="JU71" s="2391" t="s">
        <v>768</v>
      </c>
      <c r="JV71" s="2392"/>
      <c r="JW71" s="302">
        <f t="shared" ref="JW71" si="477">SUM(JW4:JW70)</f>
        <v>0</v>
      </c>
      <c r="JX71" s="2391" t="s">
        <v>768</v>
      </c>
      <c r="JY71" s="2392"/>
      <c r="JZ71" s="302">
        <f t="shared" ref="JZ71" si="478">SUM(JZ4:JZ70)</f>
        <v>0</v>
      </c>
      <c r="KA71" s="2391" t="s">
        <v>768</v>
      </c>
      <c r="KB71" s="2392"/>
      <c r="KC71" s="302">
        <f t="shared" ref="KC71" si="479">SUM(KC4:KC70)</f>
        <v>0</v>
      </c>
      <c r="KD71" s="2391" t="s">
        <v>768</v>
      </c>
      <c r="KE71" s="2392"/>
      <c r="KF71" s="302">
        <f t="shared" ref="KF71" si="480">SUM(KF4:KF70)</f>
        <v>0</v>
      </c>
      <c r="KG71" s="2392" t="s">
        <v>768</v>
      </c>
      <c r="KH71" s="2392"/>
      <c r="KI71" s="302">
        <f t="shared" ref="KI71" si="481">SUM(KI4:KI70)</f>
        <v>0</v>
      </c>
      <c r="KJ71" s="2391" t="s">
        <v>768</v>
      </c>
      <c r="KK71" s="2392"/>
      <c r="KL71" s="302">
        <f t="shared" ref="KL71" si="482">SUM(KL4:KL70)</f>
        <v>0</v>
      </c>
      <c r="KM71" s="2391" t="s">
        <v>768</v>
      </c>
      <c r="KN71" s="2392"/>
      <c r="KO71" s="302">
        <f t="shared" ref="KO71" si="483">SUM(KO4:KO70)</f>
        <v>3.2638888888888884E-2</v>
      </c>
      <c r="KP71" s="2391" t="s">
        <v>768</v>
      </c>
      <c r="KQ71" s="2392"/>
      <c r="KR71" s="302">
        <f t="shared" ref="KR71" si="484">SUM(KR4:KR70)</f>
        <v>0</v>
      </c>
      <c r="KS71" s="2391" t="s">
        <v>768</v>
      </c>
      <c r="KT71" s="2392"/>
      <c r="KU71" s="302">
        <f t="shared" ref="KU71" si="485">SUM(KU4:KU70)</f>
        <v>0</v>
      </c>
      <c r="KV71" s="2391" t="s">
        <v>768</v>
      </c>
      <c r="KW71" s="2392"/>
      <c r="KX71" s="302">
        <f t="shared" ref="KX71" si="486">SUM(KX4:KX70)</f>
        <v>0</v>
      </c>
      <c r="KY71" s="2391" t="s">
        <v>768</v>
      </c>
      <c r="KZ71" s="2392"/>
      <c r="LA71" s="302">
        <f t="shared" ref="LA71" si="487">SUM(LA4:LA70)</f>
        <v>0</v>
      </c>
      <c r="LB71" s="2391" t="s">
        <v>768</v>
      </c>
      <c r="LC71" s="2392"/>
      <c r="LD71" s="302">
        <f t="shared" ref="LD71" si="488">SUM(LD4:LD70)</f>
        <v>0</v>
      </c>
      <c r="LE71" s="2392" t="s">
        <v>768</v>
      </c>
      <c r="LF71" s="2392"/>
      <c r="LG71" s="302">
        <f t="shared" ref="LG71" si="489">SUM(LG4:LG70)</f>
        <v>0</v>
      </c>
      <c r="LH71" s="2391" t="s">
        <v>768</v>
      </c>
      <c r="LI71" s="2392"/>
      <c r="LJ71" s="302">
        <f t="shared" ref="LJ71" si="490">SUM(LJ4:LJ70)</f>
        <v>0</v>
      </c>
      <c r="LK71" s="2391" t="s">
        <v>768</v>
      </c>
      <c r="LL71" s="2392"/>
      <c r="LM71" s="302">
        <f t="shared" ref="LM71" si="491">SUM(LM4:LM70)</f>
        <v>0</v>
      </c>
      <c r="LN71" s="2391" t="s">
        <v>768</v>
      </c>
      <c r="LO71" s="2392"/>
      <c r="LP71" s="302">
        <f t="shared" ref="LP71" si="492">SUM(LP4:LP70)</f>
        <v>0</v>
      </c>
      <c r="LQ71" s="2391" t="s">
        <v>768</v>
      </c>
      <c r="LR71" s="2392"/>
      <c r="LS71" s="302">
        <f t="shared" ref="LS71" si="493">SUM(LS4:LS70)</f>
        <v>0</v>
      </c>
      <c r="LT71" s="2391" t="s">
        <v>768</v>
      </c>
      <c r="LU71" s="2392"/>
      <c r="LV71" s="302">
        <f t="shared" ref="LV71" si="494">SUM(LV4:LV70)</f>
        <v>1.458333333333333</v>
      </c>
      <c r="LW71" s="2391" t="s">
        <v>768</v>
      </c>
      <c r="LX71" s="2392"/>
      <c r="LY71" s="302">
        <f t="shared" ref="LY71" si="495">SUM(LY4:LY70)</f>
        <v>0</v>
      </c>
      <c r="LZ71" s="2391" t="s">
        <v>768</v>
      </c>
      <c r="MA71" s="2392"/>
      <c r="MB71" s="302">
        <f t="shared" ref="MB71" si="496">SUM(MB4:MB70)</f>
        <v>0</v>
      </c>
      <c r="MC71" s="2391" t="s">
        <v>768</v>
      </c>
      <c r="MD71" s="2392"/>
      <c r="ME71" s="302">
        <f t="shared" ref="ME71:MW71" si="497">SUM(ME4:ME70)</f>
        <v>0</v>
      </c>
      <c r="MF71" s="2391" t="s">
        <v>768</v>
      </c>
      <c r="MG71" s="2392"/>
      <c r="MH71" s="302">
        <f t="shared" ref="MH71:MZ71" si="498">SUM(MH4:MH70)</f>
        <v>0</v>
      </c>
      <c r="MI71" s="2391" t="s">
        <v>768</v>
      </c>
      <c r="MJ71" s="2392"/>
      <c r="MK71" s="302">
        <f t="shared" si="497"/>
        <v>0</v>
      </c>
      <c r="ML71" s="2391" t="s">
        <v>768</v>
      </c>
      <c r="MM71" s="2392"/>
      <c r="MN71" s="302">
        <f t="shared" si="498"/>
        <v>0</v>
      </c>
      <c r="MO71" s="2391" t="s">
        <v>768</v>
      </c>
      <c r="MP71" s="2392"/>
      <c r="MQ71" s="302">
        <f t="shared" si="497"/>
        <v>0</v>
      </c>
      <c r="MR71" s="2391" t="s">
        <v>768</v>
      </c>
      <c r="MS71" s="2392"/>
      <c r="MT71" s="302">
        <f t="shared" si="498"/>
        <v>0</v>
      </c>
      <c r="MU71" s="2391" t="s">
        <v>768</v>
      </c>
      <c r="MV71" s="2392"/>
      <c r="MW71" s="302">
        <f t="shared" si="497"/>
        <v>0</v>
      </c>
      <c r="MX71" s="2391" t="s">
        <v>768</v>
      </c>
      <c r="MY71" s="2392"/>
      <c r="MZ71" s="302">
        <f t="shared" si="498"/>
        <v>0</v>
      </c>
      <c r="NA71" s="2391" t="s">
        <v>768</v>
      </c>
      <c r="NB71" s="2392"/>
      <c r="NC71" s="302">
        <f t="shared" ref="NC71" si="499">SUM(NC4:NC70)</f>
        <v>0</v>
      </c>
      <c r="ND71" s="2391" t="s">
        <v>768</v>
      </c>
      <c r="NE71" s="2392"/>
      <c r="NF71" s="302">
        <f t="shared" ref="NF71" si="500">SUM(NF4:NF70)</f>
        <v>0</v>
      </c>
      <c r="NG71" s="2391" t="s">
        <v>768</v>
      </c>
      <c r="NH71" s="2392"/>
      <c r="NI71" s="302">
        <f t="shared" ref="NI71" si="501">SUM(NI4:NI70)</f>
        <v>0</v>
      </c>
      <c r="NJ71" s="2391" t="s">
        <v>768</v>
      </c>
      <c r="NK71" s="2392"/>
      <c r="NL71" s="302">
        <f t="shared" ref="NL71" si="502">SUM(NL4:NL70)</f>
        <v>0</v>
      </c>
      <c r="NM71" s="2391" t="s">
        <v>768</v>
      </c>
      <c r="NN71" s="2392"/>
      <c r="NO71" s="302">
        <f t="shared" ref="NO71" si="503">SUM(NO4:NO70)</f>
        <v>0</v>
      </c>
      <c r="NP71" s="2391" t="s">
        <v>768</v>
      </c>
      <c r="NQ71" s="2392"/>
      <c r="NR71" s="302">
        <f t="shared" ref="NR71" si="504">SUM(NR4:NR70)</f>
        <v>0</v>
      </c>
      <c r="NS71" s="2391" t="s">
        <v>768</v>
      </c>
      <c r="NT71" s="2392"/>
      <c r="NU71" s="302">
        <f t="shared" ref="NU71" si="505">SUM(NU4:NU70)</f>
        <v>0</v>
      </c>
      <c r="NV71" s="2391" t="s">
        <v>768</v>
      </c>
      <c r="NW71" s="2392"/>
      <c r="NX71" s="302">
        <f t="shared" ref="NX71" si="506">SUM(NX4:NX70)</f>
        <v>0</v>
      </c>
      <c r="NY71" s="2391" t="s">
        <v>768</v>
      </c>
      <c r="NZ71" s="2392"/>
      <c r="OA71" s="302">
        <f t="shared" ref="OA71" si="507">SUM(OA4:OA70)</f>
        <v>0</v>
      </c>
      <c r="OB71" s="2391" t="s">
        <v>768</v>
      </c>
      <c r="OC71" s="2392"/>
      <c r="OD71" s="302">
        <f t="shared" ref="OD71" si="508">SUM(OD4:OD70)</f>
        <v>0</v>
      </c>
      <c r="OE71" s="2391" t="s">
        <v>768</v>
      </c>
      <c r="OF71" s="2392"/>
      <c r="OG71" s="302">
        <f t="shared" ref="OG71" si="509">SUM(OG4:OG70)</f>
        <v>0</v>
      </c>
      <c r="OH71" s="2391" t="s">
        <v>768</v>
      </c>
      <c r="OI71" s="2392"/>
      <c r="OJ71" s="302">
        <f t="shared" ref="OJ71" si="510">SUM(OJ4:OJ70)</f>
        <v>0</v>
      </c>
      <c r="OK71" s="2391" t="s">
        <v>768</v>
      </c>
      <c r="OL71" s="2392"/>
      <c r="OM71" s="302">
        <f t="shared" ref="OM71" si="511">SUM(OM4:OM70)</f>
        <v>0</v>
      </c>
      <c r="ON71" s="2391" t="s">
        <v>768</v>
      </c>
      <c r="OO71" s="2392"/>
      <c r="OP71" s="302">
        <f t="shared" ref="OP71" si="512">SUM(OP4:OP70)</f>
        <v>0</v>
      </c>
      <c r="OQ71" s="2391" t="s">
        <v>768</v>
      </c>
      <c r="OR71" s="2392"/>
      <c r="OS71" s="302">
        <f t="shared" ref="OS71" si="513">SUM(OS4:OS70)</f>
        <v>0</v>
      </c>
      <c r="OT71" s="2391" t="s">
        <v>768</v>
      </c>
      <c r="OU71" s="2392"/>
      <c r="OV71" s="302">
        <f t="shared" ref="OV71" si="514">SUM(OV4:OV70)</f>
        <v>0</v>
      </c>
      <c r="OW71" s="2391" t="s">
        <v>768</v>
      </c>
      <c r="OX71" s="2392"/>
      <c r="OY71" s="302">
        <f t="shared" ref="OY71" si="515">SUM(OY4:OY70)</f>
        <v>0</v>
      </c>
      <c r="OZ71" s="2391" t="s">
        <v>768</v>
      </c>
      <c r="PA71" s="2392"/>
      <c r="PB71" s="302">
        <f t="shared" ref="PB71" si="516">SUM(PB4:PB70)</f>
        <v>0</v>
      </c>
      <c r="PC71" s="2391" t="s">
        <v>768</v>
      </c>
      <c r="PD71" s="2392"/>
      <c r="PE71" s="302">
        <f t="shared" ref="PE71" si="517">SUM(PE4:PE70)</f>
        <v>0</v>
      </c>
      <c r="PF71" s="2391" t="s">
        <v>768</v>
      </c>
      <c r="PG71" s="2392"/>
      <c r="PH71" s="302">
        <f t="shared" ref="PH71" si="518">SUM(PH4:PH70)</f>
        <v>0</v>
      </c>
      <c r="PI71" s="2391" t="s">
        <v>768</v>
      </c>
      <c r="PJ71" s="2392"/>
      <c r="PK71" s="302">
        <f t="shared" ref="PK71" si="519">SUM(PK4:PK70)</f>
        <v>0</v>
      </c>
      <c r="PL71" s="2391" t="s">
        <v>768</v>
      </c>
      <c r="PM71" s="2392"/>
      <c r="PN71" s="302">
        <f t="shared" ref="PN71" si="520">SUM(PN4:PN70)</f>
        <v>0</v>
      </c>
      <c r="PO71" s="2391" t="s">
        <v>768</v>
      </c>
      <c r="PP71" s="2392"/>
      <c r="PQ71" s="302">
        <f t="shared" ref="PQ71" si="521">SUM(PQ4:PQ70)</f>
        <v>0</v>
      </c>
      <c r="PR71" s="2391" t="s">
        <v>768</v>
      </c>
      <c r="PS71" s="2392"/>
      <c r="PT71" s="302">
        <f t="shared" ref="PT71" si="522">SUM(PT4:PT70)</f>
        <v>0</v>
      </c>
      <c r="PU71" s="2391" t="s">
        <v>768</v>
      </c>
      <c r="PV71" s="2392"/>
      <c r="PW71" s="302">
        <f t="shared" ref="PW71" si="523">SUM(PW4:PW70)</f>
        <v>0</v>
      </c>
      <c r="PX71" s="2391" t="s">
        <v>768</v>
      </c>
      <c r="PY71" s="2392"/>
      <c r="PZ71" s="302">
        <f t="shared" ref="PZ71" si="524">SUM(PZ4:PZ70)</f>
        <v>0</v>
      </c>
      <c r="QA71" s="2391" t="s">
        <v>768</v>
      </c>
      <c r="QB71" s="2392"/>
      <c r="QC71" s="302">
        <f t="shared" ref="QC71" si="525">SUM(QC4:QC70)</f>
        <v>0</v>
      </c>
      <c r="QD71" s="2391" t="s">
        <v>768</v>
      </c>
      <c r="QE71" s="2392"/>
      <c r="QF71" s="302">
        <f t="shared" ref="QF71" si="526">SUM(QF4:QF70)</f>
        <v>0</v>
      </c>
      <c r="QG71" s="2391" t="s">
        <v>768</v>
      </c>
      <c r="QH71" s="2392"/>
      <c r="QI71" s="302">
        <f t="shared" ref="QI71" si="527">SUM(QI4:QI70)</f>
        <v>0</v>
      </c>
      <c r="QJ71" s="2391" t="s">
        <v>768</v>
      </c>
      <c r="QK71" s="2392"/>
      <c r="QL71" s="302">
        <f t="shared" ref="QL71" si="528">SUM(QL4:QL70)</f>
        <v>0</v>
      </c>
      <c r="QM71" s="2391" t="s">
        <v>768</v>
      </c>
      <c r="QN71" s="2392"/>
      <c r="QO71" s="302">
        <f t="shared" ref="QO71" si="529">SUM(QO4:QO70)</f>
        <v>0</v>
      </c>
      <c r="QP71" s="2391" t="s">
        <v>768</v>
      </c>
      <c r="QQ71" s="2392"/>
      <c r="QR71" s="302">
        <f t="shared" ref="QR71" si="530">SUM(QR4:QR70)</f>
        <v>0</v>
      </c>
      <c r="QS71" s="2391" t="s">
        <v>768</v>
      </c>
      <c r="QT71" s="2392"/>
      <c r="QU71" s="302">
        <f t="shared" ref="QU71" si="531">SUM(QU4:QU70)</f>
        <v>0</v>
      </c>
      <c r="QV71" s="2391" t="s">
        <v>768</v>
      </c>
      <c r="QW71" s="2392"/>
      <c r="QX71" s="302">
        <f t="shared" ref="QX71" si="532">SUM(QX4:QX70)</f>
        <v>0</v>
      </c>
      <c r="QY71" s="2391" t="s">
        <v>768</v>
      </c>
      <c r="QZ71" s="2392"/>
      <c r="RA71" s="302">
        <f t="shared" ref="RA71" si="533">SUM(RA4:RA70)</f>
        <v>0</v>
      </c>
      <c r="RB71" s="2391" t="s">
        <v>768</v>
      </c>
      <c r="RC71" s="2392"/>
      <c r="RD71" s="302">
        <f t="shared" ref="RD71" si="534">SUM(RD4:RD70)</f>
        <v>0</v>
      </c>
      <c r="RE71" s="2391" t="s">
        <v>768</v>
      </c>
      <c r="RF71" s="2392"/>
      <c r="RG71" s="302">
        <f t="shared" ref="RG71" si="535">SUM(RG4:RG70)</f>
        <v>0</v>
      </c>
      <c r="RH71" s="2391" t="s">
        <v>768</v>
      </c>
      <c r="RI71" s="2392"/>
      <c r="RJ71" s="302">
        <f t="shared" ref="RJ71" si="536">SUM(RJ4:RJ70)</f>
        <v>0</v>
      </c>
      <c r="RK71" s="2391" t="s">
        <v>768</v>
      </c>
      <c r="RL71" s="2392"/>
      <c r="RM71" s="302">
        <f t="shared" ref="RM71" si="537">SUM(RM4:RM70)</f>
        <v>0</v>
      </c>
      <c r="RN71" s="2391" t="s">
        <v>768</v>
      </c>
      <c r="RO71" s="2392"/>
      <c r="RP71" s="302">
        <f t="shared" ref="RP71" si="538">SUM(RP4:RP70)</f>
        <v>0</v>
      </c>
      <c r="RQ71" s="2391" t="s">
        <v>768</v>
      </c>
      <c r="RR71" s="2392"/>
      <c r="RS71" s="302">
        <f t="shared" ref="RS71" si="539">SUM(RS4:RS70)</f>
        <v>0</v>
      </c>
      <c r="RT71" s="2391" t="s">
        <v>768</v>
      </c>
      <c r="RU71" s="2392"/>
      <c r="RV71" s="302">
        <f t="shared" ref="RV71" si="540">SUM(RV4:RV70)</f>
        <v>0</v>
      </c>
      <c r="RW71" s="2391" t="s">
        <v>768</v>
      </c>
      <c r="RX71" s="2392"/>
      <c r="RY71" s="302">
        <f t="shared" ref="RY71" si="541">SUM(RY4:RY70)</f>
        <v>0</v>
      </c>
      <c r="RZ71" s="2391" t="s">
        <v>768</v>
      </c>
      <c r="SA71" s="2392"/>
      <c r="SB71" s="302">
        <f t="shared" ref="SB71" si="542">SUM(SB4:SB70)</f>
        <v>0</v>
      </c>
      <c r="SC71" s="2391" t="s">
        <v>768</v>
      </c>
      <c r="SD71" s="2392"/>
      <c r="SE71" s="302">
        <f t="shared" ref="SE71" si="543">SUM(SE4:SE70)</f>
        <v>0</v>
      </c>
      <c r="SF71" s="2391" t="s">
        <v>768</v>
      </c>
      <c r="SG71" s="2392"/>
      <c r="SH71" s="302">
        <f t="shared" ref="SH71" si="544">SUM(SH4:SH70)</f>
        <v>0</v>
      </c>
      <c r="SI71" s="2391" t="s">
        <v>768</v>
      </c>
      <c r="SJ71" s="2392"/>
      <c r="SK71" s="302">
        <f t="shared" ref="SK71" si="545">SUM(SK4:SK70)</f>
        <v>0</v>
      </c>
      <c r="SL71" s="2391" t="s">
        <v>768</v>
      </c>
      <c r="SM71" s="2392"/>
      <c r="SN71" s="302">
        <f t="shared" ref="SN71" si="546">SUM(SN4:SN70)</f>
        <v>0</v>
      </c>
      <c r="SO71" s="2391" t="s">
        <v>768</v>
      </c>
      <c r="SP71" s="2392"/>
      <c r="SQ71" s="302">
        <f t="shared" ref="SQ71" si="547">SUM(SQ4:SQ70)</f>
        <v>0</v>
      </c>
      <c r="SR71" s="2391" t="s">
        <v>768</v>
      </c>
      <c r="SS71" s="2392"/>
      <c r="ST71" s="302">
        <f t="shared" ref="ST71" si="548">SUM(ST4:ST70)</f>
        <v>0</v>
      </c>
      <c r="SU71" s="2391" t="s">
        <v>768</v>
      </c>
      <c r="SV71" s="2392"/>
      <c r="SW71" s="302">
        <f t="shared" ref="SW71" si="549">SUM(SW4:SW70)</f>
        <v>0</v>
      </c>
      <c r="SX71" s="2391" t="s">
        <v>768</v>
      </c>
      <c r="SY71" s="2392"/>
      <c r="SZ71" s="302">
        <f t="shared" ref="SZ71:VH71" si="550">SUM(SZ4:SZ70)</f>
        <v>0</v>
      </c>
      <c r="TA71" s="2391" t="s">
        <v>768</v>
      </c>
      <c r="TB71" s="2392"/>
      <c r="TC71" s="302">
        <f t="shared" ref="TC71:VK71" si="551">SUM(TC4:TC70)</f>
        <v>0</v>
      </c>
      <c r="TD71" s="2391" t="s">
        <v>768</v>
      </c>
      <c r="TE71" s="2392"/>
      <c r="TF71" s="302">
        <f t="shared" ref="TF71:VN71" si="552">SUM(TF4:TF70)</f>
        <v>0</v>
      </c>
      <c r="TG71" s="2391" t="s">
        <v>768</v>
      </c>
      <c r="TH71" s="2392"/>
      <c r="TI71" s="302">
        <f t="shared" ref="TI71:VQ71" si="553">SUM(TI4:TI70)</f>
        <v>0</v>
      </c>
      <c r="TJ71" s="2391" t="s">
        <v>768</v>
      </c>
      <c r="TK71" s="2392"/>
      <c r="TL71" s="302">
        <f t="shared" si="550"/>
        <v>0</v>
      </c>
      <c r="TM71" s="2391" t="s">
        <v>768</v>
      </c>
      <c r="TN71" s="2392"/>
      <c r="TO71" s="302">
        <f t="shared" si="551"/>
        <v>0</v>
      </c>
      <c r="TP71" s="2391" t="s">
        <v>768</v>
      </c>
      <c r="TQ71" s="2392"/>
      <c r="TR71" s="302">
        <f t="shared" si="552"/>
        <v>0</v>
      </c>
      <c r="TS71" s="2391" t="s">
        <v>768</v>
      </c>
      <c r="TT71" s="2392"/>
      <c r="TU71" s="302">
        <f t="shared" si="553"/>
        <v>0</v>
      </c>
      <c r="TV71" s="2391" t="s">
        <v>768</v>
      </c>
      <c r="TW71" s="2392"/>
      <c r="TX71" s="302">
        <f t="shared" si="550"/>
        <v>0</v>
      </c>
      <c r="TY71" s="2391" t="s">
        <v>768</v>
      </c>
      <c r="TZ71" s="2392"/>
      <c r="UA71" s="302">
        <f t="shared" si="551"/>
        <v>0</v>
      </c>
      <c r="UB71" s="2391" t="s">
        <v>768</v>
      </c>
      <c r="UC71" s="2392"/>
      <c r="UD71" s="302">
        <f t="shared" si="552"/>
        <v>0</v>
      </c>
      <c r="UE71" s="2391" t="s">
        <v>768</v>
      </c>
      <c r="UF71" s="2392"/>
      <c r="UG71" s="302">
        <f t="shared" si="553"/>
        <v>0</v>
      </c>
      <c r="UH71" s="2391" t="s">
        <v>768</v>
      </c>
      <c r="UI71" s="2392"/>
      <c r="UJ71" s="302">
        <f t="shared" si="550"/>
        <v>0</v>
      </c>
      <c r="UK71" s="2391" t="s">
        <v>768</v>
      </c>
      <c r="UL71" s="2392"/>
      <c r="UM71" s="302">
        <f t="shared" si="551"/>
        <v>0</v>
      </c>
      <c r="UN71" s="2391" t="s">
        <v>768</v>
      </c>
      <c r="UO71" s="2392"/>
      <c r="UP71" s="302">
        <f t="shared" si="552"/>
        <v>0</v>
      </c>
      <c r="UQ71" s="2391" t="s">
        <v>768</v>
      </c>
      <c r="UR71" s="2392"/>
      <c r="US71" s="302">
        <f t="shared" si="553"/>
        <v>0</v>
      </c>
      <c r="UT71" s="2391" t="s">
        <v>768</v>
      </c>
      <c r="UU71" s="2392"/>
      <c r="UV71" s="302">
        <f t="shared" si="550"/>
        <v>0</v>
      </c>
      <c r="UW71" s="2391" t="s">
        <v>768</v>
      </c>
      <c r="UX71" s="2392"/>
      <c r="UY71" s="302">
        <f t="shared" si="551"/>
        <v>0</v>
      </c>
      <c r="UZ71" s="2391" t="s">
        <v>768</v>
      </c>
      <c r="VA71" s="2392"/>
      <c r="VB71" s="302">
        <f t="shared" si="552"/>
        <v>0.25000000000000006</v>
      </c>
      <c r="VC71" s="2391" t="s">
        <v>768</v>
      </c>
      <c r="VD71" s="2392"/>
      <c r="VE71" s="302">
        <f t="shared" si="553"/>
        <v>0</v>
      </c>
      <c r="VF71" s="2391" t="s">
        <v>768</v>
      </c>
      <c r="VG71" s="2392"/>
      <c r="VH71" s="302">
        <f t="shared" si="550"/>
        <v>0</v>
      </c>
      <c r="VI71" s="2391" t="s">
        <v>768</v>
      </c>
      <c r="VJ71" s="2392"/>
      <c r="VK71" s="302">
        <f t="shared" si="551"/>
        <v>0</v>
      </c>
      <c r="VL71" s="2391" t="s">
        <v>768</v>
      </c>
      <c r="VM71" s="2392"/>
      <c r="VN71" s="302">
        <f t="shared" si="552"/>
        <v>0</v>
      </c>
      <c r="VO71" s="2391" t="s">
        <v>768</v>
      </c>
      <c r="VP71" s="2392"/>
      <c r="VQ71" s="302">
        <f t="shared" si="553"/>
        <v>0</v>
      </c>
    </row>
    <row r="72" spans="1:589">
      <c r="A72" s="286">
        <v>1</v>
      </c>
      <c r="B72" s="286">
        <v>2</v>
      </c>
      <c r="C72" s="286">
        <v>3</v>
      </c>
      <c r="D72" s="286">
        <v>4</v>
      </c>
      <c r="E72" s="286">
        <v>5</v>
      </c>
      <c r="F72" s="286">
        <v>6</v>
      </c>
      <c r="G72" s="286">
        <v>7</v>
      </c>
      <c r="H72" s="286">
        <v>8</v>
      </c>
      <c r="I72" s="286">
        <v>9</v>
      </c>
      <c r="J72" s="286">
        <v>10</v>
      </c>
      <c r="K72" s="286">
        <v>11</v>
      </c>
      <c r="L72" s="286">
        <v>12</v>
      </c>
      <c r="M72" s="286">
        <v>13</v>
      </c>
      <c r="N72" s="286">
        <v>14</v>
      </c>
      <c r="O72" s="286">
        <v>15</v>
      </c>
      <c r="P72" s="286">
        <v>16</v>
      </c>
      <c r="Q72" s="286">
        <v>17</v>
      </c>
      <c r="R72" s="286">
        <v>18</v>
      </c>
      <c r="S72" s="286">
        <v>19</v>
      </c>
      <c r="T72" s="286">
        <v>20</v>
      </c>
      <c r="U72" s="286">
        <v>21</v>
      </c>
      <c r="V72" s="286">
        <v>22</v>
      </c>
      <c r="W72" s="286">
        <v>23</v>
      </c>
      <c r="X72" s="286">
        <v>24</v>
      </c>
      <c r="Y72" s="286">
        <v>25</v>
      </c>
      <c r="Z72" s="286">
        <v>26</v>
      </c>
      <c r="AA72" s="286">
        <v>27</v>
      </c>
      <c r="AB72" s="286">
        <v>28</v>
      </c>
      <c r="AC72" s="286">
        <v>29</v>
      </c>
      <c r="AD72" s="286">
        <v>30</v>
      </c>
      <c r="AE72" s="286">
        <v>31</v>
      </c>
      <c r="AF72" s="286">
        <v>32</v>
      </c>
      <c r="AG72" s="286">
        <v>33</v>
      </c>
      <c r="AH72" s="286">
        <v>34</v>
      </c>
      <c r="AI72" s="286">
        <v>35</v>
      </c>
      <c r="AJ72" s="286">
        <v>36</v>
      </c>
      <c r="AK72" s="286">
        <v>37</v>
      </c>
      <c r="AL72" s="286">
        <v>38</v>
      </c>
      <c r="AM72" s="286">
        <v>39</v>
      </c>
      <c r="AN72" s="286">
        <v>40</v>
      </c>
      <c r="AO72" s="286">
        <v>41</v>
      </c>
      <c r="AP72" s="286">
        <v>42</v>
      </c>
      <c r="AQ72" s="286">
        <v>43</v>
      </c>
      <c r="AR72" s="286">
        <v>44</v>
      </c>
      <c r="AS72" s="286">
        <v>45</v>
      </c>
      <c r="AT72" s="286">
        <v>46</v>
      </c>
      <c r="AU72" s="286">
        <v>47</v>
      </c>
      <c r="AV72" s="286">
        <v>48</v>
      </c>
      <c r="AW72" s="286">
        <v>49</v>
      </c>
      <c r="AX72" s="286">
        <v>50</v>
      </c>
      <c r="AY72" s="286">
        <v>51</v>
      </c>
      <c r="AZ72" s="286">
        <v>52</v>
      </c>
      <c r="BA72" s="286">
        <v>53</v>
      </c>
      <c r="BB72" s="286">
        <v>54</v>
      </c>
      <c r="BC72" s="286">
        <v>55</v>
      </c>
      <c r="BD72" s="286">
        <v>56</v>
      </c>
      <c r="BE72" s="286">
        <v>57</v>
      </c>
      <c r="BF72" s="286">
        <v>58</v>
      </c>
      <c r="BG72" s="286">
        <v>59</v>
      </c>
      <c r="BH72" s="286">
        <v>60</v>
      </c>
      <c r="BI72" s="286">
        <v>61</v>
      </c>
      <c r="BJ72" s="286">
        <v>62</v>
      </c>
      <c r="BK72" s="286">
        <v>63</v>
      </c>
      <c r="BL72" s="286">
        <v>64</v>
      </c>
      <c r="BM72" s="286">
        <v>65</v>
      </c>
      <c r="BN72" s="286">
        <v>66</v>
      </c>
      <c r="BO72" s="286">
        <v>67</v>
      </c>
      <c r="BP72" s="286">
        <v>68</v>
      </c>
      <c r="BQ72" s="286">
        <v>69</v>
      </c>
      <c r="BR72" s="286">
        <v>70</v>
      </c>
      <c r="BS72" s="286">
        <v>71</v>
      </c>
      <c r="BT72" s="286">
        <v>72</v>
      </c>
      <c r="BU72" s="286">
        <v>73</v>
      </c>
      <c r="BV72" s="286">
        <v>74</v>
      </c>
      <c r="BW72" s="286">
        <v>75</v>
      </c>
      <c r="BX72" s="286">
        <v>76</v>
      </c>
      <c r="BY72" s="286">
        <v>77</v>
      </c>
      <c r="BZ72" s="286">
        <v>78</v>
      </c>
      <c r="CA72" s="286">
        <v>79</v>
      </c>
      <c r="CB72" s="286">
        <v>80</v>
      </c>
      <c r="CC72" s="286">
        <v>81</v>
      </c>
      <c r="CD72" s="286">
        <v>82</v>
      </c>
      <c r="CE72" s="286">
        <v>83</v>
      </c>
      <c r="CF72" s="286">
        <v>84</v>
      </c>
      <c r="CG72" s="286">
        <v>85</v>
      </c>
      <c r="CH72" s="286">
        <v>86</v>
      </c>
      <c r="CI72" s="286">
        <v>87</v>
      </c>
      <c r="CJ72" s="286">
        <v>88</v>
      </c>
      <c r="CK72" s="286">
        <v>89</v>
      </c>
      <c r="CL72" s="286">
        <v>90</v>
      </c>
      <c r="CM72" s="286">
        <v>91</v>
      </c>
      <c r="CN72" s="286">
        <v>92</v>
      </c>
      <c r="CO72" s="286">
        <v>93</v>
      </c>
      <c r="CP72" s="286">
        <v>94</v>
      </c>
      <c r="CQ72" s="286">
        <v>95</v>
      </c>
      <c r="CR72" s="286">
        <v>96</v>
      </c>
      <c r="CS72" s="286">
        <v>97</v>
      </c>
      <c r="CT72" s="286">
        <v>98</v>
      </c>
      <c r="CU72" s="286">
        <v>99</v>
      </c>
      <c r="CV72" s="286">
        <v>100</v>
      </c>
      <c r="CW72" s="286">
        <v>101</v>
      </c>
      <c r="CX72" s="286">
        <v>102</v>
      </c>
      <c r="CY72" s="286">
        <v>103</v>
      </c>
      <c r="CZ72" s="286">
        <v>104</v>
      </c>
      <c r="DA72" s="286">
        <v>105</v>
      </c>
      <c r="DB72" s="286">
        <v>106</v>
      </c>
      <c r="DC72" s="286">
        <v>107</v>
      </c>
      <c r="DD72" s="286">
        <v>108</v>
      </c>
      <c r="DE72" s="286">
        <v>109</v>
      </c>
      <c r="DF72" s="286">
        <v>110</v>
      </c>
      <c r="DG72" s="286">
        <v>111</v>
      </c>
      <c r="DH72" s="286">
        <v>112</v>
      </c>
      <c r="DI72" s="286">
        <v>113</v>
      </c>
      <c r="DJ72" s="286">
        <v>114</v>
      </c>
      <c r="DK72" s="286">
        <v>115</v>
      </c>
      <c r="DL72" s="286">
        <v>116</v>
      </c>
      <c r="DM72" s="286">
        <v>117</v>
      </c>
      <c r="DN72" s="286">
        <v>118</v>
      </c>
      <c r="DO72" s="286">
        <v>119</v>
      </c>
      <c r="DP72" s="286">
        <v>120</v>
      </c>
      <c r="DQ72" s="286">
        <v>121</v>
      </c>
      <c r="DR72" s="286">
        <v>122</v>
      </c>
      <c r="DS72" s="286">
        <v>123</v>
      </c>
      <c r="DT72" s="286">
        <v>124</v>
      </c>
      <c r="DU72" s="286">
        <v>125</v>
      </c>
      <c r="DV72" s="286">
        <v>126</v>
      </c>
      <c r="DW72" s="286">
        <v>127</v>
      </c>
      <c r="DX72" s="286">
        <v>128</v>
      </c>
      <c r="DY72" s="286">
        <v>129</v>
      </c>
      <c r="DZ72" s="286">
        <v>130</v>
      </c>
      <c r="EA72" s="286">
        <v>131</v>
      </c>
      <c r="EB72" s="286">
        <v>132</v>
      </c>
      <c r="EC72" s="286">
        <v>133</v>
      </c>
      <c r="ED72" s="286">
        <v>134</v>
      </c>
      <c r="EE72" s="286">
        <v>135</v>
      </c>
      <c r="EF72" s="286">
        <v>136</v>
      </c>
      <c r="EG72" s="286">
        <v>137</v>
      </c>
      <c r="EH72" s="286">
        <v>138</v>
      </c>
      <c r="EI72" s="286">
        <v>139</v>
      </c>
      <c r="EJ72" s="286">
        <v>140</v>
      </c>
      <c r="EK72" s="286">
        <v>141</v>
      </c>
      <c r="EL72" s="286">
        <v>142</v>
      </c>
      <c r="EM72" s="286">
        <v>143</v>
      </c>
      <c r="EN72" s="286">
        <v>144</v>
      </c>
      <c r="EO72" s="286">
        <v>145</v>
      </c>
      <c r="EP72" s="286">
        <v>146</v>
      </c>
      <c r="EQ72" s="286">
        <v>147</v>
      </c>
      <c r="ER72" s="286">
        <v>148</v>
      </c>
      <c r="ES72" s="286">
        <v>149</v>
      </c>
      <c r="ET72" s="286">
        <v>150</v>
      </c>
      <c r="EU72" s="286">
        <v>151</v>
      </c>
      <c r="EV72" s="286">
        <v>152</v>
      </c>
      <c r="EW72" s="286">
        <v>153</v>
      </c>
      <c r="EX72" s="286">
        <v>154</v>
      </c>
      <c r="EY72" s="286">
        <v>155</v>
      </c>
      <c r="EZ72" s="286">
        <v>156</v>
      </c>
      <c r="FA72" s="286">
        <v>157</v>
      </c>
      <c r="FB72" s="286">
        <v>158</v>
      </c>
      <c r="FC72" s="286">
        <v>159</v>
      </c>
      <c r="FD72" s="286">
        <v>160</v>
      </c>
      <c r="FE72" s="286">
        <v>161</v>
      </c>
      <c r="FF72" s="286">
        <v>162</v>
      </c>
      <c r="FG72" s="286">
        <v>163</v>
      </c>
      <c r="FH72" s="286">
        <v>164</v>
      </c>
      <c r="FI72" s="286">
        <v>165</v>
      </c>
      <c r="FJ72" s="286">
        <v>166</v>
      </c>
      <c r="FK72" s="286">
        <v>167</v>
      </c>
      <c r="FL72" s="286">
        <v>168</v>
      </c>
      <c r="FM72" s="286">
        <v>169</v>
      </c>
    </row>
    <row r="73" spans="1:589" ht="14.4">
      <c r="A73" s="303"/>
      <c r="B73" s="311"/>
      <c r="C73" s="311"/>
      <c r="D73" s="311"/>
      <c r="E73" s="311"/>
      <c r="F73" s="313"/>
      <c r="G73" s="311"/>
      <c r="H73" s="311"/>
      <c r="I73" s="311"/>
      <c r="J73" s="311"/>
      <c r="K73" s="311"/>
      <c r="L73" s="311"/>
    </row>
    <row r="74" spans="1:589" ht="14.4">
      <c r="A74" s="311"/>
      <c r="B74" s="312"/>
      <c r="C74" s="312"/>
      <c r="D74" s="312"/>
      <c r="E74" s="311"/>
      <c r="F74" s="313"/>
      <c r="G74" s="312"/>
      <c r="H74" s="312"/>
      <c r="I74" s="312"/>
      <c r="J74" s="312"/>
      <c r="K74" s="312"/>
      <c r="L74" s="312"/>
      <c r="BJ74" s="286" t="e">
        <f>INDEX('H. LLuvia'!A1:FM71,71,MATCH(O9,'H. LLuvia'!B1:FM1,0)+2)</f>
        <v>#N/A</v>
      </c>
    </row>
    <row r="75" spans="1:589" ht="14.4">
      <c r="A75" s="314"/>
      <c r="B75" s="315"/>
      <c r="C75" s="315"/>
      <c r="D75" s="315"/>
      <c r="E75" s="316"/>
      <c r="F75" s="317"/>
      <c r="G75" s="317"/>
      <c r="H75" s="317"/>
      <c r="I75" s="317"/>
      <c r="J75" s="317"/>
      <c r="K75" s="317"/>
      <c r="L75" s="318"/>
      <c r="BJ75" s="286">
        <f>MATCH(BP1,'H. LLuvia'!A1:FM1,0)</f>
        <v>68</v>
      </c>
    </row>
    <row r="76" spans="1:589" ht="14.7" customHeight="1">
      <c r="A76" s="2326" t="s">
        <v>769</v>
      </c>
      <c r="B76" s="2327"/>
      <c r="C76" s="2327"/>
      <c r="D76" s="2327"/>
      <c r="E76" s="2327"/>
      <c r="F76" s="2327"/>
      <c r="G76" s="2327"/>
      <c r="H76" s="2327"/>
      <c r="I76" s="2327"/>
      <c r="J76" s="2327"/>
      <c r="K76" s="2327"/>
      <c r="L76" s="2328"/>
    </row>
    <row r="77" spans="1:589" ht="14.7" customHeight="1">
      <c r="A77" s="2326" t="s">
        <v>770</v>
      </c>
      <c r="B77" s="2327"/>
      <c r="C77" s="2327"/>
      <c r="D77" s="2327"/>
      <c r="E77" s="2327"/>
      <c r="F77" s="2327"/>
      <c r="G77" s="2327"/>
      <c r="H77" s="2327"/>
      <c r="I77" s="2327"/>
      <c r="J77" s="2327"/>
      <c r="K77" s="2327"/>
      <c r="L77" s="2328"/>
    </row>
    <row r="78" spans="1:589" ht="14.7" customHeight="1">
      <c r="A78" s="2326" t="s">
        <v>771</v>
      </c>
      <c r="B78" s="2327"/>
      <c r="C78" s="2327"/>
      <c r="D78" s="2327"/>
      <c r="E78" s="2327"/>
      <c r="F78" s="2327"/>
      <c r="G78" s="2327"/>
      <c r="H78" s="2327"/>
      <c r="I78" s="2327"/>
      <c r="J78" s="2327"/>
      <c r="K78" s="2327"/>
      <c r="L78" s="2328"/>
    </row>
    <row r="79" spans="1:589" ht="14.7" customHeight="1">
      <c r="A79" s="322"/>
      <c r="B79" s="323"/>
      <c r="C79" s="323"/>
      <c r="D79" s="323"/>
      <c r="E79" s="323"/>
      <c r="F79" s="323"/>
      <c r="G79" s="323"/>
      <c r="H79" s="323"/>
      <c r="I79" s="323"/>
      <c r="J79" s="323"/>
      <c r="K79" s="323"/>
      <c r="L79" s="325"/>
    </row>
    <row r="80" spans="1:589">
      <c r="A80" s="303"/>
      <c r="B80" s="303"/>
      <c r="C80" s="303"/>
      <c r="D80" s="304"/>
      <c r="E80" s="303"/>
      <c r="F80" s="303"/>
      <c r="G80" s="303"/>
      <c r="H80" s="303"/>
      <c r="I80" s="303"/>
      <c r="J80" s="303"/>
      <c r="K80" s="303"/>
      <c r="L80" s="303"/>
    </row>
    <row r="81" spans="1:13" ht="14.4">
      <c r="A81" s="2373" t="s">
        <v>772</v>
      </c>
      <c r="B81" s="2374"/>
      <c r="C81" s="2375"/>
      <c r="D81" s="2376"/>
      <c r="E81" s="317"/>
      <c r="F81" s="317"/>
      <c r="G81" s="317"/>
      <c r="H81" s="2377" t="s">
        <v>773</v>
      </c>
      <c r="I81" s="2378"/>
      <c r="J81" s="2343" t="s">
        <v>774</v>
      </c>
      <c r="K81" s="2343"/>
      <c r="L81" s="2344"/>
    </row>
    <row r="82" spans="1:13" ht="14.7" customHeight="1">
      <c r="A82" s="2379" t="s">
        <v>775</v>
      </c>
      <c r="B82" s="2380"/>
      <c r="C82" s="2381" t="s">
        <v>381</v>
      </c>
      <c r="D82" s="2376"/>
      <c r="E82" s="324"/>
      <c r="F82" s="324"/>
      <c r="G82" s="324"/>
      <c r="H82" s="2382" t="s">
        <v>776</v>
      </c>
      <c r="I82" s="2383"/>
      <c r="J82" s="2345" t="s">
        <v>777</v>
      </c>
      <c r="K82" s="2345"/>
      <c r="L82" s="2346"/>
    </row>
    <row r="83" spans="1:13">
      <c r="A83" s="319"/>
      <c r="B83" s="320"/>
      <c r="C83" s="320"/>
      <c r="D83" s="321"/>
      <c r="E83" s="320"/>
      <c r="F83" s="320"/>
      <c r="G83" s="320"/>
      <c r="H83" s="2384" t="s">
        <v>778</v>
      </c>
      <c r="I83" s="2385"/>
      <c r="J83" s="2347"/>
      <c r="K83" s="2347"/>
      <c r="L83" s="2348"/>
    </row>
    <row r="84" spans="1:13">
      <c r="A84" s="303"/>
      <c r="B84" s="303"/>
      <c r="C84" s="303"/>
      <c r="D84" s="303"/>
      <c r="E84" s="303"/>
      <c r="F84" s="303"/>
      <c r="G84" s="303"/>
      <c r="H84" s="303"/>
      <c r="I84" s="303"/>
      <c r="J84" s="303"/>
      <c r="K84" s="303"/>
      <c r="L84" s="303"/>
    </row>
    <row r="85" spans="1:13" ht="14.4">
      <c r="A85" s="326" t="s">
        <v>779</v>
      </c>
      <c r="B85" s="2337">
        <f>J83</f>
        <v>0</v>
      </c>
      <c r="C85" s="2338"/>
      <c r="D85" s="2341"/>
      <c r="E85" s="2331" t="s">
        <v>780</v>
      </c>
      <c r="F85" s="2332"/>
      <c r="G85" s="2332"/>
      <c r="H85" s="2332"/>
      <c r="I85" s="2333"/>
      <c r="J85" s="2332" t="s">
        <v>781</v>
      </c>
      <c r="K85" s="2332"/>
      <c r="L85" s="2333"/>
    </row>
    <row r="86" spans="1:13">
      <c r="A86" s="327" t="s">
        <v>782</v>
      </c>
      <c r="B86" s="2351" t="s">
        <v>385</v>
      </c>
      <c r="C86" s="2352"/>
      <c r="D86" s="2342"/>
      <c r="E86" s="2334"/>
      <c r="F86" s="2335"/>
      <c r="G86" s="2335"/>
      <c r="H86" s="2335"/>
      <c r="I86" s="2336"/>
      <c r="J86" s="2339"/>
      <c r="K86" s="2339"/>
      <c r="L86" s="2340"/>
      <c r="M86" s="298" t="s">
        <v>783</v>
      </c>
    </row>
    <row r="87" spans="1:13" ht="14.4">
      <c r="A87" s="306" t="s">
        <v>784</v>
      </c>
      <c r="B87" s="2349">
        <v>45719</v>
      </c>
      <c r="C87" s="2350"/>
      <c r="D87" s="339">
        <f>INDEX('H. LLuvia'!$A$1:$FM$71,71,MATCH(B87,'H. LLuvia'!$A$1:$FM$1,0)+2)</f>
        <v>0</v>
      </c>
      <c r="E87" s="2361" t="s">
        <v>785</v>
      </c>
      <c r="F87" s="2362"/>
      <c r="G87" s="341"/>
      <c r="H87" s="2367" t="s">
        <v>786</v>
      </c>
      <c r="I87" s="2368"/>
      <c r="J87" s="340">
        <v>0.27083333333333331</v>
      </c>
      <c r="K87" s="294">
        <v>0.66666666666666663</v>
      </c>
      <c r="L87" s="294">
        <f>(K87-J87)-M87</f>
        <v>0.35416666666666663</v>
      </c>
      <c r="M87" s="442">
        <v>4.1666666666666664E-2</v>
      </c>
    </row>
    <row r="88" spans="1:13">
      <c r="A88" s="306" t="s">
        <v>787</v>
      </c>
      <c r="B88" s="2349">
        <f>B87+1</f>
        <v>45720</v>
      </c>
      <c r="C88" s="2350"/>
      <c r="D88" s="339">
        <f>INDEX('H. LLuvia'!$A$1:$FM$71,71,MATCH(B88,'H. LLuvia'!$A$1:$FM$1,0)+2)</f>
        <v>0</v>
      </c>
      <c r="E88" s="2363"/>
      <c r="F88" s="2364"/>
      <c r="G88" s="308"/>
      <c r="H88" s="328"/>
      <c r="I88" s="342"/>
      <c r="J88" s="340">
        <v>0.27083333333333331</v>
      </c>
      <c r="K88" s="294">
        <v>0.66666666666666663</v>
      </c>
      <c r="L88" s="294">
        <f t="shared" ref="L88:L93" si="554">(K88-J88)-M88</f>
        <v>0.35416666666666663</v>
      </c>
      <c r="M88" s="442">
        <v>4.1666666666666664E-2</v>
      </c>
    </row>
    <row r="89" spans="1:13" ht="14.4">
      <c r="A89" s="306" t="s">
        <v>788</v>
      </c>
      <c r="B89" s="2349">
        <f>B88+1</f>
        <v>45721</v>
      </c>
      <c r="C89" s="2350"/>
      <c r="D89" s="339">
        <f>INDEX('H. LLuvia'!$A$1:$FM$71,71,MATCH(B89,'H. LLuvia'!$A$1:$FM$1,0)+2)</f>
        <v>4.166666666666663E-2</v>
      </c>
      <c r="E89" s="2363"/>
      <c r="F89" s="2364"/>
      <c r="G89" s="309"/>
      <c r="H89" s="2369" t="s">
        <v>789</v>
      </c>
      <c r="I89" s="2370"/>
      <c r="J89" s="340">
        <v>0.27083333333333331</v>
      </c>
      <c r="K89" s="294">
        <v>0.66666666666666663</v>
      </c>
      <c r="L89" s="294">
        <f t="shared" si="554"/>
        <v>0.35416666666666663</v>
      </c>
      <c r="M89" s="442">
        <v>4.1666666666666664E-2</v>
      </c>
    </row>
    <row r="90" spans="1:13">
      <c r="A90" s="306" t="s">
        <v>790</v>
      </c>
      <c r="B90" s="2349">
        <f t="shared" ref="B90:B93" si="555">B89+1</f>
        <v>45722</v>
      </c>
      <c r="C90" s="2350"/>
      <c r="D90" s="339">
        <f>INDEX('H. LLuvia'!$A$1:$FM$71,71,MATCH(B90,'H. LLuvia'!$A$1:$FM$1,0)+2)</f>
        <v>0</v>
      </c>
      <c r="E90" s="2363"/>
      <c r="F90" s="2364"/>
      <c r="G90" s="308"/>
      <c r="H90" s="328"/>
      <c r="I90" s="342"/>
      <c r="J90" s="340">
        <v>0.27083333333333331</v>
      </c>
      <c r="K90" s="294">
        <v>0.66666666666666663</v>
      </c>
      <c r="L90" s="294">
        <f t="shared" si="554"/>
        <v>0.35416666666666663</v>
      </c>
      <c r="M90" s="442">
        <v>4.1666666666666664E-2</v>
      </c>
    </row>
    <row r="91" spans="1:13" ht="14.4">
      <c r="A91" s="306" t="s">
        <v>791</v>
      </c>
      <c r="B91" s="2349">
        <f t="shared" si="555"/>
        <v>45723</v>
      </c>
      <c r="C91" s="2350"/>
      <c r="D91" s="339">
        <f>INDEX('H. LLuvia'!$A$1:$FM$71,71,MATCH(B91,'H. LLuvia'!$A$1:$FM$1,0)+2)</f>
        <v>0</v>
      </c>
      <c r="E91" s="2363"/>
      <c r="F91" s="2364"/>
      <c r="G91" s="310"/>
      <c r="H91" s="2369" t="s">
        <v>792</v>
      </c>
      <c r="I91" s="2370"/>
      <c r="J91" s="340">
        <v>0.27083333333333331</v>
      </c>
      <c r="K91" s="294">
        <v>0.66666666666666663</v>
      </c>
      <c r="L91" s="294">
        <f t="shared" si="554"/>
        <v>0.35416666666666663</v>
      </c>
      <c r="M91" s="442">
        <v>4.1666666666666664E-2</v>
      </c>
    </row>
    <row r="92" spans="1:13">
      <c r="A92" s="306" t="s">
        <v>793</v>
      </c>
      <c r="B92" s="2349">
        <f t="shared" si="555"/>
        <v>45724</v>
      </c>
      <c r="C92" s="2350"/>
      <c r="D92" s="441">
        <f>INDEX('H. LLuvia'!$A$1:$FM$71,71,MATCH(B92,'H. LLuvia'!$A$1:$FM$1,0)+2)</f>
        <v>0</v>
      </c>
      <c r="E92" s="2363"/>
      <c r="F92" s="2364"/>
      <c r="G92" s="308"/>
      <c r="H92" s="328"/>
      <c r="I92" s="343"/>
      <c r="J92" s="340">
        <v>0.27083333333333331</v>
      </c>
      <c r="K92" s="294">
        <v>0.45833333333333331</v>
      </c>
      <c r="L92" s="294">
        <f t="shared" si="554"/>
        <v>0.14583333333333334</v>
      </c>
      <c r="M92" s="442">
        <v>4.1666666666666664E-2</v>
      </c>
    </row>
    <row r="93" spans="1:13">
      <c r="A93" s="306" t="s">
        <v>794</v>
      </c>
      <c r="B93" s="2349">
        <f t="shared" si="555"/>
        <v>45725</v>
      </c>
      <c r="C93" s="2350"/>
      <c r="D93" s="339">
        <f>INDEX('H. LLuvia'!$A$1:$FM$71,71,MATCH(B93,'H. LLuvia'!$A$1:$FM$1,0)+2)</f>
        <v>0</v>
      </c>
      <c r="E93" s="2365"/>
      <c r="F93" s="2366"/>
      <c r="G93" s="344"/>
      <c r="H93" s="2371" t="s">
        <v>795</v>
      </c>
      <c r="I93" s="2372"/>
      <c r="J93" s="340"/>
      <c r="K93" s="294"/>
      <c r="L93" s="294">
        <f t="shared" si="554"/>
        <v>-4.1666666666666664E-2</v>
      </c>
      <c r="M93" s="345">
        <v>4.1666666666666664E-2</v>
      </c>
    </row>
    <row r="94" spans="1:13" ht="13.35" customHeight="1">
      <c r="A94" s="2353" t="s">
        <v>796</v>
      </c>
      <c r="B94" s="2354"/>
      <c r="C94" s="2354"/>
      <c r="D94" s="307">
        <f>SUM(D87:D93)</f>
        <v>4.166666666666663E-2</v>
      </c>
      <c r="E94" s="312"/>
      <c r="G94" s="329"/>
      <c r="H94" s="329"/>
      <c r="I94" s="329"/>
      <c r="L94" s="330">
        <f>SUM(L87:L92)</f>
        <v>1.9166666666666663</v>
      </c>
    </row>
    <row r="95" spans="1:13">
      <c r="A95" s="2353" t="s">
        <v>797</v>
      </c>
      <c r="B95" s="2354"/>
      <c r="C95" s="2354"/>
      <c r="D95" s="331">
        <f>(D94/L94)*1</f>
        <v>2.1739130434782594E-2</v>
      </c>
      <c r="E95" s="305"/>
      <c r="F95" s="305"/>
      <c r="G95" s="305"/>
      <c r="H95" s="305"/>
      <c r="I95" s="305"/>
      <c r="J95" s="305"/>
      <c r="K95" s="305"/>
      <c r="L95" s="332"/>
    </row>
    <row r="96" spans="1:13">
      <c r="A96" s="2353" t="s">
        <v>798</v>
      </c>
      <c r="B96" s="2354"/>
      <c r="C96" s="2354"/>
      <c r="D96" s="308">
        <v>2</v>
      </c>
      <c r="E96" s="308"/>
      <c r="F96" s="308"/>
      <c r="G96" s="308"/>
      <c r="H96" s="308"/>
      <c r="I96" s="308"/>
      <c r="J96" s="308"/>
      <c r="K96" s="308"/>
      <c r="L96" s="333"/>
    </row>
    <row r="97" spans="1:12" ht="13.35" customHeight="1">
      <c r="A97" s="2329" t="s">
        <v>799</v>
      </c>
      <c r="B97" s="2330"/>
      <c r="C97" s="2355" t="s">
        <v>800</v>
      </c>
      <c r="D97" s="2356"/>
      <c r="E97" s="2356"/>
      <c r="F97" s="2356"/>
      <c r="G97" s="2356"/>
      <c r="H97" s="2356"/>
      <c r="I97" s="2356"/>
      <c r="J97" s="2356"/>
      <c r="K97" s="2356"/>
      <c r="L97" s="2357"/>
    </row>
    <row r="98" spans="1:12" ht="13.35" customHeight="1">
      <c r="A98" s="2329"/>
      <c r="B98" s="2330"/>
      <c r="C98" s="2358"/>
      <c r="D98" s="2359"/>
      <c r="E98" s="2359"/>
      <c r="F98" s="2359"/>
      <c r="G98" s="2359"/>
      <c r="H98" s="2359"/>
      <c r="I98" s="2359"/>
      <c r="J98" s="2359"/>
      <c r="K98" s="2359"/>
      <c r="L98" s="2360"/>
    </row>
    <row r="99" spans="1:12">
      <c r="A99" s="334"/>
      <c r="B99" s="335"/>
      <c r="C99" s="335"/>
      <c r="D99" s="335"/>
      <c r="E99" s="336"/>
      <c r="F99" s="337"/>
      <c r="G99" s="337"/>
      <c r="H99" s="337"/>
      <c r="I99" s="337"/>
      <c r="J99" s="337"/>
      <c r="K99" s="337"/>
      <c r="L99" s="338"/>
    </row>
  </sheetData>
  <mergeCells count="623">
    <mergeCell ref="UZ71:VA71"/>
    <mergeCell ref="VC71:VD71"/>
    <mergeCell ref="VF71:VG71"/>
    <mergeCell ref="VI71:VJ71"/>
    <mergeCell ref="VL71:VM71"/>
    <mergeCell ref="VO71:VP71"/>
    <mergeCell ref="UZ2:VA2"/>
    <mergeCell ref="VC2:VD2"/>
    <mergeCell ref="VF2:VG2"/>
    <mergeCell ref="VI2:VJ2"/>
    <mergeCell ref="VL2:VM2"/>
    <mergeCell ref="VO2:VP2"/>
    <mergeCell ref="SX71:SY71"/>
    <mergeCell ref="TA71:TB71"/>
    <mergeCell ref="TD71:TE71"/>
    <mergeCell ref="TG71:TH71"/>
    <mergeCell ref="TJ71:TK71"/>
    <mergeCell ref="TM71:TN71"/>
    <mergeCell ref="TP71:TQ71"/>
    <mergeCell ref="TS71:TT71"/>
    <mergeCell ref="TV71:TW71"/>
    <mergeCell ref="TY71:TZ71"/>
    <mergeCell ref="UB71:UC71"/>
    <mergeCell ref="UE71:UF71"/>
    <mergeCell ref="UH71:UI71"/>
    <mergeCell ref="UK71:UL71"/>
    <mergeCell ref="UN71:UO71"/>
    <mergeCell ref="UQ71:UR71"/>
    <mergeCell ref="UT71:UU71"/>
    <mergeCell ref="UW71:UX71"/>
    <mergeCell ref="UZ1:VB1"/>
    <mergeCell ref="VC1:VE1"/>
    <mergeCell ref="VF1:VH1"/>
    <mergeCell ref="VI1:VK1"/>
    <mergeCell ref="VL1:VN1"/>
    <mergeCell ref="VO1:VQ1"/>
    <mergeCell ref="SX2:SY2"/>
    <mergeCell ref="TA2:TB2"/>
    <mergeCell ref="TD2:TE2"/>
    <mergeCell ref="TG2:TH2"/>
    <mergeCell ref="TJ2:TK2"/>
    <mergeCell ref="TM2:TN2"/>
    <mergeCell ref="TP2:TQ2"/>
    <mergeCell ref="TS2:TT2"/>
    <mergeCell ref="TV2:TW2"/>
    <mergeCell ref="TY2:TZ2"/>
    <mergeCell ref="UB2:UC2"/>
    <mergeCell ref="UE2:UF2"/>
    <mergeCell ref="UH2:UI2"/>
    <mergeCell ref="UK2:UL2"/>
    <mergeCell ref="UN2:UO2"/>
    <mergeCell ref="UQ2:UR2"/>
    <mergeCell ref="UT2:UU2"/>
    <mergeCell ref="UW2:UX2"/>
    <mergeCell ref="TY1:UA1"/>
    <mergeCell ref="UB1:UD1"/>
    <mergeCell ref="UE1:UG1"/>
    <mergeCell ref="UH1:UJ1"/>
    <mergeCell ref="UK1:UM1"/>
    <mergeCell ref="UN1:UP1"/>
    <mergeCell ref="UQ1:US1"/>
    <mergeCell ref="UT1:UV1"/>
    <mergeCell ref="UW1:UY1"/>
    <mergeCell ref="SX1:SZ1"/>
    <mergeCell ref="TA1:TC1"/>
    <mergeCell ref="TD1:TF1"/>
    <mergeCell ref="TG1:TI1"/>
    <mergeCell ref="TJ1:TL1"/>
    <mergeCell ref="TM1:TO1"/>
    <mergeCell ref="TP1:TR1"/>
    <mergeCell ref="TS1:TU1"/>
    <mergeCell ref="TV1:TX1"/>
    <mergeCell ref="SO1:SQ1"/>
    <mergeCell ref="SO2:SP2"/>
    <mergeCell ref="SO71:SP71"/>
    <mergeCell ref="SR1:ST1"/>
    <mergeCell ref="SU1:SW1"/>
    <mergeCell ref="SR2:SS2"/>
    <mergeCell ref="SU2:SV2"/>
    <mergeCell ref="SR71:SS71"/>
    <mergeCell ref="SU71:SV71"/>
    <mergeCell ref="RW71:RX71"/>
    <mergeCell ref="RZ71:SA71"/>
    <mergeCell ref="SC71:SD71"/>
    <mergeCell ref="SF71:SG71"/>
    <mergeCell ref="SI71:SJ71"/>
    <mergeCell ref="QJ71:QK71"/>
    <mergeCell ref="QM71:QN71"/>
    <mergeCell ref="QP71:QQ71"/>
    <mergeCell ref="QS71:QT71"/>
    <mergeCell ref="QV71:QW71"/>
    <mergeCell ref="QY71:QZ71"/>
    <mergeCell ref="RB71:RC71"/>
    <mergeCell ref="RE71:RF71"/>
    <mergeCell ref="RH71:RI71"/>
    <mergeCell ref="SL71:SM71"/>
    <mergeCell ref="SI2:SJ2"/>
    <mergeCell ref="SL2:SM2"/>
    <mergeCell ref="QJ2:QK2"/>
    <mergeCell ref="QM2:QN2"/>
    <mergeCell ref="QP2:QQ2"/>
    <mergeCell ref="QS2:QT2"/>
    <mergeCell ref="QV2:QW2"/>
    <mergeCell ref="QY2:QZ2"/>
    <mergeCell ref="RB2:RC2"/>
    <mergeCell ref="RE2:RF2"/>
    <mergeCell ref="RH2:RI2"/>
    <mergeCell ref="RK2:RL2"/>
    <mergeCell ref="RN2:RO2"/>
    <mergeCell ref="RQ2:RR2"/>
    <mergeCell ref="RT2:RU2"/>
    <mergeCell ref="RW2:RX2"/>
    <mergeCell ref="RZ2:SA2"/>
    <mergeCell ref="SC2:SD2"/>
    <mergeCell ref="SF2:SG2"/>
    <mergeCell ref="RK71:RL71"/>
    <mergeCell ref="RN71:RO71"/>
    <mergeCell ref="RQ71:RR71"/>
    <mergeCell ref="RT71:RU71"/>
    <mergeCell ref="RZ1:SB1"/>
    <mergeCell ref="SC1:SE1"/>
    <mergeCell ref="SF1:SH1"/>
    <mergeCell ref="SI1:SK1"/>
    <mergeCell ref="SL1:SN1"/>
    <mergeCell ref="QY1:RA1"/>
    <mergeCell ref="RB1:RD1"/>
    <mergeCell ref="RE1:RG1"/>
    <mergeCell ref="RH1:RJ1"/>
    <mergeCell ref="RK1:RM1"/>
    <mergeCell ref="RN1:RP1"/>
    <mergeCell ref="RQ1:RS1"/>
    <mergeCell ref="RT1:RV1"/>
    <mergeCell ref="RW1:RY1"/>
    <mergeCell ref="QJ1:QL1"/>
    <mergeCell ref="QM1:QO1"/>
    <mergeCell ref="QP1:QR1"/>
    <mergeCell ref="QS1:QU1"/>
    <mergeCell ref="QV1:QX1"/>
    <mergeCell ref="PX1:PZ1"/>
    <mergeCell ref="QA1:QC1"/>
    <mergeCell ref="QD1:QF1"/>
    <mergeCell ref="QG1:QI1"/>
    <mergeCell ref="QD2:QE2"/>
    <mergeCell ref="QG2:QH2"/>
    <mergeCell ref="NV71:NW71"/>
    <mergeCell ref="NY71:NZ71"/>
    <mergeCell ref="OB71:OC71"/>
    <mergeCell ref="OE71:OF71"/>
    <mergeCell ref="OH71:OI71"/>
    <mergeCell ref="OK71:OL71"/>
    <mergeCell ref="ON71:OO71"/>
    <mergeCell ref="OQ71:OR71"/>
    <mergeCell ref="OT71:OU71"/>
    <mergeCell ref="OW71:OX71"/>
    <mergeCell ref="OZ71:PA71"/>
    <mergeCell ref="PC71:PD71"/>
    <mergeCell ref="PF71:PG71"/>
    <mergeCell ref="PI71:PJ71"/>
    <mergeCell ref="PL71:PM71"/>
    <mergeCell ref="PO71:PP71"/>
    <mergeCell ref="PR71:PS71"/>
    <mergeCell ref="PU71:PV71"/>
    <mergeCell ref="PX71:PY71"/>
    <mergeCell ref="QA71:QB71"/>
    <mergeCell ref="QD71:QE71"/>
    <mergeCell ref="QG71:QH71"/>
    <mergeCell ref="NV2:NW2"/>
    <mergeCell ref="NY2:NZ2"/>
    <mergeCell ref="PI2:PJ2"/>
    <mergeCell ref="PL2:PM2"/>
    <mergeCell ref="PO2:PP2"/>
    <mergeCell ref="PR2:PS2"/>
    <mergeCell ref="PU2:PV2"/>
    <mergeCell ref="PX2:PY2"/>
    <mergeCell ref="QA2:QB2"/>
    <mergeCell ref="OB2:OC2"/>
    <mergeCell ref="OE2:OF2"/>
    <mergeCell ref="OH2:OI2"/>
    <mergeCell ref="OK2:OL2"/>
    <mergeCell ref="ON2:OO2"/>
    <mergeCell ref="OQ2:OR2"/>
    <mergeCell ref="OT2:OU2"/>
    <mergeCell ref="OW2:OX2"/>
    <mergeCell ref="OZ2:PA2"/>
    <mergeCell ref="PC2:PD2"/>
    <mergeCell ref="PF2:PG2"/>
    <mergeCell ref="OW1:OY1"/>
    <mergeCell ref="OZ1:PB1"/>
    <mergeCell ref="PC1:PE1"/>
    <mergeCell ref="PF1:PH1"/>
    <mergeCell ref="PI1:PK1"/>
    <mergeCell ref="PL1:PN1"/>
    <mergeCell ref="PO1:PQ1"/>
    <mergeCell ref="PR1:PT1"/>
    <mergeCell ref="PU1:PW1"/>
    <mergeCell ref="NV1:NX1"/>
    <mergeCell ref="NY1:OA1"/>
    <mergeCell ref="OB1:OD1"/>
    <mergeCell ref="OE1:OG1"/>
    <mergeCell ref="OH1:OJ1"/>
    <mergeCell ref="OK1:OM1"/>
    <mergeCell ref="ON1:OP1"/>
    <mergeCell ref="OQ1:OS1"/>
    <mergeCell ref="OT1:OV1"/>
    <mergeCell ref="NJ1:NL1"/>
    <mergeCell ref="NM1:NO1"/>
    <mergeCell ref="NP1:NR1"/>
    <mergeCell ref="NS1:NU1"/>
    <mergeCell ref="NA71:NB71"/>
    <mergeCell ref="ND71:NE71"/>
    <mergeCell ref="NG71:NH71"/>
    <mergeCell ref="NJ71:NK71"/>
    <mergeCell ref="NM71:NN71"/>
    <mergeCell ref="NP71:NQ71"/>
    <mergeCell ref="NS71:NT71"/>
    <mergeCell ref="NA2:NB2"/>
    <mergeCell ref="ND2:NE2"/>
    <mergeCell ref="NG2:NH2"/>
    <mergeCell ref="NJ2:NK2"/>
    <mergeCell ref="NM2:NN2"/>
    <mergeCell ref="NP2:NQ2"/>
    <mergeCell ref="NS2:NT2"/>
    <mergeCell ref="MU2:MV2"/>
    <mergeCell ref="MX2:MY2"/>
    <mergeCell ref="LZ1:MB1"/>
    <mergeCell ref="LZ2:MA2"/>
    <mergeCell ref="MU71:MV71"/>
    <mergeCell ref="MX71:MY71"/>
    <mergeCell ref="NA1:NC1"/>
    <mergeCell ref="ND1:NF1"/>
    <mergeCell ref="NG1:NI1"/>
    <mergeCell ref="MU1:MW1"/>
    <mergeCell ref="MX1:MZ1"/>
    <mergeCell ref="LZ71:MA71"/>
    <mergeCell ref="MC1:ME1"/>
    <mergeCell ref="MF1:MH1"/>
    <mergeCell ref="MI1:MK1"/>
    <mergeCell ref="ML1:MN1"/>
    <mergeCell ref="MO1:MQ1"/>
    <mergeCell ref="MR1:MT1"/>
    <mergeCell ref="MC71:MD71"/>
    <mergeCell ref="MF71:MG71"/>
    <mergeCell ref="MI71:MJ71"/>
    <mergeCell ref="ML71:MM71"/>
    <mergeCell ref="MO71:MP71"/>
    <mergeCell ref="MR71:MS71"/>
    <mergeCell ref="MC2:MD2"/>
    <mergeCell ref="MF2:MG2"/>
    <mergeCell ref="MI2:MJ2"/>
    <mergeCell ref="ML2:MM2"/>
    <mergeCell ref="MO2:MP2"/>
    <mergeCell ref="MR2:MS2"/>
    <mergeCell ref="LQ71:LR71"/>
    <mergeCell ref="LT71:LU71"/>
    <mergeCell ref="LW71:LX71"/>
    <mergeCell ref="JO71:JP71"/>
    <mergeCell ref="JR71:JS71"/>
    <mergeCell ref="JU71:JV71"/>
    <mergeCell ref="JX71:JY71"/>
    <mergeCell ref="KA71:KB71"/>
    <mergeCell ref="KD71:KE71"/>
    <mergeCell ref="KG71:KH71"/>
    <mergeCell ref="LK71:LL71"/>
    <mergeCell ref="LN71:LO71"/>
    <mergeCell ref="KJ71:KK71"/>
    <mergeCell ref="KM71:KN71"/>
    <mergeCell ref="KP71:KQ71"/>
    <mergeCell ref="KS71:KT71"/>
    <mergeCell ref="KV71:KW71"/>
    <mergeCell ref="KY71:KZ71"/>
    <mergeCell ref="LB71:LC71"/>
    <mergeCell ref="LE71:LF71"/>
    <mergeCell ref="LH71:LI71"/>
    <mergeCell ref="IN71:IO71"/>
    <mergeCell ref="IQ71:IR71"/>
    <mergeCell ref="IT71:IU71"/>
    <mergeCell ref="IW71:IX71"/>
    <mergeCell ref="IZ71:JA71"/>
    <mergeCell ref="JC71:JD71"/>
    <mergeCell ref="JF71:JG71"/>
    <mergeCell ref="JI71:JJ71"/>
    <mergeCell ref="JL71:JM71"/>
    <mergeCell ref="HM71:HN71"/>
    <mergeCell ref="HP71:HQ71"/>
    <mergeCell ref="HS71:HT71"/>
    <mergeCell ref="HV71:HW71"/>
    <mergeCell ref="HY71:HZ71"/>
    <mergeCell ref="IB71:IC71"/>
    <mergeCell ref="IE71:IF71"/>
    <mergeCell ref="IH71:II71"/>
    <mergeCell ref="IK71:IL71"/>
    <mergeCell ref="GL71:GM71"/>
    <mergeCell ref="GO71:GP71"/>
    <mergeCell ref="GR71:GS71"/>
    <mergeCell ref="GU71:GV71"/>
    <mergeCell ref="GX71:GY71"/>
    <mergeCell ref="HA71:HB71"/>
    <mergeCell ref="HD71:HE71"/>
    <mergeCell ref="HG71:HH71"/>
    <mergeCell ref="HJ71:HK71"/>
    <mergeCell ref="KY2:KZ2"/>
    <mergeCell ref="LB2:LC2"/>
    <mergeCell ref="LE2:LF2"/>
    <mergeCell ref="LH2:LI2"/>
    <mergeCell ref="LK2:LL2"/>
    <mergeCell ref="LN2:LO2"/>
    <mergeCell ref="LQ2:LR2"/>
    <mergeCell ref="LT2:LU2"/>
    <mergeCell ref="LW2:LX2"/>
    <mergeCell ref="JX2:JY2"/>
    <mergeCell ref="KA2:KB2"/>
    <mergeCell ref="KD2:KE2"/>
    <mergeCell ref="KG2:KH2"/>
    <mergeCell ref="KJ2:KK2"/>
    <mergeCell ref="KM2:KN2"/>
    <mergeCell ref="KP2:KQ2"/>
    <mergeCell ref="KS2:KT2"/>
    <mergeCell ref="KV2:KW2"/>
    <mergeCell ref="IW2:IX2"/>
    <mergeCell ref="IZ2:JA2"/>
    <mergeCell ref="JC2:JD2"/>
    <mergeCell ref="JF2:JG2"/>
    <mergeCell ref="JI2:JJ2"/>
    <mergeCell ref="JL2:JM2"/>
    <mergeCell ref="JO2:JP2"/>
    <mergeCell ref="JR2:JS2"/>
    <mergeCell ref="JU2:JV2"/>
    <mergeCell ref="LQ1:LS1"/>
    <mergeCell ref="LT1:LV1"/>
    <mergeCell ref="LW1:LY1"/>
    <mergeCell ref="GL2:GM2"/>
    <mergeCell ref="GO2:GP2"/>
    <mergeCell ref="GR2:GS2"/>
    <mergeCell ref="GU2:GV2"/>
    <mergeCell ref="GX2:GY2"/>
    <mergeCell ref="HA2:HB2"/>
    <mergeCell ref="HD2:HE2"/>
    <mergeCell ref="HG2:HH2"/>
    <mergeCell ref="HJ2:HK2"/>
    <mergeCell ref="HM2:HN2"/>
    <mergeCell ref="HP2:HQ2"/>
    <mergeCell ref="HS2:HT2"/>
    <mergeCell ref="HV2:HW2"/>
    <mergeCell ref="HY2:HZ2"/>
    <mergeCell ref="IB2:IC2"/>
    <mergeCell ref="IE2:IF2"/>
    <mergeCell ref="IH2:II2"/>
    <mergeCell ref="IK2:IL2"/>
    <mergeCell ref="IN2:IO2"/>
    <mergeCell ref="IQ2:IR2"/>
    <mergeCell ref="IT2:IU2"/>
    <mergeCell ref="KP1:KR1"/>
    <mergeCell ref="KS1:KU1"/>
    <mergeCell ref="KV1:KX1"/>
    <mergeCell ref="KY1:LA1"/>
    <mergeCell ref="LB1:LD1"/>
    <mergeCell ref="LE1:LG1"/>
    <mergeCell ref="LH1:LJ1"/>
    <mergeCell ref="LK1:LM1"/>
    <mergeCell ref="LN1:LP1"/>
    <mergeCell ref="JO1:JQ1"/>
    <mergeCell ref="JR1:JT1"/>
    <mergeCell ref="JU1:JW1"/>
    <mergeCell ref="JX1:JZ1"/>
    <mergeCell ref="KA1:KC1"/>
    <mergeCell ref="KD1:KF1"/>
    <mergeCell ref="KG1:KI1"/>
    <mergeCell ref="KJ1:KL1"/>
    <mergeCell ref="KM1:KO1"/>
    <mergeCell ref="IN1:IP1"/>
    <mergeCell ref="IQ1:IS1"/>
    <mergeCell ref="IT1:IV1"/>
    <mergeCell ref="IW1:IY1"/>
    <mergeCell ref="IZ1:JB1"/>
    <mergeCell ref="JC1:JE1"/>
    <mergeCell ref="JF1:JH1"/>
    <mergeCell ref="JI1:JK1"/>
    <mergeCell ref="JL1:JN1"/>
    <mergeCell ref="HM1:HO1"/>
    <mergeCell ref="HP1:HR1"/>
    <mergeCell ref="HS1:HU1"/>
    <mergeCell ref="HV1:HX1"/>
    <mergeCell ref="HY1:IA1"/>
    <mergeCell ref="IB1:ID1"/>
    <mergeCell ref="IE1:IG1"/>
    <mergeCell ref="IH1:IJ1"/>
    <mergeCell ref="IK1:IM1"/>
    <mergeCell ref="GO1:GQ1"/>
    <mergeCell ref="GR1:GT1"/>
    <mergeCell ref="GU1:GW1"/>
    <mergeCell ref="GX1:GZ1"/>
    <mergeCell ref="HA1:HC1"/>
    <mergeCell ref="HD1:HF1"/>
    <mergeCell ref="HG1:HI1"/>
    <mergeCell ref="GL1:GN1"/>
    <mergeCell ref="HJ1:HL1"/>
    <mergeCell ref="FN1:FP1"/>
    <mergeCell ref="FQ1:FS1"/>
    <mergeCell ref="FT1:FV1"/>
    <mergeCell ref="FW1:FY1"/>
    <mergeCell ref="FZ1:GB1"/>
    <mergeCell ref="GC1:GE1"/>
    <mergeCell ref="GF1:GH1"/>
    <mergeCell ref="GI1:GK1"/>
    <mergeCell ref="GI2:GJ2"/>
    <mergeCell ref="GC2:GD2"/>
    <mergeCell ref="GF2:GG2"/>
    <mergeCell ref="FE71:FF71"/>
    <mergeCell ref="FH71:FI71"/>
    <mergeCell ref="FK71:FL71"/>
    <mergeCell ref="EP71:EQ71"/>
    <mergeCell ref="ES71:ET71"/>
    <mergeCell ref="EV71:EW71"/>
    <mergeCell ref="EY71:EZ71"/>
    <mergeCell ref="FB71:FC71"/>
    <mergeCell ref="FE2:FF2"/>
    <mergeCell ref="FH2:FI2"/>
    <mergeCell ref="FN71:FO71"/>
    <mergeCell ref="FQ71:FR71"/>
    <mergeCell ref="FT71:FU71"/>
    <mergeCell ref="FW71:FX71"/>
    <mergeCell ref="FZ71:GA71"/>
    <mergeCell ref="GC71:GD71"/>
    <mergeCell ref="GF71:GG71"/>
    <mergeCell ref="GI71:GJ71"/>
    <mergeCell ref="FN2:FO2"/>
    <mergeCell ref="FQ2:FR2"/>
    <mergeCell ref="FT2:FU2"/>
    <mergeCell ref="FW2:FX2"/>
    <mergeCell ref="FZ2:GA2"/>
    <mergeCell ref="EA71:EB71"/>
    <mergeCell ref="ED71:EE71"/>
    <mergeCell ref="EG71:EH71"/>
    <mergeCell ref="EJ71:EK71"/>
    <mergeCell ref="EM71:EN71"/>
    <mergeCell ref="FK2:FL2"/>
    <mergeCell ref="CH71:CI71"/>
    <mergeCell ref="CK71:CL71"/>
    <mergeCell ref="CN71:CO71"/>
    <mergeCell ref="CQ71:CR71"/>
    <mergeCell ref="CT71:CU71"/>
    <mergeCell ref="CW71:CX71"/>
    <mergeCell ref="CZ71:DA71"/>
    <mergeCell ref="DC71:DD71"/>
    <mergeCell ref="DF71:DG71"/>
    <mergeCell ref="DI71:DJ71"/>
    <mergeCell ref="DL71:DM71"/>
    <mergeCell ref="DO71:DP71"/>
    <mergeCell ref="DR71:DS71"/>
    <mergeCell ref="DU71:DV71"/>
    <mergeCell ref="DX71:DY71"/>
    <mergeCell ref="EV2:EW2"/>
    <mergeCell ref="EY2:EZ2"/>
    <mergeCell ref="FB2:FC2"/>
    <mergeCell ref="EG2:EH2"/>
    <mergeCell ref="EJ2:EK2"/>
    <mergeCell ref="EM2:EN2"/>
    <mergeCell ref="EP2:EQ2"/>
    <mergeCell ref="ES2:ET2"/>
    <mergeCell ref="DR2:DS2"/>
    <mergeCell ref="DU2:DV2"/>
    <mergeCell ref="DX2:DY2"/>
    <mergeCell ref="EA2:EB2"/>
    <mergeCell ref="ED2:EE2"/>
    <mergeCell ref="FB1:FD1"/>
    <mergeCell ref="FE1:FG1"/>
    <mergeCell ref="FH1:FJ1"/>
    <mergeCell ref="FK1:FM1"/>
    <mergeCell ref="CH2:CI2"/>
    <mergeCell ref="CK2:CL2"/>
    <mergeCell ref="CN2:CO2"/>
    <mergeCell ref="CQ2:CR2"/>
    <mergeCell ref="CT2:CU2"/>
    <mergeCell ref="CW2:CX2"/>
    <mergeCell ref="CZ2:DA2"/>
    <mergeCell ref="DC2:DD2"/>
    <mergeCell ref="DF2:DG2"/>
    <mergeCell ref="DI2:DJ2"/>
    <mergeCell ref="DL2:DM2"/>
    <mergeCell ref="DO2:DP2"/>
    <mergeCell ref="EM1:EO1"/>
    <mergeCell ref="EP1:ER1"/>
    <mergeCell ref="ES1:EU1"/>
    <mergeCell ref="EV1:EX1"/>
    <mergeCell ref="EY1:FA1"/>
    <mergeCell ref="DX1:DZ1"/>
    <mergeCell ref="EA1:EC1"/>
    <mergeCell ref="ED1:EF1"/>
    <mergeCell ref="EG1:EI1"/>
    <mergeCell ref="EJ1:EL1"/>
    <mergeCell ref="DI1:DK1"/>
    <mergeCell ref="DL1:DN1"/>
    <mergeCell ref="DO1:DQ1"/>
    <mergeCell ref="DR1:DT1"/>
    <mergeCell ref="DU1:DW1"/>
    <mergeCell ref="CT1:CV1"/>
    <mergeCell ref="CW1:CY1"/>
    <mergeCell ref="CZ1:DB1"/>
    <mergeCell ref="DC1:DE1"/>
    <mergeCell ref="DF1:DH1"/>
    <mergeCell ref="BJ2:BK2"/>
    <mergeCell ref="BM2:BN2"/>
    <mergeCell ref="BP2:BQ2"/>
    <mergeCell ref="CE71:CF71"/>
    <mergeCell ref="CH1:CJ1"/>
    <mergeCell ref="CK1:CM1"/>
    <mergeCell ref="CN1:CP1"/>
    <mergeCell ref="CQ1:CS1"/>
    <mergeCell ref="BP71:BQ71"/>
    <mergeCell ref="BS71:BT71"/>
    <mergeCell ref="BV71:BW71"/>
    <mergeCell ref="BY71:BZ71"/>
    <mergeCell ref="CB71:CC71"/>
    <mergeCell ref="CB1:CD1"/>
    <mergeCell ref="CE1:CG1"/>
    <mergeCell ref="BS2:BT2"/>
    <mergeCell ref="BV2:BW2"/>
    <mergeCell ref="BY2:BZ2"/>
    <mergeCell ref="CB2:CC2"/>
    <mergeCell ref="CE2:CF2"/>
    <mergeCell ref="BP1:BR1"/>
    <mergeCell ref="BS1:BU1"/>
    <mergeCell ref="BV1:BX1"/>
    <mergeCell ref="BY1:CA1"/>
    <mergeCell ref="BA1:BC1"/>
    <mergeCell ref="BD1:BF1"/>
    <mergeCell ref="BG1:BI1"/>
    <mergeCell ref="BJ1:BL1"/>
    <mergeCell ref="BM1:BO1"/>
    <mergeCell ref="AL71:AM71"/>
    <mergeCell ref="AO71:AP71"/>
    <mergeCell ref="AR1:AT1"/>
    <mergeCell ref="AU1:AW1"/>
    <mergeCell ref="AX1:AZ1"/>
    <mergeCell ref="AR71:AS71"/>
    <mergeCell ref="AU71:AV71"/>
    <mergeCell ref="AX71:AY71"/>
    <mergeCell ref="BA71:BB71"/>
    <mergeCell ref="BD71:BE71"/>
    <mergeCell ref="BG71:BH71"/>
    <mergeCell ref="BJ71:BK71"/>
    <mergeCell ref="BM71:BN71"/>
    <mergeCell ref="AR2:AS2"/>
    <mergeCell ref="AU2:AV2"/>
    <mergeCell ref="AX2:AY2"/>
    <mergeCell ref="BA2:BB2"/>
    <mergeCell ref="BD2:BE2"/>
    <mergeCell ref="BG2:BH2"/>
    <mergeCell ref="W71:X71"/>
    <mergeCell ref="Z71:AA71"/>
    <mergeCell ref="AC71:AD71"/>
    <mergeCell ref="AF71:AG71"/>
    <mergeCell ref="AI71:AJ71"/>
    <mergeCell ref="AL1:AN1"/>
    <mergeCell ref="AO1:AQ1"/>
    <mergeCell ref="W2:X2"/>
    <mergeCell ref="Z2:AA2"/>
    <mergeCell ref="AC2:AD2"/>
    <mergeCell ref="AF2:AG2"/>
    <mergeCell ref="AI2:AJ2"/>
    <mergeCell ref="AL2:AM2"/>
    <mergeCell ref="AO2:AP2"/>
    <mergeCell ref="W1:Y1"/>
    <mergeCell ref="Z1:AB1"/>
    <mergeCell ref="AC1:AE1"/>
    <mergeCell ref="AF1:AH1"/>
    <mergeCell ref="AI1:AK1"/>
    <mergeCell ref="T1:V1"/>
    <mergeCell ref="T2:U2"/>
    <mergeCell ref="N1:P1"/>
    <mergeCell ref="N2:O2"/>
    <mergeCell ref="T71:U71"/>
    <mergeCell ref="B71:C71"/>
    <mergeCell ref="E71:F71"/>
    <mergeCell ref="H71:I71"/>
    <mergeCell ref="K71:L71"/>
    <mergeCell ref="N71:O71"/>
    <mergeCell ref="Q71:R71"/>
    <mergeCell ref="B1:D1"/>
    <mergeCell ref="E1:G1"/>
    <mergeCell ref="H1:J1"/>
    <mergeCell ref="K1:M1"/>
    <mergeCell ref="B2:C2"/>
    <mergeCell ref="E2:F2"/>
    <mergeCell ref="H2:I2"/>
    <mergeCell ref="K2:L2"/>
    <mergeCell ref="Q1:S1"/>
    <mergeCell ref="Q2:R2"/>
    <mergeCell ref="H91:I91"/>
    <mergeCell ref="H93:I93"/>
    <mergeCell ref="A81:B81"/>
    <mergeCell ref="C81:D81"/>
    <mergeCell ref="H81:I81"/>
    <mergeCell ref="A82:B82"/>
    <mergeCell ref="C82:D82"/>
    <mergeCell ref="H82:I82"/>
    <mergeCell ref="H83:I83"/>
    <mergeCell ref="B87:C87"/>
    <mergeCell ref="B88:C88"/>
    <mergeCell ref="A76:L76"/>
    <mergeCell ref="A77:L77"/>
    <mergeCell ref="A78:L78"/>
    <mergeCell ref="A97:B98"/>
    <mergeCell ref="E85:I86"/>
    <mergeCell ref="B85:C85"/>
    <mergeCell ref="J85:L86"/>
    <mergeCell ref="D85:D86"/>
    <mergeCell ref="J81:L81"/>
    <mergeCell ref="J82:L82"/>
    <mergeCell ref="J83:L83"/>
    <mergeCell ref="B91:C91"/>
    <mergeCell ref="B92:C92"/>
    <mergeCell ref="B93:C93"/>
    <mergeCell ref="B86:C86"/>
    <mergeCell ref="A94:C94"/>
    <mergeCell ref="B89:C89"/>
    <mergeCell ref="B90:C90"/>
    <mergeCell ref="A96:C96"/>
    <mergeCell ref="A95:C95"/>
    <mergeCell ref="C97:L98"/>
    <mergeCell ref="E87:F93"/>
    <mergeCell ref="H87:I87"/>
    <mergeCell ref="H89:I89"/>
  </mergeCells>
  <conditionalFormatting sqref="A5:A69">
    <cfRule type="expression" dxfId="151" priority="1">
      <formula>JO5=1</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8437-6CBB-4DA6-BBCE-D6FB158C66FD}">
  <dimension ref="A1:BI119"/>
  <sheetViews>
    <sheetView workbookViewId="0"/>
  </sheetViews>
  <sheetFormatPr baseColWidth="10" defaultColWidth="9.109375" defaultRowHeight="12.75" customHeight="1" outlineLevelCol="1"/>
  <cols>
    <col min="1" max="1" width="14" style="1079" customWidth="1"/>
    <col min="2" max="2" width="13" style="1079" customWidth="1"/>
    <col min="3" max="3" width="10.6640625" style="1079" customWidth="1"/>
    <col min="4" max="4" width="12.44140625" style="1079" customWidth="1"/>
    <col min="5" max="5" width="11.33203125" style="1079" customWidth="1" outlineLevel="1"/>
    <col min="6" max="9" width="8.33203125" style="1079" customWidth="1" outlineLevel="1"/>
    <col min="10" max="10" width="11.5546875" style="1079" customWidth="1" outlineLevel="1"/>
    <col min="11" max="11" width="10.33203125" style="1079" customWidth="1"/>
    <col min="12" max="12" width="17" style="1079" customWidth="1"/>
    <col min="13" max="13" width="12.109375" style="1079" customWidth="1" outlineLevel="1"/>
    <col min="14" max="14" width="12.6640625" style="1079" customWidth="1" outlineLevel="1"/>
    <col min="15" max="15" width="9.109375" style="1226" customWidth="1" outlineLevel="1"/>
    <col min="16" max="16" width="13.109375" style="1226" customWidth="1"/>
    <col min="17" max="18" width="14" style="1226" customWidth="1"/>
    <col min="19" max="19" width="12.6640625" style="1085" customWidth="1" outlineLevel="1"/>
    <col min="20" max="20" width="13.109375" style="1226" customWidth="1"/>
    <col min="21" max="21" width="13.88671875" style="1226" customWidth="1"/>
    <col min="22" max="23" width="15" style="1226" customWidth="1"/>
    <col min="24" max="24" width="16.6640625" style="1226" customWidth="1" outlineLevel="1"/>
    <col min="25" max="25" width="17.33203125" style="1226" customWidth="1" outlineLevel="1"/>
    <col min="26" max="26" width="12.6640625" style="1226" customWidth="1" outlineLevel="1"/>
    <col min="27" max="27" width="15" style="1226" customWidth="1"/>
    <col min="28" max="28" width="29.44140625" style="1226" customWidth="1"/>
    <col min="29" max="29" width="15.5546875" style="1226" customWidth="1"/>
    <col min="30" max="36" width="15.5546875" style="1079" customWidth="1"/>
    <col min="37" max="37" width="9.5546875" style="1079" customWidth="1"/>
    <col min="38" max="39" width="15.5546875" style="1226" customWidth="1"/>
    <col min="40" max="40" width="14" style="1226" customWidth="1"/>
    <col min="41" max="45" width="15.5546875" style="1226" customWidth="1"/>
    <col min="46" max="46" width="9.44140625" style="1226" customWidth="1"/>
    <col min="47" max="47" width="33.88671875" style="1226" customWidth="1"/>
    <col min="48" max="16384" width="9.109375" style="1226"/>
  </cols>
  <sheetData>
    <row r="1" spans="1:61" ht="12.75" customHeight="1">
      <c r="A1" s="1337">
        <f ca="1">TODAY()</f>
        <v>46127</v>
      </c>
      <c r="B1" s="1226" t="s">
        <v>577</v>
      </c>
      <c r="D1" s="1226"/>
      <c r="J1" s="1226"/>
      <c r="M1" s="1226"/>
      <c r="N1" s="1226"/>
      <c r="O1" s="1226">
        <f>COUNTIF($B$9:$B$72,B1)</f>
        <v>20</v>
      </c>
      <c r="P1" s="1338"/>
      <c r="T1" s="1079">
        <v>1</v>
      </c>
      <c r="U1" s="1079">
        <f>T1+1</f>
        <v>2</v>
      </c>
      <c r="V1" s="1079">
        <f t="shared" ref="V1:Z1" si="0">U1+1</f>
        <v>3</v>
      </c>
      <c r="W1" s="1079">
        <f t="shared" si="0"/>
        <v>4</v>
      </c>
      <c r="X1" s="1079">
        <f t="shared" si="0"/>
        <v>5</v>
      </c>
      <c r="Y1" s="1079">
        <f t="shared" si="0"/>
        <v>6</v>
      </c>
      <c r="Z1" s="1079">
        <f t="shared" si="0"/>
        <v>7</v>
      </c>
      <c r="AA1" s="1079"/>
      <c r="AL1" s="1338"/>
      <c r="AM1" s="1338"/>
      <c r="AN1" s="1338"/>
      <c r="AO1" s="1338"/>
    </row>
    <row r="2" spans="1:61" ht="12.75" customHeight="1">
      <c r="J2" s="1079" t="s">
        <v>801</v>
      </c>
      <c r="O2" s="1226">
        <f>COUNTIFS($B$9:$B$72,"TEND 1",O9:O72,"1")</f>
        <v>20</v>
      </c>
      <c r="Z2" s="1226">
        <f>IF(Z10&gt;1,2,0)</f>
        <v>0</v>
      </c>
      <c r="AB2" s="1426">
        <f>R55*2900</f>
        <v>31567312.000000004</v>
      </c>
    </row>
    <row r="3" spans="1:61" s="1079" customFormat="1" ht="13.2">
      <c r="A3" s="1086">
        <v>1</v>
      </c>
      <c r="B3" s="1087"/>
      <c r="C3" s="1087"/>
      <c r="D3" s="1087"/>
      <c r="E3" s="1087"/>
      <c r="F3" s="1087"/>
      <c r="G3" s="1087"/>
      <c r="H3" s="1087"/>
      <c r="I3" s="1087"/>
      <c r="J3" s="1087"/>
      <c r="K3" s="1261" t="s">
        <v>802</v>
      </c>
      <c r="L3" s="1261"/>
      <c r="M3" s="1087"/>
      <c r="N3" s="1087"/>
      <c r="O3" s="1088">
        <f>O4/$A$4</f>
        <v>1</v>
      </c>
      <c r="P3" s="1088"/>
      <c r="Q3" s="1088">
        <f>Q4/$A$4</f>
        <v>1</v>
      </c>
      <c r="R3" s="1088"/>
      <c r="S3" s="1089"/>
      <c r="T3" s="1088">
        <f>T4/$A$4</f>
        <v>1</v>
      </c>
      <c r="U3" s="1088">
        <f>U4/$A$4</f>
        <v>1</v>
      </c>
      <c r="V3" s="1088">
        <f>V4/$A$4</f>
        <v>1</v>
      </c>
      <c r="W3" s="1088">
        <f>W4/$A$4</f>
        <v>1</v>
      </c>
      <c r="X3" s="1088"/>
      <c r="Y3" s="1088"/>
      <c r="Z3" s="1090">
        <f>Z4-V4</f>
        <v>0</v>
      </c>
      <c r="AA3" s="1089"/>
      <c r="AB3" s="1088"/>
      <c r="AC3" s="1087"/>
      <c r="AD3" s="1087"/>
      <c r="AE3" s="1087"/>
      <c r="AF3" s="1087"/>
      <c r="AG3" s="1087"/>
      <c r="AH3" s="1087"/>
      <c r="AI3" s="1087"/>
      <c r="AJ3" s="1087"/>
      <c r="AK3" s="1087"/>
      <c r="AL3" s="1088"/>
      <c r="AM3" s="1088"/>
      <c r="AN3" s="1088"/>
      <c r="AO3" s="1088"/>
      <c r="AP3" s="1087"/>
      <c r="AQ3" s="1087"/>
      <c r="AR3" s="1087"/>
      <c r="AS3" s="1087"/>
      <c r="AT3" s="1087"/>
    </row>
    <row r="4" spans="1:61" ht="13.2">
      <c r="A4" s="1090">
        <v>64</v>
      </c>
      <c r="B4" s="1090"/>
      <c r="C4" s="1090"/>
      <c r="D4" s="1090"/>
      <c r="E4" s="1090"/>
      <c r="F4" s="1090"/>
      <c r="G4" s="1090"/>
      <c r="H4" s="1090"/>
      <c r="I4" s="1090"/>
      <c r="J4" s="1090"/>
      <c r="K4" s="1261" t="s">
        <v>802</v>
      </c>
      <c r="L4" s="1261"/>
      <c r="M4" s="1090"/>
      <c r="N4" s="1090"/>
      <c r="O4" s="1090">
        <f>COUNTIF(O9:O73,"1")</f>
        <v>64</v>
      </c>
      <c r="P4" s="1090"/>
      <c r="Q4" s="1090">
        <f>COUNTIF(Q9:Q73,"1")</f>
        <v>64</v>
      </c>
      <c r="R4" s="1090"/>
      <c r="S4" s="1339"/>
      <c r="T4" s="1090">
        <f>COUNTIF(T9:T73,"1")</f>
        <v>64</v>
      </c>
      <c r="U4" s="1090">
        <f>COUNTIF(U9:U73,"1")</f>
        <v>64</v>
      </c>
      <c r="V4" s="1090">
        <f>COUNTIF(V9:V73,"1")</f>
        <v>64</v>
      </c>
      <c r="W4" s="1090">
        <f>COUNTIF(W9:W73,"1")</f>
        <v>64</v>
      </c>
      <c r="X4" s="1090"/>
      <c r="Y4" s="1090">
        <f>COUNTIF(Y9:Y73,"1")</f>
        <v>64</v>
      </c>
      <c r="Z4" s="1090">
        <f>COUNTIF(Z9:Z73,"1")</f>
        <v>64</v>
      </c>
      <c r="AA4" s="1090"/>
      <c r="AB4" s="1090"/>
      <c r="AC4" s="1340"/>
      <c r="AD4" s="1090"/>
      <c r="AE4" s="1090"/>
      <c r="AF4" s="1090"/>
      <c r="AG4" s="1090"/>
      <c r="AH4" s="1090"/>
      <c r="AI4" s="1090"/>
      <c r="AJ4" s="1090"/>
      <c r="AK4" s="1090"/>
      <c r="AL4" s="1090"/>
      <c r="AM4" s="1090"/>
      <c r="AN4" s="1090"/>
      <c r="AO4" s="1090"/>
      <c r="AP4" s="1340"/>
      <c r="AQ4" s="1340"/>
      <c r="AR4" s="1340"/>
      <c r="AS4" s="1340"/>
      <c r="AT4" s="1340"/>
    </row>
    <row r="5" spans="1:61" ht="13.2">
      <c r="K5" s="1261" t="s">
        <v>803</v>
      </c>
      <c r="L5" s="1261"/>
      <c r="O5" s="1264">
        <f>'Seg Diario'!GQ80</f>
        <v>1</v>
      </c>
      <c r="P5" s="1079"/>
      <c r="Q5" s="1079"/>
      <c r="R5" s="1079"/>
      <c r="T5" s="1079"/>
      <c r="U5" s="1079"/>
      <c r="V5" s="1264">
        <f>'Seg Diario'!IN80</f>
        <v>1</v>
      </c>
      <c r="AB5" s="1079"/>
      <c r="AC5" s="1079"/>
      <c r="AP5" s="1079"/>
      <c r="AQ5" s="1079"/>
      <c r="AR5" s="1079"/>
      <c r="AS5" s="1079"/>
      <c r="AT5" s="1079"/>
    </row>
    <row r="6" spans="1:61" ht="13.2">
      <c r="B6" s="1324">
        <f>COUNTIF(B10:B33,"TEND 1")-5</f>
        <v>15</v>
      </c>
      <c r="C6" s="1085">
        <f>SUM(C8:C72)</f>
        <v>22503.14</v>
      </c>
      <c r="D6" s="1324"/>
      <c r="K6" s="1261"/>
      <c r="L6" s="1261"/>
      <c r="M6" s="1324"/>
      <c r="N6" s="1324"/>
      <c r="O6" s="1079">
        <f>COUNTIF(O9:O33,1)</f>
        <v>25</v>
      </c>
      <c r="P6" s="1079"/>
      <c r="Q6" s="1079">
        <f>COUNTIF(Q9:Q33,1)</f>
        <v>25</v>
      </c>
      <c r="R6" s="1085">
        <f>(SUM(R8:R72))/1000</f>
        <v>717.57345999999995</v>
      </c>
      <c r="T6" s="1079">
        <f>COUNTIF(T9:T33,1)</f>
        <v>25</v>
      </c>
      <c r="U6" s="1079">
        <f>COUNTIF(U9:U33,1)</f>
        <v>25</v>
      </c>
      <c r="V6" s="1079">
        <f>COUNTIF(V9:V33,1)</f>
        <v>25</v>
      </c>
      <c r="W6" s="1079">
        <f>COUNTIF(W9:W33,1)</f>
        <v>25</v>
      </c>
      <c r="X6" s="1079">
        <f>COUNTIF(X9:X33,"&gt;1")</f>
        <v>25</v>
      </c>
      <c r="Y6" s="1079">
        <f>COUNTIF(Y9:Y33,1)</f>
        <v>25</v>
      </c>
      <c r="Z6" s="1079">
        <f>COUNTIF(Z9:Z33,1)</f>
        <v>25</v>
      </c>
      <c r="AA6" s="1079"/>
      <c r="AB6" s="1084"/>
      <c r="AC6" s="1079"/>
      <c r="AD6" s="1079">
        <f>COUNTIF(AD9:AD33,1)</f>
        <v>25</v>
      </c>
      <c r="AL6" s="1079" t="s">
        <v>804</v>
      </c>
      <c r="AM6" s="1079" t="s">
        <v>804</v>
      </c>
      <c r="AN6" s="1079" t="s">
        <v>805</v>
      </c>
      <c r="AO6" s="1079" t="s">
        <v>805</v>
      </c>
      <c r="AP6" s="1079"/>
      <c r="AQ6" s="1079"/>
      <c r="AR6" s="1079"/>
      <c r="AS6" s="1079"/>
      <c r="AT6" s="1079"/>
    </row>
    <row r="7" spans="1:61" s="1341" customFormat="1" ht="48.75" customHeight="1">
      <c r="A7" s="1313" t="s">
        <v>806</v>
      </c>
      <c r="B7" s="1313" t="s">
        <v>807</v>
      </c>
      <c r="C7" s="1408" t="s">
        <v>808</v>
      </c>
      <c r="D7" s="1313" t="s">
        <v>809</v>
      </c>
      <c r="E7" s="1313" t="s">
        <v>810</v>
      </c>
      <c r="F7" s="1313" t="s">
        <v>811</v>
      </c>
      <c r="G7" s="1313" t="s">
        <v>812</v>
      </c>
      <c r="H7" s="1313" t="s">
        <v>813</v>
      </c>
      <c r="I7" s="1313" t="s">
        <v>814</v>
      </c>
      <c r="J7" s="1314" t="s">
        <v>815</v>
      </c>
      <c r="K7" s="1313" t="s">
        <v>816</v>
      </c>
      <c r="L7" s="1312" t="s">
        <v>817</v>
      </c>
      <c r="M7" s="1312" t="s">
        <v>818</v>
      </c>
      <c r="N7" s="1312" t="s">
        <v>819</v>
      </c>
      <c r="O7" s="1315" t="s">
        <v>820</v>
      </c>
      <c r="P7" s="1431" t="s">
        <v>821</v>
      </c>
      <c r="Q7" s="1312" t="s">
        <v>822</v>
      </c>
      <c r="R7" s="1364" t="s">
        <v>823</v>
      </c>
      <c r="S7" s="1396" t="s">
        <v>824</v>
      </c>
      <c r="T7" s="1312" t="s">
        <v>825</v>
      </c>
      <c r="U7" s="1312" t="s">
        <v>826</v>
      </c>
      <c r="V7" s="1312" t="s">
        <v>827</v>
      </c>
      <c r="W7" s="1312" t="s">
        <v>828</v>
      </c>
      <c r="X7" s="1312" t="s">
        <v>829</v>
      </c>
      <c r="Y7" s="1312" t="s">
        <v>830</v>
      </c>
      <c r="Z7" s="1312" t="s">
        <v>831</v>
      </c>
      <c r="AA7" s="1312" t="s">
        <v>832</v>
      </c>
      <c r="AB7" s="1315" t="s">
        <v>833</v>
      </c>
      <c r="AC7" s="1312" t="s">
        <v>834</v>
      </c>
      <c r="AD7" s="1312" t="s">
        <v>326</v>
      </c>
      <c r="AE7" s="1312" t="s">
        <v>835</v>
      </c>
      <c r="AF7" s="1312" t="s">
        <v>836</v>
      </c>
      <c r="AG7" s="1312" t="s">
        <v>837</v>
      </c>
      <c r="AH7" s="1312" t="s">
        <v>838</v>
      </c>
      <c r="AI7" s="1312" t="s">
        <v>839</v>
      </c>
      <c r="AJ7" s="1312" t="s">
        <v>840</v>
      </c>
      <c r="AK7" s="1312" t="s">
        <v>841</v>
      </c>
      <c r="AL7" s="1312" t="str">
        <f>'Seg Diario'!LA10</f>
        <v>TGFO RIEGA DE MANILA</v>
      </c>
      <c r="AM7" s="1312" t="str">
        <f>'Seg Diario'!LE10</f>
        <v>TGFO RIEGA DE GUAYA</v>
      </c>
      <c r="AN7" s="1312" t="str">
        <f>'Seg Diario'!MC10</f>
        <v>TGCONV RIEGA DE MANILA</v>
      </c>
      <c r="AO7" s="1312" t="str">
        <f>'Seg Diario'!MG10</f>
        <v>TGCONV RIEGA DE GUAYA</v>
      </c>
      <c r="AP7" s="1312"/>
      <c r="AQ7" s="1312"/>
      <c r="AR7" s="1312"/>
      <c r="AS7" s="1312"/>
      <c r="AT7" s="1312"/>
      <c r="AU7" s="1316" t="s">
        <v>842</v>
      </c>
      <c r="AV7" s="1316" t="s">
        <v>842</v>
      </c>
      <c r="AW7" s="1316" t="s">
        <v>842</v>
      </c>
      <c r="AX7" s="1316"/>
      <c r="AY7" s="1316"/>
      <c r="AZ7" s="1316"/>
      <c r="BA7" s="1316"/>
      <c r="BB7" s="1316"/>
      <c r="BC7" s="1316"/>
      <c r="BD7" s="1316"/>
      <c r="BE7" s="1316"/>
      <c r="BF7" s="1316"/>
      <c r="BG7" s="1316"/>
      <c r="BH7" s="1316"/>
      <c r="BI7" s="1316"/>
    </row>
    <row r="8" spans="1:61" s="1344" customFormat="1" ht="27.75" customHeight="1">
      <c r="A8" s="1403" t="str">
        <f>'Seg Diario'!B12</f>
        <v>Portico</v>
      </c>
      <c r="B8" s="1429" t="str">
        <f>'Seg Diario'!IT12</f>
        <v>TEND 4</v>
      </c>
      <c r="C8" s="1405">
        <f>'Seg Diario'!IS12</f>
        <v>54.89</v>
      </c>
      <c r="D8" s="1404"/>
      <c r="E8" s="1403" t="str">
        <f>IF('Seg Diario'!D12&gt;0,'Seg Diario'!D12,"")</f>
        <v/>
      </c>
      <c r="F8" s="1406"/>
      <c r="G8" s="1406"/>
      <c r="H8" s="1406"/>
      <c r="I8" s="1407"/>
      <c r="J8" s="1360"/>
      <c r="K8" s="1405" t="str">
        <f>'Seg Diario'!E12</f>
        <v>Pórtico</v>
      </c>
      <c r="L8" s="1405"/>
      <c r="M8" s="1332"/>
      <c r="N8" s="1332"/>
      <c r="O8" s="1334" t="str">
        <f>IF('Seg Diario'!GQ12&gt;0,'Seg Diario'!GQ12,"")</f>
        <v/>
      </c>
      <c r="P8" s="1334">
        <f>'Seg Diario'!HI12</f>
        <v>0</v>
      </c>
      <c r="Q8" s="1334"/>
      <c r="R8" s="1363">
        <f>'Seg Diario'!F12</f>
        <v>0</v>
      </c>
      <c r="S8" s="1333" t="str">
        <f>IF('Seg Diario'!H12&gt;0,'Seg Diario'!H12,"")</f>
        <v/>
      </c>
      <c r="T8" s="1334"/>
      <c r="U8" s="1334"/>
      <c r="V8" s="1335"/>
      <c r="W8" s="1335"/>
      <c r="X8" s="1335"/>
      <c r="Y8" s="1335" t="str">
        <f>IF('Seg Diario'!II12&gt;0,'Seg Diario'!II12,"")</f>
        <v/>
      </c>
      <c r="Z8" s="1335" t="s">
        <v>662</v>
      </c>
      <c r="AA8" s="1416" t="s">
        <v>662</v>
      </c>
      <c r="AB8" s="1334"/>
      <c r="AC8" s="1342"/>
      <c r="AD8" s="1334">
        <f>'Seg Diario'!JB12</f>
        <v>1</v>
      </c>
      <c r="AE8" s="1076">
        <f>'Seg Diario'!JB12</f>
        <v>1</v>
      </c>
      <c r="AF8" s="1084">
        <f>'Seg Diario'!KY12</f>
        <v>1</v>
      </c>
      <c r="AG8" s="1084">
        <f>'Seg Diario'!MA12</f>
        <v>1</v>
      </c>
      <c r="AH8" s="1434">
        <f>'Seg Diario'!JF12</f>
        <v>1</v>
      </c>
      <c r="AI8" s="1434"/>
      <c r="AJ8" s="1434"/>
      <c r="AK8" s="1432"/>
      <c r="AL8" s="1335">
        <f>'Seg Diario'!LC12</f>
        <v>1</v>
      </c>
      <c r="AM8" s="1335">
        <f>'Seg Diario'!LG12</f>
        <v>1</v>
      </c>
      <c r="AN8" s="1335">
        <f>'Seg Diario'!ME12</f>
        <v>1</v>
      </c>
      <c r="AO8" s="1335">
        <f>'Seg Diario'!MI12</f>
        <v>1</v>
      </c>
      <c r="AP8" s="1343"/>
      <c r="AQ8" s="1343"/>
      <c r="AR8" s="1343"/>
      <c r="AS8" s="1343"/>
      <c r="AT8" s="1343"/>
    </row>
    <row r="9" spans="1:61" ht="15.75" customHeight="1">
      <c r="A9" s="1075" t="str">
        <f>'Seg Diario'!B13</f>
        <v>T001</v>
      </c>
      <c r="B9" s="1430" t="str">
        <f>'Seg Diario'!IT13</f>
        <v>TEND 4</v>
      </c>
      <c r="C9" s="1333">
        <f>'Seg Diario'!IS13</f>
        <v>416.52</v>
      </c>
      <c r="D9" s="1351"/>
      <c r="E9" s="1075" t="str">
        <f>IF('Seg Diario'!D13&gt;0,'Seg Diario'!D13,"")</f>
        <v>HE</v>
      </c>
      <c r="F9" s="1311">
        <v>3</v>
      </c>
      <c r="G9" s="1311">
        <v>3</v>
      </c>
      <c r="H9" s="1311">
        <v>3</v>
      </c>
      <c r="I9" s="1357">
        <v>3</v>
      </c>
      <c r="J9" s="1361" t="str">
        <f>IF('Seg Diario'!G13&gt;0,'Seg Diario'!G13,"")</f>
        <v>INST</v>
      </c>
      <c r="K9" s="1077" t="str">
        <f>'Seg Diario'!E13</f>
        <v>D6</v>
      </c>
      <c r="L9" s="1474">
        <v>45883</v>
      </c>
      <c r="M9" s="1331">
        <f>'Seg Diario'!EV13</f>
        <v>1</v>
      </c>
      <c r="N9" s="1331">
        <f>'Seg Diario'!FZ13</f>
        <v>1</v>
      </c>
      <c r="O9" s="1076">
        <f>IF('Seg Diario'!GQ13&gt;0,'Seg Diario'!GQ13,"")</f>
        <v>1</v>
      </c>
      <c r="P9" s="1078">
        <f>'Seg Diario'!HI13</f>
        <v>1</v>
      </c>
      <c r="Q9" s="1078">
        <f>'Seg Diario'!HS13</f>
        <v>1</v>
      </c>
      <c r="R9" s="1363">
        <f>'Seg Diario'!F13</f>
        <v>11717.92</v>
      </c>
      <c r="S9" s="1077" t="str">
        <f>IF('Seg Diario'!H13&gt;0,'Seg Diario'!H13,"")</f>
        <v>CRUZ</v>
      </c>
      <c r="T9" s="1078">
        <f>'Seg Diario'!HV13</f>
        <v>1</v>
      </c>
      <c r="U9" s="1078">
        <f>'Seg Diario'!HY13</f>
        <v>1</v>
      </c>
      <c r="V9" s="1078">
        <f>'Seg Diario'!IB13</f>
        <v>1</v>
      </c>
      <c r="W9" s="1078">
        <f>'Seg Diario'!IE13</f>
        <v>1</v>
      </c>
      <c r="X9" s="1309">
        <f>IF('Seg Diario'!IG13&gt;0,'Seg Diario'!IG13,"")</f>
        <v>45807</v>
      </c>
      <c r="Y9" s="1078">
        <f>IF('Seg Diario'!II13&gt;0,'Seg Diario'!II13,"")</f>
        <v>1</v>
      </c>
      <c r="Z9" s="1078">
        <f>IF('Seg Diario'!IL13&gt;0,'Seg Diario'!IL13,"")</f>
        <v>1</v>
      </c>
      <c r="AA9" s="1417"/>
      <c r="AB9" s="1076" t="s">
        <v>843</v>
      </c>
      <c r="AC9" s="1345"/>
      <c r="AD9" s="1334">
        <f>'Seg Diario'!JB13</f>
        <v>1</v>
      </c>
      <c r="AE9" s="1076">
        <f>'Seg Diario'!JB13</f>
        <v>1</v>
      </c>
      <c r="AF9" s="1084">
        <f>'Seg Diario'!KY13</f>
        <v>1</v>
      </c>
      <c r="AG9" s="1084">
        <f>'Seg Diario'!MA13</f>
        <v>1</v>
      </c>
      <c r="AH9" s="1084"/>
      <c r="AI9" s="1084"/>
      <c r="AJ9" s="1084"/>
      <c r="AL9" s="1078">
        <f>'Seg Diario'!LC13</f>
        <v>1</v>
      </c>
      <c r="AM9" s="1078">
        <f>'Seg Diario'!LG13</f>
        <v>1</v>
      </c>
      <c r="AN9" s="1078">
        <f>'Seg Diario'!ME13</f>
        <v>1</v>
      </c>
      <c r="AO9" s="1078">
        <f>'Seg Diario'!MI13</f>
        <v>1</v>
      </c>
      <c r="AP9" s="1338"/>
      <c r="AQ9" s="1338"/>
      <c r="AR9" s="1338"/>
      <c r="AS9" s="1338"/>
      <c r="AT9" s="1338"/>
    </row>
    <row r="10" spans="1:61" ht="15.75" customHeight="1">
      <c r="A10" s="1075" t="str">
        <f>'Seg Diario'!B14</f>
        <v>T002</v>
      </c>
      <c r="B10" s="1430" t="str">
        <f>'Seg Diario'!IT14</f>
        <v>TEND 4</v>
      </c>
      <c r="C10" s="1333">
        <f>'Seg Diario'!IS14</f>
        <v>230.06</v>
      </c>
      <c r="D10" s="1351"/>
      <c r="E10" s="1075" t="str">
        <f>IF('Seg Diario'!D14&gt;0,'Seg Diario'!D14,"")</f>
        <v>Z</v>
      </c>
      <c r="F10" s="1311">
        <v>3</v>
      </c>
      <c r="G10" s="1311">
        <v>3</v>
      </c>
      <c r="H10" s="1311">
        <v>4.5</v>
      </c>
      <c r="I10" s="1357">
        <v>3</v>
      </c>
      <c r="J10" s="1361" t="str">
        <f>IF('Seg Diario'!G14&gt;0,'Seg Diario'!G14,"")</f>
        <v>MECT</v>
      </c>
      <c r="K10" s="1077" t="str">
        <f>'Seg Diario'!E14</f>
        <v>B4</v>
      </c>
      <c r="L10" s="1077"/>
      <c r="M10" s="1331">
        <f>'Seg Diario'!EV14</f>
        <v>1</v>
      </c>
      <c r="N10" s="1331">
        <f>'Seg Diario'!FZ14</f>
        <v>1</v>
      </c>
      <c r="O10" s="1076">
        <f>IF('Seg Diario'!GQ14&gt;0,'Seg Diario'!GQ14,"")</f>
        <v>1</v>
      </c>
      <c r="P10" s="1078">
        <f>'Seg Diario'!HI14</f>
        <v>1</v>
      </c>
      <c r="Q10" s="1078">
        <f>'Seg Diario'!HS14</f>
        <v>1</v>
      </c>
      <c r="R10" s="1363">
        <f>'Seg Diario'!F14</f>
        <v>8310.73</v>
      </c>
      <c r="S10" s="1077" t="str">
        <f>IF('Seg Diario'!H14&gt;0,'Seg Diario'!H14,"")</f>
        <v>CRUZ</v>
      </c>
      <c r="T10" s="1078">
        <f>'Seg Diario'!HV14</f>
        <v>1</v>
      </c>
      <c r="U10" s="1078">
        <f>'Seg Diario'!HY14</f>
        <v>1</v>
      </c>
      <c r="V10" s="1078">
        <f>'Seg Diario'!IB14</f>
        <v>1</v>
      </c>
      <c r="W10" s="1078">
        <f>'Seg Diario'!IE14</f>
        <v>1</v>
      </c>
      <c r="X10" s="1309">
        <f>IF('Seg Diario'!IG14&gt;0,'Seg Diario'!IG14,"")</f>
        <v>45817</v>
      </c>
      <c r="Y10" s="1078">
        <f>IF('Seg Diario'!II14&gt;0,'Seg Diario'!II14,"")</f>
        <v>1</v>
      </c>
      <c r="Z10" s="1078">
        <f>IF('Seg Diario'!IL14&gt;0,'Seg Diario'!IL14,"")</f>
        <v>1</v>
      </c>
      <c r="AA10" s="1417"/>
      <c r="AB10" s="1076" t="s">
        <v>844</v>
      </c>
      <c r="AC10" s="1345"/>
      <c r="AD10" s="1334">
        <f>'Seg Diario'!JB14</f>
        <v>1</v>
      </c>
      <c r="AE10" s="1076">
        <f>'Seg Diario'!JB14</f>
        <v>1</v>
      </c>
      <c r="AF10" s="1084">
        <f>'Seg Diario'!KY14</f>
        <v>1</v>
      </c>
      <c r="AG10" s="1084">
        <f>'Seg Diario'!MA14</f>
        <v>1</v>
      </c>
      <c r="AH10" s="1084"/>
      <c r="AI10" s="1084"/>
      <c r="AJ10" s="1084"/>
      <c r="AL10" s="1078">
        <f>'Seg Diario'!LC14</f>
        <v>1</v>
      </c>
      <c r="AM10" s="1078">
        <f>'Seg Diario'!LG14</f>
        <v>1</v>
      </c>
      <c r="AN10" s="1078">
        <f>'Seg Diario'!ME14</f>
        <v>1</v>
      </c>
      <c r="AO10" s="1078">
        <f>'Seg Diario'!MI14</f>
        <v>1</v>
      </c>
      <c r="AP10" s="1338"/>
      <c r="AQ10" s="1338"/>
      <c r="AR10" s="1338"/>
      <c r="AS10" s="1338"/>
      <c r="AT10" s="1338"/>
    </row>
    <row r="11" spans="1:61" ht="15.75" customHeight="1">
      <c r="A11" s="1075" t="str">
        <f>'Seg Diario'!B15</f>
        <v>T003</v>
      </c>
      <c r="B11" s="1430" t="str">
        <f>'Seg Diario'!IT15</f>
        <v>TEND 4</v>
      </c>
      <c r="C11" s="1333">
        <f>'Seg Diario'!IS15</f>
        <v>287.98</v>
      </c>
      <c r="D11" s="1351"/>
      <c r="E11" s="1075" t="str">
        <f>IF('Seg Diario'!D15&gt;0,'Seg Diario'!D15,"")</f>
        <v>HE</v>
      </c>
      <c r="F11" s="1311">
        <v>3</v>
      </c>
      <c r="G11" s="1311">
        <v>3</v>
      </c>
      <c r="H11" s="1311">
        <v>3</v>
      </c>
      <c r="I11" s="1357">
        <v>3</v>
      </c>
      <c r="J11" s="1361" t="str">
        <f>IF('Seg Diario'!G15&gt;0,'Seg Diario'!G15,"")</f>
        <v/>
      </c>
      <c r="K11" s="1077" t="str">
        <f>'Seg Diario'!E15</f>
        <v>B4</v>
      </c>
      <c r="L11" s="1077"/>
      <c r="M11" s="1331">
        <f>'Seg Diario'!EV15</f>
        <v>1</v>
      </c>
      <c r="N11" s="1331">
        <f>'Seg Diario'!FZ15</f>
        <v>1</v>
      </c>
      <c r="O11" s="1076">
        <f>IF('Seg Diario'!GQ15&gt;0,'Seg Diario'!GQ15,"")</f>
        <v>1</v>
      </c>
      <c r="P11" s="1078">
        <f>'Seg Diario'!HI15</f>
        <v>1</v>
      </c>
      <c r="Q11" s="1078">
        <f>'Seg Diario'!HS15</f>
        <v>1</v>
      </c>
      <c r="R11" s="1363">
        <f>'Seg Diario'!F15</f>
        <v>8247.84</v>
      </c>
      <c r="S11" s="1077" t="str">
        <f>IF('Seg Diario'!H15&gt;0,'Seg Diario'!H15,"")</f>
        <v>INST</v>
      </c>
      <c r="T11" s="1078">
        <f>'Seg Diario'!HV15</f>
        <v>1</v>
      </c>
      <c r="U11" s="1078">
        <f>'Seg Diario'!HY15</f>
        <v>1</v>
      </c>
      <c r="V11" s="1078">
        <f>'Seg Diario'!IB15</f>
        <v>1</v>
      </c>
      <c r="W11" s="1078">
        <f>'Seg Diario'!IE15</f>
        <v>1</v>
      </c>
      <c r="X11" s="1309">
        <f>IF('Seg Diario'!IG15&gt;0,'Seg Diario'!IG15,"")</f>
        <v>45834</v>
      </c>
      <c r="Y11" s="1078">
        <f>IF('Seg Diario'!II15&gt;0,'Seg Diario'!II15,"")</f>
        <v>1</v>
      </c>
      <c r="Z11" s="1078">
        <f>IF('Seg Diario'!IL15&gt;0,'Seg Diario'!IL15,"")</f>
        <v>1</v>
      </c>
      <c r="AA11" s="1417"/>
      <c r="AB11" s="1076"/>
      <c r="AC11" s="1345"/>
      <c r="AD11" s="1334">
        <f>'Seg Diario'!JB15</f>
        <v>1</v>
      </c>
      <c r="AE11" s="1076">
        <f>'Seg Diario'!JB15</f>
        <v>1</v>
      </c>
      <c r="AF11" s="1084">
        <f>'Seg Diario'!KY15</f>
        <v>1</v>
      </c>
      <c r="AG11" s="1084">
        <f>'Seg Diario'!MA15</f>
        <v>1</v>
      </c>
      <c r="AH11" s="1084"/>
      <c r="AI11" s="1084"/>
      <c r="AJ11" s="1084"/>
      <c r="AL11" s="1078">
        <f>'Seg Diario'!LC15</f>
        <v>1</v>
      </c>
      <c r="AM11" s="1078">
        <f>'Seg Diario'!LG15</f>
        <v>1</v>
      </c>
      <c r="AN11" s="1078">
        <f>'Seg Diario'!ME15</f>
        <v>1</v>
      </c>
      <c r="AO11" s="1078">
        <f>'Seg Diario'!MI15</f>
        <v>1</v>
      </c>
      <c r="AP11" s="1338"/>
      <c r="AQ11" s="1338"/>
      <c r="AR11" s="1338"/>
      <c r="AS11" s="1338"/>
      <c r="AT11" s="1338"/>
    </row>
    <row r="12" spans="1:61" ht="15.75" customHeight="1">
      <c r="A12" s="1075" t="str">
        <f>'Seg Diario'!B16</f>
        <v>T004</v>
      </c>
      <c r="B12" s="1430" t="str">
        <f>'Seg Diario'!IT16</f>
        <v>TEND 4</v>
      </c>
      <c r="C12" s="1333">
        <f>'Seg Diario'!IS16</f>
        <v>231.17</v>
      </c>
      <c r="D12" s="1351"/>
      <c r="E12" s="1075" t="str">
        <f>IF('Seg Diario'!D16&gt;0,'Seg Diario'!D16,"")</f>
        <v>HE</v>
      </c>
      <c r="F12" s="1311">
        <v>3</v>
      </c>
      <c r="G12" s="1311">
        <v>3</v>
      </c>
      <c r="H12" s="1311">
        <v>3</v>
      </c>
      <c r="I12" s="1357">
        <v>3</v>
      </c>
      <c r="J12" s="1361" t="str">
        <f>IF('Seg Diario'!G16&gt;0,'Seg Diario'!G16,"")</f>
        <v>SH</v>
      </c>
      <c r="K12" s="1077" t="str">
        <f>'Seg Diario'!E16</f>
        <v>D4</v>
      </c>
      <c r="L12" s="1474">
        <v>45883</v>
      </c>
      <c r="M12" s="1331">
        <f>'Seg Diario'!EV16</f>
        <v>1</v>
      </c>
      <c r="N12" s="1331">
        <f>'Seg Diario'!FZ16</f>
        <v>1</v>
      </c>
      <c r="O12" s="1076">
        <f>IF('Seg Diario'!GQ16&gt;0,'Seg Diario'!GQ16,"")</f>
        <v>1</v>
      </c>
      <c r="P12" s="1078">
        <f>'Seg Diario'!HI16</f>
        <v>1</v>
      </c>
      <c r="Q12" s="1078">
        <f>'Seg Diario'!HS16</f>
        <v>1</v>
      </c>
      <c r="R12" s="1363">
        <f>'Seg Diario'!F16</f>
        <v>8814.6200000000008</v>
      </c>
      <c r="S12" s="1077" t="str">
        <f>IF('Seg Diario'!H16&gt;0,'Seg Diario'!H16,"")</f>
        <v>HG</v>
      </c>
      <c r="T12" s="1078">
        <f>'Seg Diario'!HV16</f>
        <v>1</v>
      </c>
      <c r="U12" s="1078">
        <f>'Seg Diario'!HY16</f>
        <v>1</v>
      </c>
      <c r="V12" s="1078">
        <f>'Seg Diario'!IB16</f>
        <v>1</v>
      </c>
      <c r="W12" s="1078">
        <f>'Seg Diario'!IE16</f>
        <v>1</v>
      </c>
      <c r="X12" s="1309">
        <f>IF('Seg Diario'!IG16&gt;0,'Seg Diario'!IG16,"")</f>
        <v>45834</v>
      </c>
      <c r="Y12" s="1078">
        <f>IF('Seg Diario'!II16&gt;0,'Seg Diario'!II16,"")</f>
        <v>1</v>
      </c>
      <c r="Z12" s="1078">
        <f>IF('Seg Diario'!IL16&gt;0,'Seg Diario'!IL16,"")</f>
        <v>1</v>
      </c>
      <c r="AA12" s="1417"/>
      <c r="AB12" s="1076" t="s">
        <v>844</v>
      </c>
      <c r="AC12" s="1345"/>
      <c r="AD12" s="1334">
        <f>'Seg Diario'!JB16</f>
        <v>1</v>
      </c>
      <c r="AE12" s="1076">
        <f>'Seg Diario'!JB16</f>
        <v>1</v>
      </c>
      <c r="AF12" s="1084">
        <f>'Seg Diario'!KY16</f>
        <v>1</v>
      </c>
      <c r="AG12" s="1084">
        <f>'Seg Diario'!MA16</f>
        <v>1</v>
      </c>
      <c r="AH12" s="1084"/>
      <c r="AI12" s="1084"/>
      <c r="AJ12" s="1084"/>
      <c r="AL12" s="1078">
        <f>'Seg Diario'!LC16</f>
        <v>1</v>
      </c>
      <c r="AM12" s="1078">
        <f>'Seg Diario'!LG16</f>
        <v>1</v>
      </c>
      <c r="AN12" s="1078">
        <f>'Seg Diario'!ME16</f>
        <v>1</v>
      </c>
      <c r="AO12" s="1078">
        <f>'Seg Diario'!MI16</f>
        <v>1</v>
      </c>
      <c r="AP12" s="1338"/>
      <c r="AQ12" s="1338"/>
      <c r="AR12" s="1338"/>
      <c r="AS12" s="1338"/>
      <c r="AT12" s="1338"/>
    </row>
    <row r="13" spans="1:61" ht="15.75" customHeight="1">
      <c r="A13" s="1075" t="str">
        <f>'Seg Diario'!B17</f>
        <v>T005</v>
      </c>
      <c r="B13" s="1077" t="str">
        <f>'Seg Diario'!IT17</f>
        <v>TEND 1</v>
      </c>
      <c r="C13" s="1333">
        <f>'Seg Diario'!IS17</f>
        <v>333.61</v>
      </c>
      <c r="D13" s="1351"/>
      <c r="E13" s="1075" t="str">
        <f>IF('Seg Diario'!D17&gt;0,'Seg Diario'!D17,"")</f>
        <v>HE</v>
      </c>
      <c r="F13" s="1311">
        <v>3</v>
      </c>
      <c r="G13" s="1311">
        <v>3</v>
      </c>
      <c r="H13" s="1311">
        <v>3</v>
      </c>
      <c r="I13" s="1357">
        <v>3</v>
      </c>
      <c r="J13" s="1361" t="str">
        <f>IF('Seg Diario'!G17&gt;0,'Seg Diario'!G17,"")</f>
        <v>INST</v>
      </c>
      <c r="K13" s="1077" t="str">
        <f>'Seg Diario'!E17</f>
        <v>B5</v>
      </c>
      <c r="L13" s="1077"/>
      <c r="M13" s="1331">
        <f>'Seg Diario'!EV17</f>
        <v>1</v>
      </c>
      <c r="N13" s="1331">
        <f>'Seg Diario'!FZ17</f>
        <v>1</v>
      </c>
      <c r="O13" s="1076">
        <f>IF('Seg Diario'!GQ17&gt;0,'Seg Diario'!GQ17,"")</f>
        <v>1</v>
      </c>
      <c r="P13" s="1078">
        <f>'Seg Diario'!HI17</f>
        <v>1</v>
      </c>
      <c r="Q13" s="1078">
        <f>'Seg Diario'!HS17</f>
        <v>1</v>
      </c>
      <c r="R13" s="1363">
        <f>'Seg Diario'!F17</f>
        <v>9171.39</v>
      </c>
      <c r="S13" s="1077" t="str">
        <f>IF('Seg Diario'!H17&gt;0,'Seg Diario'!H17,"")</f>
        <v>HG</v>
      </c>
      <c r="T13" s="1078">
        <f>'Seg Diario'!HV17</f>
        <v>1</v>
      </c>
      <c r="U13" s="1078">
        <f>'Seg Diario'!HY17</f>
        <v>1</v>
      </c>
      <c r="V13" s="1078">
        <f>'Seg Diario'!IB17</f>
        <v>1</v>
      </c>
      <c r="W13" s="1078">
        <f>'Seg Diario'!IE17</f>
        <v>1</v>
      </c>
      <c r="X13" s="1309">
        <f>IF('Seg Diario'!IG17&gt;0,'Seg Diario'!IG17,"")</f>
        <v>45821</v>
      </c>
      <c r="Y13" s="1078">
        <f>IF('Seg Diario'!II17&gt;0,'Seg Diario'!II17,"")</f>
        <v>1</v>
      </c>
      <c r="Z13" s="1078">
        <f>IF('Seg Diario'!IL17&gt;0,'Seg Diario'!IL17,"")</f>
        <v>1</v>
      </c>
      <c r="AA13" s="1417"/>
      <c r="AB13" s="1076"/>
      <c r="AC13" s="1345"/>
      <c r="AD13" s="1334">
        <f>'Seg Diario'!JB17</f>
        <v>1</v>
      </c>
      <c r="AE13" s="1076">
        <f>'Seg Diario'!JB17</f>
        <v>1</v>
      </c>
      <c r="AF13" s="1084">
        <f>'Seg Diario'!KY17</f>
        <v>1</v>
      </c>
      <c r="AG13" s="1084">
        <f>'Seg Diario'!MA17</f>
        <v>1</v>
      </c>
      <c r="AH13" s="1084"/>
      <c r="AI13" s="1084"/>
      <c r="AJ13" s="1084"/>
      <c r="AL13" s="1078">
        <f>'Seg Diario'!LC17</f>
        <v>1</v>
      </c>
      <c r="AM13" s="1078">
        <f>'Seg Diario'!LG17</f>
        <v>1</v>
      </c>
      <c r="AN13" s="1078">
        <f>'Seg Diario'!ME17</f>
        <v>1</v>
      </c>
      <c r="AO13" s="1078">
        <f>'Seg Diario'!MI17</f>
        <v>1</v>
      </c>
      <c r="AP13" s="1338"/>
      <c r="AQ13" s="1338"/>
      <c r="AR13" s="1338"/>
      <c r="AS13" s="1338"/>
      <c r="AT13" s="1338"/>
    </row>
    <row r="14" spans="1:61" ht="15.75" customHeight="1">
      <c r="A14" s="1075" t="str">
        <f>'Seg Diario'!B18</f>
        <v>T006</v>
      </c>
      <c r="B14" s="1077" t="str">
        <f>'Seg Diario'!IT18</f>
        <v>TEND 1</v>
      </c>
      <c r="C14" s="1333">
        <f>'Seg Diario'!IS18</f>
        <v>313.62</v>
      </c>
      <c r="D14" s="1351"/>
      <c r="E14" s="1075" t="str">
        <f>IF('Seg Diario'!D18&gt;0,'Seg Diario'!D18,"")</f>
        <v>HE</v>
      </c>
      <c r="F14" s="1311">
        <v>3</v>
      </c>
      <c r="G14" s="1311">
        <v>3</v>
      </c>
      <c r="H14" s="1311">
        <v>3</v>
      </c>
      <c r="I14" s="1357">
        <v>3</v>
      </c>
      <c r="J14" s="1361" t="str">
        <f>IF('Seg Diario'!G18&gt;0,'Seg Diario'!G18,"")</f>
        <v>SH</v>
      </c>
      <c r="K14" s="1077" t="str">
        <f>'Seg Diario'!E18</f>
        <v>C5</v>
      </c>
      <c r="L14" s="1473"/>
      <c r="M14" s="1331">
        <f>'Seg Diario'!EV18</f>
        <v>1</v>
      </c>
      <c r="N14" s="1331">
        <f>'Seg Diario'!FZ18</f>
        <v>1</v>
      </c>
      <c r="O14" s="1076">
        <f>IF('Seg Diario'!GQ18&gt;0,'Seg Diario'!GQ18,"")</f>
        <v>1</v>
      </c>
      <c r="P14" s="1078">
        <f>'Seg Diario'!HI18</f>
        <v>1</v>
      </c>
      <c r="Q14" s="1078">
        <f>'Seg Diario'!HS18</f>
        <v>1</v>
      </c>
      <c r="R14" s="1363">
        <f>'Seg Diario'!F18</f>
        <v>10213.450000000001</v>
      </c>
      <c r="S14" s="1077" t="str">
        <f>IF('Seg Diario'!H18&gt;0,'Seg Diario'!H18,"")</f>
        <v>HG</v>
      </c>
      <c r="T14" s="1078">
        <f>'Seg Diario'!HV18</f>
        <v>1</v>
      </c>
      <c r="U14" s="1078">
        <f>'Seg Diario'!HY18</f>
        <v>1</v>
      </c>
      <c r="V14" s="1078">
        <f>'Seg Diario'!IB18</f>
        <v>1</v>
      </c>
      <c r="W14" s="1078">
        <f>'Seg Diario'!IE18</f>
        <v>1</v>
      </c>
      <c r="X14" s="1309">
        <f>IF('Seg Diario'!IG18&gt;0,'Seg Diario'!IG18,"")</f>
        <v>45834</v>
      </c>
      <c r="Y14" s="1078">
        <f>IF('Seg Diario'!II18&gt;0,'Seg Diario'!II18,"")</f>
        <v>1</v>
      </c>
      <c r="Z14" s="1078">
        <f>IF('Seg Diario'!IL18&gt;0,'Seg Diario'!IL18,"")</f>
        <v>1</v>
      </c>
      <c r="AA14" s="1417"/>
      <c r="AB14" s="1076"/>
      <c r="AC14" s="1345"/>
      <c r="AD14" s="1334">
        <f>'Seg Diario'!JB18</f>
        <v>1</v>
      </c>
      <c r="AE14" s="1076">
        <f>'Seg Diario'!JB18</f>
        <v>1</v>
      </c>
      <c r="AF14" s="1084">
        <f>'Seg Diario'!KY18</f>
        <v>1</v>
      </c>
      <c r="AG14" s="1084">
        <f>'Seg Diario'!MA18</f>
        <v>1</v>
      </c>
      <c r="AH14" s="1084"/>
      <c r="AI14" s="1084"/>
      <c r="AJ14" s="1084"/>
      <c r="AL14" s="1078">
        <f>'Seg Diario'!LC18</f>
        <v>1</v>
      </c>
      <c r="AM14" s="1078">
        <f>'Seg Diario'!LG18</f>
        <v>1</v>
      </c>
      <c r="AN14" s="1078">
        <f>'Seg Diario'!ME18</f>
        <v>1</v>
      </c>
      <c r="AO14" s="1078">
        <f>'Seg Diario'!MI18</f>
        <v>1</v>
      </c>
      <c r="AP14" s="1338"/>
      <c r="AQ14" s="1338"/>
      <c r="AR14" s="1338"/>
      <c r="AS14" s="1338"/>
      <c r="AT14" s="1338"/>
    </row>
    <row r="15" spans="1:61" ht="15.75" customHeight="1">
      <c r="A15" s="1075" t="str">
        <f>'Seg Diario'!B19</f>
        <v>T007</v>
      </c>
      <c r="B15" s="1077" t="str">
        <f>'Seg Diario'!IT19</f>
        <v>TEND 1</v>
      </c>
      <c r="C15" s="1333">
        <f>'Seg Diario'!IS19</f>
        <v>370.75</v>
      </c>
      <c r="D15" s="1351"/>
      <c r="E15" s="1075" t="str">
        <f>IF('Seg Diario'!D19&gt;0,'Seg Diario'!D19,"")</f>
        <v>HE</v>
      </c>
      <c r="F15" s="1311">
        <v>3</v>
      </c>
      <c r="G15" s="1311">
        <v>3</v>
      </c>
      <c r="H15" s="1311">
        <v>3</v>
      </c>
      <c r="I15" s="1357">
        <v>3</v>
      </c>
      <c r="J15" s="1361" t="str">
        <f>IF('Seg Diario'!G19&gt;0,'Seg Diario'!G19,"")</f>
        <v>SH</v>
      </c>
      <c r="K15" s="1077" t="str">
        <f>'Seg Diario'!E19</f>
        <v>B5</v>
      </c>
      <c r="L15" s="1077"/>
      <c r="M15" s="1331">
        <f>'Seg Diario'!EV19</f>
        <v>1</v>
      </c>
      <c r="N15" s="1331">
        <f>'Seg Diario'!FZ19</f>
        <v>1</v>
      </c>
      <c r="O15" s="1076">
        <f>IF('Seg Diario'!GQ19&gt;0,'Seg Diario'!GQ19,"")</f>
        <v>1</v>
      </c>
      <c r="P15" s="1078">
        <f>'Seg Diario'!HI19</f>
        <v>1</v>
      </c>
      <c r="Q15" s="1078">
        <f>'Seg Diario'!HS19</f>
        <v>1</v>
      </c>
      <c r="R15" s="1363">
        <f>'Seg Diario'!F19</f>
        <v>9171.39</v>
      </c>
      <c r="S15" s="1077" t="str">
        <f>IF('Seg Diario'!H19&gt;0,'Seg Diario'!H19,"")</f>
        <v>HG</v>
      </c>
      <c r="T15" s="1078">
        <f>'Seg Diario'!HV19</f>
        <v>1</v>
      </c>
      <c r="U15" s="1078">
        <f>'Seg Diario'!HY19</f>
        <v>1</v>
      </c>
      <c r="V15" s="1078">
        <f>'Seg Diario'!IB19</f>
        <v>1</v>
      </c>
      <c r="W15" s="1078">
        <f>'Seg Diario'!IE19</f>
        <v>1</v>
      </c>
      <c r="X15" s="1309">
        <f>IF('Seg Diario'!IG19&gt;0,'Seg Diario'!IG19,"")</f>
        <v>45834</v>
      </c>
      <c r="Y15" s="1078">
        <f>IF('Seg Diario'!II19&gt;0,'Seg Diario'!II19,"")</f>
        <v>1</v>
      </c>
      <c r="Z15" s="1078">
        <f>IF('Seg Diario'!IL19&gt;0,'Seg Diario'!IL19,"")</f>
        <v>1</v>
      </c>
      <c r="AA15" s="1417"/>
      <c r="AB15" s="1076"/>
      <c r="AC15" s="1345"/>
      <c r="AD15" s="1334">
        <f>'Seg Diario'!JB19</f>
        <v>1</v>
      </c>
      <c r="AE15" s="1076">
        <f>'Seg Diario'!JB19</f>
        <v>1</v>
      </c>
      <c r="AF15" s="1084">
        <f>'Seg Diario'!KY19</f>
        <v>1</v>
      </c>
      <c r="AG15" s="1084">
        <f>'Seg Diario'!MA19</f>
        <v>1</v>
      </c>
      <c r="AH15" s="1084"/>
      <c r="AI15" s="1084"/>
      <c r="AJ15" s="1084"/>
      <c r="AL15" s="1078">
        <f>'Seg Diario'!LC19</f>
        <v>1</v>
      </c>
      <c r="AM15" s="1078">
        <f>'Seg Diario'!LG19</f>
        <v>1</v>
      </c>
      <c r="AN15" s="1078">
        <f>'Seg Diario'!ME19</f>
        <v>1</v>
      </c>
      <c r="AO15" s="1078">
        <f>'Seg Diario'!MI19</f>
        <v>1</v>
      </c>
      <c r="AP15" s="1338"/>
      <c r="AQ15" s="1338"/>
      <c r="AR15" s="1338"/>
      <c r="AS15" s="1338"/>
      <c r="AT15" s="1338"/>
    </row>
    <row r="16" spans="1:61" ht="15.75" customHeight="1">
      <c r="A16" s="1075" t="str">
        <f>'Seg Diario'!B20</f>
        <v>T008</v>
      </c>
      <c r="B16" s="1077" t="str">
        <f>'Seg Diario'!IT20</f>
        <v>TEND 1</v>
      </c>
      <c r="C16" s="1333">
        <f>'Seg Diario'!IS20</f>
        <v>241.46</v>
      </c>
      <c r="D16" s="1351"/>
      <c r="E16" s="1075" t="str">
        <f>IF('Seg Diario'!D20&gt;0,'Seg Diario'!D20,"")</f>
        <v>HE</v>
      </c>
      <c r="F16" s="1311">
        <v>3</v>
      </c>
      <c r="G16" s="1311">
        <v>3</v>
      </c>
      <c r="H16" s="1311">
        <v>3</v>
      </c>
      <c r="I16" s="1357">
        <v>3</v>
      </c>
      <c r="J16" s="1361" t="str">
        <f>IF('Seg Diario'!G20&gt;0,'Seg Diario'!G20,"")</f>
        <v>SH</v>
      </c>
      <c r="K16" s="1077" t="str">
        <f>'Seg Diario'!E20</f>
        <v>B6</v>
      </c>
      <c r="L16" s="1077"/>
      <c r="M16" s="1331">
        <f>'Seg Diario'!EV20</f>
        <v>1</v>
      </c>
      <c r="N16" s="1331">
        <f>'Seg Diario'!FZ20</f>
        <v>1</v>
      </c>
      <c r="O16" s="1076">
        <f>IF('Seg Diario'!GQ20&gt;0,'Seg Diario'!GQ20,"")</f>
        <v>1</v>
      </c>
      <c r="P16" s="1078">
        <f>'Seg Diario'!HI20</f>
        <v>1</v>
      </c>
      <c r="Q16" s="1078">
        <f>'Seg Diario'!HS20</f>
        <v>1</v>
      </c>
      <c r="R16" s="1363">
        <f>'Seg Diario'!F20</f>
        <v>10885.28</v>
      </c>
      <c r="S16" s="1077" t="str">
        <f>IF('Seg Diario'!H20&gt;0,'Seg Diario'!H20,"")</f>
        <v>HG</v>
      </c>
      <c r="T16" s="1078">
        <f>'Seg Diario'!HV20</f>
        <v>1</v>
      </c>
      <c r="U16" s="1078">
        <f>'Seg Diario'!HY20</f>
        <v>1</v>
      </c>
      <c r="V16" s="1078">
        <f>'Seg Diario'!IB20</f>
        <v>1</v>
      </c>
      <c r="W16" s="1078">
        <f>'Seg Diario'!IE20</f>
        <v>1</v>
      </c>
      <c r="X16" s="1309">
        <f>IF('Seg Diario'!IG20&gt;0,'Seg Diario'!IG20,"")</f>
        <v>45834</v>
      </c>
      <c r="Y16" s="1078">
        <f>IF('Seg Diario'!II20&gt;0,'Seg Diario'!II20,"")</f>
        <v>1</v>
      </c>
      <c r="Z16" s="1078">
        <f>IF('Seg Diario'!IL20&gt;0,'Seg Diario'!IL20,"")</f>
        <v>1</v>
      </c>
      <c r="AA16" s="1417"/>
      <c r="AB16" s="1076"/>
      <c r="AC16" s="1345"/>
      <c r="AD16" s="1334">
        <f>'Seg Diario'!JB20</f>
        <v>1</v>
      </c>
      <c r="AE16" s="1076">
        <f>'Seg Diario'!JB20</f>
        <v>1</v>
      </c>
      <c r="AF16" s="1084">
        <f>'Seg Diario'!KY20</f>
        <v>1</v>
      </c>
      <c r="AG16" s="1084">
        <f>'Seg Diario'!MA20</f>
        <v>1</v>
      </c>
      <c r="AH16" s="1084"/>
      <c r="AI16" s="1084"/>
      <c r="AJ16" s="1084"/>
      <c r="AL16" s="1078">
        <f>'Seg Diario'!LC20</f>
        <v>1</v>
      </c>
      <c r="AM16" s="1078">
        <f>'Seg Diario'!LG20</f>
        <v>1</v>
      </c>
      <c r="AN16" s="1078">
        <f>'Seg Diario'!ME20</f>
        <v>1</v>
      </c>
      <c r="AO16" s="1078">
        <f>'Seg Diario'!MI20</f>
        <v>1</v>
      </c>
      <c r="AP16" s="1338"/>
      <c r="AQ16" s="1338"/>
      <c r="AR16" s="1338"/>
      <c r="AS16" s="1338"/>
      <c r="AT16" s="1338"/>
    </row>
    <row r="17" spans="1:47" ht="15.75" customHeight="1">
      <c r="A17" s="1075" t="str">
        <f>'Seg Diario'!B21</f>
        <v>T009</v>
      </c>
      <c r="B17" s="1077" t="str">
        <f>'Seg Diario'!IT21</f>
        <v>TEND 1</v>
      </c>
      <c r="C17" s="1333">
        <f>'Seg Diario'!IS21</f>
        <v>242.94</v>
      </c>
      <c r="D17" s="1351"/>
      <c r="E17" s="1075" t="str">
        <f>IF('Seg Diario'!D21&gt;0,'Seg Diario'!D21,"")</f>
        <v>HE</v>
      </c>
      <c r="F17" s="1311">
        <v>3</v>
      </c>
      <c r="G17" s="1311">
        <v>3</v>
      </c>
      <c r="H17" s="1311">
        <v>3</v>
      </c>
      <c r="I17" s="1357">
        <v>3</v>
      </c>
      <c r="J17" s="1361" t="str">
        <f>IF('Seg Diario'!G21&gt;0,'Seg Diario'!G21,"")</f>
        <v>INST</v>
      </c>
      <c r="K17" s="1077" t="str">
        <f>'Seg Diario'!E21</f>
        <v>B4</v>
      </c>
      <c r="L17" s="1077"/>
      <c r="M17" s="1331">
        <f>'Seg Diario'!EV21</f>
        <v>1</v>
      </c>
      <c r="N17" s="1331">
        <f>'Seg Diario'!FZ21</f>
        <v>1</v>
      </c>
      <c r="O17" s="1076">
        <f>IF('Seg Diario'!GQ21&gt;0,'Seg Diario'!GQ21,"")</f>
        <v>1</v>
      </c>
      <c r="P17" s="1078">
        <f>'Seg Diario'!HI21</f>
        <v>1</v>
      </c>
      <c r="Q17" s="1078">
        <f>'Seg Diario'!HS21</f>
        <v>1</v>
      </c>
      <c r="R17" s="1363">
        <f>'Seg Diario'!F21</f>
        <v>8247.84</v>
      </c>
      <c r="S17" s="1077" t="str">
        <f>IF('Seg Diario'!H21&gt;0,'Seg Diario'!H21,"")</f>
        <v>HG</v>
      </c>
      <c r="T17" s="1078">
        <f>'Seg Diario'!HV21</f>
        <v>1</v>
      </c>
      <c r="U17" s="1078">
        <f>'Seg Diario'!HY21</f>
        <v>1</v>
      </c>
      <c r="V17" s="1078">
        <f>'Seg Diario'!IB21</f>
        <v>1</v>
      </c>
      <c r="W17" s="1078">
        <f>'Seg Diario'!IE21</f>
        <v>1</v>
      </c>
      <c r="X17" s="1309">
        <f>IF('Seg Diario'!IG21&gt;0,'Seg Diario'!IG21,"")</f>
        <v>45830</v>
      </c>
      <c r="Y17" s="1078">
        <f>IF('Seg Diario'!II21&gt;0,'Seg Diario'!II21,"")</f>
        <v>1</v>
      </c>
      <c r="Z17" s="1078">
        <f>IF('Seg Diario'!IL21&gt;0,'Seg Diario'!IL21,"")</f>
        <v>1</v>
      </c>
      <c r="AA17" s="1417"/>
      <c r="AB17" s="1076"/>
      <c r="AC17" s="1345"/>
      <c r="AD17" s="1334">
        <f>'Seg Diario'!JB21</f>
        <v>1</v>
      </c>
      <c r="AE17" s="1076">
        <f>'Seg Diario'!JB21</f>
        <v>1</v>
      </c>
      <c r="AF17" s="1084">
        <f>'Seg Diario'!KY21</f>
        <v>1</v>
      </c>
      <c r="AG17" s="1084">
        <f>'Seg Diario'!MA21</f>
        <v>1</v>
      </c>
      <c r="AH17" s="1084"/>
      <c r="AI17" s="1084"/>
      <c r="AJ17" s="1084"/>
      <c r="AL17" s="1078">
        <f>'Seg Diario'!LC21</f>
        <v>1</v>
      </c>
      <c r="AM17" s="1078">
        <f>'Seg Diario'!LG21</f>
        <v>1</v>
      </c>
      <c r="AN17" s="1078">
        <f>'Seg Diario'!ME21</f>
        <v>1</v>
      </c>
      <c r="AO17" s="1078">
        <f>'Seg Diario'!MI21</f>
        <v>1</v>
      </c>
      <c r="AP17" s="1338"/>
      <c r="AQ17" s="1338"/>
      <c r="AR17" s="1338"/>
      <c r="AS17" s="1338"/>
      <c r="AT17" s="1338"/>
    </row>
    <row r="18" spans="1:47" ht="15.75" customHeight="1">
      <c r="A18" s="1075" t="str">
        <f>'Seg Diario'!B22</f>
        <v>T010</v>
      </c>
      <c r="B18" s="1077" t="str">
        <f>'Seg Diario'!IT22</f>
        <v>TEND 1</v>
      </c>
      <c r="C18" s="1333">
        <f>'Seg Diario'!IS22</f>
        <v>264.01</v>
      </c>
      <c r="D18" s="1351"/>
      <c r="E18" s="1075" t="str">
        <f>IF('Seg Diario'!D22&gt;0,'Seg Diario'!D22,"")</f>
        <v>HE</v>
      </c>
      <c r="F18" s="1311">
        <v>3</v>
      </c>
      <c r="G18" s="1311">
        <v>3</v>
      </c>
      <c r="H18" s="1311">
        <v>3</v>
      </c>
      <c r="I18" s="1357">
        <v>3</v>
      </c>
      <c r="J18" s="1361" t="str">
        <f>IF('Seg Diario'!G22&gt;0,'Seg Diario'!G22,"")</f>
        <v>INST</v>
      </c>
      <c r="K18" s="1077" t="str">
        <f>'Seg Diario'!E22</f>
        <v>B3</v>
      </c>
      <c r="L18" s="1077"/>
      <c r="M18" s="1331">
        <f>'Seg Diario'!EV22</f>
        <v>1</v>
      </c>
      <c r="N18" s="1331">
        <f>'Seg Diario'!FZ22</f>
        <v>1</v>
      </c>
      <c r="O18" s="1076">
        <f>IF('Seg Diario'!GQ22&gt;0,'Seg Diario'!GQ22,"")</f>
        <v>1</v>
      </c>
      <c r="P18" s="1078">
        <f>'Seg Diario'!HI22</f>
        <v>1</v>
      </c>
      <c r="Q18" s="1078">
        <f>'Seg Diario'!HS22</f>
        <v>1</v>
      </c>
      <c r="R18" s="1363">
        <f>'Seg Diario'!F22</f>
        <v>7003.34</v>
      </c>
      <c r="S18" s="1077" t="str">
        <f>IF('Seg Diario'!H22&gt;0,'Seg Diario'!H22,"")</f>
        <v>HG</v>
      </c>
      <c r="T18" s="1078">
        <f>'Seg Diario'!HV22</f>
        <v>1</v>
      </c>
      <c r="U18" s="1078">
        <f>'Seg Diario'!HY22</f>
        <v>1</v>
      </c>
      <c r="V18" s="1078">
        <f>'Seg Diario'!IB22</f>
        <v>1</v>
      </c>
      <c r="W18" s="1078">
        <f>'Seg Diario'!IE22</f>
        <v>1</v>
      </c>
      <c r="X18" s="1309">
        <f>IF('Seg Diario'!IG22&gt;0,'Seg Diario'!IG22,"")</f>
        <v>45826</v>
      </c>
      <c r="Y18" s="1078">
        <f>IF('Seg Diario'!II22&gt;0,'Seg Diario'!II22,"")</f>
        <v>1</v>
      </c>
      <c r="Z18" s="1078">
        <f>IF('Seg Diario'!IL22&gt;0,'Seg Diario'!IL22,"")</f>
        <v>1</v>
      </c>
      <c r="AA18" s="1417"/>
      <c r="AB18" s="1076"/>
      <c r="AC18" s="1345"/>
      <c r="AD18" s="1334">
        <f>'Seg Diario'!JB22</f>
        <v>1</v>
      </c>
      <c r="AE18" s="1076">
        <f>'Seg Diario'!JB22</f>
        <v>1</v>
      </c>
      <c r="AF18" s="1084">
        <f>'Seg Diario'!KY22</f>
        <v>1</v>
      </c>
      <c r="AG18" s="1084">
        <f>'Seg Diario'!MA22</f>
        <v>1</v>
      </c>
      <c r="AH18" s="1084"/>
      <c r="AI18" s="1084"/>
      <c r="AJ18" s="1084"/>
      <c r="AK18" s="1079">
        <v>2</v>
      </c>
      <c r="AL18" s="1078">
        <f>'Seg Diario'!LC22</f>
        <v>1</v>
      </c>
      <c r="AM18" s="1078">
        <f>'Seg Diario'!LG22</f>
        <v>1</v>
      </c>
      <c r="AN18" s="1078">
        <f>'Seg Diario'!ME22</f>
        <v>1</v>
      </c>
      <c r="AO18" s="1078">
        <f>'Seg Diario'!MI22</f>
        <v>1</v>
      </c>
      <c r="AP18" s="1338"/>
      <c r="AQ18" s="1338"/>
      <c r="AR18" s="1338"/>
      <c r="AS18" s="1338"/>
      <c r="AT18" s="1338"/>
    </row>
    <row r="19" spans="1:47" ht="15.75" customHeight="1">
      <c r="A19" s="1075" t="str">
        <f>'Seg Diario'!B23</f>
        <v>T011</v>
      </c>
      <c r="B19" s="1077" t="str">
        <f>'Seg Diario'!IT23</f>
        <v>TEND 1</v>
      </c>
      <c r="C19" s="1333">
        <f>'Seg Diario'!IS23</f>
        <v>500.55</v>
      </c>
      <c r="D19" s="1351" t="s">
        <v>578</v>
      </c>
      <c r="E19" s="1075" t="str">
        <f>IF('Seg Diario'!D23&gt;0,'Seg Diario'!D23,"")</f>
        <v>Z</v>
      </c>
      <c r="F19" s="1311">
        <v>6</v>
      </c>
      <c r="G19" s="1311">
        <v>6</v>
      </c>
      <c r="H19" s="1311">
        <v>6</v>
      </c>
      <c r="I19" s="1357">
        <v>6</v>
      </c>
      <c r="J19" s="1361" t="str">
        <f>IF('Seg Diario'!G23&gt;0,'Seg Diario'!G23,"")</f>
        <v/>
      </c>
      <c r="K19" s="1077" t="str">
        <f>'Seg Diario'!E23</f>
        <v>C7</v>
      </c>
      <c r="L19" s="1473" t="s">
        <v>678</v>
      </c>
      <c r="M19" s="1331">
        <f>'Seg Diario'!EV23</f>
        <v>1</v>
      </c>
      <c r="N19" s="1331">
        <f>'Seg Diario'!FZ23</f>
        <v>1</v>
      </c>
      <c r="O19" s="1076">
        <f>IF('Seg Diario'!GQ23&gt;0,'Seg Diario'!GQ23,"")</f>
        <v>1</v>
      </c>
      <c r="P19" s="1078">
        <f>'Seg Diario'!HI23</f>
        <v>1</v>
      </c>
      <c r="Q19" s="1078">
        <f>'Seg Diario'!HS23</f>
        <v>1</v>
      </c>
      <c r="R19" s="1363">
        <f>'Seg Diario'!F23</f>
        <v>13519.26</v>
      </c>
      <c r="S19" s="1077" t="str">
        <f>IF('Seg Diario'!H23&gt;0,'Seg Diario'!H23,"")</f>
        <v>HG</v>
      </c>
      <c r="T19" s="1078">
        <f>'Seg Diario'!HV23</f>
        <v>1</v>
      </c>
      <c r="U19" s="1078">
        <f>'Seg Diario'!HY23</f>
        <v>1</v>
      </c>
      <c r="V19" s="1078">
        <f>'Seg Diario'!IB23</f>
        <v>1</v>
      </c>
      <c r="W19" s="1078">
        <f>'Seg Diario'!IE23</f>
        <v>1</v>
      </c>
      <c r="X19" s="1309">
        <f>IF('Seg Diario'!IG23&gt;0,'Seg Diario'!IG23,"")</f>
        <v>45827</v>
      </c>
      <c r="Y19" s="1078">
        <f>IF('Seg Diario'!II23&gt;0,'Seg Diario'!II23,"")</f>
        <v>1</v>
      </c>
      <c r="Z19" s="1078">
        <f>IF('Seg Diario'!IL23&gt;0,'Seg Diario'!IL23,"")</f>
        <v>1</v>
      </c>
      <c r="AA19" s="1417"/>
      <c r="AB19" s="1076"/>
      <c r="AC19" s="1345"/>
      <c r="AD19" s="1334">
        <f>'Seg Diario'!JB23</f>
        <v>1</v>
      </c>
      <c r="AE19" s="1076">
        <f>'Seg Diario'!JB23</f>
        <v>1</v>
      </c>
      <c r="AF19" s="1084">
        <f>'Seg Diario'!KY23</f>
        <v>1</v>
      </c>
      <c r="AG19" s="1084">
        <f>'Seg Diario'!MA23</f>
        <v>1</v>
      </c>
      <c r="AH19" s="1084"/>
      <c r="AI19" s="1084"/>
      <c r="AJ19" s="1084"/>
      <c r="AL19" s="1078">
        <f>'Seg Diario'!LC23</f>
        <v>1</v>
      </c>
      <c r="AM19" s="1078">
        <f>'Seg Diario'!LG23</f>
        <v>1</v>
      </c>
      <c r="AN19" s="1078">
        <f>'Seg Diario'!ME23</f>
        <v>1</v>
      </c>
      <c r="AO19" s="1078">
        <f>'Seg Diario'!MI23</f>
        <v>1</v>
      </c>
      <c r="AP19" s="1338"/>
      <c r="AQ19" s="1338"/>
      <c r="AR19" s="1338"/>
      <c r="AS19" s="1338"/>
      <c r="AT19" s="1338"/>
      <c r="AU19" s="1226" t="s">
        <v>845</v>
      </c>
    </row>
    <row r="20" spans="1:47" ht="15.75" customHeight="1">
      <c r="A20" s="1075" t="str">
        <f>'Seg Diario'!B24</f>
        <v>T012</v>
      </c>
      <c r="B20" s="1077" t="str">
        <f>'Seg Diario'!IT24</f>
        <v>TEND 1</v>
      </c>
      <c r="C20" s="1333">
        <f>'Seg Diario'!IS24</f>
        <v>278.19</v>
      </c>
      <c r="D20" s="1351"/>
      <c r="E20" s="1075" t="str">
        <f>IF('Seg Diario'!D24&gt;0,'Seg Diario'!D24,"")</f>
        <v>Z</v>
      </c>
      <c r="F20" s="1311">
        <v>3</v>
      </c>
      <c r="G20" s="1311">
        <v>3</v>
      </c>
      <c r="H20" s="1311">
        <v>3</v>
      </c>
      <c r="I20" s="1357">
        <v>3</v>
      </c>
      <c r="J20" s="1361" t="str">
        <f>IF('Seg Diario'!G24&gt;0,'Seg Diario'!G24,"")</f>
        <v/>
      </c>
      <c r="K20" s="1077" t="str">
        <f>'Seg Diario'!E24</f>
        <v>B7</v>
      </c>
      <c r="L20" s="1077"/>
      <c r="M20" s="1331">
        <f>'Seg Diario'!EV24</f>
        <v>1</v>
      </c>
      <c r="N20" s="1331">
        <f>'Seg Diario'!FZ24</f>
        <v>1</v>
      </c>
      <c r="O20" s="1076">
        <f>IF('Seg Diario'!GQ24&gt;0,'Seg Diario'!GQ24,"")</f>
        <v>1</v>
      </c>
      <c r="P20" s="1078">
        <f>'Seg Diario'!HI24</f>
        <v>1</v>
      </c>
      <c r="Q20" s="1078">
        <f>'Seg Diario'!HS24</f>
        <v>1</v>
      </c>
      <c r="R20" s="1363">
        <f>'Seg Diario'!F24</f>
        <v>12299.43</v>
      </c>
      <c r="S20" s="1077" t="str">
        <f>IF('Seg Diario'!H24&gt;0,'Seg Diario'!H24,"")</f>
        <v>CRUZ</v>
      </c>
      <c r="T20" s="1078">
        <f>'Seg Diario'!HV24</f>
        <v>1</v>
      </c>
      <c r="U20" s="1078">
        <f>'Seg Diario'!HY24</f>
        <v>1</v>
      </c>
      <c r="V20" s="1078">
        <f>'Seg Diario'!IB24</f>
        <v>1</v>
      </c>
      <c r="W20" s="1078">
        <f>'Seg Diario'!IE24</f>
        <v>1</v>
      </c>
      <c r="X20" s="1309">
        <f>IF('Seg Diario'!IG24&gt;0,'Seg Diario'!IG24,"")</f>
        <v>45826</v>
      </c>
      <c r="Y20" s="1078">
        <f>IF('Seg Diario'!II24&gt;0,'Seg Diario'!II24,"")</f>
        <v>1</v>
      </c>
      <c r="Z20" s="1078">
        <f>IF('Seg Diario'!IL24&gt;0,'Seg Diario'!IL24,"")</f>
        <v>1</v>
      </c>
      <c r="AA20" s="1417"/>
      <c r="AB20" s="1076"/>
      <c r="AC20" s="1345"/>
      <c r="AD20" s="1334">
        <f>'Seg Diario'!JB24</f>
        <v>1</v>
      </c>
      <c r="AE20" s="1076">
        <f>'Seg Diario'!JB24</f>
        <v>1</v>
      </c>
      <c r="AF20" s="1084">
        <f>'Seg Diario'!KY24</f>
        <v>1</v>
      </c>
      <c r="AG20" s="1084">
        <f>'Seg Diario'!MA24</f>
        <v>1</v>
      </c>
      <c r="AH20" s="1084"/>
      <c r="AI20" s="1084"/>
      <c r="AJ20" s="1084"/>
      <c r="AL20" s="1078">
        <f>'Seg Diario'!LC24</f>
        <v>1</v>
      </c>
      <c r="AM20" s="1078">
        <f>'Seg Diario'!LG24</f>
        <v>1</v>
      </c>
      <c r="AN20" s="1078">
        <f>'Seg Diario'!ME24</f>
        <v>1</v>
      </c>
      <c r="AO20" s="1078">
        <f>'Seg Diario'!MI24</f>
        <v>1</v>
      </c>
      <c r="AP20" s="1338"/>
      <c r="AQ20" s="1338"/>
      <c r="AR20" s="1338"/>
      <c r="AS20" s="1338"/>
      <c r="AT20" s="1338"/>
    </row>
    <row r="21" spans="1:47" ht="15.75" customHeight="1">
      <c r="A21" s="1075" t="str">
        <f>'Seg Diario'!B25</f>
        <v>T013</v>
      </c>
      <c r="B21" s="1077" t="str">
        <f>'Seg Diario'!IT25</f>
        <v>TEND 1</v>
      </c>
      <c r="C21" s="1333">
        <f>'Seg Diario'!IS25</f>
        <v>333.13</v>
      </c>
      <c r="D21" s="1351"/>
      <c r="E21" s="1075" t="str">
        <f>IF('Seg Diario'!D25&gt;0,'Seg Diario'!D25,"")</f>
        <v>HE</v>
      </c>
      <c r="F21" s="1311">
        <v>3</v>
      </c>
      <c r="G21" s="1311">
        <v>3</v>
      </c>
      <c r="H21" s="1311">
        <v>3</v>
      </c>
      <c r="I21" s="1357">
        <v>3</v>
      </c>
      <c r="J21" s="1361" t="str">
        <f>IF('Seg Diario'!G25&gt;0,'Seg Diario'!G25,"")</f>
        <v>INST</v>
      </c>
      <c r="K21" s="1077" t="str">
        <f>'Seg Diario'!E25</f>
        <v>C2</v>
      </c>
      <c r="L21" s="1473" t="s">
        <v>678</v>
      </c>
      <c r="M21" s="1331">
        <f>'Seg Diario'!EV25</f>
        <v>1</v>
      </c>
      <c r="N21" s="1331">
        <f>'Seg Diario'!FZ25</f>
        <v>1</v>
      </c>
      <c r="O21" s="1076">
        <f>IF('Seg Diario'!GQ25&gt;0,'Seg Diario'!GQ25,"")</f>
        <v>1</v>
      </c>
      <c r="P21" s="1078">
        <f>'Seg Diario'!HI25</f>
        <v>1</v>
      </c>
      <c r="Q21" s="1078">
        <f>'Seg Diario'!HS25</f>
        <v>1</v>
      </c>
      <c r="R21" s="1363">
        <f>'Seg Diario'!F25</f>
        <v>5519.72</v>
      </c>
      <c r="S21" s="1077" t="str">
        <f>IF('Seg Diario'!H25&gt;0,'Seg Diario'!H25,"")</f>
        <v>CRUZ</v>
      </c>
      <c r="T21" s="1078">
        <f>'Seg Diario'!HV25</f>
        <v>1</v>
      </c>
      <c r="U21" s="1078">
        <f>'Seg Diario'!HY25</f>
        <v>1</v>
      </c>
      <c r="V21" s="1078">
        <f>'Seg Diario'!IB25</f>
        <v>1</v>
      </c>
      <c r="W21" s="1078">
        <f>'Seg Diario'!IE25</f>
        <v>1</v>
      </c>
      <c r="X21" s="1309">
        <f>IF('Seg Diario'!IG25&gt;0,'Seg Diario'!IG25,"")</f>
        <v>45821</v>
      </c>
      <c r="Y21" s="1078">
        <f>IF('Seg Diario'!II25&gt;0,'Seg Diario'!II25,"")</f>
        <v>1</v>
      </c>
      <c r="Z21" s="1078">
        <f>IF('Seg Diario'!IL25&gt;0,'Seg Diario'!IL25,"")</f>
        <v>1</v>
      </c>
      <c r="AA21" s="1417"/>
      <c r="AB21" s="1076"/>
      <c r="AC21" s="1345"/>
      <c r="AD21" s="1334">
        <f>'Seg Diario'!JB25</f>
        <v>1</v>
      </c>
      <c r="AE21" s="1076">
        <f>'Seg Diario'!JB25</f>
        <v>1</v>
      </c>
      <c r="AF21" s="1084">
        <f>'Seg Diario'!KY25</f>
        <v>1</v>
      </c>
      <c r="AG21" s="1084">
        <f>'Seg Diario'!MA25</f>
        <v>1</v>
      </c>
      <c r="AH21" s="1084"/>
      <c r="AI21" s="1084"/>
      <c r="AJ21" s="1084"/>
      <c r="AL21" s="1078">
        <f>'Seg Diario'!LC25</f>
        <v>1</v>
      </c>
      <c r="AM21" s="1078">
        <f>'Seg Diario'!LG25</f>
        <v>1</v>
      </c>
      <c r="AN21" s="1078">
        <f>'Seg Diario'!ME25</f>
        <v>1</v>
      </c>
      <c r="AO21" s="1078">
        <f>'Seg Diario'!MI25</f>
        <v>1</v>
      </c>
      <c r="AP21" s="1338"/>
      <c r="AQ21" s="1338"/>
      <c r="AR21" s="1338"/>
      <c r="AS21" s="1338"/>
      <c r="AT21" s="1338"/>
    </row>
    <row r="22" spans="1:47" ht="15.75" customHeight="1">
      <c r="A22" s="1075" t="str">
        <f>'Seg Diario'!B26</f>
        <v>T014</v>
      </c>
      <c r="B22" s="1077" t="str">
        <f>'Seg Diario'!IT26</f>
        <v>TEND 1</v>
      </c>
      <c r="C22" s="1333">
        <f>'Seg Diario'!IS26</f>
        <v>331.99</v>
      </c>
      <c r="D22" s="1351" t="s">
        <v>578</v>
      </c>
      <c r="E22" s="1075" t="str">
        <f>IF('Seg Diario'!D26&gt;0,'Seg Diario'!D26,"")</f>
        <v>Z</v>
      </c>
      <c r="F22" s="1311">
        <v>3</v>
      </c>
      <c r="G22" s="1311">
        <v>3</v>
      </c>
      <c r="H22" s="1311">
        <v>3</v>
      </c>
      <c r="I22" s="1357">
        <v>3</v>
      </c>
      <c r="J22" s="1361" t="str">
        <f>IF('Seg Diario'!G26&gt;0,'Seg Diario'!G26,"")</f>
        <v>SH</v>
      </c>
      <c r="K22" s="1077" t="str">
        <f>'Seg Diario'!E26</f>
        <v>B4</v>
      </c>
      <c r="L22" s="1077"/>
      <c r="M22" s="1331">
        <f>'Seg Diario'!EV26</f>
        <v>1</v>
      </c>
      <c r="N22" s="1331">
        <f>'Seg Diario'!FZ26</f>
        <v>1</v>
      </c>
      <c r="O22" s="1076">
        <f>IF('Seg Diario'!GQ26&gt;0,'Seg Diario'!GQ26,"")</f>
        <v>1</v>
      </c>
      <c r="P22" s="1078">
        <f>'Seg Diario'!HI26</f>
        <v>1</v>
      </c>
      <c r="Q22" s="1078">
        <f>'Seg Diario'!HS26</f>
        <v>1</v>
      </c>
      <c r="R22" s="1363">
        <f>'Seg Diario'!F26</f>
        <v>8247.84</v>
      </c>
      <c r="S22" s="1077" t="str">
        <f>IF('Seg Diario'!H26&gt;0,'Seg Diario'!H26,"")</f>
        <v>CRUZ</v>
      </c>
      <c r="T22" s="1078">
        <f>'Seg Diario'!HV26</f>
        <v>1</v>
      </c>
      <c r="U22" s="1078">
        <f>'Seg Diario'!HY26</f>
        <v>1</v>
      </c>
      <c r="V22" s="1078">
        <f>'Seg Diario'!IB26</f>
        <v>1</v>
      </c>
      <c r="W22" s="1078">
        <f>'Seg Diario'!IE26</f>
        <v>1</v>
      </c>
      <c r="X22" s="1309">
        <f>IF('Seg Diario'!IG26&gt;0,'Seg Diario'!IG26,"")</f>
        <v>45832</v>
      </c>
      <c r="Y22" s="1078">
        <f>IF('Seg Diario'!II26&gt;0,'Seg Diario'!II26,"")</f>
        <v>1</v>
      </c>
      <c r="Z22" s="1078">
        <f>IF('Seg Diario'!IL26&gt;0,'Seg Diario'!IL26,"")</f>
        <v>1</v>
      </c>
      <c r="AA22" s="1417"/>
      <c r="AB22" s="1076"/>
      <c r="AC22" s="1345"/>
      <c r="AD22" s="1334">
        <f>'Seg Diario'!JB26</f>
        <v>1</v>
      </c>
      <c r="AE22" s="1076">
        <f>'Seg Diario'!JB26</f>
        <v>1</v>
      </c>
      <c r="AF22" s="1084">
        <f>'Seg Diario'!KY26</f>
        <v>1</v>
      </c>
      <c r="AG22" s="1084">
        <f>'Seg Diario'!MA26</f>
        <v>1</v>
      </c>
      <c r="AH22" s="1084"/>
      <c r="AI22" s="1084"/>
      <c r="AJ22" s="1084"/>
      <c r="AL22" s="1078">
        <f>'Seg Diario'!LC26</f>
        <v>1</v>
      </c>
      <c r="AM22" s="1078">
        <f>'Seg Diario'!LG26</f>
        <v>1</v>
      </c>
      <c r="AN22" s="1078">
        <f>'Seg Diario'!ME26</f>
        <v>1</v>
      </c>
      <c r="AO22" s="1078">
        <f>'Seg Diario'!MI26</f>
        <v>1</v>
      </c>
      <c r="AP22" s="1338"/>
      <c r="AQ22" s="1338"/>
      <c r="AR22" s="1338"/>
      <c r="AS22" s="1338"/>
      <c r="AT22" s="1338"/>
    </row>
    <row r="23" spans="1:47" ht="15.75" customHeight="1">
      <c r="A23" s="1075" t="str">
        <f>'Seg Diario'!B27</f>
        <v>T015</v>
      </c>
      <c r="B23" s="1077" t="str">
        <f>'Seg Diario'!IT27</f>
        <v>TEND 1</v>
      </c>
      <c r="C23" s="1333">
        <f>'Seg Diario'!IS27</f>
        <v>380.03</v>
      </c>
      <c r="D23" s="1351" t="s">
        <v>578</v>
      </c>
      <c r="E23" s="1075" t="str">
        <f>IF('Seg Diario'!D27&gt;0,'Seg Diario'!D27,"")</f>
        <v>Z</v>
      </c>
      <c r="F23" s="1311">
        <v>3</v>
      </c>
      <c r="G23" s="1311">
        <v>3</v>
      </c>
      <c r="H23" s="1311">
        <v>3</v>
      </c>
      <c r="I23" s="1357">
        <v>4.5</v>
      </c>
      <c r="J23" s="1361" t="str">
        <f>IF('Seg Diario'!G27&gt;0,'Seg Diario'!G27,"")</f>
        <v/>
      </c>
      <c r="K23" s="1077" t="str">
        <f>'Seg Diario'!E27</f>
        <v>A7</v>
      </c>
      <c r="L23" s="1077"/>
      <c r="M23" s="1331">
        <f>'Seg Diario'!EV27</f>
        <v>1</v>
      </c>
      <c r="N23" s="1331">
        <f>'Seg Diario'!FZ27</f>
        <v>1</v>
      </c>
      <c r="O23" s="1076">
        <f>IF('Seg Diario'!GQ27&gt;0,'Seg Diario'!GQ27,"")</f>
        <v>1</v>
      </c>
      <c r="P23" s="1078">
        <f>'Seg Diario'!HI27</f>
        <v>1</v>
      </c>
      <c r="Q23" s="1078">
        <f>'Seg Diario'!HS27</f>
        <v>1</v>
      </c>
      <c r="R23" s="1363">
        <f>'Seg Diario'!F27</f>
        <v>11760.35</v>
      </c>
      <c r="S23" s="1077" t="str">
        <f>IF('Seg Diario'!H27&gt;0,'Seg Diario'!H27,"")</f>
        <v>CRUZ</v>
      </c>
      <c r="T23" s="1078">
        <f>'Seg Diario'!HV27</f>
        <v>1</v>
      </c>
      <c r="U23" s="1078">
        <f>'Seg Diario'!HY27</f>
        <v>1</v>
      </c>
      <c r="V23" s="1078">
        <f>'Seg Diario'!IB27</f>
        <v>1</v>
      </c>
      <c r="W23" s="1078">
        <f>'Seg Diario'!IE27</f>
        <v>1</v>
      </c>
      <c r="X23" s="1309">
        <f>IF('Seg Diario'!IG27&gt;0,'Seg Diario'!IG27,"")</f>
        <v>45830</v>
      </c>
      <c r="Y23" s="1078">
        <f>IF('Seg Diario'!II27&gt;0,'Seg Diario'!II27,"")</f>
        <v>1</v>
      </c>
      <c r="Z23" s="1078">
        <f>IF('Seg Diario'!IL27&gt;0,'Seg Diario'!IL27,"")</f>
        <v>1</v>
      </c>
      <c r="AA23" s="1417"/>
      <c r="AB23" s="1076"/>
      <c r="AC23" s="1345"/>
      <c r="AD23" s="1334">
        <f>'Seg Diario'!JB27</f>
        <v>1</v>
      </c>
      <c r="AE23" s="1076">
        <f>'Seg Diario'!JB27</f>
        <v>1</v>
      </c>
      <c r="AF23" s="1084">
        <f>'Seg Diario'!KY27</f>
        <v>1</v>
      </c>
      <c r="AG23" s="1084">
        <f>'Seg Diario'!MA27</f>
        <v>1</v>
      </c>
      <c r="AH23" s="1084"/>
      <c r="AI23" s="1084"/>
      <c r="AJ23" s="1084"/>
      <c r="AL23" s="1078">
        <f>'Seg Diario'!LC27</f>
        <v>1</v>
      </c>
      <c r="AM23" s="1078">
        <f>'Seg Diario'!LG27</f>
        <v>1</v>
      </c>
      <c r="AN23" s="1078">
        <f>'Seg Diario'!ME27</f>
        <v>1</v>
      </c>
      <c r="AO23" s="1078">
        <f>'Seg Diario'!MI27</f>
        <v>1</v>
      </c>
      <c r="AP23" s="1338"/>
      <c r="AQ23" s="1338"/>
      <c r="AR23" s="1338"/>
      <c r="AS23" s="1338"/>
      <c r="AT23" s="1338"/>
    </row>
    <row r="24" spans="1:47" ht="15.75" customHeight="1">
      <c r="A24" s="1075" t="str">
        <f>'Seg Diario'!B28</f>
        <v>T016</v>
      </c>
      <c r="B24" s="1077" t="str">
        <f>'Seg Diario'!IT28</f>
        <v>TEND 1</v>
      </c>
      <c r="C24" s="1333">
        <f>'Seg Diario'!IS28</f>
        <v>207.47</v>
      </c>
      <c r="D24" s="1351"/>
      <c r="E24" s="1075" t="str">
        <f>IF('Seg Diario'!D28&gt;0,'Seg Diario'!D28,"")</f>
        <v>HE</v>
      </c>
      <c r="F24" s="1311">
        <v>3</v>
      </c>
      <c r="G24" s="1311">
        <v>3</v>
      </c>
      <c r="H24" s="1311">
        <v>3</v>
      </c>
      <c r="I24" s="1357">
        <v>3</v>
      </c>
      <c r="J24" s="1361" t="str">
        <f>IF('Seg Diario'!G28&gt;0,'Seg Diario'!G28,"")</f>
        <v/>
      </c>
      <c r="K24" s="1077" t="str">
        <f>'Seg Diario'!E28</f>
        <v>A5</v>
      </c>
      <c r="L24" s="1077"/>
      <c r="M24" s="1331">
        <f>'Seg Diario'!EV28</f>
        <v>1</v>
      </c>
      <c r="N24" s="1331">
        <f>'Seg Diario'!FZ28</f>
        <v>1</v>
      </c>
      <c r="O24" s="1076">
        <f>IF('Seg Diario'!GQ28&gt;0,'Seg Diario'!GQ28,"")</f>
        <v>1</v>
      </c>
      <c r="P24" s="1078">
        <f>'Seg Diario'!HI28</f>
        <v>1</v>
      </c>
      <c r="Q24" s="1078">
        <f>'Seg Diario'!HS28</f>
        <v>1</v>
      </c>
      <c r="R24" s="1363">
        <f>'Seg Diario'!F28</f>
        <v>8553.7800000000007</v>
      </c>
      <c r="S24" s="1077" t="str">
        <f>IF('Seg Diario'!H28&gt;0,'Seg Diario'!H28,"")</f>
        <v>CRUZ</v>
      </c>
      <c r="T24" s="1078">
        <f>'Seg Diario'!HV28</f>
        <v>1</v>
      </c>
      <c r="U24" s="1078">
        <f>'Seg Diario'!HY28</f>
        <v>1</v>
      </c>
      <c r="V24" s="1078">
        <f>'Seg Diario'!IB28</f>
        <v>1</v>
      </c>
      <c r="W24" s="1078">
        <f>'Seg Diario'!IE28</f>
        <v>1</v>
      </c>
      <c r="X24" s="1309">
        <f>IF('Seg Diario'!IG28&gt;0,'Seg Diario'!IG28,"")</f>
        <v>45807</v>
      </c>
      <c r="Y24" s="1078">
        <f>IF('Seg Diario'!II28&gt;0,'Seg Diario'!II28,"")</f>
        <v>1</v>
      </c>
      <c r="Z24" s="1078">
        <f>IF('Seg Diario'!IL28&gt;0,'Seg Diario'!IL28,"")</f>
        <v>1</v>
      </c>
      <c r="AA24" s="1417"/>
      <c r="AB24" s="1076"/>
      <c r="AC24" s="1345"/>
      <c r="AD24" s="1334">
        <f>'Seg Diario'!JB28</f>
        <v>1</v>
      </c>
      <c r="AE24" s="1076">
        <f>'Seg Diario'!JB28</f>
        <v>1</v>
      </c>
      <c r="AF24" s="1084">
        <f>'Seg Diario'!KY28</f>
        <v>1</v>
      </c>
      <c r="AG24" s="1084">
        <f>'Seg Diario'!MA28</f>
        <v>1</v>
      </c>
      <c r="AH24" s="1084"/>
      <c r="AI24" s="1084"/>
      <c r="AJ24" s="1084"/>
      <c r="AL24" s="1078">
        <f>'Seg Diario'!LC28</f>
        <v>1</v>
      </c>
      <c r="AM24" s="1078">
        <f>'Seg Diario'!LG28</f>
        <v>1</v>
      </c>
      <c r="AN24" s="1078">
        <f>'Seg Diario'!ME28</f>
        <v>1</v>
      </c>
      <c r="AO24" s="1078">
        <f>'Seg Diario'!MI28</f>
        <v>1</v>
      </c>
      <c r="AP24" s="1338"/>
      <c r="AQ24" s="1338"/>
      <c r="AR24" s="1338"/>
      <c r="AS24" s="1338"/>
      <c r="AT24" s="1338"/>
    </row>
    <row r="25" spans="1:47" ht="15.75" customHeight="1">
      <c r="A25" s="1075" t="str">
        <f>'Seg Diario'!B29</f>
        <v>T017</v>
      </c>
      <c r="B25" s="1077" t="str">
        <f>'Seg Diario'!IT29</f>
        <v>TEND 1</v>
      </c>
      <c r="C25" s="1333">
        <f>'Seg Diario'!IS29</f>
        <v>211.16</v>
      </c>
      <c r="D25" s="1351"/>
      <c r="E25" s="1075" t="str">
        <f>IF('Seg Diario'!D29&gt;0,'Seg Diario'!D29,"")</f>
        <v>Z</v>
      </c>
      <c r="F25" s="1311">
        <v>3</v>
      </c>
      <c r="G25" s="1311">
        <v>3</v>
      </c>
      <c r="H25" s="1311">
        <v>3</v>
      </c>
      <c r="I25" s="1357">
        <v>3</v>
      </c>
      <c r="J25" s="1361" t="str">
        <f>IF('Seg Diario'!G29&gt;0,'Seg Diario'!G29,"")</f>
        <v>SH</v>
      </c>
      <c r="K25" s="1077" t="str">
        <f>'Seg Diario'!E29</f>
        <v>A5</v>
      </c>
      <c r="L25" s="1077"/>
      <c r="M25" s="1331">
        <f>'Seg Diario'!EV29</f>
        <v>1</v>
      </c>
      <c r="N25" s="1331">
        <f>'Seg Diario'!FZ29</f>
        <v>1</v>
      </c>
      <c r="O25" s="1076">
        <f>IF('Seg Diario'!GQ29&gt;0,'Seg Diario'!GQ29,"")</f>
        <v>1</v>
      </c>
      <c r="P25" s="1078">
        <f>'Seg Diario'!HI29</f>
        <v>1</v>
      </c>
      <c r="Q25" s="1078">
        <f>'Seg Diario'!HS29</f>
        <v>1</v>
      </c>
      <c r="R25" s="1363">
        <f>'Seg Diario'!F29</f>
        <v>8553.7800000000007</v>
      </c>
      <c r="S25" s="1077" t="str">
        <f>IF('Seg Diario'!H29&gt;0,'Seg Diario'!H29,"")</f>
        <v>CRUZ</v>
      </c>
      <c r="T25" s="1078">
        <f>'Seg Diario'!HV29</f>
        <v>1</v>
      </c>
      <c r="U25" s="1078">
        <f>'Seg Diario'!HY29</f>
        <v>1</v>
      </c>
      <c r="V25" s="1078">
        <f>'Seg Diario'!IB29</f>
        <v>1</v>
      </c>
      <c r="W25" s="1078">
        <f>'Seg Diario'!IE29</f>
        <v>1</v>
      </c>
      <c r="X25" s="1309">
        <f>IF('Seg Diario'!IG29&gt;0,'Seg Diario'!IG29,"")</f>
        <v>45817</v>
      </c>
      <c r="Y25" s="1078">
        <f>IF('Seg Diario'!II29&gt;0,'Seg Diario'!II29,"")</f>
        <v>1</v>
      </c>
      <c r="Z25" s="1078">
        <f>IF('Seg Diario'!IL29&gt;0,'Seg Diario'!IL29,"")</f>
        <v>1</v>
      </c>
      <c r="AA25" s="1417"/>
      <c r="AB25" s="1076"/>
      <c r="AC25" s="1345"/>
      <c r="AD25" s="1334">
        <f>'Seg Diario'!JB29</f>
        <v>1</v>
      </c>
      <c r="AE25" s="1076">
        <f>'Seg Diario'!JB29</f>
        <v>1</v>
      </c>
      <c r="AF25" s="1084">
        <f>'Seg Diario'!KY29</f>
        <v>1</v>
      </c>
      <c r="AG25" s="1084">
        <f>'Seg Diario'!MA29</f>
        <v>1</v>
      </c>
      <c r="AH25" s="1084"/>
      <c r="AI25" s="1084"/>
      <c r="AJ25" s="1084"/>
      <c r="AL25" s="1078">
        <f>'Seg Diario'!LC29</f>
        <v>1</v>
      </c>
      <c r="AM25" s="1078">
        <f>'Seg Diario'!LG29</f>
        <v>1</v>
      </c>
      <c r="AN25" s="1078">
        <f>'Seg Diario'!ME29</f>
        <v>1</v>
      </c>
      <c r="AO25" s="1078">
        <f>'Seg Diario'!MI29</f>
        <v>1</v>
      </c>
      <c r="AP25" s="1338"/>
      <c r="AQ25" s="1338"/>
      <c r="AR25" s="1338"/>
      <c r="AS25" s="1338"/>
      <c r="AT25" s="1338"/>
    </row>
    <row r="26" spans="1:47" ht="15.75" customHeight="1">
      <c r="A26" s="1075" t="str">
        <f>'Seg Diario'!B30</f>
        <v>T018</v>
      </c>
      <c r="B26" s="1077" t="str">
        <f>'Seg Diario'!IT30</f>
        <v>TEND 1</v>
      </c>
      <c r="C26" s="1333">
        <f>'Seg Diario'!IS30</f>
        <v>259.77999999999997</v>
      </c>
      <c r="D26" s="1351"/>
      <c r="E26" s="1075" t="str">
        <f>IF('Seg Diario'!D30&gt;0,'Seg Diario'!D30,"")</f>
        <v>Z</v>
      </c>
      <c r="F26" s="1311">
        <v>3</v>
      </c>
      <c r="G26" s="1311">
        <v>3</v>
      </c>
      <c r="H26" s="1311">
        <v>3</v>
      </c>
      <c r="I26" s="1357">
        <v>3</v>
      </c>
      <c r="J26" s="1361" t="str">
        <f>IF('Seg Diario'!G30&gt;0,'Seg Diario'!G30,"")</f>
        <v>SH</v>
      </c>
      <c r="K26" s="1077" t="str">
        <f>'Seg Diario'!E30</f>
        <v>B2</v>
      </c>
      <c r="L26" s="1077"/>
      <c r="M26" s="1331">
        <f>'Seg Diario'!EV30</f>
        <v>1</v>
      </c>
      <c r="N26" s="1331">
        <f>'Seg Diario'!FZ30</f>
        <v>1</v>
      </c>
      <c r="O26" s="1076">
        <f>IF('Seg Diario'!GQ30&gt;0,'Seg Diario'!GQ30,"")</f>
        <v>1</v>
      </c>
      <c r="P26" s="1078">
        <f>'Seg Diario'!HI30</f>
        <v>1</v>
      </c>
      <c r="Q26" s="1078">
        <f>'Seg Diario'!HS30</f>
        <v>1</v>
      </c>
      <c r="R26" s="1363">
        <f>'Seg Diario'!F30</f>
        <v>6051.63</v>
      </c>
      <c r="S26" s="1077" t="str">
        <f>IF('Seg Diario'!H30&gt;0,'Seg Diario'!H30,"")</f>
        <v>CRUZ</v>
      </c>
      <c r="T26" s="1078">
        <f>'Seg Diario'!HV30</f>
        <v>1</v>
      </c>
      <c r="U26" s="1078">
        <f>'Seg Diario'!HY30</f>
        <v>1</v>
      </c>
      <c r="V26" s="1078">
        <f>'Seg Diario'!IB30</f>
        <v>1</v>
      </c>
      <c r="W26" s="1078">
        <f>'Seg Diario'!IE30</f>
        <v>1</v>
      </c>
      <c r="X26" s="1309">
        <f>IF('Seg Diario'!IG30&gt;0,'Seg Diario'!IG30,"")</f>
        <v>45807</v>
      </c>
      <c r="Y26" s="1078">
        <f>IF('Seg Diario'!II30&gt;0,'Seg Diario'!II30,"")</f>
        <v>1</v>
      </c>
      <c r="Z26" s="1078">
        <f>IF('Seg Diario'!IL30&gt;0,'Seg Diario'!IL30,"")</f>
        <v>1</v>
      </c>
      <c r="AA26" s="1417"/>
      <c r="AB26" s="1076"/>
      <c r="AC26" s="1345"/>
      <c r="AD26" s="1334">
        <f>'Seg Diario'!JB30</f>
        <v>1</v>
      </c>
      <c r="AE26" s="1076">
        <f>'Seg Diario'!JB30</f>
        <v>1</v>
      </c>
      <c r="AF26" s="1084">
        <f>'Seg Diario'!KY30</f>
        <v>1</v>
      </c>
      <c r="AG26" s="1084">
        <f>'Seg Diario'!MA30</f>
        <v>1</v>
      </c>
      <c r="AH26" s="1084"/>
      <c r="AI26" s="1084"/>
      <c r="AJ26" s="1084"/>
      <c r="AL26" s="1078">
        <f>'Seg Diario'!LC30</f>
        <v>1</v>
      </c>
      <c r="AM26" s="1078">
        <f>'Seg Diario'!LG30</f>
        <v>1</v>
      </c>
      <c r="AN26" s="1078">
        <f>'Seg Diario'!ME30</f>
        <v>1</v>
      </c>
      <c r="AO26" s="1078">
        <f>'Seg Diario'!MI30</f>
        <v>1</v>
      </c>
      <c r="AP26" s="1338"/>
      <c r="AQ26" s="1338"/>
      <c r="AR26" s="1338"/>
      <c r="AS26" s="1338"/>
      <c r="AT26" s="1338"/>
    </row>
    <row r="27" spans="1:47" ht="15.75" customHeight="1">
      <c r="A27" s="1075" t="str">
        <f>'Seg Diario'!B31</f>
        <v>T019</v>
      </c>
      <c r="B27" s="1077" t="str">
        <f>'Seg Diario'!IT31</f>
        <v>TEND 1</v>
      </c>
      <c r="C27" s="1333">
        <f>'Seg Diario'!IS31</f>
        <v>309.86</v>
      </c>
      <c r="D27" s="1351" t="s">
        <v>578</v>
      </c>
      <c r="E27" s="1075" t="str">
        <f>IF('Seg Diario'!D31&gt;0,'Seg Diario'!D31,"")</f>
        <v>Z</v>
      </c>
      <c r="F27" s="1311">
        <v>7.5</v>
      </c>
      <c r="G27" s="1311">
        <v>3</v>
      </c>
      <c r="H27" s="1311">
        <v>7.5</v>
      </c>
      <c r="I27" s="1357">
        <v>9</v>
      </c>
      <c r="J27" s="1361" t="str">
        <f>IF('Seg Diario'!G31&gt;0,'Seg Diario'!G31,"")</f>
        <v/>
      </c>
      <c r="K27" s="1077" t="str">
        <f>'Seg Diario'!E31</f>
        <v>A6</v>
      </c>
      <c r="L27" s="1077"/>
      <c r="M27" s="1331">
        <f>'Seg Diario'!EV31</f>
        <v>1</v>
      </c>
      <c r="N27" s="1331">
        <f>'Seg Diario'!FZ31</f>
        <v>1</v>
      </c>
      <c r="O27" s="1076">
        <f>IF('Seg Diario'!GQ31&gt;0,'Seg Diario'!GQ31,"")</f>
        <v>1</v>
      </c>
      <c r="P27" s="1078">
        <f>'Seg Diario'!HI31</f>
        <v>1</v>
      </c>
      <c r="Q27" s="1078">
        <f>'Seg Diario'!HS31</f>
        <v>1</v>
      </c>
      <c r="R27" s="1363">
        <f>'Seg Diario'!F31</f>
        <v>11117.1</v>
      </c>
      <c r="S27" s="1077" t="str">
        <f>IF('Seg Diario'!H31&gt;0,'Seg Diario'!H31,"")</f>
        <v>CRUZ</v>
      </c>
      <c r="T27" s="1078">
        <f>'Seg Diario'!HV31</f>
        <v>1</v>
      </c>
      <c r="U27" s="1078">
        <f>'Seg Diario'!HY31</f>
        <v>1</v>
      </c>
      <c r="V27" s="1078">
        <f>'Seg Diario'!IB31</f>
        <v>1</v>
      </c>
      <c r="W27" s="1078">
        <f>'Seg Diario'!IE31</f>
        <v>1</v>
      </c>
      <c r="X27" s="1309">
        <f>IF('Seg Diario'!IG31&gt;0,'Seg Diario'!IG31,"")</f>
        <v>45817</v>
      </c>
      <c r="Y27" s="1078">
        <f>IF('Seg Diario'!II31&gt;0,'Seg Diario'!II31,"")</f>
        <v>1</v>
      </c>
      <c r="Z27" s="1078">
        <f>IF('Seg Diario'!IL31&gt;0,'Seg Diario'!IL31,"")</f>
        <v>1</v>
      </c>
      <c r="AA27" s="1417"/>
      <c r="AB27" s="1076"/>
      <c r="AC27" s="1345"/>
      <c r="AD27" s="1334">
        <f>'Seg Diario'!JB31</f>
        <v>1</v>
      </c>
      <c r="AE27" s="1076">
        <f>'Seg Diario'!JB31</f>
        <v>1</v>
      </c>
      <c r="AF27" s="1084">
        <f>'Seg Diario'!KY31</f>
        <v>1</v>
      </c>
      <c r="AG27" s="1084">
        <f>'Seg Diario'!MA31</f>
        <v>1</v>
      </c>
      <c r="AH27" s="1084"/>
      <c r="AI27" s="1084"/>
      <c r="AJ27" s="1084"/>
      <c r="AK27" s="1079">
        <v>2</v>
      </c>
      <c r="AL27" s="1078">
        <f>'Seg Diario'!LC31</f>
        <v>1</v>
      </c>
      <c r="AM27" s="1078">
        <f>'Seg Diario'!LG31</f>
        <v>1</v>
      </c>
      <c r="AN27" s="1078">
        <f>'Seg Diario'!ME31</f>
        <v>1</v>
      </c>
      <c r="AO27" s="1078">
        <f>'Seg Diario'!MI31</f>
        <v>1</v>
      </c>
      <c r="AP27" s="1338"/>
      <c r="AQ27" s="1338"/>
      <c r="AR27" s="1338"/>
      <c r="AS27" s="1338"/>
      <c r="AT27" s="1338"/>
    </row>
    <row r="28" spans="1:47" ht="15.75" customHeight="1">
      <c r="A28" s="1075" t="str">
        <f>'Seg Diario'!B32</f>
        <v>T020</v>
      </c>
      <c r="B28" s="1077" t="str">
        <f>'Seg Diario'!IT32</f>
        <v>TEND 1</v>
      </c>
      <c r="C28" s="1333">
        <f>'Seg Diario'!IS32</f>
        <v>340.38</v>
      </c>
      <c r="D28" s="1351"/>
      <c r="E28" s="1075" t="str">
        <f>IF('Seg Diario'!D32&gt;0,'Seg Diario'!D32,"")</f>
        <v>HE</v>
      </c>
      <c r="F28" s="1311">
        <v>4.5</v>
      </c>
      <c r="G28" s="1311">
        <v>4.5</v>
      </c>
      <c r="H28" s="1311">
        <v>4.5</v>
      </c>
      <c r="I28" s="1357">
        <v>4.5</v>
      </c>
      <c r="J28" s="1361" t="str">
        <f>IF('Seg Diario'!G32&gt;0,'Seg Diario'!G32,"")</f>
        <v>INST</v>
      </c>
      <c r="K28" s="1077" t="str">
        <f>'Seg Diario'!E32</f>
        <v>A7</v>
      </c>
      <c r="L28" s="1077"/>
      <c r="M28" s="1331">
        <f>'Seg Diario'!EV32</f>
        <v>1</v>
      </c>
      <c r="N28" s="1331">
        <f>'Seg Diario'!FZ32</f>
        <v>1</v>
      </c>
      <c r="O28" s="1076">
        <f>IF('Seg Diario'!GQ32&gt;0,'Seg Diario'!GQ32,"")</f>
        <v>1</v>
      </c>
      <c r="P28" s="1078">
        <f>'Seg Diario'!HI32</f>
        <v>1</v>
      </c>
      <c r="Q28" s="1078">
        <f>'Seg Diario'!HS32</f>
        <v>1</v>
      </c>
      <c r="R28" s="1363">
        <f>'Seg Diario'!F32</f>
        <v>12010.85</v>
      </c>
      <c r="S28" s="1077" t="str">
        <f>IF('Seg Diario'!H32&gt;0,'Seg Diario'!H32,"")</f>
        <v>HG</v>
      </c>
      <c r="T28" s="1078">
        <f>'Seg Diario'!HV32</f>
        <v>1</v>
      </c>
      <c r="U28" s="1078">
        <f>'Seg Diario'!HY32</f>
        <v>1</v>
      </c>
      <c r="V28" s="1078">
        <f>'Seg Diario'!IB32</f>
        <v>1</v>
      </c>
      <c r="W28" s="1078">
        <f>'Seg Diario'!IE32</f>
        <v>1</v>
      </c>
      <c r="X28" s="1309">
        <f>IF('Seg Diario'!IG32&gt;0,'Seg Diario'!IG32,"")</f>
        <v>45840</v>
      </c>
      <c r="Y28" s="1078">
        <f>IF('Seg Diario'!II32&gt;0,'Seg Diario'!II32,"")</f>
        <v>1</v>
      </c>
      <c r="Z28" s="1078">
        <f>IF('Seg Diario'!IL32&gt;0,'Seg Diario'!IL32,"")</f>
        <v>1</v>
      </c>
      <c r="AA28" s="1417"/>
      <c r="AB28" s="1076"/>
      <c r="AC28" s="1345"/>
      <c r="AD28" s="1334">
        <f>'Seg Diario'!JB32</f>
        <v>1</v>
      </c>
      <c r="AE28" s="1076">
        <f>'Seg Diario'!JB32</f>
        <v>1</v>
      </c>
      <c r="AF28" s="1084">
        <f>'Seg Diario'!KY32</f>
        <v>1</v>
      </c>
      <c r="AG28" s="1084">
        <f>'Seg Diario'!MA32</f>
        <v>1</v>
      </c>
      <c r="AH28" s="1084"/>
      <c r="AI28" s="1084"/>
      <c r="AJ28" s="1084"/>
      <c r="AL28" s="1078">
        <f>'Seg Diario'!LC32</f>
        <v>1</v>
      </c>
      <c r="AM28" s="1078">
        <f>'Seg Diario'!LG32</f>
        <v>1</v>
      </c>
      <c r="AN28" s="1078">
        <f>'Seg Diario'!ME32</f>
        <v>1</v>
      </c>
      <c r="AO28" s="1078">
        <f>'Seg Diario'!MI32</f>
        <v>1</v>
      </c>
      <c r="AP28" s="1338"/>
      <c r="AQ28" s="1338"/>
      <c r="AR28" s="1338"/>
      <c r="AS28" s="1338"/>
      <c r="AT28" s="1338"/>
    </row>
    <row r="29" spans="1:47" ht="15.75" customHeight="1">
      <c r="A29" s="1075" t="str">
        <f>'Seg Diario'!B33</f>
        <v>T021</v>
      </c>
      <c r="B29" s="1077" t="str">
        <f>'Seg Diario'!IT33</f>
        <v>TEND 1</v>
      </c>
      <c r="C29" s="1333">
        <f>'Seg Diario'!IS33</f>
        <v>312.19</v>
      </c>
      <c r="D29" s="1351"/>
      <c r="E29" s="1075" t="str">
        <f>IF('Seg Diario'!D33&gt;0,'Seg Diario'!D33,"")</f>
        <v>HE</v>
      </c>
      <c r="F29" s="1311">
        <v>3</v>
      </c>
      <c r="G29" s="1311">
        <v>3</v>
      </c>
      <c r="H29" s="1311">
        <v>3</v>
      </c>
      <c r="I29" s="1357">
        <v>3</v>
      </c>
      <c r="J29" s="1361" t="str">
        <f>IF('Seg Diario'!G33&gt;0,'Seg Diario'!G33,"")</f>
        <v>INST</v>
      </c>
      <c r="K29" s="1077" t="str">
        <f>'Seg Diario'!E33</f>
        <v>B2</v>
      </c>
      <c r="L29" s="1077"/>
      <c r="M29" s="1331">
        <f>'Seg Diario'!EV33</f>
        <v>1</v>
      </c>
      <c r="N29" s="1331">
        <f>'Seg Diario'!FZ33</f>
        <v>1</v>
      </c>
      <c r="O29" s="1076">
        <f>IF('Seg Diario'!GQ33&gt;0,'Seg Diario'!GQ33,"")</f>
        <v>1</v>
      </c>
      <c r="P29" s="1078">
        <f>'Seg Diario'!HI33</f>
        <v>1</v>
      </c>
      <c r="Q29" s="1078">
        <f>'Seg Diario'!HS33</f>
        <v>1</v>
      </c>
      <c r="R29" s="1363">
        <f>'Seg Diario'!F33</f>
        <v>6051.63</v>
      </c>
      <c r="S29" s="1077" t="str">
        <f>IF('Seg Diario'!H33&gt;0,'Seg Diario'!H33,"")</f>
        <v>HG</v>
      </c>
      <c r="T29" s="1078">
        <f>'Seg Diario'!HV33</f>
        <v>1</v>
      </c>
      <c r="U29" s="1078">
        <f>'Seg Diario'!HY33</f>
        <v>1</v>
      </c>
      <c r="V29" s="1078">
        <f>'Seg Diario'!IB33</f>
        <v>1</v>
      </c>
      <c r="W29" s="1078">
        <f>'Seg Diario'!IE33</f>
        <v>1</v>
      </c>
      <c r="X29" s="1309">
        <f>IF('Seg Diario'!IG33&gt;0,'Seg Diario'!IG33,"")</f>
        <v>45826</v>
      </c>
      <c r="Y29" s="1078">
        <f>IF('Seg Diario'!II33&gt;0,'Seg Diario'!II33,"")</f>
        <v>1</v>
      </c>
      <c r="Z29" s="1078">
        <f>IF('Seg Diario'!IL33&gt;0,'Seg Diario'!IL33,"")</f>
        <v>1</v>
      </c>
      <c r="AA29" s="1417"/>
      <c r="AB29" s="1076"/>
      <c r="AC29" s="1345"/>
      <c r="AD29" s="1334">
        <f>'Seg Diario'!JB33</f>
        <v>1</v>
      </c>
      <c r="AE29" s="1076">
        <f>'Seg Diario'!JB33</f>
        <v>1</v>
      </c>
      <c r="AF29" s="1084">
        <f>'Seg Diario'!KY33</f>
        <v>1</v>
      </c>
      <c r="AG29" s="1084">
        <f>'Seg Diario'!MA33</f>
        <v>1</v>
      </c>
      <c r="AH29" s="1084"/>
      <c r="AI29" s="1084"/>
      <c r="AJ29" s="1084"/>
      <c r="AL29" s="1078">
        <f>'Seg Diario'!LC33</f>
        <v>1</v>
      </c>
      <c r="AM29" s="1078">
        <f>'Seg Diario'!LG33</f>
        <v>1</v>
      </c>
      <c r="AN29" s="1078">
        <f>'Seg Diario'!ME33</f>
        <v>1</v>
      </c>
      <c r="AO29" s="1078">
        <f>'Seg Diario'!MI33</f>
        <v>1</v>
      </c>
      <c r="AP29" s="1338"/>
      <c r="AQ29" s="1338"/>
      <c r="AR29" s="1338"/>
      <c r="AS29" s="1338"/>
      <c r="AT29" s="1338"/>
    </row>
    <row r="30" spans="1:47" ht="15.75" customHeight="1">
      <c r="A30" s="1075" t="str">
        <f>'Seg Diario'!B34</f>
        <v>T022</v>
      </c>
      <c r="B30" s="1077" t="str">
        <f>'Seg Diario'!IT34</f>
        <v>TEND 1</v>
      </c>
      <c r="C30" s="1333">
        <f>'Seg Diario'!IS34</f>
        <v>330.49</v>
      </c>
      <c r="D30" s="1351"/>
      <c r="E30" s="1075" t="str">
        <f>IF('Seg Diario'!D34&gt;0,'Seg Diario'!D34,"")</f>
        <v>HE</v>
      </c>
      <c r="F30" s="1311">
        <v>7.5</v>
      </c>
      <c r="G30" s="1311">
        <v>7.5</v>
      </c>
      <c r="H30" s="1311">
        <v>7.5</v>
      </c>
      <c r="I30" s="1357">
        <v>7.5</v>
      </c>
      <c r="J30" s="1361" t="str">
        <f>IF('Seg Diario'!G34&gt;0,'Seg Diario'!G34,"")</f>
        <v/>
      </c>
      <c r="K30" s="1077" t="str">
        <f>'Seg Diario'!E34</f>
        <v>C7</v>
      </c>
      <c r="L30" s="1473" t="s">
        <v>678</v>
      </c>
      <c r="M30" s="1356">
        <f>'Seg Diario'!EV34</f>
        <v>1</v>
      </c>
      <c r="N30" s="1356">
        <f>'Seg Diario'!FZ34</f>
        <v>1</v>
      </c>
      <c r="O30" s="1076">
        <f>IF('Seg Diario'!GQ34&gt;0,'Seg Diario'!GQ34,"")</f>
        <v>1</v>
      </c>
      <c r="P30" s="1078">
        <f>'Seg Diario'!HI34</f>
        <v>1</v>
      </c>
      <c r="Q30" s="1078">
        <f>'Seg Diario'!HS34</f>
        <v>1</v>
      </c>
      <c r="R30" s="1363">
        <f>'Seg Diario'!F34</f>
        <v>13975.38</v>
      </c>
      <c r="S30" s="1077" t="str">
        <f>IF('Seg Diario'!H34&gt;0,'Seg Diario'!H34,"")</f>
        <v>CRUZ</v>
      </c>
      <c r="T30" s="1078">
        <f>'Seg Diario'!HV34</f>
        <v>1</v>
      </c>
      <c r="U30" s="1078">
        <f>'Seg Diario'!HY34</f>
        <v>1</v>
      </c>
      <c r="V30" s="1078">
        <f>'Seg Diario'!IB34</f>
        <v>1</v>
      </c>
      <c r="W30" s="1078">
        <f>'Seg Diario'!IE34</f>
        <v>1</v>
      </c>
      <c r="X30" s="1309">
        <f>IF('Seg Diario'!IG34&gt;0,'Seg Diario'!IG34,"")</f>
        <v>45852</v>
      </c>
      <c r="Y30" s="1078">
        <f>IF('Seg Diario'!II34&gt;0,'Seg Diario'!II34,"")</f>
        <v>1</v>
      </c>
      <c r="Z30" s="1078">
        <f>IF('Seg Diario'!IL34&gt;0,'Seg Diario'!IL34,"")</f>
        <v>1</v>
      </c>
      <c r="AA30" s="1417"/>
      <c r="AB30" s="1076"/>
      <c r="AC30" s="1345"/>
      <c r="AD30" s="1334">
        <f>'Seg Diario'!JB34</f>
        <v>1</v>
      </c>
      <c r="AE30" s="1076">
        <f>'Seg Diario'!JB34</f>
        <v>1</v>
      </c>
      <c r="AF30" s="1084">
        <f>'Seg Diario'!KY34</f>
        <v>1</v>
      </c>
      <c r="AG30" s="1084">
        <f>'Seg Diario'!MA34</f>
        <v>1</v>
      </c>
      <c r="AH30" s="1084"/>
      <c r="AI30" s="1084"/>
      <c r="AJ30" s="1084"/>
      <c r="AL30" s="1078">
        <f>'Seg Diario'!LC34</f>
        <v>1</v>
      </c>
      <c r="AM30" s="1078">
        <f>'Seg Diario'!LG34</f>
        <v>1</v>
      </c>
      <c r="AN30" s="1078">
        <f>'Seg Diario'!ME34</f>
        <v>1</v>
      </c>
      <c r="AO30" s="1078">
        <f>'Seg Diario'!MI34</f>
        <v>1</v>
      </c>
      <c r="AP30" s="1338"/>
      <c r="AQ30" s="1338"/>
      <c r="AR30" s="1338"/>
      <c r="AS30" s="1338"/>
      <c r="AT30" s="1338"/>
      <c r="AU30" s="1226" t="s">
        <v>845</v>
      </c>
    </row>
    <row r="31" spans="1:47" ht="15.75" customHeight="1">
      <c r="A31" s="1075" t="str">
        <f>'Seg Diario'!B35</f>
        <v>T023</v>
      </c>
      <c r="B31" s="1077" t="str">
        <f>'Seg Diario'!IT35</f>
        <v>TEND 1</v>
      </c>
      <c r="C31" s="1333">
        <f>'Seg Diario'!IS35</f>
        <v>428.52</v>
      </c>
      <c r="D31" s="1351"/>
      <c r="E31" s="1075" t="str">
        <f>IF('Seg Diario'!D35&gt;0,'Seg Diario'!D35,"")</f>
        <v>HE</v>
      </c>
      <c r="F31" s="1311">
        <v>3</v>
      </c>
      <c r="G31" s="1311">
        <v>3</v>
      </c>
      <c r="H31" s="1311">
        <v>3</v>
      </c>
      <c r="I31" s="1357">
        <v>4.5</v>
      </c>
      <c r="J31" s="1361" t="str">
        <f>IF('Seg Diario'!G35&gt;0,'Seg Diario'!G35,"")</f>
        <v/>
      </c>
      <c r="K31" s="1077" t="str">
        <f>'Seg Diario'!E35</f>
        <v>B7</v>
      </c>
      <c r="L31" s="1077"/>
      <c r="M31" s="1331">
        <f>'Seg Diario'!EV35</f>
        <v>1</v>
      </c>
      <c r="N31" s="1331">
        <f>'Seg Diario'!FZ35</f>
        <v>1</v>
      </c>
      <c r="O31" s="1076">
        <f>IF('Seg Diario'!GQ35&gt;0,'Seg Diario'!GQ35,"")</f>
        <v>1</v>
      </c>
      <c r="P31" s="1078">
        <f>'Seg Diario'!HI35</f>
        <v>1</v>
      </c>
      <c r="Q31" s="1078">
        <f>'Seg Diario'!HS35</f>
        <v>1</v>
      </c>
      <c r="R31" s="1363">
        <f>'Seg Diario'!F35</f>
        <v>12362.32</v>
      </c>
      <c r="S31" s="1077" t="str">
        <f>IF('Seg Diario'!H35&gt;0,'Seg Diario'!H35,"")</f>
        <v>HG</v>
      </c>
      <c r="T31" s="1078">
        <f>'Seg Diario'!HV35</f>
        <v>1</v>
      </c>
      <c r="U31" s="1078">
        <f>'Seg Diario'!HY35</f>
        <v>1</v>
      </c>
      <c r="V31" s="1078">
        <f>'Seg Diario'!IB35</f>
        <v>1</v>
      </c>
      <c r="W31" s="1078">
        <f>'Seg Diario'!IE35</f>
        <v>1</v>
      </c>
      <c r="X31" s="1309">
        <f>IF('Seg Diario'!IG35&gt;0,'Seg Diario'!IG35,"")</f>
        <v>45822</v>
      </c>
      <c r="Y31" s="1078">
        <f>IF('Seg Diario'!II35&gt;0,'Seg Diario'!II35,"")</f>
        <v>1</v>
      </c>
      <c r="Z31" s="1078">
        <f>IF('Seg Diario'!IL35&gt;0,'Seg Diario'!IL35,"")</f>
        <v>1</v>
      </c>
      <c r="AA31" s="1417"/>
      <c r="AB31" s="1076"/>
      <c r="AC31" s="1345"/>
      <c r="AD31" s="1334">
        <f>'Seg Diario'!JB35</f>
        <v>1</v>
      </c>
      <c r="AE31" s="1076">
        <f>'Seg Diario'!JB35</f>
        <v>1</v>
      </c>
      <c r="AF31" s="1084">
        <f>'Seg Diario'!KY35</f>
        <v>1</v>
      </c>
      <c r="AG31" s="1084">
        <f>'Seg Diario'!MA35</f>
        <v>1</v>
      </c>
      <c r="AH31" s="1084"/>
      <c r="AI31" s="1084"/>
      <c r="AJ31" s="1084"/>
      <c r="AL31" s="1078">
        <f>'Seg Diario'!LC35</f>
        <v>1</v>
      </c>
      <c r="AM31" s="1078">
        <f>'Seg Diario'!LG35</f>
        <v>1</v>
      </c>
      <c r="AN31" s="1078">
        <f>'Seg Diario'!ME35</f>
        <v>1</v>
      </c>
      <c r="AO31" s="1078">
        <f>'Seg Diario'!MI35</f>
        <v>1</v>
      </c>
      <c r="AP31" s="1338"/>
      <c r="AQ31" s="1338"/>
      <c r="AR31" s="1338"/>
      <c r="AS31" s="1338"/>
      <c r="AT31" s="1338"/>
      <c r="AU31" s="1226" t="s">
        <v>845</v>
      </c>
    </row>
    <row r="32" spans="1:47" ht="15.75" customHeight="1">
      <c r="A32" s="1075" t="str">
        <f>'Seg Diario'!B36</f>
        <v>T024</v>
      </c>
      <c r="B32" s="1077" t="str">
        <f>'Seg Diario'!IT36</f>
        <v>TEND 1</v>
      </c>
      <c r="C32" s="1333">
        <f>'Seg Diario'!IS36</f>
        <v>473.87</v>
      </c>
      <c r="D32" s="1351"/>
      <c r="E32" s="1075" t="str">
        <f>IF('Seg Diario'!D36&gt;0,'Seg Diario'!D36,"")</f>
        <v>HE</v>
      </c>
      <c r="F32" s="1311">
        <v>6</v>
      </c>
      <c r="G32" s="1311">
        <v>6</v>
      </c>
      <c r="H32" s="1311">
        <v>6</v>
      </c>
      <c r="I32" s="1357">
        <v>6</v>
      </c>
      <c r="J32" s="1361" t="str">
        <f>IF('Seg Diario'!G36&gt;0,'Seg Diario'!G36,"")</f>
        <v>MECT</v>
      </c>
      <c r="K32" s="1077" t="str">
        <f>'Seg Diario'!E36</f>
        <v>B7</v>
      </c>
      <c r="L32" s="1077"/>
      <c r="M32" s="1331">
        <f>'Seg Diario'!EV36</f>
        <v>1</v>
      </c>
      <c r="N32" s="1331">
        <f>'Seg Diario'!FZ36</f>
        <v>1</v>
      </c>
      <c r="O32" s="1076">
        <f>IF('Seg Diario'!GQ36&gt;0,'Seg Diario'!GQ36,"")</f>
        <v>1</v>
      </c>
      <c r="P32" s="1078">
        <f>'Seg Diario'!HI36</f>
        <v>1</v>
      </c>
      <c r="Q32" s="1078">
        <f>'Seg Diario'!HS36</f>
        <v>1</v>
      </c>
      <c r="R32" s="1363">
        <f>'Seg Diario'!F36</f>
        <v>12888.31</v>
      </c>
      <c r="S32" s="1077" t="str">
        <f>IF('Seg Diario'!H36&gt;0,'Seg Diario'!H36,"")</f>
        <v>HG</v>
      </c>
      <c r="T32" s="1078">
        <f>'Seg Diario'!HV36</f>
        <v>1</v>
      </c>
      <c r="U32" s="1078">
        <f>'Seg Diario'!HY36</f>
        <v>1</v>
      </c>
      <c r="V32" s="1078">
        <f>'Seg Diario'!IB36</f>
        <v>1</v>
      </c>
      <c r="W32" s="1078">
        <f>'Seg Diario'!IE36</f>
        <v>1</v>
      </c>
      <c r="X32" s="1309">
        <f>IF('Seg Diario'!IG36&gt;0,'Seg Diario'!IG36,"")</f>
        <v>45822</v>
      </c>
      <c r="Y32" s="1078">
        <f>IF('Seg Diario'!II36&gt;0,'Seg Diario'!II36,"")</f>
        <v>1</v>
      </c>
      <c r="Z32" s="1078">
        <f>IF('Seg Diario'!IL36&gt;0,'Seg Diario'!IL36,"")</f>
        <v>1</v>
      </c>
      <c r="AA32" s="1417"/>
      <c r="AB32" s="1076"/>
      <c r="AC32" s="1345"/>
      <c r="AD32" s="1334">
        <f>'Seg Diario'!JB36</f>
        <v>1</v>
      </c>
      <c r="AE32" s="1076">
        <f>'Seg Diario'!JB36</f>
        <v>1</v>
      </c>
      <c r="AF32" s="1084">
        <f>'Seg Diario'!KY36</f>
        <v>1</v>
      </c>
      <c r="AG32" s="1084">
        <f>'Seg Diario'!MA36</f>
        <v>1</v>
      </c>
      <c r="AH32" s="1084"/>
      <c r="AI32" s="1084"/>
      <c r="AJ32" s="1084"/>
      <c r="AL32" s="1078">
        <f>'Seg Diario'!LC36</f>
        <v>1</v>
      </c>
      <c r="AM32" s="1078">
        <f>'Seg Diario'!LG36</f>
        <v>1</v>
      </c>
      <c r="AN32" s="1078">
        <f>'Seg Diario'!ME36</f>
        <v>1</v>
      </c>
      <c r="AO32" s="1078">
        <f>'Seg Diario'!MI36</f>
        <v>1</v>
      </c>
      <c r="AP32" s="1338"/>
      <c r="AQ32" s="1338"/>
      <c r="AR32" s="1338"/>
      <c r="AS32" s="1338"/>
      <c r="AT32" s="1338"/>
    </row>
    <row r="33" spans="1:46" ht="15.75" customHeight="1">
      <c r="A33" s="1075" t="str">
        <f>'Seg Diario'!B37</f>
        <v>T026</v>
      </c>
      <c r="B33" s="1077" t="str">
        <f>'Seg Diario'!IT37</f>
        <v>TEND 2</v>
      </c>
      <c r="C33" s="1333">
        <f>'Seg Diario'!IS37</f>
        <v>313.7</v>
      </c>
      <c r="D33" s="1351"/>
      <c r="E33" s="1075" t="str">
        <f>IF('Seg Diario'!D37&gt;0,'Seg Diario'!D37,"")</f>
        <v>HE</v>
      </c>
      <c r="F33" s="1311">
        <v>3</v>
      </c>
      <c r="G33" s="1311">
        <v>3</v>
      </c>
      <c r="H33" s="1311">
        <v>3</v>
      </c>
      <c r="I33" s="1357">
        <v>3</v>
      </c>
      <c r="J33" s="1361" t="str">
        <f>IF('Seg Diario'!G37&gt;0,'Seg Diario'!G37,"")</f>
        <v>MECT</v>
      </c>
      <c r="K33" s="1077" t="str">
        <f>'Seg Diario'!E37</f>
        <v>B3</v>
      </c>
      <c r="L33" s="1077"/>
      <c r="M33" s="1331">
        <f>'Seg Diario'!EV37</f>
        <v>1</v>
      </c>
      <c r="N33" s="1331">
        <f>'Seg Diario'!FZ37</f>
        <v>1</v>
      </c>
      <c r="O33" s="1076">
        <f>IF('Seg Diario'!GQ37&gt;0,'Seg Diario'!GQ37,"")</f>
        <v>1</v>
      </c>
      <c r="P33" s="1078">
        <f>'Seg Diario'!HI37</f>
        <v>1</v>
      </c>
      <c r="Q33" s="1078">
        <f>'Seg Diario'!HS37</f>
        <v>1</v>
      </c>
      <c r="R33" s="1363">
        <f>'Seg Diario'!F37</f>
        <v>7003.34</v>
      </c>
      <c r="S33" s="1077" t="str">
        <f>IF('Seg Diario'!H37&gt;0,'Seg Diario'!H37,"")</f>
        <v>HG</v>
      </c>
      <c r="T33" s="1078">
        <f>'Seg Diario'!HV37</f>
        <v>1</v>
      </c>
      <c r="U33" s="1078">
        <f>'Seg Diario'!HY37</f>
        <v>1</v>
      </c>
      <c r="V33" s="1078">
        <f>'Seg Diario'!IB37</f>
        <v>1</v>
      </c>
      <c r="W33" s="1078">
        <f>'Seg Diario'!IE37</f>
        <v>1</v>
      </c>
      <c r="X33" s="1309">
        <f>IF('Seg Diario'!IG37&gt;0,'Seg Diario'!IG37,"")</f>
        <v>45822</v>
      </c>
      <c r="Y33" s="1078">
        <f>IF('Seg Diario'!II37&gt;0,'Seg Diario'!II37,"")</f>
        <v>1</v>
      </c>
      <c r="Z33" s="1078">
        <f>IF('Seg Diario'!IL37&gt;0,'Seg Diario'!IL37,"")</f>
        <v>1</v>
      </c>
      <c r="AA33" s="1417"/>
      <c r="AB33" s="1076"/>
      <c r="AC33" s="1345"/>
      <c r="AD33" s="1334">
        <f>'Seg Diario'!JB37</f>
        <v>1</v>
      </c>
      <c r="AE33" s="1076">
        <f>'Seg Diario'!JB37</f>
        <v>1</v>
      </c>
      <c r="AF33" s="1084">
        <f>'Seg Diario'!KY37</f>
        <v>1</v>
      </c>
      <c r="AG33" s="1084">
        <f>'Seg Diario'!MA37</f>
        <v>1</v>
      </c>
      <c r="AH33" s="1084"/>
      <c r="AI33" s="1084"/>
      <c r="AJ33" s="1084"/>
      <c r="AL33" s="1078">
        <f>'Seg Diario'!LC37</f>
        <v>1</v>
      </c>
      <c r="AM33" s="1078">
        <f>'Seg Diario'!LG37</f>
        <v>1</v>
      </c>
      <c r="AN33" s="1078">
        <f>'Seg Diario'!ME37</f>
        <v>1</v>
      </c>
      <c r="AO33" s="1078">
        <f>'Seg Diario'!MI37</f>
        <v>1</v>
      </c>
      <c r="AP33" s="1338"/>
      <c r="AQ33" s="1338"/>
      <c r="AR33" s="1338"/>
      <c r="AS33" s="1338"/>
      <c r="AT33" s="1338"/>
    </row>
    <row r="34" spans="1:46" ht="15.75" customHeight="1">
      <c r="A34" s="1075" t="str">
        <f>'Seg Diario'!B38</f>
        <v>T027</v>
      </c>
      <c r="B34" s="1077" t="str">
        <f>'Seg Diario'!IT38</f>
        <v>TEND 2</v>
      </c>
      <c r="C34" s="1333">
        <f>'Seg Diario'!IS38</f>
        <v>270.23</v>
      </c>
      <c r="D34" s="1351"/>
      <c r="E34" s="1075" t="str">
        <f>IF('Seg Diario'!D38&gt;0,'Seg Diario'!D38,"")</f>
        <v>HE</v>
      </c>
      <c r="F34" s="1311">
        <v>3</v>
      </c>
      <c r="G34" s="1311">
        <v>3</v>
      </c>
      <c r="H34" s="1311">
        <v>3</v>
      </c>
      <c r="I34" s="1357">
        <v>3</v>
      </c>
      <c r="J34" s="1361" t="str">
        <f>IF('Seg Diario'!G38&gt;0,'Seg Diario'!G38,"")</f>
        <v>INST</v>
      </c>
      <c r="K34" s="1077" t="str">
        <f>'Seg Diario'!E38</f>
        <v>A6</v>
      </c>
      <c r="L34" s="1077"/>
      <c r="M34" s="1331">
        <f>'Seg Diario'!EV38</f>
        <v>1</v>
      </c>
      <c r="N34" s="1331">
        <f>'Seg Diario'!FZ38</f>
        <v>1</v>
      </c>
      <c r="O34" s="1076">
        <f>IF('Seg Diario'!GQ38&gt;0,'Seg Diario'!GQ38,"")</f>
        <v>1</v>
      </c>
      <c r="P34" s="1078">
        <f>'Seg Diario'!HI38</f>
        <v>1</v>
      </c>
      <c r="Q34" s="1078">
        <f>'Seg Diario'!HS38</f>
        <v>1</v>
      </c>
      <c r="R34" s="1363">
        <f>'Seg Diario'!F38</f>
        <v>10263.02</v>
      </c>
      <c r="S34" s="1077" t="str">
        <f>IF('Seg Diario'!H38&gt;0,'Seg Diario'!H38,"")</f>
        <v>HG</v>
      </c>
      <c r="T34" s="1078">
        <f>'Seg Diario'!HV38</f>
        <v>1</v>
      </c>
      <c r="U34" s="1078">
        <f>'Seg Diario'!HY38</f>
        <v>1</v>
      </c>
      <c r="V34" s="1078">
        <f>'Seg Diario'!IB38</f>
        <v>1</v>
      </c>
      <c r="W34" s="1078">
        <f>'Seg Diario'!IE38</f>
        <v>1</v>
      </c>
      <c r="X34" s="1309">
        <f>IF('Seg Diario'!IG38&gt;0,'Seg Diario'!IG38,"")</f>
        <v>45850</v>
      </c>
      <c r="Y34" s="1078">
        <f>IF('Seg Diario'!II38&gt;0,'Seg Diario'!II38,"")</f>
        <v>1</v>
      </c>
      <c r="Z34" s="1078">
        <f>IF('Seg Diario'!IL38&gt;0,'Seg Diario'!IL38,"")</f>
        <v>1</v>
      </c>
      <c r="AA34" s="1417"/>
      <c r="AB34" s="1076"/>
      <c r="AC34" s="1345"/>
      <c r="AD34" s="1334">
        <f>'Seg Diario'!JB38</f>
        <v>1</v>
      </c>
      <c r="AE34" s="1076">
        <f>'Seg Diario'!JB38</f>
        <v>1</v>
      </c>
      <c r="AF34" s="1084">
        <f>'Seg Diario'!KY38</f>
        <v>1</v>
      </c>
      <c r="AG34" s="1084">
        <f>'Seg Diario'!MA38</f>
        <v>1</v>
      </c>
      <c r="AH34" s="1084"/>
      <c r="AI34" s="1084"/>
      <c r="AJ34" s="1084"/>
      <c r="AL34" s="1078">
        <f>'Seg Diario'!LC38</f>
        <v>1</v>
      </c>
      <c r="AM34" s="1078">
        <f>'Seg Diario'!LG38</f>
        <v>1</v>
      </c>
      <c r="AN34" s="1078">
        <f>'Seg Diario'!ME38</f>
        <v>1</v>
      </c>
      <c r="AO34" s="1078">
        <f>'Seg Diario'!MI38</f>
        <v>1</v>
      </c>
      <c r="AP34" s="1338"/>
      <c r="AQ34" s="1338"/>
      <c r="AR34" s="1338"/>
      <c r="AS34" s="1338"/>
      <c r="AT34" s="1338"/>
    </row>
    <row r="35" spans="1:46" ht="15.75" customHeight="1">
      <c r="A35" s="1075" t="str">
        <f>'Seg Diario'!B39</f>
        <v>T028</v>
      </c>
      <c r="B35" s="1077" t="str">
        <f>'Seg Diario'!IT39</f>
        <v>TEND 2</v>
      </c>
      <c r="C35" s="1333">
        <f>'Seg Diario'!IS39</f>
        <v>390.85</v>
      </c>
      <c r="D35" s="1351"/>
      <c r="E35" s="1075" t="str">
        <f>IF('Seg Diario'!D39&gt;0,'Seg Diario'!D39,"")</f>
        <v>HE</v>
      </c>
      <c r="F35" s="1311">
        <v>3</v>
      </c>
      <c r="G35" s="1311">
        <v>3</v>
      </c>
      <c r="H35" s="1311">
        <v>3</v>
      </c>
      <c r="I35" s="1357">
        <v>3</v>
      </c>
      <c r="J35" s="1361" t="str">
        <f>IF('Seg Diario'!G39&gt;0,'Seg Diario'!G39,"")</f>
        <v/>
      </c>
      <c r="K35" s="1077" t="str">
        <f>'Seg Diario'!E39</f>
        <v>B5</v>
      </c>
      <c r="L35" s="1077"/>
      <c r="M35" s="1331">
        <f>'Seg Diario'!EV39</f>
        <v>1</v>
      </c>
      <c r="N35" s="1331">
        <f>'Seg Diario'!FZ39</f>
        <v>1</v>
      </c>
      <c r="O35" s="1076">
        <f>IF('Seg Diario'!GQ39&gt;0,'Seg Diario'!GQ39,"")</f>
        <v>1</v>
      </c>
      <c r="P35" s="1078">
        <f>'Seg Diario'!HI39</f>
        <v>1</v>
      </c>
      <c r="Q35" s="1078">
        <f>'Seg Diario'!HS39</f>
        <v>1</v>
      </c>
      <c r="R35" s="1363">
        <f>'Seg Diario'!F39</f>
        <v>9171.39</v>
      </c>
      <c r="S35" s="1077" t="str">
        <f>IF('Seg Diario'!H39&gt;0,'Seg Diario'!H39,"")</f>
        <v>CRUZ</v>
      </c>
      <c r="T35" s="1078">
        <f>'Seg Diario'!HV39</f>
        <v>1</v>
      </c>
      <c r="U35" s="1078">
        <f>'Seg Diario'!HY39</f>
        <v>1</v>
      </c>
      <c r="V35" s="1078">
        <f>'Seg Diario'!IB39</f>
        <v>1</v>
      </c>
      <c r="W35" s="1078">
        <f>'Seg Diario'!IE39</f>
        <v>1</v>
      </c>
      <c r="X35" s="1309">
        <f>IF('Seg Diario'!IG39&gt;0,'Seg Diario'!IG39,"")</f>
        <v>45847</v>
      </c>
      <c r="Y35" s="1078">
        <f>IF('Seg Diario'!II39&gt;0,'Seg Diario'!II39,"")</f>
        <v>1</v>
      </c>
      <c r="Z35" s="1427">
        <f>IF('Seg Diario'!IL39&gt;0,'Seg Diario'!IL39,"")</f>
        <v>1</v>
      </c>
      <c r="AA35" s="1417"/>
      <c r="AB35" s="1076"/>
      <c r="AC35" s="1345"/>
      <c r="AD35" s="1334">
        <f>'Seg Diario'!JB39</f>
        <v>1</v>
      </c>
      <c r="AE35" s="1076">
        <f>'Seg Diario'!JB39</f>
        <v>1</v>
      </c>
      <c r="AF35" s="1084">
        <f>'Seg Diario'!KY39</f>
        <v>1</v>
      </c>
      <c r="AG35" s="1084">
        <f>'Seg Diario'!MA39</f>
        <v>1</v>
      </c>
      <c r="AH35" s="1084"/>
      <c r="AI35" s="1084"/>
      <c r="AJ35" s="1084"/>
      <c r="AK35" s="1079">
        <v>2</v>
      </c>
      <c r="AL35" s="1078">
        <f>'Seg Diario'!LC39</f>
        <v>1</v>
      </c>
      <c r="AM35" s="1078">
        <f>'Seg Diario'!LG39</f>
        <v>1</v>
      </c>
      <c r="AN35" s="1078">
        <f>'Seg Diario'!ME39</f>
        <v>1</v>
      </c>
      <c r="AO35" s="1078">
        <f>'Seg Diario'!MI39</f>
        <v>1</v>
      </c>
      <c r="AP35" s="1338"/>
      <c r="AQ35" s="1338"/>
      <c r="AR35" s="1338"/>
      <c r="AS35" s="1338"/>
      <c r="AT35" s="1338"/>
    </row>
    <row r="36" spans="1:46" ht="15.75" customHeight="1">
      <c r="A36" s="1075" t="str">
        <f>'Seg Diario'!B40</f>
        <v>T029</v>
      </c>
      <c r="B36" s="1077" t="str">
        <f>'Seg Diario'!IT40</f>
        <v>TEND 2</v>
      </c>
      <c r="C36" s="1333">
        <f>'Seg Diario'!IS40</f>
        <v>359.48</v>
      </c>
      <c r="D36" s="1351"/>
      <c r="E36" s="1075" t="str">
        <f>IF('Seg Diario'!D40&gt;0,'Seg Diario'!D40,"")</f>
        <v>Z</v>
      </c>
      <c r="F36" s="1311">
        <v>3</v>
      </c>
      <c r="G36" s="1311">
        <v>3</v>
      </c>
      <c r="H36" s="1311">
        <v>3</v>
      </c>
      <c r="I36" s="1357">
        <v>3</v>
      </c>
      <c r="J36" s="1361" t="str">
        <f>IF('Seg Diario'!G40&gt;0,'Seg Diario'!G40,"")</f>
        <v/>
      </c>
      <c r="K36" s="1077" t="str">
        <f>'Seg Diario'!E40</f>
        <v>C4</v>
      </c>
      <c r="L36" s="1473" t="s">
        <v>678</v>
      </c>
      <c r="M36" s="1331">
        <f>'Seg Diario'!EV40</f>
        <v>1</v>
      </c>
      <c r="N36" s="1331">
        <f>'Seg Diario'!FZ40</f>
        <v>1</v>
      </c>
      <c r="O36" s="1076">
        <f>IF('Seg Diario'!GQ40&gt;0,'Seg Diario'!GQ40,"")</f>
        <v>1</v>
      </c>
      <c r="P36" s="1078">
        <f>'Seg Diario'!HI40</f>
        <v>1</v>
      </c>
      <c r="Q36" s="1078">
        <f>'Seg Diario'!HS40</f>
        <v>1</v>
      </c>
      <c r="R36" s="1363">
        <f>'Seg Diario'!F40</f>
        <v>9135.2900000000009</v>
      </c>
      <c r="S36" s="1077" t="str">
        <f>IF('Seg Diario'!H40&gt;0,'Seg Diario'!H40,"")</f>
        <v>CRUZ</v>
      </c>
      <c r="T36" s="1078">
        <f>'Seg Diario'!HV40</f>
        <v>1</v>
      </c>
      <c r="U36" s="1078">
        <f>'Seg Diario'!HY40</f>
        <v>1</v>
      </c>
      <c r="V36" s="1078">
        <f>'Seg Diario'!IB40</f>
        <v>1</v>
      </c>
      <c r="W36" s="1078">
        <f>'Seg Diario'!IE40</f>
        <v>1</v>
      </c>
      <c r="X36" s="1309">
        <f>IF('Seg Diario'!IG40&gt;0,'Seg Diario'!IG40,"")</f>
        <v>45846</v>
      </c>
      <c r="Y36" s="1078">
        <f>IF('Seg Diario'!II40&gt;0,'Seg Diario'!II40,"")</f>
        <v>1</v>
      </c>
      <c r="Z36" s="1078">
        <f>IF('Seg Diario'!IL40&gt;0,'Seg Diario'!IL40,"")</f>
        <v>1</v>
      </c>
      <c r="AA36" s="1417"/>
      <c r="AB36" s="1076"/>
      <c r="AC36" s="1345"/>
      <c r="AD36" s="1334">
        <f>'Seg Diario'!JB40</f>
        <v>1</v>
      </c>
      <c r="AE36" s="1076">
        <f>'Seg Diario'!JB40</f>
        <v>1</v>
      </c>
      <c r="AF36" s="1084">
        <f>'Seg Diario'!KY40</f>
        <v>1</v>
      </c>
      <c r="AG36" s="1084">
        <f>'Seg Diario'!MA40</f>
        <v>1</v>
      </c>
      <c r="AH36" s="1084"/>
      <c r="AI36" s="1084"/>
      <c r="AJ36" s="1084"/>
      <c r="AL36" s="1078">
        <f>'Seg Diario'!LC40</f>
        <v>1</v>
      </c>
      <c r="AM36" s="1078">
        <f>'Seg Diario'!LG40</f>
        <v>1</v>
      </c>
      <c r="AN36" s="1078">
        <f>'Seg Diario'!ME40</f>
        <v>1</v>
      </c>
      <c r="AO36" s="1078">
        <f>'Seg Diario'!MI40</f>
        <v>1</v>
      </c>
      <c r="AP36" s="1338"/>
      <c r="AQ36" s="1338"/>
      <c r="AR36" s="1338"/>
      <c r="AS36" s="1338"/>
      <c r="AT36" s="1338"/>
    </row>
    <row r="37" spans="1:46" ht="15.75" customHeight="1">
      <c r="A37" s="1075" t="str">
        <f>'Seg Diario'!B41</f>
        <v>T030</v>
      </c>
      <c r="B37" s="1077" t="str">
        <f>'Seg Diario'!IT41</f>
        <v>TEND 2</v>
      </c>
      <c r="C37" s="1333">
        <f>'Seg Diario'!IS41</f>
        <v>383.46</v>
      </c>
      <c r="D37" s="1351"/>
      <c r="E37" s="1075" t="str">
        <f>IF('Seg Diario'!D41&gt;0,'Seg Diario'!D41,"")</f>
        <v>HE</v>
      </c>
      <c r="F37" s="1311">
        <v>3</v>
      </c>
      <c r="G37" s="1311">
        <v>3</v>
      </c>
      <c r="H37" s="1311">
        <v>3</v>
      </c>
      <c r="I37" s="1357">
        <v>3</v>
      </c>
      <c r="J37" s="1361" t="str">
        <f>IF('Seg Diario'!G41&gt;0,'Seg Diario'!G41,"")</f>
        <v/>
      </c>
      <c r="K37" s="1077" t="str">
        <f>'Seg Diario'!E41</f>
        <v>B7</v>
      </c>
      <c r="L37" s="1077"/>
      <c r="M37" s="1331">
        <f>'Seg Diario'!EV41</f>
        <v>1</v>
      </c>
      <c r="N37" s="1331">
        <f>'Seg Diario'!FZ41</f>
        <v>1</v>
      </c>
      <c r="O37" s="1076">
        <f>IF('Seg Diario'!GQ41&gt;0,'Seg Diario'!GQ41,"")</f>
        <v>1</v>
      </c>
      <c r="P37" s="1078">
        <f>'Seg Diario'!HI41</f>
        <v>1</v>
      </c>
      <c r="Q37" s="1078">
        <f>'Seg Diario'!HS41</f>
        <v>1</v>
      </c>
      <c r="R37" s="1363">
        <f>'Seg Diario'!F41</f>
        <v>12299.43</v>
      </c>
      <c r="S37" s="1077" t="str">
        <f>IF('Seg Diario'!H41&gt;0,'Seg Diario'!H41,"")</f>
        <v>CRUZ</v>
      </c>
      <c r="T37" s="1078">
        <f>'Seg Diario'!HV41</f>
        <v>1</v>
      </c>
      <c r="U37" s="1078">
        <f>'Seg Diario'!HY41</f>
        <v>1</v>
      </c>
      <c r="V37" s="1078">
        <f>'Seg Diario'!IB41</f>
        <v>1</v>
      </c>
      <c r="W37" s="1078">
        <f>'Seg Diario'!IE41</f>
        <v>1</v>
      </c>
      <c r="X37" s="1309">
        <f>IF('Seg Diario'!IG41&gt;0,'Seg Diario'!IG41,"")</f>
        <v>45846</v>
      </c>
      <c r="Y37" s="1078">
        <f>IF('Seg Diario'!II41&gt;0,'Seg Diario'!II41,"")</f>
        <v>1</v>
      </c>
      <c r="Z37" s="1078">
        <f>IF('Seg Diario'!IL41&gt;0,'Seg Diario'!IL41,"")</f>
        <v>1</v>
      </c>
      <c r="AA37" s="1417"/>
      <c r="AB37" s="1076"/>
      <c r="AC37" s="1345"/>
      <c r="AD37" s="1334">
        <f>'Seg Diario'!JB41</f>
        <v>1</v>
      </c>
      <c r="AE37" s="1076">
        <f>'Seg Diario'!JB41</f>
        <v>1</v>
      </c>
      <c r="AF37" s="1084">
        <f>'Seg Diario'!KY41</f>
        <v>1</v>
      </c>
      <c r="AG37" s="1084">
        <f>'Seg Diario'!MA41</f>
        <v>1</v>
      </c>
      <c r="AH37" s="1084"/>
      <c r="AI37" s="1084"/>
      <c r="AJ37" s="1084"/>
      <c r="AL37" s="1078">
        <f>'Seg Diario'!LC41</f>
        <v>1</v>
      </c>
      <c r="AM37" s="1078">
        <f>'Seg Diario'!LG41</f>
        <v>1</v>
      </c>
      <c r="AN37" s="1078">
        <f>'Seg Diario'!ME41</f>
        <v>1</v>
      </c>
      <c r="AO37" s="1078">
        <f>'Seg Diario'!MI41</f>
        <v>1</v>
      </c>
      <c r="AP37" s="1338"/>
      <c r="AQ37" s="1338"/>
      <c r="AR37" s="1338"/>
      <c r="AS37" s="1338"/>
      <c r="AT37" s="1338"/>
    </row>
    <row r="38" spans="1:46" ht="15.75" customHeight="1">
      <c r="A38" s="1075" t="str">
        <f>'Seg Diario'!B42</f>
        <v>T031</v>
      </c>
      <c r="B38" s="1077" t="str">
        <f>'Seg Diario'!IT42</f>
        <v>TEND 2</v>
      </c>
      <c r="C38" s="1333">
        <f>'Seg Diario'!IS42</f>
        <v>316.33999999999997</v>
      </c>
      <c r="D38" s="1351"/>
      <c r="E38" s="1075" t="str">
        <f>IF('Seg Diario'!D42&gt;0,'Seg Diario'!D42,"")</f>
        <v>HE</v>
      </c>
      <c r="F38" s="1311">
        <v>3</v>
      </c>
      <c r="G38" s="1311">
        <v>3</v>
      </c>
      <c r="H38" s="1311">
        <v>3</v>
      </c>
      <c r="I38" s="1357">
        <v>3</v>
      </c>
      <c r="J38" s="1361" t="str">
        <f>IF('Seg Diario'!G42&gt;0,'Seg Diario'!G42,"")</f>
        <v/>
      </c>
      <c r="K38" s="1077" t="str">
        <f>'Seg Diario'!E42</f>
        <v>A7</v>
      </c>
      <c r="L38" s="1077"/>
      <c r="M38" s="1331">
        <f>'Seg Diario'!EV42</f>
        <v>1</v>
      </c>
      <c r="N38" s="1331">
        <f>'Seg Diario'!FZ42</f>
        <v>1</v>
      </c>
      <c r="O38" s="1076">
        <f>IF('Seg Diario'!GQ42&gt;0,'Seg Diario'!GQ42,"")</f>
        <v>1</v>
      </c>
      <c r="P38" s="1078">
        <f>'Seg Diario'!HI42</f>
        <v>1</v>
      </c>
      <c r="Q38" s="1078">
        <f>'Seg Diario'!HS42</f>
        <v>1</v>
      </c>
      <c r="R38" s="1363">
        <f>'Seg Diario'!F42</f>
        <v>11676.85</v>
      </c>
      <c r="S38" s="1077" t="str">
        <f>IF('Seg Diario'!H42&gt;0,'Seg Diario'!H42,"")</f>
        <v>HG</v>
      </c>
      <c r="T38" s="1078">
        <f>'Seg Diario'!HV42</f>
        <v>1</v>
      </c>
      <c r="U38" s="1078">
        <f>'Seg Diario'!HY42</f>
        <v>1</v>
      </c>
      <c r="V38" s="1078">
        <f>'Seg Diario'!IB42</f>
        <v>1</v>
      </c>
      <c r="W38" s="1078">
        <f>'Seg Diario'!IE42</f>
        <v>1</v>
      </c>
      <c r="X38" s="1309">
        <f>IF('Seg Diario'!IG42&gt;0,'Seg Diario'!IG42,"")</f>
        <v>45850</v>
      </c>
      <c r="Y38" s="1078">
        <f>IF('Seg Diario'!II42&gt;0,'Seg Diario'!II42,"")</f>
        <v>1</v>
      </c>
      <c r="Z38" s="1078">
        <f>IF('Seg Diario'!IL42&gt;0,'Seg Diario'!IL42,"")</f>
        <v>1</v>
      </c>
      <c r="AA38" s="1417"/>
      <c r="AB38" s="1076"/>
      <c r="AC38" s="1345"/>
      <c r="AD38" s="1334">
        <f>'Seg Diario'!JB42</f>
        <v>1</v>
      </c>
      <c r="AE38" s="1076">
        <f>'Seg Diario'!JB42</f>
        <v>1</v>
      </c>
      <c r="AF38" s="1084">
        <f>'Seg Diario'!KY42</f>
        <v>1</v>
      </c>
      <c r="AG38" s="1084">
        <f>'Seg Diario'!MA42</f>
        <v>1</v>
      </c>
      <c r="AH38" s="1084"/>
      <c r="AI38" s="1084"/>
      <c r="AJ38" s="1084"/>
      <c r="AL38" s="1078">
        <f>'Seg Diario'!LC42</f>
        <v>1</v>
      </c>
      <c r="AM38" s="1078">
        <f>'Seg Diario'!LG42</f>
        <v>1</v>
      </c>
      <c r="AN38" s="1078">
        <f>'Seg Diario'!ME42</f>
        <v>1</v>
      </c>
      <c r="AO38" s="1078">
        <f>'Seg Diario'!MI42</f>
        <v>1</v>
      </c>
      <c r="AP38" s="1338"/>
      <c r="AQ38" s="1338"/>
      <c r="AR38" s="1338"/>
      <c r="AS38" s="1338"/>
      <c r="AT38" s="1338"/>
    </row>
    <row r="39" spans="1:46" ht="15.75" customHeight="1">
      <c r="A39" s="1075" t="str">
        <f>'Seg Diario'!B43</f>
        <v>T032</v>
      </c>
      <c r="B39" s="1077" t="str">
        <f>'Seg Diario'!IT43</f>
        <v>TEND 2</v>
      </c>
      <c r="C39" s="1333">
        <f>'Seg Diario'!IS43</f>
        <v>428.76</v>
      </c>
      <c r="D39" s="1351"/>
      <c r="E39" s="1075" t="str">
        <f>IF('Seg Diario'!D43&gt;0,'Seg Diario'!D43,"")</f>
        <v>HE</v>
      </c>
      <c r="F39" s="1311">
        <v>7.5</v>
      </c>
      <c r="G39" s="1311">
        <v>7.5</v>
      </c>
      <c r="H39" s="1311">
        <v>6</v>
      </c>
      <c r="I39" s="1357">
        <v>3</v>
      </c>
      <c r="J39" s="1361" t="str">
        <f>IF('Seg Diario'!G43&gt;0,'Seg Diario'!G43,"")</f>
        <v/>
      </c>
      <c r="K39" s="1077" t="str">
        <f>'Seg Diario'!E43</f>
        <v>A6</v>
      </c>
      <c r="L39" s="1077"/>
      <c r="M39" s="1331">
        <f>'Seg Diario'!EV43</f>
        <v>1</v>
      </c>
      <c r="N39" s="1331">
        <f>'Seg Diario'!FZ43</f>
        <v>1</v>
      </c>
      <c r="O39" s="1076">
        <f>IF('Seg Diario'!GQ43&gt;0,'Seg Diario'!GQ43,"")</f>
        <v>1</v>
      </c>
      <c r="P39" s="1078">
        <f>'Seg Diario'!HI43</f>
        <v>1</v>
      </c>
      <c r="Q39" s="1078">
        <f>'Seg Diario'!HS43</f>
        <v>1</v>
      </c>
      <c r="R39" s="1363">
        <f>'Seg Diario'!F43</f>
        <v>10263.02</v>
      </c>
      <c r="S39" s="1077" t="str">
        <f>IF('Seg Diario'!H43&gt;0,'Seg Diario'!H43,"")</f>
        <v>HG</v>
      </c>
      <c r="T39" s="1078">
        <f>'Seg Diario'!HV43</f>
        <v>1</v>
      </c>
      <c r="U39" s="1078">
        <f>'Seg Diario'!HY43</f>
        <v>1</v>
      </c>
      <c r="V39" s="1078">
        <f>'Seg Diario'!IB43</f>
        <v>1</v>
      </c>
      <c r="W39" s="1078">
        <f>'Seg Diario'!IE43</f>
        <v>1</v>
      </c>
      <c r="X39" s="1309">
        <f>IF('Seg Diario'!IG43&gt;0,'Seg Diario'!IG43,"")</f>
        <v>45846</v>
      </c>
      <c r="Y39" s="1078">
        <f>IF('Seg Diario'!II43&gt;0,'Seg Diario'!II43,"")</f>
        <v>1</v>
      </c>
      <c r="Z39" s="1078">
        <f>IF('Seg Diario'!IL43&gt;0,'Seg Diario'!IL43,"")</f>
        <v>1</v>
      </c>
      <c r="AA39" s="1417"/>
      <c r="AB39" s="1076"/>
      <c r="AC39" s="1345"/>
      <c r="AD39" s="1334">
        <f>'Seg Diario'!JB43</f>
        <v>1</v>
      </c>
      <c r="AE39" s="1076">
        <f>'Seg Diario'!JB43</f>
        <v>1</v>
      </c>
      <c r="AF39" s="1084">
        <f>'Seg Diario'!KY43</f>
        <v>1</v>
      </c>
      <c r="AG39" s="1084">
        <f>'Seg Diario'!MA43</f>
        <v>1</v>
      </c>
      <c r="AH39" s="1084"/>
      <c r="AI39" s="1084"/>
      <c r="AJ39" s="1084"/>
      <c r="AL39" s="1078">
        <f>'Seg Diario'!LC43</f>
        <v>1</v>
      </c>
      <c r="AM39" s="1078">
        <f>'Seg Diario'!LG43</f>
        <v>1</v>
      </c>
      <c r="AN39" s="1078">
        <f>'Seg Diario'!ME43</f>
        <v>1</v>
      </c>
      <c r="AO39" s="1078">
        <f>'Seg Diario'!MI43</f>
        <v>1</v>
      </c>
      <c r="AP39" s="1338"/>
      <c r="AQ39" s="1338"/>
      <c r="AR39" s="1338"/>
      <c r="AS39" s="1338"/>
      <c r="AT39" s="1338"/>
    </row>
    <row r="40" spans="1:46" ht="15.75" customHeight="1">
      <c r="A40" s="1075" t="str">
        <f>'Seg Diario'!B44</f>
        <v>T033</v>
      </c>
      <c r="B40" s="1077" t="str">
        <f>'Seg Diario'!IT44</f>
        <v>TEND 2</v>
      </c>
      <c r="C40" s="1333">
        <f>'Seg Diario'!IS44</f>
        <v>247.92</v>
      </c>
      <c r="D40" s="1351" t="s">
        <v>578</v>
      </c>
      <c r="E40" s="1075" t="str">
        <f>IF('Seg Diario'!D44&gt;0,'Seg Diario'!D44,"")</f>
        <v>Z</v>
      </c>
      <c r="F40" s="1311">
        <v>3</v>
      </c>
      <c r="G40" s="1311">
        <v>3</v>
      </c>
      <c r="H40" s="1311">
        <v>4.5</v>
      </c>
      <c r="I40" s="1357">
        <v>6</v>
      </c>
      <c r="J40" s="1361" t="str">
        <f>IF('Seg Diario'!G44&gt;0,'Seg Diario'!G44,"")</f>
        <v/>
      </c>
      <c r="K40" s="1077" t="str">
        <f>'Seg Diario'!E44</f>
        <v>B6</v>
      </c>
      <c r="L40" s="1077"/>
      <c r="M40" s="1331">
        <f>'Seg Diario'!EV44</f>
        <v>1</v>
      </c>
      <c r="N40" s="1331">
        <f>'Seg Diario'!FZ44</f>
        <v>1</v>
      </c>
      <c r="O40" s="1076">
        <f>IF('Seg Diario'!GQ44&gt;0,'Seg Diario'!GQ44,"")</f>
        <v>1</v>
      </c>
      <c r="P40" s="1078">
        <f>'Seg Diario'!HI44</f>
        <v>1</v>
      </c>
      <c r="Q40" s="1078">
        <f>'Seg Diario'!HS44</f>
        <v>1</v>
      </c>
      <c r="R40" s="1363">
        <f>'Seg Diario'!F44</f>
        <v>11507.1</v>
      </c>
      <c r="S40" s="1077" t="str">
        <f>IF('Seg Diario'!H44&gt;0,'Seg Diario'!H44,"")</f>
        <v>CRUZ</v>
      </c>
      <c r="T40" s="1078">
        <f>'Seg Diario'!HV44</f>
        <v>1</v>
      </c>
      <c r="U40" s="1078">
        <f>'Seg Diario'!HY44</f>
        <v>1</v>
      </c>
      <c r="V40" s="1078">
        <f>'Seg Diario'!IB44</f>
        <v>1</v>
      </c>
      <c r="W40" s="1078">
        <f>'Seg Diario'!IE44</f>
        <v>1</v>
      </c>
      <c r="X40" s="1309">
        <f>IF('Seg Diario'!IG44&gt;0,'Seg Diario'!IG44,"")</f>
        <v>45846</v>
      </c>
      <c r="Y40" s="1078">
        <f>IF('Seg Diario'!II44&gt;0,'Seg Diario'!II44,"")</f>
        <v>1</v>
      </c>
      <c r="Z40" s="1078">
        <f>IF('Seg Diario'!IL44&gt;0,'Seg Diario'!IL44,"")</f>
        <v>1</v>
      </c>
      <c r="AA40" s="1417"/>
      <c r="AB40" s="1076"/>
      <c r="AC40" s="1345"/>
      <c r="AD40" s="1334">
        <f>'Seg Diario'!JB44</f>
        <v>1</v>
      </c>
      <c r="AE40" s="1076">
        <f>'Seg Diario'!JB44</f>
        <v>1</v>
      </c>
      <c r="AF40" s="1084">
        <f>'Seg Diario'!KY44</f>
        <v>1</v>
      </c>
      <c r="AG40" s="1084">
        <f>'Seg Diario'!MA44</f>
        <v>1</v>
      </c>
      <c r="AH40" s="1084"/>
      <c r="AI40" s="1084"/>
      <c r="AJ40" s="1084"/>
      <c r="AL40" s="1078">
        <f>'Seg Diario'!LC44</f>
        <v>1</v>
      </c>
      <c r="AM40" s="1078">
        <f>'Seg Diario'!LG44</f>
        <v>1</v>
      </c>
      <c r="AN40" s="1078">
        <f>'Seg Diario'!ME44</f>
        <v>1</v>
      </c>
      <c r="AO40" s="1078">
        <f>'Seg Diario'!MI44</f>
        <v>1</v>
      </c>
      <c r="AP40" s="1338"/>
      <c r="AQ40" s="1338"/>
      <c r="AR40" s="1338"/>
      <c r="AS40" s="1338"/>
      <c r="AT40" s="1338"/>
    </row>
    <row r="41" spans="1:46" ht="15.75" customHeight="1">
      <c r="A41" s="1075" t="str">
        <f>'Seg Diario'!B45</f>
        <v>T034</v>
      </c>
      <c r="B41" s="1077" t="str">
        <f>'Seg Diario'!IT45</f>
        <v>TEND 2</v>
      </c>
      <c r="C41" s="1333">
        <f>'Seg Diario'!IS45</f>
        <v>331.39</v>
      </c>
      <c r="D41" s="1351" t="s">
        <v>578</v>
      </c>
      <c r="E41" s="1075" t="str">
        <f>IF('Seg Diario'!D45&gt;0,'Seg Diario'!D45,"")</f>
        <v>Z</v>
      </c>
      <c r="F41" s="1311">
        <v>3</v>
      </c>
      <c r="G41" s="1311">
        <v>3</v>
      </c>
      <c r="H41" s="1311">
        <v>3</v>
      </c>
      <c r="I41" s="1357">
        <v>3</v>
      </c>
      <c r="J41" s="1361" t="str">
        <f>IF('Seg Diario'!G45&gt;0,'Seg Diario'!G45,"")</f>
        <v/>
      </c>
      <c r="K41" s="1077" t="str">
        <f>'Seg Diario'!E45</f>
        <v>B4</v>
      </c>
      <c r="L41" s="1077"/>
      <c r="M41" s="1331">
        <f>'Seg Diario'!EV45</f>
        <v>1</v>
      </c>
      <c r="N41" s="1331">
        <f>'Seg Diario'!FZ45</f>
        <v>1</v>
      </c>
      <c r="O41" s="1076">
        <f>IF('Seg Diario'!GQ45&gt;0,'Seg Diario'!GQ45,"")</f>
        <v>1</v>
      </c>
      <c r="P41" s="1078">
        <f>'Seg Diario'!HI45</f>
        <v>1</v>
      </c>
      <c r="Q41" s="1078">
        <f>'Seg Diario'!HS45</f>
        <v>1</v>
      </c>
      <c r="R41" s="1363">
        <f>'Seg Diario'!F45</f>
        <v>8457.9500000000007</v>
      </c>
      <c r="S41" s="1077" t="str">
        <f>IF('Seg Diario'!H45&gt;0,'Seg Diario'!H45,"")</f>
        <v>CRUZ</v>
      </c>
      <c r="T41" s="1078">
        <f>'Seg Diario'!HV45</f>
        <v>1</v>
      </c>
      <c r="U41" s="1078">
        <f>'Seg Diario'!HY45</f>
        <v>1</v>
      </c>
      <c r="V41" s="1078">
        <f>'Seg Diario'!IB45</f>
        <v>1</v>
      </c>
      <c r="W41" s="1078">
        <f>'Seg Diario'!IE45</f>
        <v>1</v>
      </c>
      <c r="X41" s="1309">
        <f>IF('Seg Diario'!IG45&gt;0,'Seg Diario'!IG45,"")</f>
        <v>45846</v>
      </c>
      <c r="Y41" s="1078">
        <f>IF('Seg Diario'!II45&gt;0,'Seg Diario'!II45,"")</f>
        <v>1</v>
      </c>
      <c r="Z41" s="1078">
        <f>IF('Seg Diario'!IL45&gt;0,'Seg Diario'!IL45,"")</f>
        <v>1</v>
      </c>
      <c r="AA41" s="1417"/>
      <c r="AB41" s="1076"/>
      <c r="AC41" s="1345"/>
      <c r="AD41" s="1334">
        <f>'Seg Diario'!JB45</f>
        <v>1</v>
      </c>
      <c r="AE41" s="1076">
        <f>'Seg Diario'!JB45</f>
        <v>1</v>
      </c>
      <c r="AF41" s="1084">
        <f>'Seg Diario'!KY45</f>
        <v>1</v>
      </c>
      <c r="AG41" s="1084">
        <f>'Seg Diario'!MA45</f>
        <v>1</v>
      </c>
      <c r="AH41" s="1084"/>
      <c r="AI41" s="1084"/>
      <c r="AJ41" s="1084"/>
      <c r="AL41" s="1078">
        <f>'Seg Diario'!LC45</f>
        <v>1</v>
      </c>
      <c r="AM41" s="1078">
        <f>'Seg Diario'!LG45</f>
        <v>1</v>
      </c>
      <c r="AN41" s="1078">
        <f>'Seg Diario'!ME45</f>
        <v>1</v>
      </c>
      <c r="AO41" s="1078">
        <f>'Seg Diario'!MI45</f>
        <v>1</v>
      </c>
      <c r="AP41" s="1338"/>
      <c r="AQ41" s="1338"/>
      <c r="AR41" s="1338"/>
      <c r="AS41" s="1338"/>
      <c r="AT41" s="1338"/>
    </row>
    <row r="42" spans="1:46" ht="15.75" customHeight="1">
      <c r="A42" s="1075" t="str">
        <f>'Seg Diario'!B46</f>
        <v>T035</v>
      </c>
      <c r="B42" s="1077" t="str">
        <f>'Seg Diario'!IT46</f>
        <v>TEND 2</v>
      </c>
      <c r="C42" s="1333">
        <f>'Seg Diario'!IS46</f>
        <v>334.68</v>
      </c>
      <c r="D42" s="1351"/>
      <c r="E42" s="1075" t="str">
        <f>IF('Seg Diario'!D46&gt;0,'Seg Diario'!D46,"")</f>
        <v>HE</v>
      </c>
      <c r="F42" s="1311">
        <v>3</v>
      </c>
      <c r="G42" s="1311">
        <v>3</v>
      </c>
      <c r="H42" s="1311">
        <v>3</v>
      </c>
      <c r="I42" s="1357">
        <v>3</v>
      </c>
      <c r="J42" s="1361" t="str">
        <f>IF('Seg Diario'!G46&gt;0,'Seg Diario'!G46,"")</f>
        <v>SH</v>
      </c>
      <c r="K42" s="1077" t="str">
        <f>'Seg Diario'!E46</f>
        <v>B4</v>
      </c>
      <c r="L42" s="1077"/>
      <c r="M42" s="1331">
        <f>'Seg Diario'!EV46</f>
        <v>1</v>
      </c>
      <c r="N42" s="1331">
        <f>'Seg Diario'!FZ46</f>
        <v>1</v>
      </c>
      <c r="O42" s="1076">
        <f>IF('Seg Diario'!GQ46&gt;0,'Seg Diario'!GQ46,"")</f>
        <v>1</v>
      </c>
      <c r="P42" s="1078">
        <f>'Seg Diario'!HI46</f>
        <v>1</v>
      </c>
      <c r="Q42" s="1078">
        <f>'Seg Diario'!HS46</f>
        <v>1</v>
      </c>
      <c r="R42" s="1363">
        <f>'Seg Diario'!F46</f>
        <v>8247.84</v>
      </c>
      <c r="S42" s="1077" t="str">
        <f>IF('Seg Diario'!H46&gt;0,'Seg Diario'!H46,"")</f>
        <v>CRUZ</v>
      </c>
      <c r="T42" s="1078">
        <f>'Seg Diario'!HV46</f>
        <v>1</v>
      </c>
      <c r="U42" s="1078">
        <f>'Seg Diario'!HY46</f>
        <v>1</v>
      </c>
      <c r="V42" s="1078">
        <f>'Seg Diario'!IB46</f>
        <v>1</v>
      </c>
      <c r="W42" s="1078">
        <f>'Seg Diario'!IE46</f>
        <v>1</v>
      </c>
      <c r="X42" s="1309">
        <f>IF('Seg Diario'!IG46&gt;0,'Seg Diario'!IG46,"")</f>
        <v>45846</v>
      </c>
      <c r="Y42" s="1078">
        <f>IF('Seg Diario'!II46&gt;0,'Seg Diario'!II46,"")</f>
        <v>1</v>
      </c>
      <c r="Z42" s="1078">
        <f>IF('Seg Diario'!IL46&gt;0,'Seg Diario'!IL46,"")</f>
        <v>1</v>
      </c>
      <c r="AA42" s="1417"/>
      <c r="AB42" s="1076"/>
      <c r="AC42" s="1345"/>
      <c r="AD42" s="1334">
        <f>'Seg Diario'!JB46</f>
        <v>1</v>
      </c>
      <c r="AE42" s="1076">
        <f>'Seg Diario'!JB46</f>
        <v>1</v>
      </c>
      <c r="AF42" s="1084">
        <f>'Seg Diario'!KY46</f>
        <v>1</v>
      </c>
      <c r="AG42" s="1084">
        <f>'Seg Diario'!MA46</f>
        <v>1</v>
      </c>
      <c r="AH42" s="1084"/>
      <c r="AI42" s="1084"/>
      <c r="AJ42" s="1084"/>
      <c r="AL42" s="1078">
        <f>'Seg Diario'!LC46</f>
        <v>1</v>
      </c>
      <c r="AM42" s="1078">
        <f>'Seg Diario'!LG46</f>
        <v>1</v>
      </c>
      <c r="AN42" s="1078">
        <f>'Seg Diario'!ME46</f>
        <v>1</v>
      </c>
      <c r="AO42" s="1078">
        <f>'Seg Diario'!MI46</f>
        <v>1</v>
      </c>
      <c r="AP42" s="1338"/>
      <c r="AQ42" s="1338"/>
      <c r="AR42" s="1338"/>
      <c r="AS42" s="1338"/>
      <c r="AT42" s="1338"/>
    </row>
    <row r="43" spans="1:46" ht="15.75" customHeight="1">
      <c r="A43" s="1075" t="str">
        <f>'Seg Diario'!B47</f>
        <v>T036</v>
      </c>
      <c r="B43" s="1077" t="str">
        <f>'Seg Diario'!IT47</f>
        <v>TEND 2</v>
      </c>
      <c r="C43" s="1333">
        <f>'Seg Diario'!IS47</f>
        <v>294.69</v>
      </c>
      <c r="D43" s="1351"/>
      <c r="E43" s="1075" t="str">
        <f>IF('Seg Diario'!D47&gt;0,'Seg Diario'!D47,"")</f>
        <v>HE</v>
      </c>
      <c r="F43" s="1311">
        <v>3</v>
      </c>
      <c r="G43" s="1311">
        <v>3</v>
      </c>
      <c r="H43" s="1311">
        <v>3</v>
      </c>
      <c r="I43" s="1357">
        <v>3</v>
      </c>
      <c r="J43" s="1361" t="str">
        <f>IF('Seg Diario'!G47&gt;0,'Seg Diario'!G47,"")</f>
        <v>SH</v>
      </c>
      <c r="K43" s="1077" t="str">
        <f>'Seg Diario'!E47</f>
        <v>D2</v>
      </c>
      <c r="L43" s="1473" t="s">
        <v>678</v>
      </c>
      <c r="M43" s="1331">
        <f>'Seg Diario'!EV47</f>
        <v>1</v>
      </c>
      <c r="N43" s="1331">
        <f>'Seg Diario'!FZ47</f>
        <v>1</v>
      </c>
      <c r="O43" s="1076">
        <f>IF('Seg Diario'!GQ47&gt;0,'Seg Diario'!GQ47,"")</f>
        <v>1</v>
      </c>
      <c r="P43" s="1078">
        <f>'Seg Diario'!HI47</f>
        <v>1</v>
      </c>
      <c r="Q43" s="1078">
        <f>'Seg Diario'!HS47</f>
        <v>1</v>
      </c>
      <c r="R43" s="1363">
        <f>'Seg Diario'!F47</f>
        <v>6605.52</v>
      </c>
      <c r="S43" s="1077" t="str">
        <f>IF('Seg Diario'!H47&gt;0,'Seg Diario'!H47,"")</f>
        <v>CRUZ</v>
      </c>
      <c r="T43" s="1078">
        <f>'Seg Diario'!HV47</f>
        <v>1</v>
      </c>
      <c r="U43" s="1078">
        <f>'Seg Diario'!HY47</f>
        <v>1</v>
      </c>
      <c r="V43" s="1078">
        <f>'Seg Diario'!IB47</f>
        <v>1</v>
      </c>
      <c r="W43" s="1078">
        <f>'Seg Diario'!IE47</f>
        <v>1</v>
      </c>
      <c r="X43" s="1309">
        <f>IF('Seg Diario'!IG47&gt;0,'Seg Diario'!IG47,"")</f>
        <v>45846</v>
      </c>
      <c r="Y43" s="1078">
        <f>IF('Seg Diario'!II47&gt;0,'Seg Diario'!II47,"")</f>
        <v>1</v>
      </c>
      <c r="Z43" s="1078">
        <f>IF('Seg Diario'!IL47&gt;0,'Seg Diario'!IL47,"")</f>
        <v>1</v>
      </c>
      <c r="AA43" s="1417"/>
      <c r="AB43" s="1076" t="s">
        <v>844</v>
      </c>
      <c r="AC43" s="1345"/>
      <c r="AD43" s="1334">
        <f>'Seg Diario'!JB47</f>
        <v>1</v>
      </c>
      <c r="AE43" s="1076">
        <f>'Seg Diario'!JB47</f>
        <v>1</v>
      </c>
      <c r="AF43" s="1084">
        <f>'Seg Diario'!KY47</f>
        <v>1</v>
      </c>
      <c r="AG43" s="1084">
        <f>'Seg Diario'!MA47</f>
        <v>1</v>
      </c>
      <c r="AH43" s="1084"/>
      <c r="AI43" s="1084"/>
      <c r="AJ43" s="1084"/>
      <c r="AK43" s="1079">
        <v>2</v>
      </c>
      <c r="AL43" s="1078">
        <f>'Seg Diario'!LC47</f>
        <v>1</v>
      </c>
      <c r="AM43" s="1078">
        <f>'Seg Diario'!LG47</f>
        <v>1</v>
      </c>
      <c r="AN43" s="1078">
        <f>'Seg Diario'!ME47</f>
        <v>1</v>
      </c>
      <c r="AO43" s="1078">
        <f>'Seg Diario'!MI47</f>
        <v>1</v>
      </c>
      <c r="AP43" s="1338"/>
      <c r="AQ43" s="1338"/>
      <c r="AR43" s="1338"/>
      <c r="AS43" s="1338"/>
      <c r="AT43" s="1338"/>
    </row>
    <row r="44" spans="1:46" ht="15.75" customHeight="1">
      <c r="A44" s="1075" t="str">
        <f>'Seg Diario'!B48</f>
        <v>T037</v>
      </c>
      <c r="B44" s="1077" t="str">
        <f>'Seg Diario'!IT48</f>
        <v>TEND 2</v>
      </c>
      <c r="C44" s="1333">
        <f>'Seg Diario'!IS48</f>
        <v>351.38</v>
      </c>
      <c r="D44" s="1351"/>
      <c r="E44" s="1075" t="str">
        <f>IF('Seg Diario'!D48&gt;0,'Seg Diario'!D48,"")</f>
        <v>HE</v>
      </c>
      <c r="F44" s="1311">
        <v>3</v>
      </c>
      <c r="G44" s="1311">
        <v>3</v>
      </c>
      <c r="H44" s="1311">
        <v>3</v>
      </c>
      <c r="I44" s="1357">
        <v>3</v>
      </c>
      <c r="J44" s="1361" t="str">
        <f>IF('Seg Diario'!G48&gt;0,'Seg Diario'!G48,"")</f>
        <v>SH</v>
      </c>
      <c r="K44" s="1077" t="str">
        <f>'Seg Diario'!E48</f>
        <v>C2</v>
      </c>
      <c r="L44" s="1473" t="s">
        <v>678</v>
      </c>
      <c r="M44" s="1331">
        <f>'Seg Diario'!EV48</f>
        <v>1</v>
      </c>
      <c r="N44" s="1331">
        <f>'Seg Diario'!FZ48</f>
        <v>1</v>
      </c>
      <c r="O44" s="1076">
        <f>IF('Seg Diario'!GQ48&gt;0,'Seg Diario'!GQ48,"")</f>
        <v>1</v>
      </c>
      <c r="P44" s="1078">
        <f>'Seg Diario'!HI48</f>
        <v>1</v>
      </c>
      <c r="Q44" s="1078">
        <f>'Seg Diario'!HS48</f>
        <v>1</v>
      </c>
      <c r="R44" s="1363">
        <f>'Seg Diario'!F48</f>
        <v>5519.72</v>
      </c>
      <c r="S44" s="1077" t="str">
        <f>IF('Seg Diario'!H48&gt;0,'Seg Diario'!H48,"")</f>
        <v>CRUZ</v>
      </c>
      <c r="T44" s="1078">
        <f>'Seg Diario'!HV48</f>
        <v>1</v>
      </c>
      <c r="U44" s="1078">
        <f>'Seg Diario'!HY48</f>
        <v>1</v>
      </c>
      <c r="V44" s="1078">
        <f>'Seg Diario'!IB48</f>
        <v>1</v>
      </c>
      <c r="W44" s="1078">
        <f>'Seg Diario'!IE48</f>
        <v>1</v>
      </c>
      <c r="X44" s="1309">
        <f>IF('Seg Diario'!IG48&gt;0,'Seg Diario'!IG48,"")</f>
        <v>45846</v>
      </c>
      <c r="Y44" s="1078">
        <f>IF('Seg Diario'!II48&gt;0,'Seg Diario'!II48,"")</f>
        <v>1</v>
      </c>
      <c r="Z44" s="1078">
        <f>IF('Seg Diario'!IL48&gt;0,'Seg Diario'!IL48,"")</f>
        <v>1</v>
      </c>
      <c r="AA44" s="1417"/>
      <c r="AB44" s="1076"/>
      <c r="AC44" s="1345"/>
      <c r="AD44" s="1334">
        <f>'Seg Diario'!JB48</f>
        <v>1</v>
      </c>
      <c r="AE44" s="1076">
        <f>'Seg Diario'!JB48</f>
        <v>1</v>
      </c>
      <c r="AF44" s="1084">
        <f>'Seg Diario'!KY48</f>
        <v>1</v>
      </c>
      <c r="AG44" s="1084">
        <f>'Seg Diario'!MA48</f>
        <v>1</v>
      </c>
      <c r="AH44" s="1084"/>
      <c r="AI44" s="1084"/>
      <c r="AJ44" s="1084"/>
      <c r="AL44" s="1078">
        <f>'Seg Diario'!LC48</f>
        <v>1</v>
      </c>
      <c r="AM44" s="1078">
        <f>'Seg Diario'!LG48</f>
        <v>1</v>
      </c>
      <c r="AN44" s="1078">
        <f>'Seg Diario'!ME48</f>
        <v>1</v>
      </c>
      <c r="AO44" s="1078">
        <f>'Seg Diario'!MI48</f>
        <v>1</v>
      </c>
      <c r="AP44" s="1338"/>
      <c r="AQ44" s="1338"/>
      <c r="AR44" s="1338"/>
      <c r="AS44" s="1338"/>
      <c r="AT44" s="1338"/>
    </row>
    <row r="45" spans="1:46" ht="15.75" customHeight="1">
      <c r="A45" s="1075" t="str">
        <f>'Seg Diario'!B49</f>
        <v>T038</v>
      </c>
      <c r="B45" s="1077" t="str">
        <f>'Seg Diario'!IT49</f>
        <v>TEND 2</v>
      </c>
      <c r="C45" s="1333">
        <f>'Seg Diario'!IS49</f>
        <v>341.25</v>
      </c>
      <c r="D45" s="1351"/>
      <c r="E45" s="1075" t="str">
        <f>IF('Seg Diario'!D49&gt;0,'Seg Diario'!D49,"")</f>
        <v>HE</v>
      </c>
      <c r="F45" s="1311">
        <v>3</v>
      </c>
      <c r="G45" s="1311">
        <v>3</v>
      </c>
      <c r="H45" s="1311">
        <v>3</v>
      </c>
      <c r="I45" s="1357">
        <v>3</v>
      </c>
      <c r="J45" s="1361" t="str">
        <f>IF('Seg Diario'!G49&gt;0,'Seg Diario'!G49,"")</f>
        <v>SH</v>
      </c>
      <c r="K45" s="1077" t="str">
        <f>'Seg Diario'!E49</f>
        <v>A3</v>
      </c>
      <c r="L45" s="1077"/>
      <c r="M45" s="1331">
        <f>'Seg Diario'!EV49</f>
        <v>1</v>
      </c>
      <c r="N45" s="1331">
        <f>'Seg Diario'!FZ49</f>
        <v>1</v>
      </c>
      <c r="O45" s="1076">
        <f>IF('Seg Diario'!GQ49&gt;0,'Seg Diario'!GQ49,"")</f>
        <v>1</v>
      </c>
      <c r="P45" s="1078">
        <f>'Seg Diario'!HI49</f>
        <v>1</v>
      </c>
      <c r="Q45" s="1078">
        <f>'Seg Diario'!HS49</f>
        <v>1</v>
      </c>
      <c r="R45" s="1363">
        <f>'Seg Diario'!F49</f>
        <v>6394.2</v>
      </c>
      <c r="S45" s="1077" t="str">
        <f>IF('Seg Diario'!H49&gt;0,'Seg Diario'!H49,"")</f>
        <v>HG</v>
      </c>
      <c r="T45" s="1078">
        <f>'Seg Diario'!HV49</f>
        <v>1</v>
      </c>
      <c r="U45" s="1078">
        <f>'Seg Diario'!HY49</f>
        <v>1</v>
      </c>
      <c r="V45" s="1078">
        <f>'Seg Diario'!IB49</f>
        <v>1</v>
      </c>
      <c r="W45" s="1078">
        <f>'Seg Diario'!IE49</f>
        <v>1</v>
      </c>
      <c r="X45" s="1309">
        <f>IF('Seg Diario'!IG49&gt;0,'Seg Diario'!IG49,"")</f>
        <v>45853</v>
      </c>
      <c r="Y45" s="1078">
        <f>IF('Seg Diario'!II49&gt;0,'Seg Diario'!II49,"")</f>
        <v>1</v>
      </c>
      <c r="Z45" s="1078">
        <f>IF('Seg Diario'!IL49&gt;0,'Seg Diario'!IL49,"")</f>
        <v>1</v>
      </c>
      <c r="AA45" s="1417"/>
      <c r="AB45" s="1076"/>
      <c r="AC45" s="1345"/>
      <c r="AD45" s="1334">
        <f>'Seg Diario'!JB49</f>
        <v>1</v>
      </c>
      <c r="AE45" s="1076">
        <f>'Seg Diario'!JB49</f>
        <v>1</v>
      </c>
      <c r="AF45" s="1084">
        <f>'Seg Diario'!KY49</f>
        <v>1</v>
      </c>
      <c r="AG45" s="1084">
        <f>'Seg Diario'!MA49</f>
        <v>1</v>
      </c>
      <c r="AH45" s="1084"/>
      <c r="AI45" s="1084"/>
      <c r="AJ45" s="1084"/>
      <c r="AL45" s="1078">
        <f>'Seg Diario'!LC49</f>
        <v>1</v>
      </c>
      <c r="AM45" s="1078">
        <f>'Seg Diario'!LG49</f>
        <v>1</v>
      </c>
      <c r="AN45" s="1078">
        <f>'Seg Diario'!ME49</f>
        <v>1</v>
      </c>
      <c r="AO45" s="1078">
        <f>'Seg Diario'!MI49</f>
        <v>1</v>
      </c>
      <c r="AP45" s="1338"/>
      <c r="AQ45" s="1338"/>
      <c r="AR45" s="1338"/>
      <c r="AS45" s="1338"/>
      <c r="AT45" s="1338"/>
    </row>
    <row r="46" spans="1:46" ht="15.75" customHeight="1">
      <c r="A46" s="1075" t="str">
        <f>'Seg Diario'!B50</f>
        <v>T039</v>
      </c>
      <c r="B46" s="1077" t="str">
        <f>'Seg Diario'!IT50</f>
        <v>TEND 2</v>
      </c>
      <c r="C46" s="1333">
        <f>'Seg Diario'!IS50</f>
        <v>361.63</v>
      </c>
      <c r="D46" s="1351"/>
      <c r="E46" s="1075" t="str">
        <f>IF('Seg Diario'!D50&gt;0,'Seg Diario'!D50,"")</f>
        <v>HE</v>
      </c>
      <c r="F46" s="1311">
        <v>3</v>
      </c>
      <c r="G46" s="1311">
        <v>3</v>
      </c>
      <c r="H46" s="1311">
        <v>3</v>
      </c>
      <c r="I46" s="1357">
        <v>3</v>
      </c>
      <c r="J46" s="1361" t="str">
        <f>IF('Seg Diario'!G50&gt;0,'Seg Diario'!G50,"")</f>
        <v>SH</v>
      </c>
      <c r="K46" s="1077" t="str">
        <f>'Seg Diario'!E50</f>
        <v>A3</v>
      </c>
      <c r="L46" s="1077"/>
      <c r="M46" s="1331">
        <f>'Seg Diario'!EV50</f>
        <v>1</v>
      </c>
      <c r="N46" s="1331">
        <f>'Seg Diario'!FZ50</f>
        <v>1</v>
      </c>
      <c r="O46" s="1076">
        <f>IF('Seg Diario'!GQ50&gt;0,'Seg Diario'!GQ50,"")</f>
        <v>1</v>
      </c>
      <c r="P46" s="1078">
        <f>'Seg Diario'!HI50</f>
        <v>1</v>
      </c>
      <c r="Q46" s="1078">
        <f>'Seg Diario'!HS50</f>
        <v>1</v>
      </c>
      <c r="R46" s="1363">
        <f>'Seg Diario'!F50</f>
        <v>6394.2</v>
      </c>
      <c r="S46" s="1077" t="str">
        <f>IF('Seg Diario'!H50&gt;0,'Seg Diario'!H50,"")</f>
        <v>CRUZ</v>
      </c>
      <c r="T46" s="1078">
        <f>'Seg Diario'!HV50</f>
        <v>1</v>
      </c>
      <c r="U46" s="1078">
        <f>'Seg Diario'!HY50</f>
        <v>1</v>
      </c>
      <c r="V46" s="1078">
        <f>'Seg Diario'!IB50</f>
        <v>1</v>
      </c>
      <c r="W46" s="1078">
        <f>'Seg Diario'!IE50</f>
        <v>1</v>
      </c>
      <c r="X46" s="1309">
        <f>IF('Seg Diario'!IG50&gt;0,'Seg Diario'!IG50,"")</f>
        <v>45846</v>
      </c>
      <c r="Y46" s="1078">
        <f>IF('Seg Diario'!II50&gt;0,'Seg Diario'!II50,"")</f>
        <v>1</v>
      </c>
      <c r="Z46" s="1078">
        <f>IF('Seg Diario'!IL50&gt;0,'Seg Diario'!IL50,"")</f>
        <v>1</v>
      </c>
      <c r="AA46" s="1417"/>
      <c r="AB46" s="1076" t="s">
        <v>844</v>
      </c>
      <c r="AC46" s="1345"/>
      <c r="AD46" s="1334">
        <f>'Seg Diario'!JB50</f>
        <v>1</v>
      </c>
      <c r="AE46" s="1076">
        <f>'Seg Diario'!JB50</f>
        <v>1</v>
      </c>
      <c r="AF46" s="1084">
        <f>'Seg Diario'!KY50</f>
        <v>1</v>
      </c>
      <c r="AG46" s="1084">
        <f>'Seg Diario'!MA50</f>
        <v>1</v>
      </c>
      <c r="AH46" s="1084"/>
      <c r="AI46" s="1084"/>
      <c r="AJ46" s="1084"/>
      <c r="AL46" s="1078">
        <f>'Seg Diario'!LC50</f>
        <v>1</v>
      </c>
      <c r="AM46" s="1078">
        <f>'Seg Diario'!LG50</f>
        <v>1</v>
      </c>
      <c r="AN46" s="1078">
        <f>'Seg Diario'!ME50</f>
        <v>1</v>
      </c>
      <c r="AO46" s="1078">
        <f>'Seg Diario'!MI50</f>
        <v>1</v>
      </c>
      <c r="AP46" s="1338"/>
      <c r="AQ46" s="1338"/>
      <c r="AR46" s="1338"/>
      <c r="AS46" s="1338"/>
      <c r="AT46" s="1338"/>
    </row>
    <row r="47" spans="1:46" ht="15.75" customHeight="1">
      <c r="A47" s="1075" t="str">
        <f>'Seg Diario'!B51</f>
        <v>T040</v>
      </c>
      <c r="B47" s="1077" t="str">
        <f>'Seg Diario'!IT51</f>
        <v>TEND 2</v>
      </c>
      <c r="C47" s="1333">
        <f>'Seg Diario'!IS51</f>
        <v>351.41</v>
      </c>
      <c r="D47" s="1351"/>
      <c r="E47" s="1075" t="str">
        <f>IF('Seg Diario'!D51&gt;0,'Seg Diario'!D51,"")</f>
        <v>HE</v>
      </c>
      <c r="F47" s="1311">
        <v>3</v>
      </c>
      <c r="G47" s="1311">
        <v>3</v>
      </c>
      <c r="H47" s="1311">
        <v>3</v>
      </c>
      <c r="I47" s="1357">
        <v>3</v>
      </c>
      <c r="J47" s="1361" t="str">
        <f>IF('Seg Diario'!G51&gt;0,'Seg Diario'!G51,"")</f>
        <v>SH</v>
      </c>
      <c r="K47" s="1077" t="str">
        <f>'Seg Diario'!E51</f>
        <v>A4</v>
      </c>
      <c r="L47" s="1077"/>
      <c r="M47" s="1331">
        <f>'Seg Diario'!EV51</f>
        <v>1</v>
      </c>
      <c r="N47" s="1331">
        <f>'Seg Diario'!FZ51</f>
        <v>1</v>
      </c>
      <c r="O47" s="1076">
        <f>IF('Seg Diario'!GQ51&gt;0,'Seg Diario'!GQ51,"")</f>
        <v>1</v>
      </c>
      <c r="P47" s="1078">
        <f>'Seg Diario'!HI51</f>
        <v>1</v>
      </c>
      <c r="Q47" s="1078">
        <f>'Seg Diario'!HS51</f>
        <v>1</v>
      </c>
      <c r="R47" s="1363">
        <f>'Seg Diario'!F51</f>
        <v>7628.95</v>
      </c>
      <c r="S47" s="1077" t="str">
        <f>IF('Seg Diario'!H51&gt;0,'Seg Diario'!H51,"")</f>
        <v>CRUZ</v>
      </c>
      <c r="T47" s="1078">
        <f>'Seg Diario'!HV51</f>
        <v>1</v>
      </c>
      <c r="U47" s="1078">
        <f>'Seg Diario'!HY51</f>
        <v>1</v>
      </c>
      <c r="V47" s="1078">
        <f>'Seg Diario'!IB51</f>
        <v>1</v>
      </c>
      <c r="W47" s="1078">
        <f>'Seg Diario'!IE51</f>
        <v>1</v>
      </c>
      <c r="X47" s="1309">
        <f>IF('Seg Diario'!IG51&gt;0,'Seg Diario'!IG51,"")</f>
        <v>45847</v>
      </c>
      <c r="Y47" s="1078">
        <f>IF('Seg Diario'!II51&gt;0,'Seg Diario'!II51,"")</f>
        <v>1</v>
      </c>
      <c r="Z47" s="1078">
        <f>IF('Seg Diario'!IL51&gt;0,'Seg Diario'!IL51,"")</f>
        <v>1</v>
      </c>
      <c r="AA47" s="1417"/>
      <c r="AB47" s="1076"/>
      <c r="AC47" s="1345"/>
      <c r="AD47" s="1334">
        <f>'Seg Diario'!JB51</f>
        <v>1</v>
      </c>
      <c r="AE47" s="1076">
        <f>'Seg Diario'!JB51</f>
        <v>1</v>
      </c>
      <c r="AF47" s="1084">
        <f>'Seg Diario'!KY51</f>
        <v>1</v>
      </c>
      <c r="AG47" s="1084">
        <f>'Seg Diario'!MA51</f>
        <v>1</v>
      </c>
      <c r="AH47" s="1084"/>
      <c r="AI47" s="1084"/>
      <c r="AJ47" s="1084"/>
      <c r="AL47" s="1078">
        <f>'Seg Diario'!LC51</f>
        <v>1</v>
      </c>
      <c r="AM47" s="1078">
        <f>'Seg Diario'!LG51</f>
        <v>1</v>
      </c>
      <c r="AN47" s="1078">
        <f>'Seg Diario'!ME51</f>
        <v>1</v>
      </c>
      <c r="AO47" s="1078">
        <f>'Seg Diario'!MI51</f>
        <v>1</v>
      </c>
      <c r="AP47" s="1338"/>
      <c r="AQ47" s="1338"/>
      <c r="AR47" s="1338"/>
      <c r="AS47" s="1338"/>
      <c r="AT47" s="1338"/>
    </row>
    <row r="48" spans="1:46" ht="15.75" customHeight="1">
      <c r="A48" s="1075" t="str">
        <f>'Seg Diario'!B52</f>
        <v>T041</v>
      </c>
      <c r="B48" s="1077" t="str">
        <f>'Seg Diario'!IT52</f>
        <v>TEND 2</v>
      </c>
      <c r="C48" s="1333">
        <f>'Seg Diario'!IS52</f>
        <v>350.53</v>
      </c>
      <c r="D48" s="1351"/>
      <c r="E48" s="1075" t="str">
        <f>IF('Seg Diario'!D52&gt;0,'Seg Diario'!D52,"")</f>
        <v>HE</v>
      </c>
      <c r="F48" s="1311">
        <v>3</v>
      </c>
      <c r="G48" s="1311">
        <v>3</v>
      </c>
      <c r="H48" s="1311">
        <v>3</v>
      </c>
      <c r="I48" s="1357">
        <v>3</v>
      </c>
      <c r="J48" s="1361" t="str">
        <f>IF('Seg Diario'!G52&gt;0,'Seg Diario'!G52,"")</f>
        <v>SH</v>
      </c>
      <c r="K48" s="1077" t="str">
        <f>'Seg Diario'!E52</f>
        <v>A4</v>
      </c>
      <c r="L48" s="1077"/>
      <c r="M48" s="1331">
        <f>'Seg Diario'!EV52</f>
        <v>1</v>
      </c>
      <c r="N48" s="1331">
        <f>'Seg Diario'!FZ52</f>
        <v>1</v>
      </c>
      <c r="O48" s="1076">
        <f>IF('Seg Diario'!GQ52&gt;0,'Seg Diario'!GQ52,"")</f>
        <v>1</v>
      </c>
      <c r="P48" s="1078">
        <f>'Seg Diario'!HI52</f>
        <v>1</v>
      </c>
      <c r="Q48" s="1078">
        <f>'Seg Diario'!HS52</f>
        <v>1</v>
      </c>
      <c r="R48" s="1363">
        <f>'Seg Diario'!F52</f>
        <v>7628.95</v>
      </c>
      <c r="S48" s="1077" t="str">
        <f>IF('Seg Diario'!H52&gt;0,'Seg Diario'!H52,"")</f>
        <v>CRUZ</v>
      </c>
      <c r="T48" s="1078">
        <f>'Seg Diario'!HV52</f>
        <v>1</v>
      </c>
      <c r="U48" s="1078">
        <f>'Seg Diario'!HY52</f>
        <v>1</v>
      </c>
      <c r="V48" s="1078">
        <f>'Seg Diario'!IB52</f>
        <v>1</v>
      </c>
      <c r="W48" s="1078">
        <f>'Seg Diario'!IE52</f>
        <v>1</v>
      </c>
      <c r="X48" s="1309">
        <f>IF('Seg Diario'!IG52&gt;0,'Seg Diario'!IG52,"")</f>
        <v>45847</v>
      </c>
      <c r="Y48" s="1078">
        <f>IF('Seg Diario'!II52&gt;0,'Seg Diario'!II52,"")</f>
        <v>1</v>
      </c>
      <c r="Z48" s="1078">
        <f>IF('Seg Diario'!IL52&gt;0,'Seg Diario'!IL52,"")</f>
        <v>1</v>
      </c>
      <c r="AA48" s="1417"/>
      <c r="AB48" s="1076"/>
      <c r="AC48" s="1345"/>
      <c r="AD48" s="1334">
        <f>'Seg Diario'!JB52</f>
        <v>1</v>
      </c>
      <c r="AE48" s="1076">
        <f>'Seg Diario'!JB52</f>
        <v>1</v>
      </c>
      <c r="AF48" s="1084">
        <f>'Seg Diario'!KY52</f>
        <v>1</v>
      </c>
      <c r="AG48" s="1084">
        <f>'Seg Diario'!MA52</f>
        <v>1</v>
      </c>
      <c r="AH48" s="1084"/>
      <c r="AI48" s="1084"/>
      <c r="AJ48" s="1084"/>
      <c r="AL48" s="1078">
        <f>'Seg Diario'!LC52</f>
        <v>1</v>
      </c>
      <c r="AM48" s="1078">
        <f>'Seg Diario'!LG52</f>
        <v>1</v>
      </c>
      <c r="AN48" s="1078">
        <f>'Seg Diario'!ME52</f>
        <v>1</v>
      </c>
      <c r="AO48" s="1078">
        <f>'Seg Diario'!MI52</f>
        <v>1</v>
      </c>
      <c r="AP48" s="1338"/>
      <c r="AQ48" s="1338"/>
      <c r="AR48" s="1338"/>
      <c r="AS48" s="1338"/>
      <c r="AT48" s="1338"/>
    </row>
    <row r="49" spans="1:46" ht="15.75" customHeight="1">
      <c r="A49" s="1075" t="str">
        <f>'Seg Diario'!B53</f>
        <v>T042</v>
      </c>
      <c r="B49" s="1077" t="str">
        <f>'Seg Diario'!IT53</f>
        <v>TEND 2</v>
      </c>
      <c r="C49" s="1333">
        <f>'Seg Diario'!IS53</f>
        <v>363.93</v>
      </c>
      <c r="D49" s="1351"/>
      <c r="E49" s="1075" t="str">
        <f>IF('Seg Diario'!D53&gt;0,'Seg Diario'!D53,"")</f>
        <v>Z</v>
      </c>
      <c r="F49" s="1311">
        <v>3</v>
      </c>
      <c r="G49" s="1311">
        <v>3</v>
      </c>
      <c r="H49" s="1311">
        <v>3</v>
      </c>
      <c r="I49" s="1357">
        <v>3</v>
      </c>
      <c r="J49" s="1361" t="str">
        <f>IF('Seg Diario'!G53&gt;0,'Seg Diario'!G53,"")</f>
        <v>SH</v>
      </c>
      <c r="K49" s="1077" t="str">
        <f>'Seg Diario'!E53</f>
        <v>A3</v>
      </c>
      <c r="L49" s="1077"/>
      <c r="M49" s="1331">
        <f>'Seg Diario'!EV53</f>
        <v>1</v>
      </c>
      <c r="N49" s="1331">
        <f>'Seg Diario'!FZ53</f>
        <v>1</v>
      </c>
      <c r="O49" s="1076">
        <f>IF('Seg Diario'!GQ53&gt;0,'Seg Diario'!GQ53,"")</f>
        <v>1</v>
      </c>
      <c r="P49" s="1078">
        <f>'Seg Diario'!HI53</f>
        <v>1</v>
      </c>
      <c r="Q49" s="1078">
        <f>'Seg Diario'!HS53</f>
        <v>1</v>
      </c>
      <c r="R49" s="1363">
        <f>'Seg Diario'!F53</f>
        <v>6394.2</v>
      </c>
      <c r="S49" s="1077" t="str">
        <f>IF('Seg Diario'!H53&gt;0,'Seg Diario'!H53,"")</f>
        <v>INST</v>
      </c>
      <c r="T49" s="1078">
        <f>'Seg Diario'!HV53</f>
        <v>1</v>
      </c>
      <c r="U49" s="1078">
        <f>'Seg Diario'!HY53</f>
        <v>1</v>
      </c>
      <c r="V49" s="1078">
        <f>'Seg Diario'!IB53</f>
        <v>1</v>
      </c>
      <c r="W49" s="1078">
        <f>'Seg Diario'!IE53</f>
        <v>1</v>
      </c>
      <c r="X49" s="1309">
        <f>IF('Seg Diario'!IG53&gt;0,'Seg Diario'!IG53,"")</f>
        <v>45847</v>
      </c>
      <c r="Y49" s="1078">
        <f>IF('Seg Diario'!II53&gt;0,'Seg Diario'!II53,"")</f>
        <v>1</v>
      </c>
      <c r="Z49" s="1078">
        <f>IF('Seg Diario'!IL53&gt;0,'Seg Diario'!IL53,"")</f>
        <v>1</v>
      </c>
      <c r="AA49" s="1417"/>
      <c r="AB49" s="1076" t="s">
        <v>844</v>
      </c>
      <c r="AC49" s="1345"/>
      <c r="AD49" s="1334">
        <f>'Seg Diario'!JB53</f>
        <v>1</v>
      </c>
      <c r="AE49" s="1076">
        <f>'Seg Diario'!JB53</f>
        <v>1</v>
      </c>
      <c r="AF49" s="1084">
        <f>'Seg Diario'!KY53</f>
        <v>1</v>
      </c>
      <c r="AG49" s="1084">
        <f>'Seg Diario'!MA53</f>
        <v>1</v>
      </c>
      <c r="AH49" s="1084"/>
      <c r="AI49" s="1084"/>
      <c r="AJ49" s="1084"/>
      <c r="AL49" s="1078">
        <f>'Seg Diario'!LC53</f>
        <v>1</v>
      </c>
      <c r="AM49" s="1078">
        <f>'Seg Diario'!LG53</f>
        <v>1</v>
      </c>
      <c r="AN49" s="1078">
        <f>'Seg Diario'!ME53</f>
        <v>1</v>
      </c>
      <c r="AO49" s="1078">
        <f>'Seg Diario'!MI53</f>
        <v>1</v>
      </c>
      <c r="AP49" s="1338"/>
      <c r="AQ49" s="1338"/>
      <c r="AR49" s="1338"/>
      <c r="AS49" s="1338"/>
      <c r="AT49" s="1338"/>
    </row>
    <row r="50" spans="1:46" ht="15.75" customHeight="1">
      <c r="A50" s="1075" t="str">
        <f>'Seg Diario'!B54</f>
        <v>T043</v>
      </c>
      <c r="B50" s="1077" t="str">
        <f>'Seg Diario'!IT54</f>
        <v>TEND 2</v>
      </c>
      <c r="C50" s="1333">
        <f>'Seg Diario'!IS54</f>
        <v>376.83</v>
      </c>
      <c r="D50" s="1351"/>
      <c r="E50" s="1075" t="str">
        <f>IF('Seg Diario'!D54&gt;0,'Seg Diario'!D54,"")</f>
        <v>Z</v>
      </c>
      <c r="F50" s="1311">
        <v>3</v>
      </c>
      <c r="G50" s="1311">
        <v>3</v>
      </c>
      <c r="H50" s="1311">
        <v>3</v>
      </c>
      <c r="I50" s="1357">
        <v>3</v>
      </c>
      <c r="J50" s="1361" t="str">
        <f>IF('Seg Diario'!G54&gt;0,'Seg Diario'!G54,"")</f>
        <v>SH</v>
      </c>
      <c r="K50" s="1077" t="str">
        <f>'Seg Diario'!E54</f>
        <v>D5</v>
      </c>
      <c r="L50" s="1473" t="s">
        <v>678</v>
      </c>
      <c r="M50" s="1331">
        <f>'Seg Diario'!EV54</f>
        <v>1</v>
      </c>
      <c r="N50" s="1331">
        <f>'Seg Diario'!FZ54</f>
        <v>1</v>
      </c>
      <c r="O50" s="1076">
        <f>IF('Seg Diario'!GQ54&gt;0,'Seg Diario'!GQ54,"")</f>
        <v>1</v>
      </c>
      <c r="P50" s="1078">
        <f>'Seg Diario'!HI54</f>
        <v>1</v>
      </c>
      <c r="Q50" s="1078">
        <f>'Seg Diario'!HS54</f>
        <v>1</v>
      </c>
      <c r="R50" s="1363">
        <f>'Seg Diario'!F54</f>
        <v>10000.02</v>
      </c>
      <c r="S50" s="1077" t="str">
        <f>IF('Seg Diario'!H54&gt;0,'Seg Diario'!H54,"")</f>
        <v>HG</v>
      </c>
      <c r="T50" s="1078">
        <f>'Seg Diario'!HV54</f>
        <v>1</v>
      </c>
      <c r="U50" s="1078">
        <f>'Seg Diario'!HY54</f>
        <v>1</v>
      </c>
      <c r="V50" s="1078">
        <f>'Seg Diario'!IB54</f>
        <v>1</v>
      </c>
      <c r="W50" s="1078">
        <f>'Seg Diario'!IE54</f>
        <v>1</v>
      </c>
      <c r="X50" s="1309">
        <f>IF('Seg Diario'!IG54&gt;0,'Seg Diario'!IG54,"")</f>
        <v>45859</v>
      </c>
      <c r="Y50" s="1078">
        <f>IF('Seg Diario'!II54&gt;0,'Seg Diario'!II54,"")</f>
        <v>1</v>
      </c>
      <c r="Z50" s="1078">
        <f>IF('Seg Diario'!IL54&gt;0,'Seg Diario'!IL54,"")</f>
        <v>1</v>
      </c>
      <c r="AA50" s="1417"/>
      <c r="AB50" s="1076" t="s">
        <v>846</v>
      </c>
      <c r="AC50" s="1345"/>
      <c r="AD50" s="1334">
        <f>'Seg Diario'!JB54</f>
        <v>1</v>
      </c>
      <c r="AE50" s="1076">
        <f>'Seg Diario'!JB54</f>
        <v>1</v>
      </c>
      <c r="AF50" s="1084">
        <f>'Seg Diario'!KY54</f>
        <v>1</v>
      </c>
      <c r="AG50" s="1084">
        <f>'Seg Diario'!MA54</f>
        <v>1</v>
      </c>
      <c r="AH50" s="1084"/>
      <c r="AI50" s="1084"/>
      <c r="AJ50" s="1084"/>
      <c r="AL50" s="1078">
        <f>'Seg Diario'!LC54</f>
        <v>1</v>
      </c>
      <c r="AM50" s="1078">
        <f>'Seg Diario'!LG54</f>
        <v>1</v>
      </c>
      <c r="AN50" s="1078">
        <f>'Seg Diario'!ME54</f>
        <v>1</v>
      </c>
      <c r="AO50" s="1078">
        <f>'Seg Diario'!MI54</f>
        <v>1</v>
      </c>
      <c r="AP50" s="1338"/>
      <c r="AQ50" s="1338"/>
      <c r="AR50" s="1338"/>
      <c r="AS50" s="1338"/>
      <c r="AT50" s="1338"/>
    </row>
    <row r="51" spans="1:46" ht="15.75" customHeight="1">
      <c r="A51" s="1075" t="str">
        <f>'Seg Diario'!B55</f>
        <v>T044</v>
      </c>
      <c r="B51" s="1077" t="str">
        <f>'Seg Diario'!IT55</f>
        <v>TEND 2</v>
      </c>
      <c r="C51" s="1333">
        <f>'Seg Diario'!IS55</f>
        <v>417.35</v>
      </c>
      <c r="D51" s="1351"/>
      <c r="E51" s="1075" t="str">
        <f>IF('Seg Diario'!D55&gt;0,'Seg Diario'!D55,"")</f>
        <v>Z</v>
      </c>
      <c r="F51" s="1311">
        <v>7.5</v>
      </c>
      <c r="G51" s="1311">
        <v>7.5</v>
      </c>
      <c r="H51" s="1311">
        <v>7.5</v>
      </c>
      <c r="I51" s="1357">
        <v>7.5</v>
      </c>
      <c r="J51" s="1361" t="str">
        <f>IF('Seg Diario'!G55&gt;0,'Seg Diario'!G55,"")</f>
        <v>SH</v>
      </c>
      <c r="K51" s="1077" t="str">
        <f>'Seg Diario'!E55</f>
        <v>D5</v>
      </c>
      <c r="L51" s="1473" t="s">
        <v>678</v>
      </c>
      <c r="M51" s="1331">
        <f>'Seg Diario'!EV55</f>
        <v>1</v>
      </c>
      <c r="N51" s="1331">
        <f>'Seg Diario'!FZ55</f>
        <v>1</v>
      </c>
      <c r="O51" s="1076">
        <f>IF('Seg Diario'!GQ55&gt;0,'Seg Diario'!GQ55,"")</f>
        <v>1</v>
      </c>
      <c r="P51" s="1078">
        <f>'Seg Diario'!HI55</f>
        <v>1</v>
      </c>
      <c r="Q51" s="1078">
        <f>'Seg Diario'!HS55</f>
        <v>1</v>
      </c>
      <c r="R51" s="1363">
        <f>'Seg Diario'!F55</f>
        <v>10000.02</v>
      </c>
      <c r="S51" s="1077" t="str">
        <f>IF('Seg Diario'!H55&gt;0,'Seg Diario'!H55,"")</f>
        <v>HG</v>
      </c>
      <c r="T51" s="1078">
        <f>'Seg Diario'!HV55</f>
        <v>1</v>
      </c>
      <c r="U51" s="1078">
        <f>'Seg Diario'!HY55</f>
        <v>1</v>
      </c>
      <c r="V51" s="1078">
        <f>'Seg Diario'!IB55</f>
        <v>1</v>
      </c>
      <c r="W51" s="1078">
        <f>'Seg Diario'!IE55</f>
        <v>1</v>
      </c>
      <c r="X51" s="1309">
        <f>IF('Seg Diario'!IG55&gt;0,'Seg Diario'!IG55,"")</f>
        <v>45859</v>
      </c>
      <c r="Y51" s="1078">
        <f>IF('Seg Diario'!II55&gt;0,'Seg Diario'!II55,"")</f>
        <v>1</v>
      </c>
      <c r="Z51" s="1078">
        <f>IF('Seg Diario'!IL55&gt;0,'Seg Diario'!IL55,"")</f>
        <v>1</v>
      </c>
      <c r="AA51" s="1417" t="s">
        <v>847</v>
      </c>
      <c r="AB51" s="1076"/>
      <c r="AC51" s="1345"/>
      <c r="AD51" s="1334">
        <f>'Seg Diario'!JB55</f>
        <v>1</v>
      </c>
      <c r="AE51" s="1076">
        <f>'Seg Diario'!JB55</f>
        <v>1</v>
      </c>
      <c r="AF51" s="1084">
        <f>'Seg Diario'!KY55</f>
        <v>1</v>
      </c>
      <c r="AG51" s="1084">
        <f>'Seg Diario'!MA55</f>
        <v>1</v>
      </c>
      <c r="AH51" s="1084"/>
      <c r="AI51" s="1084"/>
      <c r="AJ51" s="1084"/>
      <c r="AK51" s="1079">
        <v>2</v>
      </c>
      <c r="AL51" s="1078">
        <f>'Seg Diario'!LC55</f>
        <v>1</v>
      </c>
      <c r="AM51" s="1078">
        <f>'Seg Diario'!LG55</f>
        <v>1</v>
      </c>
      <c r="AN51" s="1078">
        <f>'Seg Diario'!ME55</f>
        <v>1</v>
      </c>
      <c r="AO51" s="1078">
        <f>'Seg Diario'!MI55</f>
        <v>1</v>
      </c>
      <c r="AP51" s="1338"/>
      <c r="AQ51" s="1338"/>
      <c r="AR51" s="1338"/>
      <c r="AS51" s="1338"/>
      <c r="AT51" s="1338"/>
    </row>
    <row r="52" spans="1:46" ht="15.75" customHeight="1">
      <c r="A52" s="1075" t="str">
        <f>'Seg Diario'!B56</f>
        <v>T045</v>
      </c>
      <c r="B52" s="1077" t="str">
        <f>'Seg Diario'!IT56</f>
        <v>TEND 2</v>
      </c>
      <c r="C52" s="1333">
        <f>'Seg Diario'!IS56</f>
        <v>409.89</v>
      </c>
      <c r="D52" s="1351"/>
      <c r="E52" s="1075" t="str">
        <f>IF('Seg Diario'!D56&gt;0,'Seg Diario'!D56,"")</f>
        <v>HE</v>
      </c>
      <c r="F52" s="1311">
        <v>9</v>
      </c>
      <c r="G52" s="1311">
        <v>9</v>
      </c>
      <c r="H52" s="1311">
        <v>9</v>
      </c>
      <c r="I52" s="1357">
        <v>9</v>
      </c>
      <c r="J52" s="1361" t="str">
        <f>IF('Seg Diario'!G56&gt;0,'Seg Diario'!G56,"")</f>
        <v>AXI</v>
      </c>
      <c r="K52" s="1077" t="str">
        <f>'Seg Diario'!E56</f>
        <v>B7</v>
      </c>
      <c r="L52" s="1077"/>
      <c r="M52" s="1331">
        <f>'Seg Diario'!EV56</f>
        <v>1</v>
      </c>
      <c r="N52" s="1331">
        <f>'Seg Diario'!FZ56</f>
        <v>1</v>
      </c>
      <c r="O52" s="1076">
        <f>IF('Seg Diario'!GQ56&gt;0,'Seg Diario'!GQ56,"")</f>
        <v>1</v>
      </c>
      <c r="P52" s="1078">
        <f>'Seg Diario'!HI56</f>
        <v>1</v>
      </c>
      <c r="Q52" s="1078">
        <f>'Seg Diario'!HS56</f>
        <v>1</v>
      </c>
      <c r="R52" s="1363">
        <f>'Seg Diario'!F56</f>
        <v>13248.63</v>
      </c>
      <c r="S52" s="1077" t="str">
        <f>IF('Seg Diario'!H56&gt;0,'Seg Diario'!H56,"")</f>
        <v>HG</v>
      </c>
      <c r="T52" s="1078">
        <f>'Seg Diario'!HV56</f>
        <v>1</v>
      </c>
      <c r="U52" s="1078">
        <f>'Seg Diario'!HY56</f>
        <v>1</v>
      </c>
      <c r="V52" s="1078">
        <f>'Seg Diario'!IB56</f>
        <v>1</v>
      </c>
      <c r="W52" s="1078">
        <f>'Seg Diario'!IE56</f>
        <v>1</v>
      </c>
      <c r="X52" s="1309">
        <f>IF('Seg Diario'!IG56&gt;0,'Seg Diario'!IG56,"")</f>
        <v>45859</v>
      </c>
      <c r="Y52" s="1078">
        <f>IF('Seg Diario'!II56&gt;0,'Seg Diario'!II56,"")</f>
        <v>1</v>
      </c>
      <c r="Z52" s="1078">
        <f>IF('Seg Diario'!IL56&gt;0,'Seg Diario'!IL56,"")</f>
        <v>1</v>
      </c>
      <c r="AA52" s="1417" t="s">
        <v>847</v>
      </c>
      <c r="AB52" s="1076" t="s">
        <v>844</v>
      </c>
      <c r="AC52" s="1345"/>
      <c r="AD52" s="1334">
        <f>'Seg Diario'!JB56</f>
        <v>1</v>
      </c>
      <c r="AE52" s="1076">
        <f>'Seg Diario'!JB56</f>
        <v>1</v>
      </c>
      <c r="AF52" s="1084">
        <f>'Seg Diario'!KY56</f>
        <v>1</v>
      </c>
      <c r="AG52" s="1084">
        <f>'Seg Diario'!MA56</f>
        <v>1</v>
      </c>
      <c r="AH52" s="1084"/>
      <c r="AI52" s="1084"/>
      <c r="AJ52" s="1084"/>
      <c r="AL52" s="1078">
        <f>'Seg Diario'!LC56</f>
        <v>1</v>
      </c>
      <c r="AM52" s="1078">
        <f>'Seg Diario'!LG56</f>
        <v>1</v>
      </c>
      <c r="AN52" s="1078">
        <f>'Seg Diario'!ME56</f>
        <v>1</v>
      </c>
      <c r="AO52" s="1078">
        <f>'Seg Diario'!MI56</f>
        <v>1</v>
      </c>
      <c r="AP52" s="1338"/>
      <c r="AQ52" s="1338"/>
      <c r="AR52" s="1338"/>
      <c r="AS52" s="1338"/>
      <c r="AT52" s="1338"/>
    </row>
    <row r="53" spans="1:46" ht="15.75" customHeight="1">
      <c r="A53" s="1075" t="str">
        <f>'Seg Diario'!B57</f>
        <v>T046</v>
      </c>
      <c r="B53" s="1077" t="str">
        <f>'Seg Diario'!IT57</f>
        <v>TEND 2</v>
      </c>
      <c r="C53" s="1333">
        <f>'Seg Diario'!IS57</f>
        <v>318.73</v>
      </c>
      <c r="D53" s="1351"/>
      <c r="E53" s="1075" t="str">
        <f>IF('Seg Diario'!D57&gt;0,'Seg Diario'!D57,"")</f>
        <v>HE</v>
      </c>
      <c r="F53" s="1311">
        <v>3</v>
      </c>
      <c r="G53" s="1311">
        <v>3</v>
      </c>
      <c r="H53" s="1311">
        <v>3</v>
      </c>
      <c r="I53" s="1357">
        <v>3</v>
      </c>
      <c r="J53" s="1361" t="str">
        <f>IF('Seg Diario'!G57&gt;0,'Seg Diario'!G57,"")</f>
        <v>MECT</v>
      </c>
      <c r="K53" s="1077" t="str">
        <f>'Seg Diario'!E57</f>
        <v>A7</v>
      </c>
      <c r="L53" s="1077"/>
      <c r="M53" s="1331">
        <f>'Seg Diario'!EV57</f>
        <v>1</v>
      </c>
      <c r="N53" s="1331">
        <f>'Seg Diario'!FZ57</f>
        <v>1</v>
      </c>
      <c r="O53" s="1076">
        <f>IF('Seg Diario'!GQ57&gt;0,'Seg Diario'!GQ57,"")</f>
        <v>1</v>
      </c>
      <c r="P53" s="1078">
        <f>'Seg Diario'!HI57</f>
        <v>1</v>
      </c>
      <c r="Q53" s="1078">
        <f>'Seg Diario'!HS57</f>
        <v>1</v>
      </c>
      <c r="R53" s="1363">
        <f>'Seg Diario'!F57</f>
        <v>13029.89</v>
      </c>
      <c r="S53" s="1077" t="str">
        <f>IF('Seg Diario'!H57&gt;0,'Seg Diario'!H57,"")</f>
        <v>HG</v>
      </c>
      <c r="T53" s="1078">
        <f>'Seg Diario'!HV57</f>
        <v>1</v>
      </c>
      <c r="U53" s="1078">
        <f>'Seg Diario'!HY57</f>
        <v>1</v>
      </c>
      <c r="V53" s="1078">
        <f>'Seg Diario'!IB57</f>
        <v>1</v>
      </c>
      <c r="W53" s="1078">
        <f>'Seg Diario'!IE57</f>
        <v>1</v>
      </c>
      <c r="X53" s="1309">
        <f>IF('Seg Diario'!IG57&gt;0,'Seg Diario'!IG57,"")</f>
        <v>45859</v>
      </c>
      <c r="Y53" s="1078">
        <f>IF('Seg Diario'!II57&gt;0,'Seg Diario'!II57,"")</f>
        <v>1</v>
      </c>
      <c r="Z53" s="1078">
        <f>IF('Seg Diario'!IL57&gt;0,'Seg Diario'!IL57,"")</f>
        <v>1</v>
      </c>
      <c r="AA53" s="1417" t="s">
        <v>847</v>
      </c>
      <c r="AB53" s="1076"/>
      <c r="AC53" s="1345"/>
      <c r="AD53" s="1334">
        <f>'Seg Diario'!JB57</f>
        <v>1</v>
      </c>
      <c r="AE53" s="1076">
        <f>'Seg Diario'!JB57</f>
        <v>1</v>
      </c>
      <c r="AF53" s="1084">
        <f>'Seg Diario'!KY57</f>
        <v>1</v>
      </c>
      <c r="AG53" s="1084">
        <f>'Seg Diario'!MA57</f>
        <v>1</v>
      </c>
      <c r="AH53" s="1084"/>
      <c r="AI53" s="1084"/>
      <c r="AJ53" s="1084"/>
      <c r="AL53" s="1078">
        <f>'Seg Diario'!LC57</f>
        <v>1</v>
      </c>
      <c r="AM53" s="1078">
        <f>'Seg Diario'!LG57</f>
        <v>1</v>
      </c>
      <c r="AN53" s="1078">
        <f>'Seg Diario'!ME57</f>
        <v>1</v>
      </c>
      <c r="AO53" s="1078">
        <f>'Seg Diario'!MI57</f>
        <v>1</v>
      </c>
      <c r="AP53" s="1338"/>
      <c r="AQ53" s="1338"/>
      <c r="AR53" s="1338"/>
      <c r="AS53" s="1338"/>
      <c r="AT53" s="1338"/>
    </row>
    <row r="54" spans="1:46" ht="15.75" customHeight="1">
      <c r="A54" s="1075" t="str">
        <f>'Seg Diario'!B58</f>
        <v>T047</v>
      </c>
      <c r="B54" s="1077" t="str">
        <f>'Seg Diario'!IT58</f>
        <v>TEND 2</v>
      </c>
      <c r="C54" s="1333">
        <f>'Seg Diario'!IS58</f>
        <v>257.33999999999997</v>
      </c>
      <c r="D54" s="1351"/>
      <c r="E54" s="1075" t="str">
        <f>IF('Seg Diario'!D58&gt;0,'Seg Diario'!D58,"")</f>
        <v>Z</v>
      </c>
      <c r="F54" s="1311">
        <v>3</v>
      </c>
      <c r="G54" s="1311">
        <v>3</v>
      </c>
      <c r="H54" s="1311">
        <v>3</v>
      </c>
      <c r="I54" s="1357">
        <v>3</v>
      </c>
      <c r="J54" s="1361" t="str">
        <f>IF('Seg Diario'!G58&gt;0,'Seg Diario'!G58,"")</f>
        <v>SH</v>
      </c>
      <c r="K54" s="1077" t="str">
        <f>'Seg Diario'!E58</f>
        <v>B7</v>
      </c>
      <c r="L54" s="1077"/>
      <c r="M54" s="1331">
        <f>'Seg Diario'!EV58</f>
        <v>1</v>
      </c>
      <c r="N54" s="1331">
        <f>'Seg Diario'!FZ58</f>
        <v>1</v>
      </c>
      <c r="O54" s="1076">
        <f>IF('Seg Diario'!GQ58&gt;0,'Seg Diario'!GQ58,"")</f>
        <v>1</v>
      </c>
      <c r="P54" s="1078">
        <f>'Seg Diario'!HI58</f>
        <v>1</v>
      </c>
      <c r="Q54" s="1078">
        <f>'Seg Diario'!HS58</f>
        <v>1</v>
      </c>
      <c r="R54" s="1363">
        <f>'Seg Diario'!F58</f>
        <v>12299.43</v>
      </c>
      <c r="S54" s="1077" t="str">
        <f>IF('Seg Diario'!H58&gt;0,'Seg Diario'!H58,"")</f>
        <v>CRUZ</v>
      </c>
      <c r="T54" s="1078">
        <f>'Seg Diario'!HV58</f>
        <v>1</v>
      </c>
      <c r="U54" s="1078">
        <f>'Seg Diario'!HY58</f>
        <v>1</v>
      </c>
      <c r="V54" s="1078">
        <f>'Seg Diario'!IB58</f>
        <v>1</v>
      </c>
      <c r="W54" s="1078">
        <f>'Seg Diario'!IE58</f>
        <v>1</v>
      </c>
      <c r="X54" s="1309">
        <f>IF('Seg Diario'!IG58&gt;0,'Seg Diario'!IG58,"")</f>
        <v>45854</v>
      </c>
      <c r="Y54" s="1078">
        <f>IF('Seg Diario'!II58&gt;0,'Seg Diario'!II58,"")</f>
        <v>1</v>
      </c>
      <c r="Z54" s="1078">
        <f>IF('Seg Diario'!IL58&gt;0,'Seg Diario'!IL58,"")</f>
        <v>1</v>
      </c>
      <c r="AA54" s="1417" t="s">
        <v>847</v>
      </c>
      <c r="AB54" s="1076"/>
      <c r="AC54" s="1345"/>
      <c r="AD54" s="1334">
        <f>'Seg Diario'!JB58</f>
        <v>1</v>
      </c>
      <c r="AE54" s="1076">
        <f>'Seg Diario'!JB58</f>
        <v>1</v>
      </c>
      <c r="AF54" s="1084">
        <f>'Seg Diario'!KY58</f>
        <v>1</v>
      </c>
      <c r="AG54" s="1084">
        <f>'Seg Diario'!MA58</f>
        <v>1</v>
      </c>
      <c r="AH54" s="1084"/>
      <c r="AI54" s="1084"/>
      <c r="AJ54" s="1084"/>
      <c r="AL54" s="1078">
        <f>'Seg Diario'!LC58</f>
        <v>1</v>
      </c>
      <c r="AM54" s="1078">
        <f>'Seg Diario'!LG58</f>
        <v>1</v>
      </c>
      <c r="AN54" s="1078">
        <f>'Seg Diario'!ME58</f>
        <v>1</v>
      </c>
      <c r="AO54" s="1078">
        <f>'Seg Diario'!MI58</f>
        <v>1</v>
      </c>
      <c r="AP54" s="1338"/>
      <c r="AQ54" s="1338"/>
      <c r="AR54" s="1338"/>
      <c r="AS54" s="1338"/>
      <c r="AT54" s="1338"/>
    </row>
    <row r="55" spans="1:46" ht="15.75" customHeight="1">
      <c r="A55" s="1075" t="str">
        <f>'Seg Diario'!B59</f>
        <v>T048</v>
      </c>
      <c r="B55" s="1077" t="str">
        <f>'Seg Diario'!IT59</f>
        <v>TEND 2</v>
      </c>
      <c r="C55" s="1333">
        <f>'Seg Diario'!IS59</f>
        <v>298.5</v>
      </c>
      <c r="D55" s="1351"/>
      <c r="E55" s="1075" t="str">
        <f>IF('Seg Diario'!D59&gt;0,'Seg Diario'!D59,"")</f>
        <v>Z</v>
      </c>
      <c r="F55" s="1311">
        <v>3</v>
      </c>
      <c r="G55" s="1311">
        <v>4.5</v>
      </c>
      <c r="H55" s="1311">
        <v>9</v>
      </c>
      <c r="I55" s="1357">
        <v>6</v>
      </c>
      <c r="J55" s="1361" t="str">
        <f>IF('Seg Diario'!G59&gt;0,'Seg Diario'!G59,"")</f>
        <v>SH</v>
      </c>
      <c r="K55" s="1077" t="str">
        <f>'Seg Diario'!E59</f>
        <v>B6</v>
      </c>
      <c r="L55" s="1077"/>
      <c r="M55" s="1331">
        <f>'Seg Diario'!EV59</f>
        <v>1</v>
      </c>
      <c r="N55" s="1331">
        <f>'Seg Diario'!FZ59</f>
        <v>1</v>
      </c>
      <c r="O55" s="1076">
        <f>IF('Seg Diario'!GQ59&gt;0,'Seg Diario'!GQ59,"")</f>
        <v>1</v>
      </c>
      <c r="P55" s="1078">
        <f>'Seg Diario'!HI59</f>
        <v>1</v>
      </c>
      <c r="Q55" s="1078">
        <f>'Seg Diario'!HS59</f>
        <v>1</v>
      </c>
      <c r="R55" s="1363">
        <f>'Seg Diario'!F59</f>
        <v>10885.28</v>
      </c>
      <c r="S55" s="1077" t="str">
        <f>IF('Seg Diario'!H59&gt;0,'Seg Diario'!H59,"")</f>
        <v>CXT</v>
      </c>
      <c r="T55" s="1078">
        <f>'Seg Diario'!HV59</f>
        <v>1</v>
      </c>
      <c r="U55" s="1078">
        <f>'Seg Diario'!HY59</f>
        <v>1</v>
      </c>
      <c r="V55" s="1078">
        <f>'Seg Diario'!IB59</f>
        <v>1</v>
      </c>
      <c r="W55" s="1078">
        <f>'Seg Diario'!IE59</f>
        <v>1</v>
      </c>
      <c r="X55" s="1309">
        <f>IF('Seg Diario'!IG59&gt;0,'Seg Diario'!IG59,"")</f>
        <v>45847</v>
      </c>
      <c r="Y55" s="1078">
        <f>IF('Seg Diario'!II59&gt;0,'Seg Diario'!II59,"")</f>
        <v>1</v>
      </c>
      <c r="Z55" s="1078">
        <f>IF('Seg Diario'!IL59&gt;0,'Seg Diario'!IL59,"")</f>
        <v>1</v>
      </c>
      <c r="AA55" s="1417" t="s">
        <v>847</v>
      </c>
      <c r="AB55" s="1076"/>
      <c r="AC55" s="1345"/>
      <c r="AD55" s="1334">
        <f>'Seg Diario'!JB59</f>
        <v>1</v>
      </c>
      <c r="AE55" s="1076">
        <f>'Seg Diario'!JB59</f>
        <v>1</v>
      </c>
      <c r="AF55" s="1084">
        <f>'Seg Diario'!KY59</f>
        <v>1</v>
      </c>
      <c r="AG55" s="1084">
        <f>'Seg Diario'!MA59</f>
        <v>1</v>
      </c>
      <c r="AH55" s="1084"/>
      <c r="AI55" s="1084"/>
      <c r="AJ55" s="1084"/>
      <c r="AL55" s="1078">
        <f>'Seg Diario'!LC59</f>
        <v>1</v>
      </c>
      <c r="AM55" s="1078">
        <f>'Seg Diario'!LG59</f>
        <v>1</v>
      </c>
      <c r="AN55" s="1078">
        <f>'Seg Diario'!ME59</f>
        <v>1</v>
      </c>
      <c r="AO55" s="1078">
        <f>'Seg Diario'!MI59</f>
        <v>1</v>
      </c>
      <c r="AP55" s="1338"/>
      <c r="AQ55" s="1338"/>
      <c r="AR55" s="1338"/>
      <c r="AS55" s="1338"/>
      <c r="AT55" s="1338"/>
    </row>
    <row r="56" spans="1:46" ht="15.75" customHeight="1">
      <c r="A56" s="1075" t="str">
        <f>'Seg Diario'!B60</f>
        <v>T049</v>
      </c>
      <c r="B56" s="1077" t="str">
        <f>'Seg Diario'!IT60</f>
        <v>TEND 3</v>
      </c>
      <c r="C56" s="1333">
        <f>'Seg Diario'!IS60</f>
        <v>315.27</v>
      </c>
      <c r="D56" s="1351"/>
      <c r="E56" s="1075" t="str">
        <f>IF('Seg Diario'!D60&gt;0,'Seg Diario'!D60,"")</f>
        <v>Z</v>
      </c>
      <c r="F56" s="1311">
        <v>6</v>
      </c>
      <c r="G56" s="1311">
        <v>3</v>
      </c>
      <c r="H56" s="1311">
        <v>7.5</v>
      </c>
      <c r="I56" s="1357">
        <v>9</v>
      </c>
      <c r="J56" s="1361" t="str">
        <f>IF('Seg Diario'!G60&gt;0,'Seg Diario'!G60,"")</f>
        <v/>
      </c>
      <c r="K56" s="1077" t="str">
        <f>'Seg Diario'!E60</f>
        <v>C5</v>
      </c>
      <c r="L56" s="1473" t="s">
        <v>678</v>
      </c>
      <c r="M56" s="1331">
        <f>'Seg Diario'!EV60</f>
        <v>1</v>
      </c>
      <c r="N56" s="1331">
        <f>'Seg Diario'!FZ60</f>
        <v>1</v>
      </c>
      <c r="O56" s="1076">
        <f>IF('Seg Diario'!GQ60&gt;0,'Seg Diario'!GQ60,"")</f>
        <v>1</v>
      </c>
      <c r="P56" s="1078">
        <f>'Seg Diario'!HI60</f>
        <v>1</v>
      </c>
      <c r="Q56" s="1078">
        <f>'Seg Diario'!HS60</f>
        <v>1</v>
      </c>
      <c r="R56" s="1363">
        <f>'Seg Diario'!F60</f>
        <v>10687.49</v>
      </c>
      <c r="S56" s="1077" t="str">
        <f>IF('Seg Diario'!H60&gt;0,'Seg Diario'!H60,"")</f>
        <v>CRUZ</v>
      </c>
      <c r="T56" s="1078">
        <f>'Seg Diario'!HV60</f>
        <v>1</v>
      </c>
      <c r="U56" s="1078">
        <f>'Seg Diario'!HY60</f>
        <v>1</v>
      </c>
      <c r="V56" s="1078">
        <f>'Seg Diario'!IB60</f>
        <v>1</v>
      </c>
      <c r="W56" s="1078">
        <f>'Seg Diario'!IE60</f>
        <v>1</v>
      </c>
      <c r="X56" s="1309">
        <f>IF('Seg Diario'!IG60&gt;0,'Seg Diario'!IG60,"")</f>
        <v>45890</v>
      </c>
      <c r="Y56" s="1078">
        <f>IF('Seg Diario'!II60&gt;0,'Seg Diario'!II60,"")</f>
        <v>1</v>
      </c>
      <c r="Z56" s="1078">
        <f>IF('Seg Diario'!IL60&gt;0,'Seg Diario'!IL60,"")</f>
        <v>1</v>
      </c>
      <c r="AA56" s="1417"/>
      <c r="AB56" s="1076"/>
      <c r="AC56" s="1345"/>
      <c r="AD56" s="1334">
        <f>'Seg Diario'!JB60</f>
        <v>1</v>
      </c>
      <c r="AE56" s="1076">
        <f>'Seg Diario'!JB60</f>
        <v>1</v>
      </c>
      <c r="AF56" s="1084">
        <f>'Seg Diario'!KY60</f>
        <v>1</v>
      </c>
      <c r="AG56" s="1084">
        <f>'Seg Diario'!MA60</f>
        <v>1</v>
      </c>
      <c r="AH56" s="1084"/>
      <c r="AI56" s="1084"/>
      <c r="AJ56" s="1084"/>
      <c r="AL56" s="1078">
        <f>'Seg Diario'!LC60</f>
        <v>1</v>
      </c>
      <c r="AM56" s="1078">
        <f>'Seg Diario'!LG60</f>
        <v>1</v>
      </c>
      <c r="AN56" s="1078">
        <f>'Seg Diario'!ME60</f>
        <v>1</v>
      </c>
      <c r="AO56" s="1078">
        <f>'Seg Diario'!MI60</f>
        <v>1</v>
      </c>
      <c r="AP56" s="1338"/>
      <c r="AQ56" s="1338"/>
      <c r="AR56" s="1338"/>
      <c r="AS56" s="1338"/>
      <c r="AT56" s="1338"/>
    </row>
    <row r="57" spans="1:46" ht="15.75" customHeight="1">
      <c r="A57" s="1075" t="str">
        <f>'Seg Diario'!B61</f>
        <v>T050</v>
      </c>
      <c r="B57" s="1077" t="str">
        <f>'Seg Diario'!IT61</f>
        <v>TEND 3</v>
      </c>
      <c r="C57" s="1333">
        <f>'Seg Diario'!IS61</f>
        <v>366.85</v>
      </c>
      <c r="D57" s="1351" t="s">
        <v>578</v>
      </c>
      <c r="E57" s="1075" t="str">
        <f>IF('Seg Diario'!D61&gt;0,'Seg Diario'!D61,"")</f>
        <v>Z</v>
      </c>
      <c r="F57" s="1311">
        <v>3</v>
      </c>
      <c r="G57" s="1311">
        <v>3</v>
      </c>
      <c r="H57" s="1311">
        <v>4.5</v>
      </c>
      <c r="I57" s="1357">
        <v>4.5</v>
      </c>
      <c r="J57" s="1361" t="str">
        <f>IF('Seg Diario'!G61&gt;0,'Seg Diario'!G61,"")</f>
        <v>MECT</v>
      </c>
      <c r="K57" s="1077" t="str">
        <f>'Seg Diario'!E61</f>
        <v>C5</v>
      </c>
      <c r="L57" s="1473" t="s">
        <v>848</v>
      </c>
      <c r="M57" s="1331">
        <f>'Seg Diario'!EV61</f>
        <v>1</v>
      </c>
      <c r="N57" s="1331">
        <f>'Seg Diario'!FZ61</f>
        <v>1</v>
      </c>
      <c r="O57" s="1076">
        <f>IF('Seg Diario'!GQ61&gt;0,'Seg Diario'!GQ61,"")</f>
        <v>1</v>
      </c>
      <c r="P57" s="1078">
        <f>'Seg Diario'!HI61</f>
        <v>1</v>
      </c>
      <c r="Q57" s="1078">
        <f>'Seg Diario'!HS61</f>
        <v>1</v>
      </c>
      <c r="R57" s="1363">
        <f>'Seg Diario'!F61</f>
        <v>10888.15</v>
      </c>
      <c r="S57" s="1077" t="str">
        <f>IF('Seg Diario'!H61&gt;0,'Seg Diario'!H61,"")</f>
        <v>HG</v>
      </c>
      <c r="T57" s="1078">
        <f>'Seg Diario'!HV61</f>
        <v>1</v>
      </c>
      <c r="U57" s="1078">
        <f>'Seg Diario'!HY61</f>
        <v>1</v>
      </c>
      <c r="V57" s="1078">
        <f>'Seg Diario'!IB61</f>
        <v>1</v>
      </c>
      <c r="W57" s="1078">
        <f>'Seg Diario'!IE61</f>
        <v>1</v>
      </c>
      <c r="X57" s="1309">
        <f>IF('Seg Diario'!IG61&gt;0,'Seg Diario'!IG61,"")</f>
        <v>45883</v>
      </c>
      <c r="Y57" s="1078">
        <f>IF('Seg Diario'!II61&gt;0,'Seg Diario'!II61,"")</f>
        <v>1</v>
      </c>
      <c r="Z57" s="1078">
        <f>IF('Seg Diario'!IL61&gt;0,'Seg Diario'!IL61,"")</f>
        <v>1</v>
      </c>
      <c r="AA57" s="1417"/>
      <c r="AB57" s="1076"/>
      <c r="AC57" s="1345"/>
      <c r="AD57" s="1334">
        <f>'Seg Diario'!JB61</f>
        <v>1</v>
      </c>
      <c r="AE57" s="1076">
        <f>'Seg Diario'!JB61</f>
        <v>1</v>
      </c>
      <c r="AF57" s="1084">
        <f>'Seg Diario'!KY61</f>
        <v>1</v>
      </c>
      <c r="AG57" s="1084">
        <f>'Seg Diario'!MA61</f>
        <v>1</v>
      </c>
      <c r="AH57" s="1084"/>
      <c r="AI57" s="1084"/>
      <c r="AJ57" s="1084"/>
      <c r="AL57" s="1078">
        <f>'Seg Diario'!LC61</f>
        <v>1</v>
      </c>
      <c r="AM57" s="1078">
        <f>'Seg Diario'!LG61</f>
        <v>1</v>
      </c>
      <c r="AN57" s="1078">
        <f>'Seg Diario'!ME61</f>
        <v>1</v>
      </c>
      <c r="AO57" s="1078">
        <f>'Seg Diario'!MI61</f>
        <v>1</v>
      </c>
      <c r="AP57" s="1338"/>
      <c r="AQ57" s="1338"/>
      <c r="AR57" s="1338"/>
      <c r="AS57" s="1338"/>
      <c r="AT57" s="1338"/>
    </row>
    <row r="58" spans="1:46" ht="15.75" customHeight="1">
      <c r="A58" s="1075" t="str">
        <f>'Seg Diario'!B62</f>
        <v>T051</v>
      </c>
      <c r="B58" s="1077" t="str">
        <f>'Seg Diario'!IT62</f>
        <v>TEND 3</v>
      </c>
      <c r="C58" s="1333">
        <f>'Seg Diario'!IS62</f>
        <v>225.22</v>
      </c>
      <c r="D58" s="1351" t="s">
        <v>578</v>
      </c>
      <c r="E58" s="1075" t="str">
        <f>IF('Seg Diario'!D62&gt;0,'Seg Diario'!D62,"")</f>
        <v>Z</v>
      </c>
      <c r="F58" s="1311">
        <v>3</v>
      </c>
      <c r="G58" s="1311">
        <v>6</v>
      </c>
      <c r="H58" s="1311">
        <v>6</v>
      </c>
      <c r="I58" s="1357">
        <v>4.5</v>
      </c>
      <c r="J58" s="1361" t="str">
        <f>IF('Seg Diario'!G62&gt;0,'Seg Diario'!G62,"")</f>
        <v>SH</v>
      </c>
      <c r="K58" s="1077" t="str">
        <f>'Seg Diario'!E62</f>
        <v>A4</v>
      </c>
      <c r="L58" s="1077"/>
      <c r="M58" s="1331">
        <f>'Seg Diario'!EV62</f>
        <v>1</v>
      </c>
      <c r="N58" s="1331">
        <f>'Seg Diario'!FZ62</f>
        <v>1</v>
      </c>
      <c r="O58" s="1076">
        <f>IF('Seg Diario'!GQ62&gt;0,'Seg Diario'!GQ62,"")</f>
        <v>1</v>
      </c>
      <c r="P58" s="1078">
        <f>'Seg Diario'!HI62</f>
        <v>1</v>
      </c>
      <c r="Q58" s="1078">
        <f>'Seg Diario'!HS62</f>
        <v>1</v>
      </c>
      <c r="R58" s="1363">
        <f>'Seg Diario'!F62</f>
        <v>7795.95</v>
      </c>
      <c r="S58" s="1077" t="str">
        <f>IF('Seg Diario'!H62&gt;0,'Seg Diario'!H62,"")</f>
        <v>HG</v>
      </c>
      <c r="T58" s="1078">
        <f>'Seg Diario'!HV62</f>
        <v>1</v>
      </c>
      <c r="U58" s="1078">
        <f>'Seg Diario'!HY62</f>
        <v>1</v>
      </c>
      <c r="V58" s="1078">
        <f>'Seg Diario'!IB62</f>
        <v>1</v>
      </c>
      <c r="W58" s="1078">
        <f>'Seg Diario'!IE62</f>
        <v>1</v>
      </c>
      <c r="X58" s="1309">
        <f>IF('Seg Diario'!IG62&gt;0,'Seg Diario'!IG62,"")</f>
        <v>45890</v>
      </c>
      <c r="Y58" s="1078">
        <f>IF('Seg Diario'!II62&gt;0,'Seg Diario'!II62,"")</f>
        <v>1</v>
      </c>
      <c r="Z58" s="1078">
        <f>IF('Seg Diario'!IL62&gt;0,'Seg Diario'!IL62,"")</f>
        <v>1</v>
      </c>
      <c r="AA58" s="1417" t="s">
        <v>849</v>
      </c>
      <c r="AB58" s="1076"/>
      <c r="AC58" s="1345"/>
      <c r="AD58" s="1334">
        <f>'Seg Diario'!JB62</f>
        <v>1</v>
      </c>
      <c r="AE58" s="1076">
        <f>'Seg Diario'!JB62</f>
        <v>1</v>
      </c>
      <c r="AF58" s="1084">
        <f>'Seg Diario'!KY62</f>
        <v>1</v>
      </c>
      <c r="AG58" s="1084">
        <f>'Seg Diario'!MA62</f>
        <v>1</v>
      </c>
      <c r="AH58" s="1084"/>
      <c r="AI58" s="1084"/>
      <c r="AJ58" s="1084"/>
      <c r="AL58" s="1078">
        <f>'Seg Diario'!LC62</f>
        <v>1</v>
      </c>
      <c r="AM58" s="1078">
        <f>'Seg Diario'!LG62</f>
        <v>1</v>
      </c>
      <c r="AN58" s="1078">
        <f>'Seg Diario'!ME62</f>
        <v>1</v>
      </c>
      <c r="AO58" s="1078">
        <f>'Seg Diario'!MI62</f>
        <v>1</v>
      </c>
      <c r="AP58" s="1338"/>
      <c r="AQ58" s="1338"/>
      <c r="AR58" s="1338"/>
      <c r="AS58" s="1338"/>
      <c r="AT58" s="1338"/>
    </row>
    <row r="59" spans="1:46" ht="15.75" customHeight="1">
      <c r="A59" s="1075" t="str">
        <f>'Seg Diario'!B63</f>
        <v>T052</v>
      </c>
      <c r="B59" s="1077" t="str">
        <f>'Seg Diario'!IT63</f>
        <v>TEND 3</v>
      </c>
      <c r="C59" s="1333">
        <f>'Seg Diario'!IS63</f>
        <v>508.58</v>
      </c>
      <c r="D59" s="1351" t="s">
        <v>578</v>
      </c>
      <c r="E59" s="1075" t="str">
        <f>IF('Seg Diario'!D63&gt;0,'Seg Diario'!D63,"")</f>
        <v>Z</v>
      </c>
      <c r="F59" s="1311">
        <v>4.5</v>
      </c>
      <c r="G59" s="1311">
        <v>9</v>
      </c>
      <c r="H59" s="1311">
        <v>4.5</v>
      </c>
      <c r="I59" s="1357">
        <v>1.5</v>
      </c>
      <c r="J59" s="1361" t="str">
        <f>IF('Seg Diario'!G63&gt;0,'Seg Diario'!G63,"")</f>
        <v>MECT</v>
      </c>
      <c r="K59" s="1077" t="str">
        <f>'Seg Diario'!E63</f>
        <v>B6</v>
      </c>
      <c r="L59" s="1077"/>
      <c r="M59" s="1331">
        <f>'Seg Diario'!EV63</f>
        <v>1</v>
      </c>
      <c r="N59" s="1331">
        <f>'Seg Diario'!FZ63</f>
        <v>1</v>
      </c>
      <c r="O59" s="1076">
        <f>IF('Seg Diario'!GQ63&gt;0,'Seg Diario'!GQ63,"")</f>
        <v>1</v>
      </c>
      <c r="P59" s="1078">
        <f>'Seg Diario'!HI63</f>
        <v>1</v>
      </c>
      <c r="Q59" s="1078">
        <f>'Seg Diario'!HS63</f>
        <v>1</v>
      </c>
      <c r="R59" s="1363">
        <f>'Seg Diario'!F63</f>
        <v>11242.61</v>
      </c>
      <c r="S59" s="1077" t="str">
        <f>IF('Seg Diario'!H63&gt;0,'Seg Diario'!H63,"")</f>
        <v>HG</v>
      </c>
      <c r="T59" s="1078">
        <f>'Seg Diario'!HV63</f>
        <v>1</v>
      </c>
      <c r="U59" s="1078">
        <f>'Seg Diario'!HY63</f>
        <v>1</v>
      </c>
      <c r="V59" s="1078">
        <f>'Seg Diario'!IB63</f>
        <v>1</v>
      </c>
      <c r="W59" s="1078">
        <f>'Seg Diario'!IE63</f>
        <v>1</v>
      </c>
      <c r="X59" s="1309">
        <f>IF('Seg Diario'!IG63&gt;0,'Seg Diario'!IG63,"")</f>
        <v>45883</v>
      </c>
      <c r="Y59" s="1078">
        <f>IF('Seg Diario'!II63&gt;0,'Seg Diario'!II63,"")</f>
        <v>1</v>
      </c>
      <c r="Z59" s="1078">
        <f>IF('Seg Diario'!IL63&gt;0,'Seg Diario'!IL63,"")</f>
        <v>1</v>
      </c>
      <c r="AA59" s="1417" t="s">
        <v>849</v>
      </c>
      <c r="AB59" s="1076"/>
      <c r="AC59" s="1345"/>
      <c r="AD59" s="1334">
        <f>'Seg Diario'!JB63</f>
        <v>1</v>
      </c>
      <c r="AE59" s="1076">
        <f>'Seg Diario'!JB63</f>
        <v>1</v>
      </c>
      <c r="AF59" s="1084">
        <f>'Seg Diario'!KY63</f>
        <v>1</v>
      </c>
      <c r="AG59" s="1084">
        <f>'Seg Diario'!MA63</f>
        <v>1</v>
      </c>
      <c r="AH59" s="1084"/>
      <c r="AI59" s="1084"/>
      <c r="AJ59" s="1084"/>
      <c r="AK59" s="1079">
        <v>2</v>
      </c>
      <c r="AL59" s="1078">
        <f>'Seg Diario'!LC63</f>
        <v>1</v>
      </c>
      <c r="AM59" s="1078">
        <f>'Seg Diario'!LG63</f>
        <v>1</v>
      </c>
      <c r="AN59" s="1078">
        <f>'Seg Diario'!ME63</f>
        <v>1</v>
      </c>
      <c r="AO59" s="1078">
        <f>'Seg Diario'!MI63</f>
        <v>1</v>
      </c>
      <c r="AP59" s="1338"/>
      <c r="AQ59" s="1338"/>
      <c r="AR59" s="1338"/>
      <c r="AS59" s="1338"/>
      <c r="AT59" s="1338"/>
    </row>
    <row r="60" spans="1:46" ht="15.75" customHeight="1">
      <c r="A60" s="1075" t="str">
        <f>'Seg Diario'!B64</f>
        <v>T053</v>
      </c>
      <c r="B60" s="1077" t="str">
        <f>'Seg Diario'!IT64</f>
        <v>TEND 3</v>
      </c>
      <c r="C60" s="1333">
        <f>'Seg Diario'!IS64</f>
        <v>517.32000000000005</v>
      </c>
      <c r="D60" s="1351" t="s">
        <v>578</v>
      </c>
      <c r="E60" s="1075" t="str">
        <f>IF('Seg Diario'!D64&gt;0,'Seg Diario'!D64,"")</f>
        <v>Z</v>
      </c>
      <c r="F60" s="1311">
        <v>3</v>
      </c>
      <c r="G60" s="1311">
        <v>6</v>
      </c>
      <c r="H60" s="1311">
        <v>4.5</v>
      </c>
      <c r="I60" s="1357">
        <v>7.5</v>
      </c>
      <c r="J60" s="1361" t="str">
        <f>IF('Seg Diario'!G64&gt;0,'Seg Diario'!G64,"")</f>
        <v>MECT</v>
      </c>
      <c r="K60" s="1077" t="str">
        <f>'Seg Diario'!E64</f>
        <v>B7</v>
      </c>
      <c r="L60" s="1077"/>
      <c r="M60" s="1331">
        <f>'Seg Diario'!EV64</f>
        <v>1</v>
      </c>
      <c r="N60" s="1331">
        <f>'Seg Diario'!FZ64</f>
        <v>1</v>
      </c>
      <c r="O60" s="1076">
        <f>IF('Seg Diario'!GQ64&gt;0,'Seg Diario'!GQ64,"")</f>
        <v>1</v>
      </c>
      <c r="P60" s="1078">
        <f>'Seg Diario'!HI64</f>
        <v>1</v>
      </c>
      <c r="Q60" s="1078">
        <f>'Seg Diario'!HS64</f>
        <v>1</v>
      </c>
      <c r="R60" s="1363">
        <f>'Seg Diario'!F64</f>
        <v>12671.93</v>
      </c>
      <c r="S60" s="1077" t="str">
        <f>IF('Seg Diario'!H64&gt;0,'Seg Diario'!H64,"")</f>
        <v>HG</v>
      </c>
      <c r="T60" s="1078">
        <f>'Seg Diario'!HV64</f>
        <v>1</v>
      </c>
      <c r="U60" s="1078">
        <f>'Seg Diario'!HY64</f>
        <v>1</v>
      </c>
      <c r="V60" s="1078">
        <f>'Seg Diario'!IB64</f>
        <v>1</v>
      </c>
      <c r="W60" s="1078">
        <f>'Seg Diario'!IE64</f>
        <v>1</v>
      </c>
      <c r="X60" s="1309">
        <f>IF('Seg Diario'!IG64&gt;0,'Seg Diario'!IG64,"")</f>
        <v>45883</v>
      </c>
      <c r="Y60" s="1078">
        <f>IF('Seg Diario'!II64&gt;0,'Seg Diario'!II64,"")</f>
        <v>1</v>
      </c>
      <c r="Z60" s="1078">
        <f>IF('Seg Diario'!IL64&gt;0,'Seg Diario'!IL64,"")</f>
        <v>1</v>
      </c>
      <c r="AA60" s="1417" t="s">
        <v>849</v>
      </c>
      <c r="AB60" s="1076"/>
      <c r="AC60" s="1345"/>
      <c r="AD60" s="1334">
        <f>'Seg Diario'!JB64</f>
        <v>1</v>
      </c>
      <c r="AE60" s="1076">
        <f>'Seg Diario'!JB64</f>
        <v>1</v>
      </c>
      <c r="AF60" s="1084">
        <f>'Seg Diario'!KY64</f>
        <v>1</v>
      </c>
      <c r="AG60" s="1084">
        <f>'Seg Diario'!MA64</f>
        <v>1</v>
      </c>
      <c r="AH60" s="1084"/>
      <c r="AI60" s="1084"/>
      <c r="AJ60" s="1084"/>
      <c r="AL60" s="1078">
        <f>'Seg Diario'!LC64</f>
        <v>1</v>
      </c>
      <c r="AM60" s="1078">
        <f>'Seg Diario'!LG64</f>
        <v>1</v>
      </c>
      <c r="AN60" s="1078">
        <f>'Seg Diario'!ME64</f>
        <v>1</v>
      </c>
      <c r="AO60" s="1078">
        <f>'Seg Diario'!MI64</f>
        <v>1</v>
      </c>
      <c r="AP60" s="1338"/>
      <c r="AQ60" s="1338"/>
      <c r="AR60" s="1338"/>
      <c r="AS60" s="1338"/>
      <c r="AT60" s="1338"/>
    </row>
    <row r="61" spans="1:46" ht="15.75" customHeight="1">
      <c r="A61" s="1075" t="str">
        <f>'Seg Diario'!B65</f>
        <v>T054</v>
      </c>
      <c r="B61" s="1077" t="str">
        <f>'Seg Diario'!IT65</f>
        <v>TEND 3</v>
      </c>
      <c r="C61" s="1333">
        <f>'Seg Diario'!IS65</f>
        <v>558</v>
      </c>
      <c r="D61" s="1351" t="s">
        <v>578</v>
      </c>
      <c r="E61" s="1075" t="str">
        <f>IF('Seg Diario'!D65&gt;0,'Seg Diario'!D65,"")</f>
        <v>Z</v>
      </c>
      <c r="F61" s="1311">
        <v>6</v>
      </c>
      <c r="G61" s="1311">
        <v>7.5</v>
      </c>
      <c r="H61" s="1311">
        <v>3</v>
      </c>
      <c r="I61" s="1357">
        <v>3</v>
      </c>
      <c r="J61" s="1361" t="str">
        <f>IF('Seg Diario'!G65&gt;0,'Seg Diario'!G65,"")</f>
        <v>INST</v>
      </c>
      <c r="K61" s="1077" t="str">
        <f>'Seg Diario'!E65</f>
        <v>B4</v>
      </c>
      <c r="L61" s="1077"/>
      <c r="M61" s="1331">
        <f>'Seg Diario'!EV65</f>
        <v>1</v>
      </c>
      <c r="N61" s="1331">
        <f>'Seg Diario'!FZ65</f>
        <v>1</v>
      </c>
      <c r="O61" s="1076">
        <f>IF('Seg Diario'!GQ65&gt;0,'Seg Diario'!GQ65,"")</f>
        <v>1</v>
      </c>
      <c r="P61" s="1078">
        <f>'Seg Diario'!HI65</f>
        <v>1</v>
      </c>
      <c r="Q61" s="1078">
        <f>'Seg Diario'!HS65</f>
        <v>1</v>
      </c>
      <c r="R61" s="1363">
        <f>'Seg Diario'!F65</f>
        <v>8695.25</v>
      </c>
      <c r="S61" s="1077" t="str">
        <f>IF('Seg Diario'!H65&gt;0,'Seg Diario'!H65,"")</f>
        <v>HG</v>
      </c>
      <c r="T61" s="1078">
        <f>'Seg Diario'!HV65</f>
        <v>1</v>
      </c>
      <c r="U61" s="1078">
        <f>'Seg Diario'!HY65</f>
        <v>1</v>
      </c>
      <c r="V61" s="1078">
        <f>'Seg Diario'!IB65</f>
        <v>1</v>
      </c>
      <c r="W61" s="1078">
        <f>'Seg Diario'!IE65</f>
        <v>1</v>
      </c>
      <c r="X61" s="1309">
        <f>IF('Seg Diario'!IG65&gt;0,'Seg Diario'!IG65,"")</f>
        <v>45889</v>
      </c>
      <c r="Y61" s="1078">
        <f>IF('Seg Diario'!II65&gt;0,'Seg Diario'!II65,"")</f>
        <v>1</v>
      </c>
      <c r="Z61" s="1078">
        <f>IF('Seg Diario'!IL65&gt;0,'Seg Diario'!IL65,"")</f>
        <v>1</v>
      </c>
      <c r="AA61" s="1417"/>
      <c r="AB61" s="1076"/>
      <c r="AC61" s="1345"/>
      <c r="AD61" s="1334">
        <f>'Seg Diario'!JB65</f>
        <v>1</v>
      </c>
      <c r="AE61" s="1076">
        <f>'Seg Diario'!JB65</f>
        <v>1</v>
      </c>
      <c r="AF61" s="1084">
        <f>'Seg Diario'!KY65</f>
        <v>1</v>
      </c>
      <c r="AG61" s="1084">
        <f>'Seg Diario'!MA65</f>
        <v>1</v>
      </c>
      <c r="AH61" s="1084"/>
      <c r="AI61" s="1084"/>
      <c r="AJ61" s="1084"/>
      <c r="AL61" s="1078">
        <f>'Seg Diario'!LC65</f>
        <v>1</v>
      </c>
      <c r="AM61" s="1078">
        <f>'Seg Diario'!LG65</f>
        <v>1</v>
      </c>
      <c r="AN61" s="1078">
        <f>'Seg Diario'!ME65</f>
        <v>1</v>
      </c>
      <c r="AO61" s="1078">
        <f>'Seg Diario'!MI65</f>
        <v>1</v>
      </c>
      <c r="AP61" s="1338"/>
      <c r="AQ61" s="1338"/>
      <c r="AR61" s="1338"/>
      <c r="AS61" s="1338"/>
      <c r="AT61" s="1338"/>
    </row>
    <row r="62" spans="1:46" ht="15.75" customHeight="1">
      <c r="A62" s="1075" t="str">
        <f>'Seg Diario'!B66</f>
        <v>T055</v>
      </c>
      <c r="B62" s="1077" t="str">
        <f>'Seg Diario'!IT66</f>
        <v>TEND 3</v>
      </c>
      <c r="C62" s="1333">
        <f>'Seg Diario'!IS66</f>
        <v>413.38</v>
      </c>
      <c r="D62" s="1351" t="s">
        <v>578</v>
      </c>
      <c r="E62" s="1075" t="str">
        <f>IF('Seg Diario'!D66&gt;0,'Seg Diario'!D66,"")</f>
        <v>Z</v>
      </c>
      <c r="F62" s="1311">
        <v>3</v>
      </c>
      <c r="G62" s="1311">
        <v>3</v>
      </c>
      <c r="H62" s="1311">
        <v>7.5</v>
      </c>
      <c r="I62" s="1357">
        <v>7.5</v>
      </c>
      <c r="J62" s="1361" t="str">
        <f>IF('Seg Diario'!G66&gt;0,'Seg Diario'!G66,"")</f>
        <v>INST</v>
      </c>
      <c r="K62" s="1077" t="str">
        <f>'Seg Diario'!E66</f>
        <v>A4</v>
      </c>
      <c r="L62" s="1077"/>
      <c r="M62" s="1331">
        <f>'Seg Diario'!EV66</f>
        <v>1</v>
      </c>
      <c r="N62" s="1331">
        <f>'Seg Diario'!FZ66</f>
        <v>1</v>
      </c>
      <c r="O62" s="1076">
        <f>IF('Seg Diario'!GQ66&gt;0,'Seg Diario'!GQ66,"")</f>
        <v>1</v>
      </c>
      <c r="P62" s="1078">
        <f>'Seg Diario'!HI66</f>
        <v>1</v>
      </c>
      <c r="Q62" s="1078">
        <f>'Seg Diario'!HS66</f>
        <v>1</v>
      </c>
      <c r="R62" s="1363">
        <f>'Seg Diario'!F66</f>
        <v>8054.7</v>
      </c>
      <c r="S62" s="1077" t="str">
        <f>IF('Seg Diario'!H66&gt;0,'Seg Diario'!H66,"")</f>
        <v>HG</v>
      </c>
      <c r="T62" s="1078">
        <f>'Seg Diario'!HV66</f>
        <v>1</v>
      </c>
      <c r="U62" s="1078">
        <f>'Seg Diario'!HY66</f>
        <v>1</v>
      </c>
      <c r="V62" s="1427">
        <f>'Seg Diario'!IB66</f>
        <v>1</v>
      </c>
      <c r="W62" s="1078">
        <f>'Seg Diario'!IE66</f>
        <v>1</v>
      </c>
      <c r="X62" s="1309">
        <f>IF('Seg Diario'!IG66&gt;0,'Seg Diario'!IG66,"")</f>
        <v>45889</v>
      </c>
      <c r="Y62" s="1078">
        <f>IF('Seg Diario'!II66&gt;0,'Seg Diario'!II66,"")</f>
        <v>1</v>
      </c>
      <c r="Z62" s="1078">
        <f>IF('Seg Diario'!IL66&gt;0,'Seg Diario'!IL66,"")</f>
        <v>1</v>
      </c>
      <c r="AA62" s="1417"/>
      <c r="AB62" s="1076"/>
      <c r="AC62" s="1345"/>
      <c r="AD62" s="1334">
        <f>'Seg Diario'!JB66</f>
        <v>1</v>
      </c>
      <c r="AE62" s="1076">
        <f>'Seg Diario'!JB66</f>
        <v>1</v>
      </c>
      <c r="AF62" s="1084">
        <f>'Seg Diario'!KY66</f>
        <v>1</v>
      </c>
      <c r="AG62" s="1084">
        <f>'Seg Diario'!MA66</f>
        <v>1</v>
      </c>
      <c r="AH62" s="1084"/>
      <c r="AI62" s="1084"/>
      <c r="AJ62" s="1084"/>
      <c r="AL62" s="1078">
        <f>'Seg Diario'!LC66</f>
        <v>1</v>
      </c>
      <c r="AM62" s="1078">
        <f>'Seg Diario'!LG66</f>
        <v>1</v>
      </c>
      <c r="AN62" s="1078">
        <f>'Seg Diario'!ME66</f>
        <v>1</v>
      </c>
      <c r="AO62" s="1078">
        <f>'Seg Diario'!MI66</f>
        <v>1</v>
      </c>
      <c r="AP62" s="1338"/>
      <c r="AQ62" s="1338"/>
      <c r="AR62" s="1338"/>
      <c r="AS62" s="1338"/>
      <c r="AT62" s="1338"/>
    </row>
    <row r="63" spans="1:46" ht="15.75" customHeight="1">
      <c r="A63" s="1075" t="str">
        <f>'Seg Diario'!B67</f>
        <v>T056</v>
      </c>
      <c r="B63" s="1077" t="str">
        <f>'Seg Diario'!IT67</f>
        <v>TEND 3</v>
      </c>
      <c r="C63" s="1333">
        <f>'Seg Diario'!IS67</f>
        <v>504.56</v>
      </c>
      <c r="D63" s="1351" t="s">
        <v>578</v>
      </c>
      <c r="E63" s="1075" t="str">
        <f>IF('Seg Diario'!D67&gt;0,'Seg Diario'!D67,"")</f>
        <v>Z</v>
      </c>
      <c r="F63" s="1311">
        <v>3</v>
      </c>
      <c r="G63" s="1311">
        <v>3</v>
      </c>
      <c r="H63" s="1311">
        <v>3</v>
      </c>
      <c r="I63" s="1357">
        <v>3</v>
      </c>
      <c r="J63" s="1361" t="str">
        <f>IF('Seg Diario'!G67&gt;0,'Seg Diario'!G67,"")</f>
        <v>MECT</v>
      </c>
      <c r="K63" s="1077" t="str">
        <f>'Seg Diario'!E67</f>
        <v>A5</v>
      </c>
      <c r="L63" s="1077"/>
      <c r="M63" s="1331">
        <f>'Seg Diario'!EV67</f>
        <v>1</v>
      </c>
      <c r="N63" s="1331">
        <f>'Seg Diario'!FZ67</f>
        <v>1</v>
      </c>
      <c r="O63" s="1076">
        <f>IF('Seg Diario'!GQ67&gt;0,'Seg Diario'!GQ67,"")</f>
        <v>1</v>
      </c>
      <c r="P63" s="1078">
        <f>'Seg Diario'!HI67</f>
        <v>1</v>
      </c>
      <c r="Q63" s="1078">
        <f>'Seg Diario'!HS67</f>
        <v>1</v>
      </c>
      <c r="R63" s="1363">
        <f>'Seg Diario'!F67</f>
        <v>9069.6</v>
      </c>
      <c r="S63" s="1077" t="str">
        <f>IF('Seg Diario'!H67&gt;0,'Seg Diario'!H67,"")</f>
        <v>HG</v>
      </c>
      <c r="T63" s="1078">
        <f>'Seg Diario'!HV67</f>
        <v>1</v>
      </c>
      <c r="U63" s="1078">
        <f>'Seg Diario'!HY67</f>
        <v>1</v>
      </c>
      <c r="V63" s="1078">
        <f>'Seg Diario'!IB67</f>
        <v>1</v>
      </c>
      <c r="W63" s="1078">
        <f>'Seg Diario'!IE67</f>
        <v>1</v>
      </c>
      <c r="X63" s="1309">
        <f>IF('Seg Diario'!IG67&gt;0,'Seg Diario'!IG67,"")</f>
        <v>45887</v>
      </c>
      <c r="Y63" s="1078">
        <f>IF('Seg Diario'!II67&gt;0,'Seg Diario'!II67,"")</f>
        <v>1</v>
      </c>
      <c r="Z63" s="1078">
        <f>IF('Seg Diario'!IL67&gt;0,'Seg Diario'!IL67,"")</f>
        <v>1</v>
      </c>
      <c r="AA63" s="1417"/>
      <c r="AB63" s="1076" t="s">
        <v>844</v>
      </c>
      <c r="AC63" s="1345"/>
      <c r="AD63" s="1334">
        <f>'Seg Diario'!JB67</f>
        <v>1</v>
      </c>
      <c r="AE63" s="1076">
        <f>'Seg Diario'!JB67</f>
        <v>1</v>
      </c>
      <c r="AF63" s="1084">
        <f>'Seg Diario'!KY67</f>
        <v>1</v>
      </c>
      <c r="AG63" s="1084">
        <f>'Seg Diario'!MA67</f>
        <v>1</v>
      </c>
      <c r="AH63" s="1084"/>
      <c r="AI63" s="1084"/>
      <c r="AJ63" s="1084"/>
      <c r="AL63" s="1078">
        <f>'Seg Diario'!LC67</f>
        <v>1</v>
      </c>
      <c r="AM63" s="1078">
        <f>'Seg Diario'!LG67</f>
        <v>1</v>
      </c>
      <c r="AN63" s="1078">
        <f>'Seg Diario'!ME67</f>
        <v>1</v>
      </c>
      <c r="AO63" s="1078">
        <f>'Seg Diario'!MI67</f>
        <v>1</v>
      </c>
      <c r="AP63" s="1338"/>
      <c r="AQ63" s="1338"/>
      <c r="AR63" s="1338"/>
      <c r="AS63" s="1338"/>
      <c r="AT63" s="1338"/>
    </row>
    <row r="64" spans="1:46" ht="15.75" customHeight="1">
      <c r="A64" s="1075" t="str">
        <f>'Seg Diario'!B68</f>
        <v>T057</v>
      </c>
      <c r="B64" s="1077" t="str">
        <f>'Seg Diario'!IT68</f>
        <v>TEND 3</v>
      </c>
      <c r="C64" s="1333">
        <f>'Seg Diario'!IS68</f>
        <v>221.82</v>
      </c>
      <c r="D64" s="1351"/>
      <c r="E64" s="1075" t="str">
        <f>IF('Seg Diario'!D68&gt;0,'Seg Diario'!D68,"")</f>
        <v>HE</v>
      </c>
      <c r="F64" s="1311">
        <v>3</v>
      </c>
      <c r="G64" s="1311">
        <v>3</v>
      </c>
      <c r="H64" s="1311">
        <v>3</v>
      </c>
      <c r="I64" s="1357">
        <v>3</v>
      </c>
      <c r="J64" s="1361" t="str">
        <f>IF('Seg Diario'!G68&gt;0,'Seg Diario'!G68,"")</f>
        <v>MECT</v>
      </c>
      <c r="K64" s="1077" t="str">
        <f>'Seg Diario'!E68</f>
        <v>B3</v>
      </c>
      <c r="L64" s="1077"/>
      <c r="M64" s="1331">
        <f>'Seg Diario'!EV68</f>
        <v>1</v>
      </c>
      <c r="N64" s="1331">
        <f>'Seg Diario'!FZ68</f>
        <v>1</v>
      </c>
      <c r="O64" s="1076">
        <f>IF('Seg Diario'!GQ68&gt;0,'Seg Diario'!GQ68,"")</f>
        <v>1</v>
      </c>
      <c r="P64" s="1078">
        <f>'Seg Diario'!HI68</f>
        <v>1</v>
      </c>
      <c r="Q64" s="1078">
        <f>'Seg Diario'!HS68</f>
        <v>1</v>
      </c>
      <c r="R64" s="1363">
        <f>'Seg Diario'!F68</f>
        <v>7003.34</v>
      </c>
      <c r="S64" s="1077" t="str">
        <f>IF('Seg Diario'!H68&gt;0,'Seg Diario'!H68,"")</f>
        <v>HG</v>
      </c>
      <c r="T64" s="1078">
        <f>'Seg Diario'!HV68</f>
        <v>1</v>
      </c>
      <c r="U64" s="1078">
        <f>'Seg Diario'!HY68</f>
        <v>1</v>
      </c>
      <c r="V64" s="1078">
        <f>'Seg Diario'!IB68</f>
        <v>1</v>
      </c>
      <c r="W64" s="1078">
        <f>'Seg Diario'!IE68</f>
        <v>1</v>
      </c>
      <c r="X64" s="1309">
        <f>IF('Seg Diario'!IG68&gt;0,'Seg Diario'!IG68,"")</f>
        <v>45887</v>
      </c>
      <c r="Y64" s="1078">
        <f>IF('Seg Diario'!II68&gt;0,'Seg Diario'!II68,"")</f>
        <v>1</v>
      </c>
      <c r="Z64" s="1078">
        <f>IF('Seg Diario'!IL68&gt;0,'Seg Diario'!IL68,"")</f>
        <v>1</v>
      </c>
      <c r="AA64" s="1417"/>
      <c r="AB64" s="1076" t="s">
        <v>844</v>
      </c>
      <c r="AC64" s="1345"/>
      <c r="AD64" s="1334">
        <f>'Seg Diario'!JB68</f>
        <v>1</v>
      </c>
      <c r="AE64" s="1076">
        <f>'Seg Diario'!JB68</f>
        <v>1</v>
      </c>
      <c r="AF64" s="1084">
        <f>'Seg Diario'!KY68</f>
        <v>1</v>
      </c>
      <c r="AG64" s="1084">
        <f>'Seg Diario'!MA68</f>
        <v>1</v>
      </c>
      <c r="AH64" s="1084"/>
      <c r="AI64" s="1084"/>
      <c r="AJ64" s="1084"/>
      <c r="AL64" s="1078">
        <f>'Seg Diario'!LC68</f>
        <v>1</v>
      </c>
      <c r="AM64" s="1078">
        <f>'Seg Diario'!LG68</f>
        <v>1</v>
      </c>
      <c r="AN64" s="1078">
        <f>'Seg Diario'!ME68</f>
        <v>1</v>
      </c>
      <c r="AO64" s="1078">
        <f>'Seg Diario'!MI68</f>
        <v>1</v>
      </c>
      <c r="AP64" s="1338"/>
      <c r="AQ64" s="1338"/>
      <c r="AR64" s="1338"/>
      <c r="AS64" s="1338"/>
      <c r="AT64" s="1338"/>
    </row>
    <row r="65" spans="1:46" ht="15.75" customHeight="1">
      <c r="A65" s="1428" t="str">
        <f>'Seg Diario'!B69</f>
        <v>T058</v>
      </c>
      <c r="B65" s="1077" t="str">
        <f>'Seg Diario'!IT69</f>
        <v>TEND 3</v>
      </c>
      <c r="C65" s="1333">
        <f>'Seg Diario'!IS69</f>
        <v>221.8</v>
      </c>
      <c r="D65" s="1351"/>
      <c r="E65" s="1075" t="str">
        <f>IF('Seg Diario'!D69&gt;0,'Seg Diario'!D69,"")</f>
        <v>Z</v>
      </c>
      <c r="F65" s="1311">
        <v>4.5</v>
      </c>
      <c r="G65" s="1311">
        <v>4.5</v>
      </c>
      <c r="H65" s="1311">
        <v>4.5</v>
      </c>
      <c r="I65" s="1357">
        <v>4.5</v>
      </c>
      <c r="J65" s="1361" t="str">
        <f>IF('Seg Diario'!G69&gt;0,'Seg Diario'!G69,"")</f>
        <v>SH</v>
      </c>
      <c r="K65" s="1077" t="str">
        <f>'Seg Diario'!E69</f>
        <v>B3</v>
      </c>
      <c r="L65" s="1077"/>
      <c r="M65" s="1331">
        <f>'Seg Diario'!EV69</f>
        <v>1</v>
      </c>
      <c r="N65" s="1331">
        <f>'Seg Diario'!FZ69</f>
        <v>1</v>
      </c>
      <c r="O65" s="1076">
        <f>IF('Seg Diario'!GQ69&gt;0,'Seg Diario'!GQ69,"")</f>
        <v>1</v>
      </c>
      <c r="P65" s="1078">
        <f>'Seg Diario'!HI69</f>
        <v>1</v>
      </c>
      <c r="Q65" s="1078">
        <f>'Seg Diario'!HS69</f>
        <v>1</v>
      </c>
      <c r="R65" s="1363">
        <f>'Seg Diario'!F69</f>
        <v>7003.34</v>
      </c>
      <c r="S65" s="1077" t="str">
        <f>IF('Seg Diario'!H69&gt;0,'Seg Diario'!H69,"")</f>
        <v>HG</v>
      </c>
      <c r="T65" s="1078">
        <f>'Seg Diario'!HV69</f>
        <v>1</v>
      </c>
      <c r="U65" s="1078">
        <f>'Seg Diario'!HY69</f>
        <v>1</v>
      </c>
      <c r="V65" s="1078">
        <f>'Seg Diario'!IB69</f>
        <v>1</v>
      </c>
      <c r="W65" s="1078">
        <f>'Seg Diario'!IE69</f>
        <v>1</v>
      </c>
      <c r="X65" s="1309">
        <f>IF('Seg Diario'!IG69&gt;0,'Seg Diario'!IG69,"")</f>
        <v>45887</v>
      </c>
      <c r="Y65" s="1078">
        <f>IF('Seg Diario'!II69&gt;0,'Seg Diario'!II69,"")</f>
        <v>1</v>
      </c>
      <c r="Z65" s="1078">
        <f>IF('Seg Diario'!IL69&gt;0,'Seg Diario'!IL69,"")</f>
        <v>1</v>
      </c>
      <c r="AA65" s="1417"/>
      <c r="AB65" s="1076"/>
      <c r="AC65" s="1345"/>
      <c r="AD65" s="1334">
        <f>'Seg Diario'!JB69</f>
        <v>1</v>
      </c>
      <c r="AE65" s="1076">
        <f>'Seg Diario'!JB69</f>
        <v>1</v>
      </c>
      <c r="AF65" s="1084">
        <f>'Seg Diario'!KY69</f>
        <v>1</v>
      </c>
      <c r="AG65" s="1084">
        <f>'Seg Diario'!MA69</f>
        <v>1</v>
      </c>
      <c r="AH65" s="1084"/>
      <c r="AI65" s="1084"/>
      <c r="AJ65" s="1084"/>
      <c r="AL65" s="1078">
        <f>'Seg Diario'!LC69</f>
        <v>1</v>
      </c>
      <c r="AM65" s="1078">
        <f>'Seg Diario'!LG69</f>
        <v>1</v>
      </c>
      <c r="AN65" s="1078">
        <f>'Seg Diario'!ME69</f>
        <v>1</v>
      </c>
      <c r="AO65" s="1078">
        <f>'Seg Diario'!MI69</f>
        <v>1</v>
      </c>
      <c r="AP65" s="1338"/>
      <c r="AQ65" s="1338"/>
      <c r="AR65" s="1338"/>
      <c r="AS65" s="1338"/>
      <c r="AT65" s="1338"/>
    </row>
    <row r="66" spans="1:46" s="1440" customFormat="1" ht="15.75" customHeight="1">
      <c r="A66" s="1500" t="str">
        <f>'Seg Diario'!B70</f>
        <v>T059</v>
      </c>
      <c r="B66" s="1501" t="str">
        <f>'Seg Diario'!IT70</f>
        <v>TEND 3</v>
      </c>
      <c r="C66" s="1502">
        <f>'Seg Diario'!IS70</f>
        <v>464.64</v>
      </c>
      <c r="D66" s="1503"/>
      <c r="E66" s="1500" t="str">
        <f>IF('Seg Diario'!D70&gt;0,'Seg Diario'!D70,"")</f>
        <v>Z</v>
      </c>
      <c r="F66" s="1504">
        <v>4.5</v>
      </c>
      <c r="G66" s="1504">
        <v>1.5</v>
      </c>
      <c r="H66" s="1504">
        <v>6</v>
      </c>
      <c r="I66" s="1505">
        <v>12</v>
      </c>
      <c r="J66" s="1506" t="str">
        <f>IF('Seg Diario'!G70&gt;0,'Seg Diario'!G70,"")</f>
        <v/>
      </c>
      <c r="K66" s="1501" t="str">
        <f>'Seg Diario'!E70</f>
        <v>B2</v>
      </c>
      <c r="L66" s="1501"/>
      <c r="M66" s="1507">
        <f>'Seg Diario'!EV70</f>
        <v>1</v>
      </c>
      <c r="N66" s="1508">
        <f>'Seg Diario'!FZ70</f>
        <v>1</v>
      </c>
      <c r="O66" s="1509">
        <f>IF('Seg Diario'!GQ70&gt;0,'Seg Diario'!GQ70,"")</f>
        <v>1</v>
      </c>
      <c r="P66" s="1439">
        <f>'Seg Diario'!HI70</f>
        <v>1</v>
      </c>
      <c r="Q66" s="1439">
        <f>'Seg Diario'!HS70</f>
        <v>1</v>
      </c>
      <c r="R66" s="1510">
        <f>'Seg Diario'!F70</f>
        <v>6303.19</v>
      </c>
      <c r="S66" s="1501" t="str">
        <f>IF('Seg Diario'!H70&gt;0,'Seg Diario'!H70,"")</f>
        <v>HG</v>
      </c>
      <c r="T66" s="1439">
        <f>'Seg Diario'!HV70</f>
        <v>1</v>
      </c>
      <c r="U66" s="1439">
        <f>'Seg Diario'!HY70</f>
        <v>1</v>
      </c>
      <c r="V66" s="1439">
        <f>'Seg Diario'!IB70</f>
        <v>1</v>
      </c>
      <c r="W66" s="1439">
        <f>'Seg Diario'!IE70</f>
        <v>1</v>
      </c>
      <c r="X66" s="1511">
        <f>IF('Seg Diario'!IG70&gt;0,'Seg Diario'!IG70,"")</f>
        <v>45887</v>
      </c>
      <c r="Y66" s="1439">
        <f>IF('Seg Diario'!II70&gt;0,'Seg Diario'!II70,"")</f>
        <v>1</v>
      </c>
      <c r="Z66" s="1439">
        <f>IF('Seg Diario'!IL70&gt;0,'Seg Diario'!IL70,"")</f>
        <v>1</v>
      </c>
      <c r="AA66" s="1512"/>
      <c r="AB66" s="1509" t="s">
        <v>844</v>
      </c>
      <c r="AC66" s="1513"/>
      <c r="AD66" s="1514">
        <f>'Seg Diario'!JB70</f>
        <v>1</v>
      </c>
      <c r="AE66" s="1509">
        <f>'Seg Diario'!JB70</f>
        <v>1</v>
      </c>
      <c r="AF66" s="1515">
        <f>'Seg Diario'!KY70</f>
        <v>1</v>
      </c>
      <c r="AG66" s="1515">
        <f>'Seg Diario'!MA70</f>
        <v>1</v>
      </c>
      <c r="AH66" s="1515"/>
      <c r="AI66" s="1515"/>
      <c r="AJ66" s="1515"/>
      <c r="AK66" s="1516">
        <v>2</v>
      </c>
      <c r="AL66" s="1439">
        <f>'Seg Diario'!LC70</f>
        <v>1</v>
      </c>
      <c r="AM66" s="1439">
        <f>'Seg Diario'!LG70</f>
        <v>1</v>
      </c>
      <c r="AN66" s="1439">
        <f>'Seg Diario'!ME70</f>
        <v>1</v>
      </c>
      <c r="AO66" s="1439">
        <f>'Seg Diario'!MI70</f>
        <v>1</v>
      </c>
      <c r="AP66" s="1517"/>
      <c r="AQ66" s="1517"/>
      <c r="AR66" s="1517"/>
      <c r="AS66" s="1517"/>
      <c r="AT66" s="1517"/>
    </row>
    <row r="67" spans="1:46" ht="15.75" customHeight="1">
      <c r="A67" s="1075" t="str">
        <f>'Seg Diario'!B71</f>
        <v>T060</v>
      </c>
      <c r="B67" s="1077" t="str">
        <f>'Seg Diario'!IT71</f>
        <v>TEND 3</v>
      </c>
      <c r="C67" s="1333">
        <f>'Seg Diario'!IS71</f>
        <v>412.36</v>
      </c>
      <c r="D67" s="1351" t="s">
        <v>578</v>
      </c>
      <c r="E67" s="1075" t="str">
        <f>IF('Seg Diario'!D71&gt;0,'Seg Diario'!D71,"")</f>
        <v>Z</v>
      </c>
      <c r="F67" s="1311">
        <v>6</v>
      </c>
      <c r="G67" s="1311">
        <v>7.5</v>
      </c>
      <c r="H67" s="1311">
        <v>7.5</v>
      </c>
      <c r="I67" s="1357">
        <v>6</v>
      </c>
      <c r="J67" s="1361" t="str">
        <f>IF('Seg Diario'!G71&gt;0,'Seg Diario'!G71,"")</f>
        <v>INST</v>
      </c>
      <c r="K67" s="1077" t="str">
        <f>'Seg Diario'!E71</f>
        <v>A7</v>
      </c>
      <c r="L67" s="1077"/>
      <c r="M67" s="1331">
        <f>'Seg Diario'!EV71</f>
        <v>1</v>
      </c>
      <c r="N67" s="1331">
        <f>'Seg Diario'!FZ71</f>
        <v>1</v>
      </c>
      <c r="O67" s="1076">
        <f>IF('Seg Diario'!GQ71&gt;0,'Seg Diario'!GQ71,"")</f>
        <v>1</v>
      </c>
      <c r="P67" s="1078">
        <f>'Seg Diario'!HI71</f>
        <v>1</v>
      </c>
      <c r="Q67" s="1078">
        <f>'Seg Diario'!HS71</f>
        <v>1</v>
      </c>
      <c r="R67" s="1363">
        <f>'Seg Diario'!F71</f>
        <v>12379.54</v>
      </c>
      <c r="S67" s="1077" t="str">
        <f>IF('Seg Diario'!H71&gt;0,'Seg Diario'!H71,"")</f>
        <v>HG</v>
      </c>
      <c r="T67" s="1078">
        <f>'Seg Diario'!HV71</f>
        <v>1</v>
      </c>
      <c r="U67" s="1078">
        <f>'Seg Diario'!HY71</f>
        <v>1</v>
      </c>
      <c r="V67" s="1078">
        <f>'Seg Diario'!IB71</f>
        <v>1</v>
      </c>
      <c r="W67" s="1078">
        <f>'Seg Diario'!IE71</f>
        <v>1</v>
      </c>
      <c r="X67" s="1309">
        <f>IF('Seg Diario'!IG71&gt;0,'Seg Diario'!IG71,"")</f>
        <v>45888</v>
      </c>
      <c r="Y67" s="1078">
        <f>IF('Seg Diario'!II71&gt;0,'Seg Diario'!II71,"")</f>
        <v>1</v>
      </c>
      <c r="Z67" s="1427">
        <f>IF('Seg Diario'!IL71&gt;0,'Seg Diario'!IL71,"")</f>
        <v>1</v>
      </c>
      <c r="AA67" s="1417"/>
      <c r="AB67" s="1076"/>
      <c r="AC67" s="1345"/>
      <c r="AD67" s="1334">
        <f>'Seg Diario'!JB71</f>
        <v>1</v>
      </c>
      <c r="AE67" s="1076">
        <f>'Seg Diario'!JB71</f>
        <v>1</v>
      </c>
      <c r="AF67" s="1084">
        <f>'Seg Diario'!KY71</f>
        <v>1</v>
      </c>
      <c r="AG67" s="1084">
        <f>'Seg Diario'!MA71</f>
        <v>1</v>
      </c>
      <c r="AH67" s="1084"/>
      <c r="AI67" s="1084"/>
      <c r="AJ67" s="1084"/>
      <c r="AK67" s="1079">
        <v>2</v>
      </c>
      <c r="AL67" s="1078">
        <f>'Seg Diario'!LC71</f>
        <v>1</v>
      </c>
      <c r="AM67" s="1078">
        <f>'Seg Diario'!LG71</f>
        <v>1</v>
      </c>
      <c r="AN67" s="1078">
        <f>'Seg Diario'!ME71</f>
        <v>1</v>
      </c>
      <c r="AO67" s="1078">
        <f>'Seg Diario'!MI71</f>
        <v>1</v>
      </c>
      <c r="AP67" s="1338"/>
      <c r="AQ67" s="1338"/>
      <c r="AR67" s="1338"/>
      <c r="AS67" s="1338"/>
      <c r="AT67" s="1338"/>
    </row>
    <row r="68" spans="1:46" ht="15.75" customHeight="1">
      <c r="A68" s="1075" t="str">
        <f>'Seg Diario'!B72</f>
        <v>T061</v>
      </c>
      <c r="B68" s="1077" t="str">
        <f>'Seg Diario'!IT72</f>
        <v>TEND 3</v>
      </c>
      <c r="C68" s="1333">
        <f>'Seg Diario'!IS72</f>
        <v>394.25</v>
      </c>
      <c r="D68" s="1351"/>
      <c r="E68" s="1075" t="str">
        <f>IF('Seg Diario'!D72&gt;0,'Seg Diario'!D72,"")</f>
        <v>Z</v>
      </c>
      <c r="F68" s="1311">
        <v>3</v>
      </c>
      <c r="G68" s="1311">
        <v>3</v>
      </c>
      <c r="H68" s="1311">
        <v>3</v>
      </c>
      <c r="I68" s="1357">
        <v>3</v>
      </c>
      <c r="J68" s="1361" t="str">
        <f>IF('Seg Diario'!G72&gt;0,'Seg Diario'!G72,"")</f>
        <v/>
      </c>
      <c r="K68" s="1077" t="str">
        <f>'Seg Diario'!E72</f>
        <v>A60M</v>
      </c>
      <c r="L68" s="1077"/>
      <c r="M68" s="1331">
        <f>'Seg Diario'!EV72</f>
        <v>1</v>
      </c>
      <c r="N68" s="1331">
        <f>'Seg Diario'!FZ72</f>
        <v>1</v>
      </c>
      <c r="O68" s="1076">
        <f>IF('Seg Diario'!GQ72&gt;0,'Seg Diario'!GQ72,"")</f>
        <v>1</v>
      </c>
      <c r="P68" s="1078">
        <f>'Seg Diario'!HI72</f>
        <v>1</v>
      </c>
      <c r="Q68" s="1078">
        <f>'Seg Diario'!HS72</f>
        <v>1</v>
      </c>
      <c r="R68" s="1363">
        <f>'Seg Diario'!F72</f>
        <v>15546.26</v>
      </c>
      <c r="S68" s="1077" t="str">
        <f>IF('Seg Diario'!H72&gt;0,'Seg Diario'!H72,"")</f>
        <v>HG</v>
      </c>
      <c r="T68" s="1078">
        <f>'Seg Diario'!HV72</f>
        <v>1</v>
      </c>
      <c r="U68" s="1078">
        <f>'Seg Diario'!HY72</f>
        <v>1</v>
      </c>
      <c r="V68" s="1078">
        <f>'Seg Diario'!IB72</f>
        <v>1</v>
      </c>
      <c r="W68" s="1078">
        <f>'Seg Diario'!IE72</f>
        <v>1</v>
      </c>
      <c r="X68" s="1309">
        <f>IF('Seg Diario'!IG72&gt;0,'Seg Diario'!IG72,"")</f>
        <v>45888</v>
      </c>
      <c r="Y68" s="1078">
        <f>IF('Seg Diario'!II72&gt;0,'Seg Diario'!II72,"")</f>
        <v>1</v>
      </c>
      <c r="Z68" s="1427">
        <f>IF('Seg Diario'!IL72&gt;0,'Seg Diario'!IL72,"")</f>
        <v>1</v>
      </c>
      <c r="AA68" s="1417"/>
      <c r="AB68" s="1076"/>
      <c r="AC68" s="1345"/>
      <c r="AD68" s="1334">
        <f>'Seg Diario'!JB72</f>
        <v>1</v>
      </c>
      <c r="AE68" s="1076">
        <f>'Seg Diario'!JB72</f>
        <v>1</v>
      </c>
      <c r="AF68" s="1084">
        <f>'Seg Diario'!KY72</f>
        <v>1</v>
      </c>
      <c r="AG68" s="1084">
        <f>'Seg Diario'!MA72</f>
        <v>1</v>
      </c>
      <c r="AH68" s="1084"/>
      <c r="AI68" s="1084"/>
      <c r="AJ68" s="1084"/>
      <c r="AK68" s="1084"/>
      <c r="AL68" s="1078">
        <f>'Seg Diario'!LC72</f>
        <v>1</v>
      </c>
      <c r="AM68" s="1078">
        <f>'Seg Diario'!LG72</f>
        <v>1</v>
      </c>
      <c r="AN68" s="1078">
        <f>'Seg Diario'!ME72</f>
        <v>1</v>
      </c>
      <c r="AO68" s="1078">
        <f>'Seg Diario'!MI72</f>
        <v>1</v>
      </c>
      <c r="AP68" s="1338"/>
      <c r="AQ68" s="1338"/>
      <c r="AR68" s="1338"/>
      <c r="AS68" s="1338"/>
      <c r="AT68" s="1338"/>
    </row>
    <row r="69" spans="1:46" ht="15.75" customHeight="1">
      <c r="A69" s="1075" t="str">
        <f>'Seg Diario'!B73</f>
        <v>T062</v>
      </c>
      <c r="B69" s="1077" t="str">
        <f>'Seg Diario'!IT73</f>
        <v>TEND 3</v>
      </c>
      <c r="C69" s="1333">
        <f>'Seg Diario'!IS73</f>
        <v>550.04999999999995</v>
      </c>
      <c r="D69" s="1351"/>
      <c r="E69" s="1075" t="str">
        <f>IF('Seg Diario'!D73&gt;0,'Seg Diario'!D73,"")</f>
        <v>HE</v>
      </c>
      <c r="F69" s="1311">
        <v>14</v>
      </c>
      <c r="G69" s="1311">
        <v>14</v>
      </c>
      <c r="H69" s="1311">
        <v>14</v>
      </c>
      <c r="I69" s="1357">
        <v>14</v>
      </c>
      <c r="J69" s="1361" t="str">
        <f>IF('Seg Diario'!G73&gt;0,'Seg Diario'!G73,"")</f>
        <v/>
      </c>
      <c r="K69" s="1077" t="str">
        <f>'Seg Diario'!E73</f>
        <v>B5</v>
      </c>
      <c r="L69" s="1077"/>
      <c r="M69" s="1331">
        <f>'Seg Diario'!EV73</f>
        <v>1</v>
      </c>
      <c r="N69" s="1331">
        <f>'Seg Diario'!FZ73</f>
        <v>1</v>
      </c>
      <c r="O69" s="1076">
        <f>IF('Seg Diario'!GQ73&gt;0,'Seg Diario'!GQ73,"")</f>
        <v>1</v>
      </c>
      <c r="P69" s="1078">
        <f>'Seg Diario'!HI73</f>
        <v>1</v>
      </c>
      <c r="Q69" s="1078">
        <f>'Seg Diario'!HS73</f>
        <v>1</v>
      </c>
      <c r="R69" s="1363">
        <f>'Seg Diario'!F73</f>
        <v>9171.39</v>
      </c>
      <c r="S69" s="1077" t="str">
        <f>IF('Seg Diario'!H73&gt;0,'Seg Diario'!H73,"")</f>
        <v>HG</v>
      </c>
      <c r="T69" s="1078">
        <f>'Seg Diario'!HV73</f>
        <v>1</v>
      </c>
      <c r="U69" s="1078">
        <f>'Seg Diario'!HY73</f>
        <v>1</v>
      </c>
      <c r="V69" s="1078">
        <f>'Seg Diario'!IB73</f>
        <v>1</v>
      </c>
      <c r="W69" s="1078">
        <f>'Seg Diario'!IE73</f>
        <v>1</v>
      </c>
      <c r="X69" s="1309">
        <f>IF('Seg Diario'!IG73&gt;0,'Seg Diario'!IG73,"")</f>
        <v>45887</v>
      </c>
      <c r="Y69" s="1078">
        <f>IF('Seg Diario'!II73&gt;0,'Seg Diario'!II73,"")</f>
        <v>1</v>
      </c>
      <c r="Z69" s="1427">
        <f>IF('Seg Diario'!IL73&gt;0,'Seg Diario'!IL73,"")</f>
        <v>1</v>
      </c>
      <c r="AA69" s="1417"/>
      <c r="AB69" s="1076"/>
      <c r="AC69" s="1345"/>
      <c r="AD69" s="1334">
        <f>'Seg Diario'!JB73</f>
        <v>1</v>
      </c>
      <c r="AE69" s="1076">
        <f>'Seg Diario'!JB73</f>
        <v>1</v>
      </c>
      <c r="AF69" s="1084">
        <f>'Seg Diario'!KY73</f>
        <v>1</v>
      </c>
      <c r="AG69" s="1084">
        <f>'Seg Diario'!MA73</f>
        <v>1</v>
      </c>
      <c r="AH69" s="1084"/>
      <c r="AI69" s="1084"/>
      <c r="AJ69" s="1084"/>
      <c r="AK69" s="1084"/>
      <c r="AL69" s="1078">
        <f>'Seg Diario'!LC73</f>
        <v>1</v>
      </c>
      <c r="AM69" s="1078">
        <f>'Seg Diario'!LG73</f>
        <v>1</v>
      </c>
      <c r="AN69" s="1078">
        <f>'Seg Diario'!ME73</f>
        <v>1</v>
      </c>
      <c r="AO69" s="1078">
        <f>'Seg Diario'!MI73</f>
        <v>1</v>
      </c>
      <c r="AP69" s="1338"/>
      <c r="AQ69" s="1338"/>
      <c r="AR69" s="1338"/>
      <c r="AS69" s="1338"/>
      <c r="AT69" s="1338"/>
    </row>
    <row r="70" spans="1:46" ht="15.75" customHeight="1">
      <c r="A70" s="1075" t="str">
        <f>'Seg Diario'!B74</f>
        <v>T063</v>
      </c>
      <c r="B70" s="1077" t="str">
        <f>'Seg Diario'!IT74</f>
        <v>TEND 3</v>
      </c>
      <c r="C70" s="1333">
        <f>'Seg Diario'!IS74</f>
        <v>1022.06</v>
      </c>
      <c r="D70" s="1351"/>
      <c r="E70" s="1075" t="str">
        <f>IF('Seg Diario'!D74&gt;0,'Seg Diario'!D74,"")</f>
        <v>HE</v>
      </c>
      <c r="F70" s="1311">
        <v>14</v>
      </c>
      <c r="G70" s="1311">
        <v>14</v>
      </c>
      <c r="H70" s="1311">
        <v>14</v>
      </c>
      <c r="I70" s="1357">
        <v>14</v>
      </c>
      <c r="J70" s="1361" t="str">
        <f>IF('Seg Diario'!G74&gt;0,'Seg Diario'!G74,"")</f>
        <v/>
      </c>
      <c r="K70" s="1077" t="str">
        <f>'Seg Diario'!E74</f>
        <v>AE</v>
      </c>
      <c r="L70" s="1077"/>
      <c r="M70" s="1331">
        <f>'Seg Diario'!EV74</f>
        <v>1</v>
      </c>
      <c r="N70" s="1331">
        <f>'Seg Diario'!FZ74</f>
        <v>1</v>
      </c>
      <c r="O70" s="1076">
        <f>IF('Seg Diario'!GQ74&gt;0,'Seg Diario'!GQ74,"")</f>
        <v>1</v>
      </c>
      <c r="P70" s="1078">
        <f>'Seg Diario'!HI74</f>
        <v>1</v>
      </c>
      <c r="Q70" s="1078">
        <f>'Seg Diario'!HS74</f>
        <v>1</v>
      </c>
      <c r="R70" s="1363">
        <f>'Seg Diario'!F74</f>
        <v>61748.34</v>
      </c>
      <c r="S70" s="1077" t="str">
        <f>IF('Seg Diario'!H74&gt;0,'Seg Diario'!H74,"")</f>
        <v>CRUZ</v>
      </c>
      <c r="T70" s="1078">
        <f>'Seg Diario'!HV74</f>
        <v>1</v>
      </c>
      <c r="U70" s="1078">
        <f>'Seg Diario'!HY74</f>
        <v>1</v>
      </c>
      <c r="V70" s="1078">
        <f>'Seg Diario'!IB74</f>
        <v>1</v>
      </c>
      <c r="W70" s="1078">
        <f>'Seg Diario'!IE74</f>
        <v>1</v>
      </c>
      <c r="X70" s="1309">
        <f>IF('Seg Diario'!IG74&gt;0,'Seg Diario'!IG74,"")</f>
        <v>45906</v>
      </c>
      <c r="Y70" s="1078">
        <f>IF('Seg Diario'!II74&gt;0,'Seg Diario'!II74,"")</f>
        <v>1</v>
      </c>
      <c r="Z70" s="1078">
        <f>IF('Seg Diario'!IL74&gt;0,'Seg Diario'!IL74,"")</f>
        <v>1</v>
      </c>
      <c r="AA70" s="1417"/>
      <c r="AB70" s="1076" t="s">
        <v>844</v>
      </c>
      <c r="AC70" s="1345"/>
      <c r="AD70" s="1334">
        <f>'Seg Diario'!JB74</f>
        <v>1</v>
      </c>
      <c r="AE70" s="1076">
        <f>'Seg Diario'!JB74</f>
        <v>1</v>
      </c>
      <c r="AF70" s="1084">
        <f>'Seg Diario'!KY74</f>
        <v>1</v>
      </c>
      <c r="AG70" s="1084">
        <f>'Seg Diario'!MA74</f>
        <v>1</v>
      </c>
      <c r="AH70" s="1084"/>
      <c r="AI70" s="1084"/>
      <c r="AJ70" s="1084"/>
      <c r="AK70" s="1084"/>
      <c r="AL70" s="1078">
        <f>'Seg Diario'!LC74</f>
        <v>1</v>
      </c>
      <c r="AM70" s="1078">
        <f>'Seg Diario'!LG74</f>
        <v>1</v>
      </c>
      <c r="AN70" s="1078">
        <f>'Seg Diario'!ME74</f>
        <v>1</v>
      </c>
      <c r="AO70" s="1078">
        <f>'Seg Diario'!MI74</f>
        <v>1</v>
      </c>
      <c r="AP70" s="1338"/>
      <c r="AQ70" s="1338"/>
      <c r="AR70" s="1338"/>
      <c r="AS70" s="1338"/>
      <c r="AT70" s="1338"/>
    </row>
    <row r="71" spans="1:46" ht="15.75" customHeight="1">
      <c r="A71" s="1075" t="str">
        <f>'Seg Diario'!B75</f>
        <v>T064</v>
      </c>
      <c r="B71" s="1077" t="str">
        <f>'Seg Diario'!IT75</f>
        <v>TEND 3</v>
      </c>
      <c r="C71" s="1333">
        <f>'Seg Diario'!IS75</f>
        <v>203.19</v>
      </c>
      <c r="D71" s="1351"/>
      <c r="E71" s="1075" t="str">
        <f>IF('Seg Diario'!D75&gt;0,'Seg Diario'!D75,"")</f>
        <v>HE</v>
      </c>
      <c r="F71" s="1311">
        <v>3</v>
      </c>
      <c r="G71" s="1311">
        <v>3</v>
      </c>
      <c r="H71" s="1311">
        <v>3</v>
      </c>
      <c r="I71" s="1357">
        <v>3</v>
      </c>
      <c r="J71" s="1361" t="str">
        <f>IF('Seg Diario'!G75&gt;0,'Seg Diario'!G75,"")</f>
        <v/>
      </c>
      <c r="K71" s="1077" t="str">
        <f>'Seg Diario'!E75</f>
        <v>AE</v>
      </c>
      <c r="L71" s="1077"/>
      <c r="M71" s="1331">
        <f>'Seg Diario'!EV75</f>
        <v>1</v>
      </c>
      <c r="N71" s="1331">
        <f>'Seg Diario'!FZ75</f>
        <v>1</v>
      </c>
      <c r="O71" s="1076">
        <f>IF('Seg Diario'!GQ75&gt;0,'Seg Diario'!GQ75,"")</f>
        <v>1</v>
      </c>
      <c r="P71" s="1078">
        <f>'Seg Diario'!HI75</f>
        <v>1</v>
      </c>
      <c r="Q71" s="1078">
        <f>'Seg Diario'!HS75</f>
        <v>1</v>
      </c>
      <c r="R71" s="1363">
        <f>'Seg Diario'!F75</f>
        <v>61748.34</v>
      </c>
      <c r="S71" s="1077" t="str">
        <f>IF('Seg Diario'!H75&gt;0,'Seg Diario'!H75,"")</f>
        <v>CRUZ</v>
      </c>
      <c r="T71" s="1078">
        <f>'Seg Diario'!HV75</f>
        <v>1</v>
      </c>
      <c r="U71" s="1078">
        <f>'Seg Diario'!HY75</f>
        <v>1</v>
      </c>
      <c r="V71" s="1427">
        <f>'Seg Diario'!IB75</f>
        <v>1</v>
      </c>
      <c r="W71" s="1078">
        <f>'Seg Diario'!IE75</f>
        <v>1</v>
      </c>
      <c r="X71" s="1309">
        <f>IF('Seg Diario'!IG75&gt;0,'Seg Diario'!IG75,"")</f>
        <v>45910</v>
      </c>
      <c r="Y71" s="1078">
        <f>IF('Seg Diario'!II75&gt;0,'Seg Diario'!II75,"")</f>
        <v>1</v>
      </c>
      <c r="Z71" s="1078">
        <f>IF('Seg Diario'!IL75&gt;0,'Seg Diario'!IL75,"")</f>
        <v>1</v>
      </c>
      <c r="AA71" s="1417"/>
      <c r="AB71" s="1076"/>
      <c r="AC71" s="1345"/>
      <c r="AD71" s="1334">
        <f>'Seg Diario'!JB75</f>
        <v>1</v>
      </c>
      <c r="AE71" s="1076">
        <f>'Seg Diario'!JB75</f>
        <v>1</v>
      </c>
      <c r="AF71" s="1084">
        <f>'Seg Diario'!KY75</f>
        <v>1</v>
      </c>
      <c r="AG71" s="1084">
        <f>'Seg Diario'!MA75</f>
        <v>1</v>
      </c>
      <c r="AH71" s="1084"/>
      <c r="AI71" s="1084"/>
      <c r="AJ71" s="1084"/>
      <c r="AK71" s="1084"/>
      <c r="AL71" s="1078">
        <f>'Seg Diario'!LC75</f>
        <v>1</v>
      </c>
      <c r="AM71" s="1078">
        <f>'Seg Diario'!LG75</f>
        <v>1</v>
      </c>
      <c r="AN71" s="1078">
        <f>'Seg Diario'!ME75</f>
        <v>1</v>
      </c>
      <c r="AO71" s="1078">
        <f>'Seg Diario'!MI75</f>
        <v>1</v>
      </c>
      <c r="AP71" s="1338"/>
      <c r="AQ71" s="1338"/>
      <c r="AR71" s="1338"/>
      <c r="AS71" s="1338"/>
      <c r="AT71" s="1338"/>
    </row>
    <row r="72" spans="1:46" ht="15.75" customHeight="1">
      <c r="A72" s="1075" t="str">
        <f>'Seg Diario'!B76</f>
        <v>T065</v>
      </c>
      <c r="B72" s="1077" t="str">
        <f>'Seg Diario'!IT76</f>
        <v>TEND 3</v>
      </c>
      <c r="C72" s="1333">
        <f>'Seg Diario'!IS76</f>
        <v>48.9</v>
      </c>
      <c r="D72" s="1351"/>
      <c r="E72" s="1075" t="str">
        <f>IF('Seg Diario'!D76&gt;0,'Seg Diario'!D76,"")</f>
        <v>HE</v>
      </c>
      <c r="F72" s="1310"/>
      <c r="G72" s="1310"/>
      <c r="H72" s="1310"/>
      <c r="I72" s="1359"/>
      <c r="J72" s="1361" t="str">
        <f>IF('Seg Diario'!G76&gt;0,'Seg Diario'!G76,"")</f>
        <v/>
      </c>
      <c r="K72" s="1077" t="str">
        <f>'Seg Diario'!E76</f>
        <v>D4</v>
      </c>
      <c r="L72" s="1077"/>
      <c r="M72" s="1331">
        <f>'Seg Diario'!EV76</f>
        <v>1</v>
      </c>
      <c r="N72" s="1331">
        <f>'Seg Diario'!FZ76</f>
        <v>1</v>
      </c>
      <c r="O72" s="1076">
        <f>IF('Seg Diario'!GQ76&gt;0,'Seg Diario'!GQ76,"")</f>
        <v>1</v>
      </c>
      <c r="P72" s="1078">
        <f>'Seg Diario'!HI76</f>
        <v>1</v>
      </c>
      <c r="Q72" s="1078">
        <f>'Seg Diario'!HS76</f>
        <v>1</v>
      </c>
      <c r="R72" s="1363">
        <f>'Seg Diario'!F76</f>
        <v>8814.6200000000008</v>
      </c>
      <c r="S72" s="1077" t="str">
        <f>IF('Seg Diario'!H76&gt;0,'Seg Diario'!H76,"")</f>
        <v>CRUZ</v>
      </c>
      <c r="T72" s="1078">
        <f>'Seg Diario'!HV76</f>
        <v>1</v>
      </c>
      <c r="U72" s="1078">
        <f>'Seg Diario'!HY76</f>
        <v>1</v>
      </c>
      <c r="V72" s="1078">
        <f>'Seg Diario'!IB76</f>
        <v>1</v>
      </c>
      <c r="W72" s="1078">
        <f>'Seg Diario'!IE76</f>
        <v>1</v>
      </c>
      <c r="X72" s="1309">
        <f>IF('Seg Diario'!IG76&gt;0,'Seg Diario'!IG76,"")</f>
        <v>45859</v>
      </c>
      <c r="Y72" s="1078">
        <f>IF('Seg Diario'!II76&gt;0,'Seg Diario'!II76,"")</f>
        <v>1</v>
      </c>
      <c r="Z72" s="1078">
        <f>IF('Seg Diario'!IL76&gt;0,'Seg Diario'!IL76,"")</f>
        <v>1</v>
      </c>
      <c r="AA72" s="1417"/>
      <c r="AB72" s="1076"/>
      <c r="AC72" s="1345"/>
      <c r="AD72" s="1334">
        <f>'Seg Diario'!JB76</f>
        <v>1</v>
      </c>
      <c r="AE72" s="1076">
        <f>'Seg Diario'!JB76</f>
        <v>1</v>
      </c>
      <c r="AF72" s="1084">
        <f>'Seg Diario'!KY76</f>
        <v>1</v>
      </c>
      <c r="AG72" s="1084">
        <f>'Seg Diario'!MA76</f>
        <v>1</v>
      </c>
      <c r="AH72" s="1084"/>
      <c r="AI72" s="1084"/>
      <c r="AJ72" s="1084"/>
      <c r="AK72" s="1084"/>
      <c r="AL72" s="1078">
        <f>'Seg Diario'!LC76</f>
        <v>1</v>
      </c>
      <c r="AM72" s="1078">
        <f>'Seg Diario'!LG76</f>
        <v>1</v>
      </c>
      <c r="AN72" s="1078">
        <f>'Seg Diario'!ME76</f>
        <v>1</v>
      </c>
      <c r="AO72" s="1078">
        <f>'Seg Diario'!MI76</f>
        <v>1</v>
      </c>
      <c r="AP72" s="1338"/>
      <c r="AQ72" s="1338"/>
      <c r="AR72" s="1338"/>
      <c r="AS72" s="1338"/>
      <c r="AT72" s="1338"/>
    </row>
    <row r="73" spans="1:46" ht="26.4">
      <c r="A73" s="1336" t="str">
        <f>'Seg Diario'!B77</f>
        <v>T066 Pórtico PDO</v>
      </c>
      <c r="B73" s="1080"/>
      <c r="C73" s="1080"/>
      <c r="D73" s="1080"/>
      <c r="E73" s="1080"/>
      <c r="F73" s="1310"/>
      <c r="G73" s="1310"/>
      <c r="H73" s="1310"/>
      <c r="I73" s="1310"/>
      <c r="J73" s="1080"/>
      <c r="K73" s="1080"/>
      <c r="L73" s="1080"/>
      <c r="M73" s="1080"/>
      <c r="N73" s="1080"/>
      <c r="O73" s="1081"/>
      <c r="P73" s="1082"/>
      <c r="Q73" s="1081"/>
      <c r="R73" s="1081"/>
      <c r="S73" s="1082"/>
      <c r="T73" s="1082"/>
      <c r="U73" s="1082"/>
      <c r="V73" s="1082"/>
      <c r="W73" s="1082"/>
      <c r="X73" s="1082"/>
      <c r="Y73" s="1082"/>
      <c r="Z73" s="1083"/>
      <c r="AA73" s="1418"/>
      <c r="AB73" s="1081"/>
      <c r="AC73" s="1346"/>
      <c r="AD73" s="1081"/>
      <c r="AE73" s="1081"/>
      <c r="AF73" s="1358"/>
      <c r="AG73" s="1358"/>
      <c r="AH73" s="1358"/>
      <c r="AI73" s="1358"/>
      <c r="AJ73" s="1358"/>
      <c r="AK73" s="1358"/>
      <c r="AL73" s="1347"/>
      <c r="AM73" s="1347"/>
      <c r="AN73" s="1347"/>
      <c r="AO73" s="1347"/>
      <c r="AP73" s="1347"/>
      <c r="AQ73" s="1347"/>
      <c r="AR73" s="1347"/>
      <c r="AS73" s="1347"/>
      <c r="AT73" s="1347"/>
    </row>
    <row r="74" spans="1:46" ht="12.75" customHeight="1">
      <c r="AT74" s="1338"/>
    </row>
    <row r="75" spans="1:46" ht="12.75" customHeight="1">
      <c r="AT75" s="1338"/>
    </row>
    <row r="80" spans="1:46" ht="12.75" customHeight="1">
      <c r="B80" s="1075" t="s">
        <v>850</v>
      </c>
      <c r="C80" s="1362" t="s">
        <v>325</v>
      </c>
      <c r="J80" s="1075"/>
      <c r="S80" s="1085" t="s">
        <v>575</v>
      </c>
    </row>
    <row r="81" spans="2:19" ht="12.75" customHeight="1">
      <c r="B81" s="1075"/>
      <c r="C81" s="1362"/>
      <c r="J81" s="1075"/>
      <c r="S81" s="1085" t="s">
        <v>58</v>
      </c>
    </row>
    <row r="82" spans="2:19" ht="12.75" customHeight="1">
      <c r="B82" s="1075" t="s">
        <v>851</v>
      </c>
      <c r="C82" s="1362">
        <f>(SUMIF($B$8:$B$72,B82,$C$8:$C$72))/1000</f>
        <v>0</v>
      </c>
      <c r="J82" s="1075"/>
      <c r="S82" s="1085" t="s">
        <v>255</v>
      </c>
    </row>
    <row r="83" spans="2:19" ht="12.75" customHeight="1">
      <c r="B83" s="1075" t="s">
        <v>577</v>
      </c>
      <c r="C83" s="1362">
        <f>(SUMIF($B$8:$B$72,B83,$C$8:$C$72))/1000</f>
        <v>6.4639999999999995</v>
      </c>
      <c r="J83" s="1075"/>
      <c r="S83" s="1085" t="s">
        <v>285</v>
      </c>
    </row>
    <row r="84" spans="2:19" ht="12.75" customHeight="1">
      <c r="B84" s="1075" t="s">
        <v>582</v>
      </c>
      <c r="C84" s="1362">
        <f>(SUMIF($B$8:$B$72,B84,$C$8:$C$72))/1000</f>
        <v>7.8702700000000005</v>
      </c>
      <c r="J84" s="1075"/>
    </row>
    <row r="85" spans="2:19" ht="12.75" customHeight="1">
      <c r="B85" s="1075" t="s">
        <v>598</v>
      </c>
      <c r="C85" s="1362">
        <f>(SUMIF($B$8:$B$72,B85,$C$8:$C$72))/1000</f>
        <v>6.9482499999999989</v>
      </c>
      <c r="J85" s="1075"/>
    </row>
    <row r="87" spans="2:19" ht="12.75" customHeight="1">
      <c r="C87" s="1362">
        <f>SUM(C82:C85)</f>
        <v>21.282519999999998</v>
      </c>
    </row>
    <row r="106" spans="1:41" ht="12.75" customHeight="1">
      <c r="A106" s="1348" t="s">
        <v>852</v>
      </c>
    </row>
    <row r="107" spans="1:41" ht="12.75" customHeight="1">
      <c r="A107" s="1084">
        <v>1</v>
      </c>
      <c r="B107" s="1337">
        <v>45415</v>
      </c>
      <c r="D107" s="1337"/>
      <c r="J107" s="1337"/>
      <c r="M107" s="1337"/>
      <c r="N107" s="1337"/>
      <c r="O107" s="1084">
        <v>0.31</v>
      </c>
      <c r="P107" s="1084"/>
      <c r="Q107" s="1084">
        <v>0.05</v>
      </c>
      <c r="R107" s="1084"/>
      <c r="T107" s="1084">
        <v>0.03</v>
      </c>
      <c r="U107" s="1084">
        <v>0</v>
      </c>
      <c r="V107" s="1084">
        <v>0</v>
      </c>
      <c r="W107" s="1084"/>
      <c r="X107" s="1084"/>
      <c r="Y107" s="1084"/>
      <c r="Z107" s="1084"/>
      <c r="AA107" s="1079"/>
      <c r="AB107" s="1084"/>
      <c r="AL107" s="1084"/>
      <c r="AM107" s="1084"/>
      <c r="AN107" s="1084"/>
      <c r="AO107" s="1084"/>
    </row>
    <row r="108" spans="1:41" ht="12.75" customHeight="1">
      <c r="B108" s="1337">
        <v>45787</v>
      </c>
      <c r="D108" s="1337"/>
      <c r="M108" s="1337"/>
      <c r="N108" s="1337"/>
      <c r="O108" s="1226">
        <v>32</v>
      </c>
    </row>
    <row r="109" spans="1:41" ht="12.75" customHeight="1">
      <c r="B109" s="1337">
        <v>45794</v>
      </c>
      <c r="D109" s="1337"/>
      <c r="M109" s="1337"/>
      <c r="N109" s="1337"/>
      <c r="O109" s="1226">
        <v>35</v>
      </c>
    </row>
    <row r="110" spans="1:41" ht="12.75" customHeight="1">
      <c r="B110" s="1337">
        <v>45801</v>
      </c>
      <c r="D110" s="1337"/>
      <c r="M110" s="1337"/>
      <c r="N110" s="1337"/>
    </row>
    <row r="111" spans="1:41" ht="12.75" customHeight="1">
      <c r="C111" s="1266"/>
      <c r="H111" s="1266"/>
      <c r="I111" s="1266"/>
    </row>
    <row r="116" spans="17:28" ht="12.75" customHeight="1">
      <c r="Q116" s="1338">
        <v>1</v>
      </c>
      <c r="R116" s="1338"/>
      <c r="S116" s="1085" t="s">
        <v>853</v>
      </c>
    </row>
    <row r="117" spans="17:28" ht="12.75" customHeight="1">
      <c r="Q117" s="1338">
        <v>0.56999999999999995</v>
      </c>
      <c r="R117" s="1338"/>
      <c r="S117" s="1085" t="s">
        <v>853</v>
      </c>
    </row>
    <row r="118" spans="17:28" ht="12.75" customHeight="1">
      <c r="Q118" s="1338">
        <v>1</v>
      </c>
      <c r="R118" s="1338"/>
      <c r="S118" s="1085" t="s">
        <v>854</v>
      </c>
    </row>
    <row r="119" spans="17:28" ht="12.75" customHeight="1">
      <c r="Q119" s="1338">
        <v>1</v>
      </c>
      <c r="R119" s="1338"/>
      <c r="S119" s="1085" t="s">
        <v>854</v>
      </c>
      <c r="T119" s="1226" t="s">
        <v>855</v>
      </c>
      <c r="AB119" s="1226">
        <v>5</v>
      </c>
    </row>
  </sheetData>
  <autoFilter ref="A7:AW73" xr:uid="{B88E8437-6CBB-4DA6-BBCE-D6FB158C66FD}"/>
  <conditionalFormatting sqref="B1:B79 C73 B89:B1048576">
    <cfRule type="containsText" dxfId="150" priority="9" operator="containsText" text="3">
      <formula>NOT(ISERROR(SEARCH("3",B1)))</formula>
    </cfRule>
  </conditionalFormatting>
  <conditionalFormatting sqref="B8:B73 J9:N73 C73">
    <cfRule type="containsText" dxfId="149" priority="27" operator="containsText" text="TEND 1">
      <formula>NOT(ISERROR(SEARCH("TEND 1",B8)))</formula>
    </cfRule>
  </conditionalFormatting>
  <conditionalFormatting sqref="E1:E1048576 B1:B1048576 C73">
    <cfRule type="containsText" dxfId="148" priority="20" operator="containsText" text="HE">
      <formula>NOT(ISERROR(SEARCH("HE",B1)))</formula>
    </cfRule>
  </conditionalFormatting>
  <conditionalFormatting sqref="E1:I1048576 K1:L1048576">
    <cfRule type="containsText" dxfId="147" priority="18" operator="containsText" text="D">
      <formula>NOT(ISERROR(SEARCH("D",E1)))</formula>
    </cfRule>
    <cfRule type="containsText" dxfId="146" priority="19" operator="containsText" text="D">
      <formula>NOT(ISERROR(SEARCH("D",E1)))</formula>
    </cfRule>
    <cfRule type="containsText" dxfId="145" priority="22" operator="containsText" text="B">
      <formula>NOT(ISERROR(SEARCH("B",E1)))</formula>
    </cfRule>
    <cfRule type="containsText" dxfId="144" priority="23" operator="containsText" text="A">
      <formula>NOT(ISERROR(SEARCH("A",E1)))</formula>
    </cfRule>
  </conditionalFormatting>
  <conditionalFormatting sqref="F1:I1048576">
    <cfRule type="containsText" dxfId="143" priority="16" operator="containsText" text="7,5">
      <formula>NOT(ISERROR(SEARCH("7,5",F1)))</formula>
    </cfRule>
    <cfRule type="containsText" dxfId="142" priority="17" operator="containsText" text="6">
      <formula>NOT(ISERROR(SEARCH("6",F1)))</formula>
    </cfRule>
  </conditionalFormatting>
  <conditionalFormatting sqref="J9:N73 B8:B73 C73">
    <cfRule type="containsText" dxfId="141" priority="26" operator="containsText" text="TEND 2">
      <formula>NOT(ISERROR(SEARCH("TEND 2",B8)))</formula>
    </cfRule>
  </conditionalFormatting>
  <conditionalFormatting sqref="K3:L6 AB3:AK3 H81:I81 A3:B3 E3:J3 AP3:AT3 M3:X3">
    <cfRule type="dataBar" priority="25">
      <dataBar>
        <cfvo type="min"/>
        <cfvo type="max"/>
        <color rgb="FF638EC6"/>
      </dataBar>
      <extLst>
        <ext xmlns:x14="http://schemas.microsoft.com/office/spreadsheetml/2009/9/main" uri="{B025F937-C7B1-47D3-B67F-A62EFF666E3E}">
          <x14:id>{09E4C029-3BC1-4781-B8BC-F6A344177916}</x14:id>
        </ext>
      </extLst>
    </cfRule>
  </conditionalFormatting>
  <conditionalFormatting sqref="M9:N72">
    <cfRule type="dataBar" priority="19858">
      <dataBar>
        <cfvo type="min"/>
        <cfvo type="max"/>
        <color rgb="FFFFB628"/>
      </dataBar>
      <extLst>
        <ext xmlns:x14="http://schemas.microsoft.com/office/spreadsheetml/2009/9/main" uri="{B025F937-C7B1-47D3-B67F-A62EFF666E3E}">
          <x14:id>{5FB989BF-68DF-47EC-A7F3-8D1764A7CC3C}</x14:id>
        </ext>
      </extLst>
    </cfRule>
  </conditionalFormatting>
  <conditionalFormatting sqref="P9:P72">
    <cfRule type="dataBar" priority="2">
      <dataBar>
        <cfvo type="min"/>
        <cfvo type="max"/>
        <color rgb="FF63C384"/>
      </dataBar>
      <extLst>
        <ext xmlns:x14="http://schemas.microsoft.com/office/spreadsheetml/2009/9/main" uri="{B025F937-C7B1-47D3-B67F-A62EFF666E3E}">
          <x14:id>{4BFF8A52-8488-41F2-A100-6E314CA8DAFA}</x14:id>
        </ext>
      </extLst>
    </cfRule>
  </conditionalFormatting>
  <conditionalFormatting sqref="Q9:Q72">
    <cfRule type="dataBar" priority="19860">
      <dataBar>
        <cfvo type="min"/>
        <cfvo type="max"/>
        <color rgb="FF63C384"/>
      </dataBar>
      <extLst>
        <ext xmlns:x14="http://schemas.microsoft.com/office/spreadsheetml/2009/9/main" uri="{B025F937-C7B1-47D3-B67F-A62EFF666E3E}">
          <x14:id>{016E1E27-1A84-431E-97A1-79AA712190C1}</x14:id>
        </ext>
      </extLst>
    </cfRule>
  </conditionalFormatting>
  <conditionalFormatting sqref="S9:S72 P73:Y73">
    <cfRule type="dataBar" priority="21">
      <dataBar>
        <cfvo type="min"/>
        <cfvo type="max"/>
        <color rgb="FF63C384"/>
      </dataBar>
      <extLst>
        <ext xmlns:x14="http://schemas.microsoft.com/office/spreadsheetml/2009/9/main" uri="{B025F937-C7B1-47D3-B67F-A62EFF666E3E}">
          <x14:id>{BFFCA5C3-89DD-4741-8568-8D84D1E5E90C}</x14:id>
        </ext>
      </extLst>
    </cfRule>
  </conditionalFormatting>
  <conditionalFormatting sqref="T9:W72">
    <cfRule type="dataBar" priority="19868">
      <dataBar>
        <cfvo type="min"/>
        <cfvo type="max"/>
        <color rgb="FF63C384"/>
      </dataBar>
      <extLst>
        <ext xmlns:x14="http://schemas.microsoft.com/office/spreadsheetml/2009/9/main" uri="{B025F937-C7B1-47D3-B67F-A62EFF666E3E}">
          <x14:id>{30C07C56-E261-4FD2-8A1C-7CE4F772EB3D}</x14:id>
        </ext>
      </extLst>
    </cfRule>
  </conditionalFormatting>
  <conditionalFormatting sqref="Y3">
    <cfRule type="dataBar" priority="15">
      <dataBar>
        <cfvo type="min"/>
        <cfvo type="max"/>
        <color rgb="FF638EC6"/>
      </dataBar>
      <extLst>
        <ext xmlns:x14="http://schemas.microsoft.com/office/spreadsheetml/2009/9/main" uri="{B025F937-C7B1-47D3-B67F-A62EFF666E3E}">
          <x14:id>{97241234-F78A-4F0A-8AD4-4AAAC42ABB3D}</x14:id>
        </ext>
      </extLst>
    </cfRule>
  </conditionalFormatting>
  <conditionalFormatting sqref="Y9:Z72 Z73">
    <cfRule type="dataBar" priority="13">
      <dataBar>
        <cfvo type="min"/>
        <cfvo type="max"/>
        <color rgb="FF63C384"/>
      </dataBar>
      <extLst>
        <ext xmlns:x14="http://schemas.microsoft.com/office/spreadsheetml/2009/9/main" uri="{B025F937-C7B1-47D3-B67F-A62EFF666E3E}">
          <x14:id>{B34A8262-71DD-4575-A0F7-E4BBA62FDB49}</x14:id>
        </ext>
      </extLst>
    </cfRule>
  </conditionalFormatting>
  <conditionalFormatting sqref="Y107:Z107">
    <cfRule type="dataBar" priority="14">
      <dataBar>
        <cfvo type="min"/>
        <cfvo type="max"/>
        <color rgb="FF638EC6"/>
      </dataBar>
      <extLst>
        <ext xmlns:x14="http://schemas.microsoft.com/office/spreadsheetml/2009/9/main" uri="{B025F937-C7B1-47D3-B67F-A62EFF666E3E}">
          <x14:id>{4829FAA7-0AB5-4022-9681-67C3ABFA99C9}</x14:id>
        </ext>
      </extLst>
    </cfRule>
  </conditionalFormatting>
  <conditionalFormatting sqref="AB1:AB1048576">
    <cfRule type="cellIs" dxfId="140" priority="6" operator="greaterThan">
      <formula>0</formula>
    </cfRule>
  </conditionalFormatting>
  <conditionalFormatting sqref="AB8:AB73 O8:O73">
    <cfRule type="dataBar" priority="19872">
      <dataBar>
        <cfvo type="min"/>
        <cfvo type="max"/>
        <color rgb="FF638EC6"/>
      </dataBar>
      <extLst>
        <ext xmlns:x14="http://schemas.microsoft.com/office/spreadsheetml/2009/9/main" uri="{B025F937-C7B1-47D3-B67F-A62EFF666E3E}">
          <x14:id>{06406FAC-2878-4A82-B5B9-9D0E68CE192A}</x14:id>
        </ext>
      </extLst>
    </cfRule>
  </conditionalFormatting>
  <conditionalFormatting sqref="AB107:AK107 A107 F107:G107 AP107:AT107 O107:X107">
    <cfRule type="dataBar" priority="24">
      <dataBar>
        <cfvo type="min"/>
        <cfvo type="max"/>
        <color rgb="FF638EC6"/>
      </dataBar>
      <extLst>
        <ext xmlns:x14="http://schemas.microsoft.com/office/spreadsheetml/2009/9/main" uri="{B025F937-C7B1-47D3-B67F-A62EFF666E3E}">
          <x14:id>{3CE9B1D1-A9B9-4718-9F3F-6AD6048CAF9A}</x14:id>
        </ext>
      </extLst>
    </cfRule>
  </conditionalFormatting>
  <conditionalFormatting sqref="AD8:AD72">
    <cfRule type="dataBar" priority="19876">
      <dataBar>
        <cfvo type="min"/>
        <cfvo type="max"/>
        <color rgb="FF008AEF"/>
      </dataBar>
      <extLst>
        <ext xmlns:x14="http://schemas.microsoft.com/office/spreadsheetml/2009/9/main" uri="{B025F937-C7B1-47D3-B67F-A62EFF666E3E}">
          <x14:id>{9AB82CD0-4A70-4C2A-A72E-4D8E32A896F9}</x14:id>
        </ext>
      </extLst>
    </cfRule>
  </conditionalFormatting>
  <conditionalFormatting sqref="AE8:AG72">
    <cfRule type="dataBar" priority="7">
      <dataBar>
        <cfvo type="min"/>
        <cfvo type="max"/>
        <color rgb="FF008AEF"/>
      </dataBar>
      <extLst>
        <ext xmlns:x14="http://schemas.microsoft.com/office/spreadsheetml/2009/9/main" uri="{B025F937-C7B1-47D3-B67F-A62EFF666E3E}">
          <x14:id>{CC7621CD-F106-4892-9DCF-E2C6C6C4C4B3}</x14:id>
        </ext>
      </extLst>
    </cfRule>
  </conditionalFormatting>
  <conditionalFormatting sqref="AK8:AK72">
    <cfRule type="cellIs" dxfId="139" priority="1" operator="greaterThan">
      <formula>0</formula>
    </cfRule>
  </conditionalFormatting>
  <conditionalFormatting sqref="AL3:AO3">
    <cfRule type="dataBar" priority="5">
      <dataBar>
        <cfvo type="min"/>
        <cfvo type="max"/>
        <color rgb="FF638EC6"/>
      </dataBar>
      <extLst>
        <ext xmlns:x14="http://schemas.microsoft.com/office/spreadsheetml/2009/9/main" uri="{B025F937-C7B1-47D3-B67F-A62EFF666E3E}">
          <x14:id>{EDF12E16-5828-484E-BF42-65A84F97C53B}</x14:id>
        </ext>
      </extLst>
    </cfRule>
  </conditionalFormatting>
  <conditionalFormatting sqref="AL9:AO72">
    <cfRule type="dataBar" priority="3">
      <dataBar>
        <cfvo type="min"/>
        <cfvo type="max"/>
        <color rgb="FF63C384"/>
      </dataBar>
      <extLst>
        <ext xmlns:x14="http://schemas.microsoft.com/office/spreadsheetml/2009/9/main" uri="{B025F937-C7B1-47D3-B67F-A62EFF666E3E}">
          <x14:id>{26F3D9C7-7EE2-4465-8A86-9C9014E7A0FD}</x14:id>
        </ext>
      </extLst>
    </cfRule>
  </conditionalFormatting>
  <conditionalFormatting sqref="AL107:AO107">
    <cfRule type="dataBar" priority="4">
      <dataBar>
        <cfvo type="min"/>
        <cfvo type="max"/>
        <color rgb="FF638EC6"/>
      </dataBar>
      <extLst>
        <ext xmlns:x14="http://schemas.microsoft.com/office/spreadsheetml/2009/9/main" uri="{B025F937-C7B1-47D3-B67F-A62EFF666E3E}">
          <x14:id>{6A8E1162-E8C2-47A9-988D-D9311542A15B}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9E4C029-3BC1-4781-B8BC-F6A344177916}">
            <x14:dataBar minLength="0" maxLength="100" border="1" negativeBarBorderColorSameAsPositive="0">
              <x14:cfvo type="autoMin"/>
              <x14:cfvo type="autoMax"/>
              <x14:borderColor rgb="FF638EC6"/>
              <x14:negativeFillColor rgb="FFFF0000"/>
              <x14:negativeBorderColor rgb="FFFF0000"/>
              <x14:axisColor rgb="FF000000"/>
            </x14:dataBar>
          </x14:cfRule>
          <xm:sqref>K3:L6 AB3:AK3 H81:I81 A3:B3 E3:J3 AP3:AT3 M3:X3</xm:sqref>
        </x14:conditionalFormatting>
        <x14:conditionalFormatting xmlns:xm="http://schemas.microsoft.com/office/excel/2006/main">
          <x14:cfRule type="dataBar" id="{5FB989BF-68DF-47EC-A7F3-8D1764A7CC3C}">
            <x14:dataBar minLength="0" maxLength="100" border="1" negativeBarBorderColorSameAsPositive="0">
              <x14:cfvo type="autoMin"/>
              <x14:cfvo type="autoMax"/>
              <x14:borderColor rgb="FFFFB628"/>
              <x14:negativeFillColor rgb="FFFF0000"/>
              <x14:negativeBorderColor rgb="FFFF0000"/>
              <x14:axisColor rgb="FF000000"/>
            </x14:dataBar>
          </x14:cfRule>
          <xm:sqref>M9:N72</xm:sqref>
        </x14:conditionalFormatting>
        <x14:conditionalFormatting xmlns:xm="http://schemas.microsoft.com/office/excel/2006/main">
          <x14:cfRule type="dataBar" id="{4BFF8A52-8488-41F2-A100-6E314CA8DAFA}">
            <x14:dataBar minLength="0" maxLength="100" border="1" negativeBarBorderColorSameAsPositive="0">
              <x14:cfvo type="autoMin"/>
              <x14:cfvo type="autoMax"/>
              <x14:borderColor rgb="FF63C384"/>
              <x14:negativeFillColor rgb="FFFF0000"/>
              <x14:negativeBorderColor rgb="FFFF0000"/>
              <x14:axisColor rgb="FF000000"/>
            </x14:dataBar>
          </x14:cfRule>
          <xm:sqref>P9:P72</xm:sqref>
        </x14:conditionalFormatting>
        <x14:conditionalFormatting xmlns:xm="http://schemas.microsoft.com/office/excel/2006/main">
          <x14:cfRule type="dataBar" id="{016E1E27-1A84-431E-97A1-79AA712190C1}">
            <x14:dataBar minLength="0" maxLength="100" border="1" negativeBarBorderColorSameAsPositive="0">
              <x14:cfvo type="autoMin"/>
              <x14:cfvo type="autoMax"/>
              <x14:borderColor rgb="FF63C384"/>
              <x14:negativeFillColor rgb="FFFF0000"/>
              <x14:negativeBorderColor rgb="FFFF0000"/>
              <x14:axisColor rgb="FF000000"/>
            </x14:dataBar>
          </x14:cfRule>
          <xm:sqref>Q9:Q72</xm:sqref>
        </x14:conditionalFormatting>
        <x14:conditionalFormatting xmlns:xm="http://schemas.microsoft.com/office/excel/2006/main">
          <x14:cfRule type="dataBar" id="{BFFCA5C3-89DD-4741-8568-8D84D1E5E90C}">
            <x14:dataBar minLength="0" maxLength="100" border="1" negativeBarBorderColorSameAsPositive="0">
              <x14:cfvo type="autoMin"/>
              <x14:cfvo type="autoMax"/>
              <x14:borderColor rgb="FF63C384"/>
              <x14:negativeFillColor rgb="FFFF0000"/>
              <x14:negativeBorderColor rgb="FFFF0000"/>
              <x14:axisColor rgb="FF000000"/>
            </x14:dataBar>
          </x14:cfRule>
          <xm:sqref>S9:S72 P73:Y73</xm:sqref>
        </x14:conditionalFormatting>
        <x14:conditionalFormatting xmlns:xm="http://schemas.microsoft.com/office/excel/2006/main">
          <x14:cfRule type="dataBar" id="{30C07C56-E261-4FD2-8A1C-7CE4F772EB3D}">
            <x14:dataBar minLength="0" maxLength="100" border="1" negativeBarBorderColorSameAsPositive="0">
              <x14:cfvo type="autoMin"/>
              <x14:cfvo type="autoMax"/>
              <x14:borderColor rgb="FF63C384"/>
              <x14:negativeFillColor rgb="FFFF0000"/>
              <x14:negativeBorderColor rgb="FFFF0000"/>
              <x14:axisColor rgb="FF000000"/>
            </x14:dataBar>
          </x14:cfRule>
          <xm:sqref>T9:W72</xm:sqref>
        </x14:conditionalFormatting>
        <x14:conditionalFormatting xmlns:xm="http://schemas.microsoft.com/office/excel/2006/main">
          <x14:cfRule type="dataBar" id="{97241234-F78A-4F0A-8AD4-4AAAC42ABB3D}">
            <x14:dataBar minLength="0" maxLength="100" border="1" negativeBarBorderColorSameAsPositive="0">
              <x14:cfvo type="autoMin"/>
              <x14:cfvo type="autoMax"/>
              <x14:borderColor rgb="FF638EC6"/>
              <x14:negativeFillColor rgb="FFFF0000"/>
              <x14:negativeBorderColor rgb="FFFF0000"/>
              <x14:axisColor rgb="FF000000"/>
            </x14:dataBar>
          </x14:cfRule>
          <xm:sqref>Y3</xm:sqref>
        </x14:conditionalFormatting>
        <x14:conditionalFormatting xmlns:xm="http://schemas.microsoft.com/office/excel/2006/main">
          <x14:cfRule type="dataBar" id="{B34A8262-71DD-4575-A0F7-E4BBA62FDB49}">
            <x14:dataBar minLength="0" maxLength="100" border="1" negativeBarBorderColorSameAsPositive="0">
              <x14:cfvo type="autoMin"/>
              <x14:cfvo type="autoMax"/>
              <x14:borderColor rgb="FF63C384"/>
              <x14:negativeFillColor rgb="FFFF0000"/>
              <x14:negativeBorderColor rgb="FFFF0000"/>
              <x14:axisColor rgb="FF000000"/>
            </x14:dataBar>
          </x14:cfRule>
          <xm:sqref>Y9:Z72 Z73</xm:sqref>
        </x14:conditionalFormatting>
        <x14:conditionalFormatting xmlns:xm="http://schemas.microsoft.com/office/excel/2006/main">
          <x14:cfRule type="dataBar" id="{4829FAA7-0AB5-4022-9681-67C3ABFA99C9}">
            <x14:dataBar minLength="0" maxLength="100" border="1" negativeBarBorderColorSameAsPositive="0">
              <x14:cfvo type="autoMin"/>
              <x14:cfvo type="autoMax"/>
              <x14:borderColor rgb="FF638EC6"/>
              <x14:negativeFillColor rgb="FFFF0000"/>
              <x14:negativeBorderColor rgb="FFFF0000"/>
              <x14:axisColor rgb="FF000000"/>
            </x14:dataBar>
          </x14:cfRule>
          <xm:sqref>Y107:Z107</xm:sqref>
        </x14:conditionalFormatting>
        <x14:conditionalFormatting xmlns:xm="http://schemas.microsoft.com/office/excel/2006/main">
          <x14:cfRule type="dataBar" id="{06406FAC-2878-4A82-B5B9-9D0E68CE192A}">
            <x14:dataBar minLength="0" maxLength="100" border="1" negativeBarBorderColorSameAsPositive="0">
              <x14:cfvo type="autoMin"/>
              <x14:cfvo type="autoMax"/>
              <x14:borderColor rgb="FF638EC6"/>
              <x14:negativeFillColor rgb="FFFF0000"/>
              <x14:negativeBorderColor rgb="FFFF0000"/>
              <x14:axisColor rgb="FF000000"/>
            </x14:dataBar>
          </x14:cfRule>
          <xm:sqref>AB8:AB73 O8:O73</xm:sqref>
        </x14:conditionalFormatting>
        <x14:conditionalFormatting xmlns:xm="http://schemas.microsoft.com/office/excel/2006/main">
          <x14:cfRule type="dataBar" id="{3CE9B1D1-A9B9-4718-9F3F-6AD6048CAF9A}">
            <x14:dataBar minLength="0" maxLength="100" border="1" negativeBarBorderColorSameAsPositive="0">
              <x14:cfvo type="autoMin"/>
              <x14:cfvo type="autoMax"/>
              <x14:borderColor rgb="FF638EC6"/>
              <x14:negativeFillColor rgb="FFFF0000"/>
              <x14:negativeBorderColor rgb="FFFF0000"/>
              <x14:axisColor rgb="FF000000"/>
            </x14:dataBar>
          </x14:cfRule>
          <xm:sqref>AB107:AK107 A107 F107:G107 AP107:AT107 O107:X107</xm:sqref>
        </x14:conditionalFormatting>
        <x14:conditionalFormatting xmlns:xm="http://schemas.microsoft.com/office/excel/2006/main">
          <x14:cfRule type="dataBar" id="{9AB82CD0-4A70-4C2A-A72E-4D8E32A896F9}">
            <x14:dataBar minLength="0" maxLength="100" border="1" negativeBarBorderColorSameAsPositive="0">
              <x14:cfvo type="autoMin"/>
              <x14:cfvo type="autoMax"/>
              <x14:borderColor rgb="FF008AEF"/>
              <x14:negativeFillColor rgb="FFFF0000"/>
              <x14:negativeBorderColor rgb="FFFF0000"/>
              <x14:axisColor rgb="FF000000"/>
            </x14:dataBar>
          </x14:cfRule>
          <xm:sqref>AD8:AD72</xm:sqref>
        </x14:conditionalFormatting>
        <x14:conditionalFormatting xmlns:xm="http://schemas.microsoft.com/office/excel/2006/main">
          <x14:cfRule type="dataBar" id="{CC7621CD-F106-4892-9DCF-E2C6C6C4C4B3}">
            <x14:dataBar minLength="0" maxLength="100" border="1" negativeBarBorderColorSameAsPositive="0">
              <x14:cfvo type="autoMin"/>
              <x14:cfvo type="autoMax"/>
              <x14:borderColor rgb="FF008AEF"/>
              <x14:negativeFillColor rgb="FFFF0000"/>
              <x14:negativeBorderColor rgb="FFFF0000"/>
              <x14:axisColor rgb="FF000000"/>
            </x14:dataBar>
          </x14:cfRule>
          <xm:sqref>AE8:AG72</xm:sqref>
        </x14:conditionalFormatting>
        <x14:conditionalFormatting xmlns:xm="http://schemas.microsoft.com/office/excel/2006/main">
          <x14:cfRule type="dataBar" id="{EDF12E16-5828-484E-BF42-65A84F97C53B}">
            <x14:dataBar minLength="0" maxLength="100" border="1" negativeBarBorderColorSameAsPositive="0">
              <x14:cfvo type="autoMin"/>
              <x14:cfvo type="autoMax"/>
              <x14:borderColor rgb="FF638EC6"/>
              <x14:negativeFillColor rgb="FFFF0000"/>
              <x14:negativeBorderColor rgb="FFFF0000"/>
              <x14:axisColor rgb="FF000000"/>
            </x14:dataBar>
          </x14:cfRule>
          <xm:sqref>AL3:AO3</xm:sqref>
        </x14:conditionalFormatting>
        <x14:conditionalFormatting xmlns:xm="http://schemas.microsoft.com/office/excel/2006/main">
          <x14:cfRule type="dataBar" id="{26F3D9C7-7EE2-4465-8A86-9C9014E7A0FD}">
            <x14:dataBar minLength="0" maxLength="100" border="1" negativeBarBorderColorSameAsPositive="0">
              <x14:cfvo type="autoMin"/>
              <x14:cfvo type="autoMax"/>
              <x14:borderColor rgb="FF63C384"/>
              <x14:negativeFillColor rgb="FFFF0000"/>
              <x14:negativeBorderColor rgb="FFFF0000"/>
              <x14:axisColor rgb="FF000000"/>
            </x14:dataBar>
          </x14:cfRule>
          <xm:sqref>AL9:AO72</xm:sqref>
        </x14:conditionalFormatting>
        <x14:conditionalFormatting xmlns:xm="http://schemas.microsoft.com/office/excel/2006/main">
          <x14:cfRule type="dataBar" id="{6A8E1162-E8C2-47A9-988D-D9311542A15B}">
            <x14:dataBar minLength="0" maxLength="100" border="1" negativeBarBorderColorSameAsPositive="0">
              <x14:cfvo type="autoMin"/>
              <x14:cfvo type="autoMax"/>
              <x14:borderColor rgb="FF638EC6"/>
              <x14:negativeFillColor rgb="FFFF0000"/>
              <x14:negativeBorderColor rgb="FFFF0000"/>
              <x14:axisColor rgb="FF000000"/>
            </x14:dataBar>
          </x14:cfRule>
          <xm:sqref>AL107:AO107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DDEC6-A199-4501-987D-A414056631AD}">
  <sheetPr>
    <tabColor rgb="FF0070C0"/>
  </sheetPr>
  <dimension ref="A1:AE188"/>
  <sheetViews>
    <sheetView workbookViewId="0"/>
  </sheetViews>
  <sheetFormatPr baseColWidth="10" defaultColWidth="11.5546875" defaultRowHeight="15" customHeight="1" outlineLevelRow="1"/>
  <cols>
    <col min="1" max="2" width="11.5546875" style="1092"/>
    <col min="3" max="3" width="35.88671875" style="1092" customWidth="1"/>
    <col min="4" max="26" width="10.33203125" style="1092" customWidth="1"/>
    <col min="27" max="16384" width="11.5546875" style="1092"/>
  </cols>
  <sheetData>
    <row r="1" spans="1:31" thickBot="1">
      <c r="A1" s="1091"/>
      <c r="B1" s="1091"/>
      <c r="C1" s="1091"/>
      <c r="E1" s="2398"/>
      <c r="F1" s="1095"/>
      <c r="G1" s="1097"/>
      <c r="I1" s="2399"/>
      <c r="J1" s="2399"/>
      <c r="K1" s="2399"/>
    </row>
    <row r="2" spans="1:31" s="1244" customFormat="1" ht="15.6">
      <c r="A2" s="1243"/>
      <c r="B2" s="1243"/>
      <c r="C2" s="1250" t="s">
        <v>385</v>
      </c>
      <c r="E2" s="2398"/>
      <c r="F2" s="1245"/>
      <c r="G2" s="1246"/>
      <c r="Y2" s="1244" t="s">
        <v>856</v>
      </c>
    </row>
    <row r="3" spans="1:31" s="1244" customFormat="1" ht="24" customHeight="1" thickBot="1">
      <c r="A3" s="1243"/>
      <c r="B3" s="1243"/>
      <c r="C3" s="1308">
        <f>Programacion!O9</f>
        <v>46054</v>
      </c>
      <c r="E3" s="1247"/>
      <c r="F3" s="1248"/>
      <c r="G3" s="1249"/>
    </row>
    <row r="4" spans="1:31" s="1233" customFormat="1" ht="26.25" customHeight="1">
      <c r="A4" s="1232"/>
      <c r="B4" s="1232"/>
      <c r="C4" s="1232"/>
      <c r="D4" s="2400" t="s">
        <v>857</v>
      </c>
      <c r="E4" s="2401"/>
      <c r="F4" s="2401"/>
      <c r="G4" s="2401"/>
      <c r="H4" s="2401"/>
      <c r="I4" s="2401"/>
      <c r="J4" s="2401"/>
      <c r="K4" s="2401"/>
      <c r="L4" s="2401"/>
      <c r="M4" s="2401"/>
      <c r="N4" s="2401"/>
      <c r="O4" s="2401"/>
      <c r="P4" s="2401"/>
      <c r="Q4" s="2401"/>
      <c r="R4" s="2401"/>
      <c r="S4" s="2401"/>
      <c r="T4" s="2401"/>
      <c r="U4" s="2401"/>
      <c r="V4" s="2401"/>
      <c r="W4" s="2401"/>
      <c r="X4" s="2401"/>
      <c r="Y4" s="1232"/>
    </row>
    <row r="5" spans="1:31" ht="14.4" customHeight="1">
      <c r="A5" s="1091"/>
      <c r="B5" s="1091"/>
      <c r="C5" s="2396" t="s">
        <v>858</v>
      </c>
      <c r="D5" s="2397"/>
      <c r="E5" s="2397"/>
      <c r="F5" s="2397"/>
      <c r="G5" s="2397"/>
    </row>
    <row r="6" spans="1:31" ht="14.4" customHeight="1">
      <c r="A6" s="1091"/>
      <c r="B6" s="1091"/>
      <c r="C6" s="2396"/>
      <c r="D6" s="2397"/>
      <c r="E6" s="2397"/>
      <c r="F6" s="2397"/>
      <c r="G6" s="2397"/>
    </row>
    <row r="7" spans="1:31" ht="14.4" customHeight="1">
      <c r="A7" s="1091"/>
      <c r="B7" s="1091"/>
      <c r="C7" s="2396"/>
      <c r="D7" s="2397"/>
      <c r="E7" s="2397"/>
      <c r="F7" s="2397"/>
      <c r="G7" s="2397"/>
    </row>
    <row r="8" spans="1:31" ht="14.4" customHeight="1">
      <c r="A8" s="1091"/>
      <c r="B8" s="1091"/>
      <c r="C8" s="2396"/>
      <c r="D8" s="2397"/>
      <c r="E8" s="2397"/>
      <c r="F8" s="2397"/>
      <c r="G8" s="2397"/>
    </row>
    <row r="9" spans="1:31" ht="14.4" customHeight="1">
      <c r="A9" s="1091"/>
      <c r="B9" s="1091"/>
      <c r="C9" s="2396"/>
      <c r="D9" s="2397"/>
      <c r="E9" s="2397"/>
      <c r="F9" s="2397"/>
      <c r="G9" s="2397"/>
    </row>
    <row r="10" spans="1:31" ht="14.4" customHeight="1">
      <c r="A10" s="1091"/>
      <c r="B10" s="1091"/>
      <c r="C10" s="2396"/>
      <c r="D10" s="2397"/>
      <c r="E10" s="2397"/>
      <c r="F10" s="2397"/>
      <c r="G10" s="2397"/>
    </row>
    <row r="11" spans="1:31" ht="23.1" customHeight="1">
      <c r="A11" s="1091"/>
      <c r="B11" s="1091"/>
      <c r="C11" s="2396"/>
      <c r="D11" s="2397"/>
      <c r="E11" s="2397"/>
      <c r="F11" s="2397"/>
      <c r="G11" s="2397"/>
    </row>
    <row r="12" spans="1:31" ht="21" customHeight="1">
      <c r="A12" s="1091"/>
      <c r="B12" s="1091"/>
      <c r="C12" s="2396"/>
      <c r="D12" s="2397"/>
      <c r="E12" s="2397"/>
      <c r="F12" s="2397"/>
      <c r="G12" s="2397"/>
      <c r="AD12" s="1569" t="s">
        <v>859</v>
      </c>
      <c r="AE12" s="1569" t="s">
        <v>860</v>
      </c>
    </row>
    <row r="13" spans="1:31" s="1233" customFormat="1" ht="20.25" customHeight="1">
      <c r="A13" s="1232"/>
      <c r="B13" s="1232"/>
      <c r="C13" s="1232"/>
      <c r="D13" s="1093" t="s">
        <v>861</v>
      </c>
      <c r="E13" s="1093" t="s">
        <v>861</v>
      </c>
      <c r="F13" s="1093" t="s">
        <v>861</v>
      </c>
      <c r="G13" s="1093" t="s">
        <v>861</v>
      </c>
      <c r="AD13" s="1260">
        <f>COUNTIF(D13:AB13,"L")</f>
        <v>4</v>
      </c>
    </row>
    <row r="14" spans="1:31" s="1233" customFormat="1" ht="20.25" customHeight="1" thickBot="1">
      <c r="A14" s="1232"/>
      <c r="B14" s="1232"/>
      <c r="C14" s="1287" t="s">
        <v>862</v>
      </c>
      <c r="D14" s="1094" t="s">
        <v>53</v>
      </c>
      <c r="E14" s="1094" t="s">
        <v>62</v>
      </c>
      <c r="F14" s="1094" t="s">
        <v>66</v>
      </c>
      <c r="G14" s="1094" t="s">
        <v>69</v>
      </c>
      <c r="AD14" s="1260"/>
    </row>
    <row r="15" spans="1:31" s="1233" customFormat="1" ht="20.25" hidden="1" customHeight="1" outlineLevel="1">
      <c r="A15" s="1232"/>
      <c r="B15" s="1232"/>
      <c r="C15" s="1287" t="s">
        <v>37</v>
      </c>
      <c r="D15" s="1093" t="str">
        <f>+VLOOKUP(D$14,'Seg Diario'!$B$10:$QL$76,4,0)</f>
        <v>D6</v>
      </c>
      <c r="E15" s="1093" t="str">
        <f>+VLOOKUP(E$14,'Seg Diario'!$B$10:$QL$76,4,0)</f>
        <v>B4</v>
      </c>
      <c r="F15" s="1093" t="str">
        <f>+VLOOKUP(F$14,'Seg Diario'!$B$10:$QL$76,4,0)</f>
        <v>B4</v>
      </c>
      <c r="G15" s="1093" t="str">
        <f>+VLOOKUP(G$14,'Seg Diario'!$B$10:$QL$76,4,0)</f>
        <v>D4</v>
      </c>
    </row>
    <row r="16" spans="1:31" s="1233" customFormat="1" ht="20.25" hidden="1" customHeight="1" outlineLevel="1">
      <c r="A16" s="1232"/>
      <c r="B16" s="1232"/>
      <c r="C16" s="1287" t="s">
        <v>863</v>
      </c>
      <c r="D16" s="1093" t="str">
        <f>+VLOOKUP(D$14,'Seg Diario'!$B$10:$QL$76,3,0)</f>
        <v>HE</v>
      </c>
      <c r="E16" s="1093" t="str">
        <f>+VLOOKUP(E$14,'Seg Diario'!$B$10:$QL$76,3,0)</f>
        <v>Z</v>
      </c>
      <c r="F16" s="1093" t="str">
        <f>+VLOOKUP(F$14,'Seg Diario'!$B$10:$QL$76,3,0)</f>
        <v>HE</v>
      </c>
      <c r="G16" s="1093" t="str">
        <f>+VLOOKUP(G$14,'Seg Diario'!$B$10:$QL$76,3,0)</f>
        <v>HE</v>
      </c>
    </row>
    <row r="17" spans="1:31" s="1233" customFormat="1" ht="20.25" hidden="1" customHeight="1" outlineLevel="1">
      <c r="A17" s="1232"/>
      <c r="B17" s="1232"/>
      <c r="C17" s="1287" t="s">
        <v>864</v>
      </c>
      <c r="D17" s="1234">
        <f>+VLOOKUP(D$14,'Seg Diario'!$B$10:$QL$76,76,0)</f>
        <v>1</v>
      </c>
      <c r="E17" s="1234">
        <f>+VLOOKUP(E$14,'Seg Diario'!$B$10:$QL$76,76,0)</f>
        <v>1</v>
      </c>
      <c r="F17" s="1234">
        <f>+VLOOKUP(F$14,'Seg Diario'!$B$10:$QL$76,76,0)</f>
        <v>1</v>
      </c>
      <c r="G17" s="1234">
        <f>+VLOOKUP(G$14,'Seg Diario'!$B$10:$QL$76,76,0)</f>
        <v>1</v>
      </c>
      <c r="H17" s="1257"/>
      <c r="I17" s="1257"/>
      <c r="J17" s="1257"/>
      <c r="K17" s="1257"/>
      <c r="L17" s="1257"/>
      <c r="M17" s="1257"/>
      <c r="N17" s="1257"/>
      <c r="O17" s="1257"/>
      <c r="P17" s="1257"/>
      <c r="Q17" s="1257"/>
      <c r="R17" s="1257"/>
      <c r="S17" s="1257"/>
      <c r="T17" s="1257"/>
      <c r="U17" s="1257"/>
      <c r="V17" s="1257"/>
      <c r="W17" s="1257"/>
      <c r="X17" s="1257"/>
      <c r="Y17" s="1257"/>
      <c r="Z17" s="1257"/>
      <c r="AA17" s="1257"/>
      <c r="AB17" s="1257"/>
    </row>
    <row r="18" spans="1:31" s="1233" customFormat="1" ht="20.25" hidden="1" customHeight="1" outlineLevel="1">
      <c r="A18" s="1232"/>
      <c r="B18" s="1232"/>
      <c r="C18" s="1288" t="s">
        <v>865</v>
      </c>
      <c r="D18" s="1234">
        <f>IF(D16="Z","NA",+VLOOKUP(D$14,'Seg Diario'!$B$10:$QL$76,106,0))</f>
        <v>1</v>
      </c>
      <c r="E18" s="1234" t="str">
        <f>IF(E16="Z","NA",+VLOOKUP(E$14,'Seg Diario'!$B$10:$QL$76,106,0))</f>
        <v>NA</v>
      </c>
      <c r="F18" s="1234">
        <f>IF(F16="Z","NA",+VLOOKUP(F$14,'Seg Diario'!$B$10:$QL$76,106,0))</f>
        <v>1</v>
      </c>
      <c r="G18" s="1234">
        <f>IF(G16="Z","NA",+VLOOKUP(G$14,'Seg Diario'!$B$10:$QL$76,106,0))</f>
        <v>1</v>
      </c>
    </row>
    <row r="19" spans="1:31" s="1233" customFormat="1" ht="20.25" hidden="1" customHeight="1" outlineLevel="1" thickBot="1">
      <c r="A19" s="1232"/>
      <c r="B19" s="1232"/>
      <c r="C19" s="1289" t="s">
        <v>866</v>
      </c>
      <c r="D19" s="1235">
        <f>+VLOOKUP(D$14,'Seg Diario'!$B$10:$QL$76,121,0)</f>
        <v>1</v>
      </c>
      <c r="E19" s="1235">
        <f>+VLOOKUP(E$14,'Seg Diario'!$B$10:$QL$76,121,0)</f>
        <v>1</v>
      </c>
      <c r="F19" s="1235">
        <f>+VLOOKUP(F$14,'Seg Diario'!$B$10:$QL$76,121,0)</f>
        <v>1</v>
      </c>
      <c r="G19" s="1235">
        <f>+VLOOKUP(G$14,'Seg Diario'!$B$10:$QL$76,121,0)</f>
        <v>1</v>
      </c>
    </row>
    <row r="20" spans="1:31" s="1233" customFormat="1" ht="20.25" hidden="1" customHeight="1" outlineLevel="1">
      <c r="A20" s="1232"/>
      <c r="B20" s="1232"/>
      <c r="C20" s="1290" t="s">
        <v>867</v>
      </c>
      <c r="D20" s="1237">
        <f>+VLOOKUP(D$14,'Seg Diario'!$B$10:$QL$76,151,0)</f>
        <v>1</v>
      </c>
      <c r="E20" s="1237">
        <f>+VLOOKUP(E$14,'Seg Diario'!$B$10:$QL$76,151,0)</f>
        <v>1</v>
      </c>
      <c r="F20" s="1237">
        <f>+VLOOKUP(F$14,'Seg Diario'!$B$10:$QL$76,151,0)</f>
        <v>1</v>
      </c>
      <c r="G20" s="1237">
        <f>+VLOOKUP(G$14,'Seg Diario'!$B$10:$QL$76,151,0)</f>
        <v>1</v>
      </c>
      <c r="AD20" s="1260">
        <f>COUNTIF(D20:AB20,"1")</f>
        <v>4</v>
      </c>
      <c r="AE20" s="1260">
        <f>AD20-$AD$54</f>
        <v>-16</v>
      </c>
    </row>
    <row r="21" spans="1:31" s="1233" customFormat="1" ht="20.25" hidden="1" customHeight="1" outlineLevel="1">
      <c r="A21" s="1232"/>
      <c r="B21" s="1232"/>
      <c r="C21" s="1291" t="s">
        <v>391</v>
      </c>
      <c r="D21" s="1236">
        <f>+VLOOKUP(D$14,'Seg Diario'!$B$10:$QL$76,181,0)</f>
        <v>1</v>
      </c>
      <c r="E21" s="1236">
        <f>+VLOOKUP(E$14,'Seg Diario'!$B$10:$QL$76,181,0)</f>
        <v>1</v>
      </c>
      <c r="F21" s="1236">
        <f>+VLOOKUP(F$14,'Seg Diario'!$B$10:$QL$76,181,0)</f>
        <v>1</v>
      </c>
      <c r="G21" s="1236">
        <f>+VLOOKUP(G$14,'Seg Diario'!$B$10:$QL$76,181,0)</f>
        <v>1</v>
      </c>
    </row>
    <row r="22" spans="1:31" s="1233" customFormat="1" ht="20.25" hidden="1" customHeight="1" outlineLevel="1">
      <c r="A22" s="1232"/>
      <c r="B22" s="1232"/>
      <c r="C22" s="1291" t="s">
        <v>868</v>
      </c>
      <c r="D22" s="1236">
        <f>+VLOOKUP(D$14,'Seg Diario'!$B$10:$QL$76,216,0)</f>
        <v>1</v>
      </c>
      <c r="E22" s="1236">
        <f>+VLOOKUP(E$14,'Seg Diario'!$B$10:$QL$76,216,0)</f>
        <v>1</v>
      </c>
      <c r="F22" s="1236">
        <f>+VLOOKUP(F$14,'Seg Diario'!$B$10:$QL$76,216,0)</f>
        <v>1</v>
      </c>
      <c r="G22" s="1236">
        <f>+VLOOKUP(G$14,'Seg Diario'!$B$10:$QL$76,216,0)</f>
        <v>1</v>
      </c>
      <c r="AD22" s="1260">
        <f>COUNTIF(D22:AB22,"1")</f>
        <v>4</v>
      </c>
      <c r="AE22" s="1260">
        <f>AD22-$AD$54</f>
        <v>-16</v>
      </c>
    </row>
    <row r="23" spans="1:31" s="1233" customFormat="1" ht="20.25" hidden="1" customHeight="1" outlineLevel="1" thickBot="1">
      <c r="A23" s="1232"/>
      <c r="B23" s="1232"/>
      <c r="C23" s="1292"/>
      <c r="D23" s="1241"/>
      <c r="E23" s="1241"/>
      <c r="F23" s="1241"/>
      <c r="G23" s="1241"/>
    </row>
    <row r="24" spans="1:31" s="1233" customFormat="1" ht="20.25" customHeight="1" collapsed="1">
      <c r="A24" s="1232"/>
      <c r="B24" s="1232"/>
      <c r="C24" s="1301" t="s">
        <v>438</v>
      </c>
      <c r="D24" s="1302" t="str">
        <f>IF(+VLOOKUP(D$14,'Seg Diario'!$B$10:$QL$76,7,0)&gt;0,+VLOOKUP(D$14,'Seg Diario'!$B$10:$QL$76,7,0),"")</f>
        <v>CRUZ</v>
      </c>
      <c r="E24" s="1302" t="str">
        <f>IF(+VLOOKUP(E$14,'Seg Diario'!$B$10:$QL$76,7,0)&gt;0,+VLOOKUP(E$14,'Seg Diario'!$B$10:$QL$76,7,0),"")</f>
        <v>CRUZ</v>
      </c>
      <c r="F24" s="1302" t="str">
        <f>IF(+VLOOKUP(F$14,'Seg Diario'!$B$10:$QL$76,7,0)&gt;0,+VLOOKUP(F$14,'Seg Diario'!$B$10:$QL$76,7,0),"")</f>
        <v>INST</v>
      </c>
      <c r="G24" s="1302" t="str">
        <f>IF(+VLOOKUP(G$14,'Seg Diario'!$B$10:$QL$76,7,0)&gt;0,+VLOOKUP(G$14,'Seg Diario'!$B$10:$QL$76,7,0),"")</f>
        <v>HG</v>
      </c>
    </row>
    <row r="25" spans="1:31" s="1233" customFormat="1" ht="20.25" customHeight="1">
      <c r="A25" s="1232"/>
      <c r="B25" s="1232"/>
      <c r="C25" s="1291" t="s">
        <v>869</v>
      </c>
      <c r="D25" s="1236">
        <f>+VLOOKUP(D$14,'Seg Diario'!$B$10:$QL$76,226,0)</f>
        <v>1</v>
      </c>
      <c r="E25" s="1236">
        <f>+VLOOKUP(E$14,'Seg Diario'!$B$10:$QL$76,226,0)</f>
        <v>1</v>
      </c>
      <c r="F25" s="1236">
        <f>+VLOOKUP(F$14,'Seg Diario'!$B$10:$QL$76,226,0)</f>
        <v>1</v>
      </c>
      <c r="G25" s="1236">
        <f>+VLOOKUP(G$14,'Seg Diario'!$B$10:$QL$76,226,0)</f>
        <v>1</v>
      </c>
    </row>
    <row r="26" spans="1:31" s="1233" customFormat="1" ht="20.25" customHeight="1" thickBot="1">
      <c r="A26" s="1232"/>
      <c r="B26" s="1232"/>
      <c r="C26" s="1294" t="s">
        <v>870</v>
      </c>
      <c r="D26" s="1241">
        <f>+VLOOKUP(D$14,'Seg Diario'!$B$10:$QL$76,229,0)</f>
        <v>1</v>
      </c>
      <c r="E26" s="1241">
        <f>+VLOOKUP(E$14,'Seg Diario'!$B$10:$QL$76,229,0)</f>
        <v>1</v>
      </c>
      <c r="F26" s="1241">
        <f>+VLOOKUP(F$14,'Seg Diario'!$B$10:$QL$76,229,0)</f>
        <v>1</v>
      </c>
      <c r="G26" s="1241">
        <f>+VLOOKUP(G$14,'Seg Diario'!$B$10:$QL$76,229,0)</f>
        <v>1</v>
      </c>
      <c r="AD26" s="1260">
        <f>COUNTIF(D26:AB26,"1")</f>
        <v>4</v>
      </c>
      <c r="AE26" s="1260">
        <f>AD26-$AD$54</f>
        <v>-16</v>
      </c>
    </row>
    <row r="27" spans="1:31" s="1233" customFormat="1" ht="20.25" customHeight="1">
      <c r="A27" s="1232"/>
      <c r="B27" s="1232"/>
      <c r="C27" s="1451" t="s">
        <v>871</v>
      </c>
      <c r="D27" s="1452">
        <f>+VLOOKUP(D$14,'Seg Diario'!$B$10:$QL$76,232,0)</f>
        <v>1</v>
      </c>
      <c r="E27" s="1452">
        <f>+VLOOKUP(E$14,'Seg Diario'!$B$10:$QL$76,232,0)</f>
        <v>1</v>
      </c>
      <c r="F27" s="1452">
        <f>+VLOOKUP(F$14,'Seg Diario'!$B$10:$QL$76,232,0)</f>
        <v>1</v>
      </c>
      <c r="G27" s="1453">
        <f>+VLOOKUP(G$14,'Seg Diario'!$B$10:$QL$76,232,0)</f>
        <v>1</v>
      </c>
      <c r="AD27" s="1258"/>
      <c r="AE27" s="1259"/>
    </row>
    <row r="28" spans="1:31" s="1233" customFormat="1" ht="20.25" customHeight="1">
      <c r="A28" s="1232"/>
      <c r="B28" s="1232"/>
      <c r="C28" s="1458" t="s">
        <v>230</v>
      </c>
      <c r="D28" s="1234">
        <f>IF(+VLOOKUP(D$14,'Seg Diario'!$B$10:$QL$76,235,0)&gt;0,+VLOOKUP(D$55,'Seg Diario'!$B$10:$QL$76,235,0),"")</f>
        <v>1</v>
      </c>
      <c r="E28" s="1234">
        <f>IF(+VLOOKUP(E$14,'Seg Diario'!$B$10:$QL$76,235,0)&gt;0,+VLOOKUP(E$55,'Seg Diario'!$B$10:$QL$76,235,0),"")</f>
        <v>1</v>
      </c>
      <c r="F28" s="1234">
        <f>IF(+VLOOKUP(F$14,'Seg Diario'!$B$10:$QL$76,235,0)&gt;0,+VLOOKUP(F$55,'Seg Diario'!$B$10:$QL$76,235,0),"")</f>
        <v>1</v>
      </c>
      <c r="G28" s="1455">
        <f>IF(+VLOOKUP(G$14,'Seg Diario'!$B$10:$QL$76,235,0)&gt;0,+VLOOKUP(G$55,'Seg Diario'!$B$10:$QL$76,235,0),"")</f>
        <v>1</v>
      </c>
      <c r="AD28" s="1260">
        <f>COUNTIF(D28:AB28,"1")</f>
        <v>4</v>
      </c>
      <c r="AE28" s="1260">
        <f>AD28-$AD$134</f>
        <v>-13</v>
      </c>
    </row>
    <row r="29" spans="1:31" s="1233" customFormat="1" ht="20.25" customHeight="1">
      <c r="A29" s="1232"/>
      <c r="B29" s="1232"/>
      <c r="C29" s="1459" t="s">
        <v>872</v>
      </c>
      <c r="D29" s="1234">
        <f>IF(+VLOOKUP(D$14,'Seg Diario'!$B$10:$QL$76,240,TRUE)&gt;0,1,"")</f>
        <v>1</v>
      </c>
      <c r="E29" s="1234">
        <f>IF(+VLOOKUP(E$14,'Seg Diario'!$B$10:$QL$76,240,TRUE)&gt;0,1,"")</f>
        <v>1</v>
      </c>
      <c r="F29" s="1234">
        <f>IF(+VLOOKUP(F$14,'Seg Diario'!$B$10:$QL$76,240,TRUE)&gt;0,1,"")</f>
        <v>1</v>
      </c>
      <c r="G29" s="1455">
        <f>IF(+VLOOKUP(G$14,'Seg Diario'!$B$10:$QL$76,240,TRUE)&gt;0,1,"")</f>
        <v>1</v>
      </c>
      <c r="H29" s="1260"/>
      <c r="I29" s="1260"/>
      <c r="J29" s="1260"/>
      <c r="K29" s="1260"/>
      <c r="L29" s="1260"/>
      <c r="M29" s="1260"/>
      <c r="N29" s="1260"/>
      <c r="O29" s="1260"/>
      <c r="P29" s="1260"/>
      <c r="Q29" s="1260"/>
      <c r="R29" s="1260"/>
      <c r="S29" s="1260"/>
      <c r="T29" s="1260"/>
      <c r="U29" s="1260"/>
      <c r="V29" s="1260"/>
      <c r="W29" s="1260"/>
      <c r="X29" s="1260"/>
      <c r="Y29" s="1260"/>
      <c r="Z29" s="1260"/>
      <c r="AA29" s="1260"/>
      <c r="AB29" s="1260"/>
      <c r="AD29" s="1260"/>
    </row>
    <row r="30" spans="1:31" s="1233" customFormat="1" ht="20.25" customHeight="1">
      <c r="A30" s="1232"/>
      <c r="B30" s="1232"/>
      <c r="C30" s="1454" t="s">
        <v>231</v>
      </c>
      <c r="D30" s="1234">
        <f>+VLOOKUP(D$14,'Seg Diario'!$B$10:$QL$76,238,0)</f>
        <v>1</v>
      </c>
      <c r="E30" s="1234">
        <f>+VLOOKUP(E$14,'Seg Diario'!$B$10:$QL$76,238,0)</f>
        <v>1</v>
      </c>
      <c r="F30" s="1234">
        <f>+VLOOKUP(F$14,'Seg Diario'!$B$10:$QL$76,238,0)</f>
        <v>1</v>
      </c>
      <c r="G30" s="1455">
        <f>+VLOOKUP(G$14,'Seg Diario'!$B$10:$QL$76,238,0)</f>
        <v>1</v>
      </c>
    </row>
    <row r="31" spans="1:31" s="1233" customFormat="1" ht="20.25" customHeight="1" thickBot="1">
      <c r="A31" s="1232"/>
      <c r="B31" s="1232"/>
      <c r="C31" s="1460" t="s">
        <v>873</v>
      </c>
      <c r="D31" s="1300">
        <f>IF(+VLOOKUP(D$14,'Seg Diario'!$B$10:$QL$76,245,0)&gt;0,+VLOOKUP(D$14,'Seg Diario'!$B$10:$QL$76,245,0),"")</f>
        <v>1</v>
      </c>
      <c r="E31" s="1300">
        <f>IF(+VLOOKUP(E$14,'Seg Diario'!$B$10:$QL$76,245,0)&gt;0,+VLOOKUP(E$14,'Seg Diario'!$B$10:$QL$76,245,0),"")</f>
        <v>1</v>
      </c>
      <c r="F31" s="1300">
        <f>IF(+VLOOKUP(F$14,'Seg Diario'!$B$10:$QL$76,245,0)&gt;0,+VLOOKUP(F$14,'Seg Diario'!$B$10:$QL$76,245,0),"")</f>
        <v>1</v>
      </c>
      <c r="G31" s="1457">
        <f>IF(+VLOOKUP(G$14,'Seg Diario'!$B$10:$QL$76,245,0)&gt;0,+VLOOKUP(G$14,'Seg Diario'!$B$10:$QL$76,245,0),"")</f>
        <v>1</v>
      </c>
      <c r="AC31" s="1570">
        <f>AD31/$AD$134</f>
        <v>0.23529411764705882</v>
      </c>
      <c r="AD31" s="1260">
        <f>COUNTIF(D31:AB31,"1")</f>
        <v>4</v>
      </c>
      <c r="AE31" s="1260">
        <f>AD31-$AD$134</f>
        <v>-13</v>
      </c>
    </row>
    <row r="32" spans="1:31" s="1233" customFormat="1" ht="20.25" customHeight="1">
      <c r="A32" s="1232"/>
      <c r="B32" s="1232"/>
      <c r="C32" s="1463" t="s">
        <v>874</v>
      </c>
      <c r="D32" s="1452">
        <f>+VLOOKUP(D$14,'Seg Diario'!$B$10:$QL$76,261,0)</f>
        <v>1</v>
      </c>
      <c r="E32" s="1452">
        <f>+VLOOKUP(E$14,'Seg Diario'!$B$10:$QL$76,261,0)</f>
        <v>1</v>
      </c>
      <c r="F32" s="1452">
        <f>+VLOOKUP(F$14,'Seg Diario'!$B$10:$QL$76,261,0)</f>
        <v>1</v>
      </c>
      <c r="G32" s="1452">
        <f>+VLOOKUP(G$14,'Seg Diario'!$B$10:$QL$76,261,0)</f>
        <v>1</v>
      </c>
      <c r="AC32" s="1570">
        <f>AD32/$AD$134</f>
        <v>0.23529411764705882</v>
      </c>
      <c r="AD32" s="1260">
        <f>COUNTIF(D32:AB32,"1")</f>
        <v>4</v>
      </c>
      <c r="AE32" s="1260">
        <f>AD32-$AD$134</f>
        <v>-13</v>
      </c>
    </row>
    <row r="33" spans="1:31" s="1233" customFormat="1" ht="20.25" customHeight="1">
      <c r="A33" s="1232"/>
      <c r="B33" s="1232"/>
      <c r="C33" s="1454" t="s">
        <v>875</v>
      </c>
      <c r="D33" s="1234">
        <f>+VLOOKUP(D$14,'Seg Diario'!$B$10:$QN$76,455,0)</f>
        <v>1</v>
      </c>
      <c r="E33" s="1234">
        <f>+VLOOKUP(E$14,'Seg Diario'!$B$10:$QN$76,455,0)</f>
        <v>1</v>
      </c>
      <c r="F33" s="1234">
        <f>+VLOOKUP(F$14,'Seg Diario'!$B$10:$QN$76,455,0)</f>
        <v>1</v>
      </c>
      <c r="G33" s="1234">
        <f>+VLOOKUP(G$14,'Seg Diario'!$B$10:$QN$76,455,0)</f>
        <v>1</v>
      </c>
    </row>
    <row r="34" spans="1:31" s="1233" customFormat="1" ht="20.25" customHeight="1">
      <c r="A34" s="1232"/>
      <c r="B34" s="1232"/>
      <c r="C34" s="1454" t="s">
        <v>876</v>
      </c>
      <c r="D34" s="1234">
        <f>+VLOOKUP(D$14,'Seg Diario'!$B$10:$QL$76,300)</f>
        <v>1</v>
      </c>
      <c r="E34" s="1234">
        <f>+VLOOKUP(E$14,'Seg Diario'!$B$10:$QL$76,300)</f>
        <v>1</v>
      </c>
      <c r="F34" s="1234">
        <f>+VLOOKUP(F$14,'Seg Diario'!$B$10:$QL$76,300)</f>
        <v>1</v>
      </c>
      <c r="G34" s="1234">
        <f>+VLOOKUP(G$14,'Seg Diario'!$B$10:$QL$76,300)</f>
        <v>1</v>
      </c>
      <c r="AC34" s="1570">
        <f>AD34/$AD$134</f>
        <v>0.23529411764705882</v>
      </c>
      <c r="AD34" s="1260">
        <f>COUNTIF(D34:AB34,"1")</f>
        <v>4</v>
      </c>
      <c r="AE34" s="1260">
        <f>AD34-$AD$134</f>
        <v>-13</v>
      </c>
    </row>
    <row r="35" spans="1:31" s="1233" customFormat="1" ht="20.25" customHeight="1">
      <c r="A35" s="1232"/>
      <c r="B35" s="1232"/>
      <c r="C35" s="1462" t="s">
        <v>877</v>
      </c>
      <c r="D35" s="1234">
        <f>+VLOOKUP(D$14,'Seg Diario'!$B$10:$QN$76,310,0)</f>
        <v>1</v>
      </c>
      <c r="E35" s="1234">
        <f>+VLOOKUP(E$14,'Seg Diario'!$B$10:$QN$76,310,0)</f>
        <v>1</v>
      </c>
      <c r="F35" s="1234">
        <f>+VLOOKUP(F$14,'Seg Diario'!$B$10:$QN$76,310,0)</f>
        <v>1</v>
      </c>
      <c r="G35" s="1234">
        <f>+VLOOKUP(G$14,'Seg Diario'!$B$10:$QN$76,310,0)</f>
        <v>1</v>
      </c>
      <c r="AD35" s="1260">
        <f>COUNTIF(D35:AB35,"1")</f>
        <v>4</v>
      </c>
      <c r="AE35" s="1260">
        <f>AD35-$AD$134</f>
        <v>-13</v>
      </c>
    </row>
    <row r="36" spans="1:31" s="1233" customFormat="1" ht="20.25" customHeight="1">
      <c r="A36" s="1232"/>
      <c r="B36" s="1232"/>
      <c r="C36" s="1454" t="s">
        <v>878</v>
      </c>
      <c r="D36" s="1234">
        <f>+VLOOKUP(D$14,'Seg Diario'!$B$10:$QL$76,322,0)</f>
        <v>1</v>
      </c>
      <c r="E36" s="1234">
        <f>+VLOOKUP(E$14,'Seg Diario'!$B$10:$QL$76,322,0)</f>
        <v>1</v>
      </c>
      <c r="F36" s="1234">
        <f>+VLOOKUP(F$14,'Seg Diario'!$B$10:$QL$76,322,0)</f>
        <v>1</v>
      </c>
      <c r="G36" s="1234">
        <f>+VLOOKUP(G$14,'Seg Diario'!$B$10:$QL$76,322,0)</f>
        <v>1</v>
      </c>
    </row>
    <row r="37" spans="1:31" s="1233" customFormat="1" ht="20.25" customHeight="1">
      <c r="A37" s="1232"/>
      <c r="B37" s="1232"/>
      <c r="C37" s="1454" t="s">
        <v>879</v>
      </c>
      <c r="D37" s="1234">
        <f>+VLOOKUP(D$14,'Seg Diario'!$B$10:$QL$76,325,0)</f>
        <v>1</v>
      </c>
      <c r="E37" s="1234">
        <f>+VLOOKUP(E$14,'Seg Diario'!$B$10:$QL$76,325,0)</f>
        <v>1</v>
      </c>
      <c r="F37" s="1234">
        <f>+VLOOKUP(F$14,'Seg Diario'!$B$10:$QL$76,325,0)</f>
        <v>1</v>
      </c>
      <c r="G37" s="1234">
        <f>+VLOOKUP(G$14,'Seg Diario'!$B$10:$QL$76,325,0)</f>
        <v>1</v>
      </c>
      <c r="AC37" s="1570">
        <f>AD37/$AD$134</f>
        <v>0.23529411764705882</v>
      </c>
      <c r="AD37" s="1260">
        <f>COUNTIF(D37:AB37,"1")</f>
        <v>4</v>
      </c>
      <c r="AE37" s="1260">
        <f>AD37-$AD$134</f>
        <v>-13</v>
      </c>
    </row>
    <row r="38" spans="1:31" s="1233" customFormat="1" ht="20.25" customHeight="1">
      <c r="A38" s="1232"/>
      <c r="B38" s="1232"/>
      <c r="C38" s="1454" t="s">
        <v>880</v>
      </c>
      <c r="D38" s="1234">
        <f>+VLOOKUP(D$14,'Seg Diario'!$B$10:$QN$76,328,0)</f>
        <v>1</v>
      </c>
      <c r="E38" s="1234">
        <f>+VLOOKUP(E$14,'Seg Diario'!$B$10:$QN$76,328,0)</f>
        <v>0</v>
      </c>
      <c r="F38" s="1234">
        <f>+VLOOKUP(F$14,'Seg Diario'!$B$10:$QN$76,328,0)</f>
        <v>1</v>
      </c>
      <c r="G38" s="1234">
        <f>+VLOOKUP(G$14,'Seg Diario'!$B$10:$QN$76,328,0)</f>
        <v>0</v>
      </c>
    </row>
    <row r="39" spans="1:31" s="1233" customFormat="1" ht="20.25" customHeight="1">
      <c r="A39" s="1232"/>
      <c r="B39" s="1232"/>
      <c r="C39" s="1462" t="s">
        <v>881</v>
      </c>
      <c r="D39" s="1234">
        <f>+VLOOKUP(D$14,'Seg Diario'!$B$10:$QN$76,338,0)</f>
        <v>1</v>
      </c>
      <c r="E39" s="1234">
        <f>+VLOOKUP(E$14,'Seg Diario'!$B$10:$QN$76,338,0)</f>
        <v>1</v>
      </c>
      <c r="F39" s="1234">
        <f>+VLOOKUP(F$14,'Seg Diario'!$B$10:$QN$76,338,0)</f>
        <v>1</v>
      </c>
      <c r="G39" s="1234">
        <f>+VLOOKUP(G$14,'Seg Diario'!$B$10:$QN$76,338,0)</f>
        <v>1</v>
      </c>
      <c r="AD39" s="1260">
        <f>COUNTIF(D39:AB39,"1")</f>
        <v>4</v>
      </c>
      <c r="AE39" s="1260">
        <f>AD39-$AD$134</f>
        <v>-13</v>
      </c>
    </row>
    <row r="40" spans="1:31" s="1233" customFormat="1" ht="20.25" customHeight="1">
      <c r="A40" s="1232"/>
      <c r="B40" s="1232"/>
      <c r="C40" s="1454" t="s">
        <v>882</v>
      </c>
      <c r="D40" s="1234">
        <f>+VLOOKUP(D$14,'Seg Diario'!$B$10:$QL$76,350,0)</f>
        <v>1</v>
      </c>
      <c r="E40" s="1234">
        <f>+VLOOKUP(E$14,'Seg Diario'!$B$10:$QL$76,350,0)</f>
        <v>1</v>
      </c>
      <c r="F40" s="1234">
        <f>+VLOOKUP(F$14,'Seg Diario'!$B$10:$QL$76,350,0)</f>
        <v>1</v>
      </c>
      <c r="G40" s="1234">
        <f>+VLOOKUP(G$14,'Seg Diario'!$B$10:$QL$76,350,0)</f>
        <v>1</v>
      </c>
    </row>
    <row r="41" spans="1:31" s="1233" customFormat="1" ht="20.25" customHeight="1">
      <c r="A41" s="1232"/>
      <c r="B41" s="1232"/>
      <c r="C41" s="1454" t="s">
        <v>883</v>
      </c>
      <c r="D41" s="1234">
        <f>+VLOOKUP(D$14,'Seg Diario'!$B$10:$QL$76,353,0)</f>
        <v>1</v>
      </c>
      <c r="E41" s="1234">
        <f>+VLOOKUP(E$14,'Seg Diario'!$B$10:$QL$76,353,0)</f>
        <v>1</v>
      </c>
      <c r="F41" s="1234">
        <f>+VLOOKUP(F$14,'Seg Diario'!$B$10:$QL$76,353,0)</f>
        <v>1</v>
      </c>
      <c r="G41" s="1234">
        <f>+VLOOKUP(G$14,'Seg Diario'!$B$10:$QL$76,353,0)</f>
        <v>1</v>
      </c>
      <c r="AC41" s="1570">
        <f>AD41/$AD$134</f>
        <v>0.23529411764705882</v>
      </c>
      <c r="AD41" s="1260">
        <f>COUNTIF(D41:AB41,"1")</f>
        <v>4</v>
      </c>
      <c r="AE41" s="1260">
        <f>AD41-$AD$134</f>
        <v>-13</v>
      </c>
    </row>
    <row r="42" spans="1:31" s="1233" customFormat="1" ht="20.25" customHeight="1" thickBot="1">
      <c r="A42" s="1232"/>
      <c r="B42" s="1232"/>
      <c r="C42" s="1456" t="s">
        <v>884</v>
      </c>
      <c r="D42" s="1300">
        <f>+VLOOKUP(D$14,'Seg Diario'!$B$10:$QN$76,356,0)</f>
        <v>1</v>
      </c>
      <c r="E42" s="1300">
        <f>+VLOOKUP(E$14,'Seg Diario'!$B$10:$QN$76,356,0)</f>
        <v>0</v>
      </c>
      <c r="F42" s="1300">
        <f>+VLOOKUP(F$14,'Seg Diario'!$B$10:$QN$76,356,0)</f>
        <v>1</v>
      </c>
      <c r="G42" s="1300">
        <f>+VLOOKUP(G$14,'Seg Diario'!$B$10:$QN$76,356,0)</f>
        <v>0</v>
      </c>
    </row>
    <row r="43" spans="1:31" ht="14.4">
      <c r="A43" s="1091"/>
      <c r="B43" s="1091"/>
    </row>
    <row r="44" spans="1:31" ht="14.4" customHeight="1">
      <c r="A44" s="1091"/>
      <c r="B44" s="1091"/>
      <c r="J44" s="1092" t="s">
        <v>842</v>
      </c>
    </row>
    <row r="45" spans="1:31" ht="14.4">
      <c r="A45" s="1091"/>
      <c r="B45" s="1091"/>
      <c r="C45" s="1091"/>
      <c r="D45" s="1091"/>
      <c r="E45" s="1091"/>
      <c r="F45" s="1091"/>
      <c r="G45" s="1091"/>
      <c r="H45" s="1091"/>
      <c r="I45" s="1091"/>
      <c r="J45" s="1091"/>
      <c r="K45" s="1091"/>
      <c r="L45" s="1091"/>
      <c r="M45" s="1091"/>
      <c r="N45" s="1091"/>
      <c r="O45" s="1091"/>
      <c r="P45" s="1091"/>
      <c r="Q45" s="1091"/>
      <c r="R45" s="1091"/>
      <c r="S45" s="1091"/>
      <c r="T45" s="1091"/>
      <c r="U45" s="1091"/>
      <c r="V45" s="1091"/>
      <c r="W45" s="1091"/>
      <c r="X45" s="1091"/>
      <c r="Y45" s="1091"/>
    </row>
    <row r="46" spans="1:31" ht="14.4" customHeight="1">
      <c r="A46" s="1091"/>
      <c r="B46" s="1091"/>
      <c r="C46" s="2402" t="s">
        <v>885</v>
      </c>
      <c r="D46" s="2397"/>
      <c r="E46" s="2397"/>
      <c r="F46" s="2397"/>
      <c r="G46" s="2397"/>
      <c r="H46" s="2397"/>
      <c r="I46" s="2397"/>
      <c r="J46" s="2397"/>
      <c r="K46" s="2397"/>
      <c r="L46" s="2397"/>
      <c r="M46" s="2397"/>
      <c r="N46" s="2397"/>
      <c r="O46" s="2397"/>
      <c r="P46" s="2397"/>
      <c r="Q46" s="2397"/>
      <c r="R46" s="2397"/>
      <c r="S46" s="2397"/>
      <c r="T46" s="2397"/>
      <c r="U46" s="2397"/>
      <c r="V46" s="2397"/>
      <c r="W46" s="2397"/>
      <c r="X46" s="2397"/>
      <c r="Y46" s="2397"/>
      <c r="Z46" s="2397"/>
      <c r="AA46" s="2397"/>
      <c r="AB46" s="2397"/>
    </row>
    <row r="47" spans="1:31" ht="14.4" customHeight="1">
      <c r="A47" s="1091"/>
      <c r="B47" s="1091"/>
      <c r="C47" s="2402"/>
      <c r="D47" s="2397"/>
      <c r="E47" s="2397"/>
      <c r="F47" s="2397"/>
      <c r="G47" s="2397"/>
      <c r="H47" s="2397"/>
      <c r="I47" s="2397"/>
      <c r="J47" s="2397"/>
      <c r="K47" s="2397"/>
      <c r="L47" s="2397"/>
      <c r="M47" s="2397"/>
      <c r="N47" s="2397"/>
      <c r="O47" s="2397"/>
      <c r="P47" s="2397"/>
      <c r="Q47" s="2397"/>
      <c r="R47" s="2397"/>
      <c r="S47" s="2397"/>
      <c r="T47" s="2397"/>
      <c r="U47" s="2397"/>
      <c r="V47" s="2397"/>
      <c r="W47" s="2397"/>
      <c r="X47" s="2397"/>
      <c r="Y47" s="2397"/>
      <c r="Z47" s="2397"/>
      <c r="AA47" s="2397"/>
      <c r="AB47" s="2397"/>
    </row>
    <row r="48" spans="1:31" ht="14.4" customHeight="1">
      <c r="A48" s="1091"/>
      <c r="B48" s="1091"/>
      <c r="C48" s="2402"/>
      <c r="D48" s="2397"/>
      <c r="E48" s="2397"/>
      <c r="F48" s="2397"/>
      <c r="G48" s="2397"/>
      <c r="H48" s="2397"/>
      <c r="I48" s="2397"/>
      <c r="J48" s="2397"/>
      <c r="K48" s="2397"/>
      <c r="L48" s="2397"/>
      <c r="M48" s="2397"/>
      <c r="N48" s="2397"/>
      <c r="O48" s="2397"/>
      <c r="P48" s="2397"/>
      <c r="Q48" s="2397"/>
      <c r="R48" s="2397"/>
      <c r="S48" s="2397"/>
      <c r="T48" s="2397"/>
      <c r="U48" s="2397"/>
      <c r="V48" s="2397"/>
      <c r="W48" s="2397"/>
      <c r="X48" s="2397"/>
      <c r="Y48" s="2397"/>
      <c r="Z48" s="2397"/>
      <c r="AA48" s="2397"/>
      <c r="AB48" s="2397"/>
    </row>
    <row r="49" spans="1:31" ht="14.4" customHeight="1">
      <c r="A49" s="1091"/>
      <c r="B49" s="1091"/>
      <c r="C49" s="2402"/>
      <c r="D49" s="2397"/>
      <c r="E49" s="2397"/>
      <c r="F49" s="2397"/>
      <c r="G49" s="2397"/>
      <c r="H49" s="2397"/>
      <c r="I49" s="2397"/>
      <c r="J49" s="2397"/>
      <c r="K49" s="2397"/>
      <c r="L49" s="2397"/>
      <c r="M49" s="2397"/>
      <c r="N49" s="2397"/>
      <c r="O49" s="2397"/>
      <c r="P49" s="2397"/>
      <c r="Q49" s="2397"/>
      <c r="R49" s="2397"/>
      <c r="S49" s="2397"/>
      <c r="T49" s="2397"/>
      <c r="U49" s="2397"/>
      <c r="V49" s="2397"/>
      <c r="W49" s="2397"/>
      <c r="X49" s="2397"/>
      <c r="Y49" s="2397"/>
      <c r="Z49" s="2397"/>
      <c r="AA49" s="2397"/>
      <c r="AB49" s="2397"/>
    </row>
    <row r="50" spans="1:31" ht="14.4" customHeight="1">
      <c r="A50" s="1091"/>
      <c r="B50" s="1091"/>
      <c r="C50" s="2402"/>
      <c r="D50" s="2397"/>
      <c r="E50" s="2397"/>
      <c r="F50" s="2397"/>
      <c r="G50" s="2397"/>
      <c r="H50" s="2397"/>
      <c r="I50" s="2397"/>
      <c r="J50" s="2397"/>
      <c r="K50" s="2397"/>
      <c r="L50" s="2397"/>
      <c r="M50" s="2397"/>
      <c r="N50" s="2397"/>
      <c r="O50" s="2397"/>
      <c r="P50" s="2397"/>
      <c r="Q50" s="2397"/>
      <c r="R50" s="2397"/>
      <c r="S50" s="2397"/>
      <c r="T50" s="2397"/>
      <c r="U50" s="2397"/>
      <c r="V50" s="2397"/>
      <c r="W50" s="2397"/>
      <c r="X50" s="2397"/>
      <c r="Y50" s="2397"/>
      <c r="Z50" s="2397"/>
      <c r="AA50" s="2397"/>
      <c r="AB50" s="2397"/>
    </row>
    <row r="51" spans="1:31" ht="14.4" customHeight="1">
      <c r="A51" s="1091"/>
      <c r="B51" s="1091"/>
      <c r="C51" s="2402"/>
      <c r="D51" s="2397"/>
      <c r="E51" s="2397"/>
      <c r="F51" s="2397"/>
      <c r="G51" s="2397"/>
      <c r="H51" s="2397"/>
      <c r="I51" s="2397"/>
      <c r="J51" s="2397"/>
      <c r="K51" s="2397"/>
      <c r="L51" s="2397"/>
      <c r="M51" s="2397"/>
      <c r="N51" s="2397"/>
      <c r="O51" s="2397"/>
      <c r="P51" s="2397"/>
      <c r="Q51" s="2397"/>
      <c r="R51" s="2397"/>
      <c r="S51" s="2397"/>
      <c r="T51" s="2397"/>
      <c r="U51" s="2397"/>
      <c r="V51" s="2397"/>
      <c r="W51" s="2397"/>
      <c r="X51" s="2397"/>
      <c r="Y51" s="2397"/>
      <c r="Z51" s="2397"/>
      <c r="AA51" s="2397"/>
      <c r="AB51" s="2397"/>
    </row>
    <row r="52" spans="1:31" ht="23.1" customHeight="1">
      <c r="A52" s="1091"/>
      <c r="B52" s="1091"/>
      <c r="C52" s="2402"/>
      <c r="D52" s="2397"/>
      <c r="E52" s="2397"/>
      <c r="F52" s="2397"/>
      <c r="G52" s="2397"/>
      <c r="H52" s="2397"/>
      <c r="I52" s="2397"/>
      <c r="J52" s="2397"/>
      <c r="K52" s="2397"/>
      <c r="L52" s="2397"/>
      <c r="M52" s="2397"/>
      <c r="N52" s="2397"/>
      <c r="O52" s="2397"/>
      <c r="P52" s="2397"/>
      <c r="Q52" s="2397"/>
      <c r="R52" s="2397"/>
      <c r="S52" s="2397"/>
      <c r="T52" s="2397"/>
      <c r="U52" s="2397"/>
      <c r="V52" s="2397"/>
      <c r="W52" s="2397"/>
      <c r="X52" s="2397"/>
      <c r="Y52" s="2397"/>
      <c r="Z52" s="2397"/>
      <c r="AA52" s="2397"/>
      <c r="AB52" s="2397"/>
    </row>
    <row r="53" spans="1:31" ht="21" customHeight="1">
      <c r="A53" s="1091"/>
      <c r="B53" s="1091"/>
      <c r="C53" s="2402"/>
      <c r="D53" s="2397"/>
      <c r="E53" s="2397"/>
      <c r="F53" s="2397"/>
      <c r="G53" s="2397"/>
      <c r="H53" s="2397"/>
      <c r="I53" s="2397"/>
      <c r="J53" s="2397"/>
      <c r="K53" s="2397"/>
      <c r="L53" s="2397"/>
      <c r="M53" s="2397"/>
      <c r="N53" s="2397"/>
      <c r="O53" s="2397"/>
      <c r="P53" s="2397"/>
      <c r="Q53" s="2397"/>
      <c r="R53" s="2397"/>
      <c r="S53" s="2397"/>
      <c r="T53" s="2397"/>
      <c r="U53" s="2397"/>
      <c r="V53" s="2397"/>
      <c r="W53" s="2397"/>
      <c r="X53" s="2397"/>
      <c r="Y53" s="2397"/>
      <c r="Z53" s="2397"/>
      <c r="AA53" s="2397"/>
      <c r="AB53" s="2397"/>
      <c r="AD53" s="1569" t="s">
        <v>859</v>
      </c>
      <c r="AE53" s="1569" t="s">
        <v>860</v>
      </c>
    </row>
    <row r="54" spans="1:31" s="1233" customFormat="1" ht="20.25" customHeight="1">
      <c r="A54" s="1232"/>
      <c r="B54" s="1232"/>
      <c r="C54" s="1232"/>
      <c r="D54" s="1093" t="s">
        <v>861</v>
      </c>
      <c r="E54" s="1093" t="s">
        <v>861</v>
      </c>
      <c r="F54" s="1093" t="s">
        <v>861</v>
      </c>
      <c r="G54" s="1093" t="s">
        <v>861</v>
      </c>
      <c r="H54" s="1093" t="s">
        <v>861</v>
      </c>
      <c r="I54" s="1093" t="s">
        <v>861</v>
      </c>
      <c r="J54" s="1093" t="s">
        <v>861</v>
      </c>
      <c r="K54" s="1093" t="s">
        <v>861</v>
      </c>
      <c r="L54" s="1093" t="s">
        <v>861</v>
      </c>
      <c r="M54" s="1093" t="s">
        <v>861</v>
      </c>
      <c r="N54" s="1093" t="s">
        <v>861</v>
      </c>
      <c r="O54" s="1093" t="s">
        <v>861</v>
      </c>
      <c r="P54" s="1093" t="s">
        <v>861</v>
      </c>
      <c r="Q54" s="1093" t="s">
        <v>861</v>
      </c>
      <c r="R54" s="1093" t="s">
        <v>861</v>
      </c>
      <c r="S54" s="1093" t="s">
        <v>861</v>
      </c>
      <c r="T54" s="1093" t="s">
        <v>861</v>
      </c>
      <c r="U54" s="1093" t="s">
        <v>861</v>
      </c>
      <c r="V54" s="1093" t="s">
        <v>861</v>
      </c>
      <c r="W54" s="1093" t="s">
        <v>861</v>
      </c>
      <c r="X54" s="1093"/>
      <c r="AD54" s="1260">
        <f>COUNTIF(D54:AB54,"L")</f>
        <v>20</v>
      </c>
    </row>
    <row r="55" spans="1:31" s="1233" customFormat="1" ht="20.25" customHeight="1" thickBot="1">
      <c r="A55" s="1232"/>
      <c r="B55" s="1232"/>
      <c r="C55" s="1287" t="s">
        <v>862</v>
      </c>
      <c r="D55" s="1094" t="s">
        <v>73</v>
      </c>
      <c r="E55" s="1094" t="s">
        <v>76</v>
      </c>
      <c r="F55" s="1094" t="s">
        <v>79</v>
      </c>
      <c r="G55" s="1094" t="s">
        <v>81</v>
      </c>
      <c r="H55" s="1094" t="s">
        <v>84</v>
      </c>
      <c r="I55" s="1094" t="s">
        <v>87</v>
      </c>
      <c r="J55" s="1094" t="s">
        <v>90</v>
      </c>
      <c r="K55" s="1094" t="s">
        <v>93</v>
      </c>
      <c r="L55" s="1094" t="s">
        <v>96</v>
      </c>
      <c r="M55" s="1094" t="s">
        <v>99</v>
      </c>
      <c r="N55" s="1094" t="s">
        <v>101</v>
      </c>
      <c r="O55" s="1094" t="s">
        <v>103</v>
      </c>
      <c r="P55" s="1094" t="s">
        <v>106</v>
      </c>
      <c r="Q55" s="1094" t="s">
        <v>109</v>
      </c>
      <c r="R55" s="1094" t="s">
        <v>113</v>
      </c>
      <c r="S55" s="1094" t="s">
        <v>115</v>
      </c>
      <c r="T55" s="1094" t="s">
        <v>119</v>
      </c>
      <c r="U55" s="1094" t="s">
        <v>123</v>
      </c>
      <c r="V55" s="1094" t="s">
        <v>127</v>
      </c>
      <c r="W55" s="1094" t="s">
        <v>129</v>
      </c>
      <c r="X55" s="1094"/>
      <c r="AD55" s="1260"/>
    </row>
    <row r="56" spans="1:31" s="1233" customFormat="1" ht="20.25" hidden="1" customHeight="1" outlineLevel="1">
      <c r="A56" s="1232"/>
      <c r="B56" s="1232"/>
      <c r="C56" s="1287" t="s">
        <v>37</v>
      </c>
      <c r="D56" s="1093" t="str">
        <f>+VLOOKUP(D$55,'Seg Diario'!$B$10:$QL$76,4,0)</f>
        <v>B5</v>
      </c>
      <c r="E56" s="1093" t="str">
        <f>+VLOOKUP(E$55,'Seg Diario'!$B$10:$QL$76,4,0)</f>
        <v>C5</v>
      </c>
      <c r="F56" s="1093" t="str">
        <f>+VLOOKUP(F$55,'Seg Diario'!$B$10:$QL$76,4,0)</f>
        <v>B5</v>
      </c>
      <c r="G56" s="1093" t="str">
        <f>+VLOOKUP(G$55,'Seg Diario'!$B$10:$QL$76,4,0)</f>
        <v>B6</v>
      </c>
      <c r="H56" s="1093" t="str">
        <f>+VLOOKUP(H$55,'Seg Diario'!$B$10:$QL$76,4,0)</f>
        <v>B4</v>
      </c>
      <c r="I56" s="1093" t="str">
        <f>+VLOOKUP(I$55,'Seg Diario'!$B$10:$QL$76,4,0)</f>
        <v>B3</v>
      </c>
      <c r="J56" s="1093" t="str">
        <f>+VLOOKUP(J$55,'Seg Diario'!$B$10:$QL$76,4,0)</f>
        <v>C7</v>
      </c>
      <c r="K56" s="1093" t="str">
        <f>+VLOOKUP(K$55,'Seg Diario'!$B$10:$QL$76,4,0)</f>
        <v>B7</v>
      </c>
      <c r="L56" s="1093" t="str">
        <f>+VLOOKUP(L$55,'Seg Diario'!$B$10:$QL$76,4,0)</f>
        <v>C2</v>
      </c>
      <c r="M56" s="1093" t="str">
        <f>+VLOOKUP(M$55,'Seg Diario'!$B$10:$QL$76,4,0)</f>
        <v>B4</v>
      </c>
      <c r="N56" s="1093" t="str">
        <f>+VLOOKUP(N$55,'Seg Diario'!$B$10:$QL$76,4,0)</f>
        <v>A7</v>
      </c>
      <c r="O56" s="1093" t="str">
        <f>+VLOOKUP(O$55,'Seg Diario'!$B$10:$QL$76,4,0)</f>
        <v>A5</v>
      </c>
      <c r="P56" s="1093" t="str">
        <f>+VLOOKUP(P$55,'Seg Diario'!$B$10:$QL$76,4,0)</f>
        <v>A5</v>
      </c>
      <c r="Q56" s="1093" t="str">
        <f>+VLOOKUP(Q$55,'Seg Diario'!$B$10:$QL$76,4,0)</f>
        <v>B2</v>
      </c>
      <c r="R56" s="1093" t="str">
        <f>+VLOOKUP(R$55,'Seg Diario'!$B$10:$QL$76,4,0)</f>
        <v>A6</v>
      </c>
      <c r="S56" s="1093" t="str">
        <f>+VLOOKUP(S$55,'Seg Diario'!$B$10:$QL$76,4,0)</f>
        <v>A7</v>
      </c>
      <c r="T56" s="1093" t="str">
        <f>+VLOOKUP(T$55,'Seg Diario'!$B$10:$QL$76,4,0)</f>
        <v>B2</v>
      </c>
      <c r="U56" s="1093" t="str">
        <f>+VLOOKUP(U$55,'Seg Diario'!$B$10:$QL$76,4,0)</f>
        <v>C7</v>
      </c>
      <c r="V56" s="1093" t="str">
        <f>+VLOOKUP(V$55,'Seg Diario'!$B$10:$QL$76,4,0)</f>
        <v>B7</v>
      </c>
      <c r="W56" s="1093" t="str">
        <f>+VLOOKUP(W$55,'Seg Diario'!$B$10:$QL$76,4,0)</f>
        <v>B7</v>
      </c>
      <c r="X56" s="1093"/>
    </row>
    <row r="57" spans="1:31" s="1233" customFormat="1" ht="20.25" hidden="1" customHeight="1" outlineLevel="1">
      <c r="A57" s="1232"/>
      <c r="B57" s="1232"/>
      <c r="C57" s="1287" t="s">
        <v>863</v>
      </c>
      <c r="D57" s="1093" t="str">
        <f>+VLOOKUP(D$55,'Seg Diario'!$B$10:$QL$76,3,0)</f>
        <v>HE</v>
      </c>
      <c r="E57" s="1093" t="str">
        <f>+VLOOKUP(E$55,'Seg Diario'!$B$10:$QL$76,3,0)</f>
        <v>HE</v>
      </c>
      <c r="F57" s="1093" t="str">
        <f>+VLOOKUP(F$55,'Seg Diario'!$B$10:$QL$76,3,0)</f>
        <v>HE</v>
      </c>
      <c r="G57" s="1093" t="str">
        <f>+VLOOKUP(G$55,'Seg Diario'!$B$10:$QL$76,3,0)</f>
        <v>HE</v>
      </c>
      <c r="H57" s="1093" t="str">
        <f>+VLOOKUP(H$55,'Seg Diario'!$B$10:$QL$76,3,0)</f>
        <v>HE</v>
      </c>
      <c r="I57" s="1093" t="str">
        <f>+VLOOKUP(I$55,'Seg Diario'!$B$10:$QL$76,3,0)</f>
        <v>HE</v>
      </c>
      <c r="J57" s="1093" t="str">
        <f>+VLOOKUP(J$55,'Seg Diario'!$B$10:$QL$76,3,0)</f>
        <v>Z</v>
      </c>
      <c r="K57" s="1093" t="str">
        <f>+VLOOKUP(K$55,'Seg Diario'!$B$10:$QL$76,3,0)</f>
        <v>Z</v>
      </c>
      <c r="L57" s="1093" t="str">
        <f>+VLOOKUP(L$55,'Seg Diario'!$B$10:$QL$76,3,0)</f>
        <v>HE</v>
      </c>
      <c r="M57" s="1093" t="str">
        <f>+VLOOKUP(M$55,'Seg Diario'!$B$10:$QL$76,3,0)</f>
        <v>Z</v>
      </c>
      <c r="N57" s="1093" t="str">
        <f>+VLOOKUP(N$55,'Seg Diario'!$B$10:$QL$76,3,0)</f>
        <v>Z</v>
      </c>
      <c r="O57" s="1093" t="str">
        <f>+VLOOKUP(O$55,'Seg Diario'!$B$10:$QL$76,3,0)</f>
        <v>HE</v>
      </c>
      <c r="P57" s="1093" t="str">
        <f>+VLOOKUP(P$55,'Seg Diario'!$B$10:$QL$76,3,0)</f>
        <v>Z</v>
      </c>
      <c r="Q57" s="1093" t="str">
        <f>+VLOOKUP(Q$55,'Seg Diario'!$B$10:$QL$76,3,0)</f>
        <v>Z</v>
      </c>
      <c r="R57" s="1093" t="str">
        <f>+VLOOKUP(R$55,'Seg Diario'!$B$10:$QL$76,3,0)</f>
        <v>Z</v>
      </c>
      <c r="S57" s="1093" t="str">
        <f>+VLOOKUP(S$55,'Seg Diario'!$B$10:$QL$76,3,0)</f>
        <v>HE</v>
      </c>
      <c r="T57" s="1093" t="str">
        <f>+VLOOKUP(T$55,'Seg Diario'!$B$10:$QL$76,3,0)</f>
        <v>HE</v>
      </c>
      <c r="U57" s="1093" t="str">
        <f>+VLOOKUP(U$55,'Seg Diario'!$B$10:$QL$76,3,0)</f>
        <v>HE</v>
      </c>
      <c r="V57" s="1093" t="str">
        <f>+VLOOKUP(V$55,'Seg Diario'!$B$10:$QL$76,3,0)</f>
        <v>HE</v>
      </c>
      <c r="W57" s="1093" t="str">
        <f>+VLOOKUP(W$55,'Seg Diario'!$B$10:$QL$76,3,0)</f>
        <v>HE</v>
      </c>
      <c r="X57" s="1093"/>
    </row>
    <row r="58" spans="1:31" s="1233" customFormat="1" ht="20.25" hidden="1" customHeight="1" outlineLevel="1">
      <c r="A58" s="1232"/>
      <c r="B58" s="1232"/>
      <c r="C58" s="1287" t="s">
        <v>864</v>
      </c>
      <c r="D58" s="1234">
        <f>+VLOOKUP(D$55,'Seg Diario'!$B$10:$QL$76,76,0)</f>
        <v>1</v>
      </c>
      <c r="E58" s="1234">
        <f>+VLOOKUP(E$55,'Seg Diario'!$B$10:$QL$76,76,0)</f>
        <v>1</v>
      </c>
      <c r="F58" s="1234">
        <f>+VLOOKUP(F$55,'Seg Diario'!$B$10:$QL$76,76,0)</f>
        <v>1</v>
      </c>
      <c r="G58" s="1234">
        <f>+VLOOKUP(G$55,'Seg Diario'!$B$10:$QL$76,76,0)</f>
        <v>1</v>
      </c>
      <c r="H58" s="1234">
        <f>+VLOOKUP(H$55,'Seg Diario'!$B$10:$QL$76,76,0)</f>
        <v>1</v>
      </c>
      <c r="I58" s="1234">
        <f>+VLOOKUP(I$55,'Seg Diario'!$B$10:$QL$76,76,0)</f>
        <v>1</v>
      </c>
      <c r="J58" s="1234">
        <f>+VLOOKUP(J$55,'Seg Diario'!$B$10:$QL$76,76,0)</f>
        <v>1</v>
      </c>
      <c r="K58" s="1234">
        <f>+VLOOKUP(K$55,'Seg Diario'!$B$10:$QL$76,76,0)</f>
        <v>1</v>
      </c>
      <c r="L58" s="1234">
        <f>+VLOOKUP(L$55,'Seg Diario'!$B$10:$QL$76,76,0)</f>
        <v>1</v>
      </c>
      <c r="M58" s="1234">
        <f>+VLOOKUP(M$55,'Seg Diario'!$B$10:$QL$76,76,0)</f>
        <v>1</v>
      </c>
      <c r="N58" s="1234">
        <f>+VLOOKUP(N$55,'Seg Diario'!$B$10:$QL$76,76,0)</f>
        <v>1</v>
      </c>
      <c r="O58" s="1234">
        <f>+VLOOKUP(O$55,'Seg Diario'!$B$10:$QL$76,76,0)</f>
        <v>1</v>
      </c>
      <c r="P58" s="1234">
        <f>+VLOOKUP(P$55,'Seg Diario'!$B$10:$QL$76,76,0)</f>
        <v>1</v>
      </c>
      <c r="Q58" s="1234">
        <f>+VLOOKUP(Q$55,'Seg Diario'!$B$10:$QL$76,76,0)</f>
        <v>1</v>
      </c>
      <c r="R58" s="1234">
        <f>+VLOOKUP(R$55,'Seg Diario'!$B$10:$QL$76,76,0)</f>
        <v>1</v>
      </c>
      <c r="S58" s="1234">
        <f>+VLOOKUP(S$55,'Seg Diario'!$B$10:$QL$76,76,0)</f>
        <v>1</v>
      </c>
      <c r="T58" s="1234">
        <f>+VLOOKUP(T$55,'Seg Diario'!$B$10:$QL$76,76,0)</f>
        <v>1</v>
      </c>
      <c r="U58" s="1234">
        <f>+VLOOKUP(U$55,'Seg Diario'!$B$10:$QL$76,76,0)</f>
        <v>1</v>
      </c>
      <c r="V58" s="1234">
        <f>+VLOOKUP(V$55,'Seg Diario'!$B$10:$QL$76,76,0)</f>
        <v>1</v>
      </c>
      <c r="W58" s="1234">
        <f>+VLOOKUP(W$55,'Seg Diario'!$B$10:$QL$76,76,0)</f>
        <v>1</v>
      </c>
      <c r="X58" s="1234"/>
      <c r="Y58" s="1257"/>
      <c r="Z58" s="1257"/>
      <c r="AA58" s="1257"/>
      <c r="AB58" s="1257"/>
    </row>
    <row r="59" spans="1:31" s="1233" customFormat="1" ht="20.25" hidden="1" customHeight="1" outlineLevel="1">
      <c r="A59" s="1232"/>
      <c r="B59" s="1232"/>
      <c r="C59" s="1288" t="s">
        <v>865</v>
      </c>
      <c r="D59" s="1234">
        <f>IF(D57="Z","NA",+VLOOKUP(D$55,'Seg Diario'!$B$10:$QL$76,106,0))</f>
        <v>1</v>
      </c>
      <c r="E59" s="1234">
        <f>IF(E57="Z","NA",+VLOOKUP(E$55,'Seg Diario'!$B$10:$QL$76,106,0))</f>
        <v>1</v>
      </c>
      <c r="F59" s="1234">
        <f>IF(F57="Z","NA",+VLOOKUP(F$55,'Seg Diario'!$B$10:$QL$76,106,0))</f>
        <v>1</v>
      </c>
      <c r="G59" s="1234">
        <f>IF(G57="Z","NA",+VLOOKUP(G$55,'Seg Diario'!$B$10:$QL$76,106,0))</f>
        <v>1</v>
      </c>
      <c r="H59" s="1234">
        <f>IF(H57="Z","NA",+VLOOKUP(H$55,'Seg Diario'!$B$10:$QL$76,106,0))</f>
        <v>1</v>
      </c>
      <c r="I59" s="1234">
        <f>IF(I57="Z","NA",+VLOOKUP(I$55,'Seg Diario'!$B$10:$QL$76,106,0))</f>
        <v>1</v>
      </c>
      <c r="J59" s="1234" t="str">
        <f>IF(J57="Z","NA",+VLOOKUP(J$55,'Seg Diario'!$B$10:$QL$76,106,0))</f>
        <v>NA</v>
      </c>
      <c r="K59" s="1234" t="str">
        <f>IF(K57="Z","NA",+VLOOKUP(K$55,'Seg Diario'!$B$10:$QL$76,106,0))</f>
        <v>NA</v>
      </c>
      <c r="L59" s="1234">
        <f>IF(L57="Z","NA",+VLOOKUP(L$55,'Seg Diario'!$B$10:$QL$76,106,0))</f>
        <v>1</v>
      </c>
      <c r="M59" s="1234" t="str">
        <f>IF(M57="Z","NA",+VLOOKUP(M$55,'Seg Diario'!$B$10:$QL$76,106,0))</f>
        <v>NA</v>
      </c>
      <c r="N59" s="1234" t="str">
        <f>IF(N57="Z","NA",+VLOOKUP(N$55,'Seg Diario'!$B$10:$QL$76,106,0))</f>
        <v>NA</v>
      </c>
      <c r="O59" s="1234">
        <f>IF(O57="Z","NA",+VLOOKUP(O$55,'Seg Diario'!$B$10:$QL$76,106,0))</f>
        <v>1</v>
      </c>
      <c r="P59" s="1234" t="str">
        <f>IF(P57="Z","NA",+VLOOKUP(P$55,'Seg Diario'!$B$10:$QL$76,106,0))</f>
        <v>NA</v>
      </c>
      <c r="Q59" s="1234" t="str">
        <f>IF(Q57="Z","NA",+VLOOKUP(Q$55,'Seg Diario'!$B$10:$QL$76,106,0))</f>
        <v>NA</v>
      </c>
      <c r="R59" s="1234" t="str">
        <f>IF(R57="Z","NA",+VLOOKUP(R$55,'Seg Diario'!$B$10:$QL$76,106,0))</f>
        <v>NA</v>
      </c>
      <c r="S59" s="1234">
        <f>IF(S57="Z","NA",+VLOOKUP(S$55,'Seg Diario'!$B$10:$QL$76,106,0))</f>
        <v>1</v>
      </c>
      <c r="T59" s="1234">
        <f>IF(T57="Z","NA",+VLOOKUP(T$55,'Seg Diario'!$B$10:$QL$76,106,0))</f>
        <v>1</v>
      </c>
      <c r="U59" s="1234">
        <f>IF(U57="Z","NA",+VLOOKUP(U$55,'Seg Diario'!$B$10:$QL$76,106,0))</f>
        <v>1</v>
      </c>
      <c r="V59" s="1234">
        <f>IF(V57="Z","NA",+VLOOKUP(V$55,'Seg Diario'!$B$10:$QL$76,106,0))</f>
        <v>1</v>
      </c>
      <c r="W59" s="1234">
        <f>IF(W57="Z","NA",+VLOOKUP(W$55,'Seg Diario'!$B$10:$QL$76,106,0))</f>
        <v>1</v>
      </c>
      <c r="X59" s="1234"/>
    </row>
    <row r="60" spans="1:31" s="1233" customFormat="1" ht="20.25" hidden="1" customHeight="1" outlineLevel="1" thickBot="1">
      <c r="A60" s="1232"/>
      <c r="B60" s="1232"/>
      <c r="C60" s="1289" t="s">
        <v>866</v>
      </c>
      <c r="D60" s="1235">
        <f>+VLOOKUP(D$55,'Seg Diario'!$B$10:$QL$76,121,0)</f>
        <v>1</v>
      </c>
      <c r="E60" s="1235">
        <f>+VLOOKUP(E$55,'Seg Diario'!$B$10:$QL$76,121,0)</f>
        <v>1</v>
      </c>
      <c r="F60" s="1235">
        <f>+VLOOKUP(F$55,'Seg Diario'!$B$10:$QL$76,121,0)</f>
        <v>1</v>
      </c>
      <c r="G60" s="1235">
        <f>+VLOOKUP(G$55,'Seg Diario'!$B$10:$QL$76,121,0)</f>
        <v>1</v>
      </c>
      <c r="H60" s="1235">
        <f>+VLOOKUP(H$55,'Seg Diario'!$B$10:$QL$76,121,0)</f>
        <v>1</v>
      </c>
      <c r="I60" s="1235">
        <f>+VLOOKUP(I$55,'Seg Diario'!$B$10:$QL$76,121,0)</f>
        <v>1</v>
      </c>
      <c r="J60" s="1235">
        <f>+VLOOKUP(J$55,'Seg Diario'!$B$10:$QL$76,121,0)</f>
        <v>1</v>
      </c>
      <c r="K60" s="1235">
        <f>+VLOOKUP(K$55,'Seg Diario'!$B$10:$QL$76,121,0)</f>
        <v>1</v>
      </c>
      <c r="L60" s="1235">
        <f>+VLOOKUP(L$55,'Seg Diario'!$B$10:$QL$76,121,0)</f>
        <v>1</v>
      </c>
      <c r="M60" s="1235">
        <f>+VLOOKUP(M$55,'Seg Diario'!$B$10:$QL$76,121,0)</f>
        <v>1</v>
      </c>
      <c r="N60" s="1235">
        <f>+VLOOKUP(N$55,'Seg Diario'!$B$10:$QL$76,121,0)</f>
        <v>1</v>
      </c>
      <c r="O60" s="1235">
        <f>+VLOOKUP(O$55,'Seg Diario'!$B$10:$QL$76,121,0)</f>
        <v>1</v>
      </c>
      <c r="P60" s="1235">
        <f>+VLOOKUP(P$55,'Seg Diario'!$B$10:$QL$76,121,0)</f>
        <v>1</v>
      </c>
      <c r="Q60" s="1235">
        <f>+VLOOKUP(Q$55,'Seg Diario'!$B$10:$QL$76,121,0)</f>
        <v>1</v>
      </c>
      <c r="R60" s="1235">
        <f>+VLOOKUP(R$55,'Seg Diario'!$B$10:$QL$76,121,0)</f>
        <v>1</v>
      </c>
      <c r="S60" s="1235">
        <f>+VLOOKUP(S$55,'Seg Diario'!$B$10:$QL$76,121,0)</f>
        <v>1</v>
      </c>
      <c r="T60" s="1235">
        <f>+VLOOKUP(T$55,'Seg Diario'!$B$10:$QL$76,121,0)</f>
        <v>1</v>
      </c>
      <c r="U60" s="1235">
        <f>+VLOOKUP(U$55,'Seg Diario'!$B$10:$QL$76,121,0)</f>
        <v>1</v>
      </c>
      <c r="V60" s="1235">
        <f>+VLOOKUP(V$55,'Seg Diario'!$B$10:$QL$76,121,0)</f>
        <v>1</v>
      </c>
      <c r="W60" s="1235">
        <f>+VLOOKUP(W$55,'Seg Diario'!$B$10:$QL$76,121,0)</f>
        <v>1</v>
      </c>
      <c r="X60" s="1235"/>
    </row>
    <row r="61" spans="1:31" s="1233" customFormat="1" ht="20.25" hidden="1" customHeight="1" outlineLevel="1">
      <c r="A61" s="1232"/>
      <c r="B61" s="1232"/>
      <c r="C61" s="1290" t="s">
        <v>867</v>
      </c>
      <c r="D61" s="1237">
        <f>+VLOOKUP(D$55,'Seg Diario'!$B$10:$QL$76,151,0)</f>
        <v>1</v>
      </c>
      <c r="E61" s="1237">
        <f>+VLOOKUP(E$55,'Seg Diario'!$B$10:$QL$76,151,0)</f>
        <v>1</v>
      </c>
      <c r="F61" s="1237">
        <f>+VLOOKUP(F$55,'Seg Diario'!$B$10:$QL$76,151,0)</f>
        <v>1</v>
      </c>
      <c r="G61" s="1237">
        <f>+VLOOKUP(G$55,'Seg Diario'!$B$10:$QL$76,151,0)</f>
        <v>1</v>
      </c>
      <c r="H61" s="1237">
        <f>+VLOOKUP(H$55,'Seg Diario'!$B$10:$QL$76,151,0)</f>
        <v>1</v>
      </c>
      <c r="I61" s="1237">
        <f>+VLOOKUP(I$55,'Seg Diario'!$B$10:$QL$76,151,0)</f>
        <v>1</v>
      </c>
      <c r="J61" s="1237">
        <f>+VLOOKUP(J$55,'Seg Diario'!$B$10:$QL$76,151,0)</f>
        <v>1</v>
      </c>
      <c r="K61" s="1237">
        <f>+VLOOKUP(K$55,'Seg Diario'!$B$10:$QL$76,151,0)</f>
        <v>1</v>
      </c>
      <c r="L61" s="1237">
        <f>+VLOOKUP(L$55,'Seg Diario'!$B$10:$QL$76,151,0)</f>
        <v>1</v>
      </c>
      <c r="M61" s="1237">
        <f>+VLOOKUP(M$55,'Seg Diario'!$B$10:$QL$76,151,0)</f>
        <v>1</v>
      </c>
      <c r="N61" s="1237">
        <f>+VLOOKUP(N$55,'Seg Diario'!$B$10:$QL$76,151,0)</f>
        <v>1</v>
      </c>
      <c r="O61" s="1237">
        <f>+VLOOKUP(O$55,'Seg Diario'!$B$10:$QL$76,151,0)</f>
        <v>1</v>
      </c>
      <c r="P61" s="1237">
        <f>+VLOOKUP(P$55,'Seg Diario'!$B$10:$QL$76,151,0)</f>
        <v>1</v>
      </c>
      <c r="Q61" s="1237">
        <f>+VLOOKUP(Q$55,'Seg Diario'!$B$10:$QL$76,151,0)</f>
        <v>1</v>
      </c>
      <c r="R61" s="1237">
        <f>+VLOOKUP(R$55,'Seg Diario'!$B$10:$QL$76,151,0)</f>
        <v>1</v>
      </c>
      <c r="S61" s="1237">
        <f>+VLOOKUP(S$55,'Seg Diario'!$B$10:$QL$76,151,0)</f>
        <v>1</v>
      </c>
      <c r="T61" s="1237">
        <f>+VLOOKUP(T$55,'Seg Diario'!$B$10:$QL$76,151,0)</f>
        <v>1</v>
      </c>
      <c r="U61" s="1237">
        <f>+VLOOKUP(U$55,'Seg Diario'!$B$10:$QL$76,151,0)</f>
        <v>1</v>
      </c>
      <c r="V61" s="1237">
        <f>+VLOOKUP(V$55,'Seg Diario'!$B$10:$QL$76,151,0)</f>
        <v>1</v>
      </c>
      <c r="W61" s="1237">
        <f>+VLOOKUP(W$55,'Seg Diario'!$B$10:$QL$76,151,0)</f>
        <v>1</v>
      </c>
      <c r="X61" s="1237"/>
      <c r="AD61" s="1260">
        <f>COUNTIF(D61:AB61,"1")</f>
        <v>20</v>
      </c>
      <c r="AE61" s="1260">
        <f>AD61-$AD$54</f>
        <v>0</v>
      </c>
    </row>
    <row r="62" spans="1:31" s="1233" customFormat="1" ht="20.25" hidden="1" customHeight="1" outlineLevel="1">
      <c r="A62" s="1232"/>
      <c r="B62" s="1232"/>
      <c r="C62" s="1291" t="s">
        <v>391</v>
      </c>
      <c r="D62" s="1236">
        <f>+VLOOKUP(D$55,'Seg Diario'!$B$10:$QL$76,181,0)</f>
        <v>1</v>
      </c>
      <c r="E62" s="1236">
        <f>+VLOOKUP(E$55,'Seg Diario'!$B$10:$QL$76,181,0)</f>
        <v>1</v>
      </c>
      <c r="F62" s="1236">
        <f>+VLOOKUP(F$55,'Seg Diario'!$B$10:$QL$76,181,0)</f>
        <v>1</v>
      </c>
      <c r="G62" s="1236">
        <f>+VLOOKUP(G$55,'Seg Diario'!$B$10:$QL$76,181,0)</f>
        <v>1</v>
      </c>
      <c r="H62" s="1236">
        <f>+VLOOKUP(H$55,'Seg Diario'!$B$10:$QL$76,181,0)</f>
        <v>1</v>
      </c>
      <c r="I62" s="1236">
        <f>+VLOOKUP(I$55,'Seg Diario'!$B$10:$QL$76,181,0)</f>
        <v>1</v>
      </c>
      <c r="J62" s="1236">
        <f>+VLOOKUP(J$55,'Seg Diario'!$B$10:$QL$76,181,0)</f>
        <v>1</v>
      </c>
      <c r="K62" s="1236">
        <f>+VLOOKUP(K$55,'Seg Diario'!$B$10:$QL$76,181,0)</f>
        <v>1</v>
      </c>
      <c r="L62" s="1236">
        <f>+VLOOKUP(L$55,'Seg Diario'!$B$10:$QL$76,181,0)</f>
        <v>1</v>
      </c>
      <c r="M62" s="1236">
        <f>+VLOOKUP(M$55,'Seg Diario'!$B$10:$QL$76,181,0)</f>
        <v>1</v>
      </c>
      <c r="N62" s="1236">
        <f>+VLOOKUP(N$55,'Seg Diario'!$B$10:$QL$76,181,0)</f>
        <v>1</v>
      </c>
      <c r="O62" s="1236">
        <f>+VLOOKUP(O$55,'Seg Diario'!$B$10:$QL$76,181,0)</f>
        <v>1</v>
      </c>
      <c r="P62" s="1236">
        <f>+VLOOKUP(P$55,'Seg Diario'!$B$10:$QL$76,181,0)</f>
        <v>1</v>
      </c>
      <c r="Q62" s="1236">
        <f>+VLOOKUP(Q$55,'Seg Diario'!$B$10:$QL$76,181,0)</f>
        <v>1</v>
      </c>
      <c r="R62" s="1236">
        <f>+VLOOKUP(R$55,'Seg Diario'!$B$10:$QL$76,181,0)</f>
        <v>1</v>
      </c>
      <c r="S62" s="1236">
        <f>+VLOOKUP(S$55,'Seg Diario'!$B$10:$QL$76,181,0)</f>
        <v>1</v>
      </c>
      <c r="T62" s="1236">
        <f>+VLOOKUP(T$55,'Seg Diario'!$B$10:$QL$76,181,0)</f>
        <v>1</v>
      </c>
      <c r="U62" s="1236">
        <f>+VLOOKUP(U$55,'Seg Diario'!$B$10:$QL$76,181,0)</f>
        <v>1</v>
      </c>
      <c r="V62" s="1236">
        <f>+VLOOKUP(V$55,'Seg Diario'!$B$10:$QL$76,181,0)</f>
        <v>1</v>
      </c>
      <c r="W62" s="1236">
        <f>+VLOOKUP(W$55,'Seg Diario'!$B$10:$QL$76,181,0)</f>
        <v>1</v>
      </c>
      <c r="X62" s="1236"/>
    </row>
    <row r="63" spans="1:31" s="1233" customFormat="1" ht="20.25" hidden="1" customHeight="1" outlineLevel="1">
      <c r="A63" s="1232"/>
      <c r="B63" s="1232"/>
      <c r="C63" s="1291" t="s">
        <v>868</v>
      </c>
      <c r="D63" s="1236">
        <f>+VLOOKUP(D$55,'Seg Diario'!$B$10:$QL$76,216,0)</f>
        <v>1</v>
      </c>
      <c r="E63" s="1236">
        <f>+VLOOKUP(E$55,'Seg Diario'!$B$10:$QL$76,216,0)</f>
        <v>1</v>
      </c>
      <c r="F63" s="1236">
        <f>+VLOOKUP(F$55,'Seg Diario'!$B$10:$QL$76,216,0)</f>
        <v>1</v>
      </c>
      <c r="G63" s="1236">
        <f>+VLOOKUP(G$55,'Seg Diario'!$B$10:$QL$76,216,0)</f>
        <v>1</v>
      </c>
      <c r="H63" s="1236">
        <f>+VLOOKUP(H$55,'Seg Diario'!$B$10:$QL$76,216,0)</f>
        <v>1</v>
      </c>
      <c r="I63" s="1236">
        <f>+VLOOKUP(I$55,'Seg Diario'!$B$10:$QL$76,216,0)</f>
        <v>1</v>
      </c>
      <c r="J63" s="1236">
        <f>+VLOOKUP(J$55,'Seg Diario'!$B$10:$QL$76,216,0)</f>
        <v>1</v>
      </c>
      <c r="K63" s="1236">
        <f>+VLOOKUP(K$55,'Seg Diario'!$B$10:$QL$76,216,0)</f>
        <v>1</v>
      </c>
      <c r="L63" s="1236">
        <f>+VLOOKUP(L$55,'Seg Diario'!$B$10:$QL$76,216,0)</f>
        <v>1</v>
      </c>
      <c r="M63" s="1236">
        <f>+VLOOKUP(M$55,'Seg Diario'!$B$10:$QL$76,216,0)</f>
        <v>1</v>
      </c>
      <c r="N63" s="1236">
        <f>+VLOOKUP(N$55,'Seg Diario'!$B$10:$QL$76,216,0)</f>
        <v>1</v>
      </c>
      <c r="O63" s="1236">
        <f>+VLOOKUP(O$55,'Seg Diario'!$B$10:$QL$76,216,0)</f>
        <v>1</v>
      </c>
      <c r="P63" s="1236">
        <f>+VLOOKUP(P$55,'Seg Diario'!$B$10:$QL$76,216,0)</f>
        <v>1</v>
      </c>
      <c r="Q63" s="1236">
        <f>+VLOOKUP(Q$55,'Seg Diario'!$B$10:$QL$76,216,0)</f>
        <v>1</v>
      </c>
      <c r="R63" s="1236">
        <f>+VLOOKUP(R$55,'Seg Diario'!$B$10:$QL$76,216,0)</f>
        <v>1</v>
      </c>
      <c r="S63" s="1236">
        <f>+VLOOKUP(S$55,'Seg Diario'!$B$10:$QL$76,216,0)</f>
        <v>1</v>
      </c>
      <c r="T63" s="1236">
        <f>+VLOOKUP(T$55,'Seg Diario'!$B$10:$QL$76,216,0)</f>
        <v>1</v>
      </c>
      <c r="U63" s="1236">
        <f>+VLOOKUP(U$55,'Seg Diario'!$B$10:$QL$76,216,0)</f>
        <v>1</v>
      </c>
      <c r="V63" s="1236">
        <f>+VLOOKUP(V$55,'Seg Diario'!$B$10:$QL$76,216,0)</f>
        <v>1</v>
      </c>
      <c r="W63" s="1236">
        <f>+VLOOKUP(W$55,'Seg Diario'!$B$10:$QL$76,216,0)</f>
        <v>1</v>
      </c>
      <c r="X63" s="1236"/>
      <c r="AD63" s="1260">
        <f>COUNTIF(D63:AB63,"1")</f>
        <v>20</v>
      </c>
      <c r="AE63" s="1260">
        <f>AD63-$AD$54</f>
        <v>0</v>
      </c>
    </row>
    <row r="64" spans="1:31" s="1233" customFormat="1" ht="20.25" hidden="1" customHeight="1" outlineLevel="1" thickBot="1">
      <c r="A64" s="1232"/>
      <c r="B64" s="1232"/>
      <c r="C64" s="1292"/>
      <c r="D64" s="1241"/>
      <c r="E64" s="1241"/>
      <c r="F64" s="1242"/>
      <c r="G64" s="1241"/>
      <c r="H64" s="1471" t="s">
        <v>886</v>
      </c>
      <c r="I64" s="1471" t="s">
        <v>886</v>
      </c>
      <c r="J64" s="1471" t="s">
        <v>886</v>
      </c>
      <c r="K64" s="1241"/>
      <c r="L64" s="1241"/>
      <c r="M64" s="1471" t="s">
        <v>886</v>
      </c>
      <c r="N64" s="1469" t="s">
        <v>886</v>
      </c>
      <c r="O64" s="1242"/>
      <c r="P64" s="1241"/>
      <c r="Q64" s="1468"/>
      <c r="R64" s="1470" t="s">
        <v>886</v>
      </c>
      <c r="S64" s="1241"/>
      <c r="T64" s="1241"/>
      <c r="U64" s="1241"/>
      <c r="V64" s="1471" t="s">
        <v>886</v>
      </c>
      <c r="W64" s="1241"/>
      <c r="X64" s="1241"/>
    </row>
    <row r="65" spans="1:31" s="1233" customFormat="1" ht="20.25" customHeight="1" collapsed="1">
      <c r="A65" s="1232"/>
      <c r="B65" s="1232"/>
      <c r="C65" s="1301" t="s">
        <v>438</v>
      </c>
      <c r="D65" s="1302" t="str">
        <f>IF(+VLOOKUP(D$55,'Seg Diario'!$B$10:$QL$76,7,0)&gt;0,+VLOOKUP(D$55,'Seg Diario'!$B$10:$QL$76,7,0),"")</f>
        <v>HG</v>
      </c>
      <c r="E65" s="1302" t="str">
        <f>IF(+VLOOKUP(E$55,'Seg Diario'!$B$10:$QL$76,7,0)&gt;0,+VLOOKUP(E$55,'Seg Diario'!$B$10:$QL$76,7,0),"")</f>
        <v>HG</v>
      </c>
      <c r="F65" s="1302" t="str">
        <f>IF(+VLOOKUP(F$55,'Seg Diario'!$B$10:$QL$76,7,0)&gt;0,+VLOOKUP(F$55,'Seg Diario'!$B$10:$QL$76,7,0),"")</f>
        <v>HG</v>
      </c>
      <c r="G65" s="1302" t="str">
        <f>IF(+VLOOKUP(G$55,'Seg Diario'!$B$10:$QL$76,7,0)&gt;0,+VLOOKUP(G$55,'Seg Diario'!$B$10:$QL$76,7,0),"")</f>
        <v>HG</v>
      </c>
      <c r="H65" s="1302" t="str">
        <f>IF(+VLOOKUP(H$55,'Seg Diario'!$B$10:$QL$76,7,0)&gt;0,+VLOOKUP(H$55,'Seg Diario'!$B$10:$QL$76,7,0),"")</f>
        <v>HG</v>
      </c>
      <c r="I65" s="1302" t="str">
        <f>IF(+VLOOKUP(I$55,'Seg Diario'!$B$10:$QL$76,7,0)&gt;0,+VLOOKUP(I$55,'Seg Diario'!$B$10:$QL$76,7,0),"")</f>
        <v>HG</v>
      </c>
      <c r="J65" s="1302" t="str">
        <f>IF(+VLOOKUP(J$55,'Seg Diario'!$B$10:$QL$76,7,0)&gt;0,+VLOOKUP(J$55,'Seg Diario'!$B$10:$QL$76,7,0),"")</f>
        <v>HG</v>
      </c>
      <c r="K65" s="1302" t="str">
        <f>IF(+VLOOKUP(K$55,'Seg Diario'!$B$10:$QL$76,7,0)&gt;0,+VLOOKUP(K$55,'Seg Diario'!$B$10:$QL$76,7,0),"")</f>
        <v>CRUZ</v>
      </c>
      <c r="L65" s="1302" t="str">
        <f>IF(+VLOOKUP(L$55,'Seg Diario'!$B$10:$QL$76,7,0)&gt;0,+VLOOKUP(L$55,'Seg Diario'!$B$10:$QL$76,7,0),"")</f>
        <v>CRUZ</v>
      </c>
      <c r="M65" s="1302" t="str">
        <f>IF(+VLOOKUP(M$55,'Seg Diario'!$B$10:$QL$76,7,0)&gt;0,+VLOOKUP(M$55,'Seg Diario'!$B$10:$QL$76,7,0),"")</f>
        <v>CRUZ</v>
      </c>
      <c r="N65" s="1302" t="str">
        <f>IF(+VLOOKUP(N$55,'Seg Diario'!$B$10:$QL$76,7,0)&gt;0,+VLOOKUP(N$55,'Seg Diario'!$B$10:$QL$76,7,0),"")</f>
        <v>CRUZ</v>
      </c>
      <c r="O65" s="1302" t="str">
        <f>IF(+VLOOKUP(O$55,'Seg Diario'!$B$10:$QL$76,7,0)&gt;0,+VLOOKUP(O$55,'Seg Diario'!$B$10:$QL$76,7,0),"")</f>
        <v>CRUZ</v>
      </c>
      <c r="P65" s="1302" t="str">
        <f>IF(+VLOOKUP(P$55,'Seg Diario'!$B$10:$QL$76,7,0)&gt;0,+VLOOKUP(P$55,'Seg Diario'!$B$10:$QL$76,7,0),"")</f>
        <v>CRUZ</v>
      </c>
      <c r="Q65" s="1302" t="str">
        <f>IF(+VLOOKUP(Q$55,'Seg Diario'!$B$10:$QL$76,7,0)&gt;0,+VLOOKUP(Q$55,'Seg Diario'!$B$10:$QL$76,7,0),"")</f>
        <v>CRUZ</v>
      </c>
      <c r="R65" s="1302" t="str">
        <f>IF(+VLOOKUP(R$55,'Seg Diario'!$B$10:$QL$76,7,0)&gt;0,+VLOOKUP(R$55,'Seg Diario'!$B$10:$QL$76,7,0),"")</f>
        <v>CRUZ</v>
      </c>
      <c r="S65" s="1302" t="str">
        <f>IF(+VLOOKUP(S$55,'Seg Diario'!$B$10:$QL$76,7,0)&gt;0,+VLOOKUP(S$55,'Seg Diario'!$B$10:$QL$76,7,0),"")</f>
        <v>HG</v>
      </c>
      <c r="T65" s="1302" t="str">
        <f>IF(+VLOOKUP(T$55,'Seg Diario'!$B$10:$QL$76,7,0)&gt;0,+VLOOKUP(T$55,'Seg Diario'!$B$10:$QL$76,7,0),"")</f>
        <v>HG</v>
      </c>
      <c r="U65" s="1302" t="str">
        <f>IF(+VLOOKUP(U$55,'Seg Diario'!$B$10:$QL$76,7,0)&gt;0,+VLOOKUP(U$55,'Seg Diario'!$B$10:$QL$76,7,0),"")</f>
        <v>CRUZ</v>
      </c>
      <c r="V65" s="1302" t="str">
        <f>IF(+VLOOKUP(V$55,'Seg Diario'!$B$10:$QL$76,7,0)&gt;0,+VLOOKUP(V$55,'Seg Diario'!$B$10:$QL$76,7,0),"")</f>
        <v>HG</v>
      </c>
      <c r="W65" s="1302" t="str">
        <f>IF(+VLOOKUP(W$55,'Seg Diario'!$B$10:$QL$76,7,0)&gt;0,+VLOOKUP(W$55,'Seg Diario'!$B$10:$QL$76,7,0),"")</f>
        <v>HG</v>
      </c>
      <c r="X65" s="1302"/>
    </row>
    <row r="66" spans="1:31" s="1233" customFormat="1" ht="20.25" customHeight="1">
      <c r="A66" s="1232"/>
      <c r="B66" s="1232"/>
      <c r="C66" s="1291" t="s">
        <v>869</v>
      </c>
      <c r="D66" s="1236">
        <f>+VLOOKUP(D$55,'Seg Diario'!$B$10:$QL$76,226,0)</f>
        <v>1</v>
      </c>
      <c r="E66" s="1236">
        <f>+VLOOKUP(E$55,'Seg Diario'!$B$10:$QL$76,226,0)</f>
        <v>1</v>
      </c>
      <c r="F66" s="1236">
        <f>+VLOOKUP(F$55,'Seg Diario'!$B$10:$QL$76,226,0)</f>
        <v>1</v>
      </c>
      <c r="G66" s="1236">
        <f>+VLOOKUP(G$55,'Seg Diario'!$B$10:$QL$76,226,0)</f>
        <v>1</v>
      </c>
      <c r="H66" s="1236">
        <f>+VLOOKUP(H$55,'Seg Diario'!$B$10:$QL$76,226,0)</f>
        <v>1</v>
      </c>
      <c r="I66" s="1236">
        <f>+VLOOKUP(I$55,'Seg Diario'!$B$10:$QL$76,226,0)</f>
        <v>1</v>
      </c>
      <c r="J66" s="1236">
        <f>+VLOOKUP(J$55,'Seg Diario'!$B$10:$QL$76,226,0)</f>
        <v>1</v>
      </c>
      <c r="K66" s="1236">
        <f>+VLOOKUP(K$55,'Seg Diario'!$B$10:$QL$76,226,0)</f>
        <v>1</v>
      </c>
      <c r="L66" s="1236">
        <f>+VLOOKUP(L$55,'Seg Diario'!$B$10:$QL$76,226,0)</f>
        <v>1</v>
      </c>
      <c r="M66" s="1236">
        <f>+VLOOKUP(M$55,'Seg Diario'!$B$10:$QL$76,226,0)</f>
        <v>1</v>
      </c>
      <c r="N66" s="1236">
        <f>+VLOOKUP(N$55,'Seg Diario'!$B$10:$QL$76,226,0)</f>
        <v>1</v>
      </c>
      <c r="O66" s="1236">
        <f>+VLOOKUP(O$55,'Seg Diario'!$B$10:$QL$76,226,0)</f>
        <v>1</v>
      </c>
      <c r="P66" s="1236">
        <f>+VLOOKUP(P$55,'Seg Diario'!$B$10:$QL$76,226,0)</f>
        <v>1</v>
      </c>
      <c r="Q66" s="1236">
        <f>+VLOOKUP(Q$55,'Seg Diario'!$B$10:$QL$76,226,0)</f>
        <v>1</v>
      </c>
      <c r="R66" s="1236">
        <f>+VLOOKUP(R$55,'Seg Diario'!$B$10:$QL$76,226,0)</f>
        <v>1</v>
      </c>
      <c r="S66" s="1236">
        <f>+VLOOKUP(S$55,'Seg Diario'!$B$10:$QL$76,226,0)</f>
        <v>1</v>
      </c>
      <c r="T66" s="1236">
        <f>+VLOOKUP(T$55,'Seg Diario'!$B$10:$QL$76,226,0)</f>
        <v>1</v>
      </c>
      <c r="U66" s="1236">
        <f>+VLOOKUP(U$55,'Seg Diario'!$B$10:$QL$76,226,0)</f>
        <v>1</v>
      </c>
      <c r="V66" s="1236">
        <f>+VLOOKUP(V$55,'Seg Diario'!$B$10:$QL$76,226,0)</f>
        <v>1</v>
      </c>
      <c r="W66" s="1236">
        <f>+VLOOKUP(W$55,'Seg Diario'!$B$10:$QL$76,226,0)</f>
        <v>1</v>
      </c>
      <c r="X66" s="1236"/>
    </row>
    <row r="67" spans="1:31" s="1233" customFormat="1" ht="20.25" customHeight="1" thickBot="1">
      <c r="A67" s="1232"/>
      <c r="B67" s="1232"/>
      <c r="C67" s="1294" t="s">
        <v>870</v>
      </c>
      <c r="D67" s="1241">
        <f>+VLOOKUP(D$55,'Seg Diario'!$B$10:$QL$76,229,0)</f>
        <v>1</v>
      </c>
      <c r="E67" s="1241">
        <f>+VLOOKUP(E$55,'Seg Diario'!$B$10:$QL$76,229,0)</f>
        <v>1</v>
      </c>
      <c r="F67" s="1241">
        <f>+VLOOKUP(F$55,'Seg Diario'!$B$10:$QL$76,229,0)</f>
        <v>1</v>
      </c>
      <c r="G67" s="1241">
        <f>+VLOOKUP(G$55,'Seg Diario'!$B$10:$QL$76,229,0)</f>
        <v>1</v>
      </c>
      <c r="H67" s="1241">
        <f>+VLOOKUP(H$55,'Seg Diario'!$B$10:$QL$76,229,0)</f>
        <v>1</v>
      </c>
      <c r="I67" s="1241">
        <f>+VLOOKUP(I$55,'Seg Diario'!$B$10:$QL$76,229,0)</f>
        <v>1</v>
      </c>
      <c r="J67" s="1241">
        <f>+VLOOKUP(J$55,'Seg Diario'!$B$10:$QL$76,229,0)</f>
        <v>1</v>
      </c>
      <c r="K67" s="1241">
        <f>+VLOOKUP(K$55,'Seg Diario'!$B$10:$QL$76,229,0)</f>
        <v>1</v>
      </c>
      <c r="L67" s="1241">
        <f>+VLOOKUP(L$55,'Seg Diario'!$B$10:$QL$76,229,0)</f>
        <v>1</v>
      </c>
      <c r="M67" s="1241">
        <f>+VLOOKUP(M$55,'Seg Diario'!$B$10:$QL$76,229,0)</f>
        <v>1</v>
      </c>
      <c r="N67" s="1241">
        <f>+VLOOKUP(N$55,'Seg Diario'!$B$10:$QL$76,229,0)</f>
        <v>1</v>
      </c>
      <c r="O67" s="1241">
        <f>+VLOOKUP(O$55,'Seg Diario'!$B$10:$QL$76,229,0)</f>
        <v>1</v>
      </c>
      <c r="P67" s="1241">
        <f>+VLOOKUP(P$55,'Seg Diario'!$B$10:$QL$76,229,0)</f>
        <v>1</v>
      </c>
      <c r="Q67" s="1241">
        <f>+VLOOKUP(Q$55,'Seg Diario'!$B$10:$QL$76,229,0)</f>
        <v>1</v>
      </c>
      <c r="R67" s="1241">
        <f>+VLOOKUP(R$55,'Seg Diario'!$B$10:$QL$76,229,0)</f>
        <v>1</v>
      </c>
      <c r="S67" s="1241">
        <f>+VLOOKUP(S$55,'Seg Diario'!$B$10:$QL$76,229,0)</f>
        <v>1</v>
      </c>
      <c r="T67" s="1241">
        <f>+VLOOKUP(T$55,'Seg Diario'!$B$10:$QL$76,229,0)</f>
        <v>1</v>
      </c>
      <c r="U67" s="1241">
        <f>+VLOOKUP(U$55,'Seg Diario'!$B$10:$QL$76,229,0)</f>
        <v>1</v>
      </c>
      <c r="V67" s="1241">
        <f>+VLOOKUP(V$55,'Seg Diario'!$B$10:$QL$76,229,0)</f>
        <v>1</v>
      </c>
      <c r="W67" s="1241">
        <f>+VLOOKUP(W$55,'Seg Diario'!$B$10:$QL$76,229,0)</f>
        <v>1</v>
      </c>
      <c r="X67" s="1241"/>
      <c r="AD67" s="1260">
        <f>COUNTIF(D67:AB67,"1")</f>
        <v>20</v>
      </c>
      <c r="AE67" s="1260">
        <f>AD67-$AD$54</f>
        <v>0</v>
      </c>
    </row>
    <row r="68" spans="1:31" s="1233" customFormat="1" ht="20.25" customHeight="1">
      <c r="A68" s="1232"/>
      <c r="B68" s="1232"/>
      <c r="C68" s="1293" t="s">
        <v>871</v>
      </c>
      <c r="D68" s="1237">
        <f>+VLOOKUP(D$55,'Seg Diario'!$B$10:$QL$76,232,0)</f>
        <v>1</v>
      </c>
      <c r="E68" s="1237">
        <f>+VLOOKUP(E$55,'Seg Diario'!$B$10:$QL$76,232,0)</f>
        <v>1</v>
      </c>
      <c r="F68" s="1237">
        <f>+VLOOKUP(F$55,'Seg Diario'!$B$10:$QL$76,232,0)</f>
        <v>1</v>
      </c>
      <c r="G68" s="1237">
        <f>+VLOOKUP(G$55,'Seg Diario'!$B$10:$QL$76,232,0)</f>
        <v>1</v>
      </c>
      <c r="H68" s="1237">
        <f>+VLOOKUP(H$55,'Seg Diario'!$B$10:$QL$76,232,0)</f>
        <v>1</v>
      </c>
      <c r="I68" s="1237">
        <f>+VLOOKUP(I$55,'Seg Diario'!$B$10:$QL$76,232,0)</f>
        <v>1</v>
      </c>
      <c r="J68" s="1237">
        <f>+VLOOKUP(J$55,'Seg Diario'!$B$10:$QL$76,232,0)</f>
        <v>1</v>
      </c>
      <c r="K68" s="1237">
        <f>+VLOOKUP(K$55,'Seg Diario'!$B$10:$QL$76,232,0)</f>
        <v>1</v>
      </c>
      <c r="L68" s="1237">
        <f>+VLOOKUP(L$55,'Seg Diario'!$B$10:$QL$76,232,0)</f>
        <v>1</v>
      </c>
      <c r="M68" s="1237">
        <f>+VLOOKUP(M$55,'Seg Diario'!$B$10:$QL$76,232,0)</f>
        <v>1</v>
      </c>
      <c r="N68" s="1237">
        <f>+VLOOKUP(N$55,'Seg Diario'!$B$10:$QL$76,232,0)</f>
        <v>1</v>
      </c>
      <c r="O68" s="1237">
        <f>+VLOOKUP(O$55,'Seg Diario'!$B$10:$QL$76,232,0)</f>
        <v>1</v>
      </c>
      <c r="P68" s="1237">
        <f>+VLOOKUP(P$55,'Seg Diario'!$B$10:$QL$76,232,0)</f>
        <v>1</v>
      </c>
      <c r="Q68" s="1237">
        <f>+VLOOKUP(Q$55,'Seg Diario'!$B$10:$QL$76,232,0)</f>
        <v>1</v>
      </c>
      <c r="R68" s="1237">
        <f>+VLOOKUP(R$55,'Seg Diario'!$B$10:$QL$76,232,0)</f>
        <v>1</v>
      </c>
      <c r="S68" s="1237">
        <f>+VLOOKUP(S$55,'Seg Diario'!$B$10:$QL$76,232,0)</f>
        <v>1</v>
      </c>
      <c r="T68" s="1237">
        <f>+VLOOKUP(T$55,'Seg Diario'!$B$10:$QL$76,232,0)</f>
        <v>1</v>
      </c>
      <c r="U68" s="1237">
        <f>+VLOOKUP(U$55,'Seg Diario'!$B$10:$QL$76,232,0)</f>
        <v>1</v>
      </c>
      <c r="V68" s="1237">
        <f>+VLOOKUP(V$55,'Seg Diario'!$B$10:$QL$76,232,0)</f>
        <v>1</v>
      </c>
      <c r="W68" s="1237">
        <f>+VLOOKUP(W$55,'Seg Diario'!$B$10:$QL$76,232,0)</f>
        <v>1</v>
      </c>
      <c r="X68" s="1237"/>
      <c r="AD68" s="1258"/>
      <c r="AE68" s="1259"/>
    </row>
    <row r="69" spans="1:31" s="1233" customFormat="1" ht="20.25" customHeight="1">
      <c r="A69" s="1232"/>
      <c r="B69" s="1232"/>
      <c r="C69" s="1295" t="s">
        <v>230</v>
      </c>
      <c r="D69" s="1236">
        <f>IF(+VLOOKUP(D$55,'Seg Diario'!$B$10:$QL$76,235,0)&gt;0,+VLOOKUP(D$55,'Seg Diario'!$B$10:$QL$76,235,0),"")</f>
        <v>1</v>
      </c>
      <c r="E69" s="1236">
        <f>IF(+VLOOKUP(E$55,'Seg Diario'!$B$10:$QL$76,235,0)&gt;0,+VLOOKUP(E$55,'Seg Diario'!$B$10:$QL$76,235,0),"")</f>
        <v>1</v>
      </c>
      <c r="F69" s="1236">
        <f>IF(+VLOOKUP(F$55,'Seg Diario'!$B$10:$QL$76,235,0)&gt;0,+VLOOKUP(F$55,'Seg Diario'!$B$10:$QL$76,235,0),"")</f>
        <v>1</v>
      </c>
      <c r="G69" s="1236">
        <f>IF(+VLOOKUP(G$55,'Seg Diario'!$B$10:$QL$76,235,0)&gt;0,+VLOOKUP(G$55,'Seg Diario'!$B$10:$QL$76,235,0),"")</f>
        <v>1</v>
      </c>
      <c r="H69" s="1236">
        <f>IF(+VLOOKUP(H$55,'Seg Diario'!$B$10:$QL$76,235,0)&gt;0,+VLOOKUP(H$55,'Seg Diario'!$B$10:$QL$76,235,0),"")</f>
        <v>1</v>
      </c>
      <c r="I69" s="1236">
        <f>IF(+VLOOKUP(I$55,'Seg Diario'!$B$10:$QL$76,235,0)&gt;0,+VLOOKUP(I$55,'Seg Diario'!$B$10:$QL$76,235,0),"")</f>
        <v>1</v>
      </c>
      <c r="J69" s="1236">
        <f>IF(+VLOOKUP(J$55,'Seg Diario'!$B$10:$QL$76,235,0)&gt;0,+VLOOKUP(J$55,'Seg Diario'!$B$10:$QL$76,235,0),"")</f>
        <v>1</v>
      </c>
      <c r="K69" s="1236">
        <f>IF(+VLOOKUP(K$55,'Seg Diario'!$B$10:$QL$76,235,0)&gt;0,+VLOOKUP(K$55,'Seg Diario'!$B$10:$QL$76,235,0),"")</f>
        <v>1</v>
      </c>
      <c r="L69" s="1236">
        <f>IF(+VLOOKUP(L$55,'Seg Diario'!$B$10:$QL$76,235,0)&gt;0,+VLOOKUP(L$55,'Seg Diario'!$B$10:$QL$76,235,0),"")</f>
        <v>1</v>
      </c>
      <c r="M69" s="1236">
        <f>IF(+VLOOKUP(M$55,'Seg Diario'!$B$10:$QL$76,235,0)&gt;0,+VLOOKUP(M$55,'Seg Diario'!$B$10:$QL$76,235,0),"")</f>
        <v>1</v>
      </c>
      <c r="N69" s="1236">
        <f>IF(+VLOOKUP(N$55,'Seg Diario'!$B$10:$QL$76,235,0)&gt;0,+VLOOKUP(N$55,'Seg Diario'!$B$10:$QL$76,235,0),"")</f>
        <v>1</v>
      </c>
      <c r="O69" s="1236">
        <f>IF(+VLOOKUP(O$55,'Seg Diario'!$B$10:$QL$76,235,0)&gt;0,+VLOOKUP(O$55,'Seg Diario'!$B$10:$QL$76,235,0),"")</f>
        <v>1</v>
      </c>
      <c r="P69" s="1236">
        <f>IF(+VLOOKUP(P$55,'Seg Diario'!$B$10:$QL$76,235,0)&gt;0,+VLOOKUP(P$55,'Seg Diario'!$B$10:$QL$76,235,0),"")</f>
        <v>1</v>
      </c>
      <c r="Q69" s="1236">
        <f>IF(+VLOOKUP(Q$55,'Seg Diario'!$B$10:$QL$76,235,0)&gt;0,+VLOOKUP(Q$55,'Seg Diario'!$B$10:$QL$76,235,0),"")</f>
        <v>1</v>
      </c>
      <c r="R69" s="1236">
        <f>IF(+VLOOKUP(R$55,'Seg Diario'!$B$10:$QL$76,235,0)&gt;0,+VLOOKUP(R$55,'Seg Diario'!$B$10:$QL$76,235,0),"")</f>
        <v>1</v>
      </c>
      <c r="S69" s="1236">
        <f>IF(+VLOOKUP(S$55,'Seg Diario'!$B$10:$QL$76,235,0)&gt;0,+VLOOKUP(S$55,'Seg Diario'!$B$10:$QL$76,235,0),"")</f>
        <v>1</v>
      </c>
      <c r="T69" s="1236">
        <f>IF(+VLOOKUP(T$55,'Seg Diario'!$B$10:$QL$76,235,0)&gt;0,+VLOOKUP(T$55,'Seg Diario'!$B$10:$QL$76,235,0),"")</f>
        <v>1</v>
      </c>
      <c r="U69" s="1236">
        <f>IF(+VLOOKUP(U$55,'Seg Diario'!$B$10:$QL$76,235,0)&gt;0,+VLOOKUP(U$55,'Seg Diario'!$B$10:$QL$76,235,0),"")</f>
        <v>1</v>
      </c>
      <c r="V69" s="1236">
        <f>IF(+VLOOKUP(V$55,'Seg Diario'!$B$10:$QL$76,235,0)&gt;0,+VLOOKUP(V$55,'Seg Diario'!$B$10:$QL$76,235,0),"")</f>
        <v>1</v>
      </c>
      <c r="W69" s="1236">
        <f>IF(+VLOOKUP(W$55,'Seg Diario'!$B$10:$QL$76,235,0)&gt;0,+VLOOKUP(W$55,'Seg Diario'!$B$10:$QL$76,235,0),"")</f>
        <v>1</v>
      </c>
      <c r="X69" s="1236"/>
      <c r="AD69" s="1260">
        <f>COUNTIF(D69:AB69,"1")</f>
        <v>20</v>
      </c>
      <c r="AE69" s="1260">
        <f>AD69-$AD$134</f>
        <v>3</v>
      </c>
    </row>
    <row r="70" spans="1:31" s="1233" customFormat="1" ht="20.25" customHeight="1">
      <c r="A70" s="1232"/>
      <c r="B70" s="1232"/>
      <c r="C70" s="1307" t="s">
        <v>872</v>
      </c>
      <c r="D70" s="1236">
        <f>IF(+VLOOKUP(D$55,'Seg Diario'!$B$10:$QL$76,240,TRUE)&gt;0,1,"")</f>
        <v>1</v>
      </c>
      <c r="E70" s="1236">
        <f>IF(+VLOOKUP(E$55,'Seg Diario'!$B$10:$QL$76,240,TRUE)&gt;0,1,"")</f>
        <v>1</v>
      </c>
      <c r="F70" s="1236">
        <f>IF(+VLOOKUP(F$55,'Seg Diario'!$B$10:$QL$76,240,TRUE)&gt;0,1,"")</f>
        <v>1</v>
      </c>
      <c r="G70" s="1236">
        <f>IF(+VLOOKUP(G$55,'Seg Diario'!$B$10:$QL$76,240,TRUE)&gt;0,1,"")</f>
        <v>1</v>
      </c>
      <c r="H70" s="1236">
        <f>IF(+VLOOKUP(H$55,'Seg Diario'!$B$10:$QL$76,240,TRUE)&gt;0,1,"")</f>
        <v>1</v>
      </c>
      <c r="I70" s="1236">
        <f>IF(+VLOOKUP(I$55,'Seg Diario'!$B$10:$QL$76,240,TRUE)&gt;0,1,"")</f>
        <v>1</v>
      </c>
      <c r="J70" s="1236">
        <f>IF(+VLOOKUP(J$55,'Seg Diario'!$B$10:$QL$76,240,TRUE)&gt;0,1,"")</f>
        <v>1</v>
      </c>
      <c r="K70" s="1236">
        <f>IF(+VLOOKUP(K$55,'Seg Diario'!$B$10:$QL$76,240,TRUE)&gt;0,1,"")</f>
        <v>1</v>
      </c>
      <c r="L70" s="1236">
        <f>IF(+VLOOKUP(L$55,'Seg Diario'!$B$10:$QL$76,240,TRUE)&gt;0,1,"")</f>
        <v>1</v>
      </c>
      <c r="M70" s="1236">
        <f>IF(+VLOOKUP(M$55,'Seg Diario'!$B$10:$QL$76,240,TRUE)&gt;0,1,"")</f>
        <v>1</v>
      </c>
      <c r="N70" s="1236">
        <f>IF(+VLOOKUP(N$55,'Seg Diario'!$B$10:$QL$76,240,TRUE)&gt;0,1,"")</f>
        <v>1</v>
      </c>
      <c r="O70" s="1236">
        <f>IF(+VLOOKUP(O$55,'Seg Diario'!$B$10:$QL$76,240,TRUE)&gt;0,1,"")</f>
        <v>1</v>
      </c>
      <c r="P70" s="1236">
        <f>IF(+VLOOKUP(P$55,'Seg Diario'!$B$10:$QL$76,240,TRUE)&gt;0,1,"")</f>
        <v>1</v>
      </c>
      <c r="Q70" s="1236">
        <f>IF(+VLOOKUP(Q$55,'Seg Diario'!$B$10:$QL$76,240,TRUE)&gt;0,1,"")</f>
        <v>1</v>
      </c>
      <c r="R70" s="1236">
        <f>IF(+VLOOKUP(R$55,'Seg Diario'!$B$10:$QL$76,240,TRUE)&gt;0,1,"")</f>
        <v>1</v>
      </c>
      <c r="S70" s="1236">
        <f>IF(+VLOOKUP(S$55,'Seg Diario'!$B$10:$QL$76,240,TRUE)&gt;0,1,"")</f>
        <v>1</v>
      </c>
      <c r="T70" s="1236">
        <f>IF(+VLOOKUP(T$55,'Seg Diario'!$B$10:$QL$76,240,TRUE)&gt;0,1,"")</f>
        <v>1</v>
      </c>
      <c r="U70" s="1236">
        <f>IF(+VLOOKUP(U$55,'Seg Diario'!$B$10:$QL$76,240,TRUE)&gt;0,1,"")</f>
        <v>1</v>
      </c>
      <c r="V70" s="1236">
        <f>IF(+VLOOKUP(V$55,'Seg Diario'!$B$10:$QL$76,240,TRUE)&gt;0,1,"")</f>
        <v>1</v>
      </c>
      <c r="W70" s="1236">
        <f>IF(+VLOOKUP(W$55,'Seg Diario'!$B$10:$QL$76,240,TRUE)&gt;0,1,"")</f>
        <v>1</v>
      </c>
      <c r="X70" s="1236"/>
      <c r="Y70" s="1260"/>
      <c r="Z70" s="1260"/>
      <c r="AA70" s="1260"/>
      <c r="AB70" s="1260"/>
      <c r="AD70" s="1260"/>
    </row>
    <row r="71" spans="1:31" s="1233" customFormat="1" ht="20.25" customHeight="1" thickBot="1">
      <c r="A71" s="1232"/>
      <c r="B71" s="1232"/>
      <c r="C71" s="1299" t="s">
        <v>231</v>
      </c>
      <c r="D71" s="1241">
        <f>+VLOOKUP(D$55,'Seg Diario'!$B$10:$QL$76,238,0)</f>
        <v>1</v>
      </c>
      <c r="E71" s="1241">
        <f>+VLOOKUP(E$55,'Seg Diario'!$B$10:$QL$76,238,0)</f>
        <v>1</v>
      </c>
      <c r="F71" s="1241">
        <f>+VLOOKUP(F$55,'Seg Diario'!$B$10:$QL$76,238,0)</f>
        <v>1</v>
      </c>
      <c r="G71" s="1241">
        <f>+VLOOKUP(G$55,'Seg Diario'!$B$10:$QL$76,238,0)</f>
        <v>1</v>
      </c>
      <c r="H71" s="1241">
        <f>+VLOOKUP(H$55,'Seg Diario'!$B$10:$QL$76,238,0)</f>
        <v>1</v>
      </c>
      <c r="I71" s="1241">
        <f>+VLOOKUP(I$55,'Seg Diario'!$B$10:$QL$76,238,0)</f>
        <v>1</v>
      </c>
      <c r="J71" s="1241">
        <f>+VLOOKUP(J$55,'Seg Diario'!$B$10:$QL$76,238,0)</f>
        <v>1</v>
      </c>
      <c r="K71" s="1241">
        <f>+VLOOKUP(K$55,'Seg Diario'!$B$10:$QL$76,238,0)</f>
        <v>1</v>
      </c>
      <c r="L71" s="1241">
        <f>+VLOOKUP(L$55,'Seg Diario'!$B$10:$QL$76,238,0)</f>
        <v>1</v>
      </c>
      <c r="M71" s="1241">
        <f>+VLOOKUP(M$55,'Seg Diario'!$B$10:$QL$76,238,0)</f>
        <v>1</v>
      </c>
      <c r="N71" s="1241">
        <f>+VLOOKUP(N$55,'Seg Diario'!$B$10:$QL$76,238,0)</f>
        <v>1</v>
      </c>
      <c r="O71" s="1241">
        <f>+VLOOKUP(O$55,'Seg Diario'!$B$10:$QL$76,238,0)</f>
        <v>1</v>
      </c>
      <c r="P71" s="1241">
        <f>+VLOOKUP(P$55,'Seg Diario'!$B$10:$QL$76,238,0)</f>
        <v>1</v>
      </c>
      <c r="Q71" s="1241">
        <f>+VLOOKUP(Q$55,'Seg Diario'!$B$10:$QL$76,238,0)</f>
        <v>1</v>
      </c>
      <c r="R71" s="1241">
        <f>+VLOOKUP(R$55,'Seg Diario'!$B$10:$QL$76,238,0)</f>
        <v>1</v>
      </c>
      <c r="S71" s="1241">
        <f>+VLOOKUP(S$55,'Seg Diario'!$B$10:$QL$76,238,0)</f>
        <v>1</v>
      </c>
      <c r="T71" s="1241">
        <f>+VLOOKUP(T$55,'Seg Diario'!$B$10:$QL$76,238,0)</f>
        <v>1</v>
      </c>
      <c r="U71" s="1241">
        <f>+VLOOKUP(U$55,'Seg Diario'!$B$10:$QL$76,238,0)</f>
        <v>1</v>
      </c>
      <c r="V71" s="1241">
        <f>+VLOOKUP(V$55,'Seg Diario'!$B$10:$QL$76,238,0)</f>
        <v>1</v>
      </c>
      <c r="W71" s="1241">
        <f>+VLOOKUP(W$55,'Seg Diario'!$B$10:$QL$76,238,0)</f>
        <v>1</v>
      </c>
      <c r="X71" s="1241"/>
    </row>
    <row r="72" spans="1:31" s="1233" customFormat="1" ht="20.25" customHeight="1" thickBot="1">
      <c r="A72" s="1570"/>
      <c r="B72" s="1571">
        <f>+AC72</f>
        <v>1</v>
      </c>
      <c r="C72" s="1449" t="s">
        <v>873</v>
      </c>
      <c r="D72" s="1450">
        <f>IF(+VLOOKUP(D$55,'Seg Diario'!$B$10:$QL$76,245,0)&gt;0,+VLOOKUP(D$55,'Seg Diario'!$B$10:$QL$76,245,0),"")</f>
        <v>1</v>
      </c>
      <c r="E72" s="1461">
        <f>IF(+VLOOKUP(E$55,'Seg Diario'!$B$10:$QL$76,245,0)&gt;0,+VLOOKUP(E$55,'Seg Diario'!$B$10:$QL$76,245,0),"")</f>
        <v>1</v>
      </c>
      <c r="F72" s="1461">
        <f>IF(+VLOOKUP(F$55,'Seg Diario'!$B$10:$QL$76,245,0)&gt;0,+VLOOKUP(F$55,'Seg Diario'!$B$10:$QL$76,245,0),"")</f>
        <v>1</v>
      </c>
      <c r="G72" s="1461">
        <f>IF(+VLOOKUP(G$55,'Seg Diario'!$B$10:$QL$76,245,0)&gt;0,+VLOOKUP(G$55,'Seg Diario'!$B$10:$QL$76,245,0),"")</f>
        <v>1</v>
      </c>
      <c r="H72" s="1461">
        <f>IF(+VLOOKUP(H$55,'Seg Diario'!$B$10:$QL$76,245,0)&gt;0,+VLOOKUP(H$55,'Seg Diario'!$B$10:$QL$76,245,0),"")</f>
        <v>1</v>
      </c>
      <c r="I72" s="1461">
        <f>IF(+VLOOKUP(I$55,'Seg Diario'!$B$10:$QL$76,245,0)&gt;0,+VLOOKUP(I$55,'Seg Diario'!$B$10:$QL$76,245,0),"")</f>
        <v>1</v>
      </c>
      <c r="J72" s="1461">
        <f>IF(+VLOOKUP(J$55,'Seg Diario'!$B$10:$QL$76,245,0)&gt;0,+VLOOKUP(J$55,'Seg Diario'!$B$10:$QL$76,245,0),"")</f>
        <v>1</v>
      </c>
      <c r="K72" s="1461">
        <f>IF(+VLOOKUP(K$55,'Seg Diario'!$B$10:$QL$76,245,0)&gt;0,+VLOOKUP(K$55,'Seg Diario'!$B$10:$QL$76,245,0),"")</f>
        <v>1</v>
      </c>
      <c r="L72" s="1461">
        <f>IF(+VLOOKUP(L$55,'Seg Diario'!$B$10:$QL$76,245,0)&gt;0,+VLOOKUP(L$55,'Seg Diario'!$B$10:$QL$76,245,0),"")</f>
        <v>1</v>
      </c>
      <c r="M72" s="1461">
        <f>IF(+VLOOKUP(M$55,'Seg Diario'!$B$10:$QL$76,245,0)&gt;0,+VLOOKUP(M$55,'Seg Diario'!$B$10:$QL$76,245,0),"")</f>
        <v>1</v>
      </c>
      <c r="N72" s="1461">
        <f>IF(+VLOOKUP(N$55,'Seg Diario'!$B$10:$QL$76,245,0)&gt;0,+VLOOKUP(N$55,'Seg Diario'!$B$10:$QL$76,245,0),"")</f>
        <v>1</v>
      </c>
      <c r="O72" s="1461">
        <f>IF(+VLOOKUP(O$55,'Seg Diario'!$B$10:$QL$76,245,0)&gt;0,+VLOOKUP(O$55,'Seg Diario'!$B$10:$QL$76,245,0),"")</f>
        <v>1</v>
      </c>
      <c r="P72" s="1461">
        <f>IF(+VLOOKUP(P$55,'Seg Diario'!$B$10:$QL$76,245,0)&gt;0,+VLOOKUP(P$55,'Seg Diario'!$B$10:$QL$76,245,0),"")</f>
        <v>1</v>
      </c>
      <c r="Q72" s="1461">
        <f>IF(+VLOOKUP(Q$55,'Seg Diario'!$B$10:$QL$76,245,0)&gt;0,+VLOOKUP(Q$55,'Seg Diario'!$B$10:$QL$76,245,0),"")</f>
        <v>1</v>
      </c>
      <c r="R72" s="1461">
        <f>IF(+VLOOKUP(R$55,'Seg Diario'!$B$10:$QL$76,245,0)&gt;0,+VLOOKUP(R$55,'Seg Diario'!$B$10:$QL$76,245,0),"")</f>
        <v>1</v>
      </c>
      <c r="S72" s="1461">
        <f>IF(+VLOOKUP(S$55,'Seg Diario'!$B$10:$QL$76,245,0)&gt;0,+VLOOKUP(S$55,'Seg Diario'!$B$10:$QL$76,245,0),"")</f>
        <v>1</v>
      </c>
      <c r="T72" s="1461">
        <f>IF(+VLOOKUP(T$55,'Seg Diario'!$B$10:$QL$76,245,0)&gt;0,+VLOOKUP(T$55,'Seg Diario'!$B$10:$QL$76,245,0),"")</f>
        <v>1</v>
      </c>
      <c r="U72" s="1461">
        <f>IF(+VLOOKUP(U$55,'Seg Diario'!$B$10:$QL$76,245,0)&gt;0,+VLOOKUP(U$55,'Seg Diario'!$B$10:$QL$76,245,0),"")</f>
        <v>1</v>
      </c>
      <c r="V72" s="1461">
        <f>IF(+VLOOKUP(V$55,'Seg Diario'!$B$10:$QL$76,245,0)&gt;0,+VLOOKUP(V$55,'Seg Diario'!$B$10:$QL$76,245,0),"")</f>
        <v>1</v>
      </c>
      <c r="W72" s="1461">
        <f>IF(+VLOOKUP(W$55,'Seg Diario'!$B$10:$QL$76,245,0)&gt;0,+VLOOKUP(W$55,'Seg Diario'!$B$10:$QL$76,245,0),"")</f>
        <v>1</v>
      </c>
      <c r="X72" s="1461"/>
      <c r="AC72" s="1570">
        <f>AD72/$AD54</f>
        <v>1</v>
      </c>
      <c r="AD72" s="1260">
        <f>COUNTIF(D72:AB72,"1")</f>
        <v>20</v>
      </c>
      <c r="AE72" s="1260">
        <f>AD72-$AD$134</f>
        <v>3</v>
      </c>
    </row>
    <row r="73" spans="1:31" s="1233" customFormat="1" ht="20.25" customHeight="1">
      <c r="A73" s="1232"/>
      <c r="B73" s="1571">
        <f>+AC73</f>
        <v>1</v>
      </c>
      <c r="C73" s="1463" t="s">
        <v>874</v>
      </c>
      <c r="D73" s="1452">
        <f>+VLOOKUP(D$55,'Seg Diario'!$B$10:$QL$76,261,0)</f>
        <v>1</v>
      </c>
      <c r="E73" s="1452">
        <f>+VLOOKUP(E$55,'Seg Diario'!$B$10:$QL$76,261,0)</f>
        <v>1</v>
      </c>
      <c r="F73" s="1452">
        <f>+VLOOKUP(F$55,'Seg Diario'!$B$10:$QL$76,261,0)</f>
        <v>1</v>
      </c>
      <c r="G73" s="1452">
        <f>+VLOOKUP(G$55,'Seg Diario'!$B$10:$QL$76,261,0)</f>
        <v>1</v>
      </c>
      <c r="H73" s="1452">
        <f>+VLOOKUP(H$55,'Seg Diario'!$B$10:$QL$76,261,0)</f>
        <v>1</v>
      </c>
      <c r="I73" s="1452">
        <f>+VLOOKUP(I$55,'Seg Diario'!$B$10:$QL$76,261,0)</f>
        <v>1</v>
      </c>
      <c r="J73" s="1452">
        <f>+VLOOKUP(J$55,'Seg Diario'!$B$10:$QL$76,261,0)</f>
        <v>1</v>
      </c>
      <c r="K73" s="1452">
        <f>+VLOOKUP(K$55,'Seg Diario'!$B$10:$QL$76,261,0)</f>
        <v>1</v>
      </c>
      <c r="L73" s="1452">
        <f>+VLOOKUP(L$55,'Seg Diario'!$B$10:$QL$76,261,0)</f>
        <v>1</v>
      </c>
      <c r="M73" s="1452">
        <f>+VLOOKUP(M$55,'Seg Diario'!$B$10:$QL$76,261,0)</f>
        <v>1</v>
      </c>
      <c r="N73" s="1452">
        <f>+VLOOKUP(N$55,'Seg Diario'!$B$10:$QL$76,261,0)</f>
        <v>1</v>
      </c>
      <c r="O73" s="1452">
        <f>+VLOOKUP(O$55,'Seg Diario'!$B$10:$QL$76,261,0)</f>
        <v>1</v>
      </c>
      <c r="P73" s="1452">
        <f>+VLOOKUP(P$55,'Seg Diario'!$B$10:$QL$76,261,0)</f>
        <v>1</v>
      </c>
      <c r="Q73" s="1452">
        <f>+VLOOKUP(Q$55,'Seg Diario'!$B$10:$QL$76,261,0)</f>
        <v>1</v>
      </c>
      <c r="R73" s="1452">
        <f>+VLOOKUP(R$55,'Seg Diario'!$B$10:$QL$76,261,0)</f>
        <v>1</v>
      </c>
      <c r="S73" s="1452">
        <f>+VLOOKUP(S$55,'Seg Diario'!$B$10:$QL$76,261,0)</f>
        <v>1</v>
      </c>
      <c r="T73" s="1452">
        <f>+VLOOKUP(T$55,'Seg Diario'!$B$10:$QL$76,261,0)</f>
        <v>1</v>
      </c>
      <c r="U73" s="1452">
        <f>+VLOOKUP(U$55,'Seg Diario'!$B$10:$QL$76,261,0)</f>
        <v>1</v>
      </c>
      <c r="V73" s="1452">
        <f>+VLOOKUP(V$55,'Seg Diario'!$B$10:$QL$76,261,0)</f>
        <v>1</v>
      </c>
      <c r="W73" s="1452">
        <f>+VLOOKUP(W$55,'Seg Diario'!$B$10:$QL$76,261,0)</f>
        <v>1</v>
      </c>
      <c r="X73" s="1453"/>
      <c r="AC73" s="1570">
        <f>AD73/$AD54</f>
        <v>1</v>
      </c>
      <c r="AD73" s="1260">
        <f>COUNTIF(D73:AB73,"1")</f>
        <v>20</v>
      </c>
      <c r="AE73" s="1260">
        <f>AD73-$AD$134</f>
        <v>3</v>
      </c>
    </row>
    <row r="74" spans="1:31" s="1233" customFormat="1" ht="20.25" customHeight="1">
      <c r="A74" s="1232"/>
      <c r="B74" s="1232"/>
      <c r="C74" s="1454" t="s">
        <v>875</v>
      </c>
      <c r="D74" s="1234">
        <f>+VLOOKUP(D$55,'Seg Diario'!$B$10:$QN$76,455,0)</f>
        <v>1</v>
      </c>
      <c r="E74" s="1234">
        <f>+VLOOKUP(E$55,'Seg Diario'!$B$10:$QN$76,455,0)</f>
        <v>1</v>
      </c>
      <c r="F74" s="1234">
        <f>+VLOOKUP(F$55,'Seg Diario'!$B$10:$QN$76,455,0)</f>
        <v>1</v>
      </c>
      <c r="G74" s="1234">
        <f>+VLOOKUP(G$55,'Seg Diario'!$B$10:$QN$76,455,0)</f>
        <v>1</v>
      </c>
      <c r="H74" s="1234">
        <f>+VLOOKUP(H$55,'Seg Diario'!$B$10:$QN$76,455,0)</f>
        <v>1</v>
      </c>
      <c r="I74" s="1234">
        <f>+VLOOKUP(I$55,'Seg Diario'!$B$10:$QN$76,455,0)</f>
        <v>1</v>
      </c>
      <c r="J74" s="1234">
        <f>+VLOOKUP(J$55,'Seg Diario'!$B$10:$QN$76,455,0)</f>
        <v>1</v>
      </c>
      <c r="K74" s="1234">
        <f>+VLOOKUP(K$55,'Seg Diario'!$B$10:$QN$76,455,0)</f>
        <v>1</v>
      </c>
      <c r="L74" s="1234">
        <f>+VLOOKUP(L$55,'Seg Diario'!$B$10:$QN$76,455,0)</f>
        <v>1</v>
      </c>
      <c r="M74" s="1234">
        <f>+VLOOKUP(M$55,'Seg Diario'!$B$10:$QN$76,455,0)</f>
        <v>1</v>
      </c>
      <c r="N74" s="1234">
        <f>+VLOOKUP(N$55,'Seg Diario'!$B$10:$QN$76,455,0)</f>
        <v>1</v>
      </c>
      <c r="O74" s="1234">
        <f>+VLOOKUP(O$55,'Seg Diario'!$B$10:$QN$76,455,0)</f>
        <v>1</v>
      </c>
      <c r="P74" s="1234">
        <f>+VLOOKUP(P$55,'Seg Diario'!$B$10:$QN$76,455,0)</f>
        <v>1</v>
      </c>
      <c r="Q74" s="1234">
        <f>+VLOOKUP(Q$55,'Seg Diario'!$B$10:$QN$76,455,0)</f>
        <v>1</v>
      </c>
      <c r="R74" s="1234">
        <f>+VLOOKUP(R$55,'Seg Diario'!$B$10:$QN$76,455,0)</f>
        <v>1</v>
      </c>
      <c r="S74" s="1234">
        <f>+VLOOKUP(S$55,'Seg Diario'!$B$10:$QN$76,455,0)</f>
        <v>1</v>
      </c>
      <c r="T74" s="1234">
        <f>+VLOOKUP(T$55,'Seg Diario'!$B$10:$QN$76,455,0)</f>
        <v>1</v>
      </c>
      <c r="U74" s="1234">
        <f>+VLOOKUP(U$55,'Seg Diario'!$B$10:$QN$76,455,0)</f>
        <v>1</v>
      </c>
      <c r="V74" s="1234">
        <f>+VLOOKUP(V$55,'Seg Diario'!$B$10:$QN$76,455,0)</f>
        <v>1</v>
      </c>
      <c r="W74" s="1234">
        <f>+VLOOKUP(W$55,'Seg Diario'!$B$10:$QN$76,455,0)</f>
        <v>1</v>
      </c>
      <c r="X74" s="1455"/>
    </row>
    <row r="75" spans="1:31" s="1233" customFormat="1" ht="20.25" customHeight="1">
      <c r="A75" s="1232"/>
      <c r="B75" s="1571">
        <f>+AC75</f>
        <v>1</v>
      </c>
      <c r="C75" s="1454" t="s">
        <v>876</v>
      </c>
      <c r="D75" s="1234">
        <f>+VLOOKUP(D$55,'Seg Diario'!$B$10:$QL$76,300)</f>
        <v>1</v>
      </c>
      <c r="E75" s="1234">
        <f>+VLOOKUP(E$55,'Seg Diario'!$B$10:$QL$76,300)</f>
        <v>1</v>
      </c>
      <c r="F75" s="1234">
        <f>+VLOOKUP(F$55,'Seg Diario'!$B$10:$QL$76,300)</f>
        <v>1</v>
      </c>
      <c r="G75" s="1234">
        <f>+VLOOKUP(G$55,'Seg Diario'!$B$10:$QL$76,300)</f>
        <v>1</v>
      </c>
      <c r="H75" s="1234">
        <f>+VLOOKUP(H$55,'Seg Diario'!$B$10:$QL$76,300)</f>
        <v>1</v>
      </c>
      <c r="I75" s="1234">
        <f>+VLOOKUP(I$55,'Seg Diario'!$B$10:$QL$76,300)</f>
        <v>1</v>
      </c>
      <c r="J75" s="1234">
        <f>+VLOOKUP(J$55,'Seg Diario'!$B$10:$QL$76,300)</f>
        <v>1</v>
      </c>
      <c r="K75" s="1234">
        <f>+VLOOKUP(K$55,'Seg Diario'!$B$10:$QL$76,300)</f>
        <v>1</v>
      </c>
      <c r="L75" s="1234">
        <f>+VLOOKUP(L$55,'Seg Diario'!$B$10:$QL$76,300)</f>
        <v>1</v>
      </c>
      <c r="M75" s="1234">
        <f>+VLOOKUP(M$55,'Seg Diario'!$B$10:$QL$76,300)</f>
        <v>1</v>
      </c>
      <c r="N75" s="1234">
        <f>+VLOOKUP(N$55,'Seg Diario'!$B$10:$QL$76,300)</f>
        <v>1</v>
      </c>
      <c r="O75" s="1234">
        <f>+VLOOKUP(O$55,'Seg Diario'!$B$10:$QL$76,300)</f>
        <v>1</v>
      </c>
      <c r="P75" s="1234">
        <f>+VLOOKUP(P$55,'Seg Diario'!$B$10:$QL$76,300)</f>
        <v>1</v>
      </c>
      <c r="Q75" s="1234">
        <f>+VLOOKUP(Q$55,'Seg Diario'!$B$10:$QL$76,300)</f>
        <v>1</v>
      </c>
      <c r="R75" s="1234">
        <f>+VLOOKUP(R$55,'Seg Diario'!$B$10:$QL$76,300)</f>
        <v>1</v>
      </c>
      <c r="S75" s="1234">
        <f>+VLOOKUP(S$55,'Seg Diario'!$B$10:$QL$76,300)</f>
        <v>1</v>
      </c>
      <c r="T75" s="1234">
        <f>+VLOOKUP(T$55,'Seg Diario'!$B$10:$QL$76,300)</f>
        <v>1</v>
      </c>
      <c r="U75" s="1234">
        <f>+VLOOKUP(U$55,'Seg Diario'!$B$10:$QL$76,300)</f>
        <v>1</v>
      </c>
      <c r="V75" s="1234">
        <f>+VLOOKUP(V$55,'Seg Diario'!$B$10:$QL$76,300)</f>
        <v>1</v>
      </c>
      <c r="W75" s="1234">
        <f>+VLOOKUP(W$55,'Seg Diario'!$B$10:$QL$76,300)</f>
        <v>1</v>
      </c>
      <c r="X75" s="1455"/>
      <c r="AC75" s="1570">
        <f>AD75/$AD54</f>
        <v>1</v>
      </c>
      <c r="AD75" s="1260">
        <f>COUNTIF(D75:AB75,"1")</f>
        <v>20</v>
      </c>
      <c r="AE75" s="1260">
        <f>AD75-$AD$134</f>
        <v>3</v>
      </c>
    </row>
    <row r="76" spans="1:31" s="1233" customFormat="1" ht="20.25" customHeight="1">
      <c r="A76" s="1232"/>
      <c r="B76" s="1232"/>
      <c r="C76" s="1462" t="s">
        <v>877</v>
      </c>
      <c r="D76" s="1234">
        <f>+VLOOKUP(D$55,'Seg Diario'!$B$10:$QN$76,310,0)</f>
        <v>1</v>
      </c>
      <c r="E76" s="1234">
        <f>+VLOOKUP(E$55,'Seg Diario'!$B$10:$QN$76,310,0)</f>
        <v>1</v>
      </c>
      <c r="F76" s="1234">
        <f>+VLOOKUP(F$55,'Seg Diario'!$B$10:$QN$76,310,0)</f>
        <v>1</v>
      </c>
      <c r="G76" s="1234">
        <f>+VLOOKUP(G$55,'Seg Diario'!$B$10:$QN$76,310,0)</f>
        <v>1</v>
      </c>
      <c r="H76" s="1234">
        <f>+VLOOKUP(H$55,'Seg Diario'!$B$10:$QN$76,310,0)</f>
        <v>1</v>
      </c>
      <c r="I76" s="1234">
        <f>+VLOOKUP(I$55,'Seg Diario'!$B$10:$QN$76,310,0)</f>
        <v>1</v>
      </c>
      <c r="J76" s="1234">
        <f>+VLOOKUP(J$55,'Seg Diario'!$B$10:$QN$76,310,0)</f>
        <v>1</v>
      </c>
      <c r="K76" s="1234">
        <f>+VLOOKUP(K$55,'Seg Diario'!$B$10:$QN$76,310,0)</f>
        <v>1</v>
      </c>
      <c r="L76" s="1234">
        <f>+VLOOKUP(L$55,'Seg Diario'!$B$10:$QN$76,310,0)</f>
        <v>1</v>
      </c>
      <c r="M76" s="1234">
        <f>+VLOOKUP(M$55,'Seg Diario'!$B$10:$QN$76,310,0)</f>
        <v>1</v>
      </c>
      <c r="N76" s="1234">
        <f>+VLOOKUP(N$55,'Seg Diario'!$B$10:$QN$76,310,0)</f>
        <v>1</v>
      </c>
      <c r="O76" s="1234">
        <f>+VLOOKUP(O$55,'Seg Diario'!$B$10:$QN$76,310,0)</f>
        <v>1</v>
      </c>
      <c r="P76" s="1234">
        <f>+VLOOKUP(P$55,'Seg Diario'!$B$10:$QN$76,310,0)</f>
        <v>1</v>
      </c>
      <c r="Q76" s="1234">
        <f>+VLOOKUP(Q$55,'Seg Diario'!$B$10:$QN$76,310,0)</f>
        <v>1</v>
      </c>
      <c r="R76" s="1234">
        <f>+VLOOKUP(R$55,'Seg Diario'!$B$10:$QN$76,310,0)</f>
        <v>1</v>
      </c>
      <c r="S76" s="1234">
        <f>+VLOOKUP(S$55,'Seg Diario'!$B$10:$QN$76,310,0)</f>
        <v>1</v>
      </c>
      <c r="T76" s="1234">
        <f>+VLOOKUP(T$55,'Seg Diario'!$B$10:$QN$76,310,0)</f>
        <v>1</v>
      </c>
      <c r="U76" s="1234">
        <f>+VLOOKUP(U$55,'Seg Diario'!$B$10:$QN$76,310,0)</f>
        <v>1</v>
      </c>
      <c r="V76" s="1234">
        <f>+VLOOKUP(V$55,'Seg Diario'!$B$10:$QN$76,310,0)</f>
        <v>1</v>
      </c>
      <c r="W76" s="1234">
        <f>+VLOOKUP(W$55,'Seg Diario'!$B$10:$QN$76,310,0)</f>
        <v>1</v>
      </c>
      <c r="X76" s="1455"/>
      <c r="AD76" s="1260">
        <f>COUNTIF(D76:AB76,"1")</f>
        <v>20</v>
      </c>
      <c r="AE76" s="1260">
        <f>AD76-$AD$134</f>
        <v>3</v>
      </c>
    </row>
    <row r="77" spans="1:31" s="1233" customFormat="1" ht="20.25" customHeight="1">
      <c r="A77" s="1232"/>
      <c r="B77" s="1232"/>
      <c r="C77" s="1454" t="s">
        <v>878</v>
      </c>
      <c r="D77" s="1234">
        <f>+VLOOKUP(D$55,'Seg Diario'!$B$10:$QL$76,322,0)</f>
        <v>1</v>
      </c>
      <c r="E77" s="1234">
        <f>+VLOOKUP(E$55,'Seg Diario'!$B$10:$QL$76,322,0)</f>
        <v>1</v>
      </c>
      <c r="F77" s="1234">
        <f>+VLOOKUP(F$55,'Seg Diario'!$B$10:$QL$76,322,0)</f>
        <v>1</v>
      </c>
      <c r="G77" s="1234">
        <f>+VLOOKUP(G$55,'Seg Diario'!$B$10:$QL$76,322,0)</f>
        <v>1</v>
      </c>
      <c r="H77" s="1234">
        <f>+VLOOKUP(H$55,'Seg Diario'!$B$10:$QL$76,322,0)</f>
        <v>1</v>
      </c>
      <c r="I77" s="1234">
        <f>+VLOOKUP(I$55,'Seg Diario'!$B$10:$QL$76,322,0)</f>
        <v>1</v>
      </c>
      <c r="J77" s="1234">
        <f>+VLOOKUP(J$55,'Seg Diario'!$B$10:$QL$76,322,0)</f>
        <v>1</v>
      </c>
      <c r="K77" s="1234">
        <f>+VLOOKUP(K$55,'Seg Diario'!$B$10:$QL$76,322,0)</f>
        <v>1</v>
      </c>
      <c r="L77" s="1234">
        <f>+VLOOKUP(L$55,'Seg Diario'!$B$10:$QL$76,322,0)</f>
        <v>1</v>
      </c>
      <c r="M77" s="1234">
        <f>+VLOOKUP(M$55,'Seg Diario'!$B$10:$QL$76,322,0)</f>
        <v>1</v>
      </c>
      <c r="N77" s="1234">
        <f>+VLOOKUP(N$55,'Seg Diario'!$B$10:$QL$76,322,0)</f>
        <v>1</v>
      </c>
      <c r="O77" s="1234">
        <f>+VLOOKUP(O$55,'Seg Diario'!$B$10:$QL$76,322,0)</f>
        <v>1</v>
      </c>
      <c r="P77" s="1234">
        <f>+VLOOKUP(P$55,'Seg Diario'!$B$10:$QL$76,322,0)</f>
        <v>1</v>
      </c>
      <c r="Q77" s="1234">
        <f>+VLOOKUP(Q$55,'Seg Diario'!$B$10:$QL$76,322,0)</f>
        <v>1</v>
      </c>
      <c r="R77" s="1234">
        <f>+VLOOKUP(R$55,'Seg Diario'!$B$10:$QL$76,322,0)</f>
        <v>1</v>
      </c>
      <c r="S77" s="1234">
        <f>+VLOOKUP(S$55,'Seg Diario'!$B$10:$QL$76,322,0)</f>
        <v>1</v>
      </c>
      <c r="T77" s="1234">
        <f>+VLOOKUP(T$55,'Seg Diario'!$B$10:$QL$76,322,0)</f>
        <v>1</v>
      </c>
      <c r="U77" s="1234">
        <f>+VLOOKUP(U$55,'Seg Diario'!$B$10:$QL$76,322,0)</f>
        <v>1</v>
      </c>
      <c r="V77" s="1234">
        <f>+VLOOKUP(V$55,'Seg Diario'!$B$10:$QL$76,322,0)</f>
        <v>1</v>
      </c>
      <c r="W77" s="1234">
        <f>+VLOOKUP(W$55,'Seg Diario'!$B$10:$QL$76,322,0)</f>
        <v>1</v>
      </c>
      <c r="X77" s="1455"/>
    </row>
    <row r="78" spans="1:31" s="1233" customFormat="1" ht="20.25" customHeight="1">
      <c r="A78" s="1232"/>
      <c r="B78" s="1571">
        <f>+AC78</f>
        <v>1</v>
      </c>
      <c r="C78" s="1454" t="s">
        <v>879</v>
      </c>
      <c r="D78" s="1234">
        <f>+VLOOKUP(D$55,'Seg Diario'!$B$10:$QL$76,325,0)</f>
        <v>1</v>
      </c>
      <c r="E78" s="1234">
        <f>+VLOOKUP(E$55,'Seg Diario'!$B$10:$QL$76,325,0)</f>
        <v>1</v>
      </c>
      <c r="F78" s="1234">
        <f>+VLOOKUP(F$55,'Seg Diario'!$B$10:$QL$76,325,0)</f>
        <v>1</v>
      </c>
      <c r="G78" s="1234">
        <f>+VLOOKUP(G$55,'Seg Diario'!$B$10:$QL$76,325,0)</f>
        <v>1</v>
      </c>
      <c r="H78" s="1234">
        <f>+VLOOKUP(H$55,'Seg Diario'!$B$10:$QL$76,325,0)</f>
        <v>1</v>
      </c>
      <c r="I78" s="1234">
        <f>+VLOOKUP(I$55,'Seg Diario'!$B$10:$QL$76,325,0)</f>
        <v>1</v>
      </c>
      <c r="J78" s="1234">
        <f>+VLOOKUP(J$55,'Seg Diario'!$B$10:$QL$76,325,0)</f>
        <v>1</v>
      </c>
      <c r="K78" s="1234">
        <f>+VLOOKUP(K$55,'Seg Diario'!$B$10:$QL$76,325,0)</f>
        <v>1</v>
      </c>
      <c r="L78" s="1234">
        <f>+VLOOKUP(L$55,'Seg Diario'!$B$10:$QL$76,325,0)</f>
        <v>1</v>
      </c>
      <c r="M78" s="1234">
        <f>+VLOOKUP(M$55,'Seg Diario'!$B$10:$QL$76,325,0)</f>
        <v>1</v>
      </c>
      <c r="N78" s="1234">
        <f>+VLOOKUP(N$55,'Seg Diario'!$B$10:$QL$76,325,0)</f>
        <v>1</v>
      </c>
      <c r="O78" s="1234">
        <f>+VLOOKUP(O$55,'Seg Diario'!$B$10:$QL$76,325,0)</f>
        <v>1</v>
      </c>
      <c r="P78" s="1234">
        <f>+VLOOKUP(P$55,'Seg Diario'!$B$10:$QL$76,325,0)</f>
        <v>1</v>
      </c>
      <c r="Q78" s="1234">
        <f>+VLOOKUP(Q$55,'Seg Diario'!$B$10:$QL$76,325,0)</f>
        <v>1</v>
      </c>
      <c r="R78" s="1234">
        <f>+VLOOKUP(R$55,'Seg Diario'!$B$10:$QL$76,325,0)</f>
        <v>1</v>
      </c>
      <c r="S78" s="1234">
        <f>+VLOOKUP(S$55,'Seg Diario'!$B$10:$QL$76,325,0)</f>
        <v>1</v>
      </c>
      <c r="T78" s="1234">
        <f>+VLOOKUP(T$55,'Seg Diario'!$B$10:$QL$76,325,0)</f>
        <v>1</v>
      </c>
      <c r="U78" s="1234">
        <f>+VLOOKUP(U$55,'Seg Diario'!$B$10:$QL$76,325,0)</f>
        <v>1</v>
      </c>
      <c r="V78" s="1234">
        <f>+VLOOKUP(V$55,'Seg Diario'!$B$10:$QL$76,325,0)</f>
        <v>1</v>
      </c>
      <c r="W78" s="1234">
        <f>+VLOOKUP(W$55,'Seg Diario'!$B$10:$QL$76,325,0)</f>
        <v>1</v>
      </c>
      <c r="X78" s="1455"/>
      <c r="AC78" s="1570">
        <f>AD78/$AD54</f>
        <v>1</v>
      </c>
      <c r="AD78" s="1260">
        <f>COUNTIF(D78:AB78,"1")</f>
        <v>20</v>
      </c>
      <c r="AE78" s="1260">
        <f>AD78-$AD$134</f>
        <v>3</v>
      </c>
    </row>
    <row r="79" spans="1:31" s="1233" customFormat="1" ht="20.25" customHeight="1">
      <c r="A79" s="1232"/>
      <c r="B79" s="1232"/>
      <c r="C79" s="1454" t="s">
        <v>880</v>
      </c>
      <c r="D79" s="1234">
        <f>+VLOOKUP(D$55,'Seg Diario'!$B$10:$QN$76,328,0)</f>
        <v>1</v>
      </c>
      <c r="E79" s="1234">
        <f>+VLOOKUP(E$55,'Seg Diario'!$B$10:$QN$76,328,0)</f>
        <v>0</v>
      </c>
      <c r="F79" s="1234">
        <f>+VLOOKUP(F$55,'Seg Diario'!$B$10:$QN$76,328,0)</f>
        <v>1</v>
      </c>
      <c r="G79" s="1234">
        <f>+VLOOKUP(G$55,'Seg Diario'!$B$10:$QN$76,328,0)</f>
        <v>1</v>
      </c>
      <c r="H79" s="1234">
        <f>+VLOOKUP(H$55,'Seg Diario'!$B$10:$QN$76,328,0)</f>
        <v>0</v>
      </c>
      <c r="I79" s="1234">
        <f>+VLOOKUP(I$55,'Seg Diario'!$B$10:$QN$76,328,0)</f>
        <v>1</v>
      </c>
      <c r="J79" s="1234">
        <f>+VLOOKUP(J$55,'Seg Diario'!$B$10:$QN$76,328,0)</f>
        <v>1</v>
      </c>
      <c r="K79" s="1234">
        <f>+VLOOKUP(K$55,'Seg Diario'!$B$10:$QN$76,328,0)</f>
        <v>0</v>
      </c>
      <c r="L79" s="1234">
        <f>+VLOOKUP(L$55,'Seg Diario'!$B$10:$QN$76,328,0)</f>
        <v>1</v>
      </c>
      <c r="M79" s="1234">
        <f>+VLOOKUP(M$55,'Seg Diario'!$B$10:$QN$76,328,0)</f>
        <v>1</v>
      </c>
      <c r="N79" s="1234">
        <f>+VLOOKUP(N$55,'Seg Diario'!$B$10:$QN$76,328,0)</f>
        <v>1</v>
      </c>
      <c r="O79" s="1234">
        <f>+VLOOKUP(O$55,'Seg Diario'!$B$10:$QN$76,328,0)</f>
        <v>1</v>
      </c>
      <c r="P79" s="1234">
        <f>+VLOOKUP(P$55,'Seg Diario'!$B$10:$QN$76,328,0)</f>
        <v>1</v>
      </c>
      <c r="Q79" s="1234">
        <f>+VLOOKUP(Q$55,'Seg Diario'!$B$10:$QN$76,328,0)</f>
        <v>1</v>
      </c>
      <c r="R79" s="1234">
        <f>+VLOOKUP(R$55,'Seg Diario'!$B$10:$QN$76,328,0)</f>
        <v>1</v>
      </c>
      <c r="S79" s="1234">
        <f>+VLOOKUP(S$55,'Seg Diario'!$B$10:$QN$76,328,0)</f>
        <v>1</v>
      </c>
      <c r="T79" s="1234">
        <f>+VLOOKUP(T$55,'Seg Diario'!$B$10:$QN$76,328,0)</f>
        <v>1</v>
      </c>
      <c r="U79" s="1234">
        <f>+VLOOKUP(U$55,'Seg Diario'!$B$10:$QN$76,328,0)</f>
        <v>1</v>
      </c>
      <c r="V79" s="1234">
        <f>+VLOOKUP(V$55,'Seg Diario'!$B$10:$QN$76,328,0)</f>
        <v>1</v>
      </c>
      <c r="W79" s="1234">
        <f>+VLOOKUP(W$55,'Seg Diario'!$B$10:$QN$76,328,0)</f>
        <v>0</v>
      </c>
      <c r="X79" s="1455"/>
    </row>
    <row r="80" spans="1:31" s="1233" customFormat="1" ht="20.25" customHeight="1">
      <c r="A80" s="1232"/>
      <c r="B80" s="1232"/>
      <c r="C80" s="1462" t="s">
        <v>881</v>
      </c>
      <c r="D80" s="1234">
        <f>+VLOOKUP(D$55,'Seg Diario'!$B$10:$QN$76,338,0)</f>
        <v>1</v>
      </c>
      <c r="E80" s="1234">
        <f>+VLOOKUP(E$55,'Seg Diario'!$B$10:$QN$76,338,0)</f>
        <v>1</v>
      </c>
      <c r="F80" s="1234">
        <f>+VLOOKUP(F$55,'Seg Diario'!$B$10:$QN$76,338,0)</f>
        <v>1</v>
      </c>
      <c r="G80" s="1234">
        <f>+VLOOKUP(G$55,'Seg Diario'!$B$10:$QN$76,338,0)</f>
        <v>1</v>
      </c>
      <c r="H80" s="1234">
        <f>+VLOOKUP(H$55,'Seg Diario'!$B$10:$QN$76,338,0)</f>
        <v>1</v>
      </c>
      <c r="I80" s="1234">
        <f>+VLOOKUP(I$55,'Seg Diario'!$B$10:$QN$76,338,0)</f>
        <v>1</v>
      </c>
      <c r="J80" s="1234">
        <f>+VLOOKUP(J$55,'Seg Diario'!$B$10:$QN$76,338,0)</f>
        <v>1</v>
      </c>
      <c r="K80" s="1234">
        <f>+VLOOKUP(K$55,'Seg Diario'!$B$10:$QN$76,338,0)</f>
        <v>1</v>
      </c>
      <c r="L80" s="1234">
        <f>+VLOOKUP(L$55,'Seg Diario'!$B$10:$QN$76,338,0)</f>
        <v>1</v>
      </c>
      <c r="M80" s="1234">
        <f>+VLOOKUP(M$55,'Seg Diario'!$B$10:$QN$76,338,0)</f>
        <v>1</v>
      </c>
      <c r="N80" s="1234">
        <f>+VLOOKUP(N$55,'Seg Diario'!$B$10:$QN$76,338,0)</f>
        <v>1</v>
      </c>
      <c r="O80" s="1234">
        <f>+VLOOKUP(O$55,'Seg Diario'!$B$10:$QN$76,338,0)</f>
        <v>1</v>
      </c>
      <c r="P80" s="1234">
        <f>+VLOOKUP(P$55,'Seg Diario'!$B$10:$QN$76,338,0)</f>
        <v>1</v>
      </c>
      <c r="Q80" s="1234">
        <f>+VLOOKUP(Q$55,'Seg Diario'!$B$10:$QN$76,338,0)</f>
        <v>1</v>
      </c>
      <c r="R80" s="1234">
        <f>+VLOOKUP(R$55,'Seg Diario'!$B$10:$QN$76,338,0)</f>
        <v>1</v>
      </c>
      <c r="S80" s="1234">
        <f>+VLOOKUP(S$55,'Seg Diario'!$B$10:$QN$76,338,0)</f>
        <v>1</v>
      </c>
      <c r="T80" s="1234">
        <f>+VLOOKUP(T$55,'Seg Diario'!$B$10:$QN$76,338,0)</f>
        <v>1</v>
      </c>
      <c r="U80" s="1234">
        <f>+VLOOKUP(U$55,'Seg Diario'!$B$10:$QN$76,338,0)</f>
        <v>1</v>
      </c>
      <c r="V80" s="1234">
        <f>+VLOOKUP(V$55,'Seg Diario'!$B$10:$QN$76,338,0)</f>
        <v>1</v>
      </c>
      <c r="W80" s="1234">
        <f>+VLOOKUP(W$55,'Seg Diario'!$B$10:$QN$76,338,0)</f>
        <v>1</v>
      </c>
      <c r="X80" s="1455"/>
      <c r="AD80" s="1260">
        <f>COUNTIF(D80:AB80,"1")</f>
        <v>20</v>
      </c>
      <c r="AE80" s="1260">
        <f>AD80-$AD$134</f>
        <v>3</v>
      </c>
    </row>
    <row r="81" spans="1:31" s="1233" customFormat="1" ht="20.25" customHeight="1">
      <c r="A81" s="1232"/>
      <c r="B81" s="1232"/>
      <c r="C81" s="1454" t="s">
        <v>882</v>
      </c>
      <c r="D81" s="1234">
        <f>+VLOOKUP(D$55,'Seg Diario'!$B$10:$QL$76,350,0)</f>
        <v>1</v>
      </c>
      <c r="E81" s="1234">
        <f>+VLOOKUP(E$55,'Seg Diario'!$B$10:$QL$76,350,0)</f>
        <v>1</v>
      </c>
      <c r="F81" s="1234">
        <f>+VLOOKUP(F$55,'Seg Diario'!$B$10:$QL$76,350,0)</f>
        <v>1</v>
      </c>
      <c r="G81" s="1234">
        <f>+VLOOKUP(G$55,'Seg Diario'!$B$10:$QL$76,350,0)</f>
        <v>1</v>
      </c>
      <c r="H81" s="1234">
        <f>+VLOOKUP(H$55,'Seg Diario'!$B$10:$QL$76,350,0)</f>
        <v>1</v>
      </c>
      <c r="I81" s="1234">
        <f>+VLOOKUP(I$55,'Seg Diario'!$B$10:$QL$76,350,0)</f>
        <v>1</v>
      </c>
      <c r="J81" s="1234">
        <f>+VLOOKUP(J$55,'Seg Diario'!$B$10:$QL$76,350,0)</f>
        <v>1</v>
      </c>
      <c r="K81" s="1234">
        <f>+VLOOKUP(K$55,'Seg Diario'!$B$10:$QL$76,350,0)</f>
        <v>1</v>
      </c>
      <c r="L81" s="1234">
        <f>+VLOOKUP(L$55,'Seg Diario'!$B$10:$QL$76,350,0)</f>
        <v>1</v>
      </c>
      <c r="M81" s="1234">
        <f>+VLOOKUP(M$55,'Seg Diario'!$B$10:$QL$76,350,0)</f>
        <v>1</v>
      </c>
      <c r="N81" s="1234">
        <f>+VLOOKUP(N$55,'Seg Diario'!$B$10:$QL$76,350,0)</f>
        <v>1</v>
      </c>
      <c r="O81" s="1234">
        <f>+VLOOKUP(O$55,'Seg Diario'!$B$10:$QL$76,350,0)</f>
        <v>1</v>
      </c>
      <c r="P81" s="1234">
        <f>+VLOOKUP(P$55,'Seg Diario'!$B$10:$QL$76,350,0)</f>
        <v>1</v>
      </c>
      <c r="Q81" s="1234">
        <f>+VLOOKUP(Q$55,'Seg Diario'!$B$10:$QL$76,350,0)</f>
        <v>1</v>
      </c>
      <c r="R81" s="1234">
        <f>+VLOOKUP(R$55,'Seg Diario'!$B$10:$QL$76,350,0)</f>
        <v>1</v>
      </c>
      <c r="S81" s="1234">
        <f>+VLOOKUP(S$55,'Seg Diario'!$B$10:$QL$76,350,0)</f>
        <v>1</v>
      </c>
      <c r="T81" s="1234">
        <f>+VLOOKUP(T$55,'Seg Diario'!$B$10:$QL$76,350,0)</f>
        <v>1</v>
      </c>
      <c r="U81" s="1234">
        <f>+VLOOKUP(U$55,'Seg Diario'!$B$10:$QL$76,350,0)</f>
        <v>1</v>
      </c>
      <c r="V81" s="1234">
        <f>+VLOOKUP(V$55,'Seg Diario'!$B$10:$QL$76,350,0)</f>
        <v>1</v>
      </c>
      <c r="W81" s="1234">
        <f>+VLOOKUP(W$55,'Seg Diario'!$B$10:$QL$76,350,0)</f>
        <v>1</v>
      </c>
      <c r="X81" s="1455"/>
    </row>
    <row r="82" spans="1:31" s="1233" customFormat="1" ht="20.25" customHeight="1">
      <c r="A82" s="1232"/>
      <c r="B82" s="1571">
        <f>+AC82</f>
        <v>1</v>
      </c>
      <c r="C82" s="1454" t="s">
        <v>883</v>
      </c>
      <c r="D82" s="1234">
        <f>+VLOOKUP(D$55,'Seg Diario'!$B$10:$QL$76,353,0)</f>
        <v>1</v>
      </c>
      <c r="E82" s="1234">
        <f>+VLOOKUP(E$55,'Seg Diario'!$B$10:$QL$76,353,0)</f>
        <v>1</v>
      </c>
      <c r="F82" s="1234">
        <f>+VLOOKUP(F$55,'Seg Diario'!$B$10:$QL$76,353,0)</f>
        <v>1</v>
      </c>
      <c r="G82" s="1234">
        <f>+VLOOKUP(G$55,'Seg Diario'!$B$10:$QL$76,353,0)</f>
        <v>1</v>
      </c>
      <c r="H82" s="1234">
        <f>+VLOOKUP(H$55,'Seg Diario'!$B$10:$QL$76,353,0)</f>
        <v>1</v>
      </c>
      <c r="I82" s="1234">
        <f>+VLOOKUP(I$55,'Seg Diario'!$B$10:$QL$76,353,0)</f>
        <v>1</v>
      </c>
      <c r="J82" s="1234">
        <f>+VLOOKUP(J$55,'Seg Diario'!$B$10:$QL$76,353,0)</f>
        <v>1</v>
      </c>
      <c r="K82" s="1234">
        <f>+VLOOKUP(K$55,'Seg Diario'!$B$10:$QL$76,353,0)</f>
        <v>1</v>
      </c>
      <c r="L82" s="1234">
        <f>+VLOOKUP(L$55,'Seg Diario'!$B$10:$QL$76,353,0)</f>
        <v>1</v>
      </c>
      <c r="M82" s="1234">
        <f>+VLOOKUP(M$55,'Seg Diario'!$B$10:$QL$76,353,0)</f>
        <v>1</v>
      </c>
      <c r="N82" s="1234">
        <f>+VLOOKUP(N$55,'Seg Diario'!$B$10:$QL$76,353,0)</f>
        <v>1</v>
      </c>
      <c r="O82" s="1234">
        <f>+VLOOKUP(O$55,'Seg Diario'!$B$10:$QL$76,353,0)</f>
        <v>1</v>
      </c>
      <c r="P82" s="1234">
        <f>+VLOOKUP(P$55,'Seg Diario'!$B$10:$QL$76,353,0)</f>
        <v>1</v>
      </c>
      <c r="Q82" s="1234">
        <f>+VLOOKUP(Q$55,'Seg Diario'!$B$10:$QL$76,353,0)</f>
        <v>1</v>
      </c>
      <c r="R82" s="1234">
        <f>+VLOOKUP(R$55,'Seg Diario'!$B$10:$QL$76,353,0)</f>
        <v>1</v>
      </c>
      <c r="S82" s="1234">
        <f>+VLOOKUP(S$55,'Seg Diario'!$B$10:$QL$76,353,0)</f>
        <v>1</v>
      </c>
      <c r="T82" s="1234">
        <f>+VLOOKUP(T$55,'Seg Diario'!$B$10:$QL$76,353,0)</f>
        <v>1</v>
      </c>
      <c r="U82" s="1234">
        <f>+VLOOKUP(U$55,'Seg Diario'!$B$10:$QL$76,353,0)</f>
        <v>1</v>
      </c>
      <c r="V82" s="1234">
        <f>+VLOOKUP(V$55,'Seg Diario'!$B$10:$QL$76,353,0)</f>
        <v>1</v>
      </c>
      <c r="W82" s="1234">
        <f>+VLOOKUP(W$55,'Seg Diario'!$B$10:$QL$76,353,0)</f>
        <v>1</v>
      </c>
      <c r="X82" s="1455"/>
      <c r="AC82" s="1570">
        <f>AD82/$AD54</f>
        <v>1</v>
      </c>
      <c r="AD82" s="1260">
        <f>COUNTIF(D82:AB82,"1")</f>
        <v>20</v>
      </c>
      <c r="AE82" s="1260">
        <f>AD82-$AD$134</f>
        <v>3</v>
      </c>
    </row>
    <row r="83" spans="1:31" s="1233" customFormat="1" ht="20.25" customHeight="1" thickBot="1">
      <c r="A83" s="1232"/>
      <c r="B83" s="1232"/>
      <c r="C83" s="1456" t="s">
        <v>884</v>
      </c>
      <c r="D83" s="1300">
        <f>+VLOOKUP(D$55,'Seg Diario'!$B$10:$QN$76,356,0)</f>
        <v>1</v>
      </c>
      <c r="E83" s="1300">
        <f>+VLOOKUP(E$55,'Seg Diario'!$B$10:$QN$76,356,0)</f>
        <v>0</v>
      </c>
      <c r="F83" s="1300">
        <f>+VLOOKUP(F$55,'Seg Diario'!$B$10:$QN$76,356,0)</f>
        <v>1</v>
      </c>
      <c r="G83" s="1300">
        <f>+VLOOKUP(G$55,'Seg Diario'!$B$10:$QN$76,356,0)</f>
        <v>1</v>
      </c>
      <c r="H83" s="1300">
        <f>+VLOOKUP(H$55,'Seg Diario'!$B$10:$QN$76,356,0)</f>
        <v>0</v>
      </c>
      <c r="I83" s="1300">
        <f>+VLOOKUP(I$55,'Seg Diario'!$B$10:$QN$76,356,0)</f>
        <v>1</v>
      </c>
      <c r="J83" s="1300">
        <f>+VLOOKUP(J$55,'Seg Diario'!$B$10:$QN$76,356,0)</f>
        <v>1</v>
      </c>
      <c r="K83" s="1300">
        <f>+VLOOKUP(K$55,'Seg Diario'!$B$10:$QN$76,356,0)</f>
        <v>0</v>
      </c>
      <c r="L83" s="1300">
        <f>+VLOOKUP(L$55,'Seg Diario'!$B$10:$QN$76,356,0)</f>
        <v>1</v>
      </c>
      <c r="M83" s="1300">
        <f>+VLOOKUP(M$55,'Seg Diario'!$B$10:$QN$76,356,0)</f>
        <v>1</v>
      </c>
      <c r="N83" s="1300">
        <f>+VLOOKUP(N$55,'Seg Diario'!$B$10:$QN$76,356,0)</f>
        <v>1</v>
      </c>
      <c r="O83" s="1300">
        <f>+VLOOKUP(O$55,'Seg Diario'!$B$10:$QN$76,356,0)</f>
        <v>1</v>
      </c>
      <c r="P83" s="1300">
        <f>+VLOOKUP(P$55,'Seg Diario'!$B$10:$QN$76,356,0)</f>
        <v>1</v>
      </c>
      <c r="Q83" s="1300">
        <f>+VLOOKUP(Q$55,'Seg Diario'!$B$10:$QN$76,356,0)</f>
        <v>1</v>
      </c>
      <c r="R83" s="1300">
        <f>+VLOOKUP(R$55,'Seg Diario'!$B$10:$QN$76,356,0)</f>
        <v>1</v>
      </c>
      <c r="S83" s="1300">
        <f>+VLOOKUP(S$55,'Seg Diario'!$B$10:$QN$76,356,0)</f>
        <v>1</v>
      </c>
      <c r="T83" s="1300">
        <f>+VLOOKUP(T$55,'Seg Diario'!$B$10:$QN$76,356,0)</f>
        <v>1</v>
      </c>
      <c r="U83" s="1300">
        <f>+VLOOKUP(U$55,'Seg Diario'!$B$10:$QN$76,356,0)</f>
        <v>1</v>
      </c>
      <c r="V83" s="1300">
        <f>+VLOOKUP(V$55,'Seg Diario'!$B$10:$QN$76,356,0)</f>
        <v>1</v>
      </c>
      <c r="W83" s="1300">
        <f>+VLOOKUP(W$55,'Seg Diario'!$B$10:$QN$76,356,0)</f>
        <v>0</v>
      </c>
      <c r="X83" s="1457"/>
    </row>
    <row r="84" spans="1:31" ht="14.4">
      <c r="A84" s="1091"/>
      <c r="B84" s="1091"/>
    </row>
    <row r="85" spans="1:31" ht="14.4" customHeight="1">
      <c r="A85" s="1091"/>
      <c r="B85" s="1091"/>
    </row>
    <row r="86" spans="1:31" ht="14.4" customHeight="1">
      <c r="A86" s="1091"/>
      <c r="B86" s="1091"/>
      <c r="C86" s="2404" t="s">
        <v>887</v>
      </c>
      <c r="D86" s="1265"/>
      <c r="E86" s="1265"/>
      <c r="F86" s="1265"/>
      <c r="G86" s="1265"/>
      <c r="H86" s="1265"/>
      <c r="I86" s="1265"/>
      <c r="J86" s="1265"/>
      <c r="K86" s="1265"/>
      <c r="L86" s="1265"/>
      <c r="M86" s="1265"/>
      <c r="N86" s="1265"/>
      <c r="O86" s="2397"/>
      <c r="P86" s="2397"/>
      <c r="Q86" s="2397"/>
      <c r="R86" s="2397"/>
      <c r="S86" s="2397"/>
      <c r="T86" s="2397"/>
      <c r="U86" s="2397"/>
      <c r="V86" s="2397"/>
      <c r="W86" s="2397"/>
      <c r="X86" s="2397"/>
      <c r="Y86" s="2397"/>
      <c r="Z86" s="2397"/>
    </row>
    <row r="87" spans="1:31" ht="14.4" customHeight="1">
      <c r="A87" s="1091"/>
      <c r="B87" s="1091"/>
      <c r="C87" s="2404"/>
      <c r="D87" s="1265"/>
      <c r="E87" s="1265"/>
      <c r="F87" s="1265"/>
      <c r="G87" s="1265"/>
      <c r="H87" s="1265"/>
      <c r="I87" s="1265"/>
      <c r="J87" s="1265"/>
      <c r="K87" s="1265"/>
      <c r="L87" s="1265"/>
      <c r="M87" s="1265"/>
      <c r="N87" s="1265"/>
      <c r="O87" s="2397"/>
      <c r="P87" s="2397"/>
      <c r="Q87" s="2397"/>
      <c r="R87" s="2397"/>
      <c r="S87" s="2397"/>
      <c r="T87" s="2397"/>
      <c r="U87" s="2397"/>
      <c r="V87" s="2397"/>
      <c r="W87" s="2397"/>
      <c r="X87" s="2397"/>
      <c r="Y87" s="2397"/>
      <c r="Z87" s="2397"/>
    </row>
    <row r="88" spans="1:31" ht="14.4" customHeight="1">
      <c r="A88" s="1091"/>
      <c r="B88" s="1091"/>
      <c r="C88" s="2404"/>
      <c r="D88" s="1265"/>
      <c r="E88" s="1265"/>
      <c r="F88" s="1265"/>
      <c r="G88" s="1265"/>
      <c r="H88" s="1265"/>
      <c r="I88" s="1265"/>
      <c r="J88" s="1265"/>
      <c r="K88" s="1265"/>
      <c r="L88" s="1265"/>
      <c r="M88" s="1265"/>
      <c r="N88" s="1265"/>
      <c r="O88" s="2397"/>
      <c r="P88" s="2397"/>
      <c r="Q88" s="2397"/>
      <c r="R88" s="2397"/>
      <c r="S88" s="2397"/>
      <c r="T88" s="2397"/>
      <c r="U88" s="2397"/>
      <c r="V88" s="2397"/>
      <c r="W88" s="2397"/>
      <c r="X88" s="2397"/>
      <c r="Y88" s="2397"/>
      <c r="Z88" s="2397"/>
    </row>
    <row r="89" spans="1:31" ht="14.4" customHeight="1">
      <c r="A89" s="1091"/>
      <c r="B89" s="1091"/>
      <c r="C89" s="2404"/>
      <c r="D89" s="1265"/>
      <c r="E89" s="1265"/>
      <c r="F89" s="1265"/>
      <c r="G89" s="1265"/>
      <c r="H89" s="1265"/>
      <c r="I89" s="1265"/>
      <c r="J89" s="1265"/>
      <c r="K89" s="1265"/>
      <c r="L89" s="1265"/>
      <c r="M89" s="1265"/>
      <c r="N89" s="1265"/>
      <c r="O89" s="2397"/>
      <c r="P89" s="2397"/>
      <c r="Q89" s="2397"/>
      <c r="R89" s="2397"/>
      <c r="S89" s="2397"/>
      <c r="T89" s="2397"/>
      <c r="U89" s="2397"/>
      <c r="V89" s="2397"/>
      <c r="W89" s="2397"/>
      <c r="X89" s="2397"/>
      <c r="Y89" s="2397"/>
      <c r="Z89" s="2397"/>
    </row>
    <row r="90" spans="1:31" ht="14.4" customHeight="1">
      <c r="A90" s="1091"/>
      <c r="B90" s="1091"/>
      <c r="C90" s="2404"/>
      <c r="D90" s="1265"/>
      <c r="E90" s="1265"/>
      <c r="F90" s="1265"/>
      <c r="G90" s="1265"/>
      <c r="H90" s="1265"/>
      <c r="I90" s="1265"/>
      <c r="J90" s="1265"/>
      <c r="K90" s="1265"/>
      <c r="L90" s="1265"/>
      <c r="M90" s="1265"/>
      <c r="N90" s="1265"/>
      <c r="O90" s="2397"/>
      <c r="P90" s="2397"/>
      <c r="Q90" s="2397"/>
      <c r="R90" s="2397"/>
      <c r="S90" s="2397"/>
      <c r="T90" s="2397"/>
      <c r="U90" s="2397"/>
      <c r="V90" s="2397"/>
      <c r="W90" s="2397"/>
      <c r="X90" s="2397"/>
      <c r="Y90" s="2397"/>
      <c r="Z90" s="2397"/>
    </row>
    <row r="91" spans="1:31" ht="14.4" customHeight="1">
      <c r="A91" s="1091"/>
      <c r="B91" s="1091"/>
      <c r="C91" s="2404"/>
      <c r="D91" s="1265"/>
      <c r="E91" s="1265"/>
      <c r="F91" s="1265"/>
      <c r="G91" s="1265"/>
      <c r="H91" s="1265"/>
      <c r="I91" s="1265"/>
      <c r="J91" s="1265"/>
      <c r="K91" s="1265"/>
      <c r="L91" s="1265"/>
      <c r="M91" s="1265"/>
      <c r="N91" s="1265"/>
      <c r="O91" s="2397"/>
      <c r="P91" s="2397"/>
      <c r="Q91" s="2397"/>
      <c r="R91" s="2397"/>
      <c r="S91" s="2397"/>
      <c r="T91" s="2397"/>
      <c r="U91" s="2397"/>
      <c r="V91" s="2397"/>
      <c r="W91" s="2397"/>
      <c r="X91" s="2397"/>
      <c r="Y91" s="2397"/>
      <c r="Z91" s="2397"/>
    </row>
    <row r="92" spans="1:31" ht="23.1" customHeight="1">
      <c r="A92" s="1091"/>
      <c r="B92" s="1091"/>
      <c r="C92" s="2404"/>
      <c r="D92" s="1265"/>
      <c r="E92" s="1265"/>
      <c r="F92" s="1265"/>
      <c r="G92" s="1265"/>
      <c r="H92" s="1265"/>
      <c r="I92" s="1265"/>
      <c r="J92" s="1265"/>
      <c r="K92" s="1265"/>
      <c r="L92" s="1265"/>
      <c r="M92" s="1265"/>
      <c r="N92" s="1265"/>
      <c r="O92" s="2397"/>
      <c r="P92" s="2397"/>
      <c r="Q92" s="2397"/>
      <c r="R92" s="2397"/>
      <c r="S92" s="2397"/>
      <c r="T92" s="2397"/>
      <c r="U92" s="2397"/>
      <c r="V92" s="2397"/>
      <c r="W92" s="2397"/>
      <c r="X92" s="2397"/>
      <c r="Y92" s="2397"/>
      <c r="Z92" s="2397"/>
    </row>
    <row r="93" spans="1:31" ht="18" customHeight="1">
      <c r="A93" s="1091"/>
      <c r="B93" s="1091"/>
      <c r="C93" s="2404"/>
      <c r="D93" s="1265"/>
      <c r="E93" s="1265"/>
      <c r="F93" s="1265"/>
      <c r="G93" s="1265"/>
      <c r="H93" s="1265"/>
      <c r="I93" s="1265"/>
      <c r="J93" s="1265"/>
      <c r="K93" s="1265"/>
      <c r="L93" s="1265"/>
      <c r="M93" s="1265"/>
      <c r="N93" s="1265"/>
      <c r="O93" s="2397"/>
      <c r="P93" s="2397"/>
      <c r="Q93" s="2397"/>
      <c r="R93" s="2397"/>
      <c r="S93" s="2397"/>
      <c r="T93" s="2397"/>
      <c r="U93" s="2397"/>
      <c r="V93" s="2397"/>
      <c r="W93" s="2397"/>
      <c r="X93" s="2397"/>
      <c r="Y93" s="2397"/>
      <c r="Z93" s="2397"/>
      <c r="AD93" s="1569" t="s">
        <v>859</v>
      </c>
      <c r="AE93" s="1569" t="s">
        <v>860</v>
      </c>
    </row>
    <row r="94" spans="1:31" s="1233" customFormat="1" ht="20.25" customHeight="1">
      <c r="A94" s="1232"/>
      <c r="B94" s="1232"/>
      <c r="D94" s="1093" t="s">
        <v>861</v>
      </c>
      <c r="E94" s="1093" t="s">
        <v>861</v>
      </c>
      <c r="F94" s="1093" t="s">
        <v>861</v>
      </c>
      <c r="G94" s="1093" t="s">
        <v>861</v>
      </c>
      <c r="H94" s="1093" t="s">
        <v>861</v>
      </c>
      <c r="I94" s="1093" t="s">
        <v>861</v>
      </c>
      <c r="J94" s="1093" t="s">
        <v>861</v>
      </c>
      <c r="K94" s="1093" t="s">
        <v>861</v>
      </c>
      <c r="L94" s="1093" t="s">
        <v>861</v>
      </c>
      <c r="M94" s="1093" t="s">
        <v>861</v>
      </c>
      <c r="N94" s="1093" t="s">
        <v>861</v>
      </c>
      <c r="O94" s="1093" t="s">
        <v>861</v>
      </c>
      <c r="P94" s="1093" t="s">
        <v>861</v>
      </c>
      <c r="Q94" s="1093" t="s">
        <v>861</v>
      </c>
      <c r="R94" s="1093" t="s">
        <v>861</v>
      </c>
      <c r="S94" s="1093" t="s">
        <v>861</v>
      </c>
      <c r="T94" s="1093" t="s">
        <v>861</v>
      </c>
      <c r="U94" s="1093" t="s">
        <v>861</v>
      </c>
      <c r="V94" s="1093" t="s">
        <v>861</v>
      </c>
      <c r="W94" s="1093" t="s">
        <v>861</v>
      </c>
      <c r="X94" s="1093" t="s">
        <v>861</v>
      </c>
      <c r="Y94" s="1093" t="s">
        <v>861</v>
      </c>
      <c r="Z94" s="1093" t="s">
        <v>861</v>
      </c>
      <c r="AD94" s="1260">
        <f>COUNTIF(D94:AB94,"L")</f>
        <v>23</v>
      </c>
    </row>
    <row r="95" spans="1:31" s="1233" customFormat="1" ht="20.25" customHeight="1">
      <c r="A95" s="1232"/>
      <c r="B95" s="1232"/>
      <c r="C95" s="1287" t="s">
        <v>862</v>
      </c>
      <c r="D95" s="1094" t="s">
        <v>133</v>
      </c>
      <c r="E95" s="1094" t="s">
        <v>135</v>
      </c>
      <c r="F95" s="1094" t="s">
        <v>137</v>
      </c>
      <c r="G95" s="1094" t="s">
        <v>139</v>
      </c>
      <c r="H95" s="1094" t="s">
        <v>142</v>
      </c>
      <c r="I95" s="1094" t="s">
        <v>144</v>
      </c>
      <c r="J95" s="1094" t="s">
        <v>147</v>
      </c>
      <c r="K95" s="1094" t="s">
        <v>149</v>
      </c>
      <c r="L95" s="1094" t="s">
        <v>151</v>
      </c>
      <c r="M95" s="1094" t="s">
        <v>153</v>
      </c>
      <c r="N95" s="1094" t="s">
        <v>155</v>
      </c>
      <c r="O95" s="1094" t="s">
        <v>158</v>
      </c>
      <c r="P95" s="1094" t="s">
        <v>161</v>
      </c>
      <c r="Q95" s="1094" t="s">
        <v>163</v>
      </c>
      <c r="R95" s="1094" t="s">
        <v>165</v>
      </c>
      <c r="S95" s="1094" t="s">
        <v>168</v>
      </c>
      <c r="T95" s="1094" t="s">
        <v>170</v>
      </c>
      <c r="U95" s="1094" t="s">
        <v>172</v>
      </c>
      <c r="V95" s="1094" t="s">
        <v>175</v>
      </c>
      <c r="W95" s="1094" t="s">
        <v>177</v>
      </c>
      <c r="X95" s="1094" t="s">
        <v>179</v>
      </c>
      <c r="Y95" s="1094" t="s">
        <v>181</v>
      </c>
      <c r="Z95" s="1094" t="s">
        <v>183</v>
      </c>
      <c r="AD95" s="1260"/>
    </row>
    <row r="96" spans="1:31" s="1233" customFormat="1" ht="20.25" customHeight="1">
      <c r="A96" s="1232"/>
      <c r="B96" s="1232"/>
      <c r="C96" s="1287" t="s">
        <v>37</v>
      </c>
      <c r="D96" s="1093" t="str">
        <f>+VLOOKUP(D$95,'Seg Diario'!$B$10:$QL$76,4,0)</f>
        <v>B3</v>
      </c>
      <c r="E96" s="1093" t="str">
        <f>+VLOOKUP(E$95,'Seg Diario'!$B$10:$QL$76,4,0)</f>
        <v>A6</v>
      </c>
      <c r="F96" s="1093" t="str">
        <f>+VLOOKUP(F$95,'Seg Diario'!$B$10:$QL$76,4,0)</f>
        <v>B5</v>
      </c>
      <c r="G96" s="1093" t="str">
        <f>+VLOOKUP(G$95,'Seg Diario'!$B$10:$QL$76,4,0)</f>
        <v>C4</v>
      </c>
      <c r="H96" s="1093" t="str">
        <f>+VLOOKUP(H$95,'Seg Diario'!$B$10:$QL$76,4,0)</f>
        <v>B7</v>
      </c>
      <c r="I96" s="1093" t="str">
        <f>+VLOOKUP(I$95,'Seg Diario'!$B$10:$QL$76,4,0)</f>
        <v>A7</v>
      </c>
      <c r="J96" s="1093" t="str">
        <f>+VLOOKUP(J$95,'Seg Diario'!$B$10:$QL$76,4,0)</f>
        <v>A6</v>
      </c>
      <c r="K96" s="1093" t="str">
        <f>+VLOOKUP(K$95,'Seg Diario'!$B$10:$QL$76,4,0)</f>
        <v>B6</v>
      </c>
      <c r="L96" s="1093" t="str">
        <f>+VLOOKUP(L$95,'Seg Diario'!$B$10:$QL$76,4,0)</f>
        <v>B4</v>
      </c>
      <c r="M96" s="1093" t="str">
        <f>+VLOOKUP(M$95,'Seg Diario'!$B$10:$QL$76,4,0)</f>
        <v>B4</v>
      </c>
      <c r="N96" s="1093" t="str">
        <f>+VLOOKUP(N$95,'Seg Diario'!$B$10:$QL$76,4,0)</f>
        <v>D2</v>
      </c>
      <c r="O96" s="1093" t="str">
        <f>+VLOOKUP(O$95,'Seg Diario'!$B$10:$QL$76,4,0)</f>
        <v>C2</v>
      </c>
      <c r="P96" s="1093" t="str">
        <f>+VLOOKUP(P$95,'Seg Diario'!$B$10:$QL$76,4,0)</f>
        <v>A3</v>
      </c>
      <c r="Q96" s="1093" t="str">
        <f>+VLOOKUP(Q$95,'Seg Diario'!$B$10:$QL$76,4,0)</f>
        <v>A3</v>
      </c>
      <c r="R96" s="1093" t="str">
        <f>+VLOOKUP(R$95,'Seg Diario'!$B$10:$QL$76,4,0)</f>
        <v>A4</v>
      </c>
      <c r="S96" s="1093" t="str">
        <f>+VLOOKUP(S$95,'Seg Diario'!$B$10:$QL$76,4,0)</f>
        <v>A4</v>
      </c>
      <c r="T96" s="1093" t="str">
        <f>+VLOOKUP(T$95,'Seg Diario'!$B$10:$QL$76,4,0)</f>
        <v>A3</v>
      </c>
      <c r="U96" s="1093" t="str">
        <f>+VLOOKUP(U$95,'Seg Diario'!$B$10:$QL$76,4,0)</f>
        <v>D5</v>
      </c>
      <c r="V96" s="1093" t="str">
        <f>+VLOOKUP(V$95,'Seg Diario'!$B$10:$QL$76,4,0)</f>
        <v>D5</v>
      </c>
      <c r="W96" s="1093" t="str">
        <f>+VLOOKUP(W$95,'Seg Diario'!$B$10:$QL$76,4,0)</f>
        <v>B7</v>
      </c>
      <c r="X96" s="1093" t="str">
        <f>+VLOOKUP(X$95,'Seg Diario'!$B$10:$QL$76,4,0)</f>
        <v>A7</v>
      </c>
      <c r="Y96" s="1093" t="str">
        <f>+VLOOKUP(Y$95,'Seg Diario'!$B$10:$QL$76,4,0)</f>
        <v>B7</v>
      </c>
      <c r="Z96" s="1093" t="str">
        <f>+VLOOKUP(Z$95,'Seg Diario'!$B$10:$QL$76,4,0)</f>
        <v>B6</v>
      </c>
    </row>
    <row r="97" spans="1:31" s="1233" customFormat="1" ht="20.25" hidden="1" customHeight="1" outlineLevel="1">
      <c r="A97" s="1232"/>
      <c r="B97" s="1232"/>
      <c r="C97" s="1287" t="s">
        <v>863</v>
      </c>
      <c r="D97" s="1093" t="str">
        <f>+VLOOKUP(D$95,'Seg Diario'!$B$10:$QL$76,3,0)</f>
        <v>HE</v>
      </c>
      <c r="E97" s="1093" t="str">
        <f>+VLOOKUP(E$95,'Seg Diario'!$B$10:$QL$76,3,0)</f>
        <v>HE</v>
      </c>
      <c r="F97" s="1093" t="str">
        <f>+VLOOKUP(F$95,'Seg Diario'!$B$10:$QL$76,3,0)</f>
        <v>HE</v>
      </c>
      <c r="G97" s="1093" t="str">
        <f>+VLOOKUP(G$95,'Seg Diario'!$B$10:$QL$76,3,0)</f>
        <v>Z</v>
      </c>
      <c r="H97" s="1093" t="str">
        <f>+VLOOKUP(H$95,'Seg Diario'!$B$10:$QL$76,3,0)</f>
        <v>HE</v>
      </c>
      <c r="I97" s="1093" t="str">
        <f>+VLOOKUP(I$95,'Seg Diario'!$B$10:$QL$76,3,0)</f>
        <v>HE</v>
      </c>
      <c r="J97" s="1093" t="str">
        <f>+VLOOKUP(J$95,'Seg Diario'!$B$10:$QL$76,3,0)</f>
        <v>HE</v>
      </c>
      <c r="K97" s="1093" t="str">
        <f>+VLOOKUP(K$95,'Seg Diario'!$B$10:$QL$76,3,0)</f>
        <v>Z</v>
      </c>
      <c r="L97" s="1093" t="str">
        <f>+VLOOKUP(L$95,'Seg Diario'!$B$10:$QL$76,3,0)</f>
        <v>Z</v>
      </c>
      <c r="M97" s="1093" t="str">
        <f>+VLOOKUP(M$95,'Seg Diario'!$B$10:$QL$76,3,0)</f>
        <v>HE</v>
      </c>
      <c r="N97" s="1093" t="str">
        <f>+VLOOKUP(N$95,'Seg Diario'!$B$10:$QL$76,3,0)</f>
        <v>HE</v>
      </c>
      <c r="O97" s="1093" t="str">
        <f>+VLOOKUP(O$95,'Seg Diario'!$B$10:$QL$76,3,0)</f>
        <v>HE</v>
      </c>
      <c r="P97" s="1093" t="str">
        <f>+VLOOKUP(P$95,'Seg Diario'!$B$10:$QL$76,3,0)</f>
        <v>HE</v>
      </c>
      <c r="Q97" s="1093" t="str">
        <f>+VLOOKUP(Q$95,'Seg Diario'!$B$10:$QL$76,3,0)</f>
        <v>HE</v>
      </c>
      <c r="R97" s="1093" t="str">
        <f>+VLOOKUP(R$95,'Seg Diario'!$B$10:$QL$76,3,0)</f>
        <v>HE</v>
      </c>
      <c r="S97" s="1093" t="str">
        <f>+VLOOKUP(S$95,'Seg Diario'!$B$10:$QL$76,3,0)</f>
        <v>HE</v>
      </c>
      <c r="T97" s="1093" t="str">
        <f>+VLOOKUP(T$95,'Seg Diario'!$B$10:$QL$76,3,0)</f>
        <v>Z</v>
      </c>
      <c r="U97" s="1093" t="str">
        <f>+VLOOKUP(U$95,'Seg Diario'!$B$10:$QL$76,3,0)</f>
        <v>Z</v>
      </c>
      <c r="V97" s="1093" t="str">
        <f>+VLOOKUP(V$95,'Seg Diario'!$B$10:$QL$76,3,0)</f>
        <v>Z</v>
      </c>
      <c r="W97" s="1093" t="str">
        <f>+VLOOKUP(W$95,'Seg Diario'!$B$10:$QL$76,3,0)</f>
        <v>HE</v>
      </c>
      <c r="X97" s="1093" t="str">
        <f>+VLOOKUP(X$95,'Seg Diario'!$B$10:$QL$76,3,0)</f>
        <v>HE</v>
      </c>
      <c r="Y97" s="1093" t="str">
        <f>+VLOOKUP(Y$95,'Seg Diario'!$B$10:$QL$76,3,0)</f>
        <v>Z</v>
      </c>
      <c r="Z97" s="1093" t="str">
        <f>+VLOOKUP(Z$95,'Seg Diario'!$B$10:$QL$76,3,0)</f>
        <v>Z</v>
      </c>
    </row>
    <row r="98" spans="1:31" s="1233" customFormat="1" ht="20.25" hidden="1" customHeight="1" outlineLevel="1">
      <c r="A98" s="1232"/>
      <c r="B98" s="1232"/>
      <c r="C98" s="1287" t="s">
        <v>864</v>
      </c>
      <c r="D98" s="1234">
        <f>+VLOOKUP(D$95,'Seg Diario'!$B$10:$QL$76,76,0)</f>
        <v>1</v>
      </c>
      <c r="E98" s="1234">
        <f>+VLOOKUP(E$95,'Seg Diario'!$B$10:$QL$76,76,0)</f>
        <v>1</v>
      </c>
      <c r="F98" s="1234">
        <f>+VLOOKUP(F$95,'Seg Diario'!$B$10:$QL$76,76,0)</f>
        <v>1</v>
      </c>
      <c r="G98" s="1234">
        <f>+VLOOKUP(G$95,'Seg Diario'!$B$10:$QL$76,76,0)</f>
        <v>1</v>
      </c>
      <c r="H98" s="1234">
        <f>+VLOOKUP(H$95,'Seg Diario'!$B$10:$QL$76,76,0)</f>
        <v>1</v>
      </c>
      <c r="I98" s="1234">
        <f>+VLOOKUP(I$95,'Seg Diario'!$B$10:$QL$76,76,0)</f>
        <v>1</v>
      </c>
      <c r="J98" s="1234">
        <f>+VLOOKUP(J$95,'Seg Diario'!$B$10:$QL$76,76,0)</f>
        <v>1</v>
      </c>
      <c r="K98" s="1234">
        <f>+VLOOKUP(K$95,'Seg Diario'!$B$10:$QL$76,76,0)</f>
        <v>1</v>
      </c>
      <c r="L98" s="1234">
        <f>+VLOOKUP(L$95,'Seg Diario'!$B$10:$QL$76,76,0)</f>
        <v>1</v>
      </c>
      <c r="M98" s="1234">
        <f>+VLOOKUP(M$95,'Seg Diario'!$B$10:$QL$76,76,0)</f>
        <v>1</v>
      </c>
      <c r="N98" s="1234">
        <f>+VLOOKUP(N$95,'Seg Diario'!$B$10:$QL$76,76,0)</f>
        <v>1</v>
      </c>
      <c r="O98" s="1234">
        <f>+VLOOKUP(O$95,'Seg Diario'!$B$10:$QL$76,76,0)</f>
        <v>1</v>
      </c>
      <c r="P98" s="1234">
        <f>+VLOOKUP(P$95,'Seg Diario'!$B$10:$QL$76,76,0)</f>
        <v>1</v>
      </c>
      <c r="Q98" s="1234">
        <f>+VLOOKUP(Q$95,'Seg Diario'!$B$10:$QL$76,76,0)</f>
        <v>1</v>
      </c>
      <c r="R98" s="1234">
        <f>+VLOOKUP(R$95,'Seg Diario'!$B$10:$QL$76,76,0)</f>
        <v>1</v>
      </c>
      <c r="S98" s="1234">
        <f>+VLOOKUP(S$95,'Seg Diario'!$B$10:$QL$76,76,0)</f>
        <v>1</v>
      </c>
      <c r="T98" s="1234">
        <f>+VLOOKUP(T$95,'Seg Diario'!$B$10:$QL$76,76,0)</f>
        <v>1</v>
      </c>
      <c r="U98" s="1234">
        <f>+VLOOKUP(U$95,'Seg Diario'!$B$10:$QL$76,76,0)</f>
        <v>1</v>
      </c>
      <c r="V98" s="1234">
        <f>+VLOOKUP(V$95,'Seg Diario'!$B$10:$QL$76,76,0)</f>
        <v>1</v>
      </c>
      <c r="W98" s="1234">
        <f>+VLOOKUP(W$95,'Seg Diario'!$B$10:$QL$76,76,0)</f>
        <v>1</v>
      </c>
      <c r="X98" s="1234">
        <f>+VLOOKUP(X$95,'Seg Diario'!$B$10:$QL$76,76,0)</f>
        <v>1</v>
      </c>
      <c r="Y98" s="1234">
        <f>+VLOOKUP(Y$95,'Seg Diario'!$B$10:$QL$76,76,0)</f>
        <v>1</v>
      </c>
      <c r="Z98" s="1234">
        <f>+VLOOKUP(Z$95,'Seg Diario'!$B$10:$QL$76,76,0)</f>
        <v>1</v>
      </c>
    </row>
    <row r="99" spans="1:31" s="1233" customFormat="1" ht="20.25" hidden="1" customHeight="1" outlineLevel="1">
      <c r="A99" s="1232"/>
      <c r="B99" s="1232"/>
      <c r="C99" s="1288" t="s">
        <v>865</v>
      </c>
      <c r="D99" s="1234">
        <f>IF(D97="Z","NA",+VLOOKUP(D$95,'Seg Diario'!$B$10:$QL$76,106,0))</f>
        <v>1</v>
      </c>
      <c r="E99" s="1234">
        <f>IF(E97="Z","NA",+VLOOKUP(E$95,'Seg Diario'!$B$10:$QL$76,106,0))</f>
        <v>1</v>
      </c>
      <c r="F99" s="1234">
        <f>IF(F97="Z","NA",+VLOOKUP(F$95,'Seg Diario'!$B$10:$QL$76,106,0))</f>
        <v>1</v>
      </c>
      <c r="G99" s="1234" t="str">
        <f>IF(G97="Z","NA",+VLOOKUP(G$95,'Seg Diario'!$B$10:$QL$76,106,0))</f>
        <v>NA</v>
      </c>
      <c r="H99" s="1234">
        <f>IF(H97="Z","NA",+VLOOKUP(H$95,'Seg Diario'!$B$10:$QL$76,106,0))</f>
        <v>1</v>
      </c>
      <c r="I99" s="1234">
        <f>IF(I97="Z","NA",+VLOOKUP(I$95,'Seg Diario'!$B$10:$QL$76,106,0))</f>
        <v>1</v>
      </c>
      <c r="J99" s="1234">
        <f>IF(J97="Z","NA",+VLOOKUP(J$95,'Seg Diario'!$B$10:$QL$76,106,0))</f>
        <v>1</v>
      </c>
      <c r="K99" s="1234" t="str">
        <f>IF(K97="Z","NA",+VLOOKUP(K$95,'Seg Diario'!$B$10:$QL$76,106,0))</f>
        <v>NA</v>
      </c>
      <c r="L99" s="1234" t="str">
        <f>IF(L97="Z","NA",+VLOOKUP(L$95,'Seg Diario'!$B$10:$QL$76,106,0))</f>
        <v>NA</v>
      </c>
      <c r="M99" s="1234">
        <f>IF(M97="Z","NA",+VLOOKUP(M$95,'Seg Diario'!$B$10:$QL$76,106,0))</f>
        <v>1</v>
      </c>
      <c r="N99" s="1234">
        <f>IF(N97="Z","NA",+VLOOKUP(N$95,'Seg Diario'!$B$10:$QL$76,106,0))</f>
        <v>1</v>
      </c>
      <c r="O99" s="1234">
        <f>IF(O97="Z","NA",+VLOOKUP(O$95,'Seg Diario'!$B$10:$QL$76,106,0))</f>
        <v>1</v>
      </c>
      <c r="P99" s="1234">
        <f>IF(P97="Z","NA",+VLOOKUP(P$95,'Seg Diario'!$B$10:$QL$76,106,0))</f>
        <v>1</v>
      </c>
      <c r="Q99" s="1234">
        <f>IF(Q97="Z","NA",+VLOOKUP(Q$95,'Seg Diario'!$B$10:$QL$76,106,0))</f>
        <v>1</v>
      </c>
      <c r="R99" s="1234">
        <f>IF(R97="Z","NA",+VLOOKUP(R$95,'Seg Diario'!$B$10:$QL$76,106,0))</f>
        <v>1</v>
      </c>
      <c r="S99" s="1234">
        <f>IF(S97="Z","NA",+VLOOKUP(S$95,'Seg Diario'!$B$10:$QL$76,106,0))</f>
        <v>1</v>
      </c>
      <c r="T99" s="1234" t="str">
        <f>IF(T97="Z","NA",+VLOOKUP(T$95,'Seg Diario'!$B$10:$QL$76,106,0))</f>
        <v>NA</v>
      </c>
      <c r="U99" s="1234" t="str">
        <f>IF(U97="Z","NA",+VLOOKUP(U$95,'Seg Diario'!$B$10:$QL$76,106,0))</f>
        <v>NA</v>
      </c>
      <c r="V99" s="1234" t="str">
        <f>IF(V97="Z","NA",+VLOOKUP(V$95,'Seg Diario'!$B$10:$QL$76,106,0))</f>
        <v>NA</v>
      </c>
      <c r="W99" s="1234">
        <f>IF(W97="Z","NA",+VLOOKUP(W$95,'Seg Diario'!$B$10:$QL$76,106,0))</f>
        <v>1</v>
      </c>
      <c r="X99" s="1234">
        <f>IF(X97="Z","NA",+VLOOKUP(X$95,'Seg Diario'!$B$10:$QL$76,106,0))</f>
        <v>1</v>
      </c>
      <c r="Y99" s="1234" t="str">
        <f>IF(Y97="Z","NA",+VLOOKUP(Y$95,'Seg Diario'!$B$10:$QL$76,106,0))</f>
        <v>NA</v>
      </c>
      <c r="Z99" s="1234" t="str">
        <f>IF(Z97="Z","NA",+VLOOKUP(Z$95,'Seg Diario'!$B$10:$QL$76,106,0))</f>
        <v>NA</v>
      </c>
    </row>
    <row r="100" spans="1:31" s="1233" customFormat="1" ht="20.25" hidden="1" customHeight="1" outlineLevel="1" thickBot="1">
      <c r="A100" s="1232"/>
      <c r="B100" s="1232"/>
      <c r="C100" s="1289" t="s">
        <v>866</v>
      </c>
      <c r="D100" s="1235">
        <f>+VLOOKUP(D$95,'Seg Diario'!$B$10:$QL$76,121,0)</f>
        <v>1</v>
      </c>
      <c r="E100" s="1235">
        <f>+VLOOKUP(E$95,'Seg Diario'!$B$10:$QL$76,121,0)</f>
        <v>1</v>
      </c>
      <c r="F100" s="1235">
        <f>+VLOOKUP(F$95,'Seg Diario'!$B$10:$QL$76,121,0)</f>
        <v>1</v>
      </c>
      <c r="G100" s="1235">
        <f>+VLOOKUP(G$95,'Seg Diario'!$B$10:$QL$76,121,0)</f>
        <v>1</v>
      </c>
      <c r="H100" s="1235">
        <f>+VLOOKUP(H$95,'Seg Diario'!$B$10:$QL$76,121,0)</f>
        <v>1</v>
      </c>
      <c r="I100" s="1235">
        <f>+VLOOKUP(I$95,'Seg Diario'!$B$10:$QL$76,121,0)</f>
        <v>1</v>
      </c>
      <c r="J100" s="1235">
        <f>+VLOOKUP(J$95,'Seg Diario'!$B$10:$QL$76,121,0)</f>
        <v>1</v>
      </c>
      <c r="K100" s="1235">
        <f>+VLOOKUP(K$95,'Seg Diario'!$B$10:$QL$76,121,0)</f>
        <v>1</v>
      </c>
      <c r="L100" s="1235">
        <f>+VLOOKUP(L$95,'Seg Diario'!$B$10:$QL$76,121,0)</f>
        <v>1</v>
      </c>
      <c r="M100" s="1235">
        <f>+VLOOKUP(M$95,'Seg Diario'!$B$10:$QL$76,121,0)</f>
        <v>1</v>
      </c>
      <c r="N100" s="1235">
        <f>+VLOOKUP(N$95,'Seg Diario'!$B$10:$QL$76,121,0)</f>
        <v>1</v>
      </c>
      <c r="O100" s="1235">
        <f>+VLOOKUP(O$95,'Seg Diario'!$B$10:$QL$76,121,0)</f>
        <v>1</v>
      </c>
      <c r="P100" s="1235">
        <f>+VLOOKUP(P$95,'Seg Diario'!$B$10:$QL$76,121,0)</f>
        <v>1</v>
      </c>
      <c r="Q100" s="1235">
        <f>+VLOOKUP(Q$95,'Seg Diario'!$B$10:$QL$76,121,0)</f>
        <v>1</v>
      </c>
      <c r="R100" s="1235">
        <f>+VLOOKUP(R$95,'Seg Diario'!$B$10:$QL$76,121,0)</f>
        <v>1</v>
      </c>
      <c r="S100" s="1235">
        <f>+VLOOKUP(S$95,'Seg Diario'!$B$10:$QL$76,121,0)</f>
        <v>1</v>
      </c>
      <c r="T100" s="1235">
        <f>+VLOOKUP(T$95,'Seg Diario'!$B$10:$QL$76,121,0)</f>
        <v>1</v>
      </c>
      <c r="U100" s="1235">
        <f>+VLOOKUP(U$95,'Seg Diario'!$B$10:$QL$76,121,0)</f>
        <v>1</v>
      </c>
      <c r="V100" s="1235">
        <f>+VLOOKUP(V$95,'Seg Diario'!$B$10:$QL$76,121,0)</f>
        <v>1</v>
      </c>
      <c r="W100" s="1235">
        <f>+VLOOKUP(W$95,'Seg Diario'!$B$10:$QL$76,121,0)</f>
        <v>1</v>
      </c>
      <c r="X100" s="1235">
        <f>+VLOOKUP(X$95,'Seg Diario'!$B$10:$QL$76,121,0)</f>
        <v>1</v>
      </c>
      <c r="Y100" s="1235">
        <f>+VLOOKUP(Y$95,'Seg Diario'!$B$10:$QL$76,121,0)</f>
        <v>1</v>
      </c>
      <c r="Z100" s="1235">
        <f>+VLOOKUP(Z$95,'Seg Diario'!$B$10:$QL$76,121,0)</f>
        <v>1</v>
      </c>
    </row>
    <row r="101" spans="1:31" s="1233" customFormat="1" ht="20.25" hidden="1" customHeight="1" outlineLevel="1" thickBot="1">
      <c r="A101" s="1232"/>
      <c r="B101" s="1232"/>
      <c r="C101" s="1297" t="s">
        <v>867</v>
      </c>
      <c r="D101" s="1239">
        <f>+VLOOKUP(D$95,'Seg Diario'!$B$10:$QL$76,151,0)</f>
        <v>1</v>
      </c>
      <c r="E101" s="1239">
        <f>+VLOOKUP(E$95,'Seg Diario'!$B$10:$QL$76,151,0)</f>
        <v>1</v>
      </c>
      <c r="F101" s="1239">
        <f>+VLOOKUP(F$95,'Seg Diario'!$B$10:$QL$76,151,0)</f>
        <v>1</v>
      </c>
      <c r="G101" s="1239">
        <f>+VLOOKUP(G$95,'Seg Diario'!$B$10:$QL$76,151,0)</f>
        <v>1</v>
      </c>
      <c r="H101" s="1239">
        <f>+VLOOKUP(H$95,'Seg Diario'!$B$10:$QL$76,151,0)</f>
        <v>1</v>
      </c>
      <c r="I101" s="1239">
        <f>+VLOOKUP(I$95,'Seg Diario'!$B$10:$QL$76,151,0)</f>
        <v>1</v>
      </c>
      <c r="J101" s="1239">
        <f>+VLOOKUP(J$95,'Seg Diario'!$B$10:$QL$76,151,0)</f>
        <v>1</v>
      </c>
      <c r="K101" s="1239">
        <f>+VLOOKUP(K$95,'Seg Diario'!$B$10:$QL$76,151,0)</f>
        <v>1</v>
      </c>
      <c r="L101" s="1239">
        <f>+VLOOKUP(L$95,'Seg Diario'!$B$10:$QL$76,151,0)</f>
        <v>1</v>
      </c>
      <c r="M101" s="1239">
        <f>+VLOOKUP(M$95,'Seg Diario'!$B$10:$QL$76,151,0)</f>
        <v>1</v>
      </c>
      <c r="N101" s="1239">
        <f>+VLOOKUP(N$95,'Seg Diario'!$B$10:$QL$76,151,0)</f>
        <v>1</v>
      </c>
      <c r="O101" s="1239">
        <f>+VLOOKUP(O$95,'Seg Diario'!$B$10:$QL$76,151,0)</f>
        <v>1</v>
      </c>
      <c r="P101" s="1239">
        <f>+VLOOKUP(P$95,'Seg Diario'!$B$10:$QL$76,151,0)</f>
        <v>1</v>
      </c>
      <c r="Q101" s="1239">
        <f>+VLOOKUP(Q$95,'Seg Diario'!$B$10:$QL$76,151,0)</f>
        <v>1</v>
      </c>
      <c r="R101" s="1239">
        <f>+VLOOKUP(R$95,'Seg Diario'!$B$10:$QL$76,151,0)</f>
        <v>1</v>
      </c>
      <c r="S101" s="1239">
        <f>+VLOOKUP(S$95,'Seg Diario'!$B$10:$QL$76,151,0)</f>
        <v>1</v>
      </c>
      <c r="T101" s="1239">
        <f>+VLOOKUP(T$95,'Seg Diario'!$B$10:$QL$76,151,0)</f>
        <v>1</v>
      </c>
      <c r="U101" s="1239">
        <f>+VLOOKUP(U$95,'Seg Diario'!$B$10:$QL$76,151,0)</f>
        <v>1</v>
      </c>
      <c r="V101" s="1239">
        <f>+VLOOKUP(V$95,'Seg Diario'!$B$10:$QL$76,151,0)</f>
        <v>1</v>
      </c>
      <c r="W101" s="1239">
        <f>+VLOOKUP(W$95,'Seg Diario'!$B$10:$QL$76,151,0)</f>
        <v>1</v>
      </c>
      <c r="X101" s="1239">
        <f>+VLOOKUP(X$95,'Seg Diario'!$B$10:$QL$76,151,0)</f>
        <v>1</v>
      </c>
      <c r="Y101" s="1239">
        <f>+VLOOKUP(Y$95,'Seg Diario'!$B$10:$QL$76,151,0)</f>
        <v>1</v>
      </c>
      <c r="Z101" s="1239">
        <f>+VLOOKUP(Z$95,'Seg Diario'!$B$10:$QL$76,151,0)</f>
        <v>1</v>
      </c>
      <c r="AD101" s="1260">
        <f>COUNTIF(D101:AB101,"1")</f>
        <v>23</v>
      </c>
      <c r="AE101" s="1260">
        <f>AD101-$AD$54</f>
        <v>3</v>
      </c>
    </row>
    <row r="102" spans="1:31" s="1233" customFormat="1" ht="20.25" hidden="1" customHeight="1" outlineLevel="1">
      <c r="A102" s="1232"/>
      <c r="B102" s="1232"/>
      <c r="C102" s="1293" t="s">
        <v>391</v>
      </c>
      <c r="D102" s="1237">
        <f>+VLOOKUP(D$95,'Seg Diario'!$B$10:$QL$76,181,0)</f>
        <v>1</v>
      </c>
      <c r="E102" s="1237">
        <f>+VLOOKUP(E$95,'Seg Diario'!$B$10:$QL$76,181,0)</f>
        <v>1</v>
      </c>
      <c r="F102" s="1237">
        <f>+VLOOKUP(F$95,'Seg Diario'!$B$10:$QL$76,181,0)</f>
        <v>1</v>
      </c>
      <c r="G102" s="1237">
        <f>+VLOOKUP(G$95,'Seg Diario'!$B$10:$QL$76,181,0)</f>
        <v>1</v>
      </c>
      <c r="H102" s="1237">
        <f>+VLOOKUP(H$95,'Seg Diario'!$B$10:$QL$76,181,0)</f>
        <v>1</v>
      </c>
      <c r="I102" s="1237">
        <f>+VLOOKUP(I$95,'Seg Diario'!$B$10:$QL$76,181,0)</f>
        <v>1</v>
      </c>
      <c r="J102" s="1237">
        <f>+VLOOKUP(J$95,'Seg Diario'!$B$10:$QL$76,181,0)</f>
        <v>1</v>
      </c>
      <c r="K102" s="1237">
        <f>+VLOOKUP(K$95,'Seg Diario'!$B$10:$QL$76,181,0)</f>
        <v>1</v>
      </c>
      <c r="L102" s="1237">
        <f>+VLOOKUP(L$95,'Seg Diario'!$B$10:$QL$76,181,0)</f>
        <v>1</v>
      </c>
      <c r="M102" s="1237">
        <f>+VLOOKUP(M$95,'Seg Diario'!$B$10:$QL$76,181,0)</f>
        <v>1</v>
      </c>
      <c r="N102" s="1237">
        <f>+VLOOKUP(N$95,'Seg Diario'!$B$10:$QL$76,181,0)</f>
        <v>1</v>
      </c>
      <c r="O102" s="1237">
        <f>+VLOOKUP(O$95,'Seg Diario'!$B$10:$QL$76,181,0)</f>
        <v>1</v>
      </c>
      <c r="P102" s="1237">
        <f>+VLOOKUP(P$95,'Seg Diario'!$B$10:$QL$76,181,0)</f>
        <v>1</v>
      </c>
      <c r="Q102" s="1237">
        <f>+VLOOKUP(Q$95,'Seg Diario'!$B$10:$QL$76,181,0)</f>
        <v>1</v>
      </c>
      <c r="R102" s="1237">
        <f>+VLOOKUP(R$95,'Seg Diario'!$B$10:$QL$76,181,0)</f>
        <v>1</v>
      </c>
      <c r="S102" s="1237">
        <f>+VLOOKUP(S$95,'Seg Diario'!$B$10:$QL$76,181,0)</f>
        <v>1</v>
      </c>
      <c r="T102" s="1237">
        <f>+VLOOKUP(T$95,'Seg Diario'!$B$10:$QL$76,181,0)</f>
        <v>1</v>
      </c>
      <c r="U102" s="1237">
        <f>+VLOOKUP(U$95,'Seg Diario'!$B$10:$QL$76,181,0)</f>
        <v>1</v>
      </c>
      <c r="V102" s="1237">
        <f>+VLOOKUP(V$95,'Seg Diario'!$B$10:$QL$76,181,0)</f>
        <v>1</v>
      </c>
      <c r="W102" s="1237">
        <f>+VLOOKUP(W$95,'Seg Diario'!$B$10:$QL$76,181,0)</f>
        <v>1</v>
      </c>
      <c r="X102" s="1237">
        <f>+VLOOKUP(X$95,'Seg Diario'!$B$10:$QL$76,181,0)</f>
        <v>1</v>
      </c>
      <c r="Y102" s="1237">
        <f>+VLOOKUP(Y$95,'Seg Diario'!$B$10:$QL$76,181,0)</f>
        <v>1</v>
      </c>
      <c r="Z102" s="1237">
        <f>+VLOOKUP(Z$95,'Seg Diario'!$B$10:$QL$76,181,0)</f>
        <v>1</v>
      </c>
    </row>
    <row r="103" spans="1:31" s="1233" customFormat="1" ht="20.25" hidden="1" customHeight="1" outlineLevel="1">
      <c r="A103" s="1232"/>
      <c r="B103" s="1232"/>
      <c r="C103" s="1291" t="s">
        <v>868</v>
      </c>
      <c r="D103" s="1236">
        <f>+VLOOKUP(D$95,'Seg Diario'!$B$10:$QL$76,216,0)</f>
        <v>1</v>
      </c>
      <c r="E103" s="1236">
        <f>+VLOOKUP(E$95,'Seg Diario'!$B$10:$QL$76,216,0)</f>
        <v>1</v>
      </c>
      <c r="F103" s="1236">
        <f>+VLOOKUP(F$95,'Seg Diario'!$B$10:$QL$76,216,0)</f>
        <v>1</v>
      </c>
      <c r="G103" s="1236">
        <f>+VLOOKUP(G$95,'Seg Diario'!$B$10:$QL$76,216,0)</f>
        <v>1</v>
      </c>
      <c r="H103" s="1236">
        <f>+VLOOKUP(H$95,'Seg Diario'!$B$10:$QL$76,216,0)</f>
        <v>1</v>
      </c>
      <c r="I103" s="1236">
        <f>+VLOOKUP(I$95,'Seg Diario'!$B$10:$QL$76,216,0)</f>
        <v>1</v>
      </c>
      <c r="J103" s="1236">
        <f>+VLOOKUP(J$95,'Seg Diario'!$B$10:$QL$76,216,0)</f>
        <v>1</v>
      </c>
      <c r="K103" s="1236">
        <f>+VLOOKUP(K$95,'Seg Diario'!$B$10:$QL$76,216,0)</f>
        <v>1</v>
      </c>
      <c r="L103" s="1236">
        <f>+VLOOKUP(L$95,'Seg Diario'!$B$10:$QL$76,216,0)</f>
        <v>1</v>
      </c>
      <c r="M103" s="1236">
        <f>+VLOOKUP(M$95,'Seg Diario'!$B$10:$QL$76,216,0)</f>
        <v>1</v>
      </c>
      <c r="N103" s="1236">
        <f>+VLOOKUP(N$95,'Seg Diario'!$B$10:$QL$76,216,0)</f>
        <v>1</v>
      </c>
      <c r="O103" s="1236">
        <f>+VLOOKUP(O$95,'Seg Diario'!$B$10:$QL$76,216,0)</f>
        <v>1</v>
      </c>
      <c r="P103" s="1236">
        <f>+VLOOKUP(P$95,'Seg Diario'!$B$10:$QL$76,216,0)</f>
        <v>1</v>
      </c>
      <c r="Q103" s="1236">
        <f>+VLOOKUP(Q$95,'Seg Diario'!$B$10:$QL$76,216,0)</f>
        <v>1</v>
      </c>
      <c r="R103" s="1236">
        <f>+VLOOKUP(R$95,'Seg Diario'!$B$10:$QL$76,216,0)</f>
        <v>1</v>
      </c>
      <c r="S103" s="1236">
        <f>+VLOOKUP(S$95,'Seg Diario'!$B$10:$QL$76,216,0)</f>
        <v>1</v>
      </c>
      <c r="T103" s="1236">
        <f>+VLOOKUP(T$95,'Seg Diario'!$B$10:$QL$76,216,0)</f>
        <v>1</v>
      </c>
      <c r="U103" s="1236">
        <f>+VLOOKUP(U$95,'Seg Diario'!$B$10:$QL$76,216,0)</f>
        <v>1</v>
      </c>
      <c r="V103" s="1236">
        <f>+VLOOKUP(V$95,'Seg Diario'!$B$10:$QL$76,216,0)</f>
        <v>1</v>
      </c>
      <c r="W103" s="1236">
        <f>+VLOOKUP(W$95,'Seg Diario'!$B$10:$QL$76,216,0)</f>
        <v>1</v>
      </c>
      <c r="X103" s="1236">
        <f>+VLOOKUP(X$95,'Seg Diario'!$B$10:$QL$76,216,0)</f>
        <v>1</v>
      </c>
      <c r="Y103" s="1236">
        <f>+VLOOKUP(Y$95,'Seg Diario'!$B$10:$QL$76,216,0)</f>
        <v>1</v>
      </c>
      <c r="Z103" s="1236">
        <f>+VLOOKUP(Z$95,'Seg Diario'!$B$10:$QL$76,216,0)</f>
        <v>1</v>
      </c>
      <c r="AD103" s="1260">
        <f>COUNTIF(D103:AB103,"1")</f>
        <v>23</v>
      </c>
      <c r="AE103" s="1260">
        <f>AD103-$AD$54</f>
        <v>3</v>
      </c>
    </row>
    <row r="104" spans="1:31" s="1233" customFormat="1" ht="20.25" hidden="1" customHeight="1" outlineLevel="1" thickBot="1">
      <c r="A104" s="1232"/>
      <c r="B104" s="1232"/>
      <c r="C104" s="1292"/>
      <c r="D104" s="1241"/>
      <c r="E104" s="1241"/>
      <c r="F104" s="1241"/>
      <c r="G104" s="1241"/>
      <c r="H104" s="1241"/>
      <c r="I104" s="1241"/>
      <c r="J104" s="1241"/>
      <c r="K104" s="1241"/>
      <c r="L104" s="1471" t="s">
        <v>886</v>
      </c>
      <c r="M104" s="1241"/>
      <c r="N104" s="1241"/>
      <c r="O104" s="1241"/>
      <c r="P104" s="1241"/>
      <c r="Q104" s="1241"/>
      <c r="R104" s="1241"/>
      <c r="S104" s="1241"/>
      <c r="T104" s="1241"/>
      <c r="U104" s="1241"/>
      <c r="V104" s="1241"/>
      <c r="W104" s="1241"/>
      <c r="X104" s="1241"/>
      <c r="Y104" s="1241"/>
      <c r="Z104" s="1241"/>
    </row>
    <row r="105" spans="1:31" s="1233" customFormat="1" ht="20.25" hidden="1" customHeight="1" outlineLevel="1">
      <c r="A105" s="1232"/>
      <c r="B105" s="1232"/>
      <c r="C105" s="1301" t="s">
        <v>438</v>
      </c>
      <c r="D105" s="1302" t="str">
        <f>IF(+VLOOKUP(D$95,'Seg Diario'!$B$10:$QL$76,7,0)&gt;0,+VLOOKUP(D$95,'Seg Diario'!$B$10:$QL$76,7,0),"")</f>
        <v>HG</v>
      </c>
      <c r="E105" s="1302" t="str">
        <f>IF(+VLOOKUP(E$95,'Seg Diario'!$B$10:$QL$76,7,0)&gt;0,+VLOOKUP(E$95,'Seg Diario'!$B$10:$QL$76,7,0),"")</f>
        <v>HG</v>
      </c>
      <c r="F105" s="1302" t="str">
        <f>IF(+VLOOKUP(F$95,'Seg Diario'!$B$10:$QL$76,7,0)&gt;0,+VLOOKUP(F$95,'Seg Diario'!$B$10:$QL$76,7,0),"")</f>
        <v>CRUZ</v>
      </c>
      <c r="G105" s="1302" t="str">
        <f>IF(+VLOOKUP(G$95,'Seg Diario'!$B$10:$QL$76,7,0)&gt;0,+VLOOKUP(G$95,'Seg Diario'!$B$10:$QL$76,7,0),"")</f>
        <v>CRUZ</v>
      </c>
      <c r="H105" s="1302" t="str">
        <f>IF(+VLOOKUP(H$95,'Seg Diario'!$B$10:$QL$76,7,0)&gt;0,+VLOOKUP(H$95,'Seg Diario'!$B$10:$QL$76,7,0),"")</f>
        <v>CRUZ</v>
      </c>
      <c r="I105" s="1302" t="str">
        <f>IF(+VLOOKUP(I$95,'Seg Diario'!$B$10:$QL$76,7,0)&gt;0,+VLOOKUP(I$95,'Seg Diario'!$B$10:$QL$76,7,0),"")</f>
        <v>HG</v>
      </c>
      <c r="J105" s="1302" t="str">
        <f>IF(+VLOOKUP(J$95,'Seg Diario'!$B$10:$QL$76,7,0)&gt;0,+VLOOKUP(J$95,'Seg Diario'!$B$10:$QL$76,7,0),"")</f>
        <v>HG</v>
      </c>
      <c r="K105" s="1302" t="str">
        <f>IF(+VLOOKUP(K$95,'Seg Diario'!$B$10:$QL$76,7,0)&gt;0,+VLOOKUP(K$95,'Seg Diario'!$B$10:$QL$76,7,0),"")</f>
        <v>CRUZ</v>
      </c>
      <c r="L105" s="1302" t="str">
        <f>IF(+VLOOKUP(L$95,'Seg Diario'!$B$10:$QL$76,7,0)&gt;0,+VLOOKUP(L$95,'Seg Diario'!$B$10:$QL$76,7,0),"")</f>
        <v>CRUZ</v>
      </c>
      <c r="M105" s="1302" t="str">
        <f>IF(+VLOOKUP(M$95,'Seg Diario'!$B$10:$QL$76,7,0)&gt;0,+VLOOKUP(M$95,'Seg Diario'!$B$10:$QL$76,7,0),"")</f>
        <v>CRUZ</v>
      </c>
      <c r="N105" s="1302" t="str">
        <f>IF(+VLOOKUP(N$95,'Seg Diario'!$B$10:$QL$76,7,0)&gt;0,+VLOOKUP(N$95,'Seg Diario'!$B$10:$QL$76,7,0),"")</f>
        <v>CRUZ</v>
      </c>
      <c r="O105" s="1302" t="str">
        <f>IF(+VLOOKUP(O$95,'Seg Diario'!$B$10:$QL$76,7,0)&gt;0,+VLOOKUP(O$95,'Seg Diario'!$B$10:$QL$76,7,0),"")</f>
        <v>CRUZ</v>
      </c>
      <c r="P105" s="1302" t="str">
        <f>IF(+VLOOKUP(P$95,'Seg Diario'!$B$10:$QL$76,7,0)&gt;0,+VLOOKUP(P$95,'Seg Diario'!$B$10:$QL$76,7,0),"")</f>
        <v>HG</v>
      </c>
      <c r="Q105" s="1302" t="str">
        <f>IF(+VLOOKUP(Q$95,'Seg Diario'!$B$10:$QL$76,7,0)&gt;0,+VLOOKUP(Q$95,'Seg Diario'!$B$10:$QL$76,7,0),"")</f>
        <v>CRUZ</v>
      </c>
      <c r="R105" s="1302" t="str">
        <f>IF(+VLOOKUP(R$95,'Seg Diario'!$B$10:$QL$76,7,0)&gt;0,+VLOOKUP(R$95,'Seg Diario'!$B$10:$QL$76,7,0),"")</f>
        <v>CRUZ</v>
      </c>
      <c r="S105" s="1302" t="str">
        <f>IF(+VLOOKUP(S$95,'Seg Diario'!$B$10:$QL$76,7,0)&gt;0,+VLOOKUP(S$95,'Seg Diario'!$B$10:$QL$76,7,0),"")</f>
        <v>CRUZ</v>
      </c>
      <c r="T105" s="1302" t="str">
        <f>IF(+VLOOKUP(T$95,'Seg Diario'!$B$10:$QL$76,7,0)&gt;0,+VLOOKUP(T$95,'Seg Diario'!$B$10:$QL$76,7,0),"")</f>
        <v>INST</v>
      </c>
      <c r="U105" s="1302" t="str">
        <f>IF(+VLOOKUP(U$95,'Seg Diario'!$B$10:$QL$76,7,0)&gt;0,+VLOOKUP(U$95,'Seg Diario'!$B$10:$QL$76,7,0),"")</f>
        <v>HG</v>
      </c>
      <c r="V105" s="1302" t="str">
        <f>IF(+VLOOKUP(V$95,'Seg Diario'!$B$10:$QL$76,7,0)&gt;0,+VLOOKUP(V$95,'Seg Diario'!$B$10:$QL$76,7,0),"")</f>
        <v>HG</v>
      </c>
      <c r="W105" s="1302" t="str">
        <f>IF(+VLOOKUP(W$95,'Seg Diario'!$B$10:$QL$76,7,0)&gt;0,+VLOOKUP(W$95,'Seg Diario'!$B$10:$QL$76,7,0),"")</f>
        <v>HG</v>
      </c>
      <c r="X105" s="1302" t="str">
        <f>IF(+VLOOKUP(X$95,'Seg Diario'!$B$10:$QL$76,7,0)&gt;0,+VLOOKUP(X$95,'Seg Diario'!$B$10:$QL$76,7,0),"")</f>
        <v>HG</v>
      </c>
      <c r="Y105" s="1302" t="str">
        <f>IF(+VLOOKUP(Y$95,'Seg Diario'!$B$10:$QL$76,7,0)&gt;0,+VLOOKUP(Y$95,'Seg Diario'!$B$10:$QL$76,7,0),"")</f>
        <v>CRUZ</v>
      </c>
      <c r="Z105" s="1302" t="str">
        <f>IF(+VLOOKUP(Z$95,'Seg Diario'!$B$10:$QL$76,7,0)&gt;0,+VLOOKUP(Z$95,'Seg Diario'!$B$10:$QL$76,7,0),"")</f>
        <v>CXT</v>
      </c>
    </row>
    <row r="106" spans="1:31" s="1233" customFormat="1" ht="20.25" hidden="1" customHeight="1" outlineLevel="1">
      <c r="A106" s="1232"/>
      <c r="B106" s="1232"/>
      <c r="C106" s="1291" t="s">
        <v>869</v>
      </c>
      <c r="D106" s="1236">
        <f>+VLOOKUP(D$95,'Seg Diario'!$B$10:$QL$76,226,0)</f>
        <v>1</v>
      </c>
      <c r="E106" s="1236">
        <f>+VLOOKUP(E$95,'Seg Diario'!$B$10:$QL$76,226,0)</f>
        <v>1</v>
      </c>
      <c r="F106" s="1236">
        <f>+VLOOKUP(F$95,'Seg Diario'!$B$10:$QL$76,226,0)</f>
        <v>1</v>
      </c>
      <c r="G106" s="1236">
        <f>+VLOOKUP(G$95,'Seg Diario'!$B$10:$QL$76,226,0)</f>
        <v>1</v>
      </c>
      <c r="H106" s="1236">
        <f>+VLOOKUP(H$95,'Seg Diario'!$B$10:$QL$76,226,0)</f>
        <v>1</v>
      </c>
      <c r="I106" s="1236">
        <f>+VLOOKUP(I$95,'Seg Diario'!$B$10:$QL$76,226,0)</f>
        <v>1</v>
      </c>
      <c r="J106" s="1236">
        <f>+VLOOKUP(J$95,'Seg Diario'!$B$10:$QL$76,226,0)</f>
        <v>1</v>
      </c>
      <c r="K106" s="1236">
        <f>+VLOOKUP(K$95,'Seg Diario'!$B$10:$QL$76,226,0)</f>
        <v>1</v>
      </c>
      <c r="L106" s="1236">
        <f>+VLOOKUP(L$95,'Seg Diario'!$B$10:$QL$76,226,0)</f>
        <v>1</v>
      </c>
      <c r="M106" s="1236">
        <f>+VLOOKUP(M$95,'Seg Diario'!$B$10:$QL$76,226,0)</f>
        <v>1</v>
      </c>
      <c r="N106" s="1236">
        <f>+VLOOKUP(N$95,'Seg Diario'!$B$10:$QL$76,226,0)</f>
        <v>1</v>
      </c>
      <c r="O106" s="1236">
        <f>+VLOOKUP(O$95,'Seg Diario'!$B$10:$QL$76,226,0)</f>
        <v>1</v>
      </c>
      <c r="P106" s="1236">
        <f>+VLOOKUP(P$95,'Seg Diario'!$B$10:$QL$76,226,0)</f>
        <v>1</v>
      </c>
      <c r="Q106" s="1236">
        <f>+VLOOKUP(Q$95,'Seg Diario'!$B$10:$QL$76,226,0)</f>
        <v>1</v>
      </c>
      <c r="R106" s="1236">
        <f>+VLOOKUP(R$95,'Seg Diario'!$B$10:$QL$76,226,0)</f>
        <v>1</v>
      </c>
      <c r="S106" s="1236">
        <f>+VLOOKUP(S$95,'Seg Diario'!$B$10:$QL$76,226,0)</f>
        <v>1</v>
      </c>
      <c r="T106" s="1236">
        <f>+VLOOKUP(T$95,'Seg Diario'!$B$10:$QL$76,226,0)</f>
        <v>1</v>
      </c>
      <c r="U106" s="1236">
        <f>+VLOOKUP(U$95,'Seg Diario'!$B$10:$QL$76,226,0)</f>
        <v>1</v>
      </c>
      <c r="V106" s="1236">
        <f>+VLOOKUP(V$95,'Seg Diario'!$B$10:$QL$76,226,0)</f>
        <v>1</v>
      </c>
      <c r="W106" s="1236">
        <f>+VLOOKUP(W$95,'Seg Diario'!$B$10:$QL$76,226,0)</f>
        <v>1</v>
      </c>
      <c r="X106" s="1236">
        <f>+VLOOKUP(X$95,'Seg Diario'!$B$10:$QL$76,226,0)</f>
        <v>1</v>
      </c>
      <c r="Y106" s="1236">
        <f>+VLOOKUP(Y$95,'Seg Diario'!$B$10:$QL$76,226,0)</f>
        <v>1</v>
      </c>
      <c r="Z106" s="1236">
        <f>+VLOOKUP(Z$95,'Seg Diario'!$B$10:$QL$76,226,0)</f>
        <v>1</v>
      </c>
    </row>
    <row r="107" spans="1:31" s="1233" customFormat="1" ht="20.25" hidden="1" customHeight="1" outlineLevel="1" thickBot="1">
      <c r="A107" s="1232"/>
      <c r="B107" s="1232"/>
      <c r="C107" s="1294" t="s">
        <v>870</v>
      </c>
      <c r="D107" s="1241">
        <f>+VLOOKUP(D$95,'Seg Diario'!$B$10:$QL$76,229,0)</f>
        <v>1</v>
      </c>
      <c r="E107" s="1241">
        <f>+VLOOKUP(E$95,'Seg Diario'!$B$10:$QL$76,229,0)</f>
        <v>1</v>
      </c>
      <c r="F107" s="1241">
        <f>+VLOOKUP(F$95,'Seg Diario'!$B$10:$QL$76,229,0)</f>
        <v>1</v>
      </c>
      <c r="G107" s="1241">
        <f>+VLOOKUP(G$95,'Seg Diario'!$B$10:$QL$76,229,0)</f>
        <v>1</v>
      </c>
      <c r="H107" s="1241">
        <f>+VLOOKUP(H$95,'Seg Diario'!$B$10:$QL$76,229,0)</f>
        <v>1</v>
      </c>
      <c r="I107" s="1241">
        <f>+VLOOKUP(I$95,'Seg Diario'!$B$10:$QL$76,229,0)</f>
        <v>1</v>
      </c>
      <c r="J107" s="1241">
        <f>+VLOOKUP(J$95,'Seg Diario'!$B$10:$QL$76,229,0)</f>
        <v>1</v>
      </c>
      <c r="K107" s="1241">
        <f>+VLOOKUP(K$95,'Seg Diario'!$B$10:$QL$76,229,0)</f>
        <v>1</v>
      </c>
      <c r="L107" s="1241">
        <f>+VLOOKUP(L$95,'Seg Diario'!$B$10:$QL$76,229,0)</f>
        <v>1</v>
      </c>
      <c r="M107" s="1241">
        <f>+VLOOKUP(M$95,'Seg Diario'!$B$10:$QL$76,229,0)</f>
        <v>1</v>
      </c>
      <c r="N107" s="1241">
        <f>+VLOOKUP(N$95,'Seg Diario'!$B$10:$QL$76,229,0)</f>
        <v>1</v>
      </c>
      <c r="O107" s="1241">
        <f>+VLOOKUP(O$95,'Seg Diario'!$B$10:$QL$76,229,0)</f>
        <v>1</v>
      </c>
      <c r="P107" s="1241">
        <f>+VLOOKUP(P$95,'Seg Diario'!$B$10:$QL$76,229,0)</f>
        <v>1</v>
      </c>
      <c r="Q107" s="1241">
        <f>+VLOOKUP(Q$95,'Seg Diario'!$B$10:$QL$76,229,0)</f>
        <v>1</v>
      </c>
      <c r="R107" s="1241">
        <f>+VLOOKUP(R$95,'Seg Diario'!$B$10:$QL$76,229,0)</f>
        <v>1</v>
      </c>
      <c r="S107" s="1241">
        <f>+VLOOKUP(S$95,'Seg Diario'!$B$10:$QL$76,229,0)</f>
        <v>1</v>
      </c>
      <c r="T107" s="1241">
        <f>+VLOOKUP(T$95,'Seg Diario'!$B$10:$QL$76,229,0)</f>
        <v>1</v>
      </c>
      <c r="U107" s="1241">
        <f>+VLOOKUP(U$95,'Seg Diario'!$B$10:$QL$76,229,0)</f>
        <v>1</v>
      </c>
      <c r="V107" s="1241">
        <f>+VLOOKUP(V$95,'Seg Diario'!$B$10:$QL$76,229,0)</f>
        <v>1</v>
      </c>
      <c r="W107" s="1241">
        <f>+VLOOKUP(W$95,'Seg Diario'!$B$10:$QL$76,229,0)</f>
        <v>1</v>
      </c>
      <c r="X107" s="1241">
        <f>+VLOOKUP(X$95,'Seg Diario'!$B$10:$QL$76,229,0)</f>
        <v>1</v>
      </c>
      <c r="Y107" s="1241">
        <f>+VLOOKUP(Y$95,'Seg Diario'!$B$10:$QL$76,229,0)</f>
        <v>1</v>
      </c>
      <c r="Z107" s="1241">
        <f>+VLOOKUP(Z$95,'Seg Diario'!$B$10:$QL$76,229,0)</f>
        <v>1</v>
      </c>
      <c r="AD107" s="1260">
        <f>COUNTIF(D107:AB107,"1")</f>
        <v>23</v>
      </c>
      <c r="AE107" s="1260">
        <f>AD107-$AD$54</f>
        <v>3</v>
      </c>
    </row>
    <row r="108" spans="1:31" s="1233" customFormat="1" ht="20.25" hidden="1" customHeight="1" outlineLevel="1">
      <c r="A108" s="1232"/>
      <c r="B108" s="1232"/>
      <c r="C108" s="1293" t="s">
        <v>871</v>
      </c>
      <c r="D108" s="1237">
        <f>+VLOOKUP(D$95,'Seg Diario'!$B$10:$QL$76,232,0)</f>
        <v>1</v>
      </c>
      <c r="E108" s="1237">
        <f>+VLOOKUP(E$95,'Seg Diario'!$B$10:$QL$76,232,0)</f>
        <v>1</v>
      </c>
      <c r="F108" s="1237">
        <f>+VLOOKUP(F$95,'Seg Diario'!$B$10:$QL$76,232,0)</f>
        <v>1</v>
      </c>
      <c r="G108" s="1237">
        <f>+VLOOKUP(G$95,'Seg Diario'!$B$10:$QL$76,232,0)</f>
        <v>1</v>
      </c>
      <c r="H108" s="1237">
        <f>+VLOOKUP(H$95,'Seg Diario'!$B$10:$QL$76,232,0)</f>
        <v>1</v>
      </c>
      <c r="I108" s="1237">
        <f>+VLOOKUP(I$95,'Seg Diario'!$B$10:$QL$76,232,0)</f>
        <v>1</v>
      </c>
      <c r="J108" s="1237">
        <f>+VLOOKUP(J$95,'Seg Diario'!$B$10:$QL$76,232,0)</f>
        <v>1</v>
      </c>
      <c r="K108" s="1237">
        <f>+VLOOKUP(K$95,'Seg Diario'!$B$10:$QL$76,232,0)</f>
        <v>1</v>
      </c>
      <c r="L108" s="1237">
        <f>+VLOOKUP(L$95,'Seg Diario'!$B$10:$QL$76,232,0)</f>
        <v>1</v>
      </c>
      <c r="M108" s="1237">
        <f>+VLOOKUP(M$95,'Seg Diario'!$B$10:$QL$76,232,0)</f>
        <v>1</v>
      </c>
      <c r="N108" s="1237">
        <f>+VLOOKUP(N$95,'Seg Diario'!$B$10:$QL$76,232,0)</f>
        <v>1</v>
      </c>
      <c r="O108" s="1237">
        <f>+VLOOKUP(O$95,'Seg Diario'!$B$10:$QL$76,232,0)</f>
        <v>1</v>
      </c>
      <c r="P108" s="1237">
        <f>+VLOOKUP(P$95,'Seg Diario'!$B$10:$QL$76,232,0)</f>
        <v>1</v>
      </c>
      <c r="Q108" s="1237">
        <f>+VLOOKUP(Q$95,'Seg Diario'!$B$10:$QL$76,232,0)</f>
        <v>1</v>
      </c>
      <c r="R108" s="1237">
        <f>+VLOOKUP(R$95,'Seg Diario'!$B$10:$QL$76,232,0)</f>
        <v>1</v>
      </c>
      <c r="S108" s="1237">
        <f>+VLOOKUP(S$95,'Seg Diario'!$B$10:$QL$76,232,0)</f>
        <v>1</v>
      </c>
      <c r="T108" s="1237">
        <f>+VLOOKUP(T$95,'Seg Diario'!$B$10:$QL$76,232,0)</f>
        <v>1</v>
      </c>
      <c r="U108" s="1237">
        <f>+VLOOKUP(U$95,'Seg Diario'!$B$10:$QL$76,232,0)</f>
        <v>1</v>
      </c>
      <c r="V108" s="1237">
        <f>+VLOOKUP(V$95,'Seg Diario'!$B$10:$QL$76,232,0)</f>
        <v>1</v>
      </c>
      <c r="W108" s="1237">
        <f>+VLOOKUP(W$95,'Seg Diario'!$B$10:$QL$76,232,0)</f>
        <v>1</v>
      </c>
      <c r="X108" s="1237">
        <f>+VLOOKUP(X$95,'Seg Diario'!$B$10:$QL$76,232,0)</f>
        <v>1</v>
      </c>
      <c r="Y108" s="1237">
        <f>+VLOOKUP(Y$95,'Seg Diario'!$B$10:$QL$76,232,0)</f>
        <v>1</v>
      </c>
      <c r="Z108" s="1237">
        <f>+VLOOKUP(Z$95,'Seg Diario'!$B$10:$QL$76,232,0)</f>
        <v>1</v>
      </c>
      <c r="AD108" s="1258"/>
      <c r="AE108" s="1259"/>
    </row>
    <row r="109" spans="1:31" s="1233" customFormat="1" ht="20.25" customHeight="1" collapsed="1">
      <c r="A109" s="1232"/>
      <c r="B109" s="1232"/>
      <c r="C109" s="1295" t="s">
        <v>230</v>
      </c>
      <c r="D109" s="1236">
        <f>IF(+VLOOKUP(D$95,'Seg Diario'!$B$10:$QL$76,235,0)&gt;0,+VLOOKUP(D$95,'Seg Diario'!$B$10:$QL$76,235,0),"")</f>
        <v>1</v>
      </c>
      <c r="E109" s="1236">
        <f>IF(+VLOOKUP(E$95,'Seg Diario'!$B$10:$QL$76,235,0)&gt;0,+VLOOKUP(E$95,'Seg Diario'!$B$10:$QL$76,235,0),"")</f>
        <v>1</v>
      </c>
      <c r="F109" s="1236">
        <f>IF(+VLOOKUP(F$95,'Seg Diario'!$B$10:$QL$76,235,0)&gt;0,+VLOOKUP(F$95,'Seg Diario'!$B$10:$QL$76,235,0),"")</f>
        <v>1</v>
      </c>
      <c r="G109" s="1236">
        <f>IF(+VLOOKUP(G$95,'Seg Diario'!$B$10:$QL$76,235,0)&gt;0,+VLOOKUP(G$95,'Seg Diario'!$B$10:$QL$76,235,0),"")</f>
        <v>1</v>
      </c>
      <c r="H109" s="1236">
        <f>IF(+VLOOKUP(H$95,'Seg Diario'!$B$10:$QL$76,235,0)&gt;0,+VLOOKUP(H$95,'Seg Diario'!$B$10:$QL$76,235,0),"")</f>
        <v>1</v>
      </c>
      <c r="I109" s="1236">
        <f>IF(+VLOOKUP(I$95,'Seg Diario'!$B$10:$QL$76,235,0)&gt;0,+VLOOKUP(I$95,'Seg Diario'!$B$10:$QL$76,235,0),"")</f>
        <v>1</v>
      </c>
      <c r="J109" s="1236">
        <f>IF(+VLOOKUP(J$95,'Seg Diario'!$B$10:$QL$76,235,0)&gt;0,+VLOOKUP(J$95,'Seg Diario'!$B$10:$QL$76,235,0),"")</f>
        <v>1</v>
      </c>
      <c r="K109" s="1236">
        <f>IF(+VLOOKUP(K$95,'Seg Diario'!$B$10:$QL$76,235,0)&gt;0,+VLOOKUP(K$95,'Seg Diario'!$B$10:$QL$76,235,0),"")</f>
        <v>1</v>
      </c>
      <c r="L109" s="1236">
        <f>IF(+VLOOKUP(L$95,'Seg Diario'!$B$10:$QL$76,235,0)&gt;0,+VLOOKUP(L$95,'Seg Diario'!$B$10:$QL$76,235,0),"")</f>
        <v>1</v>
      </c>
      <c r="M109" s="1236">
        <f>IF(+VLOOKUP(M$95,'Seg Diario'!$B$10:$QL$76,235,0)&gt;0,+VLOOKUP(M$95,'Seg Diario'!$B$10:$QL$76,235,0),"")</f>
        <v>1</v>
      </c>
      <c r="N109" s="1236">
        <f>IF(+VLOOKUP(N$95,'Seg Diario'!$B$10:$QL$76,235,0)&gt;0,+VLOOKUP(N$95,'Seg Diario'!$B$10:$QL$76,235,0),"")</f>
        <v>1</v>
      </c>
      <c r="O109" s="1236">
        <f>IF(+VLOOKUP(O$95,'Seg Diario'!$B$10:$QL$76,235,0)&gt;0,+VLOOKUP(O$95,'Seg Diario'!$B$10:$QL$76,235,0),"")</f>
        <v>1</v>
      </c>
      <c r="P109" s="1236">
        <f>IF(+VLOOKUP(P$95,'Seg Diario'!$B$10:$QL$76,235,0)&gt;0,+VLOOKUP(P$95,'Seg Diario'!$B$10:$QL$76,235,0),"")</f>
        <v>1</v>
      </c>
      <c r="Q109" s="1236">
        <f>IF(+VLOOKUP(Q$95,'Seg Diario'!$B$10:$QL$76,235,0)&gt;0,+VLOOKUP(Q$95,'Seg Diario'!$B$10:$QL$76,235,0),"")</f>
        <v>1</v>
      </c>
      <c r="R109" s="1236">
        <f>IF(+VLOOKUP(R$95,'Seg Diario'!$B$10:$QL$76,235,0)&gt;0,+VLOOKUP(R$95,'Seg Diario'!$B$10:$QL$76,235,0),"")</f>
        <v>1</v>
      </c>
      <c r="S109" s="1236">
        <f>IF(+VLOOKUP(S$95,'Seg Diario'!$B$10:$QL$76,235,0)&gt;0,+VLOOKUP(S$95,'Seg Diario'!$B$10:$QL$76,235,0),"")</f>
        <v>1</v>
      </c>
      <c r="T109" s="1236">
        <f>IF(+VLOOKUP(T$95,'Seg Diario'!$B$10:$QL$76,235,0)&gt;0,+VLOOKUP(T$95,'Seg Diario'!$B$10:$QL$76,235,0),"")</f>
        <v>1</v>
      </c>
      <c r="U109" s="1236">
        <f>IF(+VLOOKUP(U$95,'Seg Diario'!$B$10:$QL$76,235,0)&gt;0,+VLOOKUP(U$95,'Seg Diario'!$B$10:$QL$76,235,0),"")</f>
        <v>1</v>
      </c>
      <c r="V109" s="1236">
        <f>IF(+VLOOKUP(V$95,'Seg Diario'!$B$10:$QL$76,235,0)&gt;0,+VLOOKUP(V$95,'Seg Diario'!$B$10:$QL$76,235,0),"")</f>
        <v>1</v>
      </c>
      <c r="W109" s="1236">
        <f>IF(+VLOOKUP(W$95,'Seg Diario'!$B$10:$QL$76,235,0)&gt;0,+VLOOKUP(W$95,'Seg Diario'!$B$10:$QL$76,235,0),"")</f>
        <v>1</v>
      </c>
      <c r="X109" s="1236">
        <f>IF(+VLOOKUP(X$95,'Seg Diario'!$B$10:$QL$76,235,0)&gt;0,+VLOOKUP(X$95,'Seg Diario'!$B$10:$QL$76,235,0),"")</f>
        <v>1</v>
      </c>
      <c r="Y109" s="1236">
        <f>IF(+VLOOKUP(Y$95,'Seg Diario'!$B$10:$QL$76,235,0)&gt;0,+VLOOKUP(Y$95,'Seg Diario'!$B$10:$QL$76,235,0),"")</f>
        <v>1</v>
      </c>
      <c r="Z109" s="1236">
        <f>IF(+VLOOKUP(Z$95,'Seg Diario'!$B$10:$QL$76,235,0)&gt;0,+VLOOKUP(Z$95,'Seg Diario'!$B$10:$QL$76,235,0),"")</f>
        <v>1</v>
      </c>
      <c r="AD109" s="1260">
        <f>COUNTIF(D109:AB109,"1")</f>
        <v>23</v>
      </c>
      <c r="AE109" s="1260">
        <f>AD109-$AD$134</f>
        <v>6</v>
      </c>
    </row>
    <row r="110" spans="1:31" s="1233" customFormat="1" ht="20.25" customHeight="1">
      <c r="A110" s="1232"/>
      <c r="B110" s="1232"/>
      <c r="C110" s="1307" t="s">
        <v>872</v>
      </c>
      <c r="D110" s="1236">
        <f>IF(+VLOOKUP(D$95,'Seg Diario'!$B$10:$QL$76,240,TRUE)&gt;0,1,"")</f>
        <v>1</v>
      </c>
      <c r="E110" s="1236">
        <f>IF(+VLOOKUP(E$95,'Seg Diario'!$B$10:$QL$76,240,TRUE)&gt;0,1,"")</f>
        <v>1</v>
      </c>
      <c r="F110" s="1236">
        <f>IF(+VLOOKUP(F$95,'Seg Diario'!$B$10:$QL$76,240,TRUE)&gt;0,1,"")</f>
        <v>1</v>
      </c>
      <c r="G110" s="1236">
        <f>IF(+VLOOKUP(G$95,'Seg Diario'!$B$10:$QL$76,240,TRUE)&gt;0,1,"")</f>
        <v>1</v>
      </c>
      <c r="H110" s="1236">
        <f>IF(+VLOOKUP(H$95,'Seg Diario'!$B$10:$QL$76,240,TRUE)&gt;0,1,"")</f>
        <v>1</v>
      </c>
      <c r="I110" s="1236">
        <f>IF(+VLOOKUP(I$95,'Seg Diario'!$B$10:$QL$76,240,TRUE)&gt;0,1,"")</f>
        <v>1</v>
      </c>
      <c r="J110" s="1236">
        <f>IF(+VLOOKUP(J$95,'Seg Diario'!$B$10:$QL$76,240,TRUE)&gt;0,1,"")</f>
        <v>1</v>
      </c>
      <c r="K110" s="1236">
        <f>IF(+VLOOKUP(K$95,'Seg Diario'!$B$10:$QL$76,240,TRUE)&gt;0,1,"")</f>
        <v>1</v>
      </c>
      <c r="L110" s="1236">
        <f>IF(+VLOOKUP(L$95,'Seg Diario'!$B$10:$QL$76,240,TRUE)&gt;0,1,"")</f>
        <v>1</v>
      </c>
      <c r="M110" s="1236">
        <f>IF(+VLOOKUP(M$95,'Seg Diario'!$B$10:$QL$76,240,TRUE)&gt;0,1,"")</f>
        <v>1</v>
      </c>
      <c r="N110" s="1236">
        <f>IF(+VLOOKUP(N$95,'Seg Diario'!$B$10:$QL$76,240,TRUE)&gt;0,1,"")</f>
        <v>1</v>
      </c>
      <c r="O110" s="1236">
        <f>IF(+VLOOKUP(O$95,'Seg Diario'!$B$10:$QL$76,240,TRUE)&gt;0,1,"")</f>
        <v>1</v>
      </c>
      <c r="P110" s="1236">
        <f>IF(+VLOOKUP(P$95,'Seg Diario'!$B$10:$QL$76,240,TRUE)&gt;0,1,"")</f>
        <v>1</v>
      </c>
      <c r="Q110" s="1236">
        <f>IF(+VLOOKUP(Q$95,'Seg Diario'!$B$10:$QL$76,240,TRUE)&gt;0,1,"")</f>
        <v>1</v>
      </c>
      <c r="R110" s="1236">
        <f>IF(+VLOOKUP(R$95,'Seg Diario'!$B$10:$QL$76,240,TRUE)&gt;0,1,"")</f>
        <v>1</v>
      </c>
      <c r="S110" s="1236">
        <f>IF(+VLOOKUP(S$95,'Seg Diario'!$B$10:$QL$76,240,TRUE)&gt;0,1,"")</f>
        <v>1</v>
      </c>
      <c r="T110" s="1236">
        <f>IF(+VLOOKUP(T$95,'Seg Diario'!$B$10:$QL$76,240,TRUE)&gt;0,1,"")</f>
        <v>1</v>
      </c>
      <c r="U110" s="1236">
        <f>IF(+VLOOKUP(U$95,'Seg Diario'!$B$10:$QL$76,240,TRUE)&gt;0,1,"")</f>
        <v>1</v>
      </c>
      <c r="V110" s="1236">
        <f>IF(+VLOOKUP(V$95,'Seg Diario'!$B$10:$QL$76,240,TRUE)&gt;0,1,"")</f>
        <v>1</v>
      </c>
      <c r="W110" s="1236">
        <f>IF(+VLOOKUP(W$95,'Seg Diario'!$B$10:$QL$76,240,TRUE)&gt;0,1,"")</f>
        <v>1</v>
      </c>
      <c r="X110" s="1236">
        <f>IF(+VLOOKUP(X$95,'Seg Diario'!$B$10:$QL$76,240,TRUE)&gt;0,1,"")</f>
        <v>1</v>
      </c>
      <c r="Y110" s="1236">
        <f>IF(+VLOOKUP(Y$95,'Seg Diario'!$B$10:$QL$76,240,TRUE)&gt;0,1,"")</f>
        <v>1</v>
      </c>
      <c r="Z110" s="1236">
        <f>IF(+VLOOKUP(Z$95,'Seg Diario'!$B$10:$QL$76,240,TRUE)&gt;0,1,"")</f>
        <v>1</v>
      </c>
      <c r="AD110" s="1260"/>
    </row>
    <row r="111" spans="1:31" s="1233" customFormat="1" ht="20.25" customHeight="1" thickBot="1">
      <c r="A111" s="1232"/>
      <c r="B111" s="1232"/>
      <c r="C111" s="1296" t="s">
        <v>231</v>
      </c>
      <c r="D111" s="1241">
        <f>+VLOOKUP(D$95,'Seg Diario'!$B$10:$QL$76,238,0)</f>
        <v>1</v>
      </c>
      <c r="E111" s="1241">
        <f>+VLOOKUP(E$95,'Seg Diario'!$B$10:$QL$76,238,0)</f>
        <v>1</v>
      </c>
      <c r="F111" s="1241">
        <f>+VLOOKUP(F$95,'Seg Diario'!$B$10:$QL$76,238,0)</f>
        <v>1</v>
      </c>
      <c r="G111" s="1241">
        <f>+VLOOKUP(G$95,'Seg Diario'!$B$10:$QL$76,238,0)</f>
        <v>1</v>
      </c>
      <c r="H111" s="1241">
        <f>+VLOOKUP(H$95,'Seg Diario'!$B$10:$QL$76,238,0)</f>
        <v>1</v>
      </c>
      <c r="I111" s="1241">
        <f>+VLOOKUP(I$95,'Seg Diario'!$B$10:$QL$76,238,0)</f>
        <v>1</v>
      </c>
      <c r="J111" s="1241">
        <f>+VLOOKUP(J$95,'Seg Diario'!$B$10:$QL$76,238,0)</f>
        <v>1</v>
      </c>
      <c r="K111" s="1241">
        <f>+VLOOKUP(K$95,'Seg Diario'!$B$10:$QL$76,238,0)</f>
        <v>1</v>
      </c>
      <c r="L111" s="1241">
        <f>+VLOOKUP(L$95,'Seg Diario'!$B$10:$QL$76,238,0)</f>
        <v>1</v>
      </c>
      <c r="M111" s="1241">
        <f>+VLOOKUP(M$95,'Seg Diario'!$B$10:$QL$76,238,0)</f>
        <v>1</v>
      </c>
      <c r="N111" s="1241">
        <f>+VLOOKUP(N$95,'Seg Diario'!$B$10:$QL$76,238,0)</f>
        <v>1</v>
      </c>
      <c r="O111" s="1241">
        <f>+VLOOKUP(O$95,'Seg Diario'!$B$10:$QL$76,238,0)</f>
        <v>1</v>
      </c>
      <c r="P111" s="1241">
        <f>+VLOOKUP(P$95,'Seg Diario'!$B$10:$QL$76,238,0)</f>
        <v>1</v>
      </c>
      <c r="Q111" s="1241">
        <f>+VLOOKUP(Q$95,'Seg Diario'!$B$10:$QL$76,238,0)</f>
        <v>1</v>
      </c>
      <c r="R111" s="1241">
        <f>+VLOOKUP(R$95,'Seg Diario'!$B$10:$QL$76,238,0)</f>
        <v>1</v>
      </c>
      <c r="S111" s="1241">
        <f>+VLOOKUP(S$95,'Seg Diario'!$B$10:$QL$76,238,0)</f>
        <v>1</v>
      </c>
      <c r="T111" s="1241">
        <f>+VLOOKUP(T$95,'Seg Diario'!$B$10:$QL$76,238,0)</f>
        <v>1</v>
      </c>
      <c r="U111" s="1241">
        <f>+VLOOKUP(U$95,'Seg Diario'!$B$10:$QL$76,238,0)</f>
        <v>1</v>
      </c>
      <c r="V111" s="1241">
        <f>+VLOOKUP(V$95,'Seg Diario'!$B$10:$QL$76,238,0)</f>
        <v>1</v>
      </c>
      <c r="W111" s="1241">
        <f>+VLOOKUP(W$95,'Seg Diario'!$B$10:$QL$76,238,0)</f>
        <v>1</v>
      </c>
      <c r="X111" s="1241">
        <f>+VLOOKUP(X$95,'Seg Diario'!$B$10:$QL$76,238,0)</f>
        <v>1</v>
      </c>
      <c r="Y111" s="1241">
        <f>+VLOOKUP(Y$95,'Seg Diario'!$B$10:$QL$76,238,0)</f>
        <v>1</v>
      </c>
      <c r="Z111" s="1241">
        <f>+VLOOKUP(Z$95,'Seg Diario'!$B$10:$QL$76,238,0)</f>
        <v>1</v>
      </c>
    </row>
    <row r="112" spans="1:31" s="1233" customFormat="1" ht="20.25" customHeight="1" thickBot="1">
      <c r="A112" s="1232"/>
      <c r="B112" s="1571">
        <f>+AC112</f>
        <v>1</v>
      </c>
      <c r="C112" s="1354" t="s">
        <v>873</v>
      </c>
      <c r="D112" s="1355">
        <f>IF(+VLOOKUP(D$95,'Seg Diario'!$B$10:$QL$76,245,0)&gt;0,+VLOOKUP(D$95,'Seg Diario'!$B$10:$QL$76,245,0),"")</f>
        <v>1</v>
      </c>
      <c r="E112" s="1355">
        <f>IF(+VLOOKUP(E$95,'Seg Diario'!$B$10:$QL$76,245,0)&gt;0,+VLOOKUP(E$95,'Seg Diario'!$B$10:$QL$76,245,0),"")</f>
        <v>1</v>
      </c>
      <c r="F112" s="1355">
        <f>IF(+VLOOKUP(F$95,'Seg Diario'!$B$10:$QL$76,245,0)&gt;0,+VLOOKUP(F$95,'Seg Diario'!$B$10:$QL$76,245,0),"")</f>
        <v>1</v>
      </c>
      <c r="G112" s="1355">
        <f>IF(+VLOOKUP(G$95,'Seg Diario'!$B$10:$QL$76,245,0)&gt;0,+VLOOKUP(G$95,'Seg Diario'!$B$10:$QL$76,245,0),"")</f>
        <v>1</v>
      </c>
      <c r="H112" s="1355">
        <f>IF(+VLOOKUP(H$95,'Seg Diario'!$B$10:$QL$76,245,0)&gt;0,+VLOOKUP(H$95,'Seg Diario'!$B$10:$QL$76,245,0),"")</f>
        <v>1</v>
      </c>
      <c r="I112" s="1355">
        <f>IF(+VLOOKUP(I$95,'Seg Diario'!$B$10:$QL$76,245,0)&gt;0,+VLOOKUP(I$95,'Seg Diario'!$B$10:$QL$76,245,0),"")</f>
        <v>1</v>
      </c>
      <c r="J112" s="1355">
        <f>IF(+VLOOKUP(J$95,'Seg Diario'!$B$10:$QL$76,245,0)&gt;0,+VLOOKUP(J$95,'Seg Diario'!$B$10:$QL$76,245,0),"")</f>
        <v>1</v>
      </c>
      <c r="K112" s="1355">
        <f>IF(+VLOOKUP(K$95,'Seg Diario'!$B$10:$QL$76,245,0)&gt;0,+VLOOKUP(K$95,'Seg Diario'!$B$10:$QL$76,245,0),"")</f>
        <v>1</v>
      </c>
      <c r="L112" s="1355">
        <f>IF(+VLOOKUP(L$95,'Seg Diario'!$B$10:$QL$76,245,0)&gt;0,+VLOOKUP(L$95,'Seg Diario'!$B$10:$QL$76,245,0),"")</f>
        <v>1</v>
      </c>
      <c r="M112" s="1355">
        <f>IF(+VLOOKUP(M$95,'Seg Diario'!$B$10:$QL$76,245,0)&gt;0,+VLOOKUP(M$95,'Seg Diario'!$B$10:$QL$76,245,0),"")</f>
        <v>1</v>
      </c>
      <c r="N112" s="1355">
        <f>IF(+VLOOKUP(N$95,'Seg Diario'!$B$10:$QL$76,245,0)&gt;0,+VLOOKUP(N$95,'Seg Diario'!$B$10:$QL$76,245,0),"")</f>
        <v>1</v>
      </c>
      <c r="O112" s="1355">
        <f>IF(+VLOOKUP(O$95,'Seg Diario'!$B$10:$QL$76,245,0)&gt;0,+VLOOKUP(O$95,'Seg Diario'!$B$10:$QL$76,245,0),"")</f>
        <v>1</v>
      </c>
      <c r="P112" s="1355">
        <f>IF(+VLOOKUP(P$95,'Seg Diario'!$B$10:$QL$76,245,0)&gt;0,+VLOOKUP(P$95,'Seg Diario'!$B$10:$QL$76,245,0),"")</f>
        <v>1</v>
      </c>
      <c r="Q112" s="1355">
        <f>IF(+VLOOKUP(Q$95,'Seg Diario'!$B$10:$QL$76,245,0)&gt;0,+VLOOKUP(Q$95,'Seg Diario'!$B$10:$QL$76,245,0),"")</f>
        <v>1</v>
      </c>
      <c r="R112" s="1355">
        <f>IF(+VLOOKUP(R$95,'Seg Diario'!$B$10:$QL$76,245,0)&gt;0,+VLOOKUP(R$95,'Seg Diario'!$B$10:$QL$76,245,0),"")</f>
        <v>1</v>
      </c>
      <c r="S112" s="1355">
        <f>IF(+VLOOKUP(S$95,'Seg Diario'!$B$10:$QL$76,245,0)&gt;0,+VLOOKUP(S$95,'Seg Diario'!$B$10:$QL$76,245,0),"")</f>
        <v>1</v>
      </c>
      <c r="T112" s="1355">
        <f>IF(+VLOOKUP(T$95,'Seg Diario'!$B$10:$QL$76,245,0)&gt;0,+VLOOKUP(T$95,'Seg Diario'!$B$10:$QL$76,245,0),"")</f>
        <v>1</v>
      </c>
      <c r="U112" s="1355">
        <f>IF(+VLOOKUP(U$95,'Seg Diario'!$B$10:$QL$76,245,0)&gt;0,+VLOOKUP(U$95,'Seg Diario'!$B$10:$QL$76,245,0),"")</f>
        <v>1</v>
      </c>
      <c r="V112" s="1355">
        <f>IF(+VLOOKUP(V$95,'Seg Diario'!$B$10:$QL$76,245,0)&gt;0,+VLOOKUP(V$95,'Seg Diario'!$B$10:$QL$76,245,0),"")</f>
        <v>1</v>
      </c>
      <c r="W112" s="1355">
        <f>IF(+VLOOKUP(W$95,'Seg Diario'!$B$10:$QL$76,245,0)&gt;0,+VLOOKUP(W$95,'Seg Diario'!$B$10:$QL$76,245,0),"")</f>
        <v>1</v>
      </c>
      <c r="X112" s="1355">
        <f>IF(+VLOOKUP(X$95,'Seg Diario'!$B$10:$QL$76,245,0)&gt;0,+VLOOKUP(X$95,'Seg Diario'!$B$10:$QL$76,245,0),"")</f>
        <v>1</v>
      </c>
      <c r="Y112" s="1355">
        <f>IF(+VLOOKUP(Y$95,'Seg Diario'!$B$10:$QL$76,245,0)&gt;0,+VLOOKUP(Y$95,'Seg Diario'!$B$10:$QL$76,245,0),"")</f>
        <v>1</v>
      </c>
      <c r="Z112" s="1355">
        <f>IF(+VLOOKUP(Z$95,'Seg Diario'!$B$10:$QL$76,245,0)&gt;0,+VLOOKUP(Z$95,'Seg Diario'!$B$10:$QL$76,245,0),"")</f>
        <v>1</v>
      </c>
      <c r="AC112" s="1570">
        <f>AD112/$AD94</f>
        <v>1</v>
      </c>
      <c r="AD112" s="1260">
        <f>COUNTIF(D112:AB112,"1")</f>
        <v>23</v>
      </c>
      <c r="AE112" s="1260">
        <f>AD112-$AD$134</f>
        <v>6</v>
      </c>
    </row>
    <row r="113" spans="1:31" s="1233" customFormat="1" ht="20.25" customHeight="1">
      <c r="A113" s="1232"/>
      <c r="B113" s="1571">
        <f>+AC113</f>
        <v>1</v>
      </c>
      <c r="C113" s="1463" t="s">
        <v>874</v>
      </c>
      <c r="D113" s="1452">
        <f>+VLOOKUP(D$95,'Seg Diario'!$B$10:$QL$76,261,0)</f>
        <v>1</v>
      </c>
      <c r="E113" s="1452">
        <f>+VLOOKUP(E$95,'Seg Diario'!$B$10:$QL$76,261,0)</f>
        <v>1</v>
      </c>
      <c r="F113" s="1452">
        <f>+VLOOKUP(F$95,'Seg Diario'!$B$10:$QL$76,261,0)</f>
        <v>1</v>
      </c>
      <c r="G113" s="1452">
        <f>+VLOOKUP(G$95,'Seg Diario'!$B$10:$QL$76,261,0)</f>
        <v>1</v>
      </c>
      <c r="H113" s="1452">
        <f>+VLOOKUP(H$95,'Seg Diario'!$B$10:$QL$76,261,0)</f>
        <v>1</v>
      </c>
      <c r="I113" s="1452">
        <f>+VLOOKUP(I$95,'Seg Diario'!$B$10:$QL$76,261,0)</f>
        <v>1</v>
      </c>
      <c r="J113" s="1452">
        <f>+VLOOKUP(J$95,'Seg Diario'!$B$10:$QL$76,261,0)</f>
        <v>1</v>
      </c>
      <c r="K113" s="1452">
        <f>+VLOOKUP(K$95,'Seg Diario'!$B$10:$QL$76,261,0)</f>
        <v>1</v>
      </c>
      <c r="L113" s="1452">
        <f>+VLOOKUP(L$95,'Seg Diario'!$B$10:$QL$76,261,0)</f>
        <v>1</v>
      </c>
      <c r="M113" s="1452">
        <f>+VLOOKUP(M$95,'Seg Diario'!$B$10:$QL$76,261,0)</f>
        <v>1</v>
      </c>
      <c r="N113" s="1452">
        <f>+VLOOKUP(N$95,'Seg Diario'!$B$10:$QL$76,261,0)</f>
        <v>1</v>
      </c>
      <c r="O113" s="1452">
        <f>+VLOOKUP(O$95,'Seg Diario'!$B$10:$QL$76,261,0)</f>
        <v>1</v>
      </c>
      <c r="P113" s="1452">
        <f>+VLOOKUP(P$95,'Seg Diario'!$B$10:$QL$76,261,0)</f>
        <v>1</v>
      </c>
      <c r="Q113" s="1452">
        <f>+VLOOKUP(Q$95,'Seg Diario'!$B$10:$QL$76,261,0)</f>
        <v>1</v>
      </c>
      <c r="R113" s="1452">
        <f>+VLOOKUP(R$95,'Seg Diario'!$B$10:$QL$76,261,0)</f>
        <v>1</v>
      </c>
      <c r="S113" s="1452">
        <f>+VLOOKUP(S$95,'Seg Diario'!$B$10:$QL$76,261,0)</f>
        <v>1</v>
      </c>
      <c r="T113" s="1452">
        <f>+VLOOKUP(T$95,'Seg Diario'!$B$10:$QL$76,261,0)</f>
        <v>1</v>
      </c>
      <c r="U113" s="1452">
        <f>+VLOOKUP(U$95,'Seg Diario'!$B$10:$QL$76,261,0)</f>
        <v>1</v>
      </c>
      <c r="V113" s="1452">
        <f>+VLOOKUP(V$95,'Seg Diario'!$B$10:$QL$76,261,0)</f>
        <v>1</v>
      </c>
      <c r="W113" s="1452">
        <f>+VLOOKUP(W$95,'Seg Diario'!$B$10:$QL$76,261,0)</f>
        <v>1</v>
      </c>
      <c r="X113" s="1452">
        <f>+VLOOKUP(X$95,'Seg Diario'!$B$10:$QL$76,261,0)</f>
        <v>1</v>
      </c>
      <c r="Y113" s="1452">
        <f>+VLOOKUP(Y$95,'Seg Diario'!$B$10:$QL$76,261,0)</f>
        <v>1</v>
      </c>
      <c r="Z113" s="1452">
        <f>+VLOOKUP(Z$95,'Seg Diario'!$B$10:$QL$76,261,0)</f>
        <v>1</v>
      </c>
      <c r="AC113" s="1570">
        <f>AD113/$AD94</f>
        <v>1</v>
      </c>
      <c r="AD113" s="1260">
        <f>COUNTIF(D113:AB113,"1")</f>
        <v>23</v>
      </c>
      <c r="AE113" s="1260">
        <f>AD113-$AD$134</f>
        <v>6</v>
      </c>
    </row>
    <row r="114" spans="1:31" s="1233" customFormat="1" ht="20.25" customHeight="1">
      <c r="A114" s="1232"/>
      <c r="B114" s="1232"/>
      <c r="C114" s="1454" t="s">
        <v>875</v>
      </c>
      <c r="D114" s="1234">
        <f>+VLOOKUP(D$95,'Seg Diario'!$B$10:$QN$76,455,0)</f>
        <v>1</v>
      </c>
      <c r="E114" s="1234">
        <f>+VLOOKUP(E$95,'Seg Diario'!$B$10:$QN$76,455,0)</f>
        <v>1</v>
      </c>
      <c r="F114" s="1234">
        <f>+VLOOKUP(F$95,'Seg Diario'!$B$10:$QN$76,455,0)</f>
        <v>1</v>
      </c>
      <c r="G114" s="1234">
        <f>+VLOOKUP(G$95,'Seg Diario'!$B$10:$QN$76,455,0)</f>
        <v>1</v>
      </c>
      <c r="H114" s="1234">
        <f>+VLOOKUP(H$95,'Seg Diario'!$B$10:$QN$76,455,0)</f>
        <v>1</v>
      </c>
      <c r="I114" s="1234">
        <f>+VLOOKUP(I$95,'Seg Diario'!$B$10:$QN$76,455,0)</f>
        <v>1</v>
      </c>
      <c r="J114" s="1234">
        <f>+VLOOKUP(J$95,'Seg Diario'!$B$10:$QN$76,455,0)</f>
        <v>1</v>
      </c>
      <c r="K114" s="1234">
        <f>+VLOOKUP(K$95,'Seg Diario'!$B$10:$QN$76,455,0)</f>
        <v>1</v>
      </c>
      <c r="L114" s="1234">
        <f>+VLOOKUP(L$95,'Seg Diario'!$B$10:$QN$76,455,0)</f>
        <v>1</v>
      </c>
      <c r="M114" s="1234">
        <f>+VLOOKUP(M$95,'Seg Diario'!$B$10:$QN$76,455,0)</f>
        <v>1</v>
      </c>
      <c r="N114" s="1234">
        <f>+VLOOKUP(N$95,'Seg Diario'!$B$10:$QN$76,455,0)</f>
        <v>1</v>
      </c>
      <c r="O114" s="1234">
        <f>+VLOOKUP(O$95,'Seg Diario'!$B$10:$QN$76,455,0)</f>
        <v>1</v>
      </c>
      <c r="P114" s="1234">
        <f>+VLOOKUP(P$95,'Seg Diario'!$B$10:$QN$76,455,0)</f>
        <v>1</v>
      </c>
      <c r="Q114" s="1234">
        <f>+VLOOKUP(Q$95,'Seg Diario'!$B$10:$QN$76,455,0)</f>
        <v>1</v>
      </c>
      <c r="R114" s="1234">
        <f>+VLOOKUP(R$95,'Seg Diario'!$B$10:$QN$76,455,0)</f>
        <v>1</v>
      </c>
      <c r="S114" s="1234">
        <f>+VLOOKUP(S$95,'Seg Diario'!$B$10:$QN$76,455,0)</f>
        <v>1</v>
      </c>
      <c r="T114" s="1234">
        <f>+VLOOKUP(T$95,'Seg Diario'!$B$10:$QN$76,455,0)</f>
        <v>1</v>
      </c>
      <c r="U114" s="1234">
        <f>+VLOOKUP(U$95,'Seg Diario'!$B$10:$QN$76,455,0)</f>
        <v>1</v>
      </c>
      <c r="V114" s="1234">
        <f>+VLOOKUP(V$95,'Seg Diario'!$B$10:$QN$76,455,0)</f>
        <v>1</v>
      </c>
      <c r="W114" s="1234">
        <f>+VLOOKUP(W$95,'Seg Diario'!$B$10:$QN$76,455,0)</f>
        <v>1</v>
      </c>
      <c r="X114" s="1234">
        <f>+VLOOKUP(X$95,'Seg Diario'!$B$10:$QN$76,455,0)</f>
        <v>1</v>
      </c>
      <c r="Y114" s="1234">
        <f>+VLOOKUP(Y$95,'Seg Diario'!$B$10:$QN$76,455,0)</f>
        <v>1</v>
      </c>
      <c r="Z114" s="1234">
        <f>+VLOOKUP(Z$95,'Seg Diario'!$B$10:$QN$76,455,0)</f>
        <v>1</v>
      </c>
    </row>
    <row r="115" spans="1:31" s="1233" customFormat="1" ht="20.25" customHeight="1">
      <c r="A115" s="1232"/>
      <c r="B115" s="1571">
        <f>+AC115</f>
        <v>1</v>
      </c>
      <c r="C115" s="1454" t="s">
        <v>876</v>
      </c>
      <c r="D115" s="1234">
        <f>+VLOOKUP(D$95,'Seg Diario'!$B$10:$QL$76,300)</f>
        <v>1</v>
      </c>
      <c r="E115" s="1234">
        <f>+VLOOKUP(E$95,'Seg Diario'!$B$10:$QL$76,300)</f>
        <v>1</v>
      </c>
      <c r="F115" s="1234">
        <f>+VLOOKUP(F$95,'Seg Diario'!$B$10:$QL$76,300)</f>
        <v>1</v>
      </c>
      <c r="G115" s="1234">
        <f>+VLOOKUP(G$95,'Seg Diario'!$B$10:$QL$76,300)</f>
        <v>1</v>
      </c>
      <c r="H115" s="1234">
        <f>+VLOOKUP(H$95,'Seg Diario'!$B$10:$QL$76,300)</f>
        <v>1</v>
      </c>
      <c r="I115" s="1234">
        <f>+VLOOKUP(I$95,'Seg Diario'!$B$10:$QL$76,300)</f>
        <v>1</v>
      </c>
      <c r="J115" s="1234">
        <f>+VLOOKUP(J$95,'Seg Diario'!$B$10:$QL$76,300)</f>
        <v>1</v>
      </c>
      <c r="K115" s="1234">
        <f>+VLOOKUP(K$95,'Seg Diario'!$B$10:$QL$76,300)</f>
        <v>1</v>
      </c>
      <c r="L115" s="1234">
        <f>+VLOOKUP(L$95,'Seg Diario'!$B$10:$QL$76,300)</f>
        <v>1</v>
      </c>
      <c r="M115" s="1234">
        <f>+VLOOKUP(M$95,'Seg Diario'!$B$10:$QL$76,300)</f>
        <v>1</v>
      </c>
      <c r="N115" s="1234">
        <f>+VLOOKUP(N$95,'Seg Diario'!$B$10:$QL$76,300)</f>
        <v>1</v>
      </c>
      <c r="O115" s="1234">
        <f>+VLOOKUP(O$95,'Seg Diario'!$B$10:$QL$76,300)</f>
        <v>1</v>
      </c>
      <c r="P115" s="1234">
        <f>+VLOOKUP(P$95,'Seg Diario'!$B$10:$QL$76,300)</f>
        <v>1</v>
      </c>
      <c r="Q115" s="1234">
        <f>+VLOOKUP(Q$95,'Seg Diario'!$B$10:$QL$76,300)</f>
        <v>1</v>
      </c>
      <c r="R115" s="1234">
        <f>+VLOOKUP(R$95,'Seg Diario'!$B$10:$QL$76,300)</f>
        <v>1</v>
      </c>
      <c r="S115" s="1234">
        <f>+VLOOKUP(S$95,'Seg Diario'!$B$10:$QL$76,300)</f>
        <v>1</v>
      </c>
      <c r="T115" s="1234">
        <f>+VLOOKUP(T$95,'Seg Diario'!$B$10:$QL$76,300)</f>
        <v>1</v>
      </c>
      <c r="U115" s="1234">
        <f>+VLOOKUP(U$95,'Seg Diario'!$B$10:$QL$76,300)</f>
        <v>1</v>
      </c>
      <c r="V115" s="1234">
        <f>+VLOOKUP(V$95,'Seg Diario'!$B$10:$QL$76,300)</f>
        <v>1</v>
      </c>
      <c r="W115" s="1234">
        <f>+VLOOKUP(W$95,'Seg Diario'!$B$10:$QL$76,300)</f>
        <v>1</v>
      </c>
      <c r="X115" s="1234">
        <f>+VLOOKUP(X$95,'Seg Diario'!$B$10:$QL$76,300)</f>
        <v>1</v>
      </c>
      <c r="Y115" s="1234">
        <f>+VLOOKUP(Y$95,'Seg Diario'!$B$10:$QL$76,300)</f>
        <v>1</v>
      </c>
      <c r="Z115" s="1234">
        <f>+VLOOKUP(Z$95,'Seg Diario'!$B$10:$QL$76,300)</f>
        <v>1</v>
      </c>
      <c r="AC115" s="1570">
        <f>AD115/$AD94</f>
        <v>1</v>
      </c>
      <c r="AD115" s="1260">
        <f>COUNTIF(D115:AB115,"1")</f>
        <v>23</v>
      </c>
      <c r="AE115" s="1260">
        <f>AD115-$AD$134</f>
        <v>6</v>
      </c>
    </row>
    <row r="116" spans="1:31" s="1233" customFormat="1" ht="20.25" customHeight="1">
      <c r="A116" s="1232"/>
      <c r="B116" s="1232"/>
      <c r="C116" s="1462" t="s">
        <v>877</v>
      </c>
      <c r="D116" s="1234">
        <f>+VLOOKUP(D$95,'Seg Diario'!$B$10:$QN$76,310,0)</f>
        <v>1</v>
      </c>
      <c r="E116" s="1234">
        <f>+VLOOKUP(E$95,'Seg Diario'!$B$10:$QN$76,310,0)</f>
        <v>1</v>
      </c>
      <c r="F116" s="1234">
        <f>+VLOOKUP(F$95,'Seg Diario'!$B$10:$QN$76,310,0)</f>
        <v>1</v>
      </c>
      <c r="G116" s="1234">
        <f>+VLOOKUP(G$95,'Seg Diario'!$B$10:$QN$76,310,0)</f>
        <v>1</v>
      </c>
      <c r="H116" s="1234">
        <f>+VLOOKUP(H$95,'Seg Diario'!$B$10:$QN$76,310,0)</f>
        <v>1</v>
      </c>
      <c r="I116" s="1234">
        <f>+VLOOKUP(I$95,'Seg Diario'!$B$10:$QN$76,310,0)</f>
        <v>1</v>
      </c>
      <c r="J116" s="1234">
        <f>+VLOOKUP(J$95,'Seg Diario'!$B$10:$QN$76,310,0)</f>
        <v>1</v>
      </c>
      <c r="K116" s="1234">
        <f>+VLOOKUP(K$95,'Seg Diario'!$B$10:$QN$76,310,0)</f>
        <v>1</v>
      </c>
      <c r="L116" s="1234">
        <f>+VLOOKUP(L$95,'Seg Diario'!$B$10:$QN$76,310,0)</f>
        <v>1</v>
      </c>
      <c r="M116" s="1234">
        <f>+VLOOKUP(M$95,'Seg Diario'!$B$10:$QN$76,310,0)</f>
        <v>1</v>
      </c>
      <c r="N116" s="1234">
        <f>+VLOOKUP(N$95,'Seg Diario'!$B$10:$QN$76,310,0)</f>
        <v>1</v>
      </c>
      <c r="O116" s="1234">
        <f>+VLOOKUP(O$95,'Seg Diario'!$B$10:$QN$76,310,0)</f>
        <v>1</v>
      </c>
      <c r="P116" s="1234">
        <f>+VLOOKUP(P$95,'Seg Diario'!$B$10:$QN$76,310,0)</f>
        <v>1</v>
      </c>
      <c r="Q116" s="1234">
        <f>+VLOOKUP(Q$95,'Seg Diario'!$B$10:$QN$76,310,0)</f>
        <v>1</v>
      </c>
      <c r="R116" s="1234">
        <f>+VLOOKUP(R$95,'Seg Diario'!$B$10:$QN$76,310,0)</f>
        <v>1</v>
      </c>
      <c r="S116" s="1234">
        <f>+VLOOKUP(S$95,'Seg Diario'!$B$10:$QN$76,310,0)</f>
        <v>1</v>
      </c>
      <c r="T116" s="1234">
        <f>+VLOOKUP(T$95,'Seg Diario'!$B$10:$QN$76,310,0)</f>
        <v>1</v>
      </c>
      <c r="U116" s="1234">
        <f>+VLOOKUP(U$95,'Seg Diario'!$B$10:$QN$76,310,0)</f>
        <v>1</v>
      </c>
      <c r="V116" s="1234">
        <f>+VLOOKUP(V$95,'Seg Diario'!$B$10:$QN$76,310,0)</f>
        <v>1</v>
      </c>
      <c r="W116" s="1234">
        <f>+VLOOKUP(W$95,'Seg Diario'!$B$10:$QN$76,310,0)</f>
        <v>1</v>
      </c>
      <c r="X116" s="1234">
        <f>+VLOOKUP(X$95,'Seg Diario'!$B$10:$QN$76,310,0)</f>
        <v>1</v>
      </c>
      <c r="Y116" s="1234">
        <f>+VLOOKUP(Y$95,'Seg Diario'!$B$10:$QN$76,310,0)</f>
        <v>1</v>
      </c>
      <c r="Z116" s="1234">
        <f>+VLOOKUP(Z$95,'Seg Diario'!$B$10:$QN$76,310,0)</f>
        <v>1</v>
      </c>
      <c r="AD116" s="1260">
        <f>COUNTIF(D116:AB116,"1")</f>
        <v>23</v>
      </c>
      <c r="AE116" s="1260">
        <f>AD116-$AD$134</f>
        <v>6</v>
      </c>
    </row>
    <row r="117" spans="1:31" s="1233" customFormat="1" ht="20.25" customHeight="1">
      <c r="A117" s="1232"/>
      <c r="B117" s="1232"/>
      <c r="C117" s="1454" t="s">
        <v>878</v>
      </c>
      <c r="D117" s="1234">
        <f>+VLOOKUP(D$95,'Seg Diario'!$B$10:$QL$76,322,0)</f>
        <v>1</v>
      </c>
      <c r="E117" s="1234">
        <f>+VLOOKUP(E$95,'Seg Diario'!$B$10:$QL$76,322,0)</f>
        <v>1</v>
      </c>
      <c r="F117" s="1234">
        <f>+VLOOKUP(F$95,'Seg Diario'!$B$10:$QL$76,322,0)</f>
        <v>1</v>
      </c>
      <c r="G117" s="1234">
        <f>+VLOOKUP(G$95,'Seg Diario'!$B$10:$QL$76,322,0)</f>
        <v>1</v>
      </c>
      <c r="H117" s="1234">
        <f>+VLOOKUP(H$95,'Seg Diario'!$B$10:$QL$76,322,0)</f>
        <v>1</v>
      </c>
      <c r="I117" s="1234">
        <f>+VLOOKUP(I$95,'Seg Diario'!$B$10:$QL$76,322,0)</f>
        <v>1</v>
      </c>
      <c r="J117" s="1234">
        <f>+VLOOKUP(J$95,'Seg Diario'!$B$10:$QL$76,322,0)</f>
        <v>1</v>
      </c>
      <c r="K117" s="1234">
        <f>+VLOOKUP(K$95,'Seg Diario'!$B$10:$QL$76,322,0)</f>
        <v>1</v>
      </c>
      <c r="L117" s="1234">
        <f>+VLOOKUP(L$95,'Seg Diario'!$B$10:$QL$76,322,0)</f>
        <v>1</v>
      </c>
      <c r="M117" s="1234">
        <f>+VLOOKUP(M$95,'Seg Diario'!$B$10:$QL$76,322,0)</f>
        <v>1</v>
      </c>
      <c r="N117" s="1234">
        <f>+VLOOKUP(N$95,'Seg Diario'!$B$10:$QL$76,322,0)</f>
        <v>1</v>
      </c>
      <c r="O117" s="1234">
        <f>+VLOOKUP(O$95,'Seg Diario'!$B$10:$QL$76,322,0)</f>
        <v>1</v>
      </c>
      <c r="P117" s="1234">
        <f>+VLOOKUP(P$95,'Seg Diario'!$B$10:$QL$76,322,0)</f>
        <v>1</v>
      </c>
      <c r="Q117" s="1234">
        <f>+VLOOKUP(Q$95,'Seg Diario'!$B$10:$QL$76,322,0)</f>
        <v>1</v>
      </c>
      <c r="R117" s="1234">
        <f>+VLOOKUP(R$95,'Seg Diario'!$B$10:$QL$76,322,0)</f>
        <v>1</v>
      </c>
      <c r="S117" s="1234">
        <f>+VLOOKUP(S$95,'Seg Diario'!$B$10:$QL$76,322,0)</f>
        <v>1</v>
      </c>
      <c r="T117" s="1234">
        <f>+VLOOKUP(T$95,'Seg Diario'!$B$10:$QL$76,322,0)</f>
        <v>1</v>
      </c>
      <c r="U117" s="1234">
        <f>+VLOOKUP(U$95,'Seg Diario'!$B$10:$QL$76,322,0)</f>
        <v>1</v>
      </c>
      <c r="V117" s="1234">
        <f>+VLOOKUP(V$95,'Seg Diario'!$B$10:$QL$76,322,0)</f>
        <v>1</v>
      </c>
      <c r="W117" s="1234">
        <f>+VLOOKUP(W$95,'Seg Diario'!$B$10:$QL$76,322,0)</f>
        <v>1</v>
      </c>
      <c r="X117" s="1234">
        <f>+VLOOKUP(X$95,'Seg Diario'!$B$10:$QL$76,322,0)</f>
        <v>1</v>
      </c>
      <c r="Y117" s="1234">
        <f>+VLOOKUP(Y$95,'Seg Diario'!$B$10:$QL$76,322,0)</f>
        <v>1</v>
      </c>
      <c r="Z117" s="1234">
        <f>+VLOOKUP(Z$95,'Seg Diario'!$B$10:$QL$76,322,0)</f>
        <v>1</v>
      </c>
    </row>
    <row r="118" spans="1:31" s="1233" customFormat="1" ht="20.25" customHeight="1">
      <c r="A118" s="1232"/>
      <c r="B118" s="1571">
        <f>+AC118</f>
        <v>1</v>
      </c>
      <c r="C118" s="1454" t="s">
        <v>879</v>
      </c>
      <c r="D118" s="1234">
        <f>+VLOOKUP(D$95,'Seg Diario'!$B$10:$QL$76,325,0)</f>
        <v>1</v>
      </c>
      <c r="E118" s="1234">
        <f>+VLOOKUP(E$95,'Seg Diario'!$B$10:$QL$76,325,0)</f>
        <v>1</v>
      </c>
      <c r="F118" s="1234">
        <f>+VLOOKUP(F$95,'Seg Diario'!$B$10:$QL$76,325,0)</f>
        <v>1</v>
      </c>
      <c r="G118" s="1234">
        <f>+VLOOKUP(G$95,'Seg Diario'!$B$10:$QL$76,325,0)</f>
        <v>1</v>
      </c>
      <c r="H118" s="1234">
        <f>+VLOOKUP(H$95,'Seg Diario'!$B$10:$QL$76,325,0)</f>
        <v>1</v>
      </c>
      <c r="I118" s="1234">
        <f>+VLOOKUP(I$95,'Seg Diario'!$B$10:$QL$76,325,0)</f>
        <v>1</v>
      </c>
      <c r="J118" s="1234">
        <f>+VLOOKUP(J$95,'Seg Diario'!$B$10:$QL$76,325,0)</f>
        <v>1</v>
      </c>
      <c r="K118" s="1234">
        <f>+VLOOKUP(K$95,'Seg Diario'!$B$10:$QL$76,325,0)</f>
        <v>1</v>
      </c>
      <c r="L118" s="1234">
        <f>+VLOOKUP(L$95,'Seg Diario'!$B$10:$QL$76,325,0)</f>
        <v>1</v>
      </c>
      <c r="M118" s="1234">
        <f>+VLOOKUP(M$95,'Seg Diario'!$B$10:$QL$76,325,0)</f>
        <v>1</v>
      </c>
      <c r="N118" s="1234">
        <f>+VLOOKUP(N$95,'Seg Diario'!$B$10:$QL$76,325,0)</f>
        <v>1</v>
      </c>
      <c r="O118" s="1234">
        <f>+VLOOKUP(O$95,'Seg Diario'!$B$10:$QL$76,325,0)</f>
        <v>1</v>
      </c>
      <c r="P118" s="1234">
        <f>+VLOOKUP(P$95,'Seg Diario'!$B$10:$QL$76,325,0)</f>
        <v>1</v>
      </c>
      <c r="Q118" s="1234">
        <f>+VLOOKUP(Q$95,'Seg Diario'!$B$10:$QL$76,325,0)</f>
        <v>1</v>
      </c>
      <c r="R118" s="1234">
        <f>+VLOOKUP(R$95,'Seg Diario'!$B$10:$QL$76,325,0)</f>
        <v>1</v>
      </c>
      <c r="S118" s="1234">
        <f>+VLOOKUP(S$95,'Seg Diario'!$B$10:$QL$76,325,0)</f>
        <v>1</v>
      </c>
      <c r="T118" s="1234">
        <f>+VLOOKUP(T$95,'Seg Diario'!$B$10:$QL$76,325,0)</f>
        <v>1</v>
      </c>
      <c r="U118" s="1234">
        <f>+VLOOKUP(U$95,'Seg Diario'!$B$10:$QL$76,325,0)</f>
        <v>1</v>
      </c>
      <c r="V118" s="1234">
        <f>+VLOOKUP(V$95,'Seg Diario'!$B$10:$QL$76,325,0)</f>
        <v>1</v>
      </c>
      <c r="W118" s="1234">
        <f>+VLOOKUP(W$95,'Seg Diario'!$B$10:$QL$76,325,0)</f>
        <v>1</v>
      </c>
      <c r="X118" s="1234">
        <f>+VLOOKUP(X$95,'Seg Diario'!$B$10:$QL$76,325,0)</f>
        <v>1</v>
      </c>
      <c r="Y118" s="1234">
        <f>+VLOOKUP(Y$95,'Seg Diario'!$B$10:$QL$76,325,0)</f>
        <v>1</v>
      </c>
      <c r="Z118" s="1234">
        <f>+VLOOKUP(Z$95,'Seg Diario'!$B$10:$QL$76,325,0)</f>
        <v>1</v>
      </c>
      <c r="AC118" s="1570">
        <f>AD118/$AD94</f>
        <v>1</v>
      </c>
      <c r="AD118" s="1260">
        <f>COUNTIF(D118:AB118,"1")</f>
        <v>23</v>
      </c>
      <c r="AE118" s="1260">
        <f>AD118-$AD$134</f>
        <v>6</v>
      </c>
    </row>
    <row r="119" spans="1:31" s="1233" customFormat="1" ht="20.25" customHeight="1">
      <c r="A119" s="1232"/>
      <c r="B119" s="1232"/>
      <c r="C119" s="1454" t="s">
        <v>880</v>
      </c>
      <c r="D119" s="1234">
        <f>+VLOOKUP(D$95,'Seg Diario'!$B$10:$QN$76,328,0)</f>
        <v>0</v>
      </c>
      <c r="E119" s="1234">
        <f>+VLOOKUP(E$95,'Seg Diario'!$B$10:$QN$76,328,0)</f>
        <v>0</v>
      </c>
      <c r="F119" s="1234">
        <f>+VLOOKUP(F$95,'Seg Diario'!$B$10:$QN$76,328,0)</f>
        <v>0</v>
      </c>
      <c r="G119" s="1234">
        <f>+VLOOKUP(G$95,'Seg Diario'!$B$10:$QN$76,328,0)</f>
        <v>0</v>
      </c>
      <c r="H119" s="1234">
        <f>+VLOOKUP(H$95,'Seg Diario'!$B$10:$QN$76,328,0)</f>
        <v>1</v>
      </c>
      <c r="I119" s="1234">
        <f>+VLOOKUP(I$95,'Seg Diario'!$B$10:$QN$76,328,0)</f>
        <v>0</v>
      </c>
      <c r="J119" s="1234">
        <f>+VLOOKUP(J$95,'Seg Diario'!$B$10:$QN$76,328,0)</f>
        <v>0</v>
      </c>
      <c r="K119" s="1234">
        <f>+VLOOKUP(K$95,'Seg Diario'!$B$10:$QN$76,328,0)</f>
        <v>0</v>
      </c>
      <c r="L119" s="1234">
        <f>+VLOOKUP(L$95,'Seg Diario'!$B$10:$QN$76,328,0)</f>
        <v>0</v>
      </c>
      <c r="M119" s="1234">
        <f>+VLOOKUP(M$95,'Seg Diario'!$B$10:$QN$76,328,0)</f>
        <v>0</v>
      </c>
      <c r="N119" s="1234">
        <f>+VLOOKUP(N$95,'Seg Diario'!$B$10:$QN$76,328,0)</f>
        <v>0</v>
      </c>
      <c r="O119" s="1234">
        <f>+VLOOKUP(O$95,'Seg Diario'!$B$10:$QN$76,328,0)</f>
        <v>0</v>
      </c>
      <c r="P119" s="1234">
        <f>+VLOOKUP(P$95,'Seg Diario'!$B$10:$QN$76,328,0)</f>
        <v>0</v>
      </c>
      <c r="Q119" s="1234">
        <f>+VLOOKUP(Q$95,'Seg Diario'!$B$10:$QN$76,328,0)</f>
        <v>0</v>
      </c>
      <c r="R119" s="1234">
        <f>+VLOOKUP(R$95,'Seg Diario'!$B$10:$QN$76,328,0)</f>
        <v>0</v>
      </c>
      <c r="S119" s="1234">
        <f>+VLOOKUP(S$95,'Seg Diario'!$B$10:$QN$76,328,0)</f>
        <v>0</v>
      </c>
      <c r="T119" s="1234">
        <f>+VLOOKUP(T$95,'Seg Diario'!$B$10:$QN$76,328,0)</f>
        <v>0</v>
      </c>
      <c r="U119" s="1234">
        <f>+VLOOKUP(U$95,'Seg Diario'!$B$10:$QN$76,328,0)</f>
        <v>1</v>
      </c>
      <c r="V119" s="1234">
        <f>+VLOOKUP(V$95,'Seg Diario'!$B$10:$QN$76,328,0)</f>
        <v>1</v>
      </c>
      <c r="W119" s="1234">
        <f>+VLOOKUP(W$95,'Seg Diario'!$B$10:$QN$76,328,0)</f>
        <v>1</v>
      </c>
      <c r="X119" s="1234">
        <f>+VLOOKUP(X$95,'Seg Diario'!$B$10:$QN$76,328,0)</f>
        <v>1</v>
      </c>
      <c r="Y119" s="1234">
        <f>+VLOOKUP(Y$95,'Seg Diario'!$B$10:$QN$76,328,0)</f>
        <v>1</v>
      </c>
      <c r="Z119" s="1234">
        <f>+VLOOKUP(Z$95,'Seg Diario'!$B$10:$QN$76,328,0)</f>
        <v>1</v>
      </c>
    </row>
    <row r="120" spans="1:31" s="1233" customFormat="1" ht="20.25" customHeight="1">
      <c r="A120" s="1232"/>
      <c r="B120" s="1232"/>
      <c r="C120" s="1462" t="s">
        <v>881</v>
      </c>
      <c r="D120" s="1234">
        <f>+VLOOKUP(D$95,'Seg Diario'!$B$10:$QN$76,338,0)</f>
        <v>1</v>
      </c>
      <c r="E120" s="1234">
        <f>+VLOOKUP(E$95,'Seg Diario'!$B$10:$QN$76,338,0)</f>
        <v>1</v>
      </c>
      <c r="F120" s="1234">
        <f>+VLOOKUP(F$95,'Seg Diario'!$B$10:$QN$76,338,0)</f>
        <v>1</v>
      </c>
      <c r="G120" s="1234">
        <f>+VLOOKUP(G$95,'Seg Diario'!$B$10:$QN$76,338,0)</f>
        <v>1</v>
      </c>
      <c r="H120" s="1234">
        <f>+VLOOKUP(H$95,'Seg Diario'!$B$10:$QN$76,338,0)</f>
        <v>1</v>
      </c>
      <c r="I120" s="1234">
        <f>+VLOOKUP(I$95,'Seg Diario'!$B$10:$QN$76,338,0)</f>
        <v>1</v>
      </c>
      <c r="J120" s="1234">
        <f>+VLOOKUP(J$95,'Seg Diario'!$B$10:$QN$76,338,0)</f>
        <v>1</v>
      </c>
      <c r="K120" s="1234">
        <f>+VLOOKUP(K$95,'Seg Diario'!$B$10:$QN$76,338,0)</f>
        <v>1</v>
      </c>
      <c r="L120" s="1234">
        <f>+VLOOKUP(L$95,'Seg Diario'!$B$10:$QN$76,338,0)</f>
        <v>1</v>
      </c>
      <c r="M120" s="1234">
        <f>+VLOOKUP(M$95,'Seg Diario'!$B$10:$QN$76,338,0)</f>
        <v>1</v>
      </c>
      <c r="N120" s="1234">
        <f>+VLOOKUP(N$95,'Seg Diario'!$B$10:$QN$76,338,0)</f>
        <v>1</v>
      </c>
      <c r="O120" s="1234">
        <f>+VLOOKUP(O$95,'Seg Diario'!$B$10:$QN$76,338,0)</f>
        <v>1</v>
      </c>
      <c r="P120" s="1234">
        <f>+VLOOKUP(P$95,'Seg Diario'!$B$10:$QN$76,338,0)</f>
        <v>1</v>
      </c>
      <c r="Q120" s="1234">
        <f>+VLOOKUP(Q$95,'Seg Diario'!$B$10:$QN$76,338,0)</f>
        <v>1</v>
      </c>
      <c r="R120" s="1234">
        <f>+VLOOKUP(R$95,'Seg Diario'!$B$10:$QN$76,338,0)</f>
        <v>1</v>
      </c>
      <c r="S120" s="1234">
        <f>+VLOOKUP(S$95,'Seg Diario'!$B$10:$QN$76,338,0)</f>
        <v>1</v>
      </c>
      <c r="T120" s="1234">
        <f>+VLOOKUP(T$95,'Seg Diario'!$B$10:$QN$76,338,0)</f>
        <v>1</v>
      </c>
      <c r="U120" s="1234">
        <f>+VLOOKUP(U$95,'Seg Diario'!$B$10:$QN$76,338,0)</f>
        <v>1</v>
      </c>
      <c r="V120" s="1234">
        <f>+VLOOKUP(V$95,'Seg Diario'!$B$10:$QN$76,338,0)</f>
        <v>1</v>
      </c>
      <c r="W120" s="1234">
        <f>+VLOOKUP(W$95,'Seg Diario'!$B$10:$QN$76,338,0)</f>
        <v>1</v>
      </c>
      <c r="X120" s="1234">
        <f>+VLOOKUP(X$95,'Seg Diario'!$B$10:$QN$76,338,0)</f>
        <v>1</v>
      </c>
      <c r="Y120" s="1234">
        <f>+VLOOKUP(Y$95,'Seg Diario'!$B$10:$QN$76,338,0)</f>
        <v>1</v>
      </c>
      <c r="Z120" s="1234">
        <f>+VLOOKUP(Z$95,'Seg Diario'!$B$10:$QN$76,338,0)</f>
        <v>1</v>
      </c>
      <c r="AD120" s="1260">
        <f>COUNTIF(D120:AB120,"1")</f>
        <v>23</v>
      </c>
      <c r="AE120" s="1260">
        <f>AD120-$AD$134</f>
        <v>6</v>
      </c>
    </row>
    <row r="121" spans="1:31" s="1233" customFormat="1" ht="20.25" customHeight="1">
      <c r="A121" s="1232"/>
      <c r="B121" s="1232"/>
      <c r="C121" s="1454" t="s">
        <v>882</v>
      </c>
      <c r="D121" s="1234">
        <f>+VLOOKUP(D$95,'Seg Diario'!$B$10:$QL$76,350,0)</f>
        <v>1</v>
      </c>
      <c r="E121" s="1234">
        <f>+VLOOKUP(E$95,'Seg Diario'!$B$10:$QL$76,350,0)</f>
        <v>1</v>
      </c>
      <c r="F121" s="1234">
        <f>+VLOOKUP(F$95,'Seg Diario'!$B$10:$QL$76,350,0)</f>
        <v>1</v>
      </c>
      <c r="G121" s="1234">
        <f>+VLOOKUP(G$95,'Seg Diario'!$B$10:$QL$76,350,0)</f>
        <v>1</v>
      </c>
      <c r="H121" s="1234">
        <f>+VLOOKUP(H$95,'Seg Diario'!$B$10:$QL$76,350,0)</f>
        <v>1</v>
      </c>
      <c r="I121" s="1234">
        <f>+VLOOKUP(I$95,'Seg Diario'!$B$10:$QL$76,350,0)</f>
        <v>1</v>
      </c>
      <c r="J121" s="1234">
        <f>+VLOOKUP(J$95,'Seg Diario'!$B$10:$QL$76,350,0)</f>
        <v>1</v>
      </c>
      <c r="K121" s="1234">
        <f>+VLOOKUP(K$95,'Seg Diario'!$B$10:$QL$76,350,0)</f>
        <v>1</v>
      </c>
      <c r="L121" s="1234">
        <f>+VLOOKUP(L$95,'Seg Diario'!$B$10:$QL$76,350,0)</f>
        <v>1</v>
      </c>
      <c r="M121" s="1234">
        <f>+VLOOKUP(M$95,'Seg Diario'!$B$10:$QL$76,350,0)</f>
        <v>1</v>
      </c>
      <c r="N121" s="1234">
        <f>+VLOOKUP(N$95,'Seg Diario'!$B$10:$QL$76,350,0)</f>
        <v>1</v>
      </c>
      <c r="O121" s="1234">
        <f>+VLOOKUP(O$95,'Seg Diario'!$B$10:$QL$76,350,0)</f>
        <v>1</v>
      </c>
      <c r="P121" s="1234">
        <f>+VLOOKUP(P$95,'Seg Diario'!$B$10:$QL$76,350,0)</f>
        <v>1</v>
      </c>
      <c r="Q121" s="1234">
        <f>+VLOOKUP(Q$95,'Seg Diario'!$B$10:$QL$76,350,0)</f>
        <v>1</v>
      </c>
      <c r="R121" s="1234">
        <f>+VLOOKUP(R$95,'Seg Diario'!$B$10:$QL$76,350,0)</f>
        <v>1</v>
      </c>
      <c r="S121" s="1234">
        <f>+VLOOKUP(S$95,'Seg Diario'!$B$10:$QL$76,350,0)</f>
        <v>1</v>
      </c>
      <c r="T121" s="1234">
        <f>+VLOOKUP(T$95,'Seg Diario'!$B$10:$QL$76,350,0)</f>
        <v>1</v>
      </c>
      <c r="U121" s="1234">
        <f>+VLOOKUP(U$95,'Seg Diario'!$B$10:$QL$76,350,0)</f>
        <v>1</v>
      </c>
      <c r="V121" s="1234">
        <f>+VLOOKUP(V$95,'Seg Diario'!$B$10:$QL$76,350,0)</f>
        <v>1</v>
      </c>
      <c r="W121" s="1234">
        <f>+VLOOKUP(W$95,'Seg Diario'!$B$10:$QL$76,350,0)</f>
        <v>1</v>
      </c>
      <c r="X121" s="1234">
        <f>+VLOOKUP(X$95,'Seg Diario'!$B$10:$QL$76,350,0)</f>
        <v>1</v>
      </c>
      <c r="Y121" s="1234">
        <f>+VLOOKUP(Y$95,'Seg Diario'!$B$10:$QL$76,350,0)</f>
        <v>1</v>
      </c>
      <c r="Z121" s="1234">
        <f>+VLOOKUP(Z$95,'Seg Diario'!$B$10:$QL$76,350,0)</f>
        <v>1</v>
      </c>
    </row>
    <row r="122" spans="1:31" s="1233" customFormat="1" ht="20.25" customHeight="1">
      <c r="A122" s="1232"/>
      <c r="B122" s="1571">
        <f>+AC122</f>
        <v>1</v>
      </c>
      <c r="C122" s="1454" t="s">
        <v>883</v>
      </c>
      <c r="D122" s="1234">
        <f>+VLOOKUP(D$95,'Seg Diario'!$B$10:$QL$76,353,0)</f>
        <v>1</v>
      </c>
      <c r="E122" s="1234">
        <f>+VLOOKUP(E$95,'Seg Diario'!$B$10:$QL$76,353,0)</f>
        <v>1</v>
      </c>
      <c r="F122" s="1234">
        <f>+VLOOKUP(F$95,'Seg Diario'!$B$10:$QL$76,353,0)</f>
        <v>1</v>
      </c>
      <c r="G122" s="1234">
        <f>+VLOOKUP(G$95,'Seg Diario'!$B$10:$QL$76,353,0)</f>
        <v>1</v>
      </c>
      <c r="H122" s="1234">
        <f>+VLOOKUP(H$95,'Seg Diario'!$B$10:$QL$76,353,0)</f>
        <v>1</v>
      </c>
      <c r="I122" s="1234">
        <f>+VLOOKUP(I$95,'Seg Diario'!$B$10:$QL$76,353,0)</f>
        <v>1</v>
      </c>
      <c r="J122" s="1234">
        <f>+VLOOKUP(J$95,'Seg Diario'!$B$10:$QL$76,353,0)</f>
        <v>1</v>
      </c>
      <c r="K122" s="1234">
        <f>+VLOOKUP(K$95,'Seg Diario'!$B$10:$QL$76,353,0)</f>
        <v>1</v>
      </c>
      <c r="L122" s="1234">
        <f>+VLOOKUP(L$95,'Seg Diario'!$B$10:$QL$76,353,0)</f>
        <v>1</v>
      </c>
      <c r="M122" s="1234">
        <f>+VLOOKUP(M$95,'Seg Diario'!$B$10:$QL$76,353,0)</f>
        <v>1</v>
      </c>
      <c r="N122" s="1234">
        <f>+VLOOKUP(N$95,'Seg Diario'!$B$10:$QL$76,353,0)</f>
        <v>1</v>
      </c>
      <c r="O122" s="1234">
        <f>+VLOOKUP(O$95,'Seg Diario'!$B$10:$QL$76,353,0)</f>
        <v>1</v>
      </c>
      <c r="P122" s="1234">
        <f>+VLOOKUP(P$95,'Seg Diario'!$B$10:$QL$76,353,0)</f>
        <v>1</v>
      </c>
      <c r="Q122" s="1234">
        <f>+VLOOKUP(Q$95,'Seg Diario'!$B$10:$QL$76,353,0)</f>
        <v>1</v>
      </c>
      <c r="R122" s="1234">
        <f>+VLOOKUP(R$95,'Seg Diario'!$B$10:$QL$76,353,0)</f>
        <v>1</v>
      </c>
      <c r="S122" s="1234">
        <f>+VLOOKUP(S$95,'Seg Diario'!$B$10:$QL$76,353,0)</f>
        <v>1</v>
      </c>
      <c r="T122" s="1234">
        <f>+VLOOKUP(T$95,'Seg Diario'!$B$10:$QL$76,353,0)</f>
        <v>1</v>
      </c>
      <c r="U122" s="1234">
        <f>+VLOOKUP(U$95,'Seg Diario'!$B$10:$QL$76,353,0)</f>
        <v>1</v>
      </c>
      <c r="V122" s="1234">
        <f>+VLOOKUP(V$95,'Seg Diario'!$B$10:$QL$76,353,0)</f>
        <v>1</v>
      </c>
      <c r="W122" s="1234">
        <f>+VLOOKUP(W$95,'Seg Diario'!$B$10:$QL$76,353,0)</f>
        <v>1</v>
      </c>
      <c r="X122" s="1234">
        <f>+VLOOKUP(X$95,'Seg Diario'!$B$10:$QL$76,353,0)</f>
        <v>1</v>
      </c>
      <c r="Y122" s="1234">
        <f>+VLOOKUP(Y$95,'Seg Diario'!$B$10:$QL$76,353,0)</f>
        <v>1</v>
      </c>
      <c r="Z122" s="1234">
        <f>+VLOOKUP(Z$95,'Seg Diario'!$B$10:$QL$76,353,0)</f>
        <v>1</v>
      </c>
      <c r="AC122" s="1570">
        <f>AD122/$AD94</f>
        <v>1</v>
      </c>
      <c r="AD122" s="1260">
        <f>COUNTIF(D122:AB122,"1")</f>
        <v>23</v>
      </c>
      <c r="AE122" s="1260">
        <f>AD122-$AD$134</f>
        <v>6</v>
      </c>
    </row>
    <row r="123" spans="1:31" s="1233" customFormat="1" ht="20.25" customHeight="1" thickBot="1">
      <c r="A123" s="1232"/>
      <c r="B123" s="1232"/>
      <c r="C123" s="1456" t="s">
        <v>884</v>
      </c>
      <c r="D123" s="1300">
        <f>+VLOOKUP(D$95,'Seg Diario'!$B$10:$QN$76,356,0)</f>
        <v>0</v>
      </c>
      <c r="E123" s="1300">
        <f>+VLOOKUP(E$95,'Seg Diario'!$B$10:$QN$76,356,0)</f>
        <v>0</v>
      </c>
      <c r="F123" s="1300">
        <f>+VLOOKUP(F$95,'Seg Diario'!$B$10:$QN$76,356,0)</f>
        <v>0</v>
      </c>
      <c r="G123" s="1300">
        <f>+VLOOKUP(G$95,'Seg Diario'!$B$10:$QN$76,356,0)</f>
        <v>0</v>
      </c>
      <c r="H123" s="1300">
        <f>+VLOOKUP(H$95,'Seg Diario'!$B$10:$QN$76,356,0)</f>
        <v>1</v>
      </c>
      <c r="I123" s="1300">
        <f>+VLOOKUP(I$95,'Seg Diario'!$B$10:$QN$76,356,0)</f>
        <v>0</v>
      </c>
      <c r="J123" s="1300">
        <f>+VLOOKUP(J$95,'Seg Diario'!$B$10:$QN$76,356,0)</f>
        <v>0</v>
      </c>
      <c r="K123" s="1300">
        <f>+VLOOKUP(K$95,'Seg Diario'!$B$10:$QN$76,356,0)</f>
        <v>0</v>
      </c>
      <c r="L123" s="1300">
        <f>+VLOOKUP(L$95,'Seg Diario'!$B$10:$QN$76,356,0)</f>
        <v>0</v>
      </c>
      <c r="M123" s="1300">
        <f>+VLOOKUP(M$95,'Seg Diario'!$B$10:$QN$76,356,0)</f>
        <v>0</v>
      </c>
      <c r="N123" s="1300">
        <f>+VLOOKUP(N$95,'Seg Diario'!$B$10:$QN$76,356,0)</f>
        <v>0</v>
      </c>
      <c r="O123" s="1300">
        <f>+VLOOKUP(O$95,'Seg Diario'!$B$10:$QN$76,356,0)</f>
        <v>0</v>
      </c>
      <c r="P123" s="1300">
        <f>+VLOOKUP(P$95,'Seg Diario'!$B$10:$QN$76,356,0)</f>
        <v>0</v>
      </c>
      <c r="Q123" s="1300">
        <f>+VLOOKUP(Q$95,'Seg Diario'!$B$10:$QN$76,356,0)</f>
        <v>0</v>
      </c>
      <c r="R123" s="1300">
        <f>+VLOOKUP(R$95,'Seg Diario'!$B$10:$QN$76,356,0)</f>
        <v>0</v>
      </c>
      <c r="S123" s="1300">
        <f>+VLOOKUP(S$95,'Seg Diario'!$B$10:$QN$76,356,0)</f>
        <v>0</v>
      </c>
      <c r="T123" s="1300">
        <f>+VLOOKUP(T$95,'Seg Diario'!$B$10:$QN$76,356,0)</f>
        <v>0</v>
      </c>
      <c r="U123" s="1300">
        <f>+VLOOKUP(U$95,'Seg Diario'!$B$10:$QN$76,356,0)</f>
        <v>1</v>
      </c>
      <c r="V123" s="1300">
        <f>+VLOOKUP(V$95,'Seg Diario'!$B$10:$QN$76,356,0)</f>
        <v>1</v>
      </c>
      <c r="W123" s="1300">
        <f>+VLOOKUP(W$95,'Seg Diario'!$B$10:$QN$76,356,0)</f>
        <v>1</v>
      </c>
      <c r="X123" s="1300">
        <f>+VLOOKUP(X$95,'Seg Diario'!$B$10:$QN$76,356,0)</f>
        <v>1</v>
      </c>
      <c r="Y123" s="1300">
        <f>+VLOOKUP(Y$95,'Seg Diario'!$B$10:$QN$76,356,0)</f>
        <v>1</v>
      </c>
      <c r="Z123" s="1300">
        <f>+VLOOKUP(Z$95,'Seg Diario'!$B$10:$QN$76,356,0)</f>
        <v>1</v>
      </c>
    </row>
    <row r="124" spans="1:31" s="1233" customFormat="1" ht="20.25" customHeight="1">
      <c r="A124" s="1232"/>
      <c r="B124" s="1232"/>
    </row>
    <row r="125" spans="1:31" ht="14.4">
      <c r="A125" s="1091"/>
      <c r="B125" s="1091"/>
      <c r="T125" s="1283"/>
      <c r="U125" s="1283"/>
    </row>
    <row r="126" spans="1:31" ht="14.4">
      <c r="A126" s="1091"/>
      <c r="B126" s="1091"/>
      <c r="C126" s="2403" t="s">
        <v>888</v>
      </c>
      <c r="D126" s="1265"/>
      <c r="E126" s="1265"/>
      <c r="F126" s="1265"/>
      <c r="G126" s="1265"/>
      <c r="H126" s="1265"/>
      <c r="I126" s="1265"/>
      <c r="J126" s="1265"/>
      <c r="K126" s="1265"/>
      <c r="L126" s="1265"/>
      <c r="M126" s="1265"/>
      <c r="N126" s="1265"/>
      <c r="O126" s="2397"/>
      <c r="P126" s="2397"/>
      <c r="Q126" s="2397"/>
      <c r="R126" s="2397"/>
      <c r="S126" s="2397"/>
      <c r="T126" s="2397"/>
      <c r="U126" s="2397"/>
      <c r="Y126" s="1091"/>
    </row>
    <row r="127" spans="1:31" ht="14.4">
      <c r="A127" s="1091"/>
      <c r="B127" s="1091"/>
      <c r="C127" s="2403"/>
      <c r="D127" s="1265"/>
      <c r="E127" s="1265"/>
      <c r="F127" s="1265"/>
      <c r="G127" s="1265"/>
      <c r="H127" s="1265"/>
      <c r="I127" s="1265"/>
      <c r="J127" s="1265"/>
      <c r="K127" s="1265"/>
      <c r="L127" s="1265"/>
      <c r="M127" s="1265"/>
      <c r="N127" s="1265"/>
      <c r="O127" s="2397"/>
      <c r="P127" s="2397"/>
      <c r="Q127" s="2397"/>
      <c r="R127" s="2397"/>
      <c r="S127" s="2397"/>
      <c r="T127" s="2397"/>
      <c r="U127" s="2397"/>
      <c r="Y127" s="1091"/>
    </row>
    <row r="128" spans="1:31" ht="14.4">
      <c r="A128" s="1091"/>
      <c r="B128" s="1091"/>
      <c r="C128" s="2403"/>
      <c r="D128" s="1265"/>
      <c r="E128" s="1265"/>
      <c r="F128" s="1265"/>
      <c r="G128" s="1265"/>
      <c r="H128" s="1265"/>
      <c r="I128" s="1265"/>
      <c r="J128" s="1265"/>
      <c r="K128" s="1265"/>
      <c r="L128" s="1265"/>
      <c r="M128" s="1265"/>
      <c r="N128" s="1265"/>
      <c r="O128" s="2397"/>
      <c r="P128" s="2397"/>
      <c r="Q128" s="2397"/>
      <c r="R128" s="2397"/>
      <c r="S128" s="2397"/>
      <c r="T128" s="2397"/>
      <c r="U128" s="2397"/>
      <c r="Y128" s="1091"/>
    </row>
    <row r="129" spans="1:31" ht="14.4">
      <c r="A129" s="1091"/>
      <c r="B129" s="1091"/>
      <c r="C129" s="2403"/>
      <c r="D129" s="1265"/>
      <c r="E129" s="1265"/>
      <c r="F129" s="1265"/>
      <c r="G129" s="1265"/>
      <c r="H129" s="1265"/>
      <c r="I129" s="1265"/>
      <c r="J129" s="1265"/>
      <c r="K129" s="1265"/>
      <c r="L129" s="1265"/>
      <c r="M129" s="1265"/>
      <c r="N129" s="1265"/>
      <c r="O129" s="2397"/>
      <c r="P129" s="2397"/>
      <c r="Q129" s="2397"/>
      <c r="R129" s="2397"/>
      <c r="S129" s="2397"/>
      <c r="T129" s="2397"/>
      <c r="U129" s="2397"/>
    </row>
    <row r="130" spans="1:31" ht="14.4">
      <c r="A130" s="1091"/>
      <c r="B130" s="1091"/>
      <c r="C130" s="2403"/>
      <c r="D130" s="1265"/>
      <c r="E130" s="1265"/>
      <c r="F130" s="1265"/>
      <c r="G130" s="1265"/>
      <c r="H130" s="1265"/>
      <c r="I130" s="1265"/>
      <c r="J130" s="1265"/>
      <c r="K130" s="1265"/>
      <c r="L130" s="1265"/>
      <c r="M130" s="1265"/>
      <c r="N130" s="1265"/>
      <c r="O130" s="2397"/>
      <c r="P130" s="2397"/>
      <c r="Q130" s="2397"/>
      <c r="R130" s="2397"/>
      <c r="S130" s="2397"/>
      <c r="T130" s="2397"/>
      <c r="U130" s="2397"/>
    </row>
    <row r="131" spans="1:31" ht="14.4">
      <c r="A131" s="1091"/>
      <c r="B131" s="1091"/>
      <c r="C131" s="2403"/>
      <c r="D131" s="1265"/>
      <c r="E131" s="1265"/>
      <c r="F131" s="1265"/>
      <c r="G131" s="1265"/>
      <c r="H131" s="1265"/>
      <c r="I131" s="1265"/>
      <c r="J131" s="1265"/>
      <c r="K131" s="1265"/>
      <c r="L131" s="1265"/>
      <c r="M131" s="1265"/>
      <c r="N131" s="1265"/>
      <c r="O131" s="2397"/>
      <c r="P131" s="2397"/>
      <c r="Q131" s="2397"/>
      <c r="R131" s="2397"/>
      <c r="S131" s="2397"/>
      <c r="T131" s="2397"/>
      <c r="U131" s="2397"/>
    </row>
    <row r="132" spans="1:31" ht="21" customHeight="1">
      <c r="A132" s="1091"/>
      <c r="B132" s="1091"/>
      <c r="C132" s="2403"/>
      <c r="D132" s="1265"/>
      <c r="E132" s="1265"/>
      <c r="F132" s="1265"/>
      <c r="G132" s="1265"/>
      <c r="H132" s="1265"/>
      <c r="I132" s="1265"/>
      <c r="J132" s="1265"/>
      <c r="K132" s="1265"/>
      <c r="L132" s="1265"/>
      <c r="M132" s="1265"/>
      <c r="N132" s="1265"/>
      <c r="O132" s="2397"/>
      <c r="P132" s="2397"/>
      <c r="Q132" s="2397"/>
      <c r="R132" s="2397"/>
      <c r="S132" s="2397"/>
      <c r="T132" s="2397"/>
      <c r="U132" s="2397"/>
    </row>
    <row r="133" spans="1:31" ht="21.6" customHeight="1">
      <c r="A133" s="1091"/>
      <c r="B133" s="1091"/>
      <c r="C133" s="2403"/>
      <c r="D133" s="1265"/>
      <c r="E133" s="1265"/>
      <c r="F133" s="1265"/>
      <c r="G133" s="1265"/>
      <c r="H133" s="1265"/>
      <c r="I133" s="1265"/>
      <c r="J133" s="1265"/>
      <c r="K133" s="1265"/>
      <c r="L133" s="1265"/>
      <c r="M133" s="1265"/>
      <c r="N133" s="1265"/>
      <c r="O133" s="2397"/>
      <c r="P133" s="2397"/>
      <c r="Q133" s="2397"/>
      <c r="R133" s="2397"/>
      <c r="S133" s="2397"/>
      <c r="T133" s="2397"/>
      <c r="U133" s="2397"/>
      <c r="AD133" s="1569" t="s">
        <v>859</v>
      </c>
      <c r="AE133" s="1569" t="s">
        <v>860</v>
      </c>
    </row>
    <row r="134" spans="1:31" s="1233" customFormat="1" ht="20.25" customHeight="1">
      <c r="A134" s="1232"/>
      <c r="B134" s="1232"/>
      <c r="D134" s="1093" t="s">
        <v>861</v>
      </c>
      <c r="E134" s="1093" t="s">
        <v>861</v>
      </c>
      <c r="F134" s="1093" t="s">
        <v>861</v>
      </c>
      <c r="G134" s="1093" t="s">
        <v>861</v>
      </c>
      <c r="H134" s="1093" t="s">
        <v>861</v>
      </c>
      <c r="I134" s="1093" t="s">
        <v>861</v>
      </c>
      <c r="J134" s="1093" t="s">
        <v>861</v>
      </c>
      <c r="K134" s="1093" t="s">
        <v>861</v>
      </c>
      <c r="L134" s="1093" t="s">
        <v>861</v>
      </c>
      <c r="M134" s="1093" t="s">
        <v>861</v>
      </c>
      <c r="N134" s="1093" t="s">
        <v>861</v>
      </c>
      <c r="O134" s="1093" t="s">
        <v>861</v>
      </c>
      <c r="P134" s="1093" t="s">
        <v>861</v>
      </c>
      <c r="Q134" s="1093" t="s">
        <v>861</v>
      </c>
      <c r="R134" s="1093" t="s">
        <v>861</v>
      </c>
      <c r="S134" s="1093" t="s">
        <v>861</v>
      </c>
      <c r="T134" s="1093" t="s">
        <v>861</v>
      </c>
      <c r="U134" s="1093"/>
      <c r="AD134" s="1260">
        <f>COUNTIF(D134:AB134,"L")</f>
        <v>17</v>
      </c>
    </row>
    <row r="135" spans="1:31" s="1233" customFormat="1" ht="20.25" customHeight="1">
      <c r="A135" s="1232"/>
      <c r="B135" s="1232"/>
      <c r="C135" s="1287" t="s">
        <v>862</v>
      </c>
      <c r="D135" s="1094" t="s">
        <v>185</v>
      </c>
      <c r="E135" s="1094" t="s">
        <v>187</v>
      </c>
      <c r="F135" s="1094" t="s">
        <v>190</v>
      </c>
      <c r="G135" s="1094" t="s">
        <v>192</v>
      </c>
      <c r="H135" s="1094" t="s">
        <v>194</v>
      </c>
      <c r="I135" s="1094" t="s">
        <v>196</v>
      </c>
      <c r="J135" s="1094" t="s">
        <v>200</v>
      </c>
      <c r="K135" s="1094" t="s">
        <v>203</v>
      </c>
      <c r="L135" s="1094" t="s">
        <v>205</v>
      </c>
      <c r="M135" s="1094" t="s">
        <v>207</v>
      </c>
      <c r="N135" s="1094" t="s">
        <v>209</v>
      </c>
      <c r="O135" s="1094" t="s">
        <v>211</v>
      </c>
      <c r="P135" s="1094" t="s">
        <v>213</v>
      </c>
      <c r="Q135" s="1094" t="s">
        <v>216</v>
      </c>
      <c r="R135" s="1094" t="s">
        <v>218</v>
      </c>
      <c r="S135" s="1094" t="s">
        <v>221</v>
      </c>
      <c r="T135" s="1094" t="s">
        <v>223</v>
      </c>
      <c r="U135" s="1094" t="s">
        <v>337</v>
      </c>
      <c r="AD135" s="1260"/>
    </row>
    <row r="136" spans="1:31" s="1233" customFormat="1" ht="20.25" customHeight="1">
      <c r="A136" s="1232"/>
      <c r="B136" s="1232"/>
      <c r="C136" s="1287" t="s">
        <v>37</v>
      </c>
      <c r="D136" s="1093" t="str">
        <f>+VLOOKUP(D$135,'Seg Diario'!$B$10:$QL$76,4,0)</f>
        <v>C5</v>
      </c>
      <c r="E136" s="1093" t="str">
        <f>+VLOOKUP(E$135,'Seg Diario'!$B$10:$QL$76,4,0)</f>
        <v>C5</v>
      </c>
      <c r="F136" s="1093" t="str">
        <f>+VLOOKUP(F$135,'Seg Diario'!$B$10:$QL$76,4,0)</f>
        <v>A4</v>
      </c>
      <c r="G136" s="1093" t="str">
        <f>+VLOOKUP(G$135,'Seg Diario'!$B$10:$QL$76,4,0)</f>
        <v>B6</v>
      </c>
      <c r="H136" s="1093" t="str">
        <f>+VLOOKUP(H$135,'Seg Diario'!$B$10:$QL$76,4,0)</f>
        <v>B7</v>
      </c>
      <c r="I136" s="1093" t="str">
        <f>+VLOOKUP(I$135,'Seg Diario'!$B$10:$QL$76,4,0)</f>
        <v>B4</v>
      </c>
      <c r="J136" s="1093" t="str">
        <f>+VLOOKUP(J$135,'Seg Diario'!$B$10:$QL$76,4,0)</f>
        <v>A4</v>
      </c>
      <c r="K136" s="1093" t="str">
        <f>+VLOOKUP(K$135,'Seg Diario'!$B$10:$QL$76,4,0)</f>
        <v>A5</v>
      </c>
      <c r="L136" s="1093" t="str">
        <f>+VLOOKUP(L$135,'Seg Diario'!$B$10:$QL$76,4,0)</f>
        <v>B3</v>
      </c>
      <c r="M136" s="1093" t="str">
        <f>+VLOOKUP(M$135,'Seg Diario'!$B$10:$QL$76,4,0)</f>
        <v>B3</v>
      </c>
      <c r="N136" s="1093" t="str">
        <f>+VLOOKUP(N$135,'Seg Diario'!$B$10:$QL$76,4,0)</f>
        <v>B2</v>
      </c>
      <c r="O136" s="1093" t="str">
        <f>+VLOOKUP(O$135,'Seg Diario'!$B$10:$QL$76,4,0)</f>
        <v>A7</v>
      </c>
      <c r="P136" s="1093" t="str">
        <f>+VLOOKUP(P$135,'Seg Diario'!$B$10:$QL$76,4,0)</f>
        <v>A60M</v>
      </c>
      <c r="Q136" s="1093" t="str">
        <f>+VLOOKUP(Q$135,'Seg Diario'!$B$10:$QL$76,4,0)</f>
        <v>B5</v>
      </c>
      <c r="R136" s="1093" t="str">
        <f>+VLOOKUP(R$135,'Seg Diario'!$B$10:$QL$76,4,0)</f>
        <v>AE</v>
      </c>
      <c r="S136" s="1093" t="str">
        <f>+VLOOKUP(S$135,'Seg Diario'!$B$10:$QL$76,4,0)</f>
        <v>AE</v>
      </c>
      <c r="T136" s="1093" t="str">
        <f>+VLOOKUP(T$135,'Seg Diario'!$B$10:$QL$76,4,0)</f>
        <v>D4</v>
      </c>
      <c r="U136" s="1093"/>
    </row>
    <row r="137" spans="1:31" s="1233" customFormat="1" ht="20.25" hidden="1" customHeight="1" outlineLevel="1">
      <c r="A137" s="1232"/>
      <c r="B137" s="1232"/>
      <c r="C137" s="1287" t="s">
        <v>863</v>
      </c>
      <c r="D137" s="1093" t="str">
        <f>+VLOOKUP(D$135,'Seg Diario'!$B$10:$QL$76,3,0)</f>
        <v>Z</v>
      </c>
      <c r="E137" s="1093" t="str">
        <f>+VLOOKUP(E$135,'Seg Diario'!$B$10:$QL$76,3,0)</f>
        <v>Z</v>
      </c>
      <c r="F137" s="1093" t="str">
        <f>+VLOOKUP(F$135,'Seg Diario'!$B$10:$QL$76,3,0)</f>
        <v>Z</v>
      </c>
      <c r="G137" s="1093" t="str">
        <f>+VLOOKUP(G$135,'Seg Diario'!$B$10:$QL$76,3,0)</f>
        <v>Z</v>
      </c>
      <c r="H137" s="1093" t="str">
        <f>+VLOOKUP(H$135,'Seg Diario'!$B$10:$QL$76,3,0)</f>
        <v>Z</v>
      </c>
      <c r="I137" s="1093" t="str">
        <f>+VLOOKUP(I$135,'Seg Diario'!$B$10:$QL$76,3,0)</f>
        <v>Z</v>
      </c>
      <c r="J137" s="1093" t="str">
        <f>+VLOOKUP(J$135,'Seg Diario'!$B$10:$QL$76,3,0)</f>
        <v>Z</v>
      </c>
      <c r="K137" s="1093" t="str">
        <f>+VLOOKUP(K$135,'Seg Diario'!$B$10:$QL$76,3,0)</f>
        <v>Z</v>
      </c>
      <c r="L137" s="1093" t="str">
        <f>+VLOOKUP(L$135,'Seg Diario'!$B$10:$QL$76,3,0)</f>
        <v>HE</v>
      </c>
      <c r="M137" s="1093" t="str">
        <f>+VLOOKUP(M$135,'Seg Diario'!$B$10:$QL$76,3,0)</f>
        <v>Z</v>
      </c>
      <c r="N137" s="1093" t="str">
        <f>+VLOOKUP(N$135,'Seg Diario'!$B$10:$QL$76,3,0)</f>
        <v>Z</v>
      </c>
      <c r="O137" s="1093" t="str">
        <f>+VLOOKUP(O$135,'Seg Diario'!$B$10:$QL$76,3,0)</f>
        <v>Z</v>
      </c>
      <c r="P137" s="1093" t="str">
        <f>+VLOOKUP(P$135,'Seg Diario'!$B$10:$QL$76,3,0)</f>
        <v>Z</v>
      </c>
      <c r="Q137" s="1093" t="str">
        <f>+VLOOKUP(Q$135,'Seg Diario'!$B$10:$QL$76,3,0)</f>
        <v>HE</v>
      </c>
      <c r="R137" s="1093" t="str">
        <f>+VLOOKUP(R$135,'Seg Diario'!$B$10:$QL$76,3,0)</f>
        <v>HE</v>
      </c>
      <c r="S137" s="1093" t="str">
        <f>+VLOOKUP(S$135,'Seg Diario'!$B$10:$QL$76,3,0)</f>
        <v>HE</v>
      </c>
      <c r="T137" s="1093" t="str">
        <f>+VLOOKUP(T$135,'Seg Diario'!$B$10:$QL$76,3,0)</f>
        <v>HE</v>
      </c>
      <c r="U137" s="1093"/>
    </row>
    <row r="138" spans="1:31" s="1233" customFormat="1" ht="20.25" hidden="1" customHeight="1" outlineLevel="1">
      <c r="A138" s="1232"/>
      <c r="B138" s="1232"/>
      <c r="C138" s="1287" t="s">
        <v>864</v>
      </c>
      <c r="D138" s="1234">
        <f>+VLOOKUP(D$135,'Seg Diario'!$B$10:$QL$76,76,0)</f>
        <v>1</v>
      </c>
      <c r="E138" s="1234">
        <f>+VLOOKUP(E$135,'Seg Diario'!$B$10:$QL$76,76,0)</f>
        <v>1</v>
      </c>
      <c r="F138" s="1234">
        <f>+VLOOKUP(F$135,'Seg Diario'!$B$10:$QL$76,76,0)</f>
        <v>1</v>
      </c>
      <c r="G138" s="1234">
        <f>+VLOOKUP(G$135,'Seg Diario'!$B$10:$QL$76,76,0)</f>
        <v>1</v>
      </c>
      <c r="H138" s="1234">
        <f>+VLOOKUP(H$135,'Seg Diario'!$B$10:$QL$76,76,0)</f>
        <v>1</v>
      </c>
      <c r="I138" s="1234">
        <f>+VLOOKUP(I$135,'Seg Diario'!$B$10:$QL$76,76,0)</f>
        <v>1</v>
      </c>
      <c r="J138" s="1234">
        <f>+VLOOKUP(J$135,'Seg Diario'!$B$10:$QL$76,76,0)</f>
        <v>1</v>
      </c>
      <c r="K138" s="1234">
        <f>+VLOOKUP(K$135,'Seg Diario'!$B$10:$QL$76,76,0)</f>
        <v>1</v>
      </c>
      <c r="L138" s="1234">
        <f>+VLOOKUP(L$135,'Seg Diario'!$B$10:$QL$76,76,0)</f>
        <v>1</v>
      </c>
      <c r="M138" s="1234">
        <f>+VLOOKUP(M$135,'Seg Diario'!$B$10:$QL$76,76,0)</f>
        <v>1</v>
      </c>
      <c r="N138" s="1234">
        <f>+VLOOKUP(N$135,'Seg Diario'!$B$10:$QL$76,76,0)</f>
        <v>1</v>
      </c>
      <c r="O138" s="1234">
        <f>+VLOOKUP(O$135,'Seg Diario'!$B$10:$QL$76,76,0)</f>
        <v>1</v>
      </c>
      <c r="P138" s="1234">
        <f>+VLOOKUP(P$135,'Seg Diario'!$B$10:$QL$76,76,0)</f>
        <v>1</v>
      </c>
      <c r="Q138" s="1234">
        <f>+VLOOKUP(Q$135,'Seg Diario'!$B$10:$QL$76,76,0)</f>
        <v>1</v>
      </c>
      <c r="R138" s="1234">
        <f>+VLOOKUP(R$135,'Seg Diario'!$B$10:$QL$76,76,0)</f>
        <v>1</v>
      </c>
      <c r="S138" s="1234">
        <f>+VLOOKUP(S$135,'Seg Diario'!$B$10:$QL$76,76,0)</f>
        <v>1</v>
      </c>
      <c r="T138" s="1096">
        <f>+VLOOKUP(T$135,'Seg Diario'!$B$10:$QL$76,76,0)</f>
        <v>1</v>
      </c>
      <c r="U138" s="1096"/>
    </row>
    <row r="139" spans="1:31" s="1233" customFormat="1" ht="20.25" hidden="1" customHeight="1" outlineLevel="1">
      <c r="A139" s="1232"/>
      <c r="B139" s="1232"/>
      <c r="C139" s="1288" t="s">
        <v>865</v>
      </c>
      <c r="D139" s="1234" t="str">
        <f>IF(D137="Z","NA",+VLOOKUP(D$135,'Seg Diario'!$B$10:$QL$76,106,0))</f>
        <v>NA</v>
      </c>
      <c r="E139" s="1234" t="str">
        <f>IF(E137="Z","NA",+VLOOKUP(E$135,'Seg Diario'!$B$10:$QL$76,106,0))</f>
        <v>NA</v>
      </c>
      <c r="F139" s="1234" t="str">
        <f>IF(F137="Z","NA",+VLOOKUP(F$135,'Seg Diario'!$B$10:$QL$76,106,0))</f>
        <v>NA</v>
      </c>
      <c r="G139" s="1234" t="str">
        <f>IF(G137="Z","NA",+VLOOKUP(G$135,'Seg Diario'!$B$10:$QL$76,106,0))</f>
        <v>NA</v>
      </c>
      <c r="H139" s="1234" t="str">
        <f>IF(H137="Z","NA",+VLOOKUP(H$135,'Seg Diario'!$B$10:$QL$76,106,0))</f>
        <v>NA</v>
      </c>
      <c r="I139" s="1234" t="str">
        <f>IF(I137="Z","NA",+VLOOKUP(I$135,'Seg Diario'!$B$10:$QL$76,106,0))</f>
        <v>NA</v>
      </c>
      <c r="J139" s="1234" t="str">
        <f>IF(J137="Z","NA",+VLOOKUP(J$135,'Seg Diario'!$B$10:$QL$76,106,0))</f>
        <v>NA</v>
      </c>
      <c r="K139" s="1234" t="str">
        <f>IF(K137="Z","NA",+VLOOKUP(K$135,'Seg Diario'!$B$10:$QL$76,106,0))</f>
        <v>NA</v>
      </c>
      <c r="L139" s="1234">
        <f>IF(L137="Z","NA",+VLOOKUP(L$135,'Seg Diario'!$B$10:$QL$76,106,0))</f>
        <v>1</v>
      </c>
      <c r="M139" s="1234" t="str">
        <f>IF(M137="Z","NA",+VLOOKUP(M$135,'Seg Diario'!$B$10:$QL$76,106,0))</f>
        <v>NA</v>
      </c>
      <c r="N139" s="1234" t="str">
        <f>IF(N137="Z","NA",+VLOOKUP(N$135,'Seg Diario'!$B$10:$QL$76,106,0))</f>
        <v>NA</v>
      </c>
      <c r="O139" s="1234" t="str">
        <f>IF(O137="Z","NA",+VLOOKUP(O$135,'Seg Diario'!$B$10:$QL$76,106,0))</f>
        <v>NA</v>
      </c>
      <c r="P139" s="1234" t="str">
        <f>IF(P137="Z","NA",+VLOOKUP(P$135,'Seg Diario'!$B$10:$QL$76,106,0))</f>
        <v>NA</v>
      </c>
      <c r="Q139" s="1234">
        <f>IF(Q137="Z","NA",+VLOOKUP(Q$135,'Seg Diario'!$B$10:$QL$76,106,0))</f>
        <v>1</v>
      </c>
      <c r="R139" s="1234">
        <f>IF(R137="Z","NA",+VLOOKUP(R$135,'Seg Diario'!$B$10:$QL$76,106,0))</f>
        <v>1</v>
      </c>
      <c r="S139" s="1234">
        <f>IF(S137="Z","NA",+VLOOKUP(S$135,'Seg Diario'!$B$10:$QL$76,106,0))</f>
        <v>1</v>
      </c>
      <c r="T139" s="1234">
        <f>IF(T137="Z","NA",+VLOOKUP(T$135,'Seg Diario'!$B$10:$QL$76,106,0))</f>
        <v>1</v>
      </c>
      <c r="U139" s="1234"/>
    </row>
    <row r="140" spans="1:31" s="1233" customFormat="1" ht="20.25" hidden="1" customHeight="1" outlineLevel="1" thickBot="1">
      <c r="A140" s="1232"/>
      <c r="B140" s="1232"/>
      <c r="C140" s="1289" t="s">
        <v>866</v>
      </c>
      <c r="D140" s="1235">
        <f>+VLOOKUP(D$135,'Seg Diario'!$B$10:$QL$76,121,0)</f>
        <v>1</v>
      </c>
      <c r="E140" s="1235">
        <f>+VLOOKUP(E$135,'Seg Diario'!$B$10:$QL$76,121,0)</f>
        <v>1</v>
      </c>
      <c r="F140" s="1235">
        <f>+VLOOKUP(F$135,'Seg Diario'!$B$10:$QL$76,121,0)</f>
        <v>1</v>
      </c>
      <c r="G140" s="1235">
        <f>+VLOOKUP(G$135,'Seg Diario'!$B$10:$QL$76,121,0)</f>
        <v>1</v>
      </c>
      <c r="H140" s="1235">
        <f>+VLOOKUP(H$135,'Seg Diario'!$B$10:$QL$76,121,0)</f>
        <v>1</v>
      </c>
      <c r="I140" s="1235">
        <f>+VLOOKUP(I$135,'Seg Diario'!$B$10:$QL$76,121,0)</f>
        <v>1</v>
      </c>
      <c r="J140" s="1235">
        <f>+VLOOKUP(J$135,'Seg Diario'!$B$10:$QL$76,121,0)</f>
        <v>1</v>
      </c>
      <c r="K140" s="1235">
        <f>+VLOOKUP(K$135,'Seg Diario'!$B$10:$QL$76,121,0)</f>
        <v>1</v>
      </c>
      <c r="L140" s="1235">
        <f>+VLOOKUP(L$135,'Seg Diario'!$B$10:$QL$76,121,0)</f>
        <v>1</v>
      </c>
      <c r="M140" s="1235">
        <f>+VLOOKUP(M$135,'Seg Diario'!$B$10:$QL$76,121,0)</f>
        <v>1</v>
      </c>
      <c r="N140" s="1235">
        <f>+VLOOKUP(N$135,'Seg Diario'!$B$10:$QL$76,121,0)</f>
        <v>1</v>
      </c>
      <c r="O140" s="1235">
        <f>+VLOOKUP(O$135,'Seg Diario'!$B$10:$QL$76,121,0)</f>
        <v>1</v>
      </c>
      <c r="P140" s="1235">
        <f>+VLOOKUP(P$135,'Seg Diario'!$B$10:$QL$76,121,0)</f>
        <v>1</v>
      </c>
      <c r="Q140" s="1235">
        <f>+VLOOKUP(Q$135,'Seg Diario'!$B$10:$QL$76,121,0)</f>
        <v>1</v>
      </c>
      <c r="R140" s="1235">
        <f>+VLOOKUP(R$135,'Seg Diario'!$B$10:$QL$76,121,0)</f>
        <v>1</v>
      </c>
      <c r="S140" s="1235">
        <f>+VLOOKUP(S$135,'Seg Diario'!$B$10:$QL$76,121,0)</f>
        <v>1</v>
      </c>
      <c r="T140" s="1096">
        <f>+VLOOKUP(T$135,'Seg Diario'!$B$10:$QL$76,121,0)</f>
        <v>1</v>
      </c>
      <c r="U140" s="1096"/>
    </row>
    <row r="141" spans="1:31" s="1233" customFormat="1" ht="20.25" hidden="1" customHeight="1" outlineLevel="1" thickBot="1">
      <c r="A141" s="1232"/>
      <c r="B141" s="1232"/>
      <c r="C141" s="1297" t="s">
        <v>867</v>
      </c>
      <c r="D141" s="1240">
        <f>+VLOOKUP(D$135,'Seg Diario'!$B$10:$QL$76,151,0)</f>
        <v>1</v>
      </c>
      <c r="E141" s="1240">
        <f>+VLOOKUP(E$135,'Seg Diario'!$B$10:$QL$76,151,0)</f>
        <v>1</v>
      </c>
      <c r="F141" s="1240">
        <f>+VLOOKUP(F$135,'Seg Diario'!$B$10:$QL$76,151,0)</f>
        <v>1</v>
      </c>
      <c r="G141" s="1240">
        <f>+VLOOKUP(G$135,'Seg Diario'!$B$10:$QL$76,151,0)</f>
        <v>1</v>
      </c>
      <c r="H141" s="1240">
        <f>+VLOOKUP(H$135,'Seg Diario'!$B$10:$QL$76,151,0)</f>
        <v>1</v>
      </c>
      <c r="I141" s="1240">
        <f>+VLOOKUP(I$135,'Seg Diario'!$B$10:$QL$76,151,0)</f>
        <v>1</v>
      </c>
      <c r="J141" s="1240">
        <f>+VLOOKUP(J$135,'Seg Diario'!$B$10:$QL$76,151,0)</f>
        <v>1</v>
      </c>
      <c r="K141" s="1240">
        <f>+VLOOKUP(K$135,'Seg Diario'!$B$10:$QL$76,151,0)</f>
        <v>1</v>
      </c>
      <c r="L141" s="1240">
        <f>+VLOOKUP(L$135,'Seg Diario'!$B$10:$QL$76,151,0)</f>
        <v>1</v>
      </c>
      <c r="M141" s="1240">
        <f>+VLOOKUP(M$135,'Seg Diario'!$B$10:$QL$76,151,0)</f>
        <v>1</v>
      </c>
      <c r="N141" s="1240">
        <f>+VLOOKUP(N$135,'Seg Diario'!$B$10:$QL$76,151,0)</f>
        <v>1</v>
      </c>
      <c r="O141" s="1240">
        <f>+VLOOKUP(O$135,'Seg Diario'!$B$10:$QL$76,151,0)</f>
        <v>1</v>
      </c>
      <c r="P141" s="1240">
        <f>+VLOOKUP(P$135,'Seg Diario'!$B$10:$QL$76,151,0)</f>
        <v>1</v>
      </c>
      <c r="Q141" s="1240">
        <f>+VLOOKUP(Q$135,'Seg Diario'!$B$10:$QL$76,151,0)</f>
        <v>1</v>
      </c>
      <c r="R141" s="1240">
        <f>+VLOOKUP(R$135,'Seg Diario'!$B$10:$QL$76,151,0)</f>
        <v>1</v>
      </c>
      <c r="S141" s="1240">
        <f>+VLOOKUP(S$135,'Seg Diario'!$B$10:$QL$76,151,0)</f>
        <v>1</v>
      </c>
      <c r="T141" s="1240">
        <f>+VLOOKUP(T$135,'Seg Diario'!$B$10:$QL$76,151,0)</f>
        <v>1</v>
      </c>
      <c r="U141" s="1240"/>
      <c r="AD141" s="1260">
        <f>COUNTIF(D141:AB141,"1")</f>
        <v>17</v>
      </c>
      <c r="AE141" s="1260">
        <f>AD141-$AD$54</f>
        <v>-3</v>
      </c>
    </row>
    <row r="142" spans="1:31" s="1233" customFormat="1" ht="20.25" hidden="1" customHeight="1" outlineLevel="1">
      <c r="A142" s="1232"/>
      <c r="B142" s="1232"/>
      <c r="C142" s="1293" t="s">
        <v>391</v>
      </c>
      <c r="D142" s="1237">
        <f>+VLOOKUP(D$135,'Seg Diario'!$B$10:$QL$76,181,0)</f>
        <v>1</v>
      </c>
      <c r="E142" s="1237">
        <f>+VLOOKUP(E$135,'Seg Diario'!$B$10:$QL$76,181,0)</f>
        <v>1</v>
      </c>
      <c r="F142" s="1237">
        <f>+VLOOKUP(F$135,'Seg Diario'!$B$10:$QL$76,181,0)</f>
        <v>1</v>
      </c>
      <c r="G142" s="1237">
        <f>+VLOOKUP(G$135,'Seg Diario'!$B$10:$QL$76,181,0)</f>
        <v>1</v>
      </c>
      <c r="H142" s="1237">
        <f>+VLOOKUP(H$135,'Seg Diario'!$B$10:$QL$76,181,0)</f>
        <v>1</v>
      </c>
      <c r="I142" s="1237">
        <f>+VLOOKUP(I$135,'Seg Diario'!$B$10:$QL$76,181,0)</f>
        <v>1</v>
      </c>
      <c r="J142" s="1237">
        <f>+VLOOKUP(J$135,'Seg Diario'!$B$10:$QL$76,181,0)</f>
        <v>1</v>
      </c>
      <c r="K142" s="1237">
        <f>+VLOOKUP(K$135,'Seg Diario'!$B$10:$QL$76,181,0)</f>
        <v>1</v>
      </c>
      <c r="L142" s="1237">
        <f>+VLOOKUP(L$135,'Seg Diario'!$B$10:$QL$76,181,0)</f>
        <v>1</v>
      </c>
      <c r="M142" s="1237">
        <f>+VLOOKUP(M$135,'Seg Diario'!$B$10:$QL$76,181,0)</f>
        <v>1</v>
      </c>
      <c r="N142" s="1237">
        <f>+VLOOKUP(N$135,'Seg Diario'!$B$10:$QL$76,181,0)</f>
        <v>1</v>
      </c>
      <c r="O142" s="1237">
        <f>+VLOOKUP(O$135,'Seg Diario'!$B$10:$QL$76,181,0)</f>
        <v>1</v>
      </c>
      <c r="P142" s="1237">
        <f>+VLOOKUP(P$135,'Seg Diario'!$B$10:$QL$76,181,0)</f>
        <v>1</v>
      </c>
      <c r="Q142" s="1237">
        <f>+VLOOKUP(Q$135,'Seg Diario'!$B$10:$QL$76,181,0)</f>
        <v>1</v>
      </c>
      <c r="R142" s="1237">
        <f>+VLOOKUP(R$135,'Seg Diario'!$B$10:$QL$76,181,0)</f>
        <v>1</v>
      </c>
      <c r="S142" s="1237">
        <f>+VLOOKUP(S$135,'Seg Diario'!$B$10:$QL$76,181,0)</f>
        <v>1</v>
      </c>
      <c r="T142" s="1237">
        <f>+VLOOKUP(T$135,'Seg Diario'!$B$10:$QL$76,181,0)</f>
        <v>1</v>
      </c>
      <c r="U142" s="1237"/>
    </row>
    <row r="143" spans="1:31" s="1233" customFormat="1" ht="20.25" hidden="1" customHeight="1" outlineLevel="1">
      <c r="A143" s="1232"/>
      <c r="B143" s="1232"/>
      <c r="C143" s="1291" t="s">
        <v>868</v>
      </c>
      <c r="D143" s="1236">
        <f>+VLOOKUP(D$135,'Seg Diario'!$B$10:$QL$76,216,0)</f>
        <v>1</v>
      </c>
      <c r="E143" s="1236">
        <f>+VLOOKUP(E$135,'Seg Diario'!$B$10:$QL$76,216,0)</f>
        <v>1</v>
      </c>
      <c r="F143" s="1236">
        <f>+VLOOKUP(F$135,'Seg Diario'!$B$10:$QL$76,216,0)</f>
        <v>1</v>
      </c>
      <c r="G143" s="1236">
        <f>+VLOOKUP(G$135,'Seg Diario'!$B$10:$QL$76,216,0)</f>
        <v>1</v>
      </c>
      <c r="H143" s="1236">
        <f>+VLOOKUP(H$135,'Seg Diario'!$B$10:$QL$76,216,0)</f>
        <v>1</v>
      </c>
      <c r="I143" s="1236">
        <f>+VLOOKUP(I$135,'Seg Diario'!$B$10:$QL$76,216,0)</f>
        <v>1</v>
      </c>
      <c r="J143" s="1236">
        <f>+VLOOKUP(J$135,'Seg Diario'!$B$10:$QL$76,216,0)</f>
        <v>1</v>
      </c>
      <c r="K143" s="1236">
        <f>+VLOOKUP(K$135,'Seg Diario'!$B$10:$QL$76,216,0)</f>
        <v>1</v>
      </c>
      <c r="L143" s="1236">
        <f>+VLOOKUP(L$135,'Seg Diario'!$B$10:$QL$76,216,0)</f>
        <v>1</v>
      </c>
      <c r="M143" s="1236">
        <f>+VLOOKUP(M$135,'Seg Diario'!$B$10:$QL$76,216,0)</f>
        <v>1</v>
      </c>
      <c r="N143" s="1236">
        <f>+VLOOKUP(N$135,'Seg Diario'!$B$10:$QL$76,216,0)</f>
        <v>1</v>
      </c>
      <c r="O143" s="1236">
        <f>+VLOOKUP(O$135,'Seg Diario'!$B$10:$QL$76,216,0)</f>
        <v>1</v>
      </c>
      <c r="P143" s="1236">
        <f>+VLOOKUP(P$135,'Seg Diario'!$B$10:$QL$76,216,0)</f>
        <v>1</v>
      </c>
      <c r="Q143" s="1236">
        <f>+VLOOKUP(Q$135,'Seg Diario'!$B$10:$QL$76,216,0)</f>
        <v>1</v>
      </c>
      <c r="R143" s="1236">
        <f>+VLOOKUP(R$135,'Seg Diario'!$B$10:$QL$76,216,0)</f>
        <v>1</v>
      </c>
      <c r="S143" s="1236">
        <f>+VLOOKUP(S$135,'Seg Diario'!$B$10:$QL$76,216,0)</f>
        <v>1</v>
      </c>
      <c r="T143" s="1236">
        <f>+VLOOKUP(T$135,'Seg Diario'!$B$10:$QL$76,216,0)</f>
        <v>1</v>
      </c>
      <c r="U143" s="1236"/>
      <c r="AD143" s="1260">
        <f>COUNTIF(D143:AB143,"1")</f>
        <v>17</v>
      </c>
      <c r="AE143" s="1260">
        <f>AD143-$AD$54</f>
        <v>-3</v>
      </c>
    </row>
    <row r="144" spans="1:31" s="1233" customFormat="1" ht="20.25" hidden="1" customHeight="1" outlineLevel="1" thickBot="1">
      <c r="A144" s="1232"/>
      <c r="B144" s="1232"/>
      <c r="C144" s="1292"/>
      <c r="D144" s="1472" t="s">
        <v>886</v>
      </c>
      <c r="E144" s="1472" t="s">
        <v>886</v>
      </c>
      <c r="F144" s="1472" t="s">
        <v>886</v>
      </c>
      <c r="G144" s="1472" t="s">
        <v>886</v>
      </c>
      <c r="H144" s="1472" t="s">
        <v>886</v>
      </c>
      <c r="I144" s="1472" t="s">
        <v>886</v>
      </c>
      <c r="J144" s="1472" t="s">
        <v>886</v>
      </c>
      <c r="K144" s="1472" t="s">
        <v>886</v>
      </c>
      <c r="L144" s="1238"/>
      <c r="M144" s="1238"/>
      <c r="N144" s="1238"/>
      <c r="O144" s="1472" t="s">
        <v>886</v>
      </c>
      <c r="P144" s="1238"/>
      <c r="Q144" s="1238"/>
      <c r="R144" s="1238"/>
      <c r="S144" s="1238"/>
      <c r="T144" s="1238"/>
      <c r="U144" s="1238"/>
    </row>
    <row r="145" spans="1:31" s="1233" customFormat="1" ht="20.25" hidden="1" customHeight="1" outlineLevel="1">
      <c r="A145" s="1232"/>
      <c r="B145" s="1232"/>
      <c r="C145" s="1301" t="s">
        <v>438</v>
      </c>
      <c r="D145" s="1302" t="str">
        <f>IF(+VLOOKUP(D$135,'Seg Diario'!$B$10:$QL$76,7,0)&gt;0,+VLOOKUP(D$95,'Seg Diario'!$B$10:$QL$76,7,0),"")</f>
        <v>HG</v>
      </c>
      <c r="E145" s="1302" t="str">
        <f>IF(+VLOOKUP(E$135,'Seg Diario'!$B$10:$QL$76,7,0)&gt;0,+VLOOKUP(E$95,'Seg Diario'!$B$10:$QL$76,7,0),"")</f>
        <v>HG</v>
      </c>
      <c r="F145" s="1302" t="str">
        <f>IF(+VLOOKUP(F$135,'Seg Diario'!$B$10:$QL$76,7,0)&gt;0,+VLOOKUP(F$95,'Seg Diario'!$B$10:$QL$76,7,0),"")</f>
        <v>CRUZ</v>
      </c>
      <c r="G145" s="1302" t="str">
        <f>IF(+VLOOKUP(G$135,'Seg Diario'!$B$10:$QL$76,7,0)&gt;0,+VLOOKUP(G$95,'Seg Diario'!$B$10:$QL$76,7,0),"")</f>
        <v>CRUZ</v>
      </c>
      <c r="H145" s="1302" t="str">
        <f>IF(+VLOOKUP(H$135,'Seg Diario'!$B$10:$QL$76,7,0)&gt;0,+VLOOKUP(H$95,'Seg Diario'!$B$10:$QL$76,7,0),"")</f>
        <v>CRUZ</v>
      </c>
      <c r="I145" s="1302" t="str">
        <f>IF(+VLOOKUP(I$135,'Seg Diario'!$B$10:$QL$76,7,0)&gt;0,+VLOOKUP(I$95,'Seg Diario'!$B$10:$QL$76,7,0),"")</f>
        <v>HG</v>
      </c>
      <c r="J145" s="1302" t="str">
        <f>IF(+VLOOKUP(J$135,'Seg Diario'!$B$10:$QL$76,7,0)&gt;0,+VLOOKUP(J$95,'Seg Diario'!$B$10:$QL$76,7,0),"")</f>
        <v>HG</v>
      </c>
      <c r="K145" s="1302" t="str">
        <f>IF(+VLOOKUP(K$135,'Seg Diario'!$B$10:$QL$76,7,0)&gt;0,+VLOOKUP(K$95,'Seg Diario'!$B$10:$QL$76,7,0),"")</f>
        <v>CRUZ</v>
      </c>
      <c r="L145" s="1302" t="str">
        <f>IF(+VLOOKUP(L$135,'Seg Diario'!$B$10:$QL$76,7,0)&gt;0,+VLOOKUP(L$95,'Seg Diario'!$B$10:$QL$76,7,0),"")</f>
        <v>CRUZ</v>
      </c>
      <c r="M145" s="1302" t="str">
        <f>IF(+VLOOKUP(M$135,'Seg Diario'!$B$10:$QL$76,7,0)&gt;0,+VLOOKUP(M$95,'Seg Diario'!$B$10:$QL$76,7,0),"")</f>
        <v>CRUZ</v>
      </c>
      <c r="N145" s="1302" t="str">
        <f>IF(+VLOOKUP(N$135,'Seg Diario'!$B$10:$QL$76,7,0)&gt;0,+VLOOKUP(N$95,'Seg Diario'!$B$10:$QL$76,7,0),"")</f>
        <v>CRUZ</v>
      </c>
      <c r="O145" s="1302" t="str">
        <f>IF(+VLOOKUP(O$135,'Seg Diario'!$B$10:$QL$76,7,0)&gt;0,+VLOOKUP(O$95,'Seg Diario'!$B$10:$QL$76,7,0),"")</f>
        <v>CRUZ</v>
      </c>
      <c r="P145" s="1302" t="str">
        <f>IF(+VLOOKUP(P$135,'Seg Diario'!$B$10:$QL$76,7,0)&gt;0,+VLOOKUP(P$95,'Seg Diario'!$B$10:$QL$76,7,0),"")</f>
        <v>HG</v>
      </c>
      <c r="Q145" s="1302" t="str">
        <f>IF(+VLOOKUP(Q$135,'Seg Diario'!$B$10:$QL$76,7,0)&gt;0,+VLOOKUP(Q$95,'Seg Diario'!$B$10:$QL$76,7,0),"")</f>
        <v>CRUZ</v>
      </c>
      <c r="R145" s="1302" t="str">
        <f>IF(+VLOOKUP(R$135,'Seg Diario'!$B$10:$QL$76,7,0)&gt;0,+VLOOKUP(R$95,'Seg Diario'!$B$10:$QL$76,7,0),"")</f>
        <v>CRUZ</v>
      </c>
      <c r="S145" s="1302" t="str">
        <f>IF(+VLOOKUP(S$135,'Seg Diario'!$B$10:$QL$76,7,0)&gt;0,+VLOOKUP(S$95,'Seg Diario'!$B$10:$QL$76,7,0),"")</f>
        <v>CRUZ</v>
      </c>
      <c r="T145" s="1302" t="str">
        <f>IF(+VLOOKUP(T$135,'Seg Diario'!$B$10:$QL$76,7,0)&gt;0,+VLOOKUP(T$95,'Seg Diario'!$B$10:$QL$76,7,0),"")</f>
        <v>INST</v>
      </c>
      <c r="U145" s="1302"/>
    </row>
    <row r="146" spans="1:31" s="1233" customFormat="1" ht="20.25" hidden="1" customHeight="1" outlineLevel="1">
      <c r="A146" s="1232"/>
      <c r="B146" s="1232"/>
      <c r="C146" s="1298" t="s">
        <v>869</v>
      </c>
      <c r="D146" s="1236">
        <f>+VLOOKUP(D$135,'Seg Diario'!$B$10:$QL$76,226,0)</f>
        <v>1</v>
      </c>
      <c r="E146" s="1236">
        <f>+VLOOKUP(E$135,'Seg Diario'!$B$10:$QL$76,226,0)</f>
        <v>1</v>
      </c>
      <c r="F146" s="1236">
        <f>+VLOOKUP(F$135,'Seg Diario'!$B$10:$QL$76,226,0)</f>
        <v>1</v>
      </c>
      <c r="G146" s="1236">
        <f>+VLOOKUP(G$135,'Seg Diario'!$B$10:$QL$76,226,0)</f>
        <v>1</v>
      </c>
      <c r="H146" s="1236">
        <f>+VLOOKUP(H$135,'Seg Diario'!$B$10:$QL$76,226,0)</f>
        <v>1</v>
      </c>
      <c r="I146" s="1236">
        <f>+VLOOKUP(I$135,'Seg Diario'!$B$10:$QL$76,226,0)</f>
        <v>1</v>
      </c>
      <c r="J146" s="1236">
        <f>+VLOOKUP(J$135,'Seg Diario'!$B$10:$QL$76,226,0)</f>
        <v>1</v>
      </c>
      <c r="K146" s="1236">
        <f>+VLOOKUP(K$135,'Seg Diario'!$B$10:$QL$76,226,0)</f>
        <v>1</v>
      </c>
      <c r="L146" s="1236">
        <f>+VLOOKUP(L$135,'Seg Diario'!$B$10:$QL$76,226,0)</f>
        <v>1</v>
      </c>
      <c r="M146" s="1236">
        <f>+VLOOKUP(M$135,'Seg Diario'!$B$10:$QL$76,226,0)</f>
        <v>1</v>
      </c>
      <c r="N146" s="1236">
        <f>+VLOOKUP(N$135,'Seg Diario'!$B$10:$QL$76,226,0)</f>
        <v>1</v>
      </c>
      <c r="O146" s="1236">
        <f>+VLOOKUP(O$135,'Seg Diario'!$B$10:$QL$76,226,0)</f>
        <v>1</v>
      </c>
      <c r="P146" s="1236">
        <f>+VLOOKUP(P$135,'Seg Diario'!$B$10:$QL$76,226,0)</f>
        <v>1</v>
      </c>
      <c r="Q146" s="1236">
        <f>+VLOOKUP(Q$135,'Seg Diario'!$B$10:$QL$76,226,0)</f>
        <v>1</v>
      </c>
      <c r="R146" s="1236">
        <f>+VLOOKUP(R$135,'Seg Diario'!$B$10:$QL$76,226,0)</f>
        <v>1</v>
      </c>
      <c r="S146" s="1236">
        <f>+VLOOKUP(S$135,'Seg Diario'!$B$10:$QL$76,226,0)</f>
        <v>1</v>
      </c>
      <c r="T146" s="1236">
        <f>+VLOOKUP(T$135,'Seg Diario'!$B$10:$QL$76,226,0)</f>
        <v>1</v>
      </c>
      <c r="U146" s="1236"/>
    </row>
    <row r="147" spans="1:31" s="1233" customFormat="1" ht="20.25" hidden="1" customHeight="1" outlineLevel="1" thickBot="1">
      <c r="A147" s="1232"/>
      <c r="B147" s="1232"/>
      <c r="C147" s="1294" t="s">
        <v>870</v>
      </c>
      <c r="D147" s="1241">
        <f>+VLOOKUP(D$135,'Seg Diario'!$B$10:$QL$76,229,0)</f>
        <v>1</v>
      </c>
      <c r="E147" s="1241">
        <f>+VLOOKUP(E$135,'Seg Diario'!$B$10:$QL$76,229,0)</f>
        <v>1</v>
      </c>
      <c r="F147" s="1241">
        <f>+VLOOKUP(F$135,'Seg Diario'!$B$10:$QL$76,229,0)</f>
        <v>1</v>
      </c>
      <c r="G147" s="1241">
        <f>+VLOOKUP(G$135,'Seg Diario'!$B$10:$QL$76,229,0)</f>
        <v>1</v>
      </c>
      <c r="H147" s="1241">
        <f>+VLOOKUP(H$135,'Seg Diario'!$B$10:$QL$76,229,0)</f>
        <v>1</v>
      </c>
      <c r="I147" s="1241">
        <f>+VLOOKUP(I$135,'Seg Diario'!$B$10:$QL$76,229,0)</f>
        <v>1</v>
      </c>
      <c r="J147" s="1241">
        <f>+VLOOKUP(J$135,'Seg Diario'!$B$10:$QL$76,229,0)</f>
        <v>1</v>
      </c>
      <c r="K147" s="1241">
        <f>+VLOOKUP(K$135,'Seg Diario'!$B$10:$QL$76,229,0)</f>
        <v>1</v>
      </c>
      <c r="L147" s="1241">
        <f>+VLOOKUP(L$135,'Seg Diario'!$B$10:$QL$76,229,0)</f>
        <v>1</v>
      </c>
      <c r="M147" s="1241">
        <f>+VLOOKUP(M$135,'Seg Diario'!$B$10:$QL$76,229,0)</f>
        <v>1</v>
      </c>
      <c r="N147" s="1241">
        <f>+VLOOKUP(N$135,'Seg Diario'!$B$10:$QL$76,229,0)</f>
        <v>1</v>
      </c>
      <c r="O147" s="1241">
        <f>+VLOOKUP(O$135,'Seg Diario'!$B$10:$QL$76,229,0)</f>
        <v>1</v>
      </c>
      <c r="P147" s="1241">
        <f>+VLOOKUP(P$135,'Seg Diario'!$B$10:$QL$76,229,0)</f>
        <v>1</v>
      </c>
      <c r="Q147" s="1241">
        <f>+VLOOKUP(Q$135,'Seg Diario'!$B$10:$QL$76,229,0)</f>
        <v>1</v>
      </c>
      <c r="R147" s="1241">
        <f>+VLOOKUP(R$135,'Seg Diario'!$B$10:$QL$76,229,0)</f>
        <v>1</v>
      </c>
      <c r="S147" s="1241">
        <f>+VLOOKUP(S$135,'Seg Diario'!$B$10:$QL$76,229,0)</f>
        <v>1</v>
      </c>
      <c r="T147" s="1241">
        <f>+VLOOKUP(T$135,'Seg Diario'!$B$10:$QL$76,229,0)</f>
        <v>1</v>
      </c>
      <c r="U147" s="1241"/>
      <c r="AD147" s="1260">
        <f>COUNTIF(D147:AB147,"1")</f>
        <v>17</v>
      </c>
      <c r="AE147" s="1260">
        <f>AD147-$AD$54</f>
        <v>-3</v>
      </c>
    </row>
    <row r="148" spans="1:31" s="1233" customFormat="1" ht="20.25" hidden="1" customHeight="1" outlineLevel="1">
      <c r="A148" s="1232"/>
      <c r="B148" s="1232"/>
      <c r="C148" s="1293" t="s">
        <v>871</v>
      </c>
      <c r="D148" s="1237">
        <f>+VLOOKUP(D$135,'Seg Diario'!$B$10:$QL$76,232,0)</f>
        <v>1</v>
      </c>
      <c r="E148" s="1237">
        <f>+VLOOKUP(E$135,'Seg Diario'!$B$10:$QL$76,232,0)</f>
        <v>1</v>
      </c>
      <c r="F148" s="1237">
        <f>+VLOOKUP(F$135,'Seg Diario'!$B$10:$QL$76,232,0)</f>
        <v>1</v>
      </c>
      <c r="G148" s="1237">
        <f>+VLOOKUP(G$135,'Seg Diario'!$B$10:$QL$76,232,0)</f>
        <v>1</v>
      </c>
      <c r="H148" s="1237">
        <f>+VLOOKUP(H$135,'Seg Diario'!$B$10:$QL$76,232,0)</f>
        <v>1</v>
      </c>
      <c r="I148" s="1237">
        <f>+VLOOKUP(I$135,'Seg Diario'!$B$10:$QL$76,232,0)</f>
        <v>1</v>
      </c>
      <c r="J148" s="1237">
        <f>+VLOOKUP(J$135,'Seg Diario'!$B$10:$QL$76,232,0)</f>
        <v>1</v>
      </c>
      <c r="K148" s="1237">
        <f>+VLOOKUP(K$135,'Seg Diario'!$B$10:$QL$76,232,0)</f>
        <v>1</v>
      </c>
      <c r="L148" s="1237">
        <f>+VLOOKUP(L$135,'Seg Diario'!$B$10:$QL$76,232,0)</f>
        <v>1</v>
      </c>
      <c r="M148" s="1237">
        <f>+VLOOKUP(M$135,'Seg Diario'!$B$10:$QL$76,232,0)</f>
        <v>1</v>
      </c>
      <c r="N148" s="1237">
        <f>+VLOOKUP(N$135,'Seg Diario'!$B$10:$QL$76,232,0)</f>
        <v>1</v>
      </c>
      <c r="O148" s="1237">
        <f>+VLOOKUP(O$135,'Seg Diario'!$B$10:$QL$76,232,0)</f>
        <v>1</v>
      </c>
      <c r="P148" s="1237">
        <f>+VLOOKUP(P$135,'Seg Diario'!$B$10:$QL$76,232,0)</f>
        <v>1</v>
      </c>
      <c r="Q148" s="1237">
        <f>+VLOOKUP(Q$135,'Seg Diario'!$B$10:$QL$76,232,0)</f>
        <v>1</v>
      </c>
      <c r="R148" s="1237">
        <f>+VLOOKUP(R$135,'Seg Diario'!$B$10:$QL$76,232,0)</f>
        <v>1</v>
      </c>
      <c r="S148" s="1237">
        <f>+VLOOKUP(S$135,'Seg Diario'!$B$10:$QL$76,232,0)</f>
        <v>1</v>
      </c>
      <c r="T148" s="1237">
        <f>+VLOOKUP(T$135,'Seg Diario'!$B$10:$QL$76,232,0)</f>
        <v>1</v>
      </c>
      <c r="U148" s="1237"/>
      <c r="AD148" s="1258"/>
      <c r="AE148" s="1259"/>
    </row>
    <row r="149" spans="1:31" s="1233" customFormat="1" ht="20.25" customHeight="1" collapsed="1">
      <c r="A149" s="1232"/>
      <c r="B149" s="1232"/>
      <c r="C149" s="1295" t="s">
        <v>230</v>
      </c>
      <c r="D149" s="1236">
        <f>IF(+VLOOKUP(D$135,'Seg Diario'!$B$10:$QL$76,235,0)&gt;0,+VLOOKUP(D$95,'Seg Diario'!$B$10:$QL$76,235,0),"")</f>
        <v>1</v>
      </c>
      <c r="E149" s="1236">
        <f>IF(+VLOOKUP(E$135,'Seg Diario'!$B$10:$QL$76,235,0)&gt;0,+VLOOKUP(E$95,'Seg Diario'!$B$10:$QL$76,235,0),"")</f>
        <v>1</v>
      </c>
      <c r="F149" s="1236">
        <f>IF(+VLOOKUP(F$135,'Seg Diario'!$B$10:$QL$76,235,0)&gt;0,+VLOOKUP(F$95,'Seg Diario'!$B$10:$QL$76,235,0),"")</f>
        <v>1</v>
      </c>
      <c r="G149" s="1236">
        <f>IF(+VLOOKUP(G$135,'Seg Diario'!$B$10:$QL$76,235,0)&gt;0,+VLOOKUP(G$95,'Seg Diario'!$B$10:$QL$76,235,0),"")</f>
        <v>1</v>
      </c>
      <c r="H149" s="1236">
        <f>IF(+VLOOKUP(H$135,'Seg Diario'!$B$10:$QL$76,235,0)&gt;0,+VLOOKUP(H$95,'Seg Diario'!$B$10:$QL$76,235,0),"")</f>
        <v>1</v>
      </c>
      <c r="I149" s="1236">
        <f>IF(+VLOOKUP(I$135,'Seg Diario'!$B$10:$QL$76,235,0)&gt;0,+VLOOKUP(I$95,'Seg Diario'!$B$10:$QL$76,235,0),"")</f>
        <v>1</v>
      </c>
      <c r="J149" s="1236">
        <f>IF(+VLOOKUP(J$135,'Seg Diario'!$B$10:$QL$76,235,0)&gt;0,+VLOOKUP(J$95,'Seg Diario'!$B$10:$QL$76,235,0),"")</f>
        <v>1</v>
      </c>
      <c r="K149" s="1236">
        <f>IF(+VLOOKUP(K$135,'Seg Diario'!$B$10:$QL$76,235,0)&gt;0,+VLOOKUP(K$95,'Seg Diario'!$B$10:$QL$76,235,0),"")</f>
        <v>1</v>
      </c>
      <c r="L149" s="1236">
        <f>IF(+VLOOKUP(L$135,'Seg Diario'!$B$10:$QL$76,235,0)&gt;0,+VLOOKUP(L$95,'Seg Diario'!$B$10:$QL$76,235,0),"")</f>
        <v>1</v>
      </c>
      <c r="M149" s="1236">
        <f>IF(+VLOOKUP(M$135,'Seg Diario'!$B$10:$QL$76,235,0)&gt;0,+VLOOKUP(M$95,'Seg Diario'!$B$10:$QL$76,235,0),"")</f>
        <v>1</v>
      </c>
      <c r="N149" s="1236">
        <f>IF(+VLOOKUP(N$135,'Seg Diario'!$B$10:$QL$76,235,0)&gt;0,+VLOOKUP(N$95,'Seg Diario'!$B$10:$QL$76,235,0),"")</f>
        <v>1</v>
      </c>
      <c r="O149" s="1236">
        <f>IF(+VLOOKUP(O$135,'Seg Diario'!$B$10:$QL$76,235,0)&gt;0,+VLOOKUP(O$95,'Seg Diario'!$B$10:$QL$76,235,0),"")</f>
        <v>1</v>
      </c>
      <c r="P149" s="1236">
        <f>IF(+VLOOKUP(P$135,'Seg Diario'!$B$10:$QL$76,235,0)&gt;0,+VLOOKUP(P$95,'Seg Diario'!$B$10:$QL$76,235,0),"")</f>
        <v>1</v>
      </c>
      <c r="Q149" s="1236">
        <f>IF(+VLOOKUP(Q$135,'Seg Diario'!$B$10:$QL$76,235,0)&gt;0,+VLOOKUP(Q$95,'Seg Diario'!$B$10:$QL$76,235,0),"")</f>
        <v>1</v>
      </c>
      <c r="R149" s="1236">
        <f>IF(+VLOOKUP(R$135,'Seg Diario'!$B$10:$QL$76,235,0)&gt;0,+VLOOKUP(R$95,'Seg Diario'!$B$10:$QL$76,235,0),"")</f>
        <v>1</v>
      </c>
      <c r="S149" s="1236">
        <f>IF(+VLOOKUP(S$135,'Seg Diario'!$B$10:$QL$76,235,0)&gt;0,+VLOOKUP(S$95,'Seg Diario'!$B$10:$QL$76,235,0),"")</f>
        <v>1</v>
      </c>
      <c r="T149" s="1236">
        <f>IF(+VLOOKUP(T$135,'Seg Diario'!$B$10:$QL$76,235,0)&gt;0,+VLOOKUP(T$95,'Seg Diario'!$B$10:$QL$76,235,0),"")</f>
        <v>1</v>
      </c>
      <c r="U149" s="1236"/>
      <c r="AD149" s="1260">
        <f>COUNTIF(D149:AB149,"1")</f>
        <v>17</v>
      </c>
      <c r="AE149" s="1260">
        <f>AD149-$AD$134</f>
        <v>0</v>
      </c>
    </row>
    <row r="150" spans="1:31" s="1233" customFormat="1" ht="20.25" customHeight="1">
      <c r="A150" s="1232"/>
      <c r="B150" s="1232"/>
      <c r="C150" s="1307" t="s">
        <v>872</v>
      </c>
      <c r="D150" s="1236">
        <f>IF(+VLOOKUP(D$135,'Seg Diario'!$B$10:$QL$76,240,TRUE)&gt;0,1,"")</f>
        <v>1</v>
      </c>
      <c r="E150" s="1236">
        <f>IF(+VLOOKUP(E$135,'Seg Diario'!$B$10:$QL$76,240,TRUE)&gt;0,1,"")</f>
        <v>1</v>
      </c>
      <c r="F150" s="1236">
        <f>IF(+VLOOKUP(F$135,'Seg Diario'!$B$10:$QL$76,240,TRUE)&gt;0,1,"")</f>
        <v>1</v>
      </c>
      <c r="G150" s="1236">
        <f>IF(+VLOOKUP(G$135,'Seg Diario'!$B$10:$QL$76,240,TRUE)&gt;0,1,"")</f>
        <v>1</v>
      </c>
      <c r="H150" s="1236">
        <f>IF(+VLOOKUP(H$135,'Seg Diario'!$B$10:$QL$76,240,TRUE)&gt;0,1,"")</f>
        <v>1</v>
      </c>
      <c r="I150" s="1236">
        <f>IF(+VLOOKUP(I$135,'Seg Diario'!$B$10:$QL$76,240,TRUE)&gt;0,1,"")</f>
        <v>1</v>
      </c>
      <c r="J150" s="1236">
        <f>IF(+VLOOKUP(J$135,'Seg Diario'!$B$10:$QL$76,240,TRUE)&gt;0,1,"")</f>
        <v>1</v>
      </c>
      <c r="K150" s="1236">
        <f>IF(+VLOOKUP(K$135,'Seg Diario'!$B$10:$QL$76,240,TRUE)&gt;0,1,"")</f>
        <v>1</v>
      </c>
      <c r="L150" s="1236">
        <f>IF(+VLOOKUP(L$135,'Seg Diario'!$B$10:$QL$76,240,TRUE)&gt;0,1,"")</f>
        <v>1</v>
      </c>
      <c r="M150" s="1236">
        <f>IF(+VLOOKUP(M$135,'Seg Diario'!$B$10:$QL$76,240,TRUE)&gt;0,1,"")</f>
        <v>1</v>
      </c>
      <c r="N150" s="1236">
        <f>IF(+VLOOKUP(N$135,'Seg Diario'!$B$10:$QL$76,240,TRUE)&gt;0,1,"")</f>
        <v>1</v>
      </c>
      <c r="O150" s="1236">
        <f>IF(+VLOOKUP(O$135,'Seg Diario'!$B$10:$QL$76,240,TRUE)&gt;0,1,"")</f>
        <v>1</v>
      </c>
      <c r="P150" s="1236">
        <f>IF(+VLOOKUP(P$135,'Seg Diario'!$B$10:$QL$76,240,TRUE)&gt;0,1,"")</f>
        <v>1</v>
      </c>
      <c r="Q150" s="1236">
        <f>IF(+VLOOKUP(Q$135,'Seg Diario'!$B$10:$QL$76,240,TRUE)&gt;0,1,"")</f>
        <v>1</v>
      </c>
      <c r="R150" s="1236">
        <f>IF(+VLOOKUP(R$135,'Seg Diario'!$B$10:$QL$76,240,TRUE)&gt;0,1,"")</f>
        <v>1</v>
      </c>
      <c r="S150" s="1236">
        <f>IF(+VLOOKUP(S$135,'Seg Diario'!$B$10:$QL$76,240,TRUE)&gt;0,1,"")</f>
        <v>1</v>
      </c>
      <c r="T150" s="1236">
        <f>IF(+VLOOKUP(T$135,'Seg Diario'!$B$10:$QL$76,240,TRUE)&gt;0,1,"")</f>
        <v>1</v>
      </c>
      <c r="U150" s="1236"/>
      <c r="AD150" s="1260"/>
    </row>
    <row r="151" spans="1:31" s="1233" customFormat="1" ht="20.25" customHeight="1" thickBot="1">
      <c r="A151" s="1232"/>
      <c r="B151" s="1232"/>
      <c r="C151" s="1296" t="s">
        <v>231</v>
      </c>
      <c r="D151" s="1241">
        <f>+VLOOKUP(D$135,'Seg Diario'!$B$10:$QL$76,238,0)</f>
        <v>1</v>
      </c>
      <c r="E151" s="1241">
        <f>+VLOOKUP(E$135,'Seg Diario'!$B$10:$QL$76,238,0)</f>
        <v>1</v>
      </c>
      <c r="F151" s="1241">
        <f>+VLOOKUP(F$135,'Seg Diario'!$B$10:$QL$76,238,0)</f>
        <v>1</v>
      </c>
      <c r="G151" s="1241">
        <f>+VLOOKUP(G$135,'Seg Diario'!$B$10:$QL$76,238,0)</f>
        <v>1</v>
      </c>
      <c r="H151" s="1241">
        <f>+VLOOKUP(H$135,'Seg Diario'!$B$10:$QL$76,238,0)</f>
        <v>1</v>
      </c>
      <c r="I151" s="1241">
        <f>+VLOOKUP(I$135,'Seg Diario'!$B$10:$QL$76,238,0)</f>
        <v>1</v>
      </c>
      <c r="J151" s="1241">
        <f>+VLOOKUP(J$135,'Seg Diario'!$B$10:$QL$76,238,0)</f>
        <v>1</v>
      </c>
      <c r="K151" s="1241">
        <f>+VLOOKUP(K$135,'Seg Diario'!$B$10:$QL$76,238,0)</f>
        <v>1</v>
      </c>
      <c r="L151" s="1241">
        <f>+VLOOKUP(L$135,'Seg Diario'!$B$10:$QL$76,238,0)</f>
        <v>1</v>
      </c>
      <c r="M151" s="1241">
        <f>+VLOOKUP(M$135,'Seg Diario'!$B$10:$QL$76,238,0)</f>
        <v>1</v>
      </c>
      <c r="N151" s="1241">
        <f>+VLOOKUP(N$135,'Seg Diario'!$B$10:$QL$76,238,0)</f>
        <v>1</v>
      </c>
      <c r="O151" s="1241">
        <f>+VLOOKUP(O$135,'Seg Diario'!$B$10:$QL$76,238,0)</f>
        <v>1</v>
      </c>
      <c r="P151" s="1241">
        <f>+VLOOKUP(P$135,'Seg Diario'!$B$10:$QL$76,238,0)</f>
        <v>1</v>
      </c>
      <c r="Q151" s="1241">
        <f>+VLOOKUP(Q$135,'Seg Diario'!$B$10:$QL$76,238,0)</f>
        <v>1</v>
      </c>
      <c r="R151" s="1241">
        <f>+VLOOKUP(R$135,'Seg Diario'!$B$10:$QL$76,238,0)</f>
        <v>1</v>
      </c>
      <c r="S151" s="1241">
        <f>+VLOOKUP(S$135,'Seg Diario'!$B$10:$QL$76,238,0)</f>
        <v>1</v>
      </c>
      <c r="T151" s="1241">
        <f>+VLOOKUP(T$135,'Seg Diario'!$B$10:$QL$76,238,0)</f>
        <v>1</v>
      </c>
      <c r="U151" s="1241"/>
    </row>
    <row r="152" spans="1:31" s="1233" customFormat="1" ht="20.25" customHeight="1" thickBot="1">
      <c r="A152" s="1232"/>
      <c r="B152" s="1571">
        <f>+AC152</f>
        <v>1</v>
      </c>
      <c r="C152" s="1354" t="s">
        <v>873</v>
      </c>
      <c r="D152" s="1355">
        <f>IF(+VLOOKUP(D$135,'Seg Diario'!$B$10:$QL$76,245,0)&gt;0,+VLOOKUP(D$135,'Seg Diario'!$B$10:$QL$76,245,0),"")</f>
        <v>1</v>
      </c>
      <c r="E152" s="1352">
        <f>IF(+VLOOKUP(E$135,'Seg Diario'!$B$10:$QL$76,245,0)&gt;0,+VLOOKUP(E$135,'Seg Diario'!$B$10:$QL$76,245,0),"")</f>
        <v>1</v>
      </c>
      <c r="F152" s="1464">
        <f>IF(+VLOOKUP(F$135,'Seg Diario'!$B$10:$QL$76,245,0)&gt;0,+VLOOKUP(F$135,'Seg Diario'!$B$10:$QL$76,245,0),"")</f>
        <v>1</v>
      </c>
      <c r="G152" s="1467">
        <f>IF(+VLOOKUP(G$135,'Seg Diario'!$B$10:$QL$76,245,0)&gt;0,+VLOOKUP(G$135,'Seg Diario'!$B$10:$QL$76,245,0),"")</f>
        <v>1</v>
      </c>
      <c r="H152" s="1352">
        <f>IF(+VLOOKUP(H$135,'Seg Diario'!$B$10:$QL$76,245,0)&gt;0,+VLOOKUP(H$135,'Seg Diario'!$B$10:$QL$76,245,0),"")</f>
        <v>1</v>
      </c>
      <c r="I152" s="1464">
        <f>IF(+VLOOKUP(I$135,'Seg Diario'!$B$10:$QL$76,245,0)&gt;0,+VLOOKUP(I$135,'Seg Diario'!$B$10:$QL$76,245,0),"")</f>
        <v>1</v>
      </c>
      <c r="J152" s="1464">
        <f>IF(+VLOOKUP(J$135,'Seg Diario'!$B$10:$QL$76,245,0)&gt;0,+VLOOKUP(J$135,'Seg Diario'!$B$10:$QL$76,245,0),"")</f>
        <v>1</v>
      </c>
      <c r="K152" s="1467">
        <f>IF(+VLOOKUP(K$135,'Seg Diario'!$B$10:$QL$76,245,0)&gt;0,+VLOOKUP(K$135,'Seg Diario'!$B$10:$QL$76,245,0),"")</f>
        <v>1</v>
      </c>
      <c r="L152" s="1352">
        <f>IF(+VLOOKUP(L$135,'Seg Diario'!$B$10:$QL$76,245,0)&gt;0,+VLOOKUP(L$135,'Seg Diario'!$B$10:$QL$76,245,0),"")</f>
        <v>1</v>
      </c>
      <c r="M152" s="1352">
        <f>IF(+VLOOKUP(M$135,'Seg Diario'!$B$10:$QL$76,245,0)&gt;0,+VLOOKUP(M$135,'Seg Diario'!$B$10:$QL$76,245,0),"")</f>
        <v>1</v>
      </c>
      <c r="N152" s="1352">
        <f>IF(+VLOOKUP(N$135,'Seg Diario'!$B$10:$QL$76,245,0)&gt;0,+VLOOKUP(N$135,'Seg Diario'!$B$10:$QL$76,245,0),"")</f>
        <v>1</v>
      </c>
      <c r="O152" s="1352">
        <f>IF(+VLOOKUP(O$135,'Seg Diario'!$B$10:$QL$76,245,0)&gt;0,+VLOOKUP(O$135,'Seg Diario'!$B$10:$QL$76,245,0),"")</f>
        <v>1</v>
      </c>
      <c r="P152" s="1352">
        <f>IF(+VLOOKUP(P$135,'Seg Diario'!$B$10:$QL$76,245,0)&gt;0,+VLOOKUP(P$135,'Seg Diario'!$B$10:$QL$76,245,0),"")</f>
        <v>1</v>
      </c>
      <c r="Q152" s="1352">
        <f>IF(+VLOOKUP(Q$135,'Seg Diario'!$B$10:$QL$76,245,0)&gt;0,+VLOOKUP(Q$135,'Seg Diario'!$B$10:$QL$76,245,0),"")</f>
        <v>1</v>
      </c>
      <c r="R152" s="1352">
        <f>IF(+VLOOKUP(R$135,'Seg Diario'!$B$10:$QL$76,245,0)&gt;0,+VLOOKUP(R$135,'Seg Diario'!$B$10:$QL$76,245,0),"")</f>
        <v>1</v>
      </c>
      <c r="S152" s="1352">
        <f>IF(+VLOOKUP(S$135,'Seg Diario'!$B$10:$QL$76,245,0)&gt;0,+VLOOKUP(S$135,'Seg Diario'!$B$10:$QL$76,245,0),"")</f>
        <v>1</v>
      </c>
      <c r="T152" s="1352">
        <f>IF(+VLOOKUP(T$135,'Seg Diario'!$B$10:$QL$76,245,0)&gt;0,+VLOOKUP(T$135,'Seg Diario'!$B$10:$QL$76,245,0),"")</f>
        <v>1</v>
      </c>
      <c r="U152" s="1353"/>
      <c r="AC152" s="1570">
        <f>AD152/$AD134</f>
        <v>1</v>
      </c>
      <c r="AD152" s="1260">
        <f>COUNTIF(D152:AB152,"1")</f>
        <v>17</v>
      </c>
      <c r="AE152" s="1260">
        <f>AD152-$AD$134</f>
        <v>0</v>
      </c>
    </row>
    <row r="153" spans="1:31" s="1233" customFormat="1" ht="20.25" customHeight="1">
      <c r="A153" s="1232"/>
      <c r="B153" s="1571">
        <f>+AC153</f>
        <v>1</v>
      </c>
      <c r="C153" s="1463" t="s">
        <v>874</v>
      </c>
      <c r="D153" s="1452">
        <f>+VLOOKUP(D$135,'Seg Diario'!$B$10:$QL$76,261,0)</f>
        <v>1</v>
      </c>
      <c r="E153" s="1452">
        <f>+VLOOKUP(E$135,'Seg Diario'!$B$10:$QL$76,261,0)</f>
        <v>1</v>
      </c>
      <c r="F153" s="1452">
        <f>+VLOOKUP(F$135,'Seg Diario'!$B$10:$QL$76,261,0)</f>
        <v>1</v>
      </c>
      <c r="G153" s="1452">
        <f>+VLOOKUP(G$135,'Seg Diario'!$B$10:$QL$76,261,0)</f>
        <v>1</v>
      </c>
      <c r="H153" s="1452">
        <f>+VLOOKUP(H$135,'Seg Diario'!$B$10:$QL$76,261,0)</f>
        <v>1</v>
      </c>
      <c r="I153" s="1452">
        <f>+VLOOKUP(I$135,'Seg Diario'!$B$10:$QL$76,261,0)</f>
        <v>1</v>
      </c>
      <c r="J153" s="1452">
        <f>+VLOOKUP(J$135,'Seg Diario'!$B$10:$QL$76,261,0)</f>
        <v>1</v>
      </c>
      <c r="K153" s="1452">
        <f>+VLOOKUP(K$135,'Seg Diario'!$B$10:$QL$76,261,0)</f>
        <v>1</v>
      </c>
      <c r="L153" s="1452">
        <f>+VLOOKUP(L$135,'Seg Diario'!$B$10:$QL$76,261,0)</f>
        <v>1</v>
      </c>
      <c r="M153" s="1452">
        <f>+VLOOKUP(M$135,'Seg Diario'!$B$10:$QL$76,261,0)</f>
        <v>1</v>
      </c>
      <c r="N153" s="1452">
        <f>+VLOOKUP(N$135,'Seg Diario'!$B$10:$QL$76,261,0)</f>
        <v>1</v>
      </c>
      <c r="O153" s="1452">
        <f>+VLOOKUP(O$135,'Seg Diario'!$B$10:$QL$76,261,0)</f>
        <v>1</v>
      </c>
      <c r="P153" s="1452">
        <f>+VLOOKUP(P$135,'Seg Diario'!$B$10:$QL$76,261,0)</f>
        <v>1</v>
      </c>
      <c r="Q153" s="1452">
        <f>+VLOOKUP(Q$135,'Seg Diario'!$B$10:$QL$76,261,0)</f>
        <v>1</v>
      </c>
      <c r="R153" s="1452">
        <f>+VLOOKUP(R$135,'Seg Diario'!$B$10:$QL$76,261,0)</f>
        <v>1</v>
      </c>
      <c r="S153" s="1452">
        <f>+VLOOKUP(S$135,'Seg Diario'!$B$10:$QL$76,261,0)</f>
        <v>1</v>
      </c>
      <c r="T153" s="1452">
        <f>+VLOOKUP(T$135,'Seg Diario'!$B$10:$QL$76,261,0)</f>
        <v>1</v>
      </c>
      <c r="U153" s="1452"/>
      <c r="AC153" s="1570">
        <f>AD153/$AD134</f>
        <v>1</v>
      </c>
      <c r="AD153" s="1260">
        <f>COUNTIF(D153:AB153,"1")</f>
        <v>17</v>
      </c>
      <c r="AE153" s="1260">
        <f>AD153-$AD$134</f>
        <v>0</v>
      </c>
    </row>
    <row r="154" spans="1:31" s="1233" customFormat="1" ht="20.25" customHeight="1">
      <c r="A154" s="1232"/>
      <c r="B154" s="1232"/>
      <c r="C154" s="1454" t="s">
        <v>875</v>
      </c>
      <c r="D154" s="1234">
        <f>+VLOOKUP(D$135,'Seg Diario'!$B$10:$QN$76,455,0)</f>
        <v>1</v>
      </c>
      <c r="E154" s="1234">
        <f>+VLOOKUP(E$135,'Seg Diario'!$B$10:$QN$76,455,0)</f>
        <v>1</v>
      </c>
      <c r="F154" s="1234">
        <f>+VLOOKUP(F$135,'Seg Diario'!$B$10:$QN$76,455,0)</f>
        <v>1</v>
      </c>
      <c r="G154" s="1234">
        <f>+VLOOKUP(G$135,'Seg Diario'!$B$10:$QN$76,455,0)</f>
        <v>1</v>
      </c>
      <c r="H154" s="1234">
        <f>+VLOOKUP(H$135,'Seg Diario'!$B$10:$QN$76,455,0)</f>
        <v>1</v>
      </c>
      <c r="I154" s="1234">
        <f>+VLOOKUP(I$135,'Seg Diario'!$B$10:$QN$76,455,0)</f>
        <v>1</v>
      </c>
      <c r="J154" s="1234">
        <f>+VLOOKUP(J$135,'Seg Diario'!$B$10:$QN$76,455,0)</f>
        <v>1</v>
      </c>
      <c r="K154" s="1234">
        <f>+VLOOKUP(K$135,'Seg Diario'!$B$10:$QN$76,455,0)</f>
        <v>1</v>
      </c>
      <c r="L154" s="1234">
        <f>+VLOOKUP(L$135,'Seg Diario'!$B$10:$QN$76,455,0)</f>
        <v>1</v>
      </c>
      <c r="M154" s="1234">
        <f>+VLOOKUP(M$135,'Seg Diario'!$B$10:$QN$76,455,0)</f>
        <v>1</v>
      </c>
      <c r="N154" s="1234">
        <f>+VLOOKUP(N$135,'Seg Diario'!$B$10:$QN$76,455,0)</f>
        <v>1</v>
      </c>
      <c r="O154" s="1234">
        <f>+VLOOKUP(O$135,'Seg Diario'!$B$10:$QN$76,455,0)</f>
        <v>1</v>
      </c>
      <c r="P154" s="1234">
        <f>+VLOOKUP(P$135,'Seg Diario'!$B$10:$QN$76,455,0)</f>
        <v>1</v>
      </c>
      <c r="Q154" s="1234">
        <f>+VLOOKUP(Q$135,'Seg Diario'!$B$10:$QN$76,455,0)</f>
        <v>1</v>
      </c>
      <c r="R154" s="1234">
        <f>+VLOOKUP(R$135,'Seg Diario'!$B$10:$QN$76,455,0)</f>
        <v>1</v>
      </c>
      <c r="S154" s="1234">
        <f>+VLOOKUP(S$135,'Seg Diario'!$B$10:$QN$76,455,0)</f>
        <v>1</v>
      </c>
      <c r="T154" s="1234">
        <f>+VLOOKUP(T$135,'Seg Diario'!$B$10:$QN$76,455,0)</f>
        <v>1</v>
      </c>
      <c r="U154" s="1234"/>
    </row>
    <row r="155" spans="1:31" s="1233" customFormat="1" ht="20.25" customHeight="1">
      <c r="A155" s="1232"/>
      <c r="B155" s="1571">
        <f>+AC155</f>
        <v>1</v>
      </c>
      <c r="C155" s="1454" t="s">
        <v>876</v>
      </c>
      <c r="D155" s="1234">
        <f>+VLOOKUP(D$135,'Seg Diario'!$B$10:$QL$76,300)</f>
        <v>1</v>
      </c>
      <c r="E155" s="1234">
        <f>+VLOOKUP(E$135,'Seg Diario'!$B$10:$QL$76,300)</f>
        <v>1</v>
      </c>
      <c r="F155" s="1234">
        <f>+VLOOKUP(F$135,'Seg Diario'!$B$10:$QL$76,300)</f>
        <v>1</v>
      </c>
      <c r="G155" s="1234">
        <f>+VLOOKUP(G$135,'Seg Diario'!$B$10:$QL$76,300)</f>
        <v>1</v>
      </c>
      <c r="H155" s="1234">
        <f>+VLOOKUP(H$135,'Seg Diario'!$B$10:$QL$76,300)</f>
        <v>1</v>
      </c>
      <c r="I155" s="1234">
        <f>+VLOOKUP(I$135,'Seg Diario'!$B$10:$QL$76,300)</f>
        <v>1</v>
      </c>
      <c r="J155" s="1234">
        <f>+VLOOKUP(J$135,'Seg Diario'!$B$10:$QL$76,300)</f>
        <v>1</v>
      </c>
      <c r="K155" s="1234">
        <f>+VLOOKUP(K$135,'Seg Diario'!$B$10:$QL$76,300)</f>
        <v>1</v>
      </c>
      <c r="L155" s="1234">
        <f>+VLOOKUP(L$135,'Seg Diario'!$B$10:$QL$76,300)</f>
        <v>1</v>
      </c>
      <c r="M155" s="1234">
        <f>+VLOOKUP(M$135,'Seg Diario'!$B$10:$QL$76,300)</f>
        <v>1</v>
      </c>
      <c r="N155" s="1234">
        <f>+VLOOKUP(N$135,'Seg Diario'!$B$10:$QL$76,300)</f>
        <v>1</v>
      </c>
      <c r="O155" s="1234">
        <f>+VLOOKUP(O$135,'Seg Diario'!$B$10:$QL$76,300)</f>
        <v>1</v>
      </c>
      <c r="P155" s="1234">
        <f>+VLOOKUP(P$135,'Seg Diario'!$B$10:$QL$76,300)</f>
        <v>1</v>
      </c>
      <c r="Q155" s="1234">
        <f>+VLOOKUP(Q$135,'Seg Diario'!$B$10:$QL$76,300)</f>
        <v>1</v>
      </c>
      <c r="R155" s="1234">
        <f>+VLOOKUP(R$135,'Seg Diario'!$B$10:$QL$76,300)</f>
        <v>1</v>
      </c>
      <c r="S155" s="1234">
        <f>+VLOOKUP(S$135,'Seg Diario'!$B$10:$QL$76,300)</f>
        <v>1</v>
      </c>
      <c r="T155" s="1234">
        <f>+VLOOKUP(T$135,'Seg Diario'!$B$10:$QL$76,300)</f>
        <v>1</v>
      </c>
      <c r="U155" s="1234"/>
      <c r="AC155" s="1570">
        <f>AD155/$AD134</f>
        <v>1</v>
      </c>
      <c r="AD155" s="1260">
        <f>COUNTIF(D155:AB155,"1")</f>
        <v>17</v>
      </c>
      <c r="AE155" s="1260">
        <f>AD155-$AD$134</f>
        <v>0</v>
      </c>
    </row>
    <row r="156" spans="1:31" s="1233" customFormat="1" ht="20.25" customHeight="1">
      <c r="A156" s="1232"/>
      <c r="B156" s="1232"/>
      <c r="C156" s="1462" t="s">
        <v>877</v>
      </c>
      <c r="D156" s="1234">
        <f>+VLOOKUP(D$135,'Seg Diario'!$B$10:$QN$76,310,0)</f>
        <v>1</v>
      </c>
      <c r="E156" s="1234">
        <f>+VLOOKUP(E$135,'Seg Diario'!$B$10:$QN$76,310,0)</f>
        <v>1</v>
      </c>
      <c r="F156" s="1234">
        <f>+VLOOKUP(F$135,'Seg Diario'!$B$10:$QN$76,310,0)</f>
        <v>1</v>
      </c>
      <c r="G156" s="1234">
        <f>+VLOOKUP(G$135,'Seg Diario'!$B$10:$QN$76,310,0)</f>
        <v>1</v>
      </c>
      <c r="H156" s="1234">
        <f>+VLOOKUP(H$135,'Seg Diario'!$B$10:$QN$76,310,0)</f>
        <v>1</v>
      </c>
      <c r="I156" s="1234">
        <f>+VLOOKUP(I$135,'Seg Diario'!$B$10:$QN$76,310,0)</f>
        <v>1</v>
      </c>
      <c r="J156" s="1234">
        <f>+VLOOKUP(J$135,'Seg Diario'!$B$10:$QN$76,310,0)</f>
        <v>1</v>
      </c>
      <c r="K156" s="1234">
        <f>+VLOOKUP(K$135,'Seg Diario'!$B$10:$QN$76,310,0)</f>
        <v>1</v>
      </c>
      <c r="L156" s="1234">
        <f>+VLOOKUP(L$135,'Seg Diario'!$B$10:$QN$76,310,0)</f>
        <v>1</v>
      </c>
      <c r="M156" s="1234">
        <f>+VLOOKUP(M$135,'Seg Diario'!$B$10:$QN$76,310,0)</f>
        <v>1</v>
      </c>
      <c r="N156" s="1234">
        <f>+VLOOKUP(N$135,'Seg Diario'!$B$10:$QN$76,310,0)</f>
        <v>1</v>
      </c>
      <c r="O156" s="1234">
        <f>+VLOOKUP(O$135,'Seg Diario'!$B$10:$QN$76,310,0)</f>
        <v>1</v>
      </c>
      <c r="P156" s="1234">
        <f>+VLOOKUP(P$135,'Seg Diario'!$B$10:$QN$76,310,0)</f>
        <v>1</v>
      </c>
      <c r="Q156" s="1234">
        <f>+VLOOKUP(Q$135,'Seg Diario'!$B$10:$QN$76,310,0)</f>
        <v>1</v>
      </c>
      <c r="R156" s="1234">
        <f>+VLOOKUP(R$135,'Seg Diario'!$B$10:$QN$76,310,0)</f>
        <v>1</v>
      </c>
      <c r="S156" s="1234">
        <f>+VLOOKUP(S$135,'Seg Diario'!$B$10:$QN$76,310,0)</f>
        <v>1</v>
      </c>
      <c r="T156" s="1234">
        <f>+VLOOKUP(T$135,'Seg Diario'!$B$10:$QN$76,310,0)</f>
        <v>1</v>
      </c>
      <c r="U156" s="1234"/>
      <c r="AD156" s="1260">
        <f>COUNTIF(D156:AB156,"1")</f>
        <v>17</v>
      </c>
      <c r="AE156" s="1260">
        <f>AD156-$AD$134</f>
        <v>0</v>
      </c>
    </row>
    <row r="157" spans="1:31" s="1233" customFormat="1" ht="20.25" customHeight="1">
      <c r="A157" s="1232"/>
      <c r="B157" s="1232"/>
      <c r="C157" s="1454" t="s">
        <v>878</v>
      </c>
      <c r="D157" s="1234">
        <f>+VLOOKUP(D$135,'Seg Diario'!$B$10:$QL$76,322,0)</f>
        <v>1</v>
      </c>
      <c r="E157" s="1234">
        <f>+VLOOKUP(E$135,'Seg Diario'!$B$10:$QL$76,322,0)</f>
        <v>1</v>
      </c>
      <c r="F157" s="1234">
        <f>+VLOOKUP(F$135,'Seg Diario'!$B$10:$QL$76,322,0)</f>
        <v>1</v>
      </c>
      <c r="G157" s="1234">
        <f>+VLOOKUP(G$135,'Seg Diario'!$B$10:$QL$76,322,0)</f>
        <v>1</v>
      </c>
      <c r="H157" s="1234">
        <f>+VLOOKUP(H$135,'Seg Diario'!$B$10:$QL$76,322,0)</f>
        <v>1</v>
      </c>
      <c r="I157" s="1234">
        <f>+VLOOKUP(I$135,'Seg Diario'!$B$10:$QL$76,322,0)</f>
        <v>1</v>
      </c>
      <c r="J157" s="1234">
        <f>+VLOOKUP(J$135,'Seg Diario'!$B$10:$QL$76,322,0)</f>
        <v>1</v>
      </c>
      <c r="K157" s="1234">
        <f>+VLOOKUP(K$135,'Seg Diario'!$B$10:$QL$76,322,0)</f>
        <v>1</v>
      </c>
      <c r="L157" s="1234">
        <f>+VLOOKUP(L$135,'Seg Diario'!$B$10:$QL$76,322,0)</f>
        <v>1</v>
      </c>
      <c r="M157" s="1234">
        <f>+VLOOKUP(M$135,'Seg Diario'!$B$10:$QL$76,322,0)</f>
        <v>1</v>
      </c>
      <c r="N157" s="1234">
        <f>+VLOOKUP(N$135,'Seg Diario'!$B$10:$QL$76,322,0)</f>
        <v>1</v>
      </c>
      <c r="O157" s="1234">
        <f>+VLOOKUP(O$135,'Seg Diario'!$B$10:$QL$76,322,0)</f>
        <v>1</v>
      </c>
      <c r="P157" s="1234">
        <f>+VLOOKUP(P$135,'Seg Diario'!$B$10:$QL$76,322,0)</f>
        <v>1</v>
      </c>
      <c r="Q157" s="1234">
        <f>+VLOOKUP(Q$135,'Seg Diario'!$B$10:$QL$76,322,0)</f>
        <v>1</v>
      </c>
      <c r="R157" s="1234">
        <f>+VLOOKUP(R$135,'Seg Diario'!$B$10:$QL$76,322,0)</f>
        <v>1</v>
      </c>
      <c r="S157" s="1234">
        <f>+VLOOKUP(S$135,'Seg Diario'!$B$10:$QL$76,322,0)</f>
        <v>1</v>
      </c>
      <c r="T157" s="1234">
        <f>+VLOOKUP(T$135,'Seg Diario'!$B$10:$QL$76,322,0)</f>
        <v>1</v>
      </c>
      <c r="U157" s="1234"/>
    </row>
    <row r="158" spans="1:31" s="1233" customFormat="1" ht="20.25" customHeight="1">
      <c r="A158" s="1232"/>
      <c r="B158" s="1571">
        <f>+AC158</f>
        <v>1</v>
      </c>
      <c r="C158" s="1454" t="s">
        <v>879</v>
      </c>
      <c r="D158" s="1234">
        <f>+VLOOKUP(D$135,'Seg Diario'!$B$10:$QL$76,325,0)</f>
        <v>1</v>
      </c>
      <c r="E158" s="1234">
        <f>+VLOOKUP(E$135,'Seg Diario'!$B$10:$QL$76,325,0)</f>
        <v>1</v>
      </c>
      <c r="F158" s="1234">
        <f>+VLOOKUP(F$135,'Seg Diario'!$B$10:$QL$76,325,0)</f>
        <v>1</v>
      </c>
      <c r="G158" s="1234">
        <f>+VLOOKUP(G$135,'Seg Diario'!$B$10:$QL$76,325,0)</f>
        <v>1</v>
      </c>
      <c r="H158" s="1234">
        <f>+VLOOKUP(H$135,'Seg Diario'!$B$10:$QL$76,325,0)</f>
        <v>1</v>
      </c>
      <c r="I158" s="1234">
        <f>+VLOOKUP(I$135,'Seg Diario'!$B$10:$QL$76,325,0)</f>
        <v>1</v>
      </c>
      <c r="J158" s="1234">
        <f>+VLOOKUP(J$135,'Seg Diario'!$B$10:$QL$76,325,0)</f>
        <v>1</v>
      </c>
      <c r="K158" s="1234">
        <f>+VLOOKUP(K$135,'Seg Diario'!$B$10:$QL$76,325,0)</f>
        <v>1</v>
      </c>
      <c r="L158" s="1234">
        <f>+VLOOKUP(L$135,'Seg Diario'!$B$10:$QL$76,325,0)</f>
        <v>1</v>
      </c>
      <c r="M158" s="1234">
        <f>+VLOOKUP(M$135,'Seg Diario'!$B$10:$QL$76,325,0)</f>
        <v>1</v>
      </c>
      <c r="N158" s="1234">
        <f>+VLOOKUP(N$135,'Seg Diario'!$B$10:$QL$76,325,0)</f>
        <v>1</v>
      </c>
      <c r="O158" s="1234">
        <f>+VLOOKUP(O$135,'Seg Diario'!$B$10:$QL$76,325,0)</f>
        <v>1</v>
      </c>
      <c r="P158" s="1234">
        <f>+VLOOKUP(P$135,'Seg Diario'!$B$10:$QL$76,325,0)</f>
        <v>1</v>
      </c>
      <c r="Q158" s="1234">
        <f>+VLOOKUP(Q$135,'Seg Diario'!$B$10:$QL$76,325,0)</f>
        <v>1</v>
      </c>
      <c r="R158" s="1234">
        <f>+VLOOKUP(R$135,'Seg Diario'!$B$10:$QL$76,325,0)</f>
        <v>1</v>
      </c>
      <c r="S158" s="1234">
        <f>+VLOOKUP(S$135,'Seg Diario'!$B$10:$QL$76,325,0)</f>
        <v>1</v>
      </c>
      <c r="T158" s="1234">
        <f>+VLOOKUP(T$135,'Seg Diario'!$B$10:$QL$76,325,0)</f>
        <v>1</v>
      </c>
      <c r="U158" s="1234"/>
      <c r="AC158" s="1570">
        <f>AD158/$AD134</f>
        <v>1</v>
      </c>
      <c r="AD158" s="1260">
        <f>COUNTIF(D158:AB158,"1")</f>
        <v>17</v>
      </c>
      <c r="AE158" s="1260">
        <f>AD158-$AD$134</f>
        <v>0</v>
      </c>
    </row>
    <row r="159" spans="1:31" s="1233" customFormat="1" ht="20.25" customHeight="1">
      <c r="A159" s="1232"/>
      <c r="B159" s="1232"/>
      <c r="C159" s="1454" t="s">
        <v>880</v>
      </c>
      <c r="D159" s="1234">
        <f>+VLOOKUP(D$135,'Seg Diario'!$B$10:$QN$76,328,0)</f>
        <v>1</v>
      </c>
      <c r="E159" s="1234">
        <f>+VLOOKUP(E$135,'Seg Diario'!$B$10:$QN$76,328,0)</f>
        <v>1</v>
      </c>
      <c r="F159" s="1234">
        <f>+VLOOKUP(F$135,'Seg Diario'!$B$10:$QN$76,328,0)</f>
        <v>1</v>
      </c>
      <c r="G159" s="1234">
        <f>+VLOOKUP(G$135,'Seg Diario'!$B$10:$QN$76,328,0)</f>
        <v>1</v>
      </c>
      <c r="H159" s="1234">
        <f>+VLOOKUP(H$135,'Seg Diario'!$B$10:$QN$76,328,0)</f>
        <v>1</v>
      </c>
      <c r="I159" s="1234">
        <f>+VLOOKUP(I$135,'Seg Diario'!$B$10:$QN$76,328,0)</f>
        <v>1</v>
      </c>
      <c r="J159" s="1234">
        <f>+VLOOKUP(J$135,'Seg Diario'!$B$10:$QN$76,328,0)</f>
        <v>1</v>
      </c>
      <c r="K159" s="1234">
        <f>+VLOOKUP(K$135,'Seg Diario'!$B$10:$QN$76,328,0)</f>
        <v>1</v>
      </c>
      <c r="L159" s="1234">
        <f>+VLOOKUP(L$135,'Seg Diario'!$B$10:$QN$76,328,0)</f>
        <v>1</v>
      </c>
      <c r="M159" s="1234">
        <f>+VLOOKUP(M$135,'Seg Diario'!$B$10:$QN$76,328,0)</f>
        <v>1</v>
      </c>
      <c r="N159" s="1234">
        <f>+VLOOKUP(N$135,'Seg Diario'!$B$10:$QN$76,328,0)</f>
        <v>1</v>
      </c>
      <c r="O159" s="1234">
        <f>+VLOOKUP(O$135,'Seg Diario'!$B$10:$QN$76,328,0)</f>
        <v>1</v>
      </c>
      <c r="P159" s="1234">
        <f>+VLOOKUP(P$135,'Seg Diario'!$B$10:$QN$76,328,0)</f>
        <v>0</v>
      </c>
      <c r="Q159" s="1234">
        <f>+VLOOKUP(Q$135,'Seg Diario'!$B$10:$QN$76,328,0)</f>
        <v>0</v>
      </c>
      <c r="R159" s="1234">
        <f>+VLOOKUP(R$135,'Seg Diario'!$B$10:$QN$76,328,0)</f>
        <v>1</v>
      </c>
      <c r="S159" s="1234">
        <f>+VLOOKUP(S$135,'Seg Diario'!$B$10:$QN$76,328,0)</f>
        <v>0</v>
      </c>
      <c r="T159" s="1234">
        <f>+VLOOKUP(T$135,'Seg Diario'!$B$10:$QN$76,328,0)</f>
        <v>0</v>
      </c>
      <c r="U159" s="1234"/>
    </row>
    <row r="160" spans="1:31" s="1233" customFormat="1" ht="20.25" customHeight="1">
      <c r="A160" s="1232"/>
      <c r="B160" s="1232"/>
      <c r="C160" s="1462" t="s">
        <v>881</v>
      </c>
      <c r="D160" s="1234">
        <f>+VLOOKUP(D$135,'Seg Diario'!$B$10:$QN$76,338,0)</f>
        <v>1</v>
      </c>
      <c r="E160" s="1234">
        <f>+VLOOKUP(E$135,'Seg Diario'!$B$10:$QN$76,338,0)</f>
        <v>1</v>
      </c>
      <c r="F160" s="1234">
        <f>+VLOOKUP(F$135,'Seg Diario'!$B$10:$QN$76,338,0)</f>
        <v>1</v>
      </c>
      <c r="G160" s="1234">
        <f>+VLOOKUP(G$135,'Seg Diario'!$B$10:$QN$76,338,0)</f>
        <v>1</v>
      </c>
      <c r="H160" s="1234">
        <f>+VLOOKUP(H$135,'Seg Diario'!$B$10:$QN$76,338,0)</f>
        <v>1</v>
      </c>
      <c r="I160" s="1234">
        <f>+VLOOKUP(I$135,'Seg Diario'!$B$10:$QN$76,338,0)</f>
        <v>1</v>
      </c>
      <c r="J160" s="1234">
        <f>+VLOOKUP(J$135,'Seg Diario'!$B$10:$QN$76,338,0)</f>
        <v>1</v>
      </c>
      <c r="K160" s="1234">
        <f>+VLOOKUP(K$135,'Seg Diario'!$B$10:$QN$76,338,0)</f>
        <v>1</v>
      </c>
      <c r="L160" s="1234">
        <f>+VLOOKUP(L$135,'Seg Diario'!$B$10:$QN$76,338,0)</f>
        <v>1</v>
      </c>
      <c r="M160" s="1234">
        <f>+VLOOKUP(M$135,'Seg Diario'!$B$10:$QN$76,338,0)</f>
        <v>1</v>
      </c>
      <c r="N160" s="1234">
        <f>+VLOOKUP(N$135,'Seg Diario'!$B$10:$QN$76,338,0)</f>
        <v>1</v>
      </c>
      <c r="O160" s="1234">
        <f>+VLOOKUP(O$135,'Seg Diario'!$B$10:$QN$76,338,0)</f>
        <v>1</v>
      </c>
      <c r="P160" s="1234">
        <f>+VLOOKUP(P$135,'Seg Diario'!$B$10:$QN$76,338,0)</f>
        <v>1</v>
      </c>
      <c r="Q160" s="1234">
        <f>+VLOOKUP(Q$135,'Seg Diario'!$B$10:$QN$76,338,0)</f>
        <v>1</v>
      </c>
      <c r="R160" s="1234">
        <f>+VLOOKUP(R$135,'Seg Diario'!$B$10:$QN$76,338,0)</f>
        <v>1</v>
      </c>
      <c r="S160" s="1234">
        <f>+VLOOKUP(S$135,'Seg Diario'!$B$10:$QN$76,338,0)</f>
        <v>1</v>
      </c>
      <c r="T160" s="1234">
        <f>+VLOOKUP(T$135,'Seg Diario'!$B$10:$QN$76,338,0)</f>
        <v>1</v>
      </c>
      <c r="U160" s="1234"/>
      <c r="V160" s="1232"/>
      <c r="W160" s="1232"/>
      <c r="X160" s="1232"/>
      <c r="Y160" s="1232"/>
      <c r="AD160" s="1260">
        <f>COUNTIF(D160:AB160,"1")</f>
        <v>17</v>
      </c>
      <c r="AE160" s="1260">
        <f>AD160-$AD$134</f>
        <v>0</v>
      </c>
    </row>
    <row r="161" spans="1:31" s="1233" customFormat="1" ht="21.6" customHeight="1">
      <c r="A161" s="1232"/>
      <c r="B161" s="1232"/>
      <c r="C161" s="1454" t="s">
        <v>882</v>
      </c>
      <c r="D161" s="1234">
        <f>+VLOOKUP(D$135,'Seg Diario'!$B$10:$QL$76,350,0)</f>
        <v>1</v>
      </c>
      <c r="E161" s="1234">
        <f>+VLOOKUP(E$135,'Seg Diario'!$B$10:$QL$76,350,0)</f>
        <v>1</v>
      </c>
      <c r="F161" s="1234">
        <f>+VLOOKUP(F$135,'Seg Diario'!$B$10:$QL$76,350,0)</f>
        <v>1</v>
      </c>
      <c r="G161" s="1234">
        <f>+VLOOKUP(G$135,'Seg Diario'!$B$10:$QL$76,350,0)</f>
        <v>1</v>
      </c>
      <c r="H161" s="1234">
        <f>+VLOOKUP(H$135,'Seg Diario'!$B$10:$QL$76,350,0)</f>
        <v>1</v>
      </c>
      <c r="I161" s="1234">
        <f>+VLOOKUP(I$135,'Seg Diario'!$B$10:$QL$76,350,0)</f>
        <v>1</v>
      </c>
      <c r="J161" s="1234">
        <f>+VLOOKUP(J$135,'Seg Diario'!$B$10:$QL$76,350,0)</f>
        <v>1</v>
      </c>
      <c r="K161" s="1234">
        <f>+VLOOKUP(K$135,'Seg Diario'!$B$10:$QL$76,350,0)</f>
        <v>1</v>
      </c>
      <c r="L161" s="1234">
        <f>+VLOOKUP(L$135,'Seg Diario'!$B$10:$QL$76,350,0)</f>
        <v>1</v>
      </c>
      <c r="M161" s="1234">
        <f>+VLOOKUP(M$135,'Seg Diario'!$B$10:$QL$76,350,0)</f>
        <v>1</v>
      </c>
      <c r="N161" s="1234">
        <f>+VLOOKUP(N$135,'Seg Diario'!$B$10:$QL$76,350,0)</f>
        <v>1</v>
      </c>
      <c r="O161" s="1234">
        <f>+VLOOKUP(O$135,'Seg Diario'!$B$10:$QL$76,350,0)</f>
        <v>1</v>
      </c>
      <c r="P161" s="1234">
        <f>+VLOOKUP(P$135,'Seg Diario'!$B$10:$QL$76,350,0)</f>
        <v>1</v>
      </c>
      <c r="Q161" s="1234">
        <f>+VLOOKUP(Q$135,'Seg Diario'!$B$10:$QL$76,350,0)</f>
        <v>1</v>
      </c>
      <c r="R161" s="1234">
        <f>+VLOOKUP(R$135,'Seg Diario'!$B$10:$QL$76,350,0)</f>
        <v>1</v>
      </c>
      <c r="S161" s="1234">
        <f>+VLOOKUP(S$135,'Seg Diario'!$B$10:$QL$76,350,0)</f>
        <v>1</v>
      </c>
      <c r="T161" s="1234">
        <f>+VLOOKUP(T$135,'Seg Diario'!$B$10:$QL$76,350,0)</f>
        <v>1</v>
      </c>
      <c r="U161" s="1234"/>
      <c r="V161" s="1232"/>
      <c r="W161" s="1232"/>
      <c r="X161" s="1232"/>
      <c r="Y161" s="1232"/>
    </row>
    <row r="162" spans="1:31" ht="21.6" customHeight="1">
      <c r="A162" s="1091"/>
      <c r="B162" s="1571">
        <f>+AC162</f>
        <v>1</v>
      </c>
      <c r="C162" s="1454" t="s">
        <v>883</v>
      </c>
      <c r="D162" s="1234">
        <f>+VLOOKUP(D$135,'Seg Diario'!$B$10:$QL$76,353,0)</f>
        <v>1</v>
      </c>
      <c r="E162" s="1234">
        <f>+VLOOKUP(E$135,'Seg Diario'!$B$10:$QL$76,353,0)</f>
        <v>1</v>
      </c>
      <c r="F162" s="1234">
        <f>+VLOOKUP(F$135,'Seg Diario'!$B$10:$QL$76,353,0)</f>
        <v>1</v>
      </c>
      <c r="G162" s="1234">
        <f>+VLOOKUP(G$135,'Seg Diario'!$B$10:$QL$76,353,0)</f>
        <v>1</v>
      </c>
      <c r="H162" s="1234">
        <f>+VLOOKUP(H$135,'Seg Diario'!$B$10:$QL$76,353,0)</f>
        <v>1</v>
      </c>
      <c r="I162" s="1234">
        <f>+VLOOKUP(I$135,'Seg Diario'!$B$10:$QL$76,353,0)</f>
        <v>1</v>
      </c>
      <c r="J162" s="1234">
        <f>+VLOOKUP(J$135,'Seg Diario'!$B$10:$QL$76,353,0)</f>
        <v>1</v>
      </c>
      <c r="K162" s="1234">
        <f>+VLOOKUP(K$135,'Seg Diario'!$B$10:$QL$76,353,0)</f>
        <v>1</v>
      </c>
      <c r="L162" s="1234">
        <f>+VLOOKUP(L$135,'Seg Diario'!$B$10:$QL$76,353,0)</f>
        <v>1</v>
      </c>
      <c r="M162" s="1234">
        <f>+VLOOKUP(M$135,'Seg Diario'!$B$10:$QL$76,353,0)</f>
        <v>1</v>
      </c>
      <c r="N162" s="1234">
        <f>+VLOOKUP(N$135,'Seg Diario'!$B$10:$QL$76,353,0)</f>
        <v>1</v>
      </c>
      <c r="O162" s="1234">
        <f>+VLOOKUP(O$135,'Seg Diario'!$B$10:$QL$76,353,0)</f>
        <v>1</v>
      </c>
      <c r="P162" s="1234">
        <f>+VLOOKUP(P$135,'Seg Diario'!$B$10:$QL$76,353,0)</f>
        <v>1</v>
      </c>
      <c r="Q162" s="1234">
        <f>+VLOOKUP(Q$135,'Seg Diario'!$B$10:$QL$76,353,0)</f>
        <v>1</v>
      </c>
      <c r="R162" s="1234">
        <f>+VLOOKUP(R$135,'Seg Diario'!$B$10:$QL$76,353,0)</f>
        <v>1</v>
      </c>
      <c r="S162" s="1234">
        <f>+VLOOKUP(S$135,'Seg Diario'!$B$10:$QL$76,353,0)</f>
        <v>1</v>
      </c>
      <c r="T162" s="1234">
        <f>+VLOOKUP(T$135,'Seg Diario'!$B$10:$QL$76,353,0)</f>
        <v>1</v>
      </c>
      <c r="U162" s="1234"/>
      <c r="AC162" s="1570">
        <f>AD162/$AD134</f>
        <v>1</v>
      </c>
      <c r="AD162" s="1260">
        <f>COUNTIF(D162:AB162,"1")</f>
        <v>17</v>
      </c>
      <c r="AE162" s="1260">
        <f>AD162-$AD$134</f>
        <v>0</v>
      </c>
    </row>
    <row r="163" spans="1:31" ht="21.6" customHeight="1" thickBot="1">
      <c r="A163" s="1091"/>
      <c r="B163" s="1091"/>
      <c r="C163" s="1456" t="s">
        <v>884</v>
      </c>
      <c r="D163" s="1300">
        <f>+VLOOKUP(D$135,'Seg Diario'!$B$10:$QN$76,356,0)</f>
        <v>1</v>
      </c>
      <c r="E163" s="1300">
        <f>+VLOOKUP(E$135,'Seg Diario'!$B$10:$QN$76,356,0)</f>
        <v>1</v>
      </c>
      <c r="F163" s="1300">
        <f>+VLOOKUP(F$135,'Seg Diario'!$B$10:$QN$76,356,0)</f>
        <v>1</v>
      </c>
      <c r="G163" s="1300">
        <f>+VLOOKUP(G$135,'Seg Diario'!$B$10:$QN$76,356,0)</f>
        <v>1</v>
      </c>
      <c r="H163" s="1300">
        <f>+VLOOKUP(H$135,'Seg Diario'!$B$10:$QN$76,356,0)</f>
        <v>1</v>
      </c>
      <c r="I163" s="1300">
        <f>+VLOOKUP(I$135,'Seg Diario'!$B$10:$QN$76,356,0)</f>
        <v>1</v>
      </c>
      <c r="J163" s="1300">
        <f>+VLOOKUP(J$135,'Seg Diario'!$B$10:$QN$76,356,0)</f>
        <v>1</v>
      </c>
      <c r="K163" s="1300">
        <f>+VLOOKUP(K$135,'Seg Diario'!$B$10:$QN$76,356,0)</f>
        <v>1</v>
      </c>
      <c r="L163" s="1300">
        <f>+VLOOKUP(L$135,'Seg Diario'!$B$10:$QN$76,356,0)</f>
        <v>1</v>
      </c>
      <c r="M163" s="1300">
        <f>+VLOOKUP(M$135,'Seg Diario'!$B$10:$QN$76,356,0)</f>
        <v>1</v>
      </c>
      <c r="N163" s="1300">
        <f>+VLOOKUP(N$135,'Seg Diario'!$B$10:$QN$76,356,0)</f>
        <v>1</v>
      </c>
      <c r="O163" s="1300">
        <f>+VLOOKUP(O$135,'Seg Diario'!$B$10:$QN$76,356,0)</f>
        <v>1</v>
      </c>
      <c r="P163" s="1300">
        <f>+VLOOKUP(P$135,'Seg Diario'!$B$10:$QN$76,356,0)</f>
        <v>0</v>
      </c>
      <c r="Q163" s="1300">
        <f>+VLOOKUP(Q$135,'Seg Diario'!$B$10:$QN$76,356,0)</f>
        <v>0</v>
      </c>
      <c r="R163" s="1300">
        <f>+VLOOKUP(R$135,'Seg Diario'!$B$10:$QN$76,356,0)</f>
        <v>1</v>
      </c>
      <c r="S163" s="1300">
        <f>+VLOOKUP(S$135,'Seg Diario'!$B$10:$QN$76,356,0)</f>
        <v>0</v>
      </c>
      <c r="T163" s="1300">
        <f>+VLOOKUP(T$135,'Seg Diario'!$B$10:$QN$76,356,0)</f>
        <v>0</v>
      </c>
      <c r="U163" s="1300"/>
      <c r="AC163" s="1233"/>
    </row>
    <row r="164" spans="1:31" ht="14.4">
      <c r="A164" s="1091"/>
      <c r="B164" s="1091"/>
      <c r="C164" s="1091"/>
    </row>
    <row r="165" spans="1:31" ht="14.4">
      <c r="A165" s="1091"/>
      <c r="B165" s="1091"/>
      <c r="C165" s="1091"/>
    </row>
    <row r="166" spans="1:31" ht="14.4">
      <c r="A166" s="1091"/>
      <c r="B166" s="1091"/>
      <c r="C166" s="1091"/>
    </row>
    <row r="167" spans="1:31" ht="14.4">
      <c r="A167" s="1091"/>
      <c r="B167" s="1091"/>
      <c r="C167" s="1091"/>
    </row>
    <row r="168" spans="1:31" ht="14.4">
      <c r="A168" s="1091"/>
      <c r="B168" s="1091"/>
      <c r="C168" s="1091"/>
    </row>
    <row r="169" spans="1:31" ht="14.4">
      <c r="A169" s="1091"/>
      <c r="B169" s="1091"/>
      <c r="C169" s="1091"/>
    </row>
    <row r="170" spans="1:31" ht="14.4">
      <c r="A170" s="1091"/>
      <c r="B170" s="1091"/>
      <c r="C170" s="1091"/>
    </row>
    <row r="171" spans="1:31" ht="14.4">
      <c r="A171" s="1091"/>
      <c r="B171" s="1091"/>
      <c r="C171" s="1091"/>
    </row>
    <row r="172" spans="1:31" ht="14.4">
      <c r="A172" s="1091"/>
      <c r="B172" s="1091"/>
      <c r="C172" s="1091"/>
    </row>
    <row r="173" spans="1:31" ht="14.4">
      <c r="A173" s="1091"/>
      <c r="B173" s="1091"/>
      <c r="C173" s="1091"/>
    </row>
    <row r="174" spans="1:31" ht="14.4">
      <c r="A174" s="1091"/>
      <c r="B174" s="1091"/>
      <c r="C174" s="1091"/>
    </row>
    <row r="175" spans="1:31" ht="14.4">
      <c r="A175" s="1091"/>
      <c r="B175" s="1091"/>
      <c r="C175" s="1091"/>
    </row>
    <row r="176" spans="1:31" ht="14.4">
      <c r="A176" s="1091"/>
      <c r="B176" s="1091"/>
      <c r="C176" s="1091"/>
    </row>
    <row r="177" spans="1:3" ht="14.4">
      <c r="A177" s="1091"/>
      <c r="B177" s="1091"/>
      <c r="C177" s="1091"/>
    </row>
    <row r="178" spans="1:3" ht="14.4">
      <c r="A178" s="1091"/>
      <c r="B178" s="1091"/>
      <c r="C178" s="1091"/>
    </row>
    <row r="179" spans="1:3" ht="14.4">
      <c r="A179" s="1091"/>
      <c r="B179" s="1091"/>
      <c r="C179" s="1091"/>
    </row>
    <row r="180" spans="1:3" ht="14.4">
      <c r="A180" s="1091"/>
      <c r="B180" s="1091"/>
      <c r="C180" s="1091"/>
    </row>
    <row r="181" spans="1:3" ht="14.4">
      <c r="A181" s="1091"/>
      <c r="B181" s="1091"/>
      <c r="C181" s="1091"/>
    </row>
    <row r="182" spans="1:3" ht="14.4">
      <c r="A182" s="1091"/>
      <c r="B182" s="1091"/>
      <c r="C182" s="1091"/>
    </row>
    <row r="183" spans="1:3" ht="14.4">
      <c r="A183" s="1091"/>
      <c r="B183" s="1091"/>
      <c r="C183" s="1091"/>
    </row>
    <row r="184" spans="1:3" ht="14.4">
      <c r="A184" s="1091"/>
      <c r="B184" s="1091"/>
      <c r="C184" s="1091"/>
    </row>
    <row r="185" spans="1:3" ht="14.4">
      <c r="A185" s="1091"/>
      <c r="B185" s="1091"/>
      <c r="C185" s="1091"/>
    </row>
    <row r="186" spans="1:3" ht="14.4">
      <c r="A186" s="1091"/>
      <c r="B186" s="1091"/>
      <c r="C186" s="1091"/>
    </row>
    <row r="187" spans="1:3" ht="14.4">
      <c r="A187" s="1091"/>
      <c r="B187" s="1091"/>
      <c r="C187" s="1091"/>
    </row>
    <row r="188" spans="1:3" ht="14.4">
      <c r="A188" s="1091"/>
      <c r="B188" s="1091"/>
      <c r="C188" s="1091"/>
    </row>
  </sheetData>
  <mergeCells count="55">
    <mergeCell ref="Y86:Y93"/>
    <mergeCell ref="Z86:Z93"/>
    <mergeCell ref="T126:T133"/>
    <mergeCell ref="U126:U133"/>
    <mergeCell ref="C126:C133"/>
    <mergeCell ref="O126:O133"/>
    <mergeCell ref="P126:P133"/>
    <mergeCell ref="Q126:Q133"/>
    <mergeCell ref="R126:R133"/>
    <mergeCell ref="S126:S133"/>
    <mergeCell ref="C86:C93"/>
    <mergeCell ref="T86:T93"/>
    <mergeCell ref="U86:U93"/>
    <mergeCell ref="V86:V93"/>
    <mergeCell ref="W86:W93"/>
    <mergeCell ref="X86:X93"/>
    <mergeCell ref="C46:C53"/>
    <mergeCell ref="R86:R93"/>
    <mergeCell ref="S86:S93"/>
    <mergeCell ref="O86:O93"/>
    <mergeCell ref="P86:P93"/>
    <mergeCell ref="Q86:Q93"/>
    <mergeCell ref="AB46:AB53"/>
    <mergeCell ref="Q46:Q53"/>
    <mergeCell ref="K46:K53"/>
    <mergeCell ref="L46:L53"/>
    <mergeCell ref="M46:M53"/>
    <mergeCell ref="N46:N53"/>
    <mergeCell ref="O46:O53"/>
    <mergeCell ref="P46:P53"/>
    <mergeCell ref="Y46:Y53"/>
    <mergeCell ref="Z46:Z53"/>
    <mergeCell ref="AA46:AA53"/>
    <mergeCell ref="V46:V53"/>
    <mergeCell ref="E1:E2"/>
    <mergeCell ref="I1:K1"/>
    <mergeCell ref="D4:X4"/>
    <mergeCell ref="D46:D53"/>
    <mergeCell ref="E46:E53"/>
    <mergeCell ref="F46:F53"/>
    <mergeCell ref="G46:G53"/>
    <mergeCell ref="H46:H53"/>
    <mergeCell ref="I46:I53"/>
    <mergeCell ref="J46:J53"/>
    <mergeCell ref="W46:W53"/>
    <mergeCell ref="X46:X53"/>
    <mergeCell ref="R46:R53"/>
    <mergeCell ref="S46:S53"/>
    <mergeCell ref="T46:T53"/>
    <mergeCell ref="U46:U53"/>
    <mergeCell ref="C5:C12"/>
    <mergeCell ref="D5:D12"/>
    <mergeCell ref="E5:E12"/>
    <mergeCell ref="F5:F12"/>
    <mergeCell ref="G5:G12"/>
  </mergeCells>
  <phoneticPr fontId="21" type="noConversion"/>
  <conditionalFormatting sqref="D13:G13">
    <cfRule type="containsText" dxfId="138" priority="84" operator="containsText" text="r">
      <formula>NOT(ISERROR(SEARCH("r",D13)))</formula>
    </cfRule>
    <cfRule type="containsText" dxfId="137" priority="83" operator="containsText" text="l">
      <formula>NOT(ISERROR(SEARCH("l",D13)))</formula>
    </cfRule>
  </conditionalFormatting>
  <conditionalFormatting sqref="D17:G17 D73:X83">
    <cfRule type="cellIs" dxfId="136" priority="60" operator="equal">
      <formula>0</formula>
    </cfRule>
    <cfRule type="cellIs" dxfId="135" priority="61" operator="lessThan">
      <formula>1</formula>
    </cfRule>
  </conditionalFormatting>
  <conditionalFormatting sqref="D17:G23 D25:G27 D30:G30">
    <cfRule type="cellIs" dxfId="134" priority="38" operator="equal">
      <formula>0</formula>
    </cfRule>
    <cfRule type="cellIs" dxfId="133" priority="45" operator="lessThan">
      <formula>1</formula>
    </cfRule>
  </conditionalFormatting>
  <conditionalFormatting sqref="D18:G18">
    <cfRule type="cellIs" dxfId="132" priority="31" operator="lessThan">
      <formula>1</formula>
    </cfRule>
    <cfRule type="cellIs" dxfId="131" priority="35" operator="lessThan">
      <formula>1</formula>
    </cfRule>
    <cfRule type="cellIs" dxfId="130" priority="30" operator="equal">
      <formula>0</formula>
    </cfRule>
    <cfRule type="cellIs" dxfId="129" priority="34" operator="equal">
      <formula>0</formula>
    </cfRule>
    <cfRule type="cellIs" dxfId="128" priority="28" operator="equal">
      <formula>0</formula>
    </cfRule>
    <cfRule type="cellIs" dxfId="127" priority="29" operator="lessThan">
      <formula>1</formula>
    </cfRule>
    <cfRule type="cellIs" dxfId="126" priority="32" operator="equal">
      <formula>0</formula>
    </cfRule>
    <cfRule type="cellIs" dxfId="125" priority="33" operator="lessThan">
      <formula>1</formula>
    </cfRule>
  </conditionalFormatting>
  <conditionalFormatting sqref="D18:G23 D25:G27 D30:G30">
    <cfRule type="cellIs" dxfId="124" priority="36" operator="equal">
      <formula>0</formula>
    </cfRule>
    <cfRule type="cellIs" dxfId="123" priority="37" operator="lessThan">
      <formula>1</formula>
    </cfRule>
  </conditionalFormatting>
  <conditionalFormatting sqref="D25:G27 D17:G23 D30:G30 D32:G42 D73:X83">
    <cfRule type="cellIs" dxfId="122" priority="42" operator="greaterThanOrEqual">
      <formula>1</formula>
    </cfRule>
    <cfRule type="cellIs" dxfId="121" priority="43" operator="greaterThan">
      <formula>1</formula>
    </cfRule>
  </conditionalFormatting>
  <conditionalFormatting sqref="D27:G27">
    <cfRule type="cellIs" dxfId="120" priority="41" operator="greaterThan">
      <formula>1</formula>
    </cfRule>
  </conditionalFormatting>
  <conditionalFormatting sqref="D28:G28">
    <cfRule type="dataBar" priority="64">
      <dataBar>
        <cfvo type="min"/>
        <cfvo type="max"/>
        <color rgb="FF638EC6"/>
      </dataBar>
      <extLst>
        <ext xmlns:x14="http://schemas.microsoft.com/office/spreadsheetml/2009/9/main" uri="{B025F937-C7B1-47D3-B67F-A62EFF666E3E}">
          <x14:id>{813341F9-DDF0-4ED4-B05D-666F4E0B44CA}</x14:id>
        </ext>
      </extLst>
    </cfRule>
  </conditionalFormatting>
  <conditionalFormatting sqref="D29:G29">
    <cfRule type="dataBar" priority="66">
      <dataBar>
        <cfvo type="min"/>
        <cfvo type="max"/>
        <color rgb="FFFFB628"/>
      </dataBar>
      <extLst>
        <ext xmlns:x14="http://schemas.microsoft.com/office/spreadsheetml/2009/9/main" uri="{B025F937-C7B1-47D3-B67F-A62EFF666E3E}">
          <x14:id>{8CEB2E47-5541-4F2F-903D-1D70694DC9C9}</x14:id>
        </ext>
      </extLst>
    </cfRule>
    <cfRule type="dataBar" priority="65">
      <dataBar>
        <cfvo type="min"/>
        <cfvo type="max"/>
        <color rgb="FFFFB628"/>
      </dataBar>
      <extLst>
        <ext xmlns:x14="http://schemas.microsoft.com/office/spreadsheetml/2009/9/main" uri="{B025F937-C7B1-47D3-B67F-A62EFF666E3E}">
          <x14:id>{337A1356-A0A0-443F-AD1A-FC11A3C233FD}</x14:id>
        </ext>
      </extLst>
    </cfRule>
    <cfRule type="dataBar" priority="67">
      <dataBar>
        <cfvo type="min"/>
        <cfvo type="max"/>
        <color rgb="FF638EC6"/>
      </dataBar>
      <extLst>
        <ext xmlns:x14="http://schemas.microsoft.com/office/spreadsheetml/2009/9/main" uri="{B025F937-C7B1-47D3-B67F-A62EFF666E3E}">
          <x14:id>{8C53C85C-657A-47BF-AA39-BBD4825B7B71}</x14:id>
        </ext>
      </extLst>
    </cfRule>
  </conditionalFormatting>
  <conditionalFormatting sqref="D31:G31">
    <cfRule type="dataBar" priority="68">
      <dataBar>
        <cfvo type="min"/>
        <cfvo type="max"/>
        <color rgb="FF638EC6"/>
      </dataBar>
      <extLst>
        <ext xmlns:x14="http://schemas.microsoft.com/office/spreadsheetml/2009/9/main" uri="{B025F937-C7B1-47D3-B67F-A62EFF666E3E}">
          <x14:id>{216DCF52-6EC8-4496-B43D-AAE4E3058F55}</x14:id>
        </ext>
      </extLst>
    </cfRule>
  </conditionalFormatting>
  <conditionalFormatting sqref="D32:G42">
    <cfRule type="cellIs" dxfId="119" priority="2" operator="lessThan">
      <formula>1</formula>
    </cfRule>
    <cfRule type="cellIs" dxfId="118" priority="3" operator="equal">
      <formula>0</formula>
    </cfRule>
    <cfRule type="cellIs" dxfId="117" priority="4" operator="lessThan">
      <formula>1</formula>
    </cfRule>
    <cfRule type="cellIs" dxfId="116" priority="1" operator="equal">
      <formula>0</formula>
    </cfRule>
  </conditionalFormatting>
  <conditionalFormatting sqref="D134:P134 D54:X54">
    <cfRule type="containsText" dxfId="115" priority="181" operator="containsText" text="l">
      <formula>NOT(ISERROR(SEARCH("l",D54)))</formula>
    </cfRule>
  </conditionalFormatting>
  <conditionalFormatting sqref="D94:T94">
    <cfRule type="containsText" dxfId="114" priority="975" operator="containsText" text="l">
      <formula>NOT(ISERROR(SEARCH("l",D94)))</formula>
    </cfRule>
    <cfRule type="containsText" dxfId="113" priority="976" operator="containsText" text="r">
      <formula>NOT(ISERROR(SEARCH("r",D94)))</formula>
    </cfRule>
  </conditionalFormatting>
  <conditionalFormatting sqref="D139:U139">
    <cfRule type="cellIs" dxfId="112" priority="261" operator="lessThan">
      <formula>1</formula>
    </cfRule>
    <cfRule type="cellIs" dxfId="111" priority="249" operator="lessThan">
      <formula>1</formula>
    </cfRule>
    <cfRule type="cellIs" dxfId="110" priority="266" operator="equal">
      <formula>0</formula>
    </cfRule>
  </conditionalFormatting>
  <conditionalFormatting sqref="D146:U146 D148:U148 D151:U151">
    <cfRule type="cellIs" dxfId="109" priority="149" operator="lessThan">
      <formula>1</formula>
    </cfRule>
  </conditionalFormatting>
  <conditionalFormatting sqref="D146:U148">
    <cfRule type="cellIs" dxfId="108" priority="143" operator="greaterThan">
      <formula>1</formula>
    </cfRule>
    <cfRule type="cellIs" dxfId="107" priority="145" operator="lessThan">
      <formula>1</formula>
    </cfRule>
    <cfRule type="cellIs" dxfId="106" priority="144" operator="equal">
      <formula>0</formula>
    </cfRule>
    <cfRule type="cellIs" dxfId="105" priority="141" operator="greaterThanOrEqual">
      <formula>1</formula>
    </cfRule>
  </conditionalFormatting>
  <conditionalFormatting sqref="D147:U147">
    <cfRule type="cellIs" dxfId="104" priority="140" operator="equal">
      <formula>0</formula>
    </cfRule>
    <cfRule type="cellIs" dxfId="103" priority="142" operator="lessThan">
      <formula>1</formula>
    </cfRule>
  </conditionalFormatting>
  <conditionalFormatting sqref="D149:U149">
    <cfRule type="dataBar" priority="139">
      <dataBar>
        <cfvo type="min"/>
        <cfvo type="max"/>
        <color rgb="FF638EC6"/>
      </dataBar>
      <extLst>
        <ext xmlns:x14="http://schemas.microsoft.com/office/spreadsheetml/2009/9/main" uri="{B025F937-C7B1-47D3-B67F-A62EFF666E3E}">
          <x14:id>{0D736C03-72DF-4DDD-91F1-E932FD494883}</x14:id>
        </ext>
      </extLst>
    </cfRule>
  </conditionalFormatting>
  <conditionalFormatting sqref="D150:U150">
    <cfRule type="dataBar" priority="137">
      <dataBar>
        <cfvo type="min"/>
        <cfvo type="max"/>
        <color rgb="FFFFB628"/>
      </dataBar>
      <extLst>
        <ext xmlns:x14="http://schemas.microsoft.com/office/spreadsheetml/2009/9/main" uri="{B025F937-C7B1-47D3-B67F-A62EFF666E3E}">
          <x14:id>{B72F8980-7814-4167-866E-E02DDA90518A}</x14:id>
        </ext>
      </extLst>
    </cfRule>
    <cfRule type="dataBar" priority="136">
      <dataBar>
        <cfvo type="min"/>
        <cfvo type="max"/>
        <color rgb="FFFFB628"/>
      </dataBar>
      <extLst>
        <ext xmlns:x14="http://schemas.microsoft.com/office/spreadsheetml/2009/9/main" uri="{B025F937-C7B1-47D3-B67F-A62EFF666E3E}">
          <x14:id>{6904A7D0-34DE-43BD-B68E-7437A8ACE765}</x14:id>
        </ext>
      </extLst>
    </cfRule>
    <cfRule type="dataBar" priority="138">
      <dataBar>
        <cfvo type="min"/>
        <cfvo type="max"/>
        <color rgb="FF638EC6"/>
      </dataBar>
      <extLst>
        <ext xmlns:x14="http://schemas.microsoft.com/office/spreadsheetml/2009/9/main" uri="{B025F937-C7B1-47D3-B67F-A62EFF666E3E}">
          <x14:id>{2F122977-5018-4F44-9F3E-80EC8CC4420F}</x14:id>
        </ext>
      </extLst>
    </cfRule>
  </conditionalFormatting>
  <conditionalFormatting sqref="D152:U152">
    <cfRule type="dataBar" priority="114">
      <dataBar>
        <cfvo type="min"/>
        <cfvo type="max"/>
        <color rgb="FF638EC6"/>
      </dataBar>
      <extLst>
        <ext xmlns:x14="http://schemas.microsoft.com/office/spreadsheetml/2009/9/main" uri="{B025F937-C7B1-47D3-B67F-A62EFF666E3E}">
          <x14:id>{C9356687-9758-4A75-85C1-BA821ED1F5E4}</x14:id>
        </ext>
      </extLst>
    </cfRule>
  </conditionalFormatting>
  <conditionalFormatting sqref="D153:U163">
    <cfRule type="cellIs" dxfId="102" priority="5" operator="greaterThanOrEqual">
      <formula>1</formula>
    </cfRule>
    <cfRule type="cellIs" dxfId="101" priority="6" operator="greaterThan">
      <formula>1</formula>
    </cfRule>
    <cfRule type="cellIs" dxfId="100" priority="8" operator="lessThan">
      <formula>1</formula>
    </cfRule>
    <cfRule type="cellIs" dxfId="99" priority="10" operator="lessThan">
      <formula>1</formula>
    </cfRule>
    <cfRule type="cellIs" dxfId="98" priority="7" operator="equal">
      <formula>0</formula>
    </cfRule>
    <cfRule type="cellIs" dxfId="97" priority="9" operator="equal">
      <formula>0</formula>
    </cfRule>
  </conditionalFormatting>
  <conditionalFormatting sqref="D54:X54 D134:P134">
    <cfRule type="containsText" dxfId="96" priority="182" operator="containsText" text="r">
      <formula>NOT(ISERROR(SEARCH("r",D54)))</formula>
    </cfRule>
  </conditionalFormatting>
  <conditionalFormatting sqref="D58:X58">
    <cfRule type="cellIs" dxfId="95" priority="380" operator="equal">
      <formula>0</formula>
    </cfRule>
    <cfRule type="cellIs" dxfId="94" priority="381" operator="lessThan">
      <formula>1</formula>
    </cfRule>
  </conditionalFormatting>
  <conditionalFormatting sqref="D58:X59">
    <cfRule type="cellIs" dxfId="93" priority="321" operator="lessThan">
      <formula>1</formula>
    </cfRule>
  </conditionalFormatting>
  <conditionalFormatting sqref="D58:X64 D66:X68 D71:X71 D151:U151 D146:U146 D148:U148">
    <cfRule type="cellIs" dxfId="92" priority="148" operator="equal">
      <formula>0</formula>
    </cfRule>
  </conditionalFormatting>
  <conditionalFormatting sqref="D59:X59">
    <cfRule type="cellIs" dxfId="91" priority="118" operator="lessThan">
      <formula>1</formula>
    </cfRule>
    <cfRule type="cellIs" dxfId="90" priority="117" operator="equal">
      <formula>0</formula>
    </cfRule>
    <cfRule type="cellIs" dxfId="89" priority="121" operator="lessThan">
      <formula>1</formula>
    </cfRule>
    <cfRule type="cellIs" dxfId="88" priority="127" operator="lessThan">
      <formula>1</formula>
    </cfRule>
    <cfRule type="cellIs" dxfId="87" priority="126" operator="equal">
      <formula>0</formula>
    </cfRule>
    <cfRule type="cellIs" dxfId="86" priority="123" operator="lessThan">
      <formula>1</formula>
    </cfRule>
    <cfRule type="cellIs" dxfId="85" priority="120" operator="equal">
      <formula>0</formula>
    </cfRule>
    <cfRule type="cellIs" dxfId="84" priority="122" operator="equal">
      <formula>0</formula>
    </cfRule>
  </conditionalFormatting>
  <conditionalFormatting sqref="D59:X64 D66:X68 D71:X71 D151:U151">
    <cfRule type="cellIs" dxfId="83" priority="147" operator="lessThan">
      <formula>1</formula>
    </cfRule>
    <cfRule type="cellIs" dxfId="82" priority="146" operator="equal">
      <formula>0</formula>
    </cfRule>
  </conditionalFormatting>
  <conditionalFormatting sqref="D66:X68 D58:X64 D71:X71 D98:Z104 D111:Z111 T125:U125 D138:U144 D151:U151">
    <cfRule type="cellIs" dxfId="81" priority="206" operator="greaterThanOrEqual">
      <formula>1</formula>
    </cfRule>
    <cfRule type="cellIs" dxfId="80" priority="207" operator="greaterThan">
      <formula>1</formula>
    </cfRule>
  </conditionalFormatting>
  <conditionalFormatting sqref="D68:X68">
    <cfRule type="cellIs" dxfId="79" priority="203" operator="greaterThan">
      <formula>1</formula>
    </cfRule>
  </conditionalFormatting>
  <conditionalFormatting sqref="D69:X69">
    <cfRule type="dataBar" priority="20085">
      <dataBar>
        <cfvo type="min"/>
        <cfvo type="max"/>
        <color rgb="FF638EC6"/>
      </dataBar>
      <extLst>
        <ext xmlns:x14="http://schemas.microsoft.com/office/spreadsheetml/2009/9/main" uri="{B025F937-C7B1-47D3-B67F-A62EFF666E3E}">
          <x14:id>{1E415B23-362C-4DBF-B5B0-A9C7E86FF4D6}</x14:id>
        </ext>
      </extLst>
    </cfRule>
  </conditionalFormatting>
  <conditionalFormatting sqref="D70:X70">
    <cfRule type="dataBar" priority="20089">
      <dataBar>
        <cfvo type="min"/>
        <cfvo type="max"/>
        <color rgb="FF638EC6"/>
      </dataBar>
      <extLst>
        <ext xmlns:x14="http://schemas.microsoft.com/office/spreadsheetml/2009/9/main" uri="{B025F937-C7B1-47D3-B67F-A62EFF666E3E}">
          <x14:id>{895BCE2E-2E20-44D1-958D-D0F44A0C645C}</x14:id>
        </ext>
      </extLst>
    </cfRule>
    <cfRule type="dataBar" priority="20087">
      <dataBar>
        <cfvo type="min"/>
        <cfvo type="max"/>
        <color rgb="FFFFB628"/>
      </dataBar>
      <extLst>
        <ext xmlns:x14="http://schemas.microsoft.com/office/spreadsheetml/2009/9/main" uri="{B025F937-C7B1-47D3-B67F-A62EFF666E3E}">
          <x14:id>{AEB670F2-B895-42A8-947C-3098EBF5C35C}</x14:id>
        </ext>
      </extLst>
    </cfRule>
    <cfRule type="dataBar" priority="20088">
      <dataBar>
        <cfvo type="min"/>
        <cfvo type="max"/>
        <color rgb="FFFFB628"/>
      </dataBar>
      <extLst>
        <ext xmlns:x14="http://schemas.microsoft.com/office/spreadsheetml/2009/9/main" uri="{B025F937-C7B1-47D3-B67F-A62EFF666E3E}">
          <x14:id>{FB0F89A4-59E6-49AD-94AC-B23A753EEDBC}</x14:id>
        </ext>
      </extLst>
    </cfRule>
  </conditionalFormatting>
  <conditionalFormatting sqref="D72:X72">
    <cfRule type="dataBar" priority="20093">
      <dataBar>
        <cfvo type="min"/>
        <cfvo type="max"/>
        <color rgb="FF638EC6"/>
      </dataBar>
      <extLst>
        <ext xmlns:x14="http://schemas.microsoft.com/office/spreadsheetml/2009/9/main" uri="{B025F937-C7B1-47D3-B67F-A62EFF666E3E}">
          <x14:id>{54C94312-EE1D-4B90-ACE1-D5089C033547}</x14:id>
        </ext>
      </extLst>
    </cfRule>
  </conditionalFormatting>
  <conditionalFormatting sqref="D73:X83 D98:Z104 D106:Z106 D108:Z108 D111:Z111 D113:Z123 D60:X64 D66:X68 D71:X71">
    <cfRule type="cellIs" dxfId="78" priority="291" operator="lessThan">
      <formula>1</formula>
    </cfRule>
  </conditionalFormatting>
  <conditionalFormatting sqref="D94:Z94">
    <cfRule type="containsText" dxfId="77" priority="184" operator="containsText" text="r">
      <formula>NOT(ISERROR(SEARCH("r",D94)))</formula>
    </cfRule>
    <cfRule type="containsText" dxfId="76" priority="183" operator="containsText" text="l">
      <formula>NOT(ISERROR(SEARCH("l",D94)))</formula>
    </cfRule>
  </conditionalFormatting>
  <conditionalFormatting sqref="D95:Z95 D135:T135">
    <cfRule type="expression" dxfId="75" priority="19874">
      <formula>FB95=100%</formula>
    </cfRule>
  </conditionalFormatting>
  <conditionalFormatting sqref="D98:Z104 D111:Z111 D106:Z106 D108:Z108 D73:X83 D113:Z123">
    <cfRule type="cellIs" dxfId="74" priority="287" operator="equal">
      <formula>0</formula>
    </cfRule>
  </conditionalFormatting>
  <conditionalFormatting sqref="D98:Z104 D111:Z111">
    <cfRule type="cellIs" dxfId="73" priority="285" operator="lessThan">
      <formula>1</formula>
    </cfRule>
    <cfRule type="cellIs" dxfId="72" priority="284" operator="equal">
      <formula>0</formula>
    </cfRule>
  </conditionalFormatting>
  <conditionalFormatting sqref="D99:Z99">
    <cfRule type="cellIs" dxfId="71" priority="133" operator="lessThan">
      <formula>1</formula>
    </cfRule>
    <cfRule type="cellIs" dxfId="70" priority="132" operator="equal">
      <formula>0</formula>
    </cfRule>
    <cfRule type="cellIs" dxfId="69" priority="135" operator="lessThan">
      <formula>1</formula>
    </cfRule>
    <cfRule type="cellIs" dxfId="68" priority="129" operator="equal">
      <formula>0</formula>
    </cfRule>
    <cfRule type="cellIs" dxfId="67" priority="134" operator="equal">
      <formula>0</formula>
    </cfRule>
    <cfRule type="cellIs" dxfId="66" priority="130" operator="lessThan">
      <formula>1</formula>
    </cfRule>
  </conditionalFormatting>
  <conditionalFormatting sqref="D106:Z108">
    <cfRule type="cellIs" dxfId="65" priority="190" operator="greaterThan">
      <formula>1</formula>
    </cfRule>
    <cfRule type="cellIs" dxfId="64" priority="191" operator="equal">
      <formula>0</formula>
    </cfRule>
    <cfRule type="cellIs" dxfId="63" priority="192" operator="lessThan">
      <formula>1</formula>
    </cfRule>
    <cfRule type="cellIs" dxfId="62" priority="188" operator="greaterThanOrEqual">
      <formula>1</formula>
    </cfRule>
  </conditionalFormatting>
  <conditionalFormatting sqref="D107:Z107">
    <cfRule type="cellIs" dxfId="61" priority="187" operator="equal">
      <formula>0</formula>
    </cfRule>
    <cfRule type="cellIs" dxfId="60" priority="189" operator="lessThan">
      <formula>1</formula>
    </cfRule>
  </conditionalFormatting>
  <conditionalFormatting sqref="D109:Z109">
    <cfRule type="dataBar" priority="186">
      <dataBar>
        <cfvo type="min"/>
        <cfvo type="max"/>
        <color rgb="FF638EC6"/>
      </dataBar>
      <extLst>
        <ext xmlns:x14="http://schemas.microsoft.com/office/spreadsheetml/2009/9/main" uri="{B025F937-C7B1-47D3-B67F-A62EFF666E3E}">
          <x14:id>{B944ED20-04F1-40EB-A769-B7097D14678F}</x14:id>
        </ext>
      </extLst>
    </cfRule>
  </conditionalFormatting>
  <conditionalFormatting sqref="D110:Z110">
    <cfRule type="dataBar" priority="158">
      <dataBar>
        <cfvo type="min"/>
        <cfvo type="max"/>
        <color rgb="FF638EC6"/>
      </dataBar>
      <extLst>
        <ext xmlns:x14="http://schemas.microsoft.com/office/spreadsheetml/2009/9/main" uri="{B025F937-C7B1-47D3-B67F-A62EFF666E3E}">
          <x14:id>{61D73E48-79C3-4FF8-8DEE-8FDA6442A582}</x14:id>
        </ext>
      </extLst>
    </cfRule>
    <cfRule type="dataBar" priority="157">
      <dataBar>
        <cfvo type="min"/>
        <cfvo type="max"/>
        <color rgb="FFFFB628"/>
      </dataBar>
      <extLst>
        <ext xmlns:x14="http://schemas.microsoft.com/office/spreadsheetml/2009/9/main" uri="{B025F937-C7B1-47D3-B67F-A62EFF666E3E}">
          <x14:id>{0617EC64-E7AA-4AEF-91DE-85756CC762CE}</x14:id>
        </ext>
      </extLst>
    </cfRule>
    <cfRule type="dataBar" priority="156">
      <dataBar>
        <cfvo type="min"/>
        <cfvo type="max"/>
        <color rgb="FFFFB628"/>
      </dataBar>
      <extLst>
        <ext xmlns:x14="http://schemas.microsoft.com/office/spreadsheetml/2009/9/main" uri="{B025F937-C7B1-47D3-B67F-A62EFF666E3E}">
          <x14:id>{92CDEDE8-E377-405B-AB31-999B4EE7B2CC}</x14:id>
        </ext>
      </extLst>
    </cfRule>
  </conditionalFormatting>
  <conditionalFormatting sqref="D112:Z112">
    <cfRule type="dataBar" priority="115">
      <dataBar>
        <cfvo type="min"/>
        <cfvo type="max"/>
        <color rgb="FF638EC6"/>
      </dataBar>
      <extLst>
        <ext xmlns:x14="http://schemas.microsoft.com/office/spreadsheetml/2009/9/main" uri="{B025F937-C7B1-47D3-B67F-A62EFF666E3E}">
          <x14:id>{CB834BBD-D342-4832-8FC6-C4408BCA29AB}</x14:id>
        </ext>
      </extLst>
    </cfRule>
  </conditionalFormatting>
  <conditionalFormatting sqref="D113:Z123">
    <cfRule type="cellIs" dxfId="59" priority="14" operator="lessThan">
      <formula>1</formula>
    </cfRule>
    <cfRule type="cellIs" dxfId="58" priority="13" operator="equal">
      <formula>0</formula>
    </cfRule>
    <cfRule type="cellIs" dxfId="57" priority="12" operator="greaterThan">
      <formula>1</formula>
    </cfRule>
    <cfRule type="cellIs" dxfId="56" priority="11" operator="greaterThanOrEqual">
      <formula>1</formula>
    </cfRule>
  </conditionalFormatting>
  <conditionalFormatting sqref="E59">
    <cfRule type="cellIs" dxfId="55" priority="320" operator="equal">
      <formula>0</formula>
    </cfRule>
    <cfRule type="cellIs" dxfId="54" priority="318" operator="lessThan">
      <formula>1</formula>
    </cfRule>
  </conditionalFormatting>
  <conditionalFormatting sqref="E14:G14">
    <cfRule type="expression" dxfId="53" priority="62">
      <formula>EX14=100%</formula>
    </cfRule>
  </conditionalFormatting>
  <conditionalFormatting sqref="E139:N139">
    <cfRule type="cellIs" dxfId="52" priority="246" operator="lessThan">
      <formula>1</formula>
    </cfRule>
    <cfRule type="cellIs" dxfId="51" priority="248" operator="equal">
      <formula>0</formula>
    </cfRule>
  </conditionalFormatting>
  <conditionalFormatting sqref="E55:W55">
    <cfRule type="expression" dxfId="50" priority="396">
      <formula>EX55=100%</formula>
    </cfRule>
  </conditionalFormatting>
  <conditionalFormatting sqref="F1:F3">
    <cfRule type="containsText" dxfId="49" priority="961" operator="containsText" text="l">
      <formula>NOT(ISERROR(SEARCH("l",F1)))</formula>
    </cfRule>
    <cfRule type="containsText" dxfId="48" priority="962" operator="containsText" text="r">
      <formula>NOT(ISERROR(SEARCH("r",F1)))</formula>
    </cfRule>
  </conditionalFormatting>
  <conditionalFormatting sqref="G139">
    <cfRule type="cellIs" dxfId="47" priority="260" operator="equal">
      <formula>0</formula>
    </cfRule>
  </conditionalFormatting>
  <conditionalFormatting sqref="N59">
    <cfRule type="cellIs" dxfId="46" priority="314" operator="equal">
      <formula>0</formula>
    </cfRule>
  </conditionalFormatting>
  <conditionalFormatting sqref="N139">
    <cfRule type="cellIs" dxfId="45" priority="254" operator="equal">
      <formula>0</formula>
    </cfRule>
  </conditionalFormatting>
  <conditionalFormatting sqref="N59:O59">
    <cfRule type="cellIs" dxfId="44" priority="152" operator="lessThan">
      <formula>1</formula>
    </cfRule>
  </conditionalFormatting>
  <conditionalFormatting sqref="N59:P59">
    <cfRule type="cellIs" dxfId="43" priority="315" operator="lessThan">
      <formula>1</formula>
    </cfRule>
  </conditionalFormatting>
  <conditionalFormatting sqref="N139:S139">
    <cfRule type="cellIs" dxfId="42" priority="255" operator="lessThan">
      <formula>1</formula>
    </cfRule>
  </conditionalFormatting>
  <conditionalFormatting sqref="O59">
    <cfRule type="cellIs" dxfId="41" priority="151" operator="equal">
      <formula>0</formula>
    </cfRule>
  </conditionalFormatting>
  <conditionalFormatting sqref="P134:Q134">
    <cfRule type="containsText" dxfId="40" priority="177" operator="containsText" text="l">
      <formula>NOT(ISERROR(SEARCH("l",P134)))</formula>
    </cfRule>
    <cfRule type="containsText" dxfId="39" priority="178" operator="containsText" text="r">
      <formula>NOT(ISERROR(SEARCH("r",P134)))</formula>
    </cfRule>
  </conditionalFormatting>
  <conditionalFormatting sqref="Q59:R59">
    <cfRule type="cellIs" dxfId="38" priority="306" operator="lessThan">
      <formula>1</formula>
    </cfRule>
    <cfRule type="cellIs" dxfId="37" priority="308" operator="equal">
      <formula>0</formula>
    </cfRule>
  </conditionalFormatting>
  <conditionalFormatting sqref="Q59:S59">
    <cfRule type="cellIs" dxfId="36" priority="309" operator="lessThan">
      <formula>1</formula>
    </cfRule>
  </conditionalFormatting>
  <conditionalFormatting sqref="Q134:U134">
    <cfRule type="containsText" dxfId="35" priority="173" operator="containsText" text="l">
      <formula>NOT(ISERROR(SEARCH("l",Q134)))</formula>
    </cfRule>
    <cfRule type="containsText" dxfId="34" priority="174" operator="containsText" text="r">
      <formula>NOT(ISERROR(SEARCH("r",Q134)))</formula>
    </cfRule>
  </conditionalFormatting>
  <conditionalFormatting sqref="R134">
    <cfRule type="containsText" dxfId="33" priority="171" operator="containsText" text="l">
      <formula>NOT(ISERROR(SEARCH("l",R134)))</formula>
    </cfRule>
    <cfRule type="containsText" dxfId="32" priority="172" operator="containsText" text="r">
      <formula>NOT(ISERROR(SEARCH("r",R134)))</formula>
    </cfRule>
  </conditionalFormatting>
  <conditionalFormatting sqref="T59">
    <cfRule type="cellIs" dxfId="31" priority="302" operator="equal">
      <formula>0</formula>
    </cfRule>
    <cfRule type="cellIs" dxfId="30" priority="303" operator="lessThan">
      <formula>1</formula>
    </cfRule>
  </conditionalFormatting>
  <conditionalFormatting sqref="T125:U125 D138:S140 E139:U139 D141:U144">
    <cfRule type="cellIs" dxfId="29" priority="338" operator="equal">
      <formula>0</formula>
    </cfRule>
    <cfRule type="cellIs" dxfId="28" priority="339" operator="lessThan">
      <formula>1</formula>
    </cfRule>
  </conditionalFormatting>
  <conditionalFormatting sqref="T125:U125 D138:U144">
    <cfRule type="cellIs" dxfId="27" priority="205" operator="equal">
      <formula>0</formula>
    </cfRule>
  </conditionalFormatting>
  <conditionalFormatting sqref="T138:U140 D139:U139 T125:U125 D138:S138 D140:S140 D141:U144">
    <cfRule type="cellIs" dxfId="26" priority="327" operator="lessThan">
      <formula>1</formula>
    </cfRule>
  </conditionalFormatting>
  <conditionalFormatting sqref="T138:U140">
    <cfRule type="cellIs" dxfId="25" priority="210" operator="lessThan">
      <formula>1</formula>
    </cfRule>
    <cfRule type="cellIs" dxfId="24" priority="326" operator="equal">
      <formula>0</formula>
    </cfRule>
  </conditionalFormatting>
  <conditionalFormatting sqref="T59:X59">
    <cfRule type="cellIs" dxfId="23" priority="297" operator="lessThan">
      <formula>1</formula>
    </cfRule>
  </conditionalFormatting>
  <conditionalFormatting sqref="U135">
    <cfRule type="expression" dxfId="22" priority="19907">
      <formula>#REF!=100%</formula>
    </cfRule>
  </conditionalFormatting>
  <conditionalFormatting sqref="U59:V59">
    <cfRule type="cellIs" dxfId="21" priority="296" operator="equal">
      <formula>0</formula>
    </cfRule>
    <cfRule type="cellIs" dxfId="20" priority="294" operator="lessThan">
      <formula>1</formula>
    </cfRule>
  </conditionalFormatting>
  <pageMargins left="0.70866141732283472" right="0.70866141732283472" top="0.74803149606299213" bottom="0.74803149606299213" header="0.31496062992125984" footer="0.31496062992125984"/>
  <pageSetup paperSize="3" scale="56" orientation="landscape" horizontalDpi="360" verticalDpi="360" r:id="rId1"/>
  <rowBreaks count="1" manualBreakCount="1">
    <brk id="125" max="16383" man="1"/>
  </rowBreaks>
  <colBreaks count="1" manualBreakCount="1">
    <brk id="28" max="1048575" man="1"/>
  </colBreaks>
  <drawing r:id="rId2"/>
  <extLst>
    <ext xmlns:x14="http://schemas.microsoft.com/office/spreadsheetml/2009/9/main" uri="{78C0D931-6437-407d-A8EE-F0AAD7539E65}">
      <x14:conditionalFormattings>
        <x14:conditionalFormatting xmlns:xm="http://schemas.microsoft.com/office/excel/2006/main">
          <x14:cfRule type="dataBar" id="{813341F9-DDF0-4ED4-B05D-666F4E0B44CA}">
            <x14:dataBar minLength="0" maxLength="100" border="1" negativeBarBorderColorSameAsPositive="0">
              <x14:cfvo type="autoMin"/>
              <x14:cfvo type="autoMax"/>
              <x14:borderColor rgb="FF638EC6"/>
              <x14:negativeFillColor rgb="FFFF0000"/>
              <x14:negativeBorderColor rgb="FFFF0000"/>
              <x14:axisColor rgb="FF000000"/>
            </x14:dataBar>
          </x14:cfRule>
          <xm:sqref>D28:G28</xm:sqref>
        </x14:conditionalFormatting>
        <x14:conditionalFormatting xmlns:xm="http://schemas.microsoft.com/office/excel/2006/main">
          <x14:cfRule type="dataBar" id="{8CEB2E47-5541-4F2F-903D-1D70694DC9C9}">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337A1356-A0A0-443F-AD1A-FC11A3C233FD}">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8C53C85C-657A-47BF-AA39-BBD4825B7B71}">
            <x14:dataBar minLength="0" maxLength="100" border="1" negativeBarBorderColorSameAsPositive="0">
              <x14:cfvo type="autoMin"/>
              <x14:cfvo type="autoMax"/>
              <x14:borderColor rgb="FF638EC6"/>
              <x14:negativeFillColor rgb="FFFF0000"/>
              <x14:negativeBorderColor rgb="FFFF0000"/>
              <x14:axisColor rgb="FF000000"/>
            </x14:dataBar>
          </x14:cfRule>
          <xm:sqref>D29:G29</xm:sqref>
        </x14:conditionalFormatting>
        <x14:conditionalFormatting xmlns:xm="http://schemas.microsoft.com/office/excel/2006/main">
          <x14:cfRule type="dataBar" id="{216DCF52-6EC8-4496-B43D-AAE4E3058F55}">
            <x14:dataBar minLength="0" maxLength="100" border="1" negativeBarBorderColorSameAsPositive="0">
              <x14:cfvo type="autoMin"/>
              <x14:cfvo type="autoMax"/>
              <x14:borderColor rgb="FF638EC6"/>
              <x14:negativeFillColor rgb="FFFF0000"/>
              <x14:negativeBorderColor rgb="FFFF0000"/>
              <x14:axisColor rgb="FF000000"/>
            </x14:dataBar>
          </x14:cfRule>
          <xm:sqref>D31:G31</xm:sqref>
        </x14:conditionalFormatting>
        <x14:conditionalFormatting xmlns:xm="http://schemas.microsoft.com/office/excel/2006/main">
          <x14:cfRule type="dataBar" id="{0D736C03-72DF-4DDD-91F1-E932FD494883}">
            <x14:dataBar minLength="0" maxLength="100" border="1" negativeBarBorderColorSameAsPositive="0">
              <x14:cfvo type="autoMin"/>
              <x14:cfvo type="autoMax"/>
              <x14:borderColor rgb="FF638EC6"/>
              <x14:negativeFillColor rgb="FFFF0000"/>
              <x14:negativeBorderColor rgb="FFFF0000"/>
              <x14:axisColor rgb="FF000000"/>
            </x14:dataBar>
          </x14:cfRule>
          <xm:sqref>D149:U149</xm:sqref>
        </x14:conditionalFormatting>
        <x14:conditionalFormatting xmlns:xm="http://schemas.microsoft.com/office/excel/2006/main">
          <x14:cfRule type="dataBar" id="{B72F8980-7814-4167-866E-E02DDA90518A}">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6904A7D0-34DE-43BD-B68E-7437A8ACE765}">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2F122977-5018-4F44-9F3E-80EC8CC4420F}">
            <x14:dataBar minLength="0" maxLength="100" border="1" negativeBarBorderColorSameAsPositive="0">
              <x14:cfvo type="autoMin"/>
              <x14:cfvo type="autoMax"/>
              <x14:borderColor rgb="FF638EC6"/>
              <x14:negativeFillColor rgb="FFFF0000"/>
              <x14:negativeBorderColor rgb="FFFF0000"/>
              <x14:axisColor rgb="FF000000"/>
            </x14:dataBar>
          </x14:cfRule>
          <xm:sqref>D150:U150</xm:sqref>
        </x14:conditionalFormatting>
        <x14:conditionalFormatting xmlns:xm="http://schemas.microsoft.com/office/excel/2006/main">
          <x14:cfRule type="dataBar" id="{C9356687-9758-4A75-85C1-BA821ED1F5E4}">
            <x14:dataBar minLength="0" maxLength="100" border="1" negativeBarBorderColorSameAsPositive="0">
              <x14:cfvo type="autoMin"/>
              <x14:cfvo type="autoMax"/>
              <x14:borderColor rgb="FF638EC6"/>
              <x14:negativeFillColor rgb="FFFF0000"/>
              <x14:negativeBorderColor rgb="FFFF0000"/>
              <x14:axisColor rgb="FF000000"/>
            </x14:dataBar>
          </x14:cfRule>
          <xm:sqref>D152:U152</xm:sqref>
        </x14:conditionalFormatting>
        <x14:conditionalFormatting xmlns:xm="http://schemas.microsoft.com/office/excel/2006/main">
          <x14:cfRule type="dataBar" id="{1E415B23-362C-4DBF-B5B0-A9C7E86FF4D6}">
            <x14:dataBar minLength="0" maxLength="100" border="1" negativeBarBorderColorSameAsPositive="0">
              <x14:cfvo type="autoMin"/>
              <x14:cfvo type="autoMax"/>
              <x14:borderColor rgb="FF638EC6"/>
              <x14:negativeFillColor rgb="FFFF0000"/>
              <x14:negativeBorderColor rgb="FFFF0000"/>
              <x14:axisColor rgb="FF000000"/>
            </x14:dataBar>
          </x14:cfRule>
          <xm:sqref>D69:X69</xm:sqref>
        </x14:conditionalFormatting>
        <x14:conditionalFormatting xmlns:xm="http://schemas.microsoft.com/office/excel/2006/main">
          <x14:cfRule type="dataBar" id="{895BCE2E-2E20-44D1-958D-D0F44A0C645C}">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AEB670F2-B895-42A8-947C-3098EBF5C35C}">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FB0F89A4-59E6-49AD-94AC-B23A753EEDBC}">
            <x14:dataBar minLength="0" maxLength="100" border="1" negativeBarBorderColorSameAsPositive="0">
              <x14:cfvo type="autoMin"/>
              <x14:cfvo type="autoMax"/>
              <x14:borderColor rgb="FFFFB628"/>
              <x14:negativeFillColor rgb="FFFF0000"/>
              <x14:negativeBorderColor rgb="FFFF0000"/>
              <x14:axisColor rgb="FF000000"/>
            </x14:dataBar>
          </x14:cfRule>
          <xm:sqref>D70:X70</xm:sqref>
        </x14:conditionalFormatting>
        <x14:conditionalFormatting xmlns:xm="http://schemas.microsoft.com/office/excel/2006/main">
          <x14:cfRule type="dataBar" id="{54C94312-EE1D-4B90-ACE1-D5089C033547}">
            <x14:dataBar minLength="0" maxLength="100" border="1" negativeBarBorderColorSameAsPositive="0">
              <x14:cfvo type="autoMin"/>
              <x14:cfvo type="autoMax"/>
              <x14:borderColor rgb="FF638EC6"/>
              <x14:negativeFillColor rgb="FFFF0000"/>
              <x14:negativeBorderColor rgb="FFFF0000"/>
              <x14:axisColor rgb="FF000000"/>
            </x14:dataBar>
          </x14:cfRule>
          <xm:sqref>D72:X72</xm:sqref>
        </x14:conditionalFormatting>
        <x14:conditionalFormatting xmlns:xm="http://schemas.microsoft.com/office/excel/2006/main">
          <x14:cfRule type="dataBar" id="{B944ED20-04F1-40EB-A769-B7097D14678F}">
            <x14:dataBar minLength="0" maxLength="100" border="1" negativeBarBorderColorSameAsPositive="0">
              <x14:cfvo type="autoMin"/>
              <x14:cfvo type="autoMax"/>
              <x14:borderColor rgb="FF638EC6"/>
              <x14:negativeFillColor rgb="FFFF0000"/>
              <x14:negativeBorderColor rgb="FFFF0000"/>
              <x14:axisColor rgb="FF000000"/>
            </x14:dataBar>
          </x14:cfRule>
          <xm:sqref>D109:Z109</xm:sqref>
        </x14:conditionalFormatting>
        <x14:conditionalFormatting xmlns:xm="http://schemas.microsoft.com/office/excel/2006/main">
          <x14:cfRule type="dataBar" id="{61D73E48-79C3-4FF8-8DEE-8FDA6442A582}">
            <x14:dataBar minLength="0" maxLength="100" border="1" negativeBarBorderColorSameAsPositive="0">
              <x14:cfvo type="autoMin"/>
              <x14:cfvo type="autoMax"/>
              <x14:borderColor rgb="FF638EC6"/>
              <x14:negativeFillColor rgb="FFFF0000"/>
              <x14:negativeBorderColor rgb="FFFF0000"/>
              <x14:axisColor rgb="FF000000"/>
            </x14:dataBar>
          </x14:cfRule>
          <x14:cfRule type="dataBar" id="{0617EC64-E7AA-4AEF-91DE-85756CC762CE}">
            <x14:dataBar minLength="0" maxLength="100" border="1" negativeBarBorderColorSameAsPositive="0">
              <x14:cfvo type="autoMin"/>
              <x14:cfvo type="autoMax"/>
              <x14:borderColor rgb="FFFFB628"/>
              <x14:negativeFillColor rgb="FFFF0000"/>
              <x14:negativeBorderColor rgb="FFFF0000"/>
              <x14:axisColor rgb="FF000000"/>
            </x14:dataBar>
          </x14:cfRule>
          <x14:cfRule type="dataBar" id="{92CDEDE8-E377-405B-AB31-999B4EE7B2CC}">
            <x14:dataBar minLength="0" maxLength="100" border="1" negativeBarBorderColorSameAsPositive="0">
              <x14:cfvo type="autoMin"/>
              <x14:cfvo type="autoMax"/>
              <x14:borderColor rgb="FFFFB628"/>
              <x14:negativeFillColor rgb="FFFF0000"/>
              <x14:negativeBorderColor rgb="FFFF0000"/>
              <x14:axisColor rgb="FF000000"/>
            </x14:dataBar>
          </x14:cfRule>
          <xm:sqref>D110:Z110</xm:sqref>
        </x14:conditionalFormatting>
        <x14:conditionalFormatting xmlns:xm="http://schemas.microsoft.com/office/excel/2006/main">
          <x14:cfRule type="dataBar" id="{CB834BBD-D342-4832-8FC6-C4408BCA29AB}">
            <x14:dataBar minLength="0" maxLength="100" border="1" negativeBarBorderColorSameAsPositive="0">
              <x14:cfvo type="autoMin"/>
              <x14:cfvo type="autoMax"/>
              <x14:borderColor rgb="FF638EC6"/>
              <x14:negativeFillColor rgb="FFFF0000"/>
              <x14:negativeBorderColor rgb="FFFF0000"/>
              <x14:axisColor rgb="FF000000"/>
            </x14:dataBar>
          </x14:cfRule>
          <xm:sqref>D112:Z112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2:H39"/>
  <sheetViews>
    <sheetView workbookViewId="0"/>
  </sheetViews>
  <sheetFormatPr baseColWidth="10" defaultColWidth="10.5546875" defaultRowHeight="14.4"/>
  <cols>
    <col min="1" max="1" width="29.5546875" style="27" customWidth="1"/>
    <col min="2" max="2" width="23.5546875" style="27" customWidth="1"/>
    <col min="3" max="3" width="35.44140625" style="27" customWidth="1"/>
    <col min="4" max="4" width="34.44140625" style="27" customWidth="1"/>
    <col min="5" max="5" width="35.44140625" style="27" customWidth="1"/>
    <col min="6" max="6" width="10.5546875" style="27"/>
    <col min="7" max="7" width="40.5546875" style="27" customWidth="1"/>
    <col min="8" max="8" width="24.44140625" style="27" customWidth="1"/>
    <col min="9" max="16384" width="10.5546875" style="27"/>
  </cols>
  <sheetData>
    <row r="2" spans="1:8">
      <c r="A2" s="26" t="s">
        <v>889</v>
      </c>
    </row>
    <row r="3" spans="1:8">
      <c r="A3" s="26" t="s">
        <v>890</v>
      </c>
    </row>
    <row r="4" spans="1:8" ht="15" thickBot="1"/>
    <row r="5" spans="1:8" ht="22.5" customHeight="1">
      <c r="A5" s="28" t="s">
        <v>891</v>
      </c>
      <c r="B5" s="29" t="s">
        <v>892</v>
      </c>
      <c r="C5" s="30" t="s">
        <v>893</v>
      </c>
      <c r="D5" s="28" t="s">
        <v>894</v>
      </c>
      <c r="E5" s="30" t="s">
        <v>895</v>
      </c>
      <c r="G5" s="31" t="s">
        <v>896</v>
      </c>
      <c r="H5" s="31" t="s">
        <v>897</v>
      </c>
    </row>
    <row r="6" spans="1:8" ht="27.6">
      <c r="A6" s="32"/>
      <c r="B6" s="33"/>
      <c r="C6" s="34"/>
      <c r="D6" s="35">
        <v>44417</v>
      </c>
      <c r="E6" s="36" t="s">
        <v>898</v>
      </c>
    </row>
    <row r="7" spans="1:8" ht="72" customHeight="1">
      <c r="A7" s="35">
        <v>44417</v>
      </c>
      <c r="B7" s="37" t="s">
        <v>899</v>
      </c>
      <c r="C7" s="38" t="s">
        <v>900</v>
      </c>
      <c r="D7" s="35">
        <v>44418</v>
      </c>
      <c r="E7" s="36" t="s">
        <v>901</v>
      </c>
    </row>
    <row r="8" spans="1:8" ht="92.25" customHeight="1">
      <c r="A8" s="35">
        <v>44418</v>
      </c>
      <c r="B8" s="37" t="s">
        <v>902</v>
      </c>
      <c r="C8" s="38" t="s">
        <v>903</v>
      </c>
      <c r="D8" s="35">
        <v>44419</v>
      </c>
      <c r="E8" s="36" t="s">
        <v>904</v>
      </c>
    </row>
    <row r="9" spans="1:8" ht="220.5" customHeight="1">
      <c r="A9" s="35">
        <f t="shared" ref="A9:A30" si="0">D8</f>
        <v>44419</v>
      </c>
      <c r="B9" s="37" t="s">
        <v>905</v>
      </c>
      <c r="C9" s="38" t="s">
        <v>906</v>
      </c>
      <c r="D9" s="35">
        <f>D8+1</f>
        <v>44420</v>
      </c>
      <c r="E9" s="36" t="s">
        <v>907</v>
      </c>
      <c r="G9" s="39"/>
    </row>
    <row r="10" spans="1:8" ht="103.5" customHeight="1">
      <c r="A10" s="40">
        <f t="shared" si="0"/>
        <v>44420</v>
      </c>
      <c r="B10" s="37" t="s">
        <v>908</v>
      </c>
      <c r="C10" s="38" t="s">
        <v>909</v>
      </c>
      <c r="D10" s="35">
        <f>D9+1</f>
        <v>44421</v>
      </c>
      <c r="E10" s="41" t="s">
        <v>910</v>
      </c>
    </row>
    <row r="11" spans="1:8" s="43" customFormat="1" ht="50.25" customHeight="1">
      <c r="A11" s="40">
        <f t="shared" si="0"/>
        <v>44421</v>
      </c>
      <c r="B11" s="42" t="s">
        <v>911</v>
      </c>
      <c r="C11" s="38" t="s">
        <v>912</v>
      </c>
      <c r="D11" s="35">
        <f>D10+1</f>
        <v>44422</v>
      </c>
      <c r="E11" s="41" t="s">
        <v>913</v>
      </c>
    </row>
    <row r="12" spans="1:8" ht="39.75" customHeight="1">
      <c r="A12" s="40">
        <f t="shared" si="0"/>
        <v>44422</v>
      </c>
      <c r="B12" s="37" t="s">
        <v>914</v>
      </c>
      <c r="C12" s="38" t="s">
        <v>912</v>
      </c>
      <c r="D12" s="35">
        <f>D11+2</f>
        <v>44424</v>
      </c>
      <c r="E12" s="44" t="s">
        <v>915</v>
      </c>
    </row>
    <row r="13" spans="1:8" s="43" customFormat="1" ht="137.25" customHeight="1">
      <c r="A13" s="40">
        <f t="shared" si="0"/>
        <v>44424</v>
      </c>
      <c r="B13" s="42" t="s">
        <v>916</v>
      </c>
      <c r="C13" s="36" t="s">
        <v>917</v>
      </c>
      <c r="D13" s="35">
        <f>D12+1</f>
        <v>44425</v>
      </c>
      <c r="E13" s="41" t="s">
        <v>918</v>
      </c>
      <c r="H13" s="43">
        <f>2000000/50000</f>
        <v>40</v>
      </c>
    </row>
    <row r="14" spans="1:8" s="43" customFormat="1" ht="63" customHeight="1">
      <c r="A14" s="40">
        <f t="shared" si="0"/>
        <v>44425</v>
      </c>
      <c r="B14" s="42" t="s">
        <v>919</v>
      </c>
      <c r="C14" s="38" t="s">
        <v>920</v>
      </c>
      <c r="D14" s="35">
        <f>D13+1</f>
        <v>44426</v>
      </c>
      <c r="E14" s="41" t="s">
        <v>921</v>
      </c>
    </row>
    <row r="15" spans="1:8" ht="75" customHeight="1">
      <c r="A15" s="40">
        <f t="shared" si="0"/>
        <v>44426</v>
      </c>
      <c r="B15" s="37" t="s">
        <v>922</v>
      </c>
      <c r="C15" s="45" t="s">
        <v>923</v>
      </c>
      <c r="D15" s="35">
        <f>D14+1</f>
        <v>44427</v>
      </c>
      <c r="E15" s="41" t="s">
        <v>924</v>
      </c>
      <c r="G15" s="39" t="s">
        <v>925</v>
      </c>
      <c r="H15" s="46" t="s">
        <v>926</v>
      </c>
    </row>
    <row r="16" spans="1:8" ht="69.75" customHeight="1">
      <c r="A16" s="40">
        <f t="shared" si="0"/>
        <v>44427</v>
      </c>
      <c r="B16" s="42" t="s">
        <v>927</v>
      </c>
      <c r="C16" s="36" t="s">
        <v>928</v>
      </c>
      <c r="D16" s="35">
        <f>D15+1</f>
        <v>44428</v>
      </c>
      <c r="E16" s="41" t="s">
        <v>929</v>
      </c>
    </row>
    <row r="17" spans="1:5" s="43" customFormat="1" ht="91.5" customHeight="1">
      <c r="A17" s="40">
        <f t="shared" si="0"/>
        <v>44428</v>
      </c>
      <c r="B17" s="47" t="s">
        <v>930</v>
      </c>
      <c r="C17" s="48" t="s">
        <v>931</v>
      </c>
      <c r="D17" s="49">
        <f>D16+1</f>
        <v>44429</v>
      </c>
      <c r="E17" s="50" t="s">
        <v>932</v>
      </c>
    </row>
    <row r="18" spans="1:5" s="43" customFormat="1" ht="76.5" customHeight="1">
      <c r="A18" s="51">
        <f t="shared" si="0"/>
        <v>44429</v>
      </c>
      <c r="B18" s="47" t="s">
        <v>933</v>
      </c>
      <c r="C18" s="48" t="s">
        <v>934</v>
      </c>
      <c r="D18" s="49">
        <f>D17+2</f>
        <v>44431</v>
      </c>
      <c r="E18" s="50" t="s">
        <v>935</v>
      </c>
    </row>
    <row r="19" spans="1:5" ht="96.6">
      <c r="A19" s="51">
        <f t="shared" si="0"/>
        <v>44431</v>
      </c>
      <c r="B19" s="47" t="s">
        <v>936</v>
      </c>
      <c r="C19" s="48" t="s">
        <v>937</v>
      </c>
      <c r="D19" s="49">
        <f>D18+1</f>
        <v>44432</v>
      </c>
      <c r="E19" s="50" t="s">
        <v>938</v>
      </c>
    </row>
    <row r="20" spans="1:5" ht="101.25" customHeight="1">
      <c r="A20" s="51">
        <f t="shared" si="0"/>
        <v>44432</v>
      </c>
      <c r="B20" s="47" t="s">
        <v>939</v>
      </c>
      <c r="C20" s="48" t="s">
        <v>940</v>
      </c>
      <c r="D20" s="49">
        <f>D19+1</f>
        <v>44433</v>
      </c>
      <c r="E20" s="50" t="s">
        <v>941</v>
      </c>
    </row>
    <row r="21" spans="1:5" s="43" customFormat="1" ht="27.6">
      <c r="A21" s="51">
        <f t="shared" si="0"/>
        <v>44433</v>
      </c>
      <c r="B21" s="47" t="s">
        <v>942</v>
      </c>
      <c r="C21" s="48" t="s">
        <v>912</v>
      </c>
      <c r="D21" s="49">
        <f>D20+1</f>
        <v>44434</v>
      </c>
      <c r="E21" s="50" t="s">
        <v>943</v>
      </c>
    </row>
    <row r="22" spans="1:5" ht="27.6">
      <c r="A22" s="51">
        <f t="shared" si="0"/>
        <v>44434</v>
      </c>
      <c r="B22" s="52" t="s">
        <v>944</v>
      </c>
      <c r="C22" s="48" t="s">
        <v>912</v>
      </c>
      <c r="D22" s="49">
        <f>A22+1</f>
        <v>44435</v>
      </c>
      <c r="E22" s="53" t="s">
        <v>945</v>
      </c>
    </row>
    <row r="23" spans="1:5" ht="27.6">
      <c r="A23" s="54">
        <f t="shared" si="0"/>
        <v>44435</v>
      </c>
      <c r="B23" s="52" t="s">
        <v>946</v>
      </c>
      <c r="C23" s="48" t="s">
        <v>912</v>
      </c>
      <c r="D23" s="49">
        <f>A23+1</f>
        <v>44436</v>
      </c>
      <c r="E23" s="53" t="s">
        <v>947</v>
      </c>
    </row>
    <row r="24" spans="1:5" ht="27.6">
      <c r="A24" s="54">
        <f t="shared" si="0"/>
        <v>44436</v>
      </c>
      <c r="B24" s="52" t="s">
        <v>948</v>
      </c>
      <c r="C24" s="48" t="s">
        <v>912</v>
      </c>
      <c r="D24" s="49">
        <f>A24+2</f>
        <v>44438</v>
      </c>
      <c r="E24" s="53" t="s">
        <v>949</v>
      </c>
    </row>
    <row r="25" spans="1:5" ht="69">
      <c r="A25" s="51">
        <f t="shared" si="0"/>
        <v>44438</v>
      </c>
      <c r="B25" s="47" t="s">
        <v>950</v>
      </c>
      <c r="C25" s="48" t="s">
        <v>951</v>
      </c>
      <c r="D25" s="49">
        <f>A25+1</f>
        <v>44439</v>
      </c>
      <c r="E25" s="50" t="s">
        <v>952</v>
      </c>
    </row>
    <row r="26" spans="1:5" s="43" customFormat="1" ht="27.6">
      <c r="A26" s="51">
        <f t="shared" si="0"/>
        <v>44439</v>
      </c>
      <c r="B26" s="47" t="s">
        <v>953</v>
      </c>
      <c r="C26" s="48" t="s">
        <v>912</v>
      </c>
      <c r="D26" s="49">
        <f>A26+1</f>
        <v>44440</v>
      </c>
      <c r="E26" s="50" t="s">
        <v>954</v>
      </c>
    </row>
    <row r="27" spans="1:5" s="43" customFormat="1" ht="27.6">
      <c r="A27" s="51">
        <f t="shared" si="0"/>
        <v>44440</v>
      </c>
      <c r="B27" s="47" t="s">
        <v>954</v>
      </c>
      <c r="C27" s="48" t="s">
        <v>912</v>
      </c>
      <c r="D27" s="49">
        <f>A27+1</f>
        <v>44441</v>
      </c>
      <c r="E27" s="50" t="s">
        <v>955</v>
      </c>
    </row>
    <row r="28" spans="1:5" ht="27.6">
      <c r="A28" s="51">
        <f t="shared" si="0"/>
        <v>44441</v>
      </c>
      <c r="B28" s="55" t="s">
        <v>956</v>
      </c>
      <c r="C28" s="48" t="s">
        <v>912</v>
      </c>
      <c r="D28" s="49">
        <f>A28+1</f>
        <v>44442</v>
      </c>
      <c r="E28" s="53" t="s">
        <v>957</v>
      </c>
    </row>
    <row r="29" spans="1:5" ht="27.6">
      <c r="A29" s="51">
        <f t="shared" si="0"/>
        <v>44442</v>
      </c>
      <c r="B29" s="55" t="s">
        <v>958</v>
      </c>
      <c r="C29" s="48" t="s">
        <v>912</v>
      </c>
      <c r="D29" s="49">
        <f>A29+1</f>
        <v>44443</v>
      </c>
      <c r="E29" s="50" t="s">
        <v>959</v>
      </c>
    </row>
    <row r="30" spans="1:5" ht="124.2">
      <c r="A30" s="51">
        <f t="shared" si="0"/>
        <v>44443</v>
      </c>
      <c r="B30" s="55" t="s">
        <v>960</v>
      </c>
      <c r="C30" s="48" t="s">
        <v>912</v>
      </c>
      <c r="D30" s="49">
        <f>A30+2</f>
        <v>44445</v>
      </c>
      <c r="E30" s="50" t="s">
        <v>961</v>
      </c>
    </row>
    <row r="31" spans="1:5">
      <c r="A31" s="54"/>
      <c r="B31" s="52"/>
      <c r="C31" s="48"/>
      <c r="D31" s="49"/>
      <c r="E31" s="53"/>
    </row>
    <row r="32" spans="1:5" ht="15" thickBot="1">
      <c r="A32" s="56"/>
      <c r="B32" s="57"/>
      <c r="C32" s="58"/>
      <c r="D32" s="59"/>
      <c r="E32" s="58"/>
    </row>
    <row r="33" spans="4:4">
      <c r="D33" s="60"/>
    </row>
    <row r="34" spans="4:4">
      <c r="D34" s="60"/>
    </row>
    <row r="35" spans="4:4">
      <c r="D35" s="60"/>
    </row>
    <row r="36" spans="4:4">
      <c r="D36" s="60"/>
    </row>
    <row r="37" spans="4:4">
      <c r="D37" s="60"/>
    </row>
    <row r="38" spans="4:4">
      <c r="D38" s="60"/>
    </row>
    <row r="39" spans="4:4">
      <c r="D39" s="60"/>
    </row>
  </sheetData>
  <autoFilter ref="A5:H5" xr:uid="{00000000-0009-0000-0000-000005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E259-DEA8-4180-B001-A0047B954135}">
  <dimension ref="B5:G23"/>
  <sheetViews>
    <sheetView topLeftCell="A10" workbookViewId="0"/>
  </sheetViews>
  <sheetFormatPr baseColWidth="10" defaultColWidth="9.109375" defaultRowHeight="13.2"/>
  <cols>
    <col min="1" max="2" width="9.109375" style="1226"/>
    <col min="3" max="3" width="17.109375" style="1226" customWidth="1"/>
    <col min="4" max="4" width="9.109375" style="1226"/>
    <col min="5" max="5" width="15.88671875" style="1079" customWidth="1"/>
    <col min="6" max="6" width="9.109375" style="1079"/>
    <col min="7" max="7" width="14.44140625" style="1079" customWidth="1"/>
    <col min="8" max="16384" width="9.109375" style="1226"/>
  </cols>
  <sheetData>
    <row r="5" spans="2:7">
      <c r="C5" s="1266" t="s">
        <v>962</v>
      </c>
      <c r="E5" s="1079">
        <v>64</v>
      </c>
    </row>
    <row r="7" spans="2:7" ht="22.5" customHeight="1">
      <c r="B7" s="1281"/>
      <c r="C7" s="1282"/>
      <c r="D7" s="1282"/>
      <c r="E7" s="1284" t="s">
        <v>963</v>
      </c>
      <c r="F7" s="1285"/>
      <c r="G7" s="1286" t="s">
        <v>860</v>
      </c>
    </row>
    <row r="8" spans="2:7" ht="18" customHeight="1">
      <c r="B8" s="1269" t="s">
        <v>964</v>
      </c>
      <c r="C8" s="1267" t="s">
        <v>818</v>
      </c>
      <c r="D8" s="1267"/>
      <c r="E8" s="1268">
        <f>'Seg Diario'!EV79</f>
        <v>64</v>
      </c>
      <c r="F8" s="1268"/>
      <c r="G8" s="1272">
        <f>E8-64</f>
        <v>0</v>
      </c>
    </row>
    <row r="9" spans="2:7" ht="18" customHeight="1">
      <c r="B9" s="1269" t="s">
        <v>964</v>
      </c>
      <c r="C9" s="1267" t="s">
        <v>965</v>
      </c>
      <c r="D9" s="1267"/>
      <c r="E9" s="1268">
        <f>'Seg Diario'!FZ79</f>
        <v>64</v>
      </c>
      <c r="F9" s="1268">
        <f>E9-E8</f>
        <v>0</v>
      </c>
      <c r="G9" s="1272">
        <f>E9-64</f>
        <v>0</v>
      </c>
    </row>
    <row r="10" spans="2:7" ht="18" customHeight="1">
      <c r="B10" s="1269"/>
      <c r="C10" s="1267"/>
      <c r="D10" s="1267"/>
      <c r="E10" s="1268"/>
      <c r="F10" s="1268"/>
      <c r="G10" s="1272"/>
    </row>
    <row r="11" spans="2:7" ht="18" customHeight="1">
      <c r="B11" s="1269"/>
      <c r="C11" s="1267"/>
      <c r="D11" s="1267"/>
      <c r="E11" s="1268"/>
      <c r="F11" s="1268"/>
      <c r="G11" s="1272"/>
    </row>
    <row r="12" spans="2:7" ht="18" customHeight="1">
      <c r="B12" s="1269"/>
      <c r="C12" s="1267"/>
      <c r="D12" s="1267"/>
      <c r="E12" s="1268"/>
      <c r="F12" s="1268"/>
      <c r="G12" s="1272"/>
    </row>
    <row r="13" spans="2:7" ht="18" customHeight="1">
      <c r="B13" s="1269"/>
      <c r="C13" s="1267"/>
      <c r="D13" s="1267"/>
      <c r="E13" s="1268"/>
      <c r="F13" s="1268"/>
      <c r="G13" s="1272"/>
    </row>
    <row r="14" spans="2:7" ht="18" customHeight="1">
      <c r="B14" s="1269"/>
      <c r="C14" s="1267"/>
      <c r="D14" s="1267"/>
      <c r="E14" s="1268"/>
      <c r="F14" s="1268"/>
      <c r="G14" s="1272"/>
    </row>
    <row r="15" spans="2:7" ht="18" customHeight="1">
      <c r="B15" s="1269"/>
      <c r="C15" s="1267"/>
      <c r="D15" s="1267"/>
      <c r="E15" s="1268"/>
      <c r="F15" s="1268"/>
      <c r="G15" s="1272"/>
    </row>
    <row r="16" spans="2:7" ht="18" customHeight="1">
      <c r="B16" s="1277"/>
      <c r="C16" s="1278"/>
      <c r="D16" s="1278"/>
      <c r="E16" s="1279"/>
      <c r="F16" s="1279"/>
      <c r="G16" s="1280"/>
    </row>
    <row r="17" spans="2:7" ht="18" customHeight="1">
      <c r="B17" s="1269" t="s">
        <v>966</v>
      </c>
      <c r="C17" s="1267" t="s">
        <v>967</v>
      </c>
      <c r="D17" s="1267"/>
      <c r="E17" s="1273">
        <f>'Seg Diario'!HS79</f>
        <v>64</v>
      </c>
      <c r="F17" s="1273"/>
      <c r="G17" s="1274">
        <f>E17-64</f>
        <v>0</v>
      </c>
    </row>
    <row r="18" spans="2:7" ht="18" customHeight="1">
      <c r="B18" s="1269" t="s">
        <v>966</v>
      </c>
      <c r="C18" s="1267" t="s">
        <v>968</v>
      </c>
      <c r="D18" s="1267"/>
      <c r="E18" s="1273">
        <f>'Seg Diario'!HV79</f>
        <v>64</v>
      </c>
      <c r="F18" s="1273"/>
      <c r="G18" s="1274">
        <f>E18-64</f>
        <v>0</v>
      </c>
    </row>
    <row r="19" spans="2:7" ht="18" customHeight="1">
      <c r="B19" s="1269"/>
      <c r="C19" s="1267"/>
      <c r="D19" s="1267"/>
      <c r="E19" s="1273"/>
      <c r="F19" s="1273"/>
      <c r="G19" s="1274"/>
    </row>
    <row r="20" spans="2:7" ht="18" customHeight="1">
      <c r="B20" s="1269" t="s">
        <v>966</v>
      </c>
      <c r="C20" s="1267" t="s">
        <v>229</v>
      </c>
      <c r="D20" s="1267"/>
      <c r="E20" s="1273">
        <f>'Seg Diario'!HY79</f>
        <v>64</v>
      </c>
      <c r="F20" s="1273"/>
      <c r="G20" s="1274">
        <f t="shared" ref="G20:G23" si="0">E20-64</f>
        <v>0</v>
      </c>
    </row>
    <row r="21" spans="2:7" ht="18" customHeight="1">
      <c r="B21" s="1269" t="s">
        <v>966</v>
      </c>
      <c r="C21" s="1267" t="s">
        <v>969</v>
      </c>
      <c r="D21" s="1267"/>
      <c r="E21" s="1273">
        <f>'Seg Diario'!IB79</f>
        <v>64</v>
      </c>
      <c r="F21" s="1273"/>
      <c r="G21" s="1274">
        <f t="shared" si="0"/>
        <v>0</v>
      </c>
    </row>
    <row r="22" spans="2:7" ht="18" customHeight="1">
      <c r="B22" s="1269" t="s">
        <v>966</v>
      </c>
      <c r="C22" s="1267" t="s">
        <v>970</v>
      </c>
      <c r="D22" s="1267"/>
      <c r="E22" s="1273">
        <f>'Seg Diario'!IE79</f>
        <v>64</v>
      </c>
      <c r="F22" s="1273"/>
      <c r="G22" s="1274">
        <f t="shared" si="0"/>
        <v>0</v>
      </c>
    </row>
    <row r="23" spans="2:7" ht="18" customHeight="1">
      <c r="B23" s="1270" t="s">
        <v>966</v>
      </c>
      <c r="C23" s="1271" t="s">
        <v>971</v>
      </c>
      <c r="D23" s="1271"/>
      <c r="E23" s="1275">
        <f>'Seg Diario'!IL79</f>
        <v>64</v>
      </c>
      <c r="F23" s="1275"/>
      <c r="G23" s="1276">
        <f t="shared" si="0"/>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6826-91AA-4E49-AAD3-3E85780CA9F5}">
  <dimension ref="A1:I44"/>
  <sheetViews>
    <sheetView topLeftCell="A7" workbookViewId="0"/>
  </sheetViews>
  <sheetFormatPr baseColWidth="10" defaultColWidth="9.109375" defaultRowHeight="13.2"/>
  <cols>
    <col min="3" max="3" width="24.109375" customWidth="1"/>
    <col min="4" max="4" width="49.88671875" customWidth="1"/>
    <col min="5" max="5" width="27.33203125" customWidth="1"/>
    <col min="6" max="6" width="22.109375" customWidth="1"/>
    <col min="7" max="7" width="23.88671875" bestFit="1" customWidth="1"/>
  </cols>
  <sheetData>
    <row r="1" spans="1:9" ht="14.4">
      <c r="A1" s="1220">
        <v>1</v>
      </c>
      <c r="B1" s="1220">
        <v>2</v>
      </c>
      <c r="C1" s="1220">
        <v>3</v>
      </c>
      <c r="D1" s="1220">
        <v>4</v>
      </c>
      <c r="E1" s="1220">
        <v>7</v>
      </c>
      <c r="F1" s="1220">
        <v>5</v>
      </c>
      <c r="G1" s="1220">
        <v>6</v>
      </c>
      <c r="H1" s="1220">
        <v>8</v>
      </c>
      <c r="I1" s="1220">
        <v>9</v>
      </c>
    </row>
    <row r="2" spans="1:9" s="1226" customFormat="1" ht="45" customHeight="1">
      <c r="A2" s="1225" t="s">
        <v>972</v>
      </c>
      <c r="B2" s="1225" t="s">
        <v>973</v>
      </c>
      <c r="C2" s="1225" t="s">
        <v>974</v>
      </c>
      <c r="D2" s="1225" t="s">
        <v>975</v>
      </c>
      <c r="E2" s="1225" t="s">
        <v>976</v>
      </c>
      <c r="F2" s="1225" t="s">
        <v>977</v>
      </c>
      <c r="G2" s="1225" t="s">
        <v>978</v>
      </c>
      <c r="H2" s="1227"/>
      <c r="I2" s="1227" t="s">
        <v>842</v>
      </c>
    </row>
    <row r="3" spans="1:9" ht="18.75" customHeight="1">
      <c r="A3" s="1228">
        <v>42</v>
      </c>
      <c r="B3" s="1228"/>
      <c r="C3" s="1228" t="s">
        <v>979</v>
      </c>
      <c r="D3" s="1228" t="s">
        <v>980</v>
      </c>
      <c r="E3" s="1228" t="e">
        <f t="shared" ref="E3:E20" si="0">VLOOKUP(B3,$B$25:$C$41,2,FALSE)</f>
        <v>#N/A</v>
      </c>
      <c r="F3" s="1228" t="s">
        <v>981</v>
      </c>
      <c r="G3" s="1228" t="s">
        <v>982</v>
      </c>
      <c r="H3" s="1228"/>
      <c r="I3" s="1228"/>
    </row>
    <row r="4" spans="1:9" ht="18.75" customHeight="1">
      <c r="A4" s="1228">
        <v>135</v>
      </c>
      <c r="B4" s="1228"/>
      <c r="C4" s="1228" t="s">
        <v>979</v>
      </c>
      <c r="D4" s="1228" t="s">
        <v>983</v>
      </c>
      <c r="E4" s="1228" t="e">
        <f t="shared" si="0"/>
        <v>#N/A</v>
      </c>
      <c r="F4" s="1228" t="s">
        <v>981</v>
      </c>
      <c r="G4" s="1228" t="s">
        <v>982</v>
      </c>
      <c r="H4" s="1228"/>
      <c r="I4" s="1228"/>
    </row>
    <row r="5" spans="1:9" ht="18.75" customHeight="1">
      <c r="A5" s="1228">
        <v>9</v>
      </c>
      <c r="B5" s="1228">
        <v>1</v>
      </c>
      <c r="C5" s="1229" t="s">
        <v>285</v>
      </c>
      <c r="D5" s="1228" t="s">
        <v>984</v>
      </c>
      <c r="E5" s="1228" t="str">
        <f t="shared" si="0"/>
        <v>OFICINA</v>
      </c>
      <c r="F5" s="1228" t="s">
        <v>985</v>
      </c>
      <c r="G5" s="1228" t="s">
        <v>982</v>
      </c>
      <c r="H5" s="1228"/>
      <c r="I5" s="1228"/>
    </row>
    <row r="6" spans="1:9" ht="18.75" customHeight="1">
      <c r="A6" s="1228">
        <v>127</v>
      </c>
      <c r="B6" s="1228">
        <v>2</v>
      </c>
      <c r="C6" s="1229" t="s">
        <v>285</v>
      </c>
      <c r="D6" s="1228" t="s">
        <v>986</v>
      </c>
      <c r="E6" s="1228" t="str">
        <f t="shared" si="0"/>
        <v>DESCANSO</v>
      </c>
      <c r="F6" s="1228" t="s">
        <v>981</v>
      </c>
      <c r="G6" s="1228" t="s">
        <v>982</v>
      </c>
      <c r="H6" s="1228"/>
      <c r="I6" s="1228"/>
    </row>
    <row r="7" spans="1:9" ht="18.75" customHeight="1">
      <c r="A7" s="1228">
        <v>146</v>
      </c>
      <c r="B7" s="1228">
        <v>3</v>
      </c>
      <c r="C7" s="1229" t="s">
        <v>285</v>
      </c>
      <c r="D7" s="1228" t="s">
        <v>987</v>
      </c>
      <c r="E7" s="1228" t="str">
        <f t="shared" si="0"/>
        <v>CIVIL 1 INST</v>
      </c>
      <c r="F7" s="1228" t="s">
        <v>981</v>
      </c>
      <c r="G7" s="1228" t="s">
        <v>982</v>
      </c>
      <c r="H7" s="1228"/>
      <c r="I7" s="1228"/>
    </row>
    <row r="8" spans="1:9" ht="18.75" customHeight="1">
      <c r="A8" s="1228">
        <v>158</v>
      </c>
      <c r="B8" s="1228">
        <v>4</v>
      </c>
      <c r="C8" s="1229" t="s">
        <v>285</v>
      </c>
      <c r="D8" s="1228" t="s">
        <v>988</v>
      </c>
      <c r="E8" s="1228" t="str">
        <f t="shared" si="0"/>
        <v>PATIO , OFICINA</v>
      </c>
      <c r="F8" s="1228" t="s">
        <v>981</v>
      </c>
      <c r="G8" s="1228" t="s">
        <v>982</v>
      </c>
      <c r="H8" s="1228"/>
      <c r="I8" s="1228"/>
    </row>
    <row r="9" spans="1:9" ht="18.75" customHeight="1">
      <c r="A9" s="1228">
        <v>196</v>
      </c>
      <c r="B9" s="1228">
        <v>5</v>
      </c>
      <c r="C9" s="1229" t="s">
        <v>285</v>
      </c>
      <c r="D9" s="1228" t="s">
        <v>989</v>
      </c>
      <c r="E9" s="1228" t="str">
        <f t="shared" si="0"/>
        <v>CIVIL 4 MEC</v>
      </c>
      <c r="F9" s="1228" t="s">
        <v>981</v>
      </c>
      <c r="G9" s="1228" t="s">
        <v>982</v>
      </c>
      <c r="H9" s="1228"/>
      <c r="I9" s="1228"/>
    </row>
    <row r="10" spans="1:9" ht="18.75" customHeight="1">
      <c r="A10" s="1228">
        <v>232</v>
      </c>
      <c r="B10" s="1228">
        <v>6</v>
      </c>
      <c r="C10" s="1229" t="s">
        <v>285</v>
      </c>
      <c r="D10" s="1228" t="s">
        <v>990</v>
      </c>
      <c r="E10" s="1228" t="str">
        <f t="shared" si="0"/>
        <v>CIVIL 3 SH</v>
      </c>
      <c r="F10" s="1228" t="s">
        <v>981</v>
      </c>
      <c r="G10" s="1228" t="s">
        <v>982</v>
      </c>
      <c r="H10" s="1228"/>
      <c r="I10" s="1228"/>
    </row>
    <row r="11" spans="1:9" ht="18.75" customHeight="1">
      <c r="A11" s="1228">
        <v>274</v>
      </c>
      <c r="B11" s="1228">
        <v>7</v>
      </c>
      <c r="C11" s="1229" t="s">
        <v>285</v>
      </c>
      <c r="D11" s="1228" t="s">
        <v>991</v>
      </c>
      <c r="E11" s="1228" t="str">
        <f t="shared" si="0"/>
        <v>CIVIL 2 INST</v>
      </c>
      <c r="F11" s="1228" t="s">
        <v>981</v>
      </c>
      <c r="G11" s="1228" t="s">
        <v>982</v>
      </c>
      <c r="H11" s="1228"/>
      <c r="I11" s="1228"/>
    </row>
    <row r="12" spans="1:9" ht="18.75" customHeight="1">
      <c r="A12" s="1228">
        <v>360</v>
      </c>
      <c r="B12" s="1228">
        <v>8</v>
      </c>
      <c r="C12" s="1229" t="s">
        <v>285</v>
      </c>
      <c r="D12" s="1228" t="s">
        <v>992</v>
      </c>
      <c r="E12" s="1228" t="str">
        <f t="shared" si="0"/>
        <v>MONTAJE 2 CRUZ</v>
      </c>
      <c r="F12" s="1228" t="s">
        <v>981</v>
      </c>
      <c r="G12" s="1228" t="s">
        <v>982</v>
      </c>
      <c r="H12" s="1230"/>
      <c r="I12" s="1228"/>
    </row>
    <row r="13" spans="1:9" ht="18.75" customHeight="1">
      <c r="A13" s="1228">
        <v>371</v>
      </c>
      <c r="B13" s="1228">
        <v>9</v>
      </c>
      <c r="C13" s="1229" t="s">
        <v>993</v>
      </c>
      <c r="D13" s="1228" t="s">
        <v>994</v>
      </c>
      <c r="E13" s="1228" t="str">
        <f t="shared" si="0"/>
        <v>VIAJANDO</v>
      </c>
      <c r="F13" s="1228" t="s">
        <v>981</v>
      </c>
      <c r="G13" s="1228" t="s">
        <v>995</v>
      </c>
      <c r="H13" s="1228"/>
      <c r="I13" s="1228"/>
    </row>
    <row r="14" spans="1:9" ht="18.75" customHeight="1">
      <c r="A14" s="1228">
        <v>295</v>
      </c>
      <c r="B14" s="1228" t="s">
        <v>996</v>
      </c>
      <c r="C14" s="1229" t="s">
        <v>997</v>
      </c>
      <c r="D14" s="1228" t="s">
        <v>998</v>
      </c>
      <c r="E14" s="1228" t="str">
        <f t="shared" si="0"/>
        <v>PRERMADO 2 HIGUITA</v>
      </c>
      <c r="F14" s="1228" t="s">
        <v>999</v>
      </c>
      <c r="G14" s="1228" t="s">
        <v>982</v>
      </c>
      <c r="H14" s="1228"/>
      <c r="I14" s="1228"/>
    </row>
    <row r="15" spans="1:9" ht="18.75" customHeight="1">
      <c r="A15" s="1228">
        <v>348</v>
      </c>
      <c r="B15" s="1228" t="s">
        <v>1000</v>
      </c>
      <c r="C15" s="1229" t="s">
        <v>997</v>
      </c>
      <c r="D15" s="1228" t="s">
        <v>1001</v>
      </c>
      <c r="E15" s="1228" t="str">
        <f t="shared" si="0"/>
        <v>MONTAJE 3 HIGUITA</v>
      </c>
      <c r="F15" s="1228" t="s">
        <v>1002</v>
      </c>
      <c r="G15" s="1228" t="s">
        <v>982</v>
      </c>
      <c r="H15" s="1228"/>
      <c r="I15" s="1228"/>
    </row>
    <row r="16" spans="1:9" ht="18.75" customHeight="1">
      <c r="A16" s="1228">
        <v>276</v>
      </c>
      <c r="B16" s="1228" t="s">
        <v>1003</v>
      </c>
      <c r="C16" s="1229" t="s">
        <v>1004</v>
      </c>
      <c r="D16" s="1228" t="s">
        <v>1005</v>
      </c>
      <c r="E16" s="1228" t="str">
        <f t="shared" si="0"/>
        <v>PRERMADO 1 CRUZ</v>
      </c>
      <c r="F16" s="1228" t="s">
        <v>999</v>
      </c>
      <c r="G16" s="1228" t="s">
        <v>982</v>
      </c>
      <c r="H16" s="1228"/>
      <c r="I16" s="1228"/>
    </row>
    <row r="17" spans="1:9" ht="18.75" customHeight="1">
      <c r="A17" s="1228"/>
      <c r="B17" s="1228" t="s">
        <v>1006</v>
      </c>
      <c r="C17" s="1229" t="s">
        <v>1004</v>
      </c>
      <c r="D17" s="1228" t="s">
        <v>1007</v>
      </c>
      <c r="E17" s="1228" t="e">
        <f t="shared" si="0"/>
        <v>#N/A</v>
      </c>
      <c r="F17" s="1228" t="s">
        <v>1002</v>
      </c>
      <c r="G17" s="1230" t="s">
        <v>1008</v>
      </c>
      <c r="H17" s="1228"/>
      <c r="I17" s="1228"/>
    </row>
    <row r="18" spans="1:9" ht="18.75" customHeight="1">
      <c r="A18" s="1228"/>
      <c r="B18" s="1228"/>
      <c r="C18" s="1228" t="s">
        <v>1009</v>
      </c>
      <c r="D18" s="1228" t="s">
        <v>1010</v>
      </c>
      <c r="E18" s="1228" t="e">
        <f t="shared" si="0"/>
        <v>#N/A</v>
      </c>
      <c r="F18" s="1228" t="s">
        <v>1011</v>
      </c>
      <c r="G18" s="1228" t="s">
        <v>1012</v>
      </c>
      <c r="H18" s="1228"/>
      <c r="I18" s="1228"/>
    </row>
    <row r="19" spans="1:9" ht="18.75" customHeight="1">
      <c r="A19" s="1228"/>
      <c r="B19" s="1228"/>
      <c r="C19" s="1228"/>
      <c r="D19" s="1228"/>
      <c r="E19" s="1228" t="e">
        <f t="shared" si="0"/>
        <v>#N/A</v>
      </c>
      <c r="F19" s="1228"/>
      <c r="G19" s="1228"/>
      <c r="H19" s="1228"/>
      <c r="I19" s="1228"/>
    </row>
    <row r="20" spans="1:9" ht="18.75" customHeight="1">
      <c r="A20" s="1228"/>
      <c r="B20" s="1228"/>
      <c r="C20" s="1228"/>
      <c r="D20" s="1228"/>
      <c r="E20" s="1228" t="e">
        <f t="shared" si="0"/>
        <v>#N/A</v>
      </c>
      <c r="F20" s="1228"/>
      <c r="G20" s="1228"/>
      <c r="H20" s="1228"/>
      <c r="I20" s="1228"/>
    </row>
    <row r="21" spans="1:9" ht="14.4">
      <c r="A21" s="1221" t="s">
        <v>354</v>
      </c>
      <c r="B21" s="1220"/>
      <c r="C21" s="1220"/>
      <c r="D21" s="1220"/>
      <c r="E21" s="1220"/>
      <c r="F21" s="1220"/>
      <c r="G21" s="1220"/>
      <c r="H21" s="1220"/>
      <c r="I21" s="1220"/>
    </row>
    <row r="22" spans="1:9" ht="14.4">
      <c r="A22" s="1220"/>
      <c r="B22" s="1220"/>
      <c r="C22" s="1220"/>
      <c r="D22" s="1220"/>
      <c r="E22" s="1220"/>
      <c r="F22" s="1220"/>
      <c r="G22" s="1220"/>
      <c r="H22" s="1220"/>
      <c r="I22" s="1220"/>
    </row>
    <row r="23" spans="1:9" ht="14.4">
      <c r="A23" s="1220"/>
      <c r="B23" s="1220"/>
      <c r="C23" s="1220"/>
      <c r="D23" s="1220"/>
      <c r="E23" s="1220"/>
      <c r="F23" s="1220"/>
      <c r="G23" s="1220"/>
      <c r="H23" s="1220"/>
      <c r="I23" s="1220"/>
    </row>
    <row r="24" spans="1:9" ht="14.4">
      <c r="A24" s="1220"/>
      <c r="B24" s="1222" t="s">
        <v>973</v>
      </c>
      <c r="C24" s="1222" t="s">
        <v>438</v>
      </c>
      <c r="D24" s="1222" t="s">
        <v>1013</v>
      </c>
      <c r="E24" s="1220"/>
      <c r="F24" s="1220"/>
      <c r="G24" s="1220"/>
      <c r="H24" s="1220"/>
      <c r="I24" s="1220"/>
    </row>
    <row r="25" spans="1:9" ht="14.4">
      <c r="A25" s="1220"/>
      <c r="B25" s="1223">
        <v>1</v>
      </c>
      <c r="C25" s="1220" t="s">
        <v>1014</v>
      </c>
      <c r="D25" s="1220" t="str">
        <f>VLOOKUP(B25,$B$3:$D$20,3,FALSE)</f>
        <v>VERGARA CEBALLO NELCY</v>
      </c>
      <c r="E25" s="1220"/>
      <c r="F25" s="1220"/>
      <c r="G25" s="1220"/>
      <c r="H25" s="1220"/>
      <c r="I25" s="1220"/>
    </row>
    <row r="26" spans="1:9" ht="14.4">
      <c r="A26" s="1220"/>
      <c r="B26" s="1223">
        <v>3</v>
      </c>
      <c r="C26" s="1220" t="s">
        <v>1015</v>
      </c>
      <c r="D26" s="1220" t="str">
        <f t="shared" ref="D26:D41" si="1">VLOOKUP(B26,$B$3:$D$20,3,FALSE)</f>
        <v>PEÑA SEGURA JONATHAN ANDRES</v>
      </c>
      <c r="E26" s="1220"/>
      <c r="F26" s="1220"/>
      <c r="G26" s="1220"/>
      <c r="H26" s="1220"/>
      <c r="I26" s="1220"/>
    </row>
    <row r="27" spans="1:9" ht="14.4">
      <c r="A27" s="1220"/>
      <c r="B27" s="1223">
        <v>7</v>
      </c>
      <c r="C27" s="1220" t="s">
        <v>1016</v>
      </c>
      <c r="D27" s="1220" t="str">
        <f t="shared" si="1"/>
        <v>LOPEZ TORDECILLA NAFER JOSE</v>
      </c>
      <c r="E27" s="1220"/>
      <c r="F27" s="1220"/>
      <c r="G27" s="1220"/>
      <c r="H27" s="1220"/>
      <c r="I27" s="1220"/>
    </row>
    <row r="28" spans="1:9" ht="14.4">
      <c r="A28" s="1220"/>
      <c r="B28" s="1223">
        <v>6</v>
      </c>
      <c r="C28" s="1220" t="s">
        <v>1017</v>
      </c>
      <c r="D28" s="1220" t="str">
        <f t="shared" si="1"/>
        <v xml:space="preserve">CARMONA OROZCO CRISTIAN ALEXIS </v>
      </c>
      <c r="E28" s="1220"/>
      <c r="F28" s="1220"/>
      <c r="G28" s="1220"/>
      <c r="H28" s="1220"/>
      <c r="I28" s="1220"/>
    </row>
    <row r="29" spans="1:9" ht="14.4">
      <c r="A29" s="1220"/>
      <c r="B29" s="1223">
        <v>5</v>
      </c>
      <c r="C29" s="1220" t="s">
        <v>1018</v>
      </c>
      <c r="D29" s="1220" t="str">
        <f t="shared" si="1"/>
        <v>SERNA CARDONA MARIA ALEJANDRA</v>
      </c>
      <c r="E29" s="1220"/>
      <c r="F29" s="1220"/>
      <c r="G29" s="1220"/>
      <c r="H29" s="1220"/>
      <c r="I29" s="1220"/>
    </row>
    <row r="30" spans="1:9" ht="14.4">
      <c r="A30" s="1220"/>
      <c r="B30" s="1223">
        <v>4</v>
      </c>
      <c r="C30" s="1220" t="s">
        <v>1019</v>
      </c>
      <c r="D30" s="1220" t="str">
        <f t="shared" si="1"/>
        <v xml:space="preserve">OSPINA RODRIGUEZ HECTOR MANUEL </v>
      </c>
      <c r="E30" s="1220"/>
      <c r="F30" s="1220"/>
      <c r="G30" s="1220"/>
      <c r="H30" s="1220"/>
      <c r="I30" s="1220"/>
    </row>
    <row r="31" spans="1:9" ht="14.4">
      <c r="A31" s="1220"/>
      <c r="B31" s="1223"/>
      <c r="C31" s="1220" t="s">
        <v>1020</v>
      </c>
      <c r="D31" s="1220" t="e">
        <f t="shared" si="1"/>
        <v>#N/A</v>
      </c>
      <c r="E31" s="1220"/>
      <c r="F31" s="1220"/>
      <c r="G31" s="1220"/>
      <c r="H31" s="1220"/>
      <c r="I31" s="1220"/>
    </row>
    <row r="32" spans="1:9" ht="14.4">
      <c r="A32" s="1220"/>
      <c r="B32" s="1223"/>
      <c r="C32" s="1220" t="s">
        <v>1021</v>
      </c>
      <c r="D32" s="1220" t="e">
        <f t="shared" si="1"/>
        <v>#N/A</v>
      </c>
      <c r="E32" s="1220"/>
      <c r="F32" s="1220"/>
      <c r="G32" s="1220"/>
      <c r="H32" s="1220"/>
      <c r="I32" s="1220"/>
    </row>
    <row r="33" spans="1:9" ht="14.4">
      <c r="A33" s="1220"/>
      <c r="B33" s="1223">
        <v>8</v>
      </c>
      <c r="C33" s="1220" t="s">
        <v>1022</v>
      </c>
      <c r="D33" s="1220" t="str">
        <f t="shared" si="1"/>
        <v>FORERO VELEZ ORLANDO</v>
      </c>
      <c r="E33" s="1220"/>
      <c r="F33" s="1220"/>
      <c r="G33" s="1220"/>
      <c r="H33" s="1220"/>
      <c r="I33" s="1220"/>
    </row>
    <row r="34" spans="1:9" ht="14.4">
      <c r="A34" s="1220"/>
      <c r="B34" s="1223" t="s">
        <v>1003</v>
      </c>
      <c r="C34" s="1220" t="s">
        <v>1023</v>
      </c>
      <c r="D34" s="1220" t="str">
        <f t="shared" si="1"/>
        <v>ZAMBRANO SANCHEZ MAIRA ALEJANDRA</v>
      </c>
      <c r="E34" s="1220"/>
      <c r="F34" s="1220"/>
      <c r="G34" s="1220"/>
      <c r="H34" s="1220"/>
      <c r="I34" s="1220"/>
    </row>
    <row r="35" spans="1:9" ht="14.4">
      <c r="A35" s="1220"/>
      <c r="B35" s="1223" t="s">
        <v>1000</v>
      </c>
      <c r="C35" s="1220" t="s">
        <v>1024</v>
      </c>
      <c r="D35" s="1220" t="str">
        <f t="shared" si="1"/>
        <v>DIAZ ALCAZAR SANDRA PATRICIA</v>
      </c>
      <c r="E35" s="1220"/>
      <c r="F35" s="1220"/>
      <c r="G35" s="1220"/>
      <c r="H35" s="1220"/>
      <c r="I35" s="1220"/>
    </row>
    <row r="36" spans="1:9" ht="14.4">
      <c r="A36" s="1220"/>
      <c r="B36" s="1223" t="s">
        <v>996</v>
      </c>
      <c r="C36" s="1220" t="s">
        <v>1025</v>
      </c>
      <c r="D36" s="1220" t="str">
        <f t="shared" si="1"/>
        <v>USUGA MARIN VALENTINA</v>
      </c>
      <c r="E36" s="1220"/>
      <c r="F36" s="1220"/>
      <c r="G36" s="1220"/>
      <c r="H36" s="1220"/>
      <c r="I36" s="1220"/>
    </row>
    <row r="37" spans="1:9" ht="14.4">
      <c r="A37" s="1220"/>
      <c r="B37" s="1223">
        <v>2</v>
      </c>
      <c r="C37" s="1220" t="s">
        <v>1026</v>
      </c>
      <c r="D37" s="1220" t="str">
        <f t="shared" si="1"/>
        <v>BERNAL BARRERA JONATHAN</v>
      </c>
      <c r="E37" s="1220"/>
      <c r="F37" s="1220"/>
      <c r="G37" s="1220"/>
      <c r="H37" s="1220"/>
      <c r="I37" s="1220"/>
    </row>
    <row r="38" spans="1:9" ht="14.4">
      <c r="A38" s="1220"/>
      <c r="B38" s="1223">
        <v>9</v>
      </c>
      <c r="C38" s="1220" t="s">
        <v>1027</v>
      </c>
      <c r="D38" s="1220" t="str">
        <f t="shared" si="1"/>
        <v xml:space="preserve">GARCIA ORTIZ DIEGO ANDRES </v>
      </c>
      <c r="E38" s="1220"/>
      <c r="F38" s="1220"/>
      <c r="G38" s="1220"/>
      <c r="H38" s="1220"/>
      <c r="I38" s="1220"/>
    </row>
    <row r="39" spans="1:9" ht="14.4">
      <c r="A39" s="1220"/>
      <c r="B39" s="1223"/>
      <c r="C39" s="1220"/>
      <c r="D39" s="1220" t="e">
        <f t="shared" si="1"/>
        <v>#N/A</v>
      </c>
      <c r="E39" s="1220"/>
      <c r="F39" s="1220"/>
      <c r="G39" s="1220"/>
      <c r="H39" s="1220"/>
      <c r="I39" s="1220"/>
    </row>
    <row r="40" spans="1:9" ht="14.4">
      <c r="A40" s="1220"/>
      <c r="B40" s="1223"/>
      <c r="C40" s="1220"/>
      <c r="D40" s="1220" t="e">
        <f t="shared" si="1"/>
        <v>#N/A</v>
      </c>
      <c r="E40" s="1220"/>
      <c r="F40" s="1220"/>
      <c r="G40" s="1220"/>
      <c r="H40" s="1220"/>
      <c r="I40" s="1220"/>
    </row>
    <row r="41" spans="1:9" ht="14.4">
      <c r="A41" s="1220"/>
      <c r="B41" s="1223"/>
      <c r="C41" s="1220"/>
      <c r="D41" s="1220" t="e">
        <f t="shared" si="1"/>
        <v>#N/A</v>
      </c>
      <c r="E41" s="1220"/>
      <c r="F41" s="1220"/>
      <c r="G41" s="1220"/>
      <c r="H41" s="1220"/>
      <c r="I41" s="1220"/>
    </row>
    <row r="42" spans="1:9">
      <c r="A42" s="1224"/>
      <c r="B42" s="1074"/>
    </row>
    <row r="43" spans="1:9">
      <c r="B43" s="1074"/>
    </row>
    <row r="44" spans="1:9">
      <c r="B44" s="1074"/>
    </row>
  </sheetData>
  <autoFilter ref="A2:I2" xr:uid="{498B6826-91AA-4E49-AAD3-3E85780CA9F5}"/>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5EC4-6F0C-471A-B91E-A3A245FD23B8}">
  <dimension ref="A3:V70"/>
  <sheetViews>
    <sheetView topLeftCell="A43" workbookViewId="0"/>
  </sheetViews>
  <sheetFormatPr baseColWidth="10" defaultColWidth="9.109375" defaultRowHeight="13.2"/>
  <cols>
    <col min="3" max="3" width="8.5546875" customWidth="1"/>
    <col min="4" max="4" width="12.88671875" bestFit="1" customWidth="1"/>
  </cols>
  <sheetData>
    <row r="3" spans="1:22" ht="14.4">
      <c r="D3" s="1533">
        <f>D4</f>
        <v>45954</v>
      </c>
      <c r="E3" s="1533">
        <f t="shared" ref="E3:V3" si="0">E4</f>
        <v>45955</v>
      </c>
      <c r="F3" s="1533">
        <f t="shared" si="0"/>
        <v>45956</v>
      </c>
      <c r="G3" s="1533">
        <f t="shared" si="0"/>
        <v>45957</v>
      </c>
      <c r="H3" s="1533">
        <f t="shared" si="0"/>
        <v>45958</v>
      </c>
      <c r="I3" s="1533">
        <f t="shared" si="0"/>
        <v>45959</v>
      </c>
      <c r="J3" s="1533">
        <f t="shared" si="0"/>
        <v>45960</v>
      </c>
      <c r="K3" s="1533">
        <f t="shared" si="0"/>
        <v>45961</v>
      </c>
      <c r="L3" s="1533">
        <f t="shared" si="0"/>
        <v>45962</v>
      </c>
      <c r="M3" s="1533">
        <f t="shared" si="0"/>
        <v>45963</v>
      </c>
      <c r="N3" s="1533">
        <f t="shared" si="0"/>
        <v>45964</v>
      </c>
      <c r="O3" s="1533">
        <f t="shared" si="0"/>
        <v>45965</v>
      </c>
      <c r="P3" s="1533">
        <f t="shared" si="0"/>
        <v>45966</v>
      </c>
      <c r="Q3" s="1533">
        <f t="shared" si="0"/>
        <v>45967</v>
      </c>
      <c r="R3" s="1533">
        <f t="shared" si="0"/>
        <v>45968</v>
      </c>
      <c r="S3" s="1533">
        <f t="shared" si="0"/>
        <v>45969</v>
      </c>
      <c r="T3" s="1533">
        <f t="shared" si="0"/>
        <v>45970</v>
      </c>
      <c r="U3" s="1533">
        <f t="shared" si="0"/>
        <v>45971</v>
      </c>
      <c r="V3" s="1533">
        <f t="shared" si="0"/>
        <v>45972</v>
      </c>
    </row>
    <row r="4" spans="1:22">
      <c r="A4" t="s">
        <v>322</v>
      </c>
      <c r="B4" t="s">
        <v>322</v>
      </c>
      <c r="C4" s="1074" t="s">
        <v>329</v>
      </c>
      <c r="D4" s="1532">
        <v>45954</v>
      </c>
      <c r="E4" s="1532">
        <f>D4+1</f>
        <v>45955</v>
      </c>
      <c r="F4" s="1532">
        <f t="shared" ref="F4:V4" si="1">E4+1</f>
        <v>45956</v>
      </c>
      <c r="G4" s="1532">
        <f t="shared" si="1"/>
        <v>45957</v>
      </c>
      <c r="H4" s="1532">
        <f t="shared" si="1"/>
        <v>45958</v>
      </c>
      <c r="I4" s="1532">
        <f t="shared" si="1"/>
        <v>45959</v>
      </c>
      <c r="J4" s="1532">
        <f t="shared" si="1"/>
        <v>45960</v>
      </c>
      <c r="K4" s="1532">
        <f t="shared" si="1"/>
        <v>45961</v>
      </c>
      <c r="L4" s="1532">
        <f t="shared" si="1"/>
        <v>45962</v>
      </c>
      <c r="M4" s="1532">
        <f t="shared" si="1"/>
        <v>45963</v>
      </c>
      <c r="N4" s="1532">
        <f t="shared" si="1"/>
        <v>45964</v>
      </c>
      <c r="O4" s="1532">
        <f t="shared" si="1"/>
        <v>45965</v>
      </c>
      <c r="P4" s="1532">
        <f t="shared" si="1"/>
        <v>45966</v>
      </c>
      <c r="Q4" s="1532">
        <f t="shared" si="1"/>
        <v>45967</v>
      </c>
      <c r="R4" s="1532">
        <f t="shared" si="1"/>
        <v>45968</v>
      </c>
      <c r="S4" s="1532">
        <f t="shared" si="1"/>
        <v>45969</v>
      </c>
      <c r="T4" s="1532">
        <f t="shared" si="1"/>
        <v>45970</v>
      </c>
      <c r="U4" s="1532">
        <f t="shared" si="1"/>
        <v>45971</v>
      </c>
      <c r="V4" s="1532">
        <f t="shared" si="1"/>
        <v>45972</v>
      </c>
    </row>
    <row r="5" spans="1:22">
      <c r="A5" t="s">
        <v>556</v>
      </c>
      <c r="B5" t="s">
        <v>557</v>
      </c>
      <c r="C5" s="1074">
        <v>0</v>
      </c>
      <c r="D5" s="1074"/>
      <c r="E5" s="1074"/>
      <c r="F5" s="1074"/>
      <c r="G5" s="1074"/>
      <c r="H5" s="1074"/>
      <c r="I5" s="1074"/>
      <c r="J5" s="1074"/>
      <c r="K5" s="1074"/>
      <c r="L5" s="1074"/>
      <c r="M5" s="1074"/>
      <c r="N5" s="1074"/>
      <c r="O5" s="1074"/>
      <c r="P5" s="1074"/>
      <c r="Q5" s="1074"/>
      <c r="R5" s="1074"/>
      <c r="S5" s="1074"/>
      <c r="T5" s="1074"/>
      <c r="U5" s="1074"/>
      <c r="V5" s="1074"/>
    </row>
    <row r="6" spans="1:22">
      <c r="A6" t="s">
        <v>53</v>
      </c>
      <c r="B6" t="s">
        <v>55</v>
      </c>
      <c r="C6" s="1074" t="s">
        <v>561</v>
      </c>
      <c r="D6" s="1534" t="s">
        <v>57</v>
      </c>
      <c r="E6" s="1074"/>
      <c r="F6" s="1074"/>
      <c r="G6" s="1074"/>
      <c r="H6" s="1074"/>
      <c r="I6" s="1074"/>
      <c r="J6" s="1074"/>
      <c r="K6" s="1074"/>
      <c r="L6" s="1074"/>
      <c r="M6" s="1074"/>
      <c r="N6" s="1074"/>
      <c r="O6" s="1074"/>
      <c r="P6" s="1074"/>
      <c r="Q6" s="1074"/>
      <c r="R6" s="1074"/>
      <c r="S6" s="1074"/>
      <c r="T6" s="1074"/>
      <c r="U6" s="1074"/>
      <c r="V6" s="1074"/>
    </row>
    <row r="7" spans="1:22">
      <c r="A7" t="s">
        <v>62</v>
      </c>
      <c r="B7" t="s">
        <v>64</v>
      </c>
      <c r="C7" s="1074" t="s">
        <v>561</v>
      </c>
      <c r="D7" s="1534" t="s">
        <v>57</v>
      </c>
      <c r="E7" s="1074"/>
      <c r="F7" s="1074"/>
      <c r="G7" s="1074"/>
      <c r="H7" s="1074"/>
      <c r="I7" s="1074"/>
      <c r="J7" s="1074"/>
      <c r="K7" s="1074"/>
      <c r="L7" s="1074"/>
      <c r="M7" s="1074"/>
      <c r="N7" s="1074"/>
      <c r="O7" s="1074"/>
      <c r="P7" s="1074"/>
      <c r="Q7" s="1074"/>
      <c r="R7" s="1074"/>
      <c r="S7" s="1074"/>
      <c r="T7" s="1074"/>
      <c r="U7" s="1074"/>
      <c r="V7" s="1074"/>
    </row>
    <row r="8" spans="1:22">
      <c r="A8" t="s">
        <v>66</v>
      </c>
      <c r="B8" t="s">
        <v>64</v>
      </c>
      <c r="C8" s="1074" t="s">
        <v>561</v>
      </c>
      <c r="D8" s="1534" t="s">
        <v>57</v>
      </c>
      <c r="E8" s="1074"/>
      <c r="F8" s="1074"/>
      <c r="G8" s="1074"/>
      <c r="H8" s="1074"/>
      <c r="I8" s="1074"/>
      <c r="J8" s="1074"/>
      <c r="K8" s="1074"/>
      <c r="L8" s="1074"/>
      <c r="M8" s="1074"/>
      <c r="N8" s="1074"/>
      <c r="O8" s="1074"/>
      <c r="P8" s="1074"/>
      <c r="Q8" s="1074"/>
      <c r="R8" s="1074"/>
      <c r="S8" s="1074"/>
      <c r="T8" s="1074"/>
      <c r="U8" s="1074"/>
      <c r="V8" s="1074"/>
    </row>
    <row r="9" spans="1:22">
      <c r="A9" t="s">
        <v>69</v>
      </c>
      <c r="B9" t="s">
        <v>71</v>
      </c>
      <c r="C9" s="1074" t="s">
        <v>561</v>
      </c>
      <c r="D9" s="1534" t="s">
        <v>57</v>
      </c>
      <c r="E9" s="1534"/>
      <c r="F9" s="1074"/>
      <c r="G9" s="1074"/>
      <c r="H9" s="1074"/>
      <c r="I9" s="1074"/>
      <c r="J9" s="1074"/>
      <c r="K9" s="1074"/>
      <c r="L9" s="1074"/>
      <c r="M9" s="1074"/>
      <c r="N9" s="1074"/>
      <c r="O9" s="1074"/>
      <c r="P9" s="1074"/>
      <c r="Q9" s="1074"/>
      <c r="R9" s="1074"/>
      <c r="S9" s="1074"/>
      <c r="T9" s="1074"/>
      <c r="U9" s="1074"/>
      <c r="V9" s="1074"/>
    </row>
    <row r="10" spans="1:22">
      <c r="A10" t="s">
        <v>73</v>
      </c>
      <c r="B10" t="s">
        <v>75</v>
      </c>
      <c r="C10" s="1074" t="s">
        <v>561</v>
      </c>
      <c r="D10" s="1074"/>
      <c r="E10" s="1534" t="s">
        <v>57</v>
      </c>
      <c r="F10" s="1074"/>
      <c r="G10" s="1074"/>
      <c r="H10" s="1074"/>
      <c r="I10" s="1074"/>
      <c r="J10" s="1074"/>
      <c r="K10" s="1074"/>
      <c r="L10" s="1074"/>
      <c r="M10" s="1074"/>
      <c r="N10" s="1074"/>
      <c r="O10" s="1074"/>
      <c r="P10" s="1074"/>
      <c r="Q10" s="1074"/>
      <c r="R10" s="1074"/>
      <c r="S10" s="1074"/>
      <c r="T10" s="1074"/>
      <c r="U10" s="1074"/>
      <c r="V10" s="1074"/>
    </row>
    <row r="11" spans="1:22">
      <c r="A11" t="s">
        <v>76</v>
      </c>
      <c r="B11" t="s">
        <v>78</v>
      </c>
      <c r="C11" s="1074" t="s">
        <v>561</v>
      </c>
      <c r="D11" s="1074"/>
      <c r="E11" s="1534" t="s">
        <v>57</v>
      </c>
      <c r="F11" s="1074"/>
      <c r="G11" s="1074"/>
      <c r="H11" s="1074"/>
      <c r="I11" s="1074"/>
      <c r="J11" s="1074"/>
      <c r="K11" s="1074"/>
      <c r="L11" s="1074"/>
      <c r="M11" s="1074"/>
      <c r="N11" s="1074"/>
      <c r="O11" s="1074"/>
      <c r="P11" s="1074"/>
      <c r="Q11" s="1074"/>
      <c r="R11" s="1074"/>
      <c r="S11" s="1074"/>
      <c r="T11" s="1074"/>
      <c r="U11" s="1074"/>
      <c r="V11" s="1074"/>
    </row>
    <row r="12" spans="1:22">
      <c r="A12" t="s">
        <v>79</v>
      </c>
      <c r="B12" t="s">
        <v>75</v>
      </c>
      <c r="C12" s="1074" t="s">
        <v>255</v>
      </c>
      <c r="D12" s="1534" t="s">
        <v>59</v>
      </c>
      <c r="E12" s="1074"/>
      <c r="F12" s="1074"/>
      <c r="G12" s="1074"/>
      <c r="H12" s="1074"/>
      <c r="I12" s="1074"/>
      <c r="J12" s="1074"/>
      <c r="K12" s="1074"/>
      <c r="L12" s="1074"/>
      <c r="M12" s="1074"/>
      <c r="N12" s="1074"/>
      <c r="O12" s="1074"/>
      <c r="P12" s="1074"/>
      <c r="Q12" s="1074"/>
      <c r="R12" s="1074"/>
      <c r="S12" s="1074"/>
      <c r="T12" s="1074"/>
      <c r="U12" s="1074"/>
      <c r="V12" s="1074"/>
    </row>
    <row r="13" spans="1:22">
      <c r="A13" t="s">
        <v>81</v>
      </c>
      <c r="B13" t="s">
        <v>83</v>
      </c>
      <c r="C13" s="1074" t="s">
        <v>255</v>
      </c>
      <c r="D13" s="1534" t="s">
        <v>59</v>
      </c>
      <c r="E13" s="1074"/>
      <c r="F13" s="1074"/>
      <c r="G13" s="1074"/>
      <c r="H13" s="1074"/>
      <c r="I13" s="1074"/>
      <c r="J13" s="1074"/>
      <c r="K13" s="1074"/>
      <c r="L13" s="1074"/>
      <c r="M13" s="1074"/>
      <c r="N13" s="1074"/>
      <c r="O13" s="1074"/>
      <c r="P13" s="1074"/>
      <c r="Q13" s="1074"/>
      <c r="R13" s="1074"/>
      <c r="S13" s="1074"/>
      <c r="T13" s="1074"/>
      <c r="U13" s="1074"/>
      <c r="V13" s="1074"/>
    </row>
    <row r="14" spans="1:22">
      <c r="A14" t="s">
        <v>84</v>
      </c>
      <c r="B14" t="s">
        <v>64</v>
      </c>
      <c r="C14" s="1074" t="s">
        <v>255</v>
      </c>
      <c r="D14" s="1534" t="s">
        <v>59</v>
      </c>
      <c r="E14" s="1074"/>
      <c r="F14" s="1074"/>
      <c r="G14" s="1074"/>
      <c r="H14" s="1074"/>
      <c r="I14" s="1074"/>
      <c r="J14" s="1074"/>
      <c r="K14" s="1074"/>
      <c r="L14" s="1074"/>
      <c r="M14" s="1074"/>
      <c r="N14" s="1074"/>
      <c r="O14" s="1074"/>
      <c r="P14" s="1074"/>
      <c r="Q14" s="1074"/>
      <c r="R14" s="1074"/>
      <c r="S14" s="1074"/>
      <c r="T14" s="1074"/>
      <c r="U14" s="1074"/>
      <c r="V14" s="1074"/>
    </row>
    <row r="15" spans="1:22">
      <c r="A15" t="s">
        <v>87</v>
      </c>
      <c r="B15" t="s">
        <v>89</v>
      </c>
      <c r="C15" s="1074" t="s">
        <v>255</v>
      </c>
      <c r="D15" s="1534" t="s">
        <v>59</v>
      </c>
      <c r="E15" s="1534"/>
      <c r="F15" s="1074"/>
      <c r="G15" s="1074"/>
      <c r="H15" s="1074"/>
      <c r="I15" s="1074"/>
      <c r="J15" s="1074"/>
      <c r="K15" s="1074"/>
      <c r="L15" s="1074"/>
      <c r="M15" s="1074"/>
      <c r="N15" s="1074"/>
      <c r="O15" s="1074"/>
      <c r="P15" s="1074"/>
      <c r="Q15" s="1074"/>
      <c r="R15" s="1074"/>
      <c r="S15" s="1074"/>
      <c r="T15" s="1074"/>
      <c r="U15" s="1074"/>
      <c r="V15" s="1074"/>
    </row>
    <row r="16" spans="1:22">
      <c r="A16" t="s">
        <v>90</v>
      </c>
      <c r="B16" t="s">
        <v>125</v>
      </c>
      <c r="C16" s="1074" t="s">
        <v>255</v>
      </c>
      <c r="D16" s="1074"/>
      <c r="E16" s="1534" t="s">
        <v>59</v>
      </c>
      <c r="F16" s="1074"/>
      <c r="G16" s="1074"/>
      <c r="H16" s="1074"/>
      <c r="I16" s="1074"/>
      <c r="J16" s="1074"/>
      <c r="K16" s="1074"/>
      <c r="L16" s="1074"/>
      <c r="M16" s="1074"/>
      <c r="N16" s="1074"/>
      <c r="O16" s="1074"/>
      <c r="P16" s="1074"/>
      <c r="Q16" s="1074"/>
      <c r="R16" s="1074"/>
      <c r="S16" s="1074"/>
      <c r="T16" s="1074"/>
      <c r="U16" s="1074"/>
      <c r="V16" s="1074"/>
    </row>
    <row r="17" spans="1:22">
      <c r="A17" t="s">
        <v>93</v>
      </c>
      <c r="B17" t="s">
        <v>95</v>
      </c>
      <c r="C17" s="1074" t="s">
        <v>255</v>
      </c>
      <c r="D17" s="1074"/>
      <c r="E17" s="1534" t="s">
        <v>59</v>
      </c>
      <c r="F17" s="1074"/>
      <c r="G17" s="1074"/>
      <c r="H17" s="1074"/>
      <c r="I17" s="1074"/>
      <c r="J17" s="1074"/>
      <c r="K17" s="1074"/>
      <c r="L17" s="1074"/>
      <c r="M17" s="1074"/>
      <c r="N17" s="1074"/>
      <c r="O17" s="1074"/>
      <c r="P17" s="1074"/>
      <c r="Q17" s="1074"/>
      <c r="R17" s="1074"/>
      <c r="S17" s="1074"/>
      <c r="T17" s="1074"/>
      <c r="U17" s="1074"/>
      <c r="V17" s="1074"/>
    </row>
    <row r="18" spans="1:22">
      <c r="A18" t="s">
        <v>96</v>
      </c>
      <c r="B18" t="s">
        <v>98</v>
      </c>
      <c r="C18" s="1074" t="s">
        <v>255</v>
      </c>
      <c r="D18" s="1074"/>
      <c r="E18" s="1534" t="s">
        <v>59</v>
      </c>
      <c r="F18" s="1534"/>
      <c r="G18" s="1074"/>
      <c r="H18" s="1074"/>
      <c r="I18" s="1074"/>
      <c r="J18" s="1074"/>
      <c r="K18" s="1074"/>
      <c r="L18" s="1074"/>
      <c r="M18" s="1074"/>
      <c r="N18" s="1074"/>
      <c r="O18" s="1074"/>
      <c r="P18" s="1074"/>
      <c r="Q18" s="1074"/>
      <c r="R18" s="1074"/>
      <c r="S18" s="1074"/>
      <c r="T18" s="1074"/>
      <c r="U18" s="1074"/>
      <c r="V18" s="1074"/>
    </row>
    <row r="19" spans="1:22">
      <c r="A19" t="s">
        <v>99</v>
      </c>
      <c r="B19" t="s">
        <v>64</v>
      </c>
      <c r="C19" s="1074" t="s">
        <v>255</v>
      </c>
      <c r="D19" s="1074"/>
      <c r="E19" s="1534" t="s">
        <v>59</v>
      </c>
      <c r="F19" s="1534"/>
      <c r="G19" s="1074"/>
      <c r="H19" s="1074"/>
      <c r="I19" s="1074"/>
      <c r="J19" s="1074"/>
      <c r="K19" s="1074"/>
      <c r="L19" s="1074"/>
      <c r="M19" s="1074"/>
      <c r="N19" s="1074"/>
      <c r="O19" s="1074"/>
      <c r="P19" s="1074"/>
      <c r="Q19" s="1074"/>
      <c r="R19" s="1074"/>
      <c r="S19" s="1074"/>
      <c r="T19" s="1074"/>
      <c r="U19" s="1074"/>
      <c r="V19" s="1074"/>
    </row>
    <row r="20" spans="1:22">
      <c r="A20" t="s">
        <v>101</v>
      </c>
      <c r="B20" t="s">
        <v>146</v>
      </c>
      <c r="C20" s="1074" t="s">
        <v>255</v>
      </c>
      <c r="D20" s="1074"/>
      <c r="E20" s="1074"/>
      <c r="F20" s="1534" t="s">
        <v>59</v>
      </c>
      <c r="G20" s="1074"/>
      <c r="H20" s="1074"/>
      <c r="I20" s="1074"/>
      <c r="J20" s="1074"/>
      <c r="K20" s="1074"/>
      <c r="L20" s="1074"/>
      <c r="M20" s="1074"/>
      <c r="N20" s="1074"/>
      <c r="O20" s="1074"/>
      <c r="P20" s="1074"/>
      <c r="Q20" s="1074"/>
      <c r="R20" s="1074"/>
      <c r="S20" s="1074"/>
      <c r="T20" s="1074"/>
      <c r="U20" s="1074"/>
      <c r="V20" s="1074"/>
    </row>
    <row r="21" spans="1:22">
      <c r="A21" t="s">
        <v>103</v>
      </c>
      <c r="B21" t="s">
        <v>105</v>
      </c>
      <c r="C21" s="1074" t="s">
        <v>255</v>
      </c>
      <c r="D21" s="1074"/>
      <c r="E21" s="1074"/>
      <c r="F21" s="1534" t="s">
        <v>59</v>
      </c>
      <c r="G21" s="1074"/>
      <c r="H21" s="1074"/>
      <c r="I21" s="1074"/>
      <c r="J21" s="1074"/>
      <c r="K21" s="1074"/>
      <c r="L21" s="1074"/>
      <c r="M21" s="1074"/>
      <c r="N21" s="1074"/>
      <c r="O21" s="1074"/>
      <c r="P21" s="1074"/>
      <c r="Q21" s="1074"/>
      <c r="R21" s="1074"/>
      <c r="S21" s="1074"/>
      <c r="T21" s="1074"/>
      <c r="U21" s="1074"/>
      <c r="V21" s="1074"/>
    </row>
    <row r="22" spans="1:22">
      <c r="A22" t="s">
        <v>106</v>
      </c>
      <c r="B22" t="s">
        <v>105</v>
      </c>
      <c r="C22" s="1074" t="s">
        <v>255</v>
      </c>
      <c r="D22" s="1074"/>
      <c r="E22" s="1074"/>
      <c r="F22" s="1534" t="s">
        <v>59</v>
      </c>
      <c r="G22" s="1074"/>
      <c r="H22" s="1074"/>
      <c r="I22" s="1074"/>
      <c r="J22" s="1074"/>
      <c r="K22" s="1074"/>
      <c r="L22" s="1074"/>
      <c r="M22" s="1074"/>
      <c r="N22" s="1074"/>
      <c r="O22" s="1074"/>
      <c r="P22" s="1074"/>
      <c r="Q22" s="1074"/>
      <c r="R22" s="1074"/>
      <c r="S22" s="1074"/>
      <c r="T22" s="1074"/>
      <c r="U22" s="1074"/>
      <c r="V22" s="1074"/>
    </row>
    <row r="23" spans="1:22">
      <c r="A23" t="s">
        <v>109</v>
      </c>
      <c r="B23" t="s">
        <v>111</v>
      </c>
      <c r="C23" s="1074" t="s">
        <v>255</v>
      </c>
      <c r="D23" s="1074"/>
      <c r="E23" s="1074"/>
      <c r="F23" s="1534"/>
      <c r="G23" s="1534" t="s">
        <v>59</v>
      </c>
      <c r="H23" s="1074"/>
      <c r="I23" s="1074"/>
      <c r="J23" s="1074"/>
      <c r="K23" s="1074"/>
      <c r="L23" s="1074"/>
      <c r="M23" s="1074"/>
      <c r="N23" s="1074"/>
      <c r="O23" s="1074"/>
      <c r="P23" s="1074"/>
      <c r="Q23" s="1074"/>
      <c r="R23" s="1074"/>
      <c r="S23" s="1074"/>
      <c r="T23" s="1074"/>
      <c r="U23" s="1074"/>
      <c r="V23" s="1074"/>
    </row>
    <row r="24" spans="1:22">
      <c r="A24" t="s">
        <v>113</v>
      </c>
      <c r="B24" t="s">
        <v>117</v>
      </c>
      <c r="C24" s="1074" t="s">
        <v>255</v>
      </c>
      <c r="D24" s="1074"/>
      <c r="E24" s="1074"/>
      <c r="F24" s="1074"/>
      <c r="G24" s="1534" t="s">
        <v>59</v>
      </c>
      <c r="H24" s="1074"/>
      <c r="I24" s="1074"/>
      <c r="J24" s="1074"/>
      <c r="K24" s="1074"/>
      <c r="L24" s="1074"/>
      <c r="M24" s="1074"/>
      <c r="N24" s="1074"/>
      <c r="O24" s="1074"/>
      <c r="P24" s="1074"/>
      <c r="Q24" s="1074"/>
      <c r="R24" s="1074"/>
      <c r="S24" s="1074"/>
      <c r="T24" s="1074"/>
      <c r="U24" s="1074"/>
      <c r="V24" s="1074"/>
    </row>
    <row r="25" spans="1:22">
      <c r="A25" t="s">
        <v>115</v>
      </c>
      <c r="B25" t="s">
        <v>146</v>
      </c>
      <c r="C25" s="1074" t="s">
        <v>255</v>
      </c>
      <c r="D25" s="1074"/>
      <c r="E25" s="1074"/>
      <c r="F25" s="1074"/>
      <c r="G25" s="1534" t="s">
        <v>59</v>
      </c>
      <c r="H25" s="1074"/>
      <c r="I25" s="1074"/>
      <c r="J25" s="1074"/>
      <c r="K25" s="1074"/>
      <c r="L25" s="1074"/>
      <c r="M25" s="1074"/>
      <c r="N25" s="1074"/>
      <c r="O25" s="1074"/>
      <c r="P25" s="1074"/>
      <c r="Q25" s="1074"/>
      <c r="R25" s="1074"/>
      <c r="S25" s="1074"/>
      <c r="T25" s="1074"/>
      <c r="U25" s="1074"/>
      <c r="V25" s="1074"/>
    </row>
    <row r="26" spans="1:22">
      <c r="A26" t="s">
        <v>119</v>
      </c>
      <c r="B26" t="s">
        <v>111</v>
      </c>
      <c r="C26" s="1074" t="s">
        <v>255</v>
      </c>
      <c r="D26" s="1074"/>
      <c r="E26" s="1074"/>
      <c r="F26" s="1074"/>
      <c r="G26" s="1534" t="s">
        <v>59</v>
      </c>
      <c r="H26" s="1074"/>
      <c r="I26" s="1074"/>
      <c r="J26" s="1074"/>
      <c r="K26" s="1074"/>
      <c r="L26" s="1074"/>
      <c r="M26" s="1074"/>
      <c r="N26" s="1074"/>
      <c r="O26" s="1074"/>
      <c r="P26" s="1074"/>
      <c r="Q26" s="1074"/>
      <c r="R26" s="1074"/>
      <c r="S26" s="1074"/>
      <c r="T26" s="1074"/>
      <c r="U26" s="1074"/>
      <c r="V26" s="1074"/>
    </row>
    <row r="27" spans="1:22">
      <c r="A27" t="s">
        <v>123</v>
      </c>
      <c r="B27" t="s">
        <v>125</v>
      </c>
      <c r="C27" s="1074" t="s">
        <v>255</v>
      </c>
      <c r="D27" s="1074"/>
      <c r="E27" s="1074"/>
      <c r="F27" s="1074"/>
      <c r="G27" s="1534"/>
      <c r="H27" s="1534" t="s">
        <v>59</v>
      </c>
      <c r="I27" s="1074"/>
      <c r="J27" s="1074"/>
      <c r="K27" s="1074"/>
      <c r="L27" s="1074"/>
      <c r="M27" s="1074"/>
      <c r="N27" s="1074"/>
      <c r="O27" s="1074"/>
      <c r="P27" s="1074"/>
      <c r="Q27" s="1074"/>
      <c r="R27" s="1074"/>
      <c r="S27" s="1074"/>
      <c r="T27" s="1074"/>
      <c r="U27" s="1074"/>
      <c r="V27" s="1074"/>
    </row>
    <row r="28" spans="1:22">
      <c r="A28" t="s">
        <v>127</v>
      </c>
      <c r="B28" t="s">
        <v>95</v>
      </c>
      <c r="C28" s="1074" t="s">
        <v>255</v>
      </c>
      <c r="D28" s="1074"/>
      <c r="E28" s="1074"/>
      <c r="F28" s="1074"/>
      <c r="G28" s="1074"/>
      <c r="H28" s="1534" t="s">
        <v>59</v>
      </c>
      <c r="I28" s="1074"/>
      <c r="J28" s="1074"/>
      <c r="K28" s="1074"/>
      <c r="L28" s="1074"/>
      <c r="M28" s="1074"/>
      <c r="N28" s="1074"/>
      <c r="O28" s="1074"/>
      <c r="P28" s="1074"/>
      <c r="Q28" s="1074"/>
      <c r="R28" s="1074"/>
      <c r="S28" s="1074"/>
      <c r="T28" s="1074"/>
      <c r="U28" s="1074"/>
      <c r="V28" s="1074"/>
    </row>
    <row r="29" spans="1:22">
      <c r="A29" t="s">
        <v>129</v>
      </c>
      <c r="B29" t="s">
        <v>95</v>
      </c>
      <c r="C29" s="1074" t="s">
        <v>255</v>
      </c>
      <c r="D29" s="1074"/>
      <c r="E29" s="1074"/>
      <c r="F29" s="1074"/>
      <c r="G29" s="1074"/>
      <c r="H29" s="1534" t="s">
        <v>59</v>
      </c>
      <c r="I29" s="1074"/>
      <c r="J29" s="1074"/>
      <c r="K29" s="1074"/>
      <c r="L29" s="1074"/>
      <c r="M29" s="1074"/>
      <c r="N29" s="1074"/>
      <c r="O29" s="1074"/>
      <c r="P29" s="1074"/>
      <c r="Q29" s="1074"/>
      <c r="R29" s="1074"/>
      <c r="S29" s="1074"/>
      <c r="T29" s="1074"/>
      <c r="U29" s="1074"/>
      <c r="V29" s="1074"/>
    </row>
    <row r="30" spans="1:22">
      <c r="A30" t="s">
        <v>133</v>
      </c>
      <c r="B30" t="s">
        <v>89</v>
      </c>
      <c r="C30" s="1074" t="s">
        <v>575</v>
      </c>
      <c r="D30" s="1074"/>
      <c r="E30" s="1074"/>
      <c r="F30" s="1074"/>
      <c r="G30" s="1074"/>
      <c r="H30" s="1074"/>
      <c r="I30" s="1534" t="s">
        <v>57</v>
      </c>
      <c r="J30" s="1074"/>
      <c r="K30" s="1074"/>
      <c r="L30" s="1074"/>
      <c r="M30" s="1074"/>
      <c r="N30" s="1074"/>
      <c r="O30" s="1074"/>
      <c r="P30" s="1074"/>
      <c r="Q30" s="1074"/>
      <c r="R30" s="1074"/>
      <c r="S30" s="1074"/>
      <c r="T30" s="1074"/>
      <c r="U30" s="1074"/>
      <c r="V30" s="1074"/>
    </row>
    <row r="31" spans="1:22">
      <c r="A31" t="s">
        <v>135</v>
      </c>
      <c r="B31" t="s">
        <v>117</v>
      </c>
      <c r="C31" s="1074" t="s">
        <v>575</v>
      </c>
      <c r="D31" s="1074"/>
      <c r="E31" s="1074"/>
      <c r="F31" s="1074"/>
      <c r="G31" s="1074"/>
      <c r="H31" s="1074"/>
      <c r="I31" s="1534" t="s">
        <v>57</v>
      </c>
      <c r="J31" s="1074"/>
      <c r="K31" s="1074"/>
      <c r="L31" s="1074"/>
      <c r="M31" s="1074"/>
      <c r="N31" s="1074"/>
      <c r="O31" s="1074"/>
      <c r="P31" s="1074"/>
      <c r="Q31" s="1074"/>
      <c r="R31" s="1074"/>
      <c r="S31" s="1074"/>
      <c r="T31" s="1074"/>
      <c r="U31" s="1074"/>
      <c r="V31" s="1074"/>
    </row>
    <row r="32" spans="1:22">
      <c r="A32" t="s">
        <v>137</v>
      </c>
      <c r="B32" t="s">
        <v>75</v>
      </c>
      <c r="C32" s="1074" t="s">
        <v>575</v>
      </c>
      <c r="D32" s="1074"/>
      <c r="E32" s="1074"/>
      <c r="F32" s="1074"/>
      <c r="G32" s="1074"/>
      <c r="H32" s="1074"/>
      <c r="I32" s="1074"/>
      <c r="J32" s="1534" t="s">
        <v>57</v>
      </c>
      <c r="K32" s="1074"/>
      <c r="L32" s="1074"/>
      <c r="M32" s="1074"/>
      <c r="N32" s="1074"/>
      <c r="O32" s="1074"/>
      <c r="P32" s="1074"/>
      <c r="Q32" s="1074"/>
      <c r="R32" s="1074"/>
      <c r="S32" s="1074"/>
      <c r="T32" s="1074"/>
      <c r="U32" s="1074"/>
      <c r="V32" s="1074"/>
    </row>
    <row r="33" spans="1:22">
      <c r="A33" t="s">
        <v>139</v>
      </c>
      <c r="B33" t="s">
        <v>141</v>
      </c>
      <c r="C33" s="1074" t="s">
        <v>575</v>
      </c>
      <c r="D33" s="1074"/>
      <c r="E33" s="1074"/>
      <c r="F33" s="1074"/>
      <c r="G33" s="1074"/>
      <c r="H33" s="1074"/>
      <c r="I33" s="1074"/>
      <c r="J33" s="1534" t="s">
        <v>57</v>
      </c>
      <c r="K33" s="1074"/>
      <c r="L33" s="1074"/>
      <c r="M33" s="1074"/>
      <c r="N33" s="1074"/>
      <c r="O33" s="1074"/>
      <c r="P33" s="1074"/>
      <c r="Q33" s="1074"/>
      <c r="R33" s="1074"/>
      <c r="S33" s="1074"/>
      <c r="T33" s="1074"/>
      <c r="U33" s="1074"/>
      <c r="V33" s="1074"/>
    </row>
    <row r="34" spans="1:22">
      <c r="A34" t="s">
        <v>142</v>
      </c>
      <c r="B34" t="s">
        <v>95</v>
      </c>
      <c r="C34" s="1074" t="s">
        <v>575</v>
      </c>
      <c r="D34" s="1074"/>
      <c r="E34" s="1074"/>
      <c r="F34" s="1074"/>
      <c r="G34" s="1074"/>
      <c r="H34" s="1074"/>
      <c r="I34" s="1074"/>
      <c r="J34" s="1534" t="s">
        <v>57</v>
      </c>
      <c r="K34" s="1074"/>
      <c r="L34" s="1074"/>
      <c r="M34" s="1074"/>
      <c r="N34" s="1074"/>
      <c r="O34" s="1074"/>
      <c r="P34" s="1074"/>
      <c r="Q34" s="1074"/>
      <c r="R34" s="1074"/>
      <c r="S34" s="1074"/>
      <c r="T34" s="1074"/>
      <c r="U34" s="1074"/>
      <c r="V34" s="1074"/>
    </row>
    <row r="35" spans="1:22">
      <c r="A35" t="s">
        <v>144</v>
      </c>
      <c r="B35" t="s">
        <v>146</v>
      </c>
      <c r="C35" s="1074" t="s">
        <v>575</v>
      </c>
      <c r="D35" s="1074"/>
      <c r="E35" s="1074"/>
      <c r="F35" s="1074"/>
      <c r="G35" s="1074"/>
      <c r="H35" s="1074"/>
      <c r="I35" s="1074"/>
      <c r="J35" s="1074"/>
      <c r="K35" s="1534" t="s">
        <v>57</v>
      </c>
      <c r="L35" s="1074"/>
      <c r="M35" s="1074"/>
      <c r="N35" s="1074"/>
      <c r="O35" s="1074"/>
      <c r="P35" s="1074"/>
      <c r="Q35" s="1074"/>
      <c r="R35" s="1074"/>
      <c r="S35" s="1074"/>
      <c r="T35" s="1074"/>
      <c r="U35" s="1074"/>
      <c r="V35" s="1074"/>
    </row>
    <row r="36" spans="1:22">
      <c r="A36" t="s">
        <v>147</v>
      </c>
      <c r="B36" t="s">
        <v>117</v>
      </c>
      <c r="C36" s="1074" t="s">
        <v>575</v>
      </c>
      <c r="D36" s="1074"/>
      <c r="E36" s="1074"/>
      <c r="F36" s="1074"/>
      <c r="G36" s="1074"/>
      <c r="H36" s="1074"/>
      <c r="I36" s="1074"/>
      <c r="J36" s="1074"/>
      <c r="K36" s="1534" t="s">
        <v>57</v>
      </c>
      <c r="L36" s="1074"/>
      <c r="M36" s="1074"/>
      <c r="N36" s="1074"/>
      <c r="O36" s="1074"/>
      <c r="P36" s="1074"/>
      <c r="Q36" s="1074"/>
      <c r="R36" s="1074"/>
      <c r="S36" s="1074"/>
      <c r="T36" s="1074"/>
      <c r="U36" s="1074"/>
      <c r="V36" s="1074"/>
    </row>
    <row r="37" spans="1:22">
      <c r="A37" t="s">
        <v>149</v>
      </c>
      <c r="B37" t="s">
        <v>83</v>
      </c>
      <c r="C37" s="1074" t="s">
        <v>575</v>
      </c>
      <c r="D37" s="1074"/>
      <c r="E37" s="1074"/>
      <c r="F37" s="1074"/>
      <c r="G37" s="1074"/>
      <c r="H37" s="1074"/>
      <c r="I37" s="1074"/>
      <c r="J37" s="1074"/>
      <c r="K37" s="1534" t="s">
        <v>57</v>
      </c>
      <c r="L37" s="1074"/>
      <c r="M37" s="1074"/>
      <c r="N37" s="1074"/>
      <c r="O37" s="1074"/>
      <c r="P37" s="1074"/>
      <c r="Q37" s="1074"/>
      <c r="R37" s="1074"/>
      <c r="S37" s="1074"/>
      <c r="T37" s="1074"/>
      <c r="U37" s="1074"/>
      <c r="V37" s="1074"/>
    </row>
    <row r="38" spans="1:22">
      <c r="A38" t="s">
        <v>151</v>
      </c>
      <c r="B38" t="s">
        <v>64</v>
      </c>
      <c r="C38" s="1074" t="s">
        <v>575</v>
      </c>
      <c r="D38" s="1074"/>
      <c r="E38" s="1074"/>
      <c r="F38" s="1074"/>
      <c r="G38" s="1074"/>
      <c r="H38" s="1074"/>
      <c r="I38" s="1074"/>
      <c r="J38" s="1074"/>
      <c r="K38" s="1074"/>
      <c r="L38" s="1534" t="s">
        <v>57</v>
      </c>
      <c r="M38" s="1074"/>
      <c r="N38" s="1074"/>
      <c r="O38" s="1074"/>
      <c r="P38" s="1074"/>
      <c r="Q38" s="1074"/>
      <c r="R38" s="1074"/>
      <c r="S38" s="1074"/>
      <c r="T38" s="1074"/>
      <c r="U38" s="1074"/>
      <c r="V38" s="1074"/>
    </row>
    <row r="39" spans="1:22">
      <c r="A39" t="s">
        <v>153</v>
      </c>
      <c r="B39" t="s">
        <v>64</v>
      </c>
      <c r="C39" s="1074" t="s">
        <v>575</v>
      </c>
      <c r="D39" s="1074"/>
      <c r="E39" s="1074"/>
      <c r="F39" s="1074"/>
      <c r="G39" s="1074"/>
      <c r="H39" s="1074"/>
      <c r="I39" s="1074"/>
      <c r="J39" s="1074"/>
      <c r="K39" s="1074"/>
      <c r="L39" s="1534" t="s">
        <v>57</v>
      </c>
      <c r="M39" s="1074"/>
      <c r="N39" s="1074"/>
      <c r="O39" s="1074"/>
      <c r="P39" s="1074"/>
      <c r="Q39" s="1074"/>
      <c r="R39" s="1074"/>
      <c r="S39" s="1074"/>
      <c r="T39" s="1074"/>
      <c r="U39" s="1074"/>
      <c r="V39" s="1074"/>
    </row>
    <row r="40" spans="1:22">
      <c r="A40" t="s">
        <v>155</v>
      </c>
      <c r="B40" t="s">
        <v>157</v>
      </c>
      <c r="C40" s="1074" t="s">
        <v>575</v>
      </c>
      <c r="D40" s="1074"/>
      <c r="E40" s="1074"/>
      <c r="F40" s="1074"/>
      <c r="G40" s="1074"/>
      <c r="H40" s="1074"/>
      <c r="I40" s="1074"/>
      <c r="J40" s="1074"/>
      <c r="K40" s="1074"/>
      <c r="L40" s="1534" t="s">
        <v>57</v>
      </c>
      <c r="M40" s="1074"/>
      <c r="N40" s="1074"/>
      <c r="O40" s="1074"/>
      <c r="P40" s="1074"/>
      <c r="Q40" s="1074"/>
      <c r="R40" s="1074"/>
      <c r="S40" s="1074"/>
      <c r="T40" s="1074"/>
      <c r="U40" s="1074"/>
      <c r="V40" s="1074"/>
    </row>
    <row r="41" spans="1:22">
      <c r="A41" t="s">
        <v>158</v>
      </c>
      <c r="B41" t="s">
        <v>98</v>
      </c>
      <c r="C41" s="1074" t="s">
        <v>575</v>
      </c>
      <c r="D41" s="1074"/>
      <c r="E41" s="1074"/>
      <c r="F41" s="1074"/>
      <c r="G41" s="1074"/>
      <c r="H41" s="1074"/>
      <c r="I41" s="1074"/>
      <c r="J41" s="1074"/>
      <c r="K41" s="1074"/>
      <c r="L41" s="1074"/>
      <c r="M41" s="1074"/>
      <c r="N41" s="1074"/>
      <c r="O41" s="1074"/>
      <c r="P41" s="1074"/>
      <c r="Q41" s="1074"/>
      <c r="R41" s="1074"/>
      <c r="S41" s="1074"/>
      <c r="T41" s="1074"/>
      <c r="U41" s="1074"/>
      <c r="V41" s="1074"/>
    </row>
    <row r="42" spans="1:22">
      <c r="A42" t="s">
        <v>161</v>
      </c>
      <c r="B42" t="s">
        <v>108</v>
      </c>
      <c r="C42" s="1074" t="s">
        <v>575</v>
      </c>
      <c r="D42" s="1074"/>
      <c r="E42" s="1074"/>
      <c r="F42" s="1074"/>
      <c r="G42" s="1074"/>
      <c r="H42" s="1074"/>
      <c r="I42" s="1074"/>
      <c r="J42" s="1074"/>
      <c r="K42" s="1074"/>
      <c r="L42" s="1074"/>
      <c r="M42" s="1074"/>
      <c r="N42" s="1074"/>
      <c r="O42" s="1074"/>
      <c r="P42" s="1074"/>
      <c r="Q42" s="1074"/>
      <c r="R42" s="1074"/>
      <c r="S42" s="1074"/>
      <c r="T42" s="1074"/>
      <c r="U42" s="1074"/>
      <c r="V42" s="1074"/>
    </row>
    <row r="43" spans="1:22">
      <c r="A43" t="s">
        <v>163</v>
      </c>
      <c r="B43" t="s">
        <v>108</v>
      </c>
      <c r="C43" s="1074" t="s">
        <v>575</v>
      </c>
      <c r="D43" s="1074"/>
      <c r="E43" s="1074"/>
      <c r="F43" s="1074"/>
      <c r="G43" s="1074"/>
      <c r="H43" s="1074"/>
      <c r="I43" s="1074"/>
      <c r="J43" s="1074"/>
      <c r="K43" s="1074"/>
      <c r="L43" s="1074"/>
      <c r="M43" s="1074"/>
      <c r="N43" s="1074"/>
      <c r="O43" s="1074"/>
      <c r="P43" s="1074"/>
      <c r="Q43" s="1074"/>
      <c r="R43" s="1074"/>
      <c r="S43" s="1074"/>
      <c r="T43" s="1074"/>
      <c r="U43" s="1074"/>
      <c r="V43" s="1074"/>
    </row>
    <row r="44" spans="1:22">
      <c r="A44" t="s">
        <v>165</v>
      </c>
      <c r="B44" t="s">
        <v>167</v>
      </c>
      <c r="C44" s="1074" t="s">
        <v>575</v>
      </c>
      <c r="D44" s="1074"/>
      <c r="E44" s="1074"/>
      <c r="F44" s="1074"/>
      <c r="G44" s="1074"/>
      <c r="H44" s="1074"/>
      <c r="I44" s="1074"/>
      <c r="J44" s="1074"/>
      <c r="K44" s="1074"/>
      <c r="L44" s="1074"/>
      <c r="M44" s="1074"/>
      <c r="N44" s="1074"/>
      <c r="O44" s="1074"/>
      <c r="P44" s="1074"/>
      <c r="Q44" s="1074"/>
      <c r="R44" s="1074"/>
      <c r="S44" s="1074"/>
      <c r="T44" s="1074"/>
      <c r="U44" s="1074"/>
      <c r="V44" s="1074"/>
    </row>
    <row r="45" spans="1:22">
      <c r="A45" t="s">
        <v>168</v>
      </c>
      <c r="B45" t="s">
        <v>167</v>
      </c>
      <c r="C45" s="1074" t="s">
        <v>575</v>
      </c>
      <c r="D45" s="1074"/>
      <c r="E45" s="1074"/>
      <c r="F45" s="1074"/>
      <c r="G45" s="1074"/>
      <c r="H45" s="1074"/>
      <c r="I45" s="1074"/>
      <c r="J45" s="1074"/>
      <c r="K45" s="1074"/>
      <c r="L45" s="1074"/>
      <c r="M45" s="1074"/>
      <c r="N45" s="1074"/>
      <c r="O45" s="1074"/>
      <c r="P45" s="1074"/>
      <c r="Q45" s="1074"/>
      <c r="R45" s="1074"/>
      <c r="S45" s="1074"/>
      <c r="T45" s="1074"/>
      <c r="U45" s="1074"/>
      <c r="V45" s="1074"/>
    </row>
    <row r="46" spans="1:22">
      <c r="A46" t="s">
        <v>170</v>
      </c>
      <c r="B46" t="s">
        <v>108</v>
      </c>
      <c r="C46" s="1074" t="s">
        <v>575</v>
      </c>
      <c r="D46" s="1074"/>
      <c r="E46" s="1074"/>
      <c r="F46" s="1074"/>
      <c r="G46" s="1074"/>
      <c r="H46" s="1074"/>
      <c r="I46" s="1074"/>
      <c r="J46" s="1074"/>
      <c r="K46" s="1074"/>
      <c r="L46" s="1074"/>
      <c r="M46" s="1074"/>
      <c r="N46" s="1074"/>
      <c r="O46" s="1074"/>
      <c r="P46" s="1074"/>
      <c r="Q46" s="1074"/>
      <c r="R46" s="1074"/>
      <c r="S46" s="1074"/>
      <c r="T46" s="1074"/>
      <c r="U46" s="1074"/>
      <c r="V46" s="1074"/>
    </row>
    <row r="47" spans="1:22">
      <c r="A47" t="s">
        <v>172</v>
      </c>
      <c r="B47" t="s">
        <v>174</v>
      </c>
      <c r="C47" s="1074" t="s">
        <v>575</v>
      </c>
      <c r="D47" s="1074"/>
      <c r="E47" s="1074"/>
      <c r="F47" s="1074"/>
      <c r="G47" s="1074"/>
      <c r="H47" s="1074"/>
      <c r="I47" s="1074"/>
      <c r="J47" s="1074"/>
      <c r="K47" s="1074"/>
      <c r="L47" s="1074"/>
      <c r="M47" s="1074"/>
      <c r="N47" s="1074"/>
      <c r="O47" s="1074"/>
      <c r="P47" s="1074"/>
      <c r="Q47" s="1074"/>
      <c r="R47" s="1074"/>
      <c r="S47" s="1074"/>
      <c r="T47" s="1074"/>
      <c r="U47" s="1074"/>
      <c r="V47" s="1074"/>
    </row>
    <row r="48" spans="1:22">
      <c r="A48" t="s">
        <v>175</v>
      </c>
      <c r="B48" t="s">
        <v>174</v>
      </c>
      <c r="C48" s="1074" t="s">
        <v>575</v>
      </c>
      <c r="D48" s="1074"/>
      <c r="E48" s="1074"/>
      <c r="F48" s="1074"/>
      <c r="G48" s="1074"/>
      <c r="H48" s="1074"/>
      <c r="I48" s="1074"/>
      <c r="J48" s="1074"/>
      <c r="K48" s="1074"/>
      <c r="L48" s="1074"/>
      <c r="M48" s="1074"/>
      <c r="N48" s="1074"/>
      <c r="O48" s="1074"/>
      <c r="P48" s="1074"/>
      <c r="Q48" s="1074"/>
      <c r="R48" s="1074"/>
      <c r="S48" s="1074"/>
      <c r="T48" s="1074"/>
      <c r="U48" s="1074"/>
      <c r="V48" s="1074"/>
    </row>
    <row r="49" spans="1:22">
      <c r="A49" t="s">
        <v>177</v>
      </c>
      <c r="B49" t="s">
        <v>95</v>
      </c>
      <c r="C49" s="1074" t="s">
        <v>575</v>
      </c>
      <c r="D49" s="1074"/>
      <c r="E49" s="1074"/>
      <c r="F49" s="1074"/>
      <c r="G49" s="1074"/>
      <c r="H49" s="1074"/>
      <c r="I49" s="1074"/>
      <c r="J49" s="1074"/>
      <c r="K49" s="1074"/>
      <c r="L49" s="1074"/>
      <c r="M49" s="1074"/>
      <c r="N49" s="1074"/>
      <c r="O49" s="1074"/>
      <c r="P49" s="1074"/>
      <c r="Q49" s="1074"/>
      <c r="R49" s="1074"/>
      <c r="S49" s="1074"/>
      <c r="T49" s="1074"/>
      <c r="U49" s="1074"/>
      <c r="V49" s="1074"/>
    </row>
    <row r="50" spans="1:22">
      <c r="A50" t="s">
        <v>179</v>
      </c>
      <c r="B50" t="s">
        <v>146</v>
      </c>
      <c r="C50" s="1074" t="s">
        <v>575</v>
      </c>
      <c r="D50" s="1074"/>
      <c r="E50" s="1074"/>
      <c r="F50" s="1074"/>
      <c r="G50" s="1074"/>
      <c r="H50" s="1074"/>
      <c r="I50" s="1074"/>
      <c r="J50" s="1074"/>
      <c r="K50" s="1074"/>
      <c r="L50" s="1074"/>
      <c r="M50" s="1074"/>
      <c r="N50" s="1074"/>
      <c r="O50" s="1074"/>
      <c r="P50" s="1074"/>
      <c r="Q50" s="1074"/>
      <c r="R50" s="1074"/>
      <c r="S50" s="1074"/>
      <c r="T50" s="1074"/>
      <c r="U50" s="1074"/>
      <c r="V50" s="1074"/>
    </row>
    <row r="51" spans="1:22">
      <c r="A51" t="s">
        <v>181</v>
      </c>
      <c r="B51" t="s">
        <v>95</v>
      </c>
      <c r="C51" s="1074" t="s">
        <v>575</v>
      </c>
      <c r="D51" s="1074"/>
      <c r="E51" s="1074"/>
      <c r="F51" s="1074"/>
      <c r="G51" s="1074"/>
      <c r="H51" s="1074"/>
      <c r="I51" s="1074"/>
      <c r="J51" s="1074"/>
      <c r="K51" s="1074"/>
      <c r="L51" s="1074"/>
      <c r="M51" s="1074"/>
      <c r="N51" s="1074"/>
      <c r="O51" s="1074"/>
      <c r="P51" s="1074"/>
      <c r="Q51" s="1074"/>
      <c r="R51" s="1074"/>
      <c r="S51" s="1074"/>
      <c r="T51" s="1074"/>
      <c r="U51" s="1074"/>
      <c r="V51" s="1074"/>
    </row>
    <row r="52" spans="1:22">
      <c r="A52" t="s">
        <v>183</v>
      </c>
      <c r="B52" t="s">
        <v>83</v>
      </c>
      <c r="C52" s="1074" t="s">
        <v>575</v>
      </c>
      <c r="D52" s="1074"/>
      <c r="E52" s="1074"/>
      <c r="F52" s="1074"/>
      <c r="G52" s="1074"/>
      <c r="H52" s="1074"/>
      <c r="I52" s="1074"/>
      <c r="J52" s="1074"/>
      <c r="K52" s="1074"/>
      <c r="L52" s="1074"/>
      <c r="M52" s="1074"/>
      <c r="N52" s="1074"/>
      <c r="O52" s="1074"/>
      <c r="P52" s="1074"/>
      <c r="Q52" s="1074"/>
      <c r="R52" s="1074"/>
      <c r="S52" s="1074"/>
      <c r="T52" s="1074"/>
      <c r="U52" s="1074"/>
      <c r="V52" s="1074"/>
    </row>
    <row r="53" spans="1:22">
      <c r="A53" t="s">
        <v>185</v>
      </c>
      <c r="B53" t="s">
        <v>78</v>
      </c>
      <c r="C53" s="1074" t="s">
        <v>575</v>
      </c>
      <c r="D53" s="1074"/>
      <c r="E53" s="1074"/>
      <c r="F53" s="1074"/>
      <c r="G53" s="1074"/>
      <c r="H53" s="1074"/>
      <c r="I53" s="1074"/>
      <c r="J53" s="1074"/>
      <c r="K53" s="1074"/>
      <c r="L53" s="1074"/>
      <c r="M53" s="1074"/>
      <c r="N53" s="1074"/>
      <c r="O53" s="1074"/>
      <c r="P53" s="1074"/>
      <c r="Q53" s="1074"/>
      <c r="R53" s="1074"/>
      <c r="S53" s="1074"/>
      <c r="T53" s="1074"/>
      <c r="U53" s="1074"/>
      <c r="V53" s="1074"/>
    </row>
    <row r="54" spans="1:22">
      <c r="A54" t="s">
        <v>187</v>
      </c>
      <c r="B54" t="s">
        <v>78</v>
      </c>
      <c r="C54" s="1074" t="s">
        <v>575</v>
      </c>
      <c r="D54" s="1074"/>
      <c r="E54" s="1074"/>
      <c r="F54" s="1074"/>
      <c r="G54" s="1074"/>
      <c r="H54" s="1074"/>
      <c r="I54" s="1074"/>
      <c r="J54" s="1074"/>
      <c r="K54" s="1074"/>
      <c r="L54" s="1074"/>
      <c r="M54" s="1074"/>
      <c r="N54" s="1074"/>
      <c r="O54" s="1074"/>
      <c r="P54" s="1074"/>
      <c r="Q54" s="1074"/>
      <c r="R54" s="1074"/>
      <c r="S54" s="1074"/>
      <c r="T54" s="1074"/>
      <c r="U54" s="1074"/>
      <c r="V54" s="1074"/>
    </row>
    <row r="55" spans="1:22">
      <c r="A55" t="s">
        <v>190</v>
      </c>
      <c r="B55" t="s">
        <v>167</v>
      </c>
      <c r="C55" s="1074" t="s">
        <v>575</v>
      </c>
      <c r="D55" s="1074"/>
      <c r="E55" s="1074"/>
      <c r="F55" s="1074"/>
      <c r="G55" s="1074"/>
      <c r="H55" s="1074"/>
      <c r="I55" s="1074"/>
      <c r="J55" s="1074"/>
      <c r="K55" s="1074"/>
      <c r="L55" s="1074"/>
      <c r="M55" s="1074"/>
      <c r="N55" s="1074"/>
      <c r="O55" s="1074"/>
      <c r="P55" s="1074"/>
      <c r="Q55" s="1074"/>
      <c r="R55" s="1074"/>
      <c r="S55" s="1074"/>
      <c r="T55" s="1074"/>
      <c r="U55" s="1074"/>
      <c r="V55" s="1074"/>
    </row>
    <row r="56" spans="1:22">
      <c r="A56" t="s">
        <v>192</v>
      </c>
      <c r="B56" t="s">
        <v>83</v>
      </c>
      <c r="C56" s="1074" t="s">
        <v>575</v>
      </c>
      <c r="D56" s="1074"/>
      <c r="E56" s="1074"/>
      <c r="F56" s="1074"/>
      <c r="G56" s="1074"/>
      <c r="H56" s="1074"/>
      <c r="I56" s="1074"/>
      <c r="J56" s="1074"/>
      <c r="K56" s="1074"/>
      <c r="L56" s="1074"/>
      <c r="M56" s="1074"/>
      <c r="N56" s="1074"/>
      <c r="O56" s="1074"/>
      <c r="P56" s="1074"/>
      <c r="Q56" s="1074"/>
      <c r="R56" s="1074"/>
      <c r="S56" s="1074"/>
      <c r="T56" s="1074"/>
      <c r="U56" s="1074"/>
      <c r="V56" s="1074"/>
    </row>
    <row r="57" spans="1:22">
      <c r="A57" t="s">
        <v>194</v>
      </c>
      <c r="B57" t="s">
        <v>95</v>
      </c>
      <c r="C57" s="1074" t="s">
        <v>575</v>
      </c>
      <c r="D57" s="1074"/>
      <c r="E57" s="1074"/>
      <c r="F57" s="1074"/>
      <c r="G57" s="1074"/>
      <c r="H57" s="1074"/>
      <c r="I57" s="1074"/>
      <c r="J57" s="1074"/>
      <c r="K57" s="1074"/>
      <c r="L57" s="1074"/>
      <c r="M57" s="1074"/>
      <c r="N57" s="1074"/>
      <c r="O57" s="1074"/>
      <c r="P57" s="1074"/>
      <c r="Q57" s="1074"/>
      <c r="R57" s="1074"/>
      <c r="S57" s="1074"/>
      <c r="T57" s="1074"/>
      <c r="U57" s="1074"/>
      <c r="V57" s="1074"/>
    </row>
    <row r="58" spans="1:22">
      <c r="A58" t="s">
        <v>196</v>
      </c>
      <c r="B58" t="s">
        <v>64</v>
      </c>
      <c r="C58" s="1074" t="s">
        <v>575</v>
      </c>
      <c r="D58" s="1074"/>
      <c r="E58" s="1074"/>
      <c r="F58" s="1074"/>
      <c r="G58" s="1074"/>
      <c r="H58" s="1074"/>
      <c r="I58" s="1074"/>
      <c r="J58" s="1074"/>
      <c r="K58" s="1074"/>
      <c r="L58" s="1074"/>
      <c r="M58" s="1074"/>
      <c r="N58" s="1074"/>
      <c r="O58" s="1074"/>
      <c r="P58" s="1074"/>
      <c r="Q58" s="1074"/>
      <c r="R58" s="1074"/>
      <c r="S58" s="1074"/>
      <c r="T58" s="1074"/>
      <c r="U58" s="1074"/>
      <c r="V58" s="1074"/>
    </row>
    <row r="59" spans="1:22">
      <c r="A59" t="s">
        <v>200</v>
      </c>
      <c r="B59" t="s">
        <v>167</v>
      </c>
      <c r="C59" s="1074" t="s">
        <v>575</v>
      </c>
      <c r="D59" s="1074"/>
      <c r="E59" s="1074"/>
      <c r="F59" s="1074"/>
      <c r="G59" s="1074"/>
      <c r="H59" s="1074"/>
      <c r="I59" s="1074"/>
      <c r="J59" s="1074"/>
      <c r="K59" s="1074"/>
      <c r="L59" s="1074"/>
      <c r="M59" s="1074"/>
      <c r="N59" s="1074"/>
      <c r="O59" s="1074"/>
      <c r="P59" s="1074"/>
      <c r="Q59" s="1074"/>
      <c r="R59" s="1074"/>
      <c r="S59" s="1074"/>
      <c r="T59" s="1074"/>
      <c r="U59" s="1074"/>
      <c r="V59" s="1074"/>
    </row>
    <row r="60" spans="1:22">
      <c r="A60" t="s">
        <v>203</v>
      </c>
      <c r="B60" t="s">
        <v>105</v>
      </c>
      <c r="C60" s="1074" t="s">
        <v>575</v>
      </c>
      <c r="D60" s="1074"/>
      <c r="E60" s="1074"/>
      <c r="F60" s="1074"/>
      <c r="G60" s="1074"/>
      <c r="H60" s="1074"/>
      <c r="I60" s="1074"/>
      <c r="J60" s="1074"/>
      <c r="K60" s="1074"/>
      <c r="L60" s="1074"/>
      <c r="M60" s="1074"/>
      <c r="N60" s="1074"/>
      <c r="O60" s="1074"/>
      <c r="P60" s="1074"/>
      <c r="Q60" s="1074"/>
      <c r="R60" s="1074"/>
      <c r="S60" s="1074"/>
      <c r="T60" s="1074"/>
      <c r="U60" s="1074"/>
      <c r="V60" s="1074"/>
    </row>
    <row r="61" spans="1:22">
      <c r="A61" t="s">
        <v>205</v>
      </c>
      <c r="B61" t="s">
        <v>89</v>
      </c>
      <c r="C61" s="1074" t="s">
        <v>575</v>
      </c>
      <c r="D61" s="1074"/>
      <c r="E61" s="1074"/>
      <c r="F61" s="1074"/>
      <c r="G61" s="1074"/>
      <c r="H61" s="1074"/>
      <c r="I61" s="1074"/>
      <c r="J61" s="1074"/>
      <c r="K61" s="1074"/>
      <c r="L61" s="1074"/>
      <c r="M61" s="1074"/>
      <c r="N61" s="1074"/>
      <c r="O61" s="1074"/>
      <c r="P61" s="1074"/>
      <c r="Q61" s="1074"/>
      <c r="R61" s="1074"/>
      <c r="S61" s="1074"/>
      <c r="T61" s="1074"/>
      <c r="U61" s="1074"/>
      <c r="V61" s="1074"/>
    </row>
    <row r="62" spans="1:22">
      <c r="A62" t="s">
        <v>207</v>
      </c>
      <c r="B62" t="s">
        <v>89</v>
      </c>
      <c r="C62" s="1074" t="s">
        <v>575</v>
      </c>
      <c r="D62" s="1074"/>
      <c r="E62" s="1074"/>
      <c r="F62" s="1074"/>
      <c r="G62" s="1074"/>
      <c r="H62" s="1074"/>
      <c r="I62" s="1074"/>
      <c r="J62" s="1074"/>
      <c r="K62" s="1074"/>
      <c r="L62" s="1074"/>
      <c r="M62" s="1074"/>
      <c r="N62" s="1074"/>
      <c r="O62" s="1074"/>
      <c r="P62" s="1074"/>
      <c r="Q62" s="1074"/>
      <c r="R62" s="1074"/>
      <c r="S62" s="1074"/>
      <c r="T62" s="1074"/>
      <c r="U62" s="1074"/>
      <c r="V62" s="1074"/>
    </row>
    <row r="63" spans="1:22">
      <c r="A63" t="s">
        <v>209</v>
      </c>
      <c r="B63" t="s">
        <v>111</v>
      </c>
      <c r="C63" s="1074" t="s">
        <v>575</v>
      </c>
      <c r="D63" s="1074"/>
      <c r="E63" s="1074"/>
      <c r="F63" s="1074"/>
      <c r="G63" s="1074"/>
      <c r="H63" s="1074"/>
      <c r="I63" s="1074"/>
      <c r="J63" s="1074"/>
      <c r="K63" s="1074"/>
      <c r="L63" s="1074"/>
      <c r="M63" s="1074"/>
      <c r="N63" s="1074"/>
      <c r="O63" s="1074"/>
      <c r="P63" s="1074"/>
      <c r="Q63" s="1074"/>
      <c r="R63" s="1074"/>
      <c r="S63" s="1074"/>
      <c r="T63" s="1074"/>
      <c r="U63" s="1074"/>
      <c r="V63" s="1074"/>
    </row>
    <row r="64" spans="1:22">
      <c r="A64" t="s">
        <v>211</v>
      </c>
      <c r="B64" t="s">
        <v>146</v>
      </c>
      <c r="C64" s="1074" t="s">
        <v>575</v>
      </c>
      <c r="D64" s="1074"/>
      <c r="E64" s="1074"/>
      <c r="F64" s="1074"/>
      <c r="G64" s="1074"/>
      <c r="H64" s="1074"/>
      <c r="I64" s="1074"/>
      <c r="J64" s="1074"/>
      <c r="K64" s="1074"/>
      <c r="L64" s="1074"/>
      <c r="M64" s="1074"/>
      <c r="N64" s="1074"/>
      <c r="O64" s="1074"/>
      <c r="P64" s="1074"/>
      <c r="Q64" s="1074"/>
      <c r="R64" s="1074"/>
      <c r="S64" s="1074"/>
      <c r="T64" s="1074"/>
      <c r="U64" s="1074"/>
      <c r="V64" s="1074"/>
    </row>
    <row r="65" spans="1:22">
      <c r="A65" t="s">
        <v>213</v>
      </c>
      <c r="B65" t="s">
        <v>305</v>
      </c>
      <c r="C65" s="1074" t="s">
        <v>575</v>
      </c>
      <c r="D65" s="1074"/>
      <c r="E65" s="1074"/>
      <c r="F65" s="1074"/>
      <c r="G65" s="1074"/>
      <c r="H65" s="1074"/>
      <c r="I65" s="1074"/>
      <c r="J65" s="1074"/>
      <c r="K65" s="1074"/>
      <c r="L65" s="1074"/>
      <c r="M65" s="1074"/>
      <c r="N65" s="1074"/>
      <c r="O65" s="1074"/>
      <c r="P65" s="1074"/>
      <c r="Q65" s="1074"/>
      <c r="R65" s="1074"/>
      <c r="S65" s="1074"/>
      <c r="T65" s="1074"/>
      <c r="U65" s="1074"/>
      <c r="V65" s="1074"/>
    </row>
    <row r="66" spans="1:22">
      <c r="A66" t="s">
        <v>216</v>
      </c>
      <c r="B66" t="s">
        <v>75</v>
      </c>
      <c r="C66" s="1074" t="s">
        <v>575</v>
      </c>
      <c r="D66" s="1074"/>
      <c r="E66" s="1074"/>
      <c r="F66" s="1074"/>
      <c r="G66" s="1074"/>
      <c r="H66" s="1074"/>
      <c r="I66" s="1074"/>
      <c r="J66" s="1074"/>
      <c r="K66" s="1074"/>
      <c r="L66" s="1074"/>
      <c r="M66" s="1074"/>
      <c r="N66" s="1074"/>
      <c r="O66" s="1074"/>
      <c r="P66" s="1074"/>
      <c r="Q66" s="1074"/>
      <c r="R66" s="1074"/>
      <c r="S66" s="1074"/>
      <c r="T66" s="1074"/>
      <c r="U66" s="1074"/>
      <c r="V66" s="1074"/>
    </row>
    <row r="67" spans="1:22">
      <c r="A67" t="s">
        <v>218</v>
      </c>
      <c r="B67" t="s">
        <v>220</v>
      </c>
      <c r="C67" s="1074" t="s">
        <v>575</v>
      </c>
      <c r="D67" s="1074"/>
      <c r="E67" s="1074"/>
      <c r="F67" s="1074"/>
      <c r="G67" s="1074"/>
      <c r="H67" s="1534" t="s">
        <v>59</v>
      </c>
      <c r="I67" s="1074"/>
      <c r="J67" s="1074"/>
      <c r="K67" s="1074"/>
      <c r="L67" s="1074"/>
      <c r="M67" s="1074"/>
      <c r="N67" s="1074"/>
      <c r="O67" s="1074"/>
      <c r="P67" s="1074"/>
      <c r="Q67" s="1074"/>
      <c r="R67" s="1074"/>
      <c r="S67" s="1074"/>
      <c r="T67" s="1074"/>
      <c r="U67" s="1074"/>
      <c r="V67" s="1074"/>
    </row>
    <row r="68" spans="1:22">
      <c r="A68" t="s">
        <v>221</v>
      </c>
      <c r="B68" t="s">
        <v>220</v>
      </c>
      <c r="C68" s="1074" t="s">
        <v>575</v>
      </c>
      <c r="D68" s="1074"/>
      <c r="E68" s="1074"/>
      <c r="F68" s="1074"/>
      <c r="G68" s="1074"/>
      <c r="H68" s="1534" t="s">
        <v>59</v>
      </c>
      <c r="I68" s="1074"/>
      <c r="J68" s="1074"/>
      <c r="K68" s="1074"/>
      <c r="L68" s="1074"/>
      <c r="M68" s="1074"/>
      <c r="N68" s="1074"/>
      <c r="O68" s="1074"/>
      <c r="P68" s="1074"/>
      <c r="Q68" s="1074"/>
      <c r="R68" s="1074"/>
      <c r="S68" s="1074"/>
      <c r="T68" s="1074"/>
      <c r="U68" s="1074"/>
      <c r="V68" s="1074"/>
    </row>
    <row r="69" spans="1:22">
      <c r="A69" t="s">
        <v>223</v>
      </c>
      <c r="B69" t="s">
        <v>71</v>
      </c>
      <c r="C69" s="1074" t="s">
        <v>575</v>
      </c>
      <c r="D69" s="1074"/>
      <c r="E69" s="1074"/>
      <c r="F69" s="1074"/>
      <c r="G69" s="1074"/>
      <c r="H69" s="1534" t="s">
        <v>59</v>
      </c>
      <c r="I69" s="1074"/>
      <c r="J69" s="1074"/>
      <c r="K69" s="1074"/>
      <c r="L69" s="1074"/>
      <c r="M69" s="1074"/>
      <c r="N69" s="1074"/>
      <c r="O69" s="1074"/>
      <c r="P69" s="1074"/>
      <c r="Q69" s="1074"/>
      <c r="R69" s="1074"/>
      <c r="S69" s="1074"/>
      <c r="T69" s="1074"/>
      <c r="U69" s="1074"/>
      <c r="V69" s="1074"/>
    </row>
    <row r="70" spans="1:22">
      <c r="A70" t="s">
        <v>606</v>
      </c>
      <c r="B70" t="s">
        <v>311</v>
      </c>
      <c r="C70" s="1074">
        <v>0</v>
      </c>
    </row>
  </sheetData>
  <conditionalFormatting sqref="D5:V69">
    <cfRule type="containsText" dxfId="19" priority="3" operator="containsText" text="B">
      <formula>NOT(ISERROR(SEARCH("B",D5)))</formula>
    </cfRule>
  </conditionalFormatting>
  <conditionalFormatting sqref="D5:V70">
    <cfRule type="containsText" dxfId="18" priority="2" operator="containsText" text="A">
      <formula>NOT(ISERROR(SEARCH("A",D5)))</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D4D5C-BC9D-4683-B3AC-8AF4291945CF}">
  <dimension ref="A2:L70"/>
  <sheetViews>
    <sheetView topLeftCell="A31" workbookViewId="0"/>
  </sheetViews>
  <sheetFormatPr baseColWidth="10" defaultColWidth="9.109375" defaultRowHeight="13.2"/>
  <cols>
    <col min="3" max="3" width="21.33203125" customWidth="1"/>
    <col min="4" max="4" width="16.33203125" customWidth="1"/>
    <col min="5" max="5" width="10.44140625" customWidth="1"/>
  </cols>
  <sheetData>
    <row r="2" spans="1:12">
      <c r="A2" s="1535" t="s">
        <v>1028</v>
      </c>
    </row>
    <row r="3" spans="1:12" ht="14.4">
      <c r="D3" s="1533"/>
      <c r="E3" s="1533"/>
      <c r="F3" s="1533"/>
      <c r="G3" s="1533"/>
      <c r="H3" s="1533"/>
      <c r="I3" s="1533"/>
      <c r="J3" s="1533"/>
      <c r="K3" s="1533"/>
      <c r="L3" s="1533"/>
    </row>
    <row r="4" spans="1:12">
      <c r="A4" t="s">
        <v>322</v>
      </c>
      <c r="B4" t="s">
        <v>322</v>
      </c>
      <c r="C4" s="1074" t="s">
        <v>329</v>
      </c>
      <c r="D4" s="1546" t="s">
        <v>1029</v>
      </c>
      <c r="E4" s="1532"/>
      <c r="F4" s="1532"/>
      <c r="G4" s="1532"/>
      <c r="H4" s="1532"/>
      <c r="I4" s="1532"/>
      <c r="J4" s="1532"/>
      <c r="K4" s="1532"/>
      <c r="L4" s="1532"/>
    </row>
    <row r="5" spans="1:12">
      <c r="A5" t="s">
        <v>556</v>
      </c>
      <c r="B5" t="s">
        <v>557</v>
      </c>
      <c r="C5" s="1074">
        <v>0</v>
      </c>
      <c r="D5" s="1074"/>
      <c r="E5" s="1074"/>
      <c r="F5" s="1074"/>
      <c r="G5" s="1074"/>
      <c r="H5" s="1074"/>
      <c r="I5" s="1074"/>
      <c r="J5" s="1074"/>
      <c r="K5" s="1074"/>
      <c r="L5" s="1074"/>
    </row>
    <row r="6" spans="1:12">
      <c r="A6" t="s">
        <v>53</v>
      </c>
      <c r="B6" t="s">
        <v>55</v>
      </c>
      <c r="C6" s="1074" t="s">
        <v>561</v>
      </c>
      <c r="D6" s="1545">
        <v>45957</v>
      </c>
      <c r="E6" s="1074"/>
      <c r="F6" s="1074"/>
      <c r="G6" s="1074"/>
      <c r="H6" s="1074"/>
      <c r="I6" s="1074"/>
      <c r="J6" s="1074"/>
      <c r="K6" s="1074"/>
      <c r="L6" s="1074"/>
    </row>
    <row r="7" spans="1:12">
      <c r="A7" t="s">
        <v>62</v>
      </c>
      <c r="B7" t="s">
        <v>64</v>
      </c>
      <c r="C7" s="1074" t="s">
        <v>561</v>
      </c>
      <c r="D7" s="1548">
        <v>45957</v>
      </c>
      <c r="E7" s="1074"/>
      <c r="F7" s="1074"/>
      <c r="G7" s="1074"/>
      <c r="H7" s="1074"/>
      <c r="I7" s="1074"/>
      <c r="J7" s="1074"/>
      <c r="K7" s="1074"/>
      <c r="L7" s="1074"/>
    </row>
    <row r="8" spans="1:12">
      <c r="A8" t="s">
        <v>66</v>
      </c>
      <c r="B8" t="s">
        <v>64</v>
      </c>
      <c r="C8" s="1074" t="s">
        <v>561</v>
      </c>
      <c r="D8" s="1545">
        <v>45957</v>
      </c>
      <c r="E8" s="1074"/>
      <c r="F8" s="1074"/>
      <c r="G8" s="1074"/>
      <c r="H8" s="1074"/>
      <c r="I8" s="1074"/>
      <c r="J8" s="1074"/>
      <c r="K8" s="1074"/>
      <c r="L8" s="1074"/>
    </row>
    <row r="9" spans="1:12">
      <c r="A9" t="s">
        <v>69</v>
      </c>
      <c r="B9" t="s">
        <v>71</v>
      </c>
      <c r="C9" s="1074" t="s">
        <v>561</v>
      </c>
      <c r="D9" s="1545">
        <v>45957</v>
      </c>
      <c r="E9" s="1534"/>
      <c r="F9" s="1074"/>
      <c r="G9" s="1074"/>
      <c r="H9" s="1074"/>
      <c r="I9" s="1074"/>
      <c r="J9" s="1074"/>
      <c r="K9" s="1074"/>
      <c r="L9" s="1074"/>
    </row>
    <row r="10" spans="1:12">
      <c r="A10" t="s">
        <v>73</v>
      </c>
      <c r="B10" t="s">
        <v>75</v>
      </c>
      <c r="C10" s="1074" t="s">
        <v>561</v>
      </c>
      <c r="D10" s="1545">
        <v>45957</v>
      </c>
      <c r="E10" s="1534"/>
      <c r="F10" s="1074"/>
      <c r="G10" s="1074"/>
      <c r="H10" s="1074"/>
      <c r="I10" s="1074"/>
      <c r="J10" s="1074"/>
      <c r="K10" s="1074"/>
      <c r="L10" s="1074"/>
    </row>
    <row r="11" spans="1:12">
      <c r="A11" s="1536" t="s">
        <v>76</v>
      </c>
      <c r="B11" t="s">
        <v>78</v>
      </c>
      <c r="C11" s="1074" t="s">
        <v>561</v>
      </c>
      <c r="D11" s="1547">
        <v>45958</v>
      </c>
      <c r="E11" s="1568">
        <v>45896</v>
      </c>
      <c r="F11" s="1074"/>
      <c r="G11" s="1074"/>
      <c r="H11" s="1074"/>
      <c r="I11" s="1074"/>
      <c r="J11" s="1074"/>
      <c r="K11" s="1074"/>
      <c r="L11" s="1074"/>
    </row>
    <row r="12" spans="1:12">
      <c r="A12" s="1536" t="s">
        <v>79</v>
      </c>
      <c r="B12" t="s">
        <v>75</v>
      </c>
      <c r="C12" s="1074" t="s">
        <v>255</v>
      </c>
      <c r="D12" s="1547">
        <v>45958</v>
      </c>
      <c r="E12" s="1568">
        <v>45896</v>
      </c>
      <c r="F12" s="1074"/>
      <c r="G12" s="1074"/>
      <c r="H12" s="1074"/>
      <c r="I12" s="1074"/>
      <c r="J12" s="1074"/>
      <c r="K12" s="1074"/>
      <c r="L12" s="1074"/>
    </row>
    <row r="13" spans="1:12">
      <c r="A13" s="1536" t="s">
        <v>81</v>
      </c>
      <c r="B13" t="s">
        <v>83</v>
      </c>
      <c r="C13" s="1074" t="s">
        <v>255</v>
      </c>
      <c r="D13" s="1547">
        <v>45958</v>
      </c>
      <c r="E13" s="1568">
        <v>45896</v>
      </c>
      <c r="F13" s="1074"/>
      <c r="G13" s="1074"/>
      <c r="H13" s="1074"/>
      <c r="I13" s="1074"/>
      <c r="J13" s="1074"/>
      <c r="K13" s="1074"/>
      <c r="L13" s="1074"/>
    </row>
    <row r="14" spans="1:12">
      <c r="A14" s="1536" t="s">
        <v>84</v>
      </c>
      <c r="B14" t="s">
        <v>64</v>
      </c>
      <c r="C14" s="1074" t="s">
        <v>255</v>
      </c>
      <c r="D14" s="1547">
        <v>45958</v>
      </c>
      <c r="E14" s="1568">
        <v>45896</v>
      </c>
      <c r="F14" s="1074"/>
      <c r="G14" s="1074"/>
      <c r="H14" s="1074"/>
      <c r="I14" s="1074"/>
      <c r="J14" s="1074"/>
      <c r="K14" s="1074"/>
      <c r="L14" s="1074"/>
    </row>
    <row r="15" spans="1:12">
      <c r="A15" s="1536" t="s">
        <v>87</v>
      </c>
      <c r="B15" t="s">
        <v>89</v>
      </c>
      <c r="C15" s="1074" t="s">
        <v>255</v>
      </c>
      <c r="D15" s="1547">
        <v>45958</v>
      </c>
      <c r="E15" s="1568">
        <v>45896</v>
      </c>
      <c r="F15" s="1074"/>
      <c r="G15" s="1074"/>
      <c r="H15" s="1074"/>
      <c r="I15" s="1074"/>
      <c r="J15" s="1074"/>
      <c r="K15" s="1074"/>
      <c r="L15" s="1074"/>
    </row>
    <row r="16" spans="1:12">
      <c r="A16" s="1536" t="s">
        <v>90</v>
      </c>
      <c r="B16" s="1537" t="s">
        <v>125</v>
      </c>
      <c r="C16" s="1074" t="s">
        <v>255</v>
      </c>
      <c r="D16" s="1567">
        <v>45896</v>
      </c>
      <c r="E16" s="1534"/>
      <c r="F16" s="1074"/>
      <c r="G16" s="1074"/>
      <c r="H16" s="1074"/>
      <c r="I16" s="1074"/>
      <c r="J16" s="1074"/>
      <c r="K16" s="1074"/>
      <c r="L16" s="1074"/>
    </row>
    <row r="17" spans="1:12">
      <c r="A17" s="1536" t="s">
        <v>93</v>
      </c>
      <c r="B17" s="1537" t="s">
        <v>95</v>
      </c>
      <c r="C17" s="1074" t="s">
        <v>255</v>
      </c>
      <c r="D17" s="1567">
        <v>45896</v>
      </c>
      <c r="E17" s="1534"/>
      <c r="F17" s="1074"/>
      <c r="G17" s="1074"/>
      <c r="H17" s="1074"/>
      <c r="I17" s="1074"/>
      <c r="J17" s="1074"/>
      <c r="K17" s="1074"/>
      <c r="L17" s="1074"/>
    </row>
    <row r="18" spans="1:12">
      <c r="A18" s="1536" t="s">
        <v>96</v>
      </c>
      <c r="B18" s="1537" t="s">
        <v>98</v>
      </c>
      <c r="C18" s="1074" t="s">
        <v>255</v>
      </c>
      <c r="D18" s="1074"/>
      <c r="E18" s="1534"/>
      <c r="F18" s="1534"/>
      <c r="G18" s="1074"/>
      <c r="H18" s="1074"/>
      <c r="I18" s="1074"/>
      <c r="J18" s="1074"/>
      <c r="K18" s="1074"/>
      <c r="L18" s="1074"/>
    </row>
    <row r="19" spans="1:12">
      <c r="A19" s="1536" t="s">
        <v>99</v>
      </c>
      <c r="B19" s="1537" t="s">
        <v>64</v>
      </c>
      <c r="C19" s="1074" t="s">
        <v>255</v>
      </c>
      <c r="D19" s="1074"/>
      <c r="E19" s="1534"/>
      <c r="F19" s="1534"/>
      <c r="G19" s="1074"/>
      <c r="H19" s="1074"/>
      <c r="I19" s="1074"/>
      <c r="J19" s="1074"/>
      <c r="K19" s="1074"/>
      <c r="L19" s="1074"/>
    </row>
    <row r="20" spans="1:12">
      <c r="A20" s="1536" t="s">
        <v>101</v>
      </c>
      <c r="B20" s="1537" t="s">
        <v>146</v>
      </c>
      <c r="C20" s="1074" t="s">
        <v>255</v>
      </c>
      <c r="D20" s="1074"/>
      <c r="E20" s="1074"/>
      <c r="F20" s="1534"/>
      <c r="G20" s="1074"/>
      <c r="H20" s="1074"/>
      <c r="I20" s="1074"/>
      <c r="J20" s="1074"/>
      <c r="K20" s="1074"/>
      <c r="L20" s="1074"/>
    </row>
    <row r="21" spans="1:12">
      <c r="A21" s="1536" t="s">
        <v>103</v>
      </c>
      <c r="B21" s="1537" t="s">
        <v>105</v>
      </c>
      <c r="C21" s="1074" t="s">
        <v>255</v>
      </c>
      <c r="D21" s="1074"/>
      <c r="E21" s="1074"/>
      <c r="F21" s="1534"/>
      <c r="G21" s="1074"/>
      <c r="H21" s="1074"/>
      <c r="I21" s="1074"/>
      <c r="J21" s="1074"/>
      <c r="K21" s="1074"/>
      <c r="L21" s="1074"/>
    </row>
    <row r="22" spans="1:12">
      <c r="A22" s="1536" t="s">
        <v>106</v>
      </c>
      <c r="B22" s="1537" t="s">
        <v>105</v>
      </c>
      <c r="C22" s="1074" t="s">
        <v>255</v>
      </c>
      <c r="D22" s="1074"/>
      <c r="E22" s="1074"/>
      <c r="F22" s="1534"/>
      <c r="G22" s="1074"/>
      <c r="H22" s="1074"/>
      <c r="I22" s="1074"/>
      <c r="J22" s="1074"/>
      <c r="K22" s="1074"/>
      <c r="L22" s="1074"/>
    </row>
    <row r="23" spans="1:12">
      <c r="A23" s="1536" t="s">
        <v>109</v>
      </c>
      <c r="B23" s="1537" t="s">
        <v>111</v>
      </c>
      <c r="C23" s="1074" t="s">
        <v>255</v>
      </c>
      <c r="D23" s="1567">
        <v>45896</v>
      </c>
      <c r="E23" s="1074"/>
      <c r="F23" s="1534"/>
      <c r="G23" s="1534"/>
      <c r="H23" s="1074"/>
      <c r="I23" s="1074"/>
      <c r="J23" s="1074"/>
      <c r="K23" s="1074"/>
      <c r="L23" s="1074"/>
    </row>
    <row r="24" spans="1:12">
      <c r="A24" s="1536" t="s">
        <v>113</v>
      </c>
      <c r="B24" s="1537" t="s">
        <v>117</v>
      </c>
      <c r="C24" s="1074" t="s">
        <v>255</v>
      </c>
      <c r="D24" s="1567">
        <v>45896</v>
      </c>
      <c r="E24" s="1074"/>
      <c r="F24" s="1074"/>
      <c r="G24" s="1534"/>
      <c r="H24" s="1074"/>
      <c r="I24" s="1074"/>
      <c r="J24" s="1074"/>
      <c r="K24" s="1074"/>
      <c r="L24" s="1074"/>
    </row>
    <row r="25" spans="1:12">
      <c r="A25" s="1536" t="s">
        <v>115</v>
      </c>
      <c r="B25" s="1537" t="s">
        <v>146</v>
      </c>
      <c r="C25" s="1074" t="s">
        <v>255</v>
      </c>
      <c r="D25" s="1567">
        <v>45896</v>
      </c>
      <c r="E25" s="1074"/>
      <c r="F25" s="1074"/>
      <c r="G25" s="1534"/>
      <c r="H25" s="1074"/>
      <c r="I25" s="1074"/>
      <c r="J25" s="1074"/>
      <c r="K25" s="1074"/>
      <c r="L25" s="1074"/>
    </row>
    <row r="26" spans="1:12">
      <c r="A26" s="1536" t="s">
        <v>119</v>
      </c>
      <c r="B26" s="1537" t="s">
        <v>111</v>
      </c>
      <c r="C26" s="1074" t="s">
        <v>255</v>
      </c>
      <c r="D26" s="1074"/>
      <c r="E26" s="1074"/>
      <c r="F26" s="1074"/>
      <c r="G26" s="1534"/>
      <c r="H26" s="1074"/>
      <c r="I26" s="1074"/>
      <c r="J26" s="1074"/>
      <c r="K26" s="1074"/>
      <c r="L26" s="1074"/>
    </row>
    <row r="27" spans="1:12">
      <c r="A27" s="1536" t="s">
        <v>123</v>
      </c>
      <c r="B27" s="1537" t="s">
        <v>125</v>
      </c>
      <c r="C27" s="1074" t="s">
        <v>255</v>
      </c>
      <c r="D27" s="1074"/>
      <c r="E27" s="1074"/>
      <c r="F27" s="1074"/>
      <c r="G27" s="1534"/>
      <c r="H27" s="1534"/>
      <c r="I27" s="1074"/>
      <c r="J27" s="1074"/>
      <c r="K27" s="1074"/>
      <c r="L27" s="1074"/>
    </row>
    <row r="28" spans="1:12">
      <c r="A28" s="1536" t="s">
        <v>127</v>
      </c>
      <c r="B28" s="1537" t="s">
        <v>95</v>
      </c>
      <c r="C28" s="1074" t="s">
        <v>255</v>
      </c>
      <c r="D28" s="1074"/>
      <c r="E28" s="1074"/>
      <c r="F28" s="1074"/>
      <c r="G28" s="1074"/>
      <c r="H28" s="1534"/>
      <c r="I28" s="1074"/>
      <c r="J28" s="1074"/>
      <c r="K28" s="1074"/>
      <c r="L28" s="1074"/>
    </row>
    <row r="29" spans="1:12">
      <c r="A29" t="s">
        <v>129</v>
      </c>
      <c r="B29" t="s">
        <v>95</v>
      </c>
      <c r="C29" s="1074" t="s">
        <v>255</v>
      </c>
      <c r="D29" s="1544">
        <v>45956</v>
      </c>
      <c r="E29" s="1074"/>
      <c r="F29" s="1074"/>
      <c r="G29" s="1074"/>
      <c r="H29" s="1534"/>
      <c r="I29" s="1074"/>
      <c r="J29" s="1074"/>
      <c r="K29" s="1074"/>
      <c r="L29" s="1074"/>
    </row>
    <row r="30" spans="1:12">
      <c r="A30" t="s">
        <v>133</v>
      </c>
      <c r="B30" t="s">
        <v>89</v>
      </c>
      <c r="C30" s="1074" t="s">
        <v>575</v>
      </c>
      <c r="D30" s="1549">
        <v>45956</v>
      </c>
      <c r="E30" s="1074"/>
      <c r="F30" s="1074"/>
      <c r="G30" s="1074"/>
      <c r="H30" s="1074"/>
      <c r="I30" s="1534"/>
      <c r="J30" s="1074"/>
      <c r="K30" s="1074"/>
      <c r="L30" s="1074"/>
    </row>
    <row r="31" spans="1:12">
      <c r="A31" t="s">
        <v>135</v>
      </c>
      <c r="B31" t="s">
        <v>117</v>
      </c>
      <c r="C31" s="1074" t="s">
        <v>575</v>
      </c>
      <c r="D31" s="1544">
        <v>45956</v>
      </c>
      <c r="E31" s="1074"/>
      <c r="F31" s="1074"/>
      <c r="G31" s="1074"/>
      <c r="H31" s="1074"/>
      <c r="I31" s="1534"/>
      <c r="J31" s="1074"/>
      <c r="K31" s="1074"/>
      <c r="L31" s="1074"/>
    </row>
    <row r="32" spans="1:12">
      <c r="A32" t="s">
        <v>137</v>
      </c>
      <c r="B32" t="s">
        <v>75</v>
      </c>
      <c r="C32" s="1074" t="s">
        <v>575</v>
      </c>
      <c r="D32" s="1544">
        <v>45956</v>
      </c>
      <c r="E32" s="1074"/>
      <c r="F32" s="1074"/>
      <c r="G32" s="1074"/>
      <c r="H32" s="1074"/>
      <c r="I32" s="1074"/>
      <c r="J32" s="1534"/>
      <c r="K32" s="1074"/>
      <c r="L32" s="1074"/>
    </row>
    <row r="33" spans="1:12">
      <c r="A33" t="s">
        <v>139</v>
      </c>
      <c r="B33" t="s">
        <v>141</v>
      </c>
      <c r="C33" s="1074" t="s">
        <v>575</v>
      </c>
      <c r="D33" s="1544">
        <v>45956</v>
      </c>
      <c r="E33" s="1074"/>
      <c r="F33" s="1074"/>
      <c r="G33" s="1074"/>
      <c r="H33" s="1074"/>
      <c r="I33" s="1074"/>
      <c r="J33" s="1534"/>
      <c r="K33" s="1074"/>
      <c r="L33" s="1074"/>
    </row>
    <row r="34" spans="1:12">
      <c r="A34" t="s">
        <v>142</v>
      </c>
      <c r="B34" t="s">
        <v>95</v>
      </c>
      <c r="C34" s="1074" t="s">
        <v>575</v>
      </c>
      <c r="D34" s="1544">
        <v>45956</v>
      </c>
      <c r="E34" s="1074"/>
      <c r="F34" s="1074"/>
      <c r="G34" s="1074"/>
      <c r="H34" s="1074"/>
      <c r="I34" s="1074"/>
      <c r="J34" s="1534"/>
      <c r="K34" s="1074"/>
      <c r="L34" s="1074"/>
    </row>
    <row r="35" spans="1:12">
      <c r="A35" t="s">
        <v>144</v>
      </c>
      <c r="B35" t="s">
        <v>146</v>
      </c>
      <c r="C35" s="1074" t="s">
        <v>575</v>
      </c>
      <c r="D35" s="1544">
        <v>45956</v>
      </c>
      <c r="E35" s="1074"/>
      <c r="F35" s="1074"/>
      <c r="G35" s="1074"/>
      <c r="H35" s="1074"/>
      <c r="I35" s="1074"/>
      <c r="J35" s="1074"/>
      <c r="K35" s="1534"/>
      <c r="L35" s="1074"/>
    </row>
    <row r="36" spans="1:12">
      <c r="A36" t="s">
        <v>147</v>
      </c>
      <c r="B36" t="s">
        <v>117</v>
      </c>
      <c r="C36" s="1074" t="s">
        <v>575</v>
      </c>
      <c r="D36" s="1544">
        <v>45956</v>
      </c>
      <c r="E36" s="1074"/>
      <c r="F36" s="1074"/>
      <c r="G36" s="1074"/>
      <c r="H36" s="1074"/>
      <c r="I36" s="1074"/>
      <c r="J36" s="1074"/>
      <c r="K36" s="1534"/>
      <c r="L36" s="1074"/>
    </row>
    <row r="37" spans="1:12">
      <c r="A37" t="s">
        <v>149</v>
      </c>
      <c r="B37" t="s">
        <v>83</v>
      </c>
      <c r="C37" s="1074" t="s">
        <v>575</v>
      </c>
      <c r="D37" s="1544">
        <v>45956</v>
      </c>
      <c r="E37" s="1074"/>
      <c r="F37" s="1074"/>
      <c r="G37" s="1074"/>
      <c r="H37" s="1074"/>
      <c r="I37" s="1074"/>
      <c r="J37" s="1074"/>
      <c r="K37" s="1534"/>
      <c r="L37" s="1074"/>
    </row>
    <row r="38" spans="1:12">
      <c r="A38" t="s">
        <v>151</v>
      </c>
      <c r="B38" t="s">
        <v>64</v>
      </c>
      <c r="C38" s="1074" t="s">
        <v>575</v>
      </c>
      <c r="D38" s="1544">
        <v>45956</v>
      </c>
      <c r="E38" s="1074"/>
      <c r="F38" s="1074"/>
      <c r="G38" s="1074"/>
      <c r="H38" s="1074"/>
      <c r="I38" s="1074"/>
      <c r="J38" s="1074"/>
      <c r="K38" s="1074"/>
      <c r="L38" s="1534"/>
    </row>
    <row r="39" spans="1:12">
      <c r="A39" t="s">
        <v>153</v>
      </c>
      <c r="B39" t="s">
        <v>64</v>
      </c>
      <c r="C39" s="1074" t="s">
        <v>575</v>
      </c>
      <c r="D39" s="1543">
        <v>45955</v>
      </c>
      <c r="E39" s="1074"/>
      <c r="F39" s="1074"/>
      <c r="G39" s="1074"/>
      <c r="H39" s="1074"/>
      <c r="I39" s="1074"/>
      <c r="J39" s="1074"/>
      <c r="K39" s="1074"/>
      <c r="L39" s="1534"/>
    </row>
    <row r="40" spans="1:12">
      <c r="A40" t="s">
        <v>155</v>
      </c>
      <c r="B40" t="s">
        <v>157</v>
      </c>
      <c r="C40" s="1074" t="s">
        <v>575</v>
      </c>
      <c r="D40" s="1543">
        <v>45955</v>
      </c>
      <c r="E40" s="1074"/>
      <c r="F40" s="1074"/>
      <c r="G40" s="1074"/>
      <c r="H40" s="1074"/>
      <c r="I40" s="1074"/>
      <c r="J40" s="1074"/>
      <c r="K40" s="1074"/>
      <c r="L40" s="1534"/>
    </row>
    <row r="41" spans="1:12">
      <c r="A41" t="s">
        <v>158</v>
      </c>
      <c r="B41" t="s">
        <v>98</v>
      </c>
      <c r="C41" s="1074" t="s">
        <v>575</v>
      </c>
      <c r="D41" s="1543">
        <v>45955</v>
      </c>
      <c r="E41" s="1074"/>
      <c r="F41" s="1074"/>
      <c r="G41" s="1074"/>
      <c r="H41" s="1074"/>
      <c r="I41" s="1074"/>
      <c r="J41" s="1074"/>
      <c r="K41" s="1074"/>
      <c r="L41" s="1074"/>
    </row>
    <row r="42" spans="1:12">
      <c r="A42" t="s">
        <v>161</v>
      </c>
      <c r="B42" t="s">
        <v>108</v>
      </c>
      <c r="C42" s="1074" t="s">
        <v>575</v>
      </c>
      <c r="D42" s="1543">
        <v>45955</v>
      </c>
      <c r="E42" s="1074"/>
      <c r="F42" s="1074"/>
      <c r="G42" s="1074"/>
      <c r="H42" s="1074"/>
      <c r="I42" s="1074"/>
      <c r="J42" s="1074"/>
      <c r="K42" s="1074"/>
      <c r="L42" s="1074"/>
    </row>
    <row r="43" spans="1:12">
      <c r="A43" t="s">
        <v>163</v>
      </c>
      <c r="B43" t="s">
        <v>108</v>
      </c>
      <c r="C43" s="1074" t="s">
        <v>575</v>
      </c>
      <c r="D43" s="1543">
        <v>45955</v>
      </c>
      <c r="E43" s="1074"/>
      <c r="F43" s="1074"/>
      <c r="G43" s="1074"/>
      <c r="H43" s="1074"/>
      <c r="I43" s="1074"/>
      <c r="J43" s="1074"/>
      <c r="K43" s="1074"/>
      <c r="L43" s="1074"/>
    </row>
    <row r="44" spans="1:12">
      <c r="A44" t="s">
        <v>165</v>
      </c>
      <c r="B44" t="s">
        <v>167</v>
      </c>
      <c r="C44" s="1074" t="s">
        <v>575</v>
      </c>
      <c r="D44" s="1543">
        <v>45955</v>
      </c>
      <c r="E44" s="1074"/>
      <c r="F44" s="1074"/>
      <c r="G44" s="1074"/>
      <c r="H44" s="1074"/>
      <c r="I44" s="1074"/>
      <c r="J44" s="1074"/>
      <c r="K44" s="1074"/>
      <c r="L44" s="1074"/>
    </row>
    <row r="45" spans="1:12">
      <c r="A45" t="s">
        <v>168</v>
      </c>
      <c r="B45" t="s">
        <v>167</v>
      </c>
      <c r="C45" s="1074" t="s">
        <v>575</v>
      </c>
      <c r="D45" s="1543">
        <v>45955</v>
      </c>
      <c r="E45" s="1074"/>
      <c r="F45" s="1074"/>
      <c r="G45" s="1074"/>
      <c r="H45" s="1074"/>
      <c r="I45" s="1074"/>
      <c r="J45" s="1074"/>
      <c r="K45" s="1074"/>
      <c r="L45" s="1074"/>
    </row>
    <row r="46" spans="1:12">
      <c r="A46" t="s">
        <v>170</v>
      </c>
      <c r="B46" t="s">
        <v>108</v>
      </c>
      <c r="C46" s="1074" t="s">
        <v>575</v>
      </c>
      <c r="D46" s="1543">
        <v>45955</v>
      </c>
      <c r="E46" s="1074"/>
      <c r="F46" s="1074"/>
      <c r="G46" s="1074"/>
      <c r="H46" s="1074"/>
      <c r="I46" s="1074"/>
      <c r="J46" s="1074"/>
      <c r="K46" s="1074"/>
      <c r="L46" s="1074"/>
    </row>
    <row r="47" spans="1:12">
      <c r="A47" t="s">
        <v>172</v>
      </c>
      <c r="B47" t="s">
        <v>174</v>
      </c>
      <c r="C47" s="1074" t="s">
        <v>575</v>
      </c>
      <c r="D47" s="1541">
        <v>45954</v>
      </c>
      <c r="E47" s="1074"/>
      <c r="F47" s="1074"/>
      <c r="G47" s="1074"/>
      <c r="H47" s="1074"/>
      <c r="I47" s="1074"/>
      <c r="J47" s="1074"/>
      <c r="K47" s="1074"/>
      <c r="L47" s="1074"/>
    </row>
    <row r="48" spans="1:12">
      <c r="A48" t="s">
        <v>175</v>
      </c>
      <c r="B48" t="s">
        <v>174</v>
      </c>
      <c r="C48" s="1074" t="s">
        <v>575</v>
      </c>
      <c r="D48" s="1541">
        <v>45954</v>
      </c>
      <c r="E48" s="1074"/>
      <c r="F48" s="1074"/>
      <c r="G48" s="1074"/>
      <c r="H48" s="1074"/>
      <c r="I48" s="1074"/>
      <c r="J48" s="1074"/>
      <c r="K48" s="1074"/>
      <c r="L48" s="1074"/>
    </row>
    <row r="49" spans="1:12">
      <c r="A49" t="s">
        <v>177</v>
      </c>
      <c r="B49" t="s">
        <v>95</v>
      </c>
      <c r="C49" s="1074" t="s">
        <v>575</v>
      </c>
      <c r="D49" s="1541">
        <v>45954</v>
      </c>
      <c r="E49" s="1074"/>
      <c r="F49" s="1074"/>
      <c r="G49" s="1074"/>
      <c r="H49" s="1074"/>
      <c r="I49" s="1074"/>
      <c r="J49" s="1074"/>
      <c r="K49" s="1074"/>
      <c r="L49" s="1074"/>
    </row>
    <row r="50" spans="1:12">
      <c r="A50" t="s">
        <v>179</v>
      </c>
      <c r="B50" t="s">
        <v>146</v>
      </c>
      <c r="C50" s="1074" t="s">
        <v>575</v>
      </c>
      <c r="D50" s="1541">
        <v>45954</v>
      </c>
      <c r="E50" s="1074"/>
      <c r="F50" s="1074"/>
      <c r="G50" s="1074"/>
      <c r="H50" s="1074"/>
      <c r="I50" s="1074"/>
      <c r="J50" s="1074"/>
      <c r="K50" s="1074"/>
      <c r="L50" s="1074"/>
    </row>
    <row r="51" spans="1:12">
      <c r="A51" t="s">
        <v>181</v>
      </c>
      <c r="B51" t="s">
        <v>95</v>
      </c>
      <c r="C51" s="1074" t="s">
        <v>575</v>
      </c>
      <c r="D51" s="1541">
        <v>45954</v>
      </c>
      <c r="E51" s="1074"/>
      <c r="F51" s="1074"/>
      <c r="G51" s="1074"/>
      <c r="H51" s="1074"/>
      <c r="I51" s="1074"/>
      <c r="J51" s="1074"/>
      <c r="K51" s="1074"/>
      <c r="L51" s="1074"/>
    </row>
    <row r="52" spans="1:12">
      <c r="A52" t="s">
        <v>183</v>
      </c>
      <c r="B52" t="s">
        <v>83</v>
      </c>
      <c r="C52" s="1074" t="s">
        <v>575</v>
      </c>
      <c r="D52" s="1541">
        <v>45954</v>
      </c>
      <c r="E52" s="1074"/>
      <c r="F52" s="1074"/>
      <c r="G52" s="1074"/>
      <c r="H52" s="1074"/>
      <c r="I52" s="1074"/>
      <c r="J52" s="1074"/>
      <c r="K52" s="1074"/>
      <c r="L52" s="1074"/>
    </row>
    <row r="53" spans="1:12">
      <c r="A53" t="s">
        <v>185</v>
      </c>
      <c r="B53" t="s">
        <v>78</v>
      </c>
      <c r="C53" s="1074" t="s">
        <v>575</v>
      </c>
      <c r="D53" s="1541">
        <v>45954</v>
      </c>
      <c r="E53" s="1074"/>
      <c r="F53" s="1074"/>
      <c r="G53" s="1074"/>
      <c r="H53" s="1074"/>
      <c r="I53" s="1074"/>
      <c r="J53" s="1074"/>
      <c r="K53" s="1074"/>
      <c r="L53" s="1074"/>
    </row>
    <row r="54" spans="1:12">
      <c r="A54" t="s">
        <v>187</v>
      </c>
      <c r="B54" t="s">
        <v>78</v>
      </c>
      <c r="C54" s="1074" t="s">
        <v>575</v>
      </c>
      <c r="D54" s="1541">
        <v>45954</v>
      </c>
      <c r="E54" s="1074"/>
      <c r="F54" s="1074"/>
      <c r="G54" s="1074"/>
      <c r="H54" s="1074"/>
      <c r="I54" s="1074"/>
      <c r="J54" s="1074"/>
      <c r="K54" s="1074"/>
      <c r="L54" s="1074"/>
    </row>
    <row r="55" spans="1:12">
      <c r="A55" t="s">
        <v>190</v>
      </c>
      <c r="B55" t="s">
        <v>167</v>
      </c>
      <c r="C55" s="1074" t="s">
        <v>575</v>
      </c>
      <c r="D55" s="1541">
        <v>45954</v>
      </c>
      <c r="E55" s="1074"/>
      <c r="F55" s="1074"/>
      <c r="G55" s="1074"/>
      <c r="H55" s="1074"/>
      <c r="I55" s="1074"/>
      <c r="J55" s="1074"/>
      <c r="K55" s="1074"/>
      <c r="L55" s="1074"/>
    </row>
    <row r="56" spans="1:12">
      <c r="A56" t="s">
        <v>192</v>
      </c>
      <c r="B56" t="s">
        <v>83</v>
      </c>
      <c r="C56" s="1074" t="s">
        <v>575</v>
      </c>
      <c r="D56" s="1540">
        <v>45953</v>
      </c>
      <c r="E56" s="1074"/>
      <c r="F56" s="1074"/>
      <c r="G56" s="1074"/>
      <c r="H56" s="1074"/>
      <c r="I56" s="1074"/>
      <c r="J56" s="1074"/>
      <c r="K56" s="1074"/>
      <c r="L56" s="1074"/>
    </row>
    <row r="57" spans="1:12">
      <c r="A57" t="s">
        <v>194</v>
      </c>
      <c r="B57" t="s">
        <v>95</v>
      </c>
      <c r="C57" s="1074" t="s">
        <v>575</v>
      </c>
      <c r="D57" s="1540">
        <v>45953</v>
      </c>
      <c r="E57" s="1074"/>
      <c r="F57" s="1074"/>
      <c r="G57" s="1074"/>
      <c r="H57" s="1074"/>
      <c r="I57" s="1074"/>
      <c r="J57" s="1074"/>
      <c r="K57" s="1074"/>
      <c r="L57" s="1074"/>
    </row>
    <row r="58" spans="1:12">
      <c r="A58" t="s">
        <v>196</v>
      </c>
      <c r="B58" t="s">
        <v>64</v>
      </c>
      <c r="C58" s="1074" t="s">
        <v>575</v>
      </c>
      <c r="D58" s="1540">
        <v>45953</v>
      </c>
      <c r="E58" s="1074"/>
      <c r="F58" s="1074"/>
      <c r="G58" s="1074"/>
      <c r="H58" s="1074"/>
      <c r="I58" s="1074"/>
      <c r="J58" s="1074"/>
      <c r="K58" s="1074"/>
      <c r="L58" s="1074"/>
    </row>
    <row r="59" spans="1:12">
      <c r="A59" t="s">
        <v>200</v>
      </c>
      <c r="B59" t="s">
        <v>167</v>
      </c>
      <c r="C59" s="1074" t="s">
        <v>575</v>
      </c>
      <c r="D59" s="1540">
        <v>45953</v>
      </c>
      <c r="E59" s="1074"/>
      <c r="F59" s="1074"/>
      <c r="G59" s="1074"/>
      <c r="H59" s="1074"/>
      <c r="I59" s="1074"/>
      <c r="J59" s="1074"/>
      <c r="K59" s="1074"/>
      <c r="L59" s="1074"/>
    </row>
    <row r="60" spans="1:12">
      <c r="A60" t="s">
        <v>203</v>
      </c>
      <c r="B60" t="s">
        <v>105</v>
      </c>
      <c r="C60" s="1074" t="s">
        <v>575</v>
      </c>
      <c r="D60" s="1540">
        <v>45953</v>
      </c>
      <c r="E60" s="1074"/>
      <c r="F60" s="1074"/>
      <c r="G60" s="1074"/>
      <c r="H60" s="1074"/>
      <c r="I60" s="1074"/>
      <c r="J60" s="1074"/>
      <c r="K60" s="1074"/>
      <c r="L60" s="1074"/>
    </row>
    <row r="61" spans="1:12">
      <c r="A61" t="s">
        <v>205</v>
      </c>
      <c r="B61" t="s">
        <v>89</v>
      </c>
      <c r="C61" s="1074" t="s">
        <v>575</v>
      </c>
      <c r="D61" s="1539">
        <v>45952</v>
      </c>
      <c r="E61" s="1074"/>
      <c r="F61" s="1074"/>
      <c r="G61" s="1074"/>
      <c r="H61" s="1074"/>
      <c r="I61" s="1074"/>
      <c r="J61" s="1074"/>
      <c r="K61" s="1074"/>
      <c r="L61" s="1074"/>
    </row>
    <row r="62" spans="1:12">
      <c r="A62" t="s">
        <v>207</v>
      </c>
      <c r="B62" t="s">
        <v>89</v>
      </c>
      <c r="C62" s="1074" t="s">
        <v>575</v>
      </c>
      <c r="D62" s="1539">
        <v>45952</v>
      </c>
      <c r="E62" s="1074"/>
      <c r="F62" s="1074"/>
      <c r="G62" s="1074"/>
      <c r="H62" s="1074"/>
      <c r="I62" s="1074"/>
      <c r="J62" s="1074"/>
      <c r="K62" s="1074"/>
      <c r="L62" s="1074"/>
    </row>
    <row r="63" spans="1:12">
      <c r="A63" t="s">
        <v>209</v>
      </c>
      <c r="B63" t="s">
        <v>111</v>
      </c>
      <c r="C63" s="1074" t="s">
        <v>575</v>
      </c>
      <c r="D63" s="1539">
        <v>45952</v>
      </c>
      <c r="E63" s="1074"/>
      <c r="F63" s="1074"/>
      <c r="G63" s="1074"/>
      <c r="H63" s="1074"/>
      <c r="I63" s="1074"/>
      <c r="J63" s="1074"/>
      <c r="K63" s="1074"/>
      <c r="L63" s="1074"/>
    </row>
    <row r="64" spans="1:12">
      <c r="A64" t="s">
        <v>211</v>
      </c>
      <c r="B64" t="s">
        <v>146</v>
      </c>
      <c r="C64" s="1074" t="s">
        <v>575</v>
      </c>
      <c r="D64" s="1539">
        <v>45952</v>
      </c>
      <c r="E64" s="1074"/>
      <c r="F64" s="1074"/>
      <c r="G64" s="1074"/>
      <c r="H64" s="1074"/>
      <c r="I64" s="1074"/>
      <c r="J64" s="1074"/>
      <c r="K64" s="1074"/>
      <c r="L64" s="1074"/>
    </row>
    <row r="65" spans="1:12">
      <c r="A65" t="s">
        <v>213</v>
      </c>
      <c r="B65" t="s">
        <v>305</v>
      </c>
      <c r="C65" s="1074" t="s">
        <v>575</v>
      </c>
      <c r="D65" s="1539">
        <v>45952</v>
      </c>
      <c r="E65" s="1074"/>
      <c r="F65" s="1074"/>
      <c r="G65" s="1074"/>
      <c r="H65" s="1074"/>
      <c r="I65" s="1074"/>
      <c r="J65" s="1074"/>
      <c r="K65" s="1074"/>
      <c r="L65" s="1074"/>
    </row>
    <row r="66" spans="1:12">
      <c r="A66" t="s">
        <v>216</v>
      </c>
      <c r="B66" t="s">
        <v>75</v>
      </c>
      <c r="C66" s="1074" t="s">
        <v>575</v>
      </c>
      <c r="D66" s="1539">
        <v>45952</v>
      </c>
      <c r="E66" s="1074"/>
      <c r="F66" s="1074"/>
      <c r="G66" s="1074"/>
      <c r="H66" s="1074"/>
      <c r="I66" s="1074"/>
      <c r="J66" s="1074"/>
      <c r="K66" s="1074"/>
      <c r="L66" s="1074"/>
    </row>
    <row r="67" spans="1:12">
      <c r="A67" t="s">
        <v>218</v>
      </c>
      <c r="B67" t="s">
        <v>220</v>
      </c>
      <c r="C67" s="1074" t="s">
        <v>575</v>
      </c>
      <c r="D67" s="1538">
        <v>45951</v>
      </c>
      <c r="E67" s="1074"/>
      <c r="F67" s="1074"/>
      <c r="G67" s="1074"/>
      <c r="H67" s="1534"/>
      <c r="I67" s="1074"/>
      <c r="J67" s="1074"/>
      <c r="K67" s="1074"/>
      <c r="L67" s="1074"/>
    </row>
    <row r="68" spans="1:12">
      <c r="A68" t="s">
        <v>221</v>
      </c>
      <c r="B68" t="s">
        <v>220</v>
      </c>
      <c r="C68" s="1074" t="s">
        <v>575</v>
      </c>
      <c r="D68" s="1538">
        <v>45951</v>
      </c>
      <c r="E68" s="1074"/>
      <c r="F68" s="1074"/>
      <c r="G68" s="1074"/>
      <c r="H68" s="1534"/>
      <c r="I68" s="1074"/>
      <c r="J68" s="1074"/>
      <c r="K68" s="1074"/>
      <c r="L68" s="1074"/>
    </row>
    <row r="69" spans="1:12">
      <c r="A69" t="s">
        <v>223</v>
      </c>
      <c r="B69" t="s">
        <v>71</v>
      </c>
      <c r="C69" s="1074" t="s">
        <v>575</v>
      </c>
      <c r="D69" s="1538">
        <v>45951</v>
      </c>
      <c r="E69" s="1074"/>
      <c r="F69" s="1074"/>
      <c r="G69" s="1074"/>
      <c r="H69" s="1534"/>
      <c r="I69" s="1074"/>
      <c r="J69" s="1074"/>
      <c r="K69" s="1074"/>
      <c r="L69" s="1074"/>
    </row>
    <row r="70" spans="1:12">
      <c r="A70" t="s">
        <v>606</v>
      </c>
      <c r="B70" t="s">
        <v>311</v>
      </c>
      <c r="C70" s="1074">
        <v>0</v>
      </c>
    </row>
  </sheetData>
  <conditionalFormatting sqref="D5:L69">
    <cfRule type="containsText" dxfId="17" priority="2" operator="containsText" text="B">
      <formula>NOT(ISERROR(SEARCH("B",D5)))</formula>
    </cfRule>
  </conditionalFormatting>
  <conditionalFormatting sqref="D5:L70">
    <cfRule type="containsText" dxfId="16" priority="1" operator="containsText" text="A">
      <formula>NOT(ISERROR(SEARCH("A",D5)))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F86D0-09A6-4B08-B725-D62C8CB65ACC}">
  <sheetPr>
    <pageSetUpPr fitToPage="1"/>
  </sheetPr>
  <dimension ref="A1:W80"/>
  <sheetViews>
    <sheetView workbookViewId="0"/>
  </sheetViews>
  <sheetFormatPr baseColWidth="10" defaultColWidth="11.5546875" defaultRowHeight="15" customHeight="1"/>
  <cols>
    <col min="1" max="1" width="9.88671875" style="1550" customWidth="1"/>
    <col min="2" max="2" width="11" style="1550" bestFit="1" customWidth="1"/>
    <col min="3" max="3" width="17.6640625" style="1550" hidden="1" customWidth="1"/>
    <col min="4" max="4" width="31.6640625" style="1551" hidden="1" customWidth="1"/>
    <col min="5" max="5" width="28.77734375" style="1553" hidden="1" customWidth="1"/>
    <col min="6" max="8" width="29.6640625" style="1553" bestFit="1" customWidth="1"/>
    <col min="9" max="9" width="29.33203125" style="1553" bestFit="1" customWidth="1"/>
    <col min="10" max="10" width="29.6640625" style="1553" bestFit="1" customWidth="1"/>
    <col min="11" max="11" width="9.6640625" style="1550" bestFit="1" customWidth="1"/>
    <col min="12" max="12" width="10.6640625" style="1550" bestFit="1" customWidth="1"/>
    <col min="13" max="13" width="16.6640625" style="1551" hidden="1" customWidth="1"/>
    <col min="14" max="14" width="12.33203125" style="1551" hidden="1" customWidth="1"/>
    <col min="15" max="15" width="7.6640625" style="1551" hidden="1" customWidth="1"/>
    <col min="16" max="16" width="13.33203125" style="1551" bestFit="1" customWidth="1"/>
    <col min="17" max="18" width="11.5546875" style="1551"/>
    <col min="19" max="19" width="14.44140625" style="1564" customWidth="1"/>
    <col min="20" max="16384" width="11.5546875" style="1551"/>
  </cols>
  <sheetData>
    <row r="1" spans="1:22" ht="39.6" customHeight="1">
      <c r="E1" s="2408" t="s">
        <v>1030</v>
      </c>
      <c r="F1" s="2408"/>
      <c r="G1" s="2408"/>
    </row>
    <row r="2" spans="1:22" ht="15" customHeight="1">
      <c r="K2" s="1575">
        <f>COUNTIF(K5:K70,"SI")</f>
        <v>18</v>
      </c>
      <c r="L2" s="1575">
        <f>COUNTIF(L5:L70,"SI")</f>
        <v>13</v>
      </c>
    </row>
    <row r="3" spans="1:22" ht="14.4">
      <c r="A3" s="1554" t="s">
        <v>433</v>
      </c>
      <c r="B3" s="1554" t="s">
        <v>436</v>
      </c>
      <c r="C3" s="1554" t="s">
        <v>1031</v>
      </c>
      <c r="D3" s="1554" t="s">
        <v>1032</v>
      </c>
      <c r="E3" s="1555" t="s">
        <v>1033</v>
      </c>
      <c r="F3" s="2409" t="s">
        <v>1034</v>
      </c>
      <c r="G3" s="2409"/>
      <c r="H3" s="2409"/>
      <c r="I3" s="2409" t="s">
        <v>1035</v>
      </c>
      <c r="J3" s="2409"/>
      <c r="K3" s="1556" t="s">
        <v>1036</v>
      </c>
      <c r="L3" s="1556" t="s">
        <v>1036</v>
      </c>
      <c r="Q3" s="2414" t="s">
        <v>1037</v>
      </c>
      <c r="S3" s="1555"/>
    </row>
    <row r="4" spans="1:22" s="1550" customFormat="1" ht="14.4">
      <c r="A4" s="1557" t="s">
        <v>322</v>
      </c>
      <c r="B4" s="1557" t="s">
        <v>322</v>
      </c>
      <c r="C4" s="1557" t="s">
        <v>1038</v>
      </c>
      <c r="D4" s="1557" t="s">
        <v>1032</v>
      </c>
      <c r="E4" s="1552" t="s">
        <v>1033</v>
      </c>
      <c r="F4" s="1561" t="s">
        <v>1039</v>
      </c>
      <c r="G4" s="1561" t="s">
        <v>1040</v>
      </c>
      <c r="H4" s="1561" t="s">
        <v>1041</v>
      </c>
      <c r="I4" s="1560" t="s">
        <v>804</v>
      </c>
      <c r="J4" s="1560" t="s">
        <v>805</v>
      </c>
      <c r="K4" s="1558" t="s">
        <v>1042</v>
      </c>
      <c r="L4" s="1558" t="s">
        <v>1043</v>
      </c>
      <c r="M4" s="1312" t="s">
        <v>841</v>
      </c>
      <c r="N4" s="1550" t="s">
        <v>842</v>
      </c>
      <c r="O4" s="1550" t="s">
        <v>842</v>
      </c>
      <c r="P4" s="1542" t="s">
        <v>1044</v>
      </c>
      <c r="Q4" s="2414"/>
      <c r="R4" s="1542" t="s">
        <v>554</v>
      </c>
      <c r="S4" s="1563" t="s">
        <v>1045</v>
      </c>
      <c r="T4" s="1550" t="s">
        <v>897</v>
      </c>
      <c r="U4" s="1550" t="s">
        <v>897</v>
      </c>
      <c r="V4" s="1550" t="s">
        <v>897</v>
      </c>
    </row>
    <row r="5" spans="1:22" ht="14.4">
      <c r="A5" s="1550" t="s">
        <v>556</v>
      </c>
      <c r="B5" s="1550" t="s">
        <v>557</v>
      </c>
      <c r="M5" s="1079">
        <v>2</v>
      </c>
      <c r="N5" s="1551" t="s">
        <v>1046</v>
      </c>
      <c r="P5" s="1079"/>
      <c r="Q5" s="1079"/>
      <c r="R5" s="1588">
        <v>1</v>
      </c>
      <c r="S5" s="1589" t="str">
        <f t="shared" ref="S5:S30" si="0">IF(R5=100%,"LIBERADA",IF(R5=75%,"CORRECTIVO","ENTREGAR"))</f>
        <v>LIBERADA</v>
      </c>
    </row>
    <row r="6" spans="1:22" ht="57.6">
      <c r="A6" s="1550" t="s">
        <v>53</v>
      </c>
      <c r="B6" s="1550" t="s">
        <v>55</v>
      </c>
      <c r="D6" s="1553" t="s">
        <v>1047</v>
      </c>
      <c r="E6" s="1553" t="s">
        <v>1048</v>
      </c>
      <c r="F6" s="1583" t="s">
        <v>1049</v>
      </c>
      <c r="G6" s="1584"/>
      <c r="H6" s="1584"/>
      <c r="I6" s="1584"/>
      <c r="J6" s="1618"/>
      <c r="K6" s="1585"/>
      <c r="L6" s="1585" t="s">
        <v>564</v>
      </c>
      <c r="M6" s="1311"/>
      <c r="N6" s="1586"/>
      <c r="O6" s="1586"/>
      <c r="P6" s="1587">
        <v>45957</v>
      </c>
      <c r="Q6" s="1587">
        <v>45972</v>
      </c>
      <c r="R6" s="1588">
        <v>1</v>
      </c>
      <c r="S6" s="1589" t="str">
        <f t="shared" si="0"/>
        <v>LIBERADA</v>
      </c>
    </row>
    <row r="7" spans="1:22" ht="43.2">
      <c r="A7" s="1550" t="s">
        <v>62</v>
      </c>
      <c r="B7" s="1550" t="s">
        <v>64</v>
      </c>
      <c r="D7" s="1553" t="s">
        <v>1047</v>
      </c>
      <c r="E7" s="1553" t="s">
        <v>1050</v>
      </c>
      <c r="K7" s="1585"/>
      <c r="L7" s="1585"/>
      <c r="M7" s="1311"/>
      <c r="N7" s="1586"/>
      <c r="O7" s="1586"/>
      <c r="P7" s="1587">
        <v>45957</v>
      </c>
      <c r="Q7" s="1587"/>
      <c r="R7" s="1588">
        <v>1</v>
      </c>
      <c r="S7" s="1589" t="str">
        <f t="shared" si="0"/>
        <v>LIBERADA</v>
      </c>
    </row>
    <row r="8" spans="1:22" ht="43.2">
      <c r="A8" s="1550" t="s">
        <v>66</v>
      </c>
      <c r="B8" s="1550" t="s">
        <v>64</v>
      </c>
      <c r="D8" s="1553" t="s">
        <v>1047</v>
      </c>
      <c r="E8" s="1553" t="s">
        <v>1050</v>
      </c>
      <c r="F8" s="1584"/>
      <c r="G8" s="1590" t="s">
        <v>1051</v>
      </c>
      <c r="H8" s="1584"/>
      <c r="I8" s="1584"/>
      <c r="J8" s="1618"/>
      <c r="K8" s="1585"/>
      <c r="L8" s="1585"/>
      <c r="M8" s="1311"/>
      <c r="N8" s="1586"/>
      <c r="O8" s="1586"/>
      <c r="P8" s="1587">
        <v>45957</v>
      </c>
      <c r="Q8" s="1587">
        <v>45972</v>
      </c>
      <c r="R8" s="1588">
        <v>1</v>
      </c>
      <c r="S8" s="1589" t="str">
        <f t="shared" si="0"/>
        <v>LIBERADA</v>
      </c>
    </row>
    <row r="9" spans="1:22" ht="43.2">
      <c r="A9" s="1550" t="s">
        <v>69</v>
      </c>
      <c r="B9" s="1550" t="s">
        <v>71</v>
      </c>
      <c r="D9" s="1553" t="s">
        <v>1047</v>
      </c>
      <c r="E9" s="1553" t="s">
        <v>1050</v>
      </c>
      <c r="K9" s="1585"/>
      <c r="L9" s="1585"/>
      <c r="M9" s="1311"/>
      <c r="N9" s="1586"/>
      <c r="O9" s="1586"/>
      <c r="P9" s="1587">
        <v>45957</v>
      </c>
      <c r="Q9" s="1587"/>
      <c r="R9" s="1588">
        <v>1</v>
      </c>
      <c r="S9" s="1589" t="str">
        <f t="shared" si="0"/>
        <v>LIBERADA</v>
      </c>
    </row>
    <row r="10" spans="1:22" ht="43.2">
      <c r="A10" s="1550" t="s">
        <v>73</v>
      </c>
      <c r="B10" s="1550" t="s">
        <v>75</v>
      </c>
      <c r="D10" s="1553" t="s">
        <v>1047</v>
      </c>
      <c r="E10" s="1553" t="s">
        <v>1050</v>
      </c>
      <c r="K10" s="1585"/>
      <c r="L10" s="1585"/>
      <c r="M10" s="1311"/>
      <c r="N10" s="1586"/>
      <c r="O10" s="1586"/>
      <c r="P10" s="1587">
        <v>45957</v>
      </c>
      <c r="Q10" s="1587"/>
      <c r="R10" s="1588">
        <v>1</v>
      </c>
      <c r="S10" s="1589" t="str">
        <f t="shared" si="0"/>
        <v>LIBERADA</v>
      </c>
    </row>
    <row r="11" spans="1:22" ht="43.2">
      <c r="A11" s="1550" t="s">
        <v>76</v>
      </c>
      <c r="B11" s="1550" t="s">
        <v>78</v>
      </c>
      <c r="C11" s="1550" t="s">
        <v>1052</v>
      </c>
      <c r="D11" s="1553" t="s">
        <v>1047</v>
      </c>
      <c r="E11" s="1553" t="s">
        <v>1050</v>
      </c>
      <c r="F11" s="1583" t="s">
        <v>1053</v>
      </c>
      <c r="G11" s="1591" t="s">
        <v>1054</v>
      </c>
      <c r="H11" s="1584"/>
      <c r="I11" s="1584"/>
      <c r="J11" s="1618"/>
      <c r="K11" s="1585"/>
      <c r="L11" s="1585"/>
      <c r="M11" s="1311"/>
      <c r="N11" s="1586"/>
      <c r="O11" s="1586"/>
      <c r="P11" s="926">
        <v>45954</v>
      </c>
      <c r="Q11" s="1587">
        <v>45972</v>
      </c>
      <c r="R11" s="1588">
        <v>1</v>
      </c>
      <c r="S11" s="1589" t="str">
        <f t="shared" si="0"/>
        <v>LIBERADA</v>
      </c>
    </row>
    <row r="12" spans="1:22" ht="43.2">
      <c r="A12" s="1550" t="s">
        <v>79</v>
      </c>
      <c r="B12" s="1550" t="s">
        <v>75</v>
      </c>
      <c r="C12" s="1550" t="s">
        <v>1052</v>
      </c>
      <c r="D12" s="1553" t="s">
        <v>1047</v>
      </c>
      <c r="E12" s="1553" t="s">
        <v>1050</v>
      </c>
      <c r="K12" s="1585"/>
      <c r="L12" s="1585"/>
      <c r="M12" s="1311"/>
      <c r="N12" s="1586"/>
      <c r="O12" s="1586"/>
      <c r="P12" s="926">
        <v>45954</v>
      </c>
      <c r="Q12" s="926"/>
      <c r="R12" s="1588">
        <v>1</v>
      </c>
      <c r="S12" s="1589" t="str">
        <f t="shared" si="0"/>
        <v>LIBERADA</v>
      </c>
    </row>
    <row r="13" spans="1:22" ht="43.2">
      <c r="A13" s="1550" t="s">
        <v>81</v>
      </c>
      <c r="B13" s="1550" t="s">
        <v>83</v>
      </c>
      <c r="C13" s="1550" t="s">
        <v>1052</v>
      </c>
      <c r="D13" s="1553" t="s">
        <v>1047</v>
      </c>
      <c r="E13" s="1553" t="s">
        <v>1050</v>
      </c>
      <c r="K13" s="1585"/>
      <c r="L13" s="1585"/>
      <c r="M13" s="1311"/>
      <c r="N13" s="1586"/>
      <c r="O13" s="1586"/>
      <c r="P13" s="926">
        <v>45954</v>
      </c>
      <c r="Q13" s="926"/>
      <c r="R13" s="1588">
        <v>1</v>
      </c>
      <c r="S13" s="1589" t="str">
        <f t="shared" si="0"/>
        <v>LIBERADA</v>
      </c>
    </row>
    <row r="14" spans="1:22" ht="43.2">
      <c r="A14" s="1550" t="s">
        <v>84</v>
      </c>
      <c r="B14" s="1550" t="s">
        <v>64</v>
      </c>
      <c r="C14" s="1550" t="s">
        <v>1052</v>
      </c>
      <c r="D14" s="1553" t="s">
        <v>1047</v>
      </c>
      <c r="E14" s="1553" t="s">
        <v>1050</v>
      </c>
      <c r="K14" s="1585"/>
      <c r="L14" s="1585"/>
      <c r="M14" s="1311"/>
      <c r="N14" s="1586"/>
      <c r="O14" s="1586"/>
      <c r="P14" s="926">
        <v>45954</v>
      </c>
      <c r="Q14" s="926"/>
      <c r="R14" s="1588">
        <v>1</v>
      </c>
      <c r="S14" s="1589" t="str">
        <f t="shared" si="0"/>
        <v>LIBERADA</v>
      </c>
    </row>
    <row r="15" spans="1:22" ht="43.2">
      <c r="A15" s="1550" t="s">
        <v>87</v>
      </c>
      <c r="B15" s="1550" t="s">
        <v>89</v>
      </c>
      <c r="C15" s="1550" t="s">
        <v>1052</v>
      </c>
      <c r="D15" s="1553" t="s">
        <v>1047</v>
      </c>
      <c r="E15" s="1553" t="s">
        <v>1050</v>
      </c>
      <c r="F15" s="1584"/>
      <c r="G15" s="1584"/>
      <c r="H15" s="1584"/>
      <c r="I15" s="1626" t="s">
        <v>1055</v>
      </c>
      <c r="J15" s="1628" t="s">
        <v>1055</v>
      </c>
      <c r="K15" s="1585"/>
      <c r="L15" s="1585"/>
      <c r="M15" s="1592" t="s">
        <v>1056</v>
      </c>
      <c r="N15" s="1586"/>
      <c r="O15" s="1586"/>
      <c r="P15" s="926">
        <v>45954</v>
      </c>
      <c r="Q15" s="926">
        <v>45974</v>
      </c>
      <c r="R15" s="1588">
        <v>1</v>
      </c>
      <c r="S15" s="1589" t="str">
        <f t="shared" si="0"/>
        <v>LIBERADA</v>
      </c>
    </row>
    <row r="16" spans="1:22" ht="43.2">
      <c r="A16" s="1550" t="s">
        <v>90</v>
      </c>
      <c r="B16" s="1550" t="s">
        <v>125</v>
      </c>
      <c r="C16" s="1550" t="s">
        <v>1052</v>
      </c>
      <c r="D16" s="1553" t="s">
        <v>1047</v>
      </c>
      <c r="E16" s="1553" t="s">
        <v>1050</v>
      </c>
      <c r="G16" s="1553" t="s">
        <v>1054</v>
      </c>
      <c r="K16" s="1585"/>
      <c r="L16" s="1585"/>
      <c r="M16" s="1311"/>
      <c r="N16" s="1586"/>
      <c r="O16" s="1586"/>
      <c r="P16" s="926">
        <v>45954</v>
      </c>
      <c r="Q16" s="926"/>
      <c r="R16" s="1588">
        <v>1</v>
      </c>
      <c r="S16" s="1589" t="str">
        <f t="shared" si="0"/>
        <v>LIBERADA</v>
      </c>
    </row>
    <row r="17" spans="1:20" ht="43.2">
      <c r="A17" s="1550" t="s">
        <v>93</v>
      </c>
      <c r="B17" s="1550" t="s">
        <v>95</v>
      </c>
      <c r="D17" s="1553" t="s">
        <v>1047</v>
      </c>
      <c r="E17" s="1553" t="s">
        <v>1050</v>
      </c>
      <c r="K17" s="1585"/>
      <c r="L17" s="1585"/>
      <c r="M17" s="1311"/>
      <c r="N17" s="1586"/>
      <c r="O17" s="1586"/>
      <c r="P17" s="1621">
        <v>45955</v>
      </c>
      <c r="Q17" s="1621"/>
      <c r="R17" s="1588">
        <v>1</v>
      </c>
      <c r="S17" s="1589" t="str">
        <f t="shared" si="0"/>
        <v>LIBERADA</v>
      </c>
    </row>
    <row r="18" spans="1:20" ht="43.2">
      <c r="A18" s="1550" t="s">
        <v>96</v>
      </c>
      <c r="B18" s="1550" t="s">
        <v>98</v>
      </c>
      <c r="D18" s="1553" t="s">
        <v>1047</v>
      </c>
      <c r="E18" s="1553" t="s">
        <v>1050</v>
      </c>
      <c r="G18" s="1553" t="s">
        <v>1054</v>
      </c>
      <c r="K18" s="1585"/>
      <c r="L18" s="1585"/>
      <c r="M18" s="1311"/>
      <c r="N18" s="1586"/>
      <c r="O18" s="1586"/>
      <c r="P18" s="1621">
        <v>45955</v>
      </c>
      <c r="Q18" s="1621"/>
      <c r="R18" s="1588">
        <v>1</v>
      </c>
      <c r="S18" s="1589" t="str">
        <f t="shared" si="0"/>
        <v>LIBERADA</v>
      </c>
    </row>
    <row r="19" spans="1:20" ht="43.2">
      <c r="A19" s="1550" t="s">
        <v>99</v>
      </c>
      <c r="B19" s="1550" t="s">
        <v>64</v>
      </c>
      <c r="D19" s="1553" t="s">
        <v>1047</v>
      </c>
      <c r="E19" s="1553" t="s">
        <v>1050</v>
      </c>
      <c r="K19" s="1585"/>
      <c r="L19" s="1585"/>
      <c r="M19" s="1311"/>
      <c r="N19" s="1586"/>
      <c r="O19" s="1586"/>
      <c r="P19" s="1621">
        <v>45955</v>
      </c>
      <c r="Q19" s="1621"/>
      <c r="R19" s="1588">
        <v>1</v>
      </c>
      <c r="S19" s="1589" t="str">
        <f t="shared" si="0"/>
        <v>LIBERADA</v>
      </c>
    </row>
    <row r="20" spans="1:20" ht="43.2">
      <c r="A20" s="1550" t="s">
        <v>101</v>
      </c>
      <c r="B20" s="1550" t="s">
        <v>146</v>
      </c>
      <c r="C20" s="1550" t="s">
        <v>1052</v>
      </c>
      <c r="D20" s="1553" t="s">
        <v>1047</v>
      </c>
      <c r="E20" s="1553" t="s">
        <v>1050</v>
      </c>
      <c r="K20" s="1585"/>
      <c r="L20" s="1585"/>
      <c r="M20" s="1311"/>
      <c r="N20" s="1586"/>
      <c r="O20" s="1586"/>
      <c r="P20" s="1621">
        <v>45955</v>
      </c>
      <c r="Q20" s="1621"/>
      <c r="R20" s="1588">
        <v>1</v>
      </c>
      <c r="S20" s="1589" t="str">
        <f t="shared" si="0"/>
        <v>LIBERADA</v>
      </c>
    </row>
    <row r="21" spans="1:20" ht="43.2">
      <c r="A21" s="1550" t="s">
        <v>103</v>
      </c>
      <c r="B21" s="1550" t="s">
        <v>105</v>
      </c>
      <c r="C21" s="1550" t="s">
        <v>1052</v>
      </c>
      <c r="D21" s="1553" t="s">
        <v>1047</v>
      </c>
      <c r="E21" s="1553" t="s">
        <v>1050</v>
      </c>
      <c r="K21" s="1585"/>
      <c r="L21" s="1585"/>
      <c r="M21" s="1311"/>
      <c r="N21" s="1586"/>
      <c r="O21" s="1586"/>
      <c r="P21" s="1621">
        <v>45955</v>
      </c>
      <c r="Q21" s="1621"/>
      <c r="R21" s="1588">
        <v>1</v>
      </c>
      <c r="S21" s="1589" t="str">
        <f t="shared" si="0"/>
        <v>LIBERADA</v>
      </c>
    </row>
    <row r="22" spans="1:20" ht="43.2">
      <c r="A22" s="1550" t="s">
        <v>106</v>
      </c>
      <c r="B22" s="1550" t="s">
        <v>105</v>
      </c>
      <c r="C22" s="1550" t="s">
        <v>1052</v>
      </c>
      <c r="D22" s="1553" t="s">
        <v>1047</v>
      </c>
      <c r="E22" s="1553" t="s">
        <v>1050</v>
      </c>
      <c r="K22" s="1585"/>
      <c r="L22" s="1585"/>
      <c r="M22" s="1311"/>
      <c r="N22" s="1586"/>
      <c r="O22" s="1586"/>
      <c r="P22" s="1621">
        <v>45955</v>
      </c>
      <c r="Q22" s="1621"/>
      <c r="R22" s="1588">
        <v>1</v>
      </c>
      <c r="S22" s="1589" t="str">
        <f t="shared" si="0"/>
        <v>LIBERADA</v>
      </c>
    </row>
    <row r="23" spans="1:20" ht="43.2">
      <c r="A23" s="1550" t="s">
        <v>109</v>
      </c>
      <c r="B23" s="1550" t="s">
        <v>111</v>
      </c>
      <c r="C23" s="1550" t="s">
        <v>1052</v>
      </c>
      <c r="D23" s="1553" t="s">
        <v>1047</v>
      </c>
      <c r="E23" s="1553" t="s">
        <v>1050</v>
      </c>
      <c r="K23" s="1585"/>
      <c r="L23" s="1585"/>
      <c r="M23" s="1311"/>
      <c r="N23" s="1586"/>
      <c r="O23" s="1586"/>
      <c r="P23" s="1621">
        <v>45955</v>
      </c>
      <c r="Q23" s="1621"/>
      <c r="R23" s="1588">
        <v>1</v>
      </c>
      <c r="S23" s="1589" t="str">
        <f t="shared" si="0"/>
        <v>LIBERADA</v>
      </c>
    </row>
    <row r="24" spans="1:20" ht="43.2">
      <c r="A24" s="1550" t="s">
        <v>113</v>
      </c>
      <c r="B24" s="1550" t="s">
        <v>117</v>
      </c>
      <c r="D24" s="1553" t="s">
        <v>1047</v>
      </c>
      <c r="E24" s="1553" t="s">
        <v>1050</v>
      </c>
      <c r="K24" s="1585"/>
      <c r="L24" s="1585"/>
      <c r="M24" s="1311">
        <v>2</v>
      </c>
      <c r="N24" s="1586"/>
      <c r="O24" s="1586"/>
      <c r="P24" s="1622">
        <v>45956</v>
      </c>
      <c r="Q24" s="1622"/>
      <c r="R24" s="1588">
        <v>1</v>
      </c>
      <c r="S24" s="1589" t="str">
        <f t="shared" si="0"/>
        <v>LIBERADA</v>
      </c>
    </row>
    <row r="25" spans="1:20" ht="43.2">
      <c r="A25" s="1550" t="s">
        <v>115</v>
      </c>
      <c r="B25" s="1550" t="s">
        <v>146</v>
      </c>
      <c r="D25" s="1553" t="s">
        <v>1047</v>
      </c>
      <c r="E25" s="1553" t="s">
        <v>1050</v>
      </c>
      <c r="K25" s="1585"/>
      <c r="L25" s="1585"/>
      <c r="M25" s="1311"/>
      <c r="N25" s="1586"/>
      <c r="O25" s="1586"/>
      <c r="P25" s="1622">
        <v>45956</v>
      </c>
      <c r="Q25" s="1622"/>
      <c r="R25" s="1588">
        <v>1</v>
      </c>
      <c r="S25" s="1589" t="str">
        <f t="shared" si="0"/>
        <v>LIBERADA</v>
      </c>
    </row>
    <row r="26" spans="1:20" ht="43.2">
      <c r="A26" s="1550" t="s">
        <v>119</v>
      </c>
      <c r="B26" s="1550" t="s">
        <v>111</v>
      </c>
      <c r="D26" s="1553" t="s">
        <v>1047</v>
      </c>
      <c r="E26" s="1553" t="s">
        <v>1050</v>
      </c>
      <c r="K26" s="1585"/>
      <c r="L26" s="1585"/>
      <c r="M26" s="1311"/>
      <c r="N26" s="1586"/>
      <c r="O26" s="1586"/>
      <c r="P26" s="1622">
        <v>45956</v>
      </c>
      <c r="Q26" s="1622"/>
      <c r="R26" s="1588">
        <v>1</v>
      </c>
      <c r="S26" s="1589" t="str">
        <f t="shared" si="0"/>
        <v>LIBERADA</v>
      </c>
    </row>
    <row r="27" spans="1:20" ht="43.2">
      <c r="A27" s="1550" t="s">
        <v>123</v>
      </c>
      <c r="B27" s="1550" t="s">
        <v>125</v>
      </c>
      <c r="D27" s="1553" t="s">
        <v>1047</v>
      </c>
      <c r="E27" s="1553" t="s">
        <v>1050</v>
      </c>
      <c r="G27" s="1553" t="s">
        <v>1054</v>
      </c>
      <c r="K27" s="1585"/>
      <c r="L27" s="1585"/>
      <c r="M27" s="1311"/>
      <c r="N27" s="1586"/>
      <c r="O27" s="1586"/>
      <c r="P27" s="1622">
        <v>45956</v>
      </c>
      <c r="Q27" s="1622"/>
      <c r="R27" s="1588">
        <v>1</v>
      </c>
      <c r="S27" s="1589" t="str">
        <f t="shared" si="0"/>
        <v>LIBERADA</v>
      </c>
    </row>
    <row r="28" spans="1:20" ht="43.2">
      <c r="A28" s="1550" t="s">
        <v>127</v>
      </c>
      <c r="B28" s="1550" t="s">
        <v>95</v>
      </c>
      <c r="D28" s="1553" t="s">
        <v>1047</v>
      </c>
      <c r="E28" s="1553" t="s">
        <v>1050</v>
      </c>
      <c r="K28" s="1585"/>
      <c r="L28" s="1585"/>
      <c r="M28" s="1311"/>
      <c r="N28" s="1586"/>
      <c r="O28" s="1586"/>
      <c r="P28" s="1622">
        <v>45956</v>
      </c>
      <c r="Q28" s="1622"/>
      <c r="R28" s="1588">
        <v>1</v>
      </c>
      <c r="S28" s="1589" t="str">
        <f t="shared" si="0"/>
        <v>LIBERADA</v>
      </c>
    </row>
    <row r="29" spans="1:20" ht="43.2">
      <c r="A29" s="1550" t="s">
        <v>129</v>
      </c>
      <c r="B29" s="1550" t="s">
        <v>95</v>
      </c>
      <c r="D29" s="1553" t="s">
        <v>1047</v>
      </c>
      <c r="E29" s="1553" t="s">
        <v>1050</v>
      </c>
      <c r="K29" s="1585"/>
      <c r="L29" s="1585"/>
      <c r="M29" s="1311"/>
      <c r="N29" s="1586"/>
      <c r="O29" s="1586"/>
      <c r="P29" s="1622">
        <v>45956</v>
      </c>
      <c r="Q29" s="1622"/>
      <c r="R29" s="1588">
        <v>1</v>
      </c>
      <c r="S29" s="1589" t="str">
        <f t="shared" si="0"/>
        <v>LIBERADA</v>
      </c>
    </row>
    <row r="30" spans="1:20" ht="57.6">
      <c r="A30" s="1550" t="s">
        <v>133</v>
      </c>
      <c r="B30" s="1550" t="s">
        <v>89</v>
      </c>
      <c r="F30" s="1616" t="s">
        <v>1108</v>
      </c>
      <c r="G30" s="1573" t="s">
        <v>1057</v>
      </c>
      <c r="K30" s="1623" t="s">
        <v>1058</v>
      </c>
      <c r="L30" s="1623" t="s">
        <v>1058</v>
      </c>
      <c r="M30" s="1311"/>
      <c r="N30" s="1586"/>
      <c r="O30" s="1586"/>
      <c r="P30" s="1593">
        <v>45959</v>
      </c>
      <c r="Q30" s="1593"/>
      <c r="R30" s="1588">
        <v>1</v>
      </c>
      <c r="S30" s="1589" t="str">
        <f t="shared" si="0"/>
        <v>LIBERADA</v>
      </c>
      <c r="T30" s="1574" t="s">
        <v>1059</v>
      </c>
    </row>
    <row r="31" spans="1:20" ht="28.8">
      <c r="A31" s="1550" t="s">
        <v>135</v>
      </c>
      <c r="B31" s="1550" t="s">
        <v>117</v>
      </c>
      <c r="F31" s="1584"/>
      <c r="G31" s="1584"/>
      <c r="H31" s="1584"/>
      <c r="I31" s="1583" t="s">
        <v>1060</v>
      </c>
      <c r="J31" s="1619" t="s">
        <v>1061</v>
      </c>
      <c r="K31" s="1585"/>
      <c r="L31" s="1585"/>
      <c r="M31" s="1311"/>
      <c r="N31" s="1586"/>
      <c r="O31" s="1586"/>
      <c r="P31" s="1593">
        <v>45959</v>
      </c>
      <c r="Q31" s="1617">
        <v>45973</v>
      </c>
      <c r="R31" s="1060">
        <v>1</v>
      </c>
      <c r="S31" s="1589" t="str">
        <f>IF(R31=100%,"LIBERADA",IF(R31=75%,"CORRECTIVO","ENTREGAR"))</f>
        <v>LIBERADA</v>
      </c>
    </row>
    <row r="32" spans="1:20" ht="14.4">
      <c r="A32" s="1550" t="s">
        <v>137</v>
      </c>
      <c r="B32" s="1550" t="s">
        <v>75</v>
      </c>
      <c r="F32" s="1584"/>
      <c r="G32" s="1584"/>
      <c r="H32" s="1584"/>
      <c r="I32" s="1584"/>
      <c r="J32" s="1618"/>
      <c r="K32" s="1585"/>
      <c r="L32" s="1585"/>
      <c r="M32" s="1311">
        <v>2</v>
      </c>
      <c r="N32" s="1594" t="s">
        <v>1046</v>
      </c>
      <c r="O32" s="1586"/>
      <c r="P32" s="1311"/>
      <c r="Q32" s="1311"/>
      <c r="R32" s="1588">
        <v>1</v>
      </c>
      <c r="S32" s="1589" t="str">
        <f t="shared" ref="S32:S70" si="1">IF(R32=100%,"LIBERADA",IF(R32=75%,"CORRECTIVO","ENTREGAR"))</f>
        <v>LIBERADA</v>
      </c>
    </row>
    <row r="33" spans="1:23" ht="57.6">
      <c r="A33" s="1550" t="s">
        <v>139</v>
      </c>
      <c r="B33" s="1550" t="s">
        <v>141</v>
      </c>
      <c r="F33" s="1584"/>
      <c r="G33" s="1584"/>
      <c r="H33" s="1615" t="s">
        <v>1062</v>
      </c>
      <c r="I33" s="1584"/>
      <c r="J33" s="1618"/>
      <c r="K33" s="1585"/>
      <c r="L33" s="1585"/>
      <c r="M33" s="1311"/>
      <c r="N33" s="1586"/>
      <c r="O33" s="1586"/>
      <c r="P33" s="1593">
        <v>45959</v>
      </c>
      <c r="Q33" s="1617">
        <v>45973</v>
      </c>
      <c r="R33" s="1060">
        <v>1</v>
      </c>
      <c r="S33" s="1589" t="str">
        <f t="shared" si="1"/>
        <v>LIBERADA</v>
      </c>
    </row>
    <row r="34" spans="1:23" ht="57.6">
      <c r="A34" s="1550" t="s">
        <v>142</v>
      </c>
      <c r="B34" s="1550" t="s">
        <v>95</v>
      </c>
      <c r="G34" s="1573" t="s">
        <v>1063</v>
      </c>
      <c r="K34" s="1623" t="s">
        <v>1058</v>
      </c>
      <c r="L34" s="1623" t="s">
        <v>1058</v>
      </c>
      <c r="M34" s="1311"/>
      <c r="N34" s="1586"/>
      <c r="O34" s="1586"/>
      <c r="P34" s="1593">
        <v>45959</v>
      </c>
      <c r="Q34" s="1593"/>
      <c r="R34" s="1588">
        <v>1</v>
      </c>
      <c r="S34" s="1589" t="str">
        <f t="shared" si="1"/>
        <v>LIBERADA</v>
      </c>
      <c r="T34" s="1574" t="s">
        <v>1059</v>
      </c>
    </row>
    <row r="35" spans="1:23" ht="28.8">
      <c r="A35" s="1550" t="s">
        <v>144</v>
      </c>
      <c r="B35" s="1550" t="s">
        <v>146</v>
      </c>
      <c r="F35" s="1584"/>
      <c r="G35" s="1583" t="s">
        <v>1064</v>
      </c>
      <c r="H35" s="1583" t="s">
        <v>1065</v>
      </c>
      <c r="I35" s="1583" t="s">
        <v>1066</v>
      </c>
      <c r="J35" s="1619" t="s">
        <v>1066</v>
      </c>
      <c r="K35" s="1585"/>
      <c r="L35" s="1585"/>
      <c r="M35" s="1311"/>
      <c r="N35" s="1586"/>
      <c r="O35" s="1586"/>
      <c r="P35" s="1593">
        <v>45959</v>
      </c>
      <c r="Q35" s="1617">
        <v>45973</v>
      </c>
      <c r="R35" s="1060">
        <v>1</v>
      </c>
      <c r="S35" s="1589" t="str">
        <f t="shared" si="1"/>
        <v>LIBERADA</v>
      </c>
    </row>
    <row r="36" spans="1:23" ht="43.2">
      <c r="A36" s="1550" t="s">
        <v>147</v>
      </c>
      <c r="B36" s="1550" t="s">
        <v>117</v>
      </c>
      <c r="F36" s="1584"/>
      <c r="G36" s="1583" t="s">
        <v>1067</v>
      </c>
      <c r="H36" s="1584"/>
      <c r="I36" s="1583" t="s">
        <v>1068</v>
      </c>
      <c r="J36" s="1618"/>
      <c r="K36" s="1585"/>
      <c r="L36" s="1585"/>
      <c r="M36" s="1311"/>
      <c r="N36" s="1586"/>
      <c r="O36" s="1586"/>
      <c r="P36" s="1593">
        <v>45959</v>
      </c>
      <c r="Q36" s="1617">
        <v>45973</v>
      </c>
      <c r="R36" s="1060">
        <v>1</v>
      </c>
      <c r="S36" s="1589" t="str">
        <f t="shared" si="1"/>
        <v>LIBERADA</v>
      </c>
      <c r="W36" s="1582" t="s">
        <v>1099</v>
      </c>
    </row>
    <row r="37" spans="1:23" ht="14.4">
      <c r="A37" s="1550" t="s">
        <v>149</v>
      </c>
      <c r="B37" s="1550" t="s">
        <v>83</v>
      </c>
      <c r="K37" s="1623" t="s">
        <v>564</v>
      </c>
      <c r="L37" s="1585"/>
      <c r="M37" s="1311"/>
      <c r="N37" s="1586"/>
      <c r="O37" s="1586"/>
      <c r="P37" s="1595">
        <v>45960</v>
      </c>
      <c r="Q37" s="1595"/>
      <c r="R37" s="1588">
        <v>1</v>
      </c>
      <c r="S37" s="1589" t="str">
        <f t="shared" si="1"/>
        <v>LIBERADA</v>
      </c>
      <c r="T37" s="1574" t="s">
        <v>1069</v>
      </c>
    </row>
    <row r="38" spans="1:23" ht="14.4">
      <c r="A38" s="1550" t="s">
        <v>151</v>
      </c>
      <c r="B38" s="1550" t="s">
        <v>64</v>
      </c>
      <c r="K38" s="1623" t="s">
        <v>564</v>
      </c>
      <c r="L38" s="1585"/>
      <c r="M38" s="1311"/>
      <c r="N38" s="1586"/>
      <c r="O38" s="1586"/>
      <c r="P38" s="1595">
        <v>45960</v>
      </c>
      <c r="Q38" s="1595"/>
      <c r="R38" s="1588">
        <v>1</v>
      </c>
      <c r="S38" s="1589" t="str">
        <f t="shared" si="1"/>
        <v>LIBERADA</v>
      </c>
      <c r="T38" s="1574" t="s">
        <v>1069</v>
      </c>
    </row>
    <row r="39" spans="1:23" ht="14.4">
      <c r="A39" s="1550" t="s">
        <v>153</v>
      </c>
      <c r="B39" s="1550" t="s">
        <v>64</v>
      </c>
      <c r="K39" s="1623" t="s">
        <v>564</v>
      </c>
      <c r="L39" s="1585"/>
      <c r="M39" s="1311"/>
      <c r="N39" s="1586"/>
      <c r="O39" s="1586"/>
      <c r="P39" s="1595">
        <v>45960</v>
      </c>
      <c r="Q39" s="1595"/>
      <c r="R39" s="1588">
        <v>1</v>
      </c>
      <c r="S39" s="1589" t="str">
        <f t="shared" si="1"/>
        <v>LIBERADA</v>
      </c>
      <c r="T39" s="1574" t="s">
        <v>1069</v>
      </c>
    </row>
    <row r="40" spans="1:23" ht="14.4">
      <c r="A40" s="1550" t="s">
        <v>155</v>
      </c>
      <c r="B40" s="1550" t="s">
        <v>157</v>
      </c>
      <c r="K40" s="1623" t="s">
        <v>564</v>
      </c>
      <c r="L40" s="1585"/>
      <c r="M40" s="1311">
        <v>2</v>
      </c>
      <c r="N40" s="1594" t="s">
        <v>1046</v>
      </c>
      <c r="O40" s="1586"/>
      <c r="P40" s="1595">
        <v>45960</v>
      </c>
      <c r="Q40" s="1595"/>
      <c r="R40" s="1588">
        <v>1</v>
      </c>
      <c r="S40" s="1589" t="str">
        <f t="shared" si="1"/>
        <v>LIBERADA</v>
      </c>
      <c r="T40" s="1574" t="s">
        <v>1069</v>
      </c>
    </row>
    <row r="41" spans="1:23" ht="28.8">
      <c r="A41" s="1550" t="s">
        <v>158</v>
      </c>
      <c r="B41" s="1550" t="s">
        <v>98</v>
      </c>
      <c r="F41" s="1584"/>
      <c r="G41" s="1627" t="s">
        <v>1070</v>
      </c>
      <c r="H41" s="1584"/>
      <c r="I41" s="1584"/>
      <c r="J41" s="1618"/>
      <c r="K41" s="1585"/>
      <c r="L41" s="1585"/>
      <c r="M41" s="1311"/>
      <c r="N41" s="1586"/>
      <c r="O41" s="1586"/>
      <c r="P41" s="1595">
        <v>45960</v>
      </c>
      <c r="Q41" s="1595">
        <v>45974</v>
      </c>
      <c r="R41" s="1588">
        <v>1</v>
      </c>
      <c r="S41" s="1589" t="str">
        <f t="shared" si="1"/>
        <v>LIBERADA</v>
      </c>
    </row>
    <row r="42" spans="1:23" ht="14.4">
      <c r="A42" s="1550" t="s">
        <v>161</v>
      </c>
      <c r="B42" s="1550" t="s">
        <v>108</v>
      </c>
      <c r="K42" s="1623" t="s">
        <v>564</v>
      </c>
      <c r="L42" s="1585"/>
      <c r="M42" s="1311"/>
      <c r="N42" s="1586"/>
      <c r="O42" s="1586"/>
      <c r="P42" s="1595">
        <v>45960</v>
      </c>
      <c r="Q42" s="1595"/>
      <c r="R42" s="1588">
        <v>1</v>
      </c>
      <c r="S42" s="1589" t="str">
        <f t="shared" si="1"/>
        <v>LIBERADA</v>
      </c>
      <c r="T42" s="1574" t="s">
        <v>1069</v>
      </c>
    </row>
    <row r="43" spans="1:23" ht="14.4">
      <c r="A43" s="1550" t="s">
        <v>163</v>
      </c>
      <c r="B43" s="1550" t="s">
        <v>108</v>
      </c>
      <c r="K43" s="1623" t="s">
        <v>564</v>
      </c>
      <c r="L43" s="1585"/>
      <c r="M43" s="1311"/>
      <c r="N43" s="1586"/>
      <c r="O43" s="1586"/>
      <c r="P43" s="1595">
        <v>45960</v>
      </c>
      <c r="Q43" s="1595"/>
      <c r="R43" s="1588">
        <v>1</v>
      </c>
      <c r="S43" s="1589" t="str">
        <f t="shared" si="1"/>
        <v>LIBERADA</v>
      </c>
      <c r="T43" s="1574" t="s">
        <v>1069</v>
      </c>
    </row>
    <row r="44" spans="1:23" ht="14.4">
      <c r="A44" s="1550" t="s">
        <v>165</v>
      </c>
      <c r="B44" s="1550" t="s">
        <v>167</v>
      </c>
      <c r="K44" s="1623" t="s">
        <v>1058</v>
      </c>
      <c r="L44" s="1623" t="s">
        <v>1058</v>
      </c>
      <c r="M44" s="1311"/>
      <c r="N44" s="1586"/>
      <c r="O44" s="1586"/>
      <c r="P44" s="1624">
        <v>45961</v>
      </c>
      <c r="Q44" s="1624"/>
      <c r="R44" s="1588">
        <v>1</v>
      </c>
      <c r="S44" s="1589" t="str">
        <f t="shared" si="1"/>
        <v>LIBERADA</v>
      </c>
    </row>
    <row r="45" spans="1:23" ht="14.4">
      <c r="A45" s="1550" t="s">
        <v>168</v>
      </c>
      <c r="B45" s="1550" t="s">
        <v>167</v>
      </c>
      <c r="K45" s="1623" t="s">
        <v>1058</v>
      </c>
      <c r="L45" s="1623" t="s">
        <v>1058</v>
      </c>
      <c r="M45" s="1311"/>
      <c r="N45" s="1586"/>
      <c r="O45" s="1586"/>
      <c r="P45" s="1624">
        <v>45961</v>
      </c>
      <c r="Q45" s="1624"/>
      <c r="R45" s="1588">
        <v>1</v>
      </c>
      <c r="S45" s="1589" t="str">
        <f t="shared" si="1"/>
        <v>LIBERADA</v>
      </c>
    </row>
    <row r="46" spans="1:23" ht="14.4">
      <c r="A46" s="1550" t="s">
        <v>170</v>
      </c>
      <c r="B46" s="1550" t="s">
        <v>108</v>
      </c>
      <c r="K46" s="1623" t="s">
        <v>1058</v>
      </c>
      <c r="L46" s="1623" t="s">
        <v>1058</v>
      </c>
      <c r="M46" s="1311"/>
      <c r="N46" s="1586"/>
      <c r="O46" s="1586"/>
      <c r="P46" s="1624">
        <v>45961</v>
      </c>
      <c r="Q46" s="1624"/>
      <c r="R46" s="1588">
        <v>1</v>
      </c>
      <c r="S46" s="1589" t="str">
        <f t="shared" si="1"/>
        <v>LIBERADA</v>
      </c>
    </row>
    <row r="47" spans="1:23" ht="14.4">
      <c r="A47" s="1550" t="s">
        <v>172</v>
      </c>
      <c r="B47" s="1550" t="s">
        <v>174</v>
      </c>
      <c r="K47" s="1623" t="s">
        <v>1058</v>
      </c>
      <c r="L47" s="1623" t="s">
        <v>1058</v>
      </c>
      <c r="M47" s="1311"/>
      <c r="N47" s="1586"/>
      <c r="O47" s="1586"/>
      <c r="P47" s="1624">
        <v>45961</v>
      </c>
      <c r="Q47" s="1624"/>
      <c r="R47" s="1588">
        <v>1</v>
      </c>
      <c r="S47" s="1589" t="str">
        <f t="shared" si="1"/>
        <v>LIBERADA</v>
      </c>
    </row>
    <row r="48" spans="1:23" ht="14.4">
      <c r="A48" s="1550" t="s">
        <v>175</v>
      </c>
      <c r="B48" s="1550" t="s">
        <v>174</v>
      </c>
      <c r="K48" s="1623" t="s">
        <v>1058</v>
      </c>
      <c r="L48" s="1623" t="s">
        <v>1058</v>
      </c>
      <c r="M48" s="1311">
        <v>2</v>
      </c>
      <c r="N48" s="1586"/>
      <c r="O48" s="1586"/>
      <c r="P48" s="1624">
        <v>45961</v>
      </c>
      <c r="Q48" s="1624"/>
      <c r="R48" s="1588">
        <v>1</v>
      </c>
      <c r="S48" s="1589" t="str">
        <f t="shared" si="1"/>
        <v>LIBERADA</v>
      </c>
    </row>
    <row r="49" spans="1:19" ht="14.4">
      <c r="A49" s="1550" t="s">
        <v>177</v>
      </c>
      <c r="B49" s="1550" t="s">
        <v>95</v>
      </c>
      <c r="K49" s="1623" t="s">
        <v>1058</v>
      </c>
      <c r="L49" s="1623" t="s">
        <v>1058</v>
      </c>
      <c r="M49" s="1311"/>
      <c r="N49" s="1586"/>
      <c r="O49" s="1586"/>
      <c r="P49" s="1624">
        <v>45961</v>
      </c>
      <c r="Q49" s="1624"/>
      <c r="R49" s="1588">
        <v>1</v>
      </c>
      <c r="S49" s="1589" t="str">
        <f t="shared" si="1"/>
        <v>LIBERADA</v>
      </c>
    </row>
    <row r="50" spans="1:19" ht="14.4">
      <c r="A50" s="1550" t="s">
        <v>179</v>
      </c>
      <c r="B50" s="1550" t="s">
        <v>146</v>
      </c>
      <c r="K50" s="1585"/>
      <c r="L50" s="1585"/>
      <c r="M50" s="1311"/>
      <c r="N50" s="1586"/>
      <c r="O50" s="1586"/>
      <c r="P50" s="1624">
        <v>45961</v>
      </c>
      <c r="Q50" s="1624"/>
      <c r="R50" s="1588">
        <v>1</v>
      </c>
      <c r="S50" s="1589" t="str">
        <f t="shared" si="1"/>
        <v>LIBERADA</v>
      </c>
    </row>
    <row r="51" spans="1:19" ht="72">
      <c r="A51" s="1550" t="s">
        <v>181</v>
      </c>
      <c r="B51" s="1550" t="s">
        <v>95</v>
      </c>
      <c r="G51" s="1581" t="s">
        <v>1095</v>
      </c>
      <c r="K51" s="1585"/>
      <c r="L51" s="1585"/>
      <c r="M51" s="1311"/>
      <c r="N51" s="1586"/>
      <c r="O51" s="1586"/>
      <c r="P51" s="1597">
        <v>45962</v>
      </c>
      <c r="Q51" s="1597">
        <v>45969</v>
      </c>
      <c r="R51" s="1588">
        <v>1</v>
      </c>
      <c r="S51" s="1589" t="str">
        <f t="shared" si="1"/>
        <v>LIBERADA</v>
      </c>
    </row>
    <row r="52" spans="1:19" ht="43.2">
      <c r="A52" s="1550" t="s">
        <v>183</v>
      </c>
      <c r="B52" s="1550" t="s">
        <v>83</v>
      </c>
      <c r="F52" s="1572" t="s">
        <v>1071</v>
      </c>
      <c r="K52" s="1585"/>
      <c r="L52" s="1585"/>
      <c r="M52" s="1311"/>
      <c r="N52" s="1586"/>
      <c r="O52" s="1586"/>
      <c r="P52" s="1311"/>
      <c r="Q52" s="1597">
        <v>45969</v>
      </c>
      <c r="R52" s="1588">
        <v>1</v>
      </c>
      <c r="S52" s="1589" t="str">
        <f t="shared" si="1"/>
        <v>LIBERADA</v>
      </c>
    </row>
    <row r="53" spans="1:19" ht="86.4">
      <c r="A53" s="1550" t="s">
        <v>185</v>
      </c>
      <c r="B53" s="1550" t="s">
        <v>78</v>
      </c>
      <c r="F53" s="1572" t="s">
        <v>1072</v>
      </c>
      <c r="H53" s="1572" t="s">
        <v>1073</v>
      </c>
      <c r="I53" s="1578" t="s">
        <v>1089</v>
      </c>
      <c r="K53" s="1585"/>
      <c r="L53" s="1585"/>
      <c r="M53" s="1311"/>
      <c r="N53" s="1586"/>
      <c r="O53" s="1586"/>
      <c r="P53" s="1597">
        <v>45962</v>
      </c>
      <c r="Q53" s="1597">
        <v>45969</v>
      </c>
      <c r="R53" s="1588">
        <v>1</v>
      </c>
      <c r="S53" s="1589" t="str">
        <f t="shared" si="1"/>
        <v>LIBERADA</v>
      </c>
    </row>
    <row r="54" spans="1:19" ht="72">
      <c r="A54" s="1550" t="s">
        <v>187</v>
      </c>
      <c r="B54" s="1550" t="s">
        <v>78</v>
      </c>
      <c r="F54" s="1596" t="s">
        <v>1090</v>
      </c>
      <c r="G54" s="1596" t="s">
        <v>1091</v>
      </c>
      <c r="H54" s="1596" t="s">
        <v>1092</v>
      </c>
      <c r="I54" s="1584"/>
      <c r="J54" s="1620" t="s">
        <v>1093</v>
      </c>
      <c r="K54" s="1585"/>
      <c r="L54" s="1585"/>
      <c r="M54" s="1311"/>
      <c r="N54" s="1586"/>
      <c r="O54" s="1586"/>
      <c r="P54" s="1597">
        <v>45962</v>
      </c>
      <c r="Q54" s="1597">
        <v>45969</v>
      </c>
      <c r="R54" s="1588">
        <v>1</v>
      </c>
      <c r="S54" s="1589" t="str">
        <f t="shared" si="1"/>
        <v>LIBERADA</v>
      </c>
    </row>
    <row r="55" spans="1:19" ht="14.4">
      <c r="A55" s="1550" t="s">
        <v>190</v>
      </c>
      <c r="B55" s="1550" t="s">
        <v>167</v>
      </c>
      <c r="F55" s="1572" t="s">
        <v>1074</v>
      </c>
      <c r="H55" s="1572" t="s">
        <v>1074</v>
      </c>
      <c r="I55" s="1573"/>
      <c r="J55" s="1573"/>
      <c r="K55" s="1585"/>
      <c r="L55" s="1585"/>
      <c r="M55" s="1311"/>
      <c r="N55" s="1586"/>
      <c r="O55" s="1586"/>
      <c r="P55" s="1595">
        <v>45960</v>
      </c>
      <c r="Q55" s="1597">
        <v>45968</v>
      </c>
      <c r="R55" s="1588">
        <v>1</v>
      </c>
      <c r="S55" s="1589" t="str">
        <f t="shared" si="1"/>
        <v>LIBERADA</v>
      </c>
    </row>
    <row r="56" spans="1:19" ht="14.4">
      <c r="A56" s="1585" t="s">
        <v>192</v>
      </c>
      <c r="B56" s="1585" t="s">
        <v>83</v>
      </c>
      <c r="F56" s="1584"/>
      <c r="G56" s="1584"/>
      <c r="H56" s="1584"/>
      <c r="I56" s="2412" t="s">
        <v>1109</v>
      </c>
      <c r="J56" s="2411"/>
      <c r="K56" s="1585"/>
      <c r="L56" s="1585"/>
      <c r="M56" s="1311">
        <v>2</v>
      </c>
      <c r="N56" s="1586"/>
      <c r="O56" s="1586"/>
      <c r="P56" s="1595">
        <v>45960</v>
      </c>
      <c r="Q56" s="1597">
        <v>45969</v>
      </c>
      <c r="R56" s="1588">
        <v>1</v>
      </c>
      <c r="S56" s="1589" t="str">
        <f t="shared" si="1"/>
        <v>LIBERADA</v>
      </c>
    </row>
    <row r="57" spans="1:19" ht="14.4">
      <c r="A57" s="1550" t="s">
        <v>194</v>
      </c>
      <c r="B57" s="1550" t="s">
        <v>95</v>
      </c>
      <c r="K57" s="1623" t="s">
        <v>1058</v>
      </c>
      <c r="L57" s="1623" t="s">
        <v>1058</v>
      </c>
      <c r="M57" s="1311"/>
      <c r="N57" s="1586"/>
      <c r="O57" s="1586"/>
      <c r="P57" s="1595">
        <v>45960</v>
      </c>
      <c r="Q57" s="1595"/>
      <c r="R57" s="1588">
        <v>1</v>
      </c>
      <c r="S57" s="1589" t="str">
        <f t="shared" si="1"/>
        <v>LIBERADA</v>
      </c>
    </row>
    <row r="58" spans="1:19" ht="14.4">
      <c r="A58" s="1550" t="s">
        <v>196</v>
      </c>
      <c r="B58" s="1550" t="s">
        <v>64</v>
      </c>
      <c r="K58" s="1585"/>
      <c r="L58" s="1585"/>
      <c r="M58" s="1311"/>
      <c r="N58" s="1586"/>
      <c r="O58" s="1586"/>
      <c r="P58" s="1597">
        <v>45961</v>
      </c>
      <c r="Q58" s="1597"/>
      <c r="R58" s="1588">
        <v>1</v>
      </c>
      <c r="S58" s="1589" t="str">
        <f t="shared" si="1"/>
        <v>LIBERADA</v>
      </c>
    </row>
    <row r="59" spans="1:19" ht="43.2">
      <c r="A59" s="1550" t="s">
        <v>200</v>
      </c>
      <c r="B59" s="1550" t="s">
        <v>167</v>
      </c>
      <c r="G59" s="1572" t="s">
        <v>1075</v>
      </c>
      <c r="K59" s="1585"/>
      <c r="L59" s="1585"/>
      <c r="M59" s="1311"/>
      <c r="N59" s="1586"/>
      <c r="O59" s="1586"/>
      <c r="P59" s="1597">
        <v>45961</v>
      </c>
      <c r="Q59" s="1597">
        <v>45968</v>
      </c>
      <c r="R59" s="1588">
        <v>1</v>
      </c>
      <c r="S59" s="1589" t="str">
        <f t="shared" si="1"/>
        <v>LIBERADA</v>
      </c>
    </row>
    <row r="60" spans="1:19" ht="14.4">
      <c r="A60" s="1550" t="s">
        <v>203</v>
      </c>
      <c r="B60" s="1550" t="s">
        <v>105</v>
      </c>
      <c r="K60" s="1623" t="s">
        <v>1058</v>
      </c>
      <c r="L60" s="1623" t="s">
        <v>1058</v>
      </c>
      <c r="M60" s="1311"/>
      <c r="N60" s="1586"/>
      <c r="O60" s="1586"/>
      <c r="P60" s="1595">
        <v>45960</v>
      </c>
      <c r="Q60" s="1595"/>
      <c r="R60" s="1588">
        <v>1</v>
      </c>
      <c r="S60" s="1589" t="str">
        <f t="shared" si="1"/>
        <v>LIBERADA</v>
      </c>
    </row>
    <row r="61" spans="1:19" ht="28.8">
      <c r="A61" s="1550" t="s">
        <v>205</v>
      </c>
      <c r="B61" s="1550" t="s">
        <v>89</v>
      </c>
      <c r="I61" s="1572" t="s">
        <v>1076</v>
      </c>
      <c r="J61" s="1572" t="s">
        <v>1076</v>
      </c>
      <c r="K61" s="1585"/>
      <c r="L61" s="1585"/>
      <c r="M61" s="1311"/>
      <c r="N61" s="1586"/>
      <c r="O61" s="1586"/>
      <c r="P61" s="1593">
        <v>45959</v>
      </c>
      <c r="Q61" s="1593">
        <v>45967</v>
      </c>
      <c r="R61" s="1588">
        <v>1</v>
      </c>
      <c r="S61" s="1589" t="str">
        <f t="shared" si="1"/>
        <v>LIBERADA</v>
      </c>
    </row>
    <row r="62" spans="1:19" ht="14.4">
      <c r="A62" s="1550" t="s">
        <v>207</v>
      </c>
      <c r="B62" s="1550" t="s">
        <v>89</v>
      </c>
      <c r="K62" s="1623" t="s">
        <v>1058</v>
      </c>
      <c r="L62" s="1623" t="s">
        <v>1058</v>
      </c>
      <c r="M62" s="1311"/>
      <c r="N62" s="1586"/>
      <c r="O62" s="1586"/>
      <c r="P62" s="1593">
        <v>45959</v>
      </c>
      <c r="Q62" s="1593"/>
      <c r="R62" s="1588">
        <v>1</v>
      </c>
      <c r="S62" s="1589" t="str">
        <f t="shared" si="1"/>
        <v>LIBERADA</v>
      </c>
    </row>
    <row r="63" spans="1:19" ht="44.4" customHeight="1">
      <c r="A63" s="1585" t="s">
        <v>209</v>
      </c>
      <c r="B63" s="1585" t="s">
        <v>111</v>
      </c>
      <c r="F63" s="1584"/>
      <c r="G63" s="1584"/>
      <c r="H63" s="1583" t="s">
        <v>1077</v>
      </c>
      <c r="I63" s="2410" t="s">
        <v>1117</v>
      </c>
      <c r="J63" s="2411"/>
      <c r="K63" s="1585"/>
      <c r="L63" s="1585"/>
      <c r="M63" s="1504">
        <v>2</v>
      </c>
      <c r="N63" s="1586"/>
      <c r="O63" s="1586"/>
      <c r="P63" s="1593">
        <v>45959</v>
      </c>
      <c r="Q63" s="1593">
        <v>45968</v>
      </c>
      <c r="R63" s="1588">
        <v>1</v>
      </c>
      <c r="S63" s="1589" t="str">
        <f t="shared" si="1"/>
        <v>LIBERADA</v>
      </c>
    </row>
    <row r="64" spans="1:19" ht="60" customHeight="1">
      <c r="A64" s="1550" t="s">
        <v>211</v>
      </c>
      <c r="B64" s="1550" t="s">
        <v>146</v>
      </c>
      <c r="I64" s="2405" t="s">
        <v>1116</v>
      </c>
      <c r="J64" s="2406"/>
      <c r="K64" s="1585"/>
      <c r="L64" s="1585"/>
      <c r="M64" s="1311">
        <v>2</v>
      </c>
      <c r="N64" s="1586"/>
      <c r="O64" s="1586"/>
      <c r="P64" s="1593">
        <v>45959</v>
      </c>
      <c r="Q64" s="1593">
        <v>45967</v>
      </c>
      <c r="R64" s="1588">
        <v>1</v>
      </c>
      <c r="S64" s="1589" t="str">
        <f t="shared" si="1"/>
        <v>LIBERADA</v>
      </c>
    </row>
    <row r="65" spans="1:19" ht="14.4">
      <c r="A65" s="1550" t="s">
        <v>213</v>
      </c>
      <c r="B65" s="1550" t="s">
        <v>305</v>
      </c>
      <c r="F65" s="2406" t="s">
        <v>1078</v>
      </c>
      <c r="G65" s="2406"/>
      <c r="H65" s="2406"/>
      <c r="I65" s="2407" t="s">
        <v>1110</v>
      </c>
      <c r="J65" s="2406"/>
      <c r="K65" s="1623" t="s">
        <v>1058</v>
      </c>
      <c r="L65" s="1623" t="s">
        <v>1058</v>
      </c>
      <c r="M65" s="1625"/>
      <c r="N65" s="1586"/>
      <c r="O65" s="1586"/>
      <c r="P65" s="1593">
        <v>45959</v>
      </c>
      <c r="Q65" s="1593">
        <v>45967</v>
      </c>
      <c r="R65" s="1588">
        <v>1</v>
      </c>
      <c r="S65" s="1589" t="str">
        <f t="shared" si="1"/>
        <v>LIBERADA</v>
      </c>
    </row>
    <row r="66" spans="1:19" ht="14.4">
      <c r="A66" s="1550" t="s">
        <v>216</v>
      </c>
      <c r="B66" s="1550" t="s">
        <v>75</v>
      </c>
      <c r="K66" s="1585"/>
      <c r="L66" s="1585"/>
      <c r="M66" s="1625"/>
      <c r="N66" s="1586"/>
      <c r="O66" s="1586"/>
      <c r="P66" s="1593">
        <v>45959</v>
      </c>
      <c r="Q66" s="1593"/>
      <c r="R66" s="1588">
        <v>1</v>
      </c>
      <c r="S66" s="1589" t="str">
        <f t="shared" si="1"/>
        <v>LIBERADA</v>
      </c>
    </row>
    <row r="67" spans="1:19" ht="14.4">
      <c r="A67" s="1550" t="s">
        <v>218</v>
      </c>
      <c r="B67" s="1550" t="s">
        <v>220</v>
      </c>
      <c r="F67" s="2413" t="s">
        <v>1094</v>
      </c>
      <c r="G67" s="2413"/>
      <c r="H67" s="2413"/>
      <c r="K67" s="1585"/>
      <c r="L67" s="1585"/>
      <c r="M67" s="1625"/>
      <c r="N67" s="1586"/>
      <c r="O67" s="1586"/>
      <c r="P67" s="1597">
        <v>45967</v>
      </c>
      <c r="Q67" s="1597">
        <v>45968</v>
      </c>
      <c r="R67" s="1588">
        <v>1</v>
      </c>
      <c r="S67" s="1589" t="str">
        <f t="shared" si="1"/>
        <v>LIBERADA</v>
      </c>
    </row>
    <row r="68" spans="1:19" ht="14.4">
      <c r="A68" s="1550" t="s">
        <v>221</v>
      </c>
      <c r="B68" s="1550" t="s">
        <v>220</v>
      </c>
      <c r="F68" s="2406" t="s">
        <v>1079</v>
      </c>
      <c r="G68" s="2406"/>
      <c r="H68" s="2406"/>
      <c r="I68" s="2406" t="s">
        <v>1080</v>
      </c>
      <c r="J68" s="2406"/>
      <c r="K68" s="1585"/>
      <c r="L68" s="1585"/>
      <c r="M68" s="1625"/>
      <c r="N68" s="1586"/>
      <c r="O68" s="1586"/>
      <c r="P68" s="1597">
        <v>45962</v>
      </c>
      <c r="Q68" s="1597">
        <v>45966</v>
      </c>
      <c r="R68" s="1588">
        <v>1</v>
      </c>
      <c r="S68" s="1589" t="str">
        <f t="shared" si="1"/>
        <v>LIBERADA</v>
      </c>
    </row>
    <row r="69" spans="1:19" ht="14.4">
      <c r="A69" s="1550" t="s">
        <v>223</v>
      </c>
      <c r="B69" s="1550" t="s">
        <v>71</v>
      </c>
      <c r="F69" s="2406" t="s">
        <v>1081</v>
      </c>
      <c r="G69" s="2406"/>
      <c r="H69" s="2406"/>
      <c r="I69" s="2406" t="s">
        <v>1082</v>
      </c>
      <c r="J69" s="2406"/>
      <c r="K69" s="1585"/>
      <c r="L69" s="1585"/>
      <c r="M69" s="1625"/>
      <c r="N69" s="1586"/>
      <c r="O69" s="1586"/>
      <c r="P69" s="1597">
        <v>45962</v>
      </c>
      <c r="Q69" s="1597">
        <v>45966</v>
      </c>
      <c r="R69" s="1588">
        <v>1</v>
      </c>
      <c r="S69" s="1589" t="str">
        <f t="shared" si="1"/>
        <v>LIBERADA</v>
      </c>
    </row>
    <row r="70" spans="1:19" ht="43.2">
      <c r="A70" s="1564" t="s">
        <v>606</v>
      </c>
      <c r="B70" s="1550" t="s">
        <v>311</v>
      </c>
      <c r="I70" s="2405" t="s">
        <v>1118</v>
      </c>
      <c r="J70" s="2406"/>
      <c r="K70" s="1585"/>
      <c r="L70" s="1585"/>
      <c r="M70" s="1311">
        <v>2</v>
      </c>
      <c r="N70" s="1586" t="s">
        <v>1046</v>
      </c>
      <c r="O70" s="1586"/>
      <c r="P70" s="1311"/>
      <c r="Q70" s="1597">
        <v>45966</v>
      </c>
      <c r="R70" s="1588">
        <v>1</v>
      </c>
      <c r="S70" s="1589" t="str">
        <f t="shared" si="1"/>
        <v>LIBERADA</v>
      </c>
    </row>
    <row r="71" spans="1:19" ht="33" customHeight="1"/>
    <row r="75" spans="1:19" ht="15" customHeight="1">
      <c r="N75" s="1551" t="s">
        <v>1083</v>
      </c>
      <c r="O75" s="1550">
        <f>COUNTIF($S$5:$S$69,$N75)</f>
        <v>0</v>
      </c>
    </row>
    <row r="76" spans="1:19" ht="15" customHeight="1">
      <c r="N76" s="1551" t="s">
        <v>1084</v>
      </c>
      <c r="O76" s="1550">
        <f>COUNTIF($S$5:$S$69,$N76)</f>
        <v>0</v>
      </c>
    </row>
    <row r="77" spans="1:19" ht="15" customHeight="1">
      <c r="N77" s="1551" t="s">
        <v>1085</v>
      </c>
      <c r="O77" s="1550">
        <f>COUNTIF($S$5:$S$69,$N77)</f>
        <v>65</v>
      </c>
    </row>
    <row r="78" spans="1:19" ht="15" customHeight="1">
      <c r="O78" s="1550"/>
    </row>
    <row r="79" spans="1:19" ht="15" customHeight="1">
      <c r="N79" s="1565" t="s">
        <v>627</v>
      </c>
      <c r="O79" s="1566">
        <f>O75+O76+O77</f>
        <v>65</v>
      </c>
    </row>
    <row r="80" spans="1:19" ht="15" customHeight="1">
      <c r="O80" s="1550"/>
    </row>
  </sheetData>
  <autoFilter ref="A4:V70" xr:uid="{7F6F86D0-09A6-4B08-B725-D62C8CB65ACC}"/>
  <mergeCells count="15">
    <mergeCell ref="Q3:Q4"/>
    <mergeCell ref="I68:J68"/>
    <mergeCell ref="F68:H68"/>
    <mergeCell ref="F69:H69"/>
    <mergeCell ref="I69:J69"/>
    <mergeCell ref="I70:J70"/>
    <mergeCell ref="I65:J65"/>
    <mergeCell ref="F65:H65"/>
    <mergeCell ref="E1:G1"/>
    <mergeCell ref="F3:H3"/>
    <mergeCell ref="I3:J3"/>
    <mergeCell ref="I63:J63"/>
    <mergeCell ref="I64:J64"/>
    <mergeCell ref="I56:J56"/>
    <mergeCell ref="F67:H67"/>
  </mergeCells>
  <phoneticPr fontId="21" type="noConversion"/>
  <conditionalFormatting sqref="K1:L74 L75 K76:L1048576">
    <cfRule type="containsText" dxfId="15" priority="6" operator="containsText" text="SI">
      <formula>NOT(ISERROR(SEARCH("SI",K1)))</formula>
    </cfRule>
  </conditionalFormatting>
  <conditionalFormatting sqref="M5:M70">
    <cfRule type="cellIs" dxfId="14" priority="5" operator="greaterThan">
      <formula>0</formula>
    </cfRule>
  </conditionalFormatting>
  <conditionalFormatting sqref="R5:R70">
    <cfRule type="dataBar" priority="4">
      <dataBar>
        <cfvo type="min"/>
        <cfvo type="max"/>
        <color rgb="FF92D050"/>
      </dataBar>
      <extLst>
        <ext xmlns:x14="http://schemas.microsoft.com/office/spreadsheetml/2009/9/main" uri="{B025F937-C7B1-47D3-B67F-A62EFF666E3E}">
          <x14:id>{E31DEE49-020D-4046-8954-FD00B7019D7E}</x14:id>
        </ext>
      </extLst>
    </cfRule>
  </conditionalFormatting>
  <conditionalFormatting sqref="S1:S1048576">
    <cfRule type="containsText" dxfId="13" priority="1" operator="containsText" text="ENTREGAR">
      <formula>NOT(ISERROR(SEARCH("ENTREGAR",S1)))</formula>
    </cfRule>
    <cfRule type="containsText" dxfId="12" priority="2" operator="containsText" text="CORRECTIVO">
      <formula>NOT(ISERROR(SEARCH("CORRECTIVO",S1)))</formula>
    </cfRule>
    <cfRule type="containsText" dxfId="11" priority="3" operator="containsText" text="LIBERADA">
      <formula>NOT(ISERROR(SEARCH("LIBERADA",S1)))</formula>
    </cfRule>
  </conditionalFormatting>
  <pageMargins left="0.7" right="0.7" top="0.75" bottom="0.75" header="0.3" footer="0.3"/>
  <pageSetup paperSize="3" scale="64" fitToHeight="0" orientation="landscape" r:id="rId1"/>
  <extLst>
    <ext xmlns:x14="http://schemas.microsoft.com/office/spreadsheetml/2009/9/main" uri="{78C0D931-6437-407d-A8EE-F0AAD7539E65}">
      <x14:conditionalFormattings>
        <x14:conditionalFormatting xmlns:xm="http://schemas.microsoft.com/office/excel/2006/main">
          <x14:cfRule type="dataBar" id="{E31DEE49-020D-4046-8954-FD00B7019D7E}">
            <x14:dataBar minLength="0" maxLength="100" gradient="0">
              <x14:cfvo type="autoMin"/>
              <x14:cfvo type="autoMax"/>
              <x14:negativeFillColor rgb="FFFF0000"/>
              <x14:axisColor rgb="FF000000"/>
            </x14:dataBar>
          </x14:cfRule>
          <xm:sqref>R5:R70</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09744-ACA4-42CB-BBEF-93B111D41CB7}">
  <dimension ref="A2:M71"/>
  <sheetViews>
    <sheetView workbookViewId="0">
      <pane xSplit="3" ySplit="5" topLeftCell="D6" activePane="bottomRight" state="frozen"/>
      <selection pane="topRight" activeCell="D1" sqref="D1"/>
      <selection pane="bottomLeft" activeCell="A6" sqref="A6"/>
      <selection pane="bottomRight" activeCell="D46" sqref="D46"/>
    </sheetView>
  </sheetViews>
  <sheetFormatPr baseColWidth="10" defaultColWidth="9.109375" defaultRowHeight="13.2"/>
  <cols>
    <col min="3" max="3" width="15" hidden="1" customWidth="1"/>
    <col min="4" max="4" width="15.5546875" customWidth="1"/>
    <col min="5" max="5" width="16.6640625" customWidth="1"/>
    <col min="6" max="7" width="11.5546875" customWidth="1"/>
    <col min="8" max="8" width="10.88671875" customWidth="1"/>
    <col min="9" max="9" width="15.33203125" customWidth="1"/>
    <col min="10" max="10" width="35.44140625" customWidth="1"/>
    <col min="11" max="11" width="19" customWidth="1"/>
    <col min="12" max="12" width="16.88671875" customWidth="1"/>
  </cols>
  <sheetData>
    <row r="2" spans="1:13">
      <c r="A2" s="1535" t="s">
        <v>1028</v>
      </c>
    </row>
    <row r="3" spans="1:13" ht="14.4">
      <c r="D3" s="1533"/>
      <c r="E3" s="1533"/>
      <c r="F3" s="1533"/>
      <c r="G3" s="1533"/>
      <c r="H3" s="1533"/>
      <c r="I3" s="1533"/>
      <c r="J3" s="1533"/>
      <c r="K3" s="1533"/>
      <c r="L3" s="1533"/>
      <c r="M3" s="1533"/>
    </row>
    <row r="4" spans="1:13" ht="41.4" customHeight="1">
      <c r="A4" s="1311" t="s">
        <v>322</v>
      </c>
      <c r="B4" s="1580" t="s">
        <v>37</v>
      </c>
      <c r="C4" s="1599" t="s">
        <v>329</v>
      </c>
      <c r="D4" s="1600" t="s">
        <v>339</v>
      </c>
      <c r="E4" s="1601" t="s">
        <v>1100</v>
      </c>
      <c r="F4" s="2415" t="s">
        <v>1086</v>
      </c>
      <c r="G4" s="2416" t="s">
        <v>1037</v>
      </c>
      <c r="H4" s="1601" t="s">
        <v>1101</v>
      </c>
      <c r="I4" s="1600" t="s">
        <v>1087</v>
      </c>
      <c r="J4" s="1612"/>
      <c r="K4" s="1532"/>
      <c r="L4" s="1532"/>
      <c r="M4" s="1532"/>
    </row>
    <row r="5" spans="1:13">
      <c r="A5" s="1598" t="s">
        <v>556</v>
      </c>
      <c r="B5" s="1598" t="s">
        <v>557</v>
      </c>
      <c r="C5" s="1599">
        <v>0</v>
      </c>
      <c r="D5" s="1602"/>
      <c r="E5" s="1602"/>
      <c r="F5" s="2415"/>
      <c r="G5" s="2416"/>
      <c r="H5" s="1602"/>
      <c r="I5" s="1602"/>
      <c r="J5" s="1599"/>
      <c r="K5" s="1074"/>
      <c r="L5" s="1074"/>
      <c r="M5" s="1074"/>
    </row>
    <row r="6" spans="1:13" ht="51.6">
      <c r="A6" s="1603" t="s">
        <v>53</v>
      </c>
      <c r="B6" s="1603" t="s">
        <v>55</v>
      </c>
      <c r="C6" s="1599" t="s">
        <v>561</v>
      </c>
      <c r="D6" s="1604">
        <v>45982</v>
      </c>
      <c r="E6" s="1588">
        <v>1</v>
      </c>
      <c r="F6" s="1599"/>
      <c r="G6" s="1605">
        <v>45987</v>
      </c>
      <c r="H6" s="1588">
        <v>1</v>
      </c>
      <c r="I6" s="1585"/>
      <c r="J6" s="1613" t="s">
        <v>1137</v>
      </c>
      <c r="K6" s="1074"/>
      <c r="L6" s="1074"/>
      <c r="M6" s="1074"/>
    </row>
    <row r="7" spans="1:13" ht="20.399999999999999">
      <c r="A7" s="1598" t="s">
        <v>62</v>
      </c>
      <c r="B7" s="1598" t="s">
        <v>64</v>
      </c>
      <c r="C7" s="1599" t="s">
        <v>561</v>
      </c>
      <c r="D7" s="1598"/>
      <c r="E7" s="1588"/>
      <c r="F7" s="1605">
        <v>45966</v>
      </c>
      <c r="G7" s="1605">
        <v>45986</v>
      </c>
      <c r="H7" s="1588">
        <v>1</v>
      </c>
      <c r="I7" s="1585" t="s">
        <v>564</v>
      </c>
      <c r="J7" s="1599"/>
      <c r="K7" s="1" t="s">
        <v>1146</v>
      </c>
      <c r="L7" s="1074"/>
      <c r="M7" s="1074"/>
    </row>
    <row r="8" spans="1:13" ht="20.399999999999999">
      <c r="A8" s="1598" t="s">
        <v>66</v>
      </c>
      <c r="B8" s="1598" t="s">
        <v>64</v>
      </c>
      <c r="C8" s="1599" t="s">
        <v>561</v>
      </c>
      <c r="D8" s="1606">
        <v>45957</v>
      </c>
      <c r="E8" s="1588">
        <v>1</v>
      </c>
      <c r="F8" s="1605">
        <v>45966</v>
      </c>
      <c r="G8" s="1605">
        <v>45986</v>
      </c>
      <c r="H8" s="1588">
        <v>1</v>
      </c>
      <c r="I8" s="1585" t="s">
        <v>564</v>
      </c>
      <c r="J8" s="1579" t="s">
        <v>1107</v>
      </c>
      <c r="K8" s="1" t="s">
        <v>1146</v>
      </c>
      <c r="L8" s="1074"/>
      <c r="M8" s="1074"/>
    </row>
    <row r="9" spans="1:13" ht="20.399999999999999">
      <c r="A9" s="1598" t="s">
        <v>69</v>
      </c>
      <c r="B9" s="1598" t="s">
        <v>71</v>
      </c>
      <c r="C9" s="1599" t="s">
        <v>561</v>
      </c>
      <c r="D9" s="1606">
        <v>45957</v>
      </c>
      <c r="E9" s="1588">
        <v>1</v>
      </c>
      <c r="F9" s="1605">
        <v>45966</v>
      </c>
      <c r="G9" s="1605">
        <v>45986</v>
      </c>
      <c r="H9" s="1588">
        <v>1</v>
      </c>
      <c r="I9" s="1585" t="s">
        <v>564</v>
      </c>
      <c r="J9" s="1579" t="s">
        <v>1102</v>
      </c>
      <c r="K9" s="1" t="s">
        <v>1146</v>
      </c>
      <c r="L9" s="1074"/>
      <c r="M9" s="1074"/>
    </row>
    <row r="10" spans="1:13" ht="20.399999999999999">
      <c r="A10" s="1603" t="s">
        <v>73</v>
      </c>
      <c r="B10" s="1603" t="s">
        <v>75</v>
      </c>
      <c r="C10" s="1599" t="s">
        <v>561</v>
      </c>
      <c r="D10" s="1606">
        <v>45957</v>
      </c>
      <c r="E10" s="1588">
        <v>1</v>
      </c>
      <c r="F10" s="1605">
        <v>45966</v>
      </c>
      <c r="G10" s="1605">
        <v>45986</v>
      </c>
      <c r="H10" s="1588">
        <v>1</v>
      </c>
      <c r="I10" s="1585" t="s">
        <v>564</v>
      </c>
      <c r="J10" s="1599"/>
      <c r="K10" s="1" t="s">
        <v>1146</v>
      </c>
      <c r="L10" s="1074"/>
      <c r="M10" s="1074"/>
    </row>
    <row r="11" spans="1:13" ht="20.399999999999999">
      <c r="A11" s="1603" t="s">
        <v>76</v>
      </c>
      <c r="B11" s="1603" t="s">
        <v>78</v>
      </c>
      <c r="C11" s="1599" t="s">
        <v>561</v>
      </c>
      <c r="D11" s="1606">
        <v>45957</v>
      </c>
      <c r="E11" s="1588">
        <v>1</v>
      </c>
      <c r="F11" s="1605">
        <v>45966</v>
      </c>
      <c r="G11" s="1605">
        <v>45986</v>
      </c>
      <c r="H11" s="1588">
        <v>1</v>
      </c>
      <c r="I11" s="1585" t="s">
        <v>564</v>
      </c>
      <c r="J11" s="1599"/>
      <c r="K11" s="1" t="s">
        <v>1146</v>
      </c>
      <c r="L11" s="1074"/>
      <c r="M11" s="1074"/>
    </row>
    <row r="12" spans="1:13" ht="21">
      <c r="A12" s="1603" t="s">
        <v>79</v>
      </c>
      <c r="B12" s="1603" t="s">
        <v>75</v>
      </c>
      <c r="C12" s="1599" t="s">
        <v>255</v>
      </c>
      <c r="D12" s="1607">
        <v>45959</v>
      </c>
      <c r="E12" s="1588">
        <v>1</v>
      </c>
      <c r="F12" s="1605">
        <v>45966</v>
      </c>
      <c r="G12" s="1605">
        <v>45986</v>
      </c>
      <c r="H12" s="1588">
        <v>1</v>
      </c>
      <c r="I12" s="1585" t="s">
        <v>564</v>
      </c>
      <c r="J12" s="1613" t="s">
        <v>1106</v>
      </c>
      <c r="K12" s="1" t="s">
        <v>1146</v>
      </c>
      <c r="L12" s="1074"/>
      <c r="M12" s="1074"/>
    </row>
    <row r="13" spans="1:13" ht="20.399999999999999">
      <c r="A13" s="1603" t="s">
        <v>81</v>
      </c>
      <c r="B13" s="1603" t="s">
        <v>83</v>
      </c>
      <c r="C13" s="1599" t="s">
        <v>255</v>
      </c>
      <c r="D13" s="1607">
        <v>45959</v>
      </c>
      <c r="E13" s="1588">
        <v>1</v>
      </c>
      <c r="F13" s="1605">
        <v>45966</v>
      </c>
      <c r="G13" s="1605">
        <v>45986</v>
      </c>
      <c r="H13" s="1588">
        <v>1</v>
      </c>
      <c r="I13" s="1585" t="s">
        <v>564</v>
      </c>
      <c r="J13" s="1599"/>
      <c r="K13" s="1" t="s">
        <v>1146</v>
      </c>
      <c r="L13" s="1074"/>
      <c r="M13" s="1074"/>
    </row>
    <row r="14" spans="1:13" ht="20.399999999999999">
      <c r="A14" s="1603" t="s">
        <v>84</v>
      </c>
      <c r="B14" s="1603" t="s">
        <v>64</v>
      </c>
      <c r="C14" s="1599" t="s">
        <v>255</v>
      </c>
      <c r="D14" s="1608">
        <v>45960</v>
      </c>
      <c r="E14" s="1588">
        <v>1</v>
      </c>
      <c r="F14" s="1605">
        <v>45966</v>
      </c>
      <c r="G14" s="1605">
        <v>45986</v>
      </c>
      <c r="H14" s="1588">
        <v>1</v>
      </c>
      <c r="I14" s="1585" t="s">
        <v>564</v>
      </c>
      <c r="J14" s="1599"/>
      <c r="K14" s="1" t="s">
        <v>1146</v>
      </c>
      <c r="L14" s="1074"/>
      <c r="M14" s="1074"/>
    </row>
    <row r="15" spans="1:13" ht="21">
      <c r="A15" s="1598" t="s">
        <v>87</v>
      </c>
      <c r="B15" s="1598" t="s">
        <v>89</v>
      </c>
      <c r="C15" s="1599" t="s">
        <v>255</v>
      </c>
      <c r="D15" s="1608">
        <v>45960</v>
      </c>
      <c r="E15" s="1588">
        <v>1</v>
      </c>
      <c r="F15" s="1605">
        <v>45966</v>
      </c>
      <c r="G15" s="1605">
        <v>45986</v>
      </c>
      <c r="H15" s="1588">
        <v>1</v>
      </c>
      <c r="I15" s="1585" t="s">
        <v>564</v>
      </c>
      <c r="J15" s="1613" t="s">
        <v>1105</v>
      </c>
      <c r="K15" s="1" t="s">
        <v>1146</v>
      </c>
      <c r="L15" s="1074"/>
      <c r="M15" s="1074"/>
    </row>
    <row r="16" spans="1:13" ht="41.4">
      <c r="A16" s="1603" t="s">
        <v>90</v>
      </c>
      <c r="B16" s="1603" t="s">
        <v>125</v>
      </c>
      <c r="C16" s="1599" t="s">
        <v>255</v>
      </c>
      <c r="D16" s="1605">
        <v>45973</v>
      </c>
      <c r="E16" s="1588">
        <v>1</v>
      </c>
      <c r="F16" s="1605">
        <v>45986</v>
      </c>
      <c r="G16" s="1605"/>
      <c r="H16" s="1588">
        <v>1</v>
      </c>
      <c r="I16" s="1585"/>
      <c r="J16" s="1613" t="s">
        <v>1103</v>
      </c>
      <c r="K16" s="1" t="s">
        <v>1146</v>
      </c>
      <c r="L16" s="1074"/>
      <c r="M16" s="1074"/>
    </row>
    <row r="17" spans="1:13" ht="20.399999999999999">
      <c r="A17" s="1603" t="s">
        <v>93</v>
      </c>
      <c r="B17" s="1603" t="s">
        <v>95</v>
      </c>
      <c r="C17" s="1599" t="s">
        <v>255</v>
      </c>
      <c r="D17" s="1608">
        <v>45960</v>
      </c>
      <c r="E17" s="1588">
        <v>1</v>
      </c>
      <c r="F17" s="1605">
        <v>45966</v>
      </c>
      <c r="G17" s="1605">
        <v>45986</v>
      </c>
      <c r="H17" s="1588">
        <v>1</v>
      </c>
      <c r="I17" s="1585" t="s">
        <v>564</v>
      </c>
      <c r="J17" s="1599"/>
      <c r="K17" s="1" t="s">
        <v>1146</v>
      </c>
      <c r="L17" s="1074"/>
      <c r="M17" s="1074"/>
    </row>
    <row r="18" spans="1:13" ht="20.399999999999999">
      <c r="A18" s="1603" t="s">
        <v>96</v>
      </c>
      <c r="B18" s="1603" t="s">
        <v>98</v>
      </c>
      <c r="C18" s="1599" t="s">
        <v>255</v>
      </c>
      <c r="D18" s="1608">
        <v>45960</v>
      </c>
      <c r="E18" s="1588">
        <v>1</v>
      </c>
      <c r="F18" s="1605">
        <v>45966</v>
      </c>
      <c r="G18" s="1605">
        <v>45986</v>
      </c>
      <c r="H18" s="1588">
        <v>1</v>
      </c>
      <c r="I18" s="1585" t="s">
        <v>564</v>
      </c>
      <c r="J18" s="1579" t="s">
        <v>1104</v>
      </c>
      <c r="K18" s="1" t="s">
        <v>1148</v>
      </c>
      <c r="L18" s="1074"/>
      <c r="M18" s="1074"/>
    </row>
    <row r="19" spans="1:13" ht="20.399999999999999">
      <c r="A19" s="1603" t="s">
        <v>99</v>
      </c>
      <c r="B19" s="1603" t="s">
        <v>64</v>
      </c>
      <c r="C19" s="1599" t="s">
        <v>255</v>
      </c>
      <c r="D19" s="1605">
        <v>45972</v>
      </c>
      <c r="E19" s="1588">
        <v>1</v>
      </c>
      <c r="F19" s="1605">
        <v>45986</v>
      </c>
      <c r="G19" s="1605"/>
      <c r="H19" s="1588">
        <v>1</v>
      </c>
      <c r="I19" s="1585"/>
      <c r="J19" s="1599"/>
      <c r="K19" s="1" t="s">
        <v>1148</v>
      </c>
      <c r="L19" s="1074"/>
      <c r="M19" s="1074"/>
    </row>
    <row r="20" spans="1:13" ht="20.399999999999999">
      <c r="A20" s="1603" t="s">
        <v>101</v>
      </c>
      <c r="B20" s="1603" t="s">
        <v>146</v>
      </c>
      <c r="C20" s="1599" t="s">
        <v>255</v>
      </c>
      <c r="D20" s="1605">
        <v>45972</v>
      </c>
      <c r="E20" s="1588">
        <v>1</v>
      </c>
      <c r="F20" s="1605">
        <v>45986</v>
      </c>
      <c r="G20" s="1605"/>
      <c r="H20" s="1588">
        <v>1</v>
      </c>
      <c r="I20" s="1585"/>
      <c r="J20" s="1599"/>
      <c r="K20" s="1" t="s">
        <v>1148</v>
      </c>
      <c r="L20" s="1074"/>
      <c r="M20" s="1074"/>
    </row>
    <row r="21" spans="1:13" ht="20.399999999999999">
      <c r="A21" s="1603" t="s">
        <v>103</v>
      </c>
      <c r="B21" s="1603" t="s">
        <v>105</v>
      </c>
      <c r="C21" s="1599" t="s">
        <v>255</v>
      </c>
      <c r="D21" s="1605">
        <v>45969</v>
      </c>
      <c r="E21" s="1588">
        <v>1</v>
      </c>
      <c r="F21" s="1605">
        <v>45986</v>
      </c>
      <c r="G21" s="1605"/>
      <c r="H21" s="1588">
        <v>1</v>
      </c>
      <c r="I21" s="1585"/>
      <c r="K21" s="1" t="s">
        <v>1148</v>
      </c>
      <c r="L21" s="1074"/>
      <c r="M21" s="1074"/>
    </row>
    <row r="22" spans="1:13" ht="20.399999999999999">
      <c r="A22" s="1603" t="s">
        <v>106</v>
      </c>
      <c r="B22" s="1603" t="s">
        <v>105</v>
      </c>
      <c r="C22" s="1599" t="s">
        <v>255</v>
      </c>
      <c r="D22" s="1605">
        <v>45967</v>
      </c>
      <c r="E22" s="1588">
        <v>1</v>
      </c>
      <c r="F22" s="1605">
        <v>45986</v>
      </c>
      <c r="G22" s="1605"/>
      <c r="H22" s="1588">
        <v>1</v>
      </c>
      <c r="I22" s="1585"/>
      <c r="J22" s="1599"/>
      <c r="K22" s="1" t="s">
        <v>1148</v>
      </c>
      <c r="L22" s="1074"/>
      <c r="M22" s="1074"/>
    </row>
    <row r="23" spans="1:13" ht="20.399999999999999">
      <c r="A23" s="1603" t="s">
        <v>109</v>
      </c>
      <c r="B23" s="1603" t="s">
        <v>111</v>
      </c>
      <c r="C23" s="1599" t="s">
        <v>255</v>
      </c>
      <c r="D23" s="1609">
        <v>45935</v>
      </c>
      <c r="E23" s="1588">
        <v>1</v>
      </c>
      <c r="F23" s="1605">
        <v>45986</v>
      </c>
      <c r="G23" s="1605"/>
      <c r="H23" s="1588">
        <v>1</v>
      </c>
      <c r="I23" s="1585"/>
      <c r="J23" s="1599"/>
      <c r="K23" s="1" t="s">
        <v>1148</v>
      </c>
      <c r="L23" s="1074"/>
      <c r="M23" s="1074"/>
    </row>
    <row r="24" spans="1:13" ht="20.399999999999999">
      <c r="A24" s="1603" t="s">
        <v>113</v>
      </c>
      <c r="B24" s="1603" t="s">
        <v>117</v>
      </c>
      <c r="C24" s="1599" t="s">
        <v>255</v>
      </c>
      <c r="D24" s="1605">
        <v>45969</v>
      </c>
      <c r="E24" s="1588">
        <v>1</v>
      </c>
      <c r="F24" s="1605">
        <v>45986</v>
      </c>
      <c r="G24" s="1605"/>
      <c r="H24" s="1588">
        <v>1</v>
      </c>
      <c r="I24" s="1585"/>
      <c r="J24" s="1599"/>
      <c r="K24" s="1" t="s">
        <v>1148</v>
      </c>
      <c r="L24" s="1074"/>
      <c r="M24" s="1074"/>
    </row>
    <row r="25" spans="1:13" ht="14.4">
      <c r="A25" s="1603" t="s">
        <v>115</v>
      </c>
      <c r="B25" s="1603" t="s">
        <v>146</v>
      </c>
      <c r="C25" s="1599" t="s">
        <v>255</v>
      </c>
      <c r="D25" s="1605">
        <v>45961</v>
      </c>
      <c r="E25" s="1588">
        <v>1</v>
      </c>
      <c r="F25" s="1599"/>
      <c r="G25" s="1605">
        <v>45987</v>
      </c>
      <c r="H25" s="1588">
        <v>1</v>
      </c>
      <c r="I25" s="1585"/>
      <c r="J25" s="1599"/>
      <c r="K25" s="1074"/>
      <c r="L25" s="1074"/>
      <c r="M25" s="1074"/>
    </row>
    <row r="26" spans="1:13" ht="14.4">
      <c r="A26" s="1603" t="s">
        <v>119</v>
      </c>
      <c r="B26" s="1603" t="s">
        <v>111</v>
      </c>
      <c r="C26" s="1599" t="s">
        <v>255</v>
      </c>
      <c r="D26" s="1605">
        <v>45965</v>
      </c>
      <c r="E26" s="1588">
        <v>1</v>
      </c>
      <c r="F26" s="1605">
        <v>45966</v>
      </c>
      <c r="G26" s="1605">
        <v>45987</v>
      </c>
      <c r="H26" s="1588">
        <v>1</v>
      </c>
      <c r="I26" s="1585" t="s">
        <v>564</v>
      </c>
      <c r="J26" s="1599"/>
      <c r="K26" s="1074"/>
      <c r="L26" s="1074"/>
      <c r="M26" s="1074"/>
    </row>
    <row r="27" spans="1:13" ht="21">
      <c r="A27" s="1603" t="s">
        <v>123</v>
      </c>
      <c r="B27" s="1603" t="s">
        <v>125</v>
      </c>
      <c r="C27" s="1599" t="s">
        <v>255</v>
      </c>
      <c r="D27" s="1607">
        <v>45959</v>
      </c>
      <c r="E27" s="1588">
        <v>1</v>
      </c>
      <c r="F27" s="1605">
        <v>45966</v>
      </c>
      <c r="G27" s="1605">
        <v>45987</v>
      </c>
      <c r="H27" s="1588">
        <v>1</v>
      </c>
      <c r="I27" s="1585" t="s">
        <v>564</v>
      </c>
      <c r="J27" s="1613" t="s">
        <v>1113</v>
      </c>
      <c r="K27" s="1074"/>
      <c r="L27" s="1074"/>
      <c r="M27" s="1074"/>
    </row>
    <row r="28" spans="1:13" ht="14.4">
      <c r="A28" s="1603" t="s">
        <v>127</v>
      </c>
      <c r="B28" s="1603" t="s">
        <v>95</v>
      </c>
      <c r="C28" s="1599" t="s">
        <v>255</v>
      </c>
      <c r="D28" s="1607">
        <v>45959</v>
      </c>
      <c r="E28" s="1588">
        <v>1</v>
      </c>
      <c r="F28" s="1605">
        <v>45966</v>
      </c>
      <c r="G28" s="1605">
        <v>45987</v>
      </c>
      <c r="H28" s="1588">
        <v>1</v>
      </c>
      <c r="I28" s="1585" t="s">
        <v>564</v>
      </c>
      <c r="J28" s="1599"/>
      <c r="K28" s="1074"/>
      <c r="L28" s="1074"/>
      <c r="M28" s="1074"/>
    </row>
    <row r="29" spans="1:13" ht="41.4">
      <c r="A29" s="1603" t="s">
        <v>129</v>
      </c>
      <c r="B29" s="1603" t="s">
        <v>95</v>
      </c>
      <c r="C29" s="1599" t="s">
        <v>255</v>
      </c>
      <c r="D29" s="1599"/>
      <c r="E29" s="1588">
        <v>1</v>
      </c>
      <c r="F29" s="1605">
        <v>45966</v>
      </c>
      <c r="G29" s="1605">
        <v>45987</v>
      </c>
      <c r="H29" s="1588">
        <v>1</v>
      </c>
      <c r="I29" s="1585" t="s">
        <v>564</v>
      </c>
      <c r="J29" s="1613" t="s">
        <v>1112</v>
      </c>
      <c r="K29" s="1" t="s">
        <v>1133</v>
      </c>
      <c r="L29" s="1074"/>
      <c r="M29" s="1074"/>
    </row>
    <row r="30" spans="1:13" ht="21">
      <c r="A30" s="1598" t="s">
        <v>133</v>
      </c>
      <c r="B30" s="1598" t="s">
        <v>89</v>
      </c>
      <c r="C30" s="1599" t="s">
        <v>575</v>
      </c>
      <c r="D30" s="1599"/>
      <c r="E30" s="1588">
        <v>1</v>
      </c>
      <c r="F30" s="1605">
        <v>45966</v>
      </c>
      <c r="G30" s="1605">
        <v>45987</v>
      </c>
      <c r="H30" s="1588">
        <v>1</v>
      </c>
      <c r="I30" s="1585" t="s">
        <v>564</v>
      </c>
      <c r="J30" s="1613" t="s">
        <v>1123</v>
      </c>
      <c r="K30" s="1" t="s">
        <v>1133</v>
      </c>
      <c r="L30" s="1074"/>
      <c r="M30" s="1074"/>
    </row>
    <row r="31" spans="1:13" ht="31.2">
      <c r="A31" s="1603" t="s">
        <v>135</v>
      </c>
      <c r="B31" s="1603" t="s">
        <v>117</v>
      </c>
      <c r="C31" s="1599" t="s">
        <v>575</v>
      </c>
      <c r="D31" s="1605">
        <v>45975</v>
      </c>
      <c r="E31" s="1588">
        <v>1</v>
      </c>
      <c r="F31" s="1599"/>
      <c r="G31" s="1605">
        <v>45987</v>
      </c>
      <c r="H31" s="1588">
        <v>1</v>
      </c>
      <c r="I31" s="1585"/>
      <c r="J31" s="1613" t="s">
        <v>1119</v>
      </c>
      <c r="K31" s="1" t="s">
        <v>1133</v>
      </c>
      <c r="L31" s="1074"/>
      <c r="M31" s="1074"/>
    </row>
    <row r="32" spans="1:13" ht="31.2">
      <c r="A32" s="1603" t="s">
        <v>137</v>
      </c>
      <c r="B32" s="1603" t="s">
        <v>75</v>
      </c>
      <c r="C32" s="1599" t="s">
        <v>575</v>
      </c>
      <c r="D32" s="1605">
        <v>45975</v>
      </c>
      <c r="E32" s="1588">
        <v>1</v>
      </c>
      <c r="F32" s="1599"/>
      <c r="G32" s="1605">
        <v>45987</v>
      </c>
      <c r="H32" s="1588">
        <v>1</v>
      </c>
      <c r="I32" s="1585"/>
      <c r="J32" s="1613" t="s">
        <v>1120</v>
      </c>
      <c r="K32" s="1" t="s">
        <v>1133</v>
      </c>
      <c r="L32" s="1074"/>
      <c r="M32" s="1074"/>
    </row>
    <row r="33" spans="1:13" ht="33" customHeight="1">
      <c r="A33" s="1603" t="s">
        <v>139</v>
      </c>
      <c r="B33" s="1603" t="s">
        <v>141</v>
      </c>
      <c r="C33" s="1599" t="s">
        <v>575</v>
      </c>
      <c r="D33" s="1605">
        <v>45975</v>
      </c>
      <c r="E33" s="1588">
        <v>1</v>
      </c>
      <c r="F33" s="1599"/>
      <c r="G33" s="1605">
        <v>45987</v>
      </c>
      <c r="H33" s="1588">
        <v>1</v>
      </c>
      <c r="I33" s="1585"/>
      <c r="J33" s="1613" t="s">
        <v>1121</v>
      </c>
      <c r="K33" s="1" t="s">
        <v>1133</v>
      </c>
      <c r="L33" s="1074"/>
      <c r="M33" s="1074"/>
    </row>
    <row r="34" spans="1:13" ht="31.2">
      <c r="A34" s="1603" t="s">
        <v>142</v>
      </c>
      <c r="B34" s="1603" t="s">
        <v>95</v>
      </c>
      <c r="C34" s="1599" t="s">
        <v>575</v>
      </c>
      <c r="D34" s="1605">
        <v>45975</v>
      </c>
      <c r="E34" s="1588">
        <v>1</v>
      </c>
      <c r="F34" s="1599"/>
      <c r="G34" s="1605">
        <v>45987</v>
      </c>
      <c r="H34" s="1588">
        <v>1</v>
      </c>
      <c r="I34" s="1585"/>
      <c r="J34" s="1613" t="s">
        <v>1122</v>
      </c>
      <c r="K34" s="1" t="s">
        <v>1133</v>
      </c>
      <c r="L34" s="1074"/>
      <c r="M34" s="1074"/>
    </row>
    <row r="35" spans="1:13" ht="31.2">
      <c r="A35" s="1603" t="s">
        <v>144</v>
      </c>
      <c r="B35" s="1603" t="s">
        <v>146</v>
      </c>
      <c r="C35" s="1599" t="s">
        <v>575</v>
      </c>
      <c r="D35" s="1605">
        <v>45976</v>
      </c>
      <c r="E35" s="1588">
        <v>1</v>
      </c>
      <c r="F35" s="1599"/>
      <c r="G35" s="1605">
        <v>45987</v>
      </c>
      <c r="H35" s="1588">
        <v>1</v>
      </c>
      <c r="I35" s="1585"/>
      <c r="J35" s="1613" t="s">
        <v>1124</v>
      </c>
      <c r="K35" s="1" t="s">
        <v>1133</v>
      </c>
      <c r="L35" s="1534"/>
      <c r="M35" s="1074"/>
    </row>
    <row r="36" spans="1:13" ht="31.2">
      <c r="A36" s="1603" t="s">
        <v>147</v>
      </c>
      <c r="B36" s="1603" t="s">
        <v>117</v>
      </c>
      <c r="C36" s="1599" t="s">
        <v>575</v>
      </c>
      <c r="D36" s="1605">
        <v>45976</v>
      </c>
      <c r="E36" s="1588">
        <v>1</v>
      </c>
      <c r="F36" s="1599"/>
      <c r="G36" s="1605">
        <v>45987</v>
      </c>
      <c r="H36" s="1588">
        <v>1</v>
      </c>
      <c r="I36" s="1585"/>
      <c r="J36" s="1613" t="s">
        <v>1125</v>
      </c>
      <c r="K36" s="1" t="s">
        <v>1133</v>
      </c>
      <c r="L36" s="1" t="s">
        <v>1138</v>
      </c>
      <c r="M36" s="1074"/>
    </row>
    <row r="37" spans="1:13" ht="66.599999999999994" customHeight="1">
      <c r="A37" s="1598" t="s">
        <v>149</v>
      </c>
      <c r="B37" s="1598" t="s">
        <v>83</v>
      </c>
      <c r="C37" s="1599" t="s">
        <v>575</v>
      </c>
      <c r="D37" s="1605">
        <v>45986</v>
      </c>
      <c r="E37" s="1588">
        <v>1</v>
      </c>
      <c r="F37" s="1599"/>
      <c r="G37" s="1605">
        <v>45987</v>
      </c>
      <c r="H37" s="1588">
        <v>1</v>
      </c>
      <c r="I37" s="1585"/>
      <c r="J37" s="1613" t="s">
        <v>1152</v>
      </c>
      <c r="K37" s="1" t="s">
        <v>1138</v>
      </c>
      <c r="L37" s="1534"/>
      <c r="M37" s="1074"/>
    </row>
    <row r="38" spans="1:13" ht="31.2">
      <c r="A38" s="1603" t="s">
        <v>151</v>
      </c>
      <c r="B38" s="1603" t="s">
        <v>64</v>
      </c>
      <c r="C38" s="1599" t="s">
        <v>575</v>
      </c>
      <c r="D38" s="1605">
        <v>45978</v>
      </c>
      <c r="E38" s="1588">
        <v>1</v>
      </c>
      <c r="F38" s="1599"/>
      <c r="G38" s="1605">
        <v>45987</v>
      </c>
      <c r="H38" s="1588">
        <v>1</v>
      </c>
      <c r="I38" s="1585"/>
      <c r="J38" s="1613" t="s">
        <v>1126</v>
      </c>
      <c r="K38" s="1" t="s">
        <v>1138</v>
      </c>
      <c r="L38" s="1074"/>
      <c r="M38" s="1534"/>
    </row>
    <row r="39" spans="1:13" ht="31.2">
      <c r="A39" s="1603" t="s">
        <v>153</v>
      </c>
      <c r="B39" s="1603" t="s">
        <v>64</v>
      </c>
      <c r="C39" s="1599" t="s">
        <v>575</v>
      </c>
      <c r="D39" s="1605">
        <v>45978</v>
      </c>
      <c r="E39" s="1588">
        <v>1</v>
      </c>
      <c r="F39" s="1599"/>
      <c r="G39" s="1605">
        <v>45987</v>
      </c>
      <c r="H39" s="1588">
        <v>1</v>
      </c>
      <c r="I39" s="1585"/>
      <c r="J39" s="1613" t="s">
        <v>1127</v>
      </c>
      <c r="K39" s="1" t="s">
        <v>1138</v>
      </c>
      <c r="L39" s="1074"/>
      <c r="M39" s="1534"/>
    </row>
    <row r="40" spans="1:13" ht="31.2">
      <c r="A40" s="1603" t="s">
        <v>155</v>
      </c>
      <c r="B40" s="1603" t="s">
        <v>157</v>
      </c>
      <c r="C40" s="1599" t="s">
        <v>575</v>
      </c>
      <c r="D40" s="1605">
        <v>45978</v>
      </c>
      <c r="E40" s="1588">
        <v>1</v>
      </c>
      <c r="F40" s="1599"/>
      <c r="G40" s="1605">
        <v>45989</v>
      </c>
      <c r="H40" s="1588">
        <v>1</v>
      </c>
      <c r="I40" s="1585"/>
      <c r="J40" s="1613" t="s">
        <v>1128</v>
      </c>
      <c r="K40" s="1" t="s">
        <v>1138</v>
      </c>
      <c r="L40" s="1074"/>
      <c r="M40" s="1534"/>
    </row>
    <row r="41" spans="1:13" ht="41.4">
      <c r="A41" s="1603" t="s">
        <v>158</v>
      </c>
      <c r="B41" s="1603" t="s">
        <v>98</v>
      </c>
      <c r="C41" s="1599" t="s">
        <v>575</v>
      </c>
      <c r="D41" s="1605">
        <v>45979</v>
      </c>
      <c r="E41" s="1588">
        <v>1</v>
      </c>
      <c r="F41" s="1599"/>
      <c r="G41" s="1605">
        <v>45989</v>
      </c>
      <c r="H41" s="1588">
        <v>1</v>
      </c>
      <c r="I41" s="1585"/>
      <c r="J41" s="1613" t="s">
        <v>1129</v>
      </c>
      <c r="K41" s="1" t="s">
        <v>1138</v>
      </c>
      <c r="L41" s="1074"/>
      <c r="M41" s="1074"/>
    </row>
    <row r="42" spans="1:13" ht="31.2">
      <c r="A42" s="1603" t="s">
        <v>161</v>
      </c>
      <c r="B42" s="1603" t="s">
        <v>108</v>
      </c>
      <c r="C42" s="1599" t="s">
        <v>575</v>
      </c>
      <c r="D42" s="1605">
        <v>45980</v>
      </c>
      <c r="E42" s="1588">
        <v>1</v>
      </c>
      <c r="F42" s="1599"/>
      <c r="G42" s="1605">
        <v>45989</v>
      </c>
      <c r="H42" s="1588">
        <v>1</v>
      </c>
      <c r="I42" s="1585"/>
      <c r="J42" s="1613" t="s">
        <v>1132</v>
      </c>
      <c r="K42" s="1" t="s">
        <v>1133</v>
      </c>
      <c r="L42" s="1074"/>
      <c r="M42" s="1074"/>
    </row>
    <row r="43" spans="1:13" ht="31.2">
      <c r="A43" s="1598" t="s">
        <v>163</v>
      </c>
      <c r="B43" s="1598" t="s">
        <v>108</v>
      </c>
      <c r="C43" s="1599" t="s">
        <v>575</v>
      </c>
      <c r="D43" s="1605">
        <v>45981</v>
      </c>
      <c r="E43" s="1588">
        <v>1</v>
      </c>
      <c r="F43" s="1605">
        <v>45969</v>
      </c>
      <c r="G43" s="1605">
        <v>45989</v>
      </c>
      <c r="H43" s="1588">
        <v>1</v>
      </c>
      <c r="I43" s="19" t="s">
        <v>20</v>
      </c>
      <c r="J43" s="1613" t="s">
        <v>1136</v>
      </c>
      <c r="K43" s="1" t="s">
        <v>1134</v>
      </c>
      <c r="L43" s="1" t="s">
        <v>1138</v>
      </c>
      <c r="M43" s="1074"/>
    </row>
    <row r="44" spans="1:13" ht="41.4">
      <c r="A44" s="1603" t="s">
        <v>165</v>
      </c>
      <c r="B44" s="1603" t="s">
        <v>167</v>
      </c>
      <c r="C44" s="1599" t="s">
        <v>575</v>
      </c>
      <c r="D44" s="1605">
        <v>45981</v>
      </c>
      <c r="E44" s="1588">
        <v>1</v>
      </c>
      <c r="F44" s="1599"/>
      <c r="G44" s="1605">
        <v>45989</v>
      </c>
      <c r="H44" s="1588">
        <v>1</v>
      </c>
      <c r="I44" s="1585"/>
      <c r="J44" s="1613" t="s">
        <v>1135</v>
      </c>
      <c r="K44" s="1" t="s">
        <v>1134</v>
      </c>
      <c r="L44" s="1" t="s">
        <v>1138</v>
      </c>
      <c r="M44" s="1074"/>
    </row>
    <row r="45" spans="1:13" ht="31.2">
      <c r="A45" s="1603" t="s">
        <v>168</v>
      </c>
      <c r="B45" s="1603" t="s">
        <v>167</v>
      </c>
      <c r="C45" s="1599" t="s">
        <v>575</v>
      </c>
      <c r="D45" s="1605">
        <v>45981</v>
      </c>
      <c r="E45" s="1588">
        <v>1</v>
      </c>
      <c r="F45" s="1599"/>
      <c r="G45" s="1605">
        <v>45989</v>
      </c>
      <c r="H45" s="1588">
        <v>1</v>
      </c>
      <c r="I45" s="1585"/>
      <c r="J45" s="1613" t="s">
        <v>1139</v>
      </c>
      <c r="K45" s="1" t="s">
        <v>1138</v>
      </c>
      <c r="L45" s="1074"/>
      <c r="M45" s="1074"/>
    </row>
    <row r="46" spans="1:13" ht="41.4">
      <c r="A46" s="1603" t="s">
        <v>170</v>
      </c>
      <c r="B46" s="1603" t="s">
        <v>108</v>
      </c>
      <c r="C46" s="1599" t="s">
        <v>575</v>
      </c>
      <c r="D46" s="1605">
        <v>45981</v>
      </c>
      <c r="E46" s="1588">
        <v>1</v>
      </c>
      <c r="F46" s="1599"/>
      <c r="G46" s="1605">
        <v>45989</v>
      </c>
      <c r="H46" s="1588">
        <v>1</v>
      </c>
      <c r="I46" s="1585"/>
      <c r="J46" s="1613" t="s">
        <v>1140</v>
      </c>
      <c r="K46" s="1074"/>
      <c r="L46" s="1074"/>
      <c r="M46" s="1074"/>
    </row>
    <row r="47" spans="1:13" ht="31.2">
      <c r="A47" s="1603" t="s">
        <v>172</v>
      </c>
      <c r="B47" s="1603" t="s">
        <v>174</v>
      </c>
      <c r="C47" s="1599" t="s">
        <v>575</v>
      </c>
      <c r="D47" s="1605">
        <v>45982</v>
      </c>
      <c r="E47" s="1588">
        <v>1</v>
      </c>
      <c r="F47" s="1599"/>
      <c r="G47" s="1605">
        <v>45989</v>
      </c>
      <c r="H47" s="1588">
        <v>1</v>
      </c>
      <c r="I47" s="1585"/>
      <c r="J47" s="1613" t="s">
        <v>1141</v>
      </c>
      <c r="K47" s="1074"/>
      <c r="L47" s="1074"/>
      <c r="M47" s="1074"/>
    </row>
    <row r="48" spans="1:13" ht="51.6">
      <c r="A48" s="1603" t="s">
        <v>175</v>
      </c>
      <c r="B48" s="1603" t="s">
        <v>174</v>
      </c>
      <c r="C48" s="1599" t="s">
        <v>575</v>
      </c>
      <c r="D48" s="1605">
        <v>45982</v>
      </c>
      <c r="E48" s="1588">
        <v>1</v>
      </c>
      <c r="F48" s="1599"/>
      <c r="G48" s="1605">
        <v>45989</v>
      </c>
      <c r="H48" s="1588">
        <v>1</v>
      </c>
      <c r="I48" s="1585"/>
      <c r="J48" s="1613" t="s">
        <v>1142</v>
      </c>
      <c r="K48" s="1074"/>
      <c r="L48" s="1074"/>
      <c r="M48" s="1074"/>
    </row>
    <row r="49" spans="1:13" ht="31.2">
      <c r="A49" s="1603" t="s">
        <v>177</v>
      </c>
      <c r="B49" s="1603" t="s">
        <v>95</v>
      </c>
      <c r="C49" s="1599" t="s">
        <v>575</v>
      </c>
      <c r="D49" s="1605">
        <v>45984</v>
      </c>
      <c r="E49" s="1588">
        <v>1</v>
      </c>
      <c r="F49" s="1599"/>
      <c r="G49" s="1605">
        <v>45989</v>
      </c>
      <c r="H49" s="1588">
        <v>1</v>
      </c>
      <c r="I49" s="1585"/>
      <c r="J49" s="1613" t="s">
        <v>1143</v>
      </c>
      <c r="K49" s="1074"/>
      <c r="L49" s="1074"/>
      <c r="M49" s="1074"/>
    </row>
    <row r="50" spans="1:13" ht="31.2">
      <c r="A50" s="1603" t="s">
        <v>179</v>
      </c>
      <c r="B50" s="1603" t="s">
        <v>146</v>
      </c>
      <c r="C50" s="1599" t="s">
        <v>575</v>
      </c>
      <c r="D50" s="1605">
        <v>45984</v>
      </c>
      <c r="E50" s="1588">
        <v>1</v>
      </c>
      <c r="F50" s="1599"/>
      <c r="G50" s="1605">
        <v>45989</v>
      </c>
      <c r="H50" s="1588">
        <v>1</v>
      </c>
      <c r="I50" s="1585"/>
      <c r="J50" s="1613" t="s">
        <v>1144</v>
      </c>
      <c r="K50" s="1074"/>
      <c r="L50" s="1074"/>
      <c r="M50" s="1074"/>
    </row>
    <row r="51" spans="1:13" ht="41.4">
      <c r="A51" s="1603" t="s">
        <v>181</v>
      </c>
      <c r="B51" s="1603" t="s">
        <v>95</v>
      </c>
      <c r="C51" s="1599" t="s">
        <v>575</v>
      </c>
      <c r="D51" s="1605">
        <v>45984</v>
      </c>
      <c r="E51" s="1588">
        <v>1</v>
      </c>
      <c r="F51" s="1599"/>
      <c r="G51" s="1605">
        <v>45989</v>
      </c>
      <c r="H51" s="1588">
        <v>1</v>
      </c>
      <c r="I51" s="1585"/>
      <c r="J51" s="1613" t="s">
        <v>1145</v>
      </c>
      <c r="K51" s="1074"/>
      <c r="L51" s="1074"/>
      <c r="M51" s="1074"/>
    </row>
    <row r="52" spans="1:13" ht="31.2">
      <c r="A52" s="1603" t="s">
        <v>183</v>
      </c>
      <c r="B52" s="1603" t="s">
        <v>83</v>
      </c>
      <c r="C52" s="1599" t="s">
        <v>575</v>
      </c>
      <c r="D52" s="1605">
        <v>45985</v>
      </c>
      <c r="E52" s="1588">
        <v>1</v>
      </c>
      <c r="F52" s="1599"/>
      <c r="G52" s="1599"/>
      <c r="H52" s="1588">
        <v>0</v>
      </c>
      <c r="I52" s="1585"/>
      <c r="J52" s="1613" t="s">
        <v>1149</v>
      </c>
      <c r="K52" s="1074"/>
      <c r="L52" s="1074"/>
      <c r="M52" s="1074"/>
    </row>
    <row r="53" spans="1:13" ht="31.2">
      <c r="A53" s="1603" t="s">
        <v>185</v>
      </c>
      <c r="B53" s="1603" t="s">
        <v>78</v>
      </c>
      <c r="C53" s="1599" t="s">
        <v>575</v>
      </c>
      <c r="D53" s="1605">
        <v>45985</v>
      </c>
      <c r="E53" s="1588">
        <v>1</v>
      </c>
      <c r="F53" s="1609">
        <v>45968</v>
      </c>
      <c r="G53" s="1609"/>
      <c r="H53" s="1588">
        <v>0.75</v>
      </c>
      <c r="I53" s="19" t="s">
        <v>20</v>
      </c>
      <c r="J53" s="1613" t="s">
        <v>1150</v>
      </c>
      <c r="K53" s="1074"/>
      <c r="L53" s="1074"/>
      <c r="M53" s="1074"/>
    </row>
    <row r="54" spans="1:13" ht="54" customHeight="1">
      <c r="A54" s="1603" t="s">
        <v>187</v>
      </c>
      <c r="B54" s="1603" t="s">
        <v>78</v>
      </c>
      <c r="C54" s="1599" t="s">
        <v>575</v>
      </c>
      <c r="D54" s="1605">
        <v>45985</v>
      </c>
      <c r="E54" s="1588">
        <v>1</v>
      </c>
      <c r="F54" s="1609">
        <v>45968</v>
      </c>
      <c r="G54" s="1609"/>
      <c r="H54" s="1588">
        <v>0.75</v>
      </c>
      <c r="I54" s="19" t="s">
        <v>20</v>
      </c>
      <c r="J54" s="1613" t="s">
        <v>1151</v>
      </c>
      <c r="K54" s="1074"/>
      <c r="L54" s="1074"/>
      <c r="M54" s="1074"/>
    </row>
    <row r="55" spans="1:13" ht="31.2">
      <c r="A55" s="1603" t="s">
        <v>190</v>
      </c>
      <c r="B55" s="1603" t="s">
        <v>167</v>
      </c>
      <c r="C55" s="1599" t="s">
        <v>575</v>
      </c>
      <c r="D55" s="1610">
        <v>45987</v>
      </c>
      <c r="E55" s="1588">
        <v>1</v>
      </c>
      <c r="F55" s="1599"/>
      <c r="G55" s="1599"/>
      <c r="H55" s="1588">
        <v>0</v>
      </c>
      <c r="I55" s="1585"/>
      <c r="J55" s="1613" t="s">
        <v>1154</v>
      </c>
      <c r="K55" s="1074"/>
      <c r="L55" s="1074"/>
      <c r="M55" s="1074"/>
    </row>
    <row r="56" spans="1:13" ht="21">
      <c r="A56" s="1603" t="s">
        <v>192</v>
      </c>
      <c r="B56" s="1603" t="s">
        <v>83</v>
      </c>
      <c r="C56" s="1599" t="s">
        <v>575</v>
      </c>
      <c r="D56" s="1611">
        <v>45954</v>
      </c>
      <c r="E56" s="1588">
        <v>1</v>
      </c>
      <c r="F56" s="1605">
        <v>45969</v>
      </c>
      <c r="G56" s="1599"/>
      <c r="H56" s="1588">
        <v>1</v>
      </c>
      <c r="I56" s="19" t="s">
        <v>20</v>
      </c>
      <c r="J56" s="1614" t="s">
        <v>1097</v>
      </c>
      <c r="K56" s="1074"/>
      <c r="L56" s="1074"/>
      <c r="M56" s="1074"/>
    </row>
    <row r="57" spans="1:13" ht="44.4" customHeight="1">
      <c r="A57" s="1603" t="s">
        <v>194</v>
      </c>
      <c r="B57" s="1603" t="s">
        <v>95</v>
      </c>
      <c r="C57" s="1599" t="s">
        <v>575</v>
      </c>
      <c r="D57" s="1611">
        <v>45954</v>
      </c>
      <c r="E57" s="1588">
        <v>1</v>
      </c>
      <c r="F57" s="1605">
        <v>45969</v>
      </c>
      <c r="G57" s="1599"/>
      <c r="H57" s="1588">
        <v>0.75</v>
      </c>
      <c r="I57" s="19" t="s">
        <v>20</v>
      </c>
      <c r="J57" s="1613" t="s">
        <v>1098</v>
      </c>
      <c r="K57" s="1074"/>
      <c r="L57" s="1074"/>
      <c r="M57" s="1074"/>
    </row>
    <row r="58" spans="1:13" ht="36.6" customHeight="1">
      <c r="A58" s="1603" t="s">
        <v>196</v>
      </c>
      <c r="B58" s="1603" t="s">
        <v>64</v>
      </c>
      <c r="C58" s="1599" t="s">
        <v>575</v>
      </c>
      <c r="D58" s="1611">
        <v>45987</v>
      </c>
      <c r="E58" s="1588">
        <v>1</v>
      </c>
      <c r="F58" s="1599"/>
      <c r="G58" s="1599"/>
      <c r="H58" s="1588">
        <v>0</v>
      </c>
      <c r="I58" s="1585"/>
      <c r="J58" s="1613" t="s">
        <v>1155</v>
      </c>
      <c r="K58" s="1074"/>
      <c r="L58" s="1074"/>
      <c r="M58" s="1074"/>
    </row>
    <row r="59" spans="1:13" ht="41.4">
      <c r="A59" s="1603" t="s">
        <v>200</v>
      </c>
      <c r="B59" s="1603" t="s">
        <v>167</v>
      </c>
      <c r="C59" s="1599" t="s">
        <v>575</v>
      </c>
      <c r="D59" s="1605">
        <v>45987</v>
      </c>
      <c r="E59" s="1588">
        <v>1</v>
      </c>
      <c r="F59" s="1599"/>
      <c r="G59" s="1599"/>
      <c r="H59" s="1588">
        <v>0</v>
      </c>
      <c r="I59" s="1585"/>
      <c r="J59" s="1613" t="s">
        <v>1156</v>
      </c>
      <c r="K59" s="1074"/>
      <c r="L59" s="1074"/>
      <c r="M59" s="1074"/>
    </row>
    <row r="60" spans="1:13" ht="31.2">
      <c r="A60" s="1603" t="s">
        <v>203</v>
      </c>
      <c r="B60" s="1603" t="s">
        <v>105</v>
      </c>
      <c r="C60" s="1599" t="s">
        <v>575</v>
      </c>
      <c r="D60" s="1605">
        <v>45989</v>
      </c>
      <c r="E60" s="1588">
        <v>1</v>
      </c>
      <c r="F60" s="1599"/>
      <c r="G60" s="1599"/>
      <c r="H60" s="1588">
        <v>0</v>
      </c>
      <c r="I60" s="1585"/>
      <c r="J60" s="1613" t="s">
        <v>1159</v>
      </c>
      <c r="K60" s="1074"/>
      <c r="L60" s="1074"/>
      <c r="M60" s="1074"/>
    </row>
    <row r="61" spans="1:13" ht="52.8">
      <c r="A61" s="1603" t="s">
        <v>205</v>
      </c>
      <c r="B61" s="1603" t="s">
        <v>89</v>
      </c>
      <c r="C61" s="1599" t="s">
        <v>575</v>
      </c>
      <c r="D61" s="1605">
        <v>45988</v>
      </c>
      <c r="E61" s="1588">
        <v>1</v>
      </c>
      <c r="F61" s="1599"/>
      <c r="G61" s="1599"/>
      <c r="H61" s="1588">
        <v>0</v>
      </c>
      <c r="I61" s="1585"/>
      <c r="J61" s="1630" t="s">
        <v>1157</v>
      </c>
      <c r="K61" s="1074"/>
      <c r="L61" s="1074"/>
      <c r="M61" s="1074"/>
    </row>
    <row r="62" spans="1:13" ht="52.8">
      <c r="A62" s="1603" t="s">
        <v>207</v>
      </c>
      <c r="B62" s="1603" t="s">
        <v>89</v>
      </c>
      <c r="C62" s="1599" t="s">
        <v>575</v>
      </c>
      <c r="D62" s="1605">
        <v>45988</v>
      </c>
      <c r="E62" s="1588">
        <v>1</v>
      </c>
      <c r="F62" s="1599"/>
      <c r="G62" s="1599"/>
      <c r="H62" s="1588">
        <v>0</v>
      </c>
      <c r="I62" s="1585"/>
      <c r="J62" s="1630" t="s">
        <v>1158</v>
      </c>
      <c r="K62" s="1074"/>
      <c r="L62" s="1074"/>
      <c r="M62" s="1074"/>
    </row>
    <row r="63" spans="1:13" ht="52.8">
      <c r="A63" s="1598" t="s">
        <v>209</v>
      </c>
      <c r="B63" s="1598" t="s">
        <v>111</v>
      </c>
      <c r="C63" s="1599" t="s">
        <v>575</v>
      </c>
      <c r="D63" s="1605">
        <v>45990</v>
      </c>
      <c r="E63" s="1588">
        <v>1</v>
      </c>
      <c r="F63" s="1609">
        <v>45968</v>
      </c>
      <c r="G63" s="1609"/>
      <c r="H63" s="1588">
        <v>0.75</v>
      </c>
      <c r="I63" s="19" t="s">
        <v>20</v>
      </c>
      <c r="J63" s="1630" t="s">
        <v>1160</v>
      </c>
      <c r="K63" s="1074"/>
      <c r="L63" s="1074"/>
      <c r="M63" s="1074"/>
    </row>
    <row r="64" spans="1:13" ht="14.4">
      <c r="A64" s="1603" t="s">
        <v>211</v>
      </c>
      <c r="B64" s="1603" t="s">
        <v>146</v>
      </c>
      <c r="C64" s="1599" t="s">
        <v>575</v>
      </c>
      <c r="D64" s="1599"/>
      <c r="E64" s="1588">
        <v>0</v>
      </c>
      <c r="F64" s="1599"/>
      <c r="G64" s="1599"/>
      <c r="H64" s="1588">
        <v>0</v>
      </c>
      <c r="I64" s="1585"/>
      <c r="J64" s="1599"/>
      <c r="K64" s="1074"/>
      <c r="L64" s="1074"/>
      <c r="M64" s="1074"/>
    </row>
    <row r="65" spans="1:13" ht="14.4">
      <c r="A65" s="1603" t="s">
        <v>213</v>
      </c>
      <c r="B65" s="1603" t="s">
        <v>305</v>
      </c>
      <c r="C65" s="1599" t="s">
        <v>575</v>
      </c>
      <c r="D65" s="1599"/>
      <c r="E65" s="1588">
        <v>0</v>
      </c>
      <c r="F65" s="1599"/>
      <c r="G65" s="1599"/>
      <c r="H65" s="1588">
        <v>0</v>
      </c>
      <c r="I65" s="1585"/>
      <c r="J65" s="1599"/>
      <c r="K65" s="1074"/>
      <c r="L65" s="1074"/>
      <c r="M65" s="1074"/>
    </row>
    <row r="66" spans="1:13" ht="14.4">
      <c r="A66" s="1603" t="s">
        <v>216</v>
      </c>
      <c r="B66" s="1603" t="s">
        <v>75</v>
      </c>
      <c r="C66" s="1599" t="s">
        <v>575</v>
      </c>
      <c r="D66" s="1599"/>
      <c r="E66" s="1588">
        <v>0</v>
      </c>
      <c r="F66" s="1599"/>
      <c r="G66" s="1599"/>
      <c r="H66" s="1588">
        <v>0</v>
      </c>
      <c r="I66" s="1585"/>
      <c r="J66" s="1599"/>
      <c r="K66" s="1074"/>
      <c r="L66" s="1074"/>
      <c r="M66" s="1074"/>
    </row>
    <row r="67" spans="1:13" ht="14.4">
      <c r="A67" s="1603" t="s">
        <v>218</v>
      </c>
      <c r="B67" s="1603" t="s">
        <v>220</v>
      </c>
      <c r="C67" s="1599" t="s">
        <v>575</v>
      </c>
      <c r="D67" s="1599"/>
      <c r="E67" s="1588">
        <v>0</v>
      </c>
      <c r="F67" s="1599"/>
      <c r="G67" s="1599"/>
      <c r="H67" s="1588">
        <v>0</v>
      </c>
      <c r="I67" s="1585"/>
      <c r="J67" s="1599"/>
      <c r="K67" s="1074"/>
      <c r="L67" s="1074"/>
      <c r="M67" s="1074"/>
    </row>
    <row r="68" spans="1:13" ht="14.4">
      <c r="A68" s="1603" t="s">
        <v>221</v>
      </c>
      <c r="B68" s="1603" t="s">
        <v>220</v>
      </c>
      <c r="C68" s="1599" t="s">
        <v>575</v>
      </c>
      <c r="D68" s="1599"/>
      <c r="E68" s="1588">
        <v>0</v>
      </c>
      <c r="F68" s="1599"/>
      <c r="G68" s="1599"/>
      <c r="H68" s="1588">
        <v>0</v>
      </c>
      <c r="I68" s="1585"/>
      <c r="J68" s="1599"/>
      <c r="K68" s="1074"/>
      <c r="L68" s="1074"/>
      <c r="M68" s="1074"/>
    </row>
    <row r="69" spans="1:13" ht="14.4">
      <c r="A69" s="1603" t="s">
        <v>223</v>
      </c>
      <c r="B69" s="1603" t="s">
        <v>71</v>
      </c>
      <c r="C69" s="1599" t="s">
        <v>575</v>
      </c>
      <c r="D69" s="1599"/>
      <c r="E69" s="1588">
        <v>0</v>
      </c>
      <c r="F69" s="1599"/>
      <c r="G69" s="1599"/>
      <c r="H69" s="1588">
        <v>0</v>
      </c>
      <c r="I69" s="1585"/>
      <c r="J69" s="1599"/>
      <c r="K69" s="1074"/>
      <c r="L69" s="1074"/>
      <c r="M69" s="1074"/>
    </row>
    <row r="70" spans="1:13" ht="14.4">
      <c r="A70" s="1598" t="s">
        <v>606</v>
      </c>
      <c r="B70" s="1598" t="s">
        <v>311</v>
      </c>
      <c r="C70" s="1599">
        <v>0</v>
      </c>
      <c r="D70" s="1599"/>
      <c r="E70" s="1598"/>
      <c r="F70" s="1598"/>
      <c r="G70" s="1598"/>
      <c r="H70" s="1588">
        <v>0</v>
      </c>
      <c r="I70" s="1585"/>
      <c r="J70" s="1598"/>
    </row>
    <row r="71" spans="1:13">
      <c r="D71" s="1074"/>
    </row>
  </sheetData>
  <mergeCells count="2">
    <mergeCell ref="F4:F5"/>
    <mergeCell ref="G4:G5"/>
  </mergeCells>
  <phoneticPr fontId="21" type="noConversion"/>
  <conditionalFormatting sqref="D5:E5 H5:M5 D6 J6:M18 F6:G69 D8:D71 J19:J20 K19:M24 J22:J24 J25:M69">
    <cfRule type="containsText" dxfId="10" priority="17" operator="containsText" text="B">
      <formula>NOT(ISERROR(SEARCH("B",D5)))</formula>
    </cfRule>
  </conditionalFormatting>
  <conditionalFormatting sqref="D5:E5 H5:M5 D6 J6:M18 F6:G69 D8:D71 J19:J20 K19:M24 J22:J24 J25:M70 E70:G70">
    <cfRule type="containsText" dxfId="9" priority="16" operator="containsText" text="A">
      <formula>NOT(ISERROR(SEARCH("A",D5)))</formula>
    </cfRule>
  </conditionalFormatting>
  <conditionalFormatting sqref="E6:E69">
    <cfRule type="dataBar" priority="15">
      <dataBar>
        <cfvo type="min"/>
        <cfvo type="max"/>
        <color rgb="FF92D050"/>
      </dataBar>
      <extLst>
        <ext xmlns:x14="http://schemas.microsoft.com/office/spreadsheetml/2009/9/main" uri="{B025F937-C7B1-47D3-B67F-A62EFF666E3E}">
          <x14:id>{4BE5212E-D09B-4E85-B226-9CCF6D081314}</x14:id>
        </ext>
      </extLst>
    </cfRule>
  </conditionalFormatting>
  <conditionalFormatting sqref="H6:H70">
    <cfRule type="dataBar" priority="14">
      <dataBar>
        <cfvo type="min"/>
        <cfvo type="max"/>
        <color rgb="FF92D050"/>
      </dataBar>
      <extLst>
        <ext xmlns:x14="http://schemas.microsoft.com/office/spreadsheetml/2009/9/main" uri="{B025F937-C7B1-47D3-B67F-A62EFF666E3E}">
          <x14:id>{BD2A9D72-765F-46F1-9438-29208EDE8A33}</x14:id>
        </ext>
      </extLst>
    </cfRule>
  </conditionalFormatting>
  <conditionalFormatting sqref="I6:I42 I44:I52 I55 I58:I62 I64:I70">
    <cfRule type="containsText" dxfId="8" priority="13" operator="containsText" text="SI">
      <formula>NOT(ISERROR(SEARCH("SI",I6)))</formula>
    </cfRule>
  </conditionalFormatting>
  <conditionalFormatting sqref="I43">
    <cfRule type="containsText" dxfId="7" priority="11" operator="containsText" text="A">
      <formula>NOT(ISERROR(SEARCH("A",I43)))</formula>
    </cfRule>
    <cfRule type="containsText" dxfId="6" priority="12" operator="containsText" text="B">
      <formula>NOT(ISERROR(SEARCH("B",I43)))</formula>
    </cfRule>
  </conditionalFormatting>
  <conditionalFormatting sqref="I53:I54">
    <cfRule type="containsText" dxfId="5" priority="7" operator="containsText" text="A">
      <formula>NOT(ISERROR(SEARCH("A",I53)))</formula>
    </cfRule>
    <cfRule type="containsText" dxfId="4" priority="8" operator="containsText" text="B">
      <formula>NOT(ISERROR(SEARCH("B",I53)))</formula>
    </cfRule>
  </conditionalFormatting>
  <conditionalFormatting sqref="I56:I57">
    <cfRule type="containsText" dxfId="3" priority="3" operator="containsText" text="A">
      <formula>NOT(ISERROR(SEARCH("A",I56)))</formula>
    </cfRule>
    <cfRule type="containsText" dxfId="2" priority="4" operator="containsText" text="B">
      <formula>NOT(ISERROR(SEARCH("B",I56)))</formula>
    </cfRule>
  </conditionalFormatting>
  <conditionalFormatting sqref="I63">
    <cfRule type="containsText" dxfId="1" priority="1" operator="containsText" text="A">
      <formula>NOT(ISERROR(SEARCH("A",I63)))</formula>
    </cfRule>
    <cfRule type="containsText" dxfId="0" priority="2" operator="containsText" text="B">
      <formula>NOT(ISERROR(SEARCH("B",I63)))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BE5212E-D09B-4E85-B226-9CCF6D081314}">
            <x14:dataBar minLength="0" maxLength="100" gradient="0">
              <x14:cfvo type="autoMin"/>
              <x14:cfvo type="autoMax"/>
              <x14:negativeFillColor rgb="FFFF0000"/>
              <x14:axisColor rgb="FF000000"/>
            </x14:dataBar>
          </x14:cfRule>
          <xm:sqref>E6:E69</xm:sqref>
        </x14:conditionalFormatting>
        <x14:conditionalFormatting xmlns:xm="http://schemas.microsoft.com/office/excel/2006/main">
          <x14:cfRule type="dataBar" id="{BD2A9D72-765F-46F1-9438-29208EDE8A33}">
            <x14:dataBar minLength="0" maxLength="100" gradient="0">
              <x14:cfvo type="autoMin"/>
              <x14:cfvo type="autoMax"/>
              <x14:negativeFillColor rgb="FFFF0000"/>
              <x14:axisColor rgb="FF000000"/>
            </x14:dataBar>
          </x14:cfRule>
          <xm:sqref>H6:H70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16B7A9458E2F74F8E47568787E77343" ma:contentTypeVersion="19" ma:contentTypeDescription="Crear nuevo documento." ma:contentTypeScope="" ma:versionID="198c1c8a7a9ad427c3bbef3519d4e78f">
  <xsd:schema xmlns:xsd="http://www.w3.org/2001/XMLSchema" xmlns:xs="http://www.w3.org/2001/XMLSchema" xmlns:p="http://schemas.microsoft.com/office/2006/metadata/properties" xmlns:ns2="037623e3-4c6b-4eb2-8727-ca7e05fbe5b3" xmlns:ns3="24755378-5eb3-436b-8dca-6e3ec3c451b9" targetNamespace="http://schemas.microsoft.com/office/2006/metadata/properties" ma:root="true" ma:fieldsID="e06f498fedd09dbbd38714af2a0f934c" ns2:_="" ns3:_="">
    <xsd:import namespace="037623e3-4c6b-4eb2-8727-ca7e05fbe5b3"/>
    <xsd:import namespace="24755378-5eb3-436b-8dca-6e3ec3c451b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623e3-4c6b-4eb2-8727-ca7e05fbe5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f1c6797-62ab-4c69-997f-0b18fbf121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55378-5eb3-436b-8dca-6e3ec3c451b9"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7f459baf-739d-48de-bb5e-7f6f563c8fcd}" ma:internalName="TaxCatchAll" ma:showField="CatchAllData" ma:web="24755378-5eb3-436b-8dca-6e3ec3c451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37623e3-4c6b-4eb2-8727-ca7e05fbe5b3">
      <Terms xmlns="http://schemas.microsoft.com/office/infopath/2007/PartnerControls"/>
    </lcf76f155ced4ddcb4097134ff3c332f>
    <TaxCatchAll xmlns="24755378-5eb3-436b-8dca-6e3ec3c451b9" xsi:nil="true"/>
  </documentManagement>
</p:properties>
</file>

<file path=customXml/itemProps1.xml><?xml version="1.0" encoding="utf-8"?>
<ds:datastoreItem xmlns:ds="http://schemas.openxmlformats.org/officeDocument/2006/customXml" ds:itemID="{ED87DB80-52D2-4752-BFBE-0ED75308BA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623e3-4c6b-4eb2-8727-ca7e05fbe5b3"/>
    <ds:schemaRef ds:uri="24755378-5eb3-436b-8dca-6e3ec3c451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44BB7C-E3D6-4EAF-A980-B5DAE0F2FFB4}">
  <ds:schemaRefs>
    <ds:schemaRef ds:uri="http://schemas.microsoft.com/sharepoint/v3/contenttype/forms"/>
  </ds:schemaRefs>
</ds:datastoreItem>
</file>

<file path=customXml/itemProps3.xml><?xml version="1.0" encoding="utf-8"?>
<ds:datastoreItem xmlns:ds="http://schemas.openxmlformats.org/officeDocument/2006/customXml" ds:itemID="{970755F6-C133-4BF7-A80B-A196582C8553}">
  <ds:schemaRefs>
    <ds:schemaRef ds:uri="http://schemas.microsoft.com/office/infopath/2007/PartnerControls"/>
    <ds:schemaRef ds:uri="http://www.w3.org/XML/1998/namespace"/>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2006/metadata/properties"/>
    <ds:schemaRef ds:uri="24755378-5eb3-436b-8dca-6e3ec3c451b9"/>
    <ds:schemaRef ds:uri="037623e3-4c6b-4eb2-8727-ca7e05fbe5b3"/>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3</vt:i4>
      </vt:variant>
    </vt:vector>
  </HeadingPairs>
  <TitlesOfParts>
    <vt:vector size="17" baseType="lpstr">
      <vt:lpstr>Programacion</vt:lpstr>
      <vt:lpstr>Seg Diario</vt:lpstr>
      <vt:lpstr>SOCIO-PREDIAL</vt:lpstr>
      <vt:lpstr>SOCIO-AMBIENTAL</vt:lpstr>
      <vt:lpstr>H. LLuvia</vt:lpstr>
      <vt:lpstr>RS data</vt:lpstr>
      <vt:lpstr>Hochimin</vt:lpstr>
      <vt:lpstr>Reporte Replanteo</vt:lpstr>
      <vt:lpstr>Lectura</vt:lpstr>
      <vt:lpstr>SST</vt:lpstr>
      <vt:lpstr>Entrega</vt:lpstr>
      <vt:lpstr>Entrega Flechas</vt:lpstr>
      <vt:lpstr>En ElectromeK</vt:lpstr>
      <vt:lpstr>Pendientes</vt:lpstr>
      <vt:lpstr>Hochimin!Área_de_impresión</vt:lpstr>
      <vt:lpstr>Programacion!Área_de_impresión</vt:lpstr>
      <vt:lpstr>Programacion!Títulos_a_imprimir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OSCAR JAVIE ZEA CARDENAS</dc:creator>
  <cp:keywords>OFI. TECNICA</cp:keywords>
  <dc:description/>
  <cp:lastModifiedBy>GABRIEL VALENCIA SANTAMARIA</cp:lastModifiedBy>
  <cp:revision/>
  <dcterms:created xsi:type="dcterms:W3CDTF">2020-05-15T21:37:05Z</dcterms:created>
  <dcterms:modified xsi:type="dcterms:W3CDTF">2026-04-15T17:25:26Z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0x010100816B7A9458E2F74F8E47568787E77343</vt:lpwstr>
  </property>
  <property fmtid="{D5CDD505-2E9C-101B-9397-08002B2CF9AE}" pid="3" name="MediaServiceImageTags">
    <vt:lpwstr/>
  </property>
</Properties>
</file>